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fr012394\Downloads\"/>
    </mc:Choice>
  </mc:AlternateContent>
  <xr:revisionPtr revIDLastSave="0" documentId="13_ncr:1_{9CB3CF53-9057-4D71-AB00-4E39B325CA23}" xr6:coauthVersionLast="47" xr6:coauthVersionMax="47" xr10:uidLastSave="{00000000-0000-0000-0000-000000000000}"/>
  <bookViews>
    <workbookView xWindow="-120" yWindow="-120" windowWidth="29040" windowHeight="15720" tabRatio="978" activeTab="5" xr2:uid="{00000000-000D-0000-FFFF-FFFF00000000}"/>
  </bookViews>
  <sheets>
    <sheet name="Préambule" sheetId="124" r:id="rId1"/>
    <sheet name="Base Ref 22 - V2024" sheetId="125" state="hidden" r:id="rId2"/>
    <sheet name="Vérif. prérequis - GHT" sheetId="102" state="hidden" r:id="rId3"/>
    <sheet name="Vérif. prérequis - ES Hors GHT" sheetId="104" state="hidden" r:id="rId4"/>
    <sheet name="Vérif. prérequis - ES privés" sheetId="106" state="hidden" r:id="rId5"/>
    <sheet name="Vérif prérequis GHT" sheetId="126" r:id="rId6"/>
    <sheet name="Liste - GHT" sheetId="101" state="hidden" r:id="rId7"/>
    <sheet name="Liste des EJ par GHT" sheetId="127" r:id="rId8"/>
    <sheet name="Verif prérequis ES hors GHT" sheetId="128" r:id="rId9"/>
    <sheet name="Accepté SUN-ES Public" sheetId="133" state="hidden" r:id="rId10"/>
    <sheet name="Verif prérequis ES privés" sheetId="129" r:id="rId11"/>
    <sheet name="Liste EG par EJ privées" sheetId="131" r:id="rId12"/>
    <sheet name="Accepté SUN-ES Privé" sheetId="134" state="hidden" r:id="rId13"/>
    <sheet name="Verif dialyse (formules)" sheetId="135" state="hidden" r:id="rId14"/>
    <sheet name="Vérif prérequis centres dialyse" sheetId="132" r:id="rId15"/>
    <sheet name="Liste - Public hors GHT" sheetId="103" state="hidden" r:id="rId16"/>
    <sheet name="Base EJ GHT" sheetId="120" state="hidden" r:id="rId17"/>
    <sheet name="Liste - Privé" sheetId="108" state="hidden" r:id="rId18"/>
  </sheets>
  <definedNames>
    <definedName name="_xlnm._FilterDatabase" localSheetId="16" hidden="1">'Base EJ GHT'!$A$1:$F$781</definedName>
    <definedName name="_xlnm._FilterDatabase" localSheetId="6" hidden="1">'Liste - GHT'!$A$1:$C$137</definedName>
    <definedName name="_xlnm._FilterDatabase" localSheetId="17" hidden="1">'Liste - Privé'!#REF!</definedName>
    <definedName name="_xlnm._FilterDatabase" localSheetId="15" hidden="1">'Liste - Public hors GHT'!#REF!</definedName>
    <definedName name="_xlnm._FilterDatabase" localSheetId="7" hidden="1">'Liste des EJ par GHT'!$A$9:$F$9</definedName>
    <definedName name="_xlnm._FilterDatabase" localSheetId="11" hidden="1">'Liste EG par EJ privées'!$A$9:$G$2026</definedName>
    <definedName name="_xlnm._FilterDatabase" localSheetId="13" hidden="1">'Verif dialyse (formules)'!$A$3:$O$109</definedName>
    <definedName name="_xlnm._FilterDatabase" localSheetId="14" hidden="1">'Vérif prérequis centres dialyse'!$A$9:$E$72</definedName>
    <definedName name="_xlnm._FilterDatabase" localSheetId="8" hidden="1">'Verif prérequis ES hors GHT'!$A$9:$D$9</definedName>
    <definedName name="_xlnm._FilterDatabase" localSheetId="10" hidden="1">'Verif prérequis ES privés'!$A$9:$G$1222</definedName>
    <definedName name="_xlnm._FilterDatabase" localSheetId="5" hidden="1">'Vérif prérequis GHT'!$A$9:$J$141</definedName>
    <definedName name="_xlnm._FilterDatabase" localSheetId="2" hidden="1">'Vérif. prérequis - GHT'!$A$8:$P$20</definedName>
    <definedName name="_xlcn.WorksheetConnection_210629_BasederéférenceHôpital.xlsxTable41" hidden="1">#REF!</definedName>
    <definedName name="Base_Pivot_GHT_Copie">#REF!</definedName>
    <definedName name="bdd_V11">#REF!</definedName>
    <definedName name="_xlnm.Extract" localSheetId="6">'Liste - GHT'!$E$2</definedName>
    <definedName name="_xlnm.Extract" localSheetId="17">'Liste - Privé'!#REF!</definedName>
    <definedName name="_xlnm.Extract" localSheetId="15">'Liste - Public hors GHT'!#REF!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135" l="1" a="1"/>
  <c r="M5" i="135" s="1"/>
  <c r="N5" i="135" s="1"/>
  <c r="M6" i="135" a="1"/>
  <c r="M6" i="135" s="1"/>
  <c r="N6" i="135" s="1"/>
  <c r="M7" i="135" a="1"/>
  <c r="M7" i="135" s="1"/>
  <c r="N7" i="135" s="1"/>
  <c r="M8" i="135" a="1"/>
  <c r="M8" i="135" s="1"/>
  <c r="N8" i="135" s="1"/>
  <c r="M9" i="135" a="1"/>
  <c r="M9" i="135" s="1"/>
  <c r="N9" i="135" s="1"/>
  <c r="M10" i="135" a="1"/>
  <c r="M10" i="135" s="1"/>
  <c r="N10" i="135" s="1"/>
  <c r="M11" i="135" a="1"/>
  <c r="M11" i="135" s="1"/>
  <c r="N11" i="135" s="1"/>
  <c r="M12" i="135" a="1"/>
  <c r="M12" i="135" s="1"/>
  <c r="N12" i="135" s="1"/>
  <c r="M13" i="135" a="1"/>
  <c r="M13" i="135" s="1"/>
  <c r="N13" i="135" s="1"/>
  <c r="M14" i="135" a="1"/>
  <c r="M14" i="135" s="1"/>
  <c r="N14" i="135" s="1"/>
  <c r="M15" i="135" a="1"/>
  <c r="M15" i="135" s="1"/>
  <c r="N15" i="135" s="1"/>
  <c r="M16" i="135" a="1"/>
  <c r="M16" i="135" s="1"/>
  <c r="N16" i="135" s="1"/>
  <c r="M17" i="135" a="1"/>
  <c r="M17" i="135" s="1"/>
  <c r="N17" i="135" s="1"/>
  <c r="M18" i="135" a="1"/>
  <c r="M18" i="135" s="1"/>
  <c r="N18" i="135" s="1"/>
  <c r="M19" i="135" a="1"/>
  <c r="M19" i="135" s="1"/>
  <c r="N19" i="135" s="1"/>
  <c r="M20" i="135" a="1"/>
  <c r="M20" i="135" s="1"/>
  <c r="N20" i="135" s="1"/>
  <c r="M21" i="135" a="1"/>
  <c r="M21" i="135" s="1"/>
  <c r="N21" i="135" s="1"/>
  <c r="M22" i="135" a="1"/>
  <c r="M22" i="135" s="1"/>
  <c r="N22" i="135" s="1"/>
  <c r="M23" i="135" a="1"/>
  <c r="M23" i="135" s="1"/>
  <c r="N23" i="135" s="1"/>
  <c r="M24" i="135" a="1"/>
  <c r="M24" i="135" s="1"/>
  <c r="N24" i="135" s="1"/>
  <c r="M25" i="135" a="1"/>
  <c r="M25" i="135" s="1"/>
  <c r="N25" i="135" s="1"/>
  <c r="M26" i="135" a="1"/>
  <c r="M26" i="135" s="1"/>
  <c r="N26" i="135" s="1"/>
  <c r="M27" i="135" a="1"/>
  <c r="M27" i="135" s="1"/>
  <c r="N27" i="135" s="1"/>
  <c r="M28" i="135" a="1"/>
  <c r="M28" i="135" s="1"/>
  <c r="N28" i="135" s="1"/>
  <c r="M29" i="135" a="1"/>
  <c r="M29" i="135" s="1"/>
  <c r="N29" i="135" s="1"/>
  <c r="M30" i="135" a="1"/>
  <c r="M30" i="135" s="1"/>
  <c r="N30" i="135" s="1"/>
  <c r="M31" i="135" a="1"/>
  <c r="M31" i="135" s="1"/>
  <c r="N31" i="135" s="1"/>
  <c r="M32" i="135" a="1"/>
  <c r="M32" i="135" s="1"/>
  <c r="N32" i="135" s="1"/>
  <c r="M33" i="135" a="1"/>
  <c r="M33" i="135" s="1"/>
  <c r="N33" i="135" s="1"/>
  <c r="M34" i="135" a="1"/>
  <c r="M34" i="135" s="1"/>
  <c r="N34" i="135" s="1"/>
  <c r="M35" i="135" a="1"/>
  <c r="M35" i="135" s="1"/>
  <c r="N35" i="135" s="1"/>
  <c r="M36" i="135" a="1"/>
  <c r="M36" i="135" s="1"/>
  <c r="N36" i="135" s="1"/>
  <c r="M37" i="135" a="1"/>
  <c r="M37" i="135" s="1"/>
  <c r="N37" i="135" s="1"/>
  <c r="M38" i="135" a="1"/>
  <c r="M38" i="135" s="1"/>
  <c r="N38" i="135" s="1"/>
  <c r="M39" i="135" a="1"/>
  <c r="M39" i="135" s="1"/>
  <c r="N39" i="135" s="1"/>
  <c r="M40" i="135" a="1"/>
  <c r="M40" i="135" s="1"/>
  <c r="N40" i="135" s="1"/>
  <c r="M41" i="135" a="1"/>
  <c r="M41" i="135" s="1"/>
  <c r="N41" i="135" s="1"/>
  <c r="M42" i="135" a="1"/>
  <c r="M42" i="135" s="1"/>
  <c r="N42" i="135" s="1"/>
  <c r="M43" i="135" a="1"/>
  <c r="M43" i="135" s="1"/>
  <c r="N43" i="135" s="1"/>
  <c r="M44" i="135" a="1"/>
  <c r="M44" i="135" s="1"/>
  <c r="N44" i="135" s="1"/>
  <c r="M45" i="135" a="1"/>
  <c r="M45" i="135" s="1"/>
  <c r="N45" i="135" s="1"/>
  <c r="M46" i="135" a="1"/>
  <c r="M46" i="135" s="1"/>
  <c r="N46" i="135" s="1"/>
  <c r="M47" i="135" a="1"/>
  <c r="M47" i="135" s="1"/>
  <c r="N47" i="135" s="1"/>
  <c r="M48" i="135" a="1"/>
  <c r="M48" i="135" s="1"/>
  <c r="N48" i="135" s="1"/>
  <c r="M49" i="135" a="1"/>
  <c r="M49" i="135" s="1"/>
  <c r="N49" i="135" s="1"/>
  <c r="M50" i="135" a="1"/>
  <c r="M50" i="135" s="1"/>
  <c r="N50" i="135" s="1"/>
  <c r="M51" i="135" a="1"/>
  <c r="M51" i="135" s="1"/>
  <c r="N51" i="135" s="1"/>
  <c r="M52" i="135" a="1"/>
  <c r="M52" i="135" s="1"/>
  <c r="N52" i="135" s="1"/>
  <c r="M53" i="135" a="1"/>
  <c r="M53" i="135" s="1"/>
  <c r="N53" i="135" s="1"/>
  <c r="M54" i="135" a="1"/>
  <c r="M54" i="135" s="1"/>
  <c r="N54" i="135" s="1"/>
  <c r="M55" i="135" a="1"/>
  <c r="M55" i="135" s="1"/>
  <c r="N55" i="135" s="1"/>
  <c r="M56" i="135" a="1"/>
  <c r="M56" i="135" s="1"/>
  <c r="N56" i="135" s="1"/>
  <c r="M57" i="135" a="1"/>
  <c r="M57" i="135" s="1"/>
  <c r="N57" i="135" s="1"/>
  <c r="M58" i="135" a="1"/>
  <c r="M58" i="135" s="1"/>
  <c r="N58" i="135" s="1"/>
  <c r="M59" i="135" a="1"/>
  <c r="M59" i="135" s="1"/>
  <c r="N59" i="135" s="1"/>
  <c r="M60" i="135" a="1"/>
  <c r="M60" i="135" s="1"/>
  <c r="N60" i="135" s="1"/>
  <c r="M61" i="135" a="1"/>
  <c r="M61" i="135" s="1"/>
  <c r="N61" i="135" s="1"/>
  <c r="M62" i="135" a="1"/>
  <c r="M62" i="135" s="1"/>
  <c r="N62" i="135" s="1"/>
  <c r="M63" i="135" a="1"/>
  <c r="M63" i="135" s="1"/>
  <c r="N63" i="135" s="1"/>
  <c r="M64" i="135" a="1"/>
  <c r="M64" i="135" s="1"/>
  <c r="N64" i="135" s="1"/>
  <c r="M65" i="135" a="1"/>
  <c r="M65" i="135" s="1"/>
  <c r="N65" i="135" s="1"/>
  <c r="M66" i="135" a="1"/>
  <c r="M66" i="135" s="1"/>
  <c r="N66" i="135" s="1"/>
  <c r="M67" i="135" a="1"/>
  <c r="M67" i="135" s="1"/>
  <c r="N67" i="135" s="1"/>
  <c r="M68" i="135" a="1"/>
  <c r="M68" i="135" s="1"/>
  <c r="N68" i="135" s="1"/>
  <c r="M69" i="135" a="1"/>
  <c r="M69" i="135" s="1"/>
  <c r="N69" i="135" s="1"/>
  <c r="M70" i="135" a="1"/>
  <c r="M70" i="135" s="1"/>
  <c r="N70" i="135" s="1"/>
  <c r="M71" i="135" a="1"/>
  <c r="M71" i="135" s="1"/>
  <c r="N71" i="135" s="1"/>
  <c r="M72" i="135" a="1"/>
  <c r="M72" i="135" s="1"/>
  <c r="N72" i="135" s="1"/>
  <c r="M73" i="135" a="1"/>
  <c r="M73" i="135" s="1"/>
  <c r="N73" i="135" s="1"/>
  <c r="M74" i="135" a="1"/>
  <c r="M74" i="135" s="1"/>
  <c r="N74" i="135" s="1"/>
  <c r="M75" i="135" a="1"/>
  <c r="M75" i="135"/>
  <c r="N75" i="135" s="1"/>
  <c r="M76" i="135" a="1"/>
  <c r="M76" i="135" s="1"/>
  <c r="N76" i="135" s="1"/>
  <c r="M77" i="135" a="1"/>
  <c r="M77" i="135" s="1"/>
  <c r="N77" i="135" s="1"/>
  <c r="M78" i="135" a="1"/>
  <c r="M78" i="135" s="1"/>
  <c r="N78" i="135" s="1"/>
  <c r="M79" i="135" a="1"/>
  <c r="M79" i="135" s="1"/>
  <c r="N79" i="135" s="1"/>
  <c r="M80" i="135" a="1"/>
  <c r="M80" i="135" s="1"/>
  <c r="N80" i="135" s="1"/>
  <c r="M81" i="135" a="1"/>
  <c r="M81" i="135" s="1"/>
  <c r="N81" i="135" s="1"/>
  <c r="M82" i="135" a="1"/>
  <c r="M82" i="135" s="1"/>
  <c r="N82" i="135" s="1"/>
  <c r="M83" i="135" a="1"/>
  <c r="M83" i="135" s="1"/>
  <c r="N83" i="135" s="1"/>
  <c r="M84" i="135" a="1"/>
  <c r="M84" i="135" s="1"/>
  <c r="N84" i="135" s="1"/>
  <c r="M85" i="135" a="1"/>
  <c r="M85" i="135" s="1"/>
  <c r="N85" i="135" s="1"/>
  <c r="M86" i="135" a="1"/>
  <c r="M86" i="135" s="1"/>
  <c r="N86" i="135" s="1"/>
  <c r="M87" i="135" a="1"/>
  <c r="M87" i="135" s="1"/>
  <c r="N87" i="135" s="1"/>
  <c r="M88" i="135" a="1"/>
  <c r="M88" i="135" s="1"/>
  <c r="N88" i="135" s="1"/>
  <c r="M89" i="135" a="1"/>
  <c r="M89" i="135" s="1"/>
  <c r="N89" i="135" s="1"/>
  <c r="M90" i="135" a="1"/>
  <c r="M90" i="135" s="1"/>
  <c r="N90" i="135" s="1"/>
  <c r="M91" i="135" a="1"/>
  <c r="M91" i="135" s="1"/>
  <c r="N91" i="135" s="1"/>
  <c r="M92" i="135" a="1"/>
  <c r="M92" i="135" s="1"/>
  <c r="N92" i="135" s="1"/>
  <c r="M93" i="135" a="1"/>
  <c r="M93" i="135" s="1"/>
  <c r="N93" i="135" s="1"/>
  <c r="M94" i="135" a="1"/>
  <c r="M94" i="135" s="1"/>
  <c r="N94" i="135" s="1"/>
  <c r="M95" i="135" a="1"/>
  <c r="M95" i="135" s="1"/>
  <c r="N95" i="135" s="1"/>
  <c r="M96" i="135" a="1"/>
  <c r="M96" i="135"/>
  <c r="N96" i="135" s="1"/>
  <c r="M97" i="135" a="1"/>
  <c r="M97" i="135" s="1"/>
  <c r="N97" i="135" s="1"/>
  <c r="M98" i="135" a="1"/>
  <c r="M98" i="135" s="1"/>
  <c r="N98" i="135" s="1"/>
  <c r="M99" i="135" a="1"/>
  <c r="M99" i="135" s="1"/>
  <c r="N99" i="135" s="1"/>
  <c r="M100" i="135" a="1"/>
  <c r="M100" i="135" s="1"/>
  <c r="N100" i="135" s="1"/>
  <c r="M101" i="135" a="1"/>
  <c r="M101" i="135" s="1"/>
  <c r="N101" i="135" s="1"/>
  <c r="M102" i="135" a="1"/>
  <c r="M102" i="135" s="1"/>
  <c r="N102" i="135" s="1"/>
  <c r="M103" i="135" a="1"/>
  <c r="M103" i="135" s="1"/>
  <c r="N103" i="135" s="1"/>
  <c r="M104" i="135" a="1"/>
  <c r="M104" i="135" s="1"/>
  <c r="N104" i="135" s="1"/>
  <c r="M105" i="135" a="1"/>
  <c r="M105" i="135" s="1"/>
  <c r="N105" i="135" s="1"/>
  <c r="M106" i="135" a="1"/>
  <c r="M106" i="135" s="1"/>
  <c r="N106" i="135" s="1"/>
  <c r="M107" i="135" a="1"/>
  <c r="M107" i="135" s="1"/>
  <c r="N107" i="135" s="1"/>
  <c r="M108" i="135" a="1"/>
  <c r="M108" i="135" s="1"/>
  <c r="N108" i="135" s="1"/>
  <c r="M109" i="135" a="1"/>
  <c r="M109" i="135" s="1"/>
  <c r="N109" i="135" s="1"/>
  <c r="K5" i="135" a="1"/>
  <c r="K5" i="135" s="1"/>
  <c r="L5" i="135" s="1"/>
  <c r="K6" i="135" a="1"/>
  <c r="K6" i="135" s="1"/>
  <c r="L6" i="135" s="1"/>
  <c r="K7" i="135" a="1"/>
  <c r="K7" i="135" s="1"/>
  <c r="L7" i="135" s="1"/>
  <c r="K8" i="135" a="1"/>
  <c r="K8" i="135" s="1"/>
  <c r="L8" i="135" s="1"/>
  <c r="K9" i="135" a="1"/>
  <c r="K9" i="135" s="1"/>
  <c r="L9" i="135" s="1"/>
  <c r="K10" i="135" a="1"/>
  <c r="K10" i="135" s="1"/>
  <c r="L10" i="135" s="1"/>
  <c r="K11" i="135" a="1"/>
  <c r="K11" i="135" s="1"/>
  <c r="L11" i="135" s="1"/>
  <c r="K12" i="135" a="1"/>
  <c r="K12" i="135" s="1"/>
  <c r="L12" i="135" s="1"/>
  <c r="K13" i="135" a="1"/>
  <c r="K13" i="135" s="1"/>
  <c r="L13" i="135" s="1"/>
  <c r="O13" i="135" s="1"/>
  <c r="K14" i="135" a="1"/>
  <c r="K14" i="135" s="1"/>
  <c r="L14" i="135" s="1"/>
  <c r="K15" i="135" a="1"/>
  <c r="K15" i="135" s="1"/>
  <c r="L15" i="135" s="1"/>
  <c r="K16" i="135" a="1"/>
  <c r="K16" i="135" s="1"/>
  <c r="L16" i="135" s="1"/>
  <c r="K17" i="135" a="1"/>
  <c r="K17" i="135" s="1"/>
  <c r="L17" i="135" s="1"/>
  <c r="K18" i="135" a="1"/>
  <c r="K18" i="135" s="1"/>
  <c r="L18" i="135" s="1"/>
  <c r="K19" i="135" a="1"/>
  <c r="K19" i="135" s="1"/>
  <c r="L19" i="135" s="1"/>
  <c r="O19" i="135" s="1"/>
  <c r="K20" i="135" a="1"/>
  <c r="K20" i="135" s="1"/>
  <c r="L20" i="135" s="1"/>
  <c r="K21" i="135" a="1"/>
  <c r="K21" i="135" s="1"/>
  <c r="L21" i="135" s="1"/>
  <c r="K22" i="135" a="1"/>
  <c r="K22" i="135" s="1"/>
  <c r="L22" i="135" s="1"/>
  <c r="K23" i="135" a="1"/>
  <c r="K23" i="135" s="1"/>
  <c r="L23" i="135" s="1"/>
  <c r="K24" i="135" a="1"/>
  <c r="K24" i="135" s="1"/>
  <c r="L24" i="135" s="1"/>
  <c r="K25" i="135" a="1"/>
  <c r="K25" i="135" s="1"/>
  <c r="L25" i="135" s="1"/>
  <c r="K26" i="135" a="1"/>
  <c r="K26" i="135" s="1"/>
  <c r="L26" i="135" s="1"/>
  <c r="K27" i="135" a="1"/>
  <c r="K27" i="135" s="1"/>
  <c r="L27" i="135" s="1"/>
  <c r="K28" i="135" a="1"/>
  <c r="K28" i="135" s="1"/>
  <c r="L28" i="135" s="1"/>
  <c r="K29" i="135" a="1"/>
  <c r="K29" i="135" s="1"/>
  <c r="L29" i="135" s="1"/>
  <c r="K30" i="135" a="1"/>
  <c r="K30" i="135" s="1"/>
  <c r="L30" i="135" s="1"/>
  <c r="K31" i="135" a="1"/>
  <c r="K31" i="135" s="1"/>
  <c r="L31" i="135" s="1"/>
  <c r="K32" i="135" a="1"/>
  <c r="K32" i="135" s="1"/>
  <c r="L32" i="135" s="1"/>
  <c r="K33" i="135" a="1"/>
  <c r="K33" i="135" s="1"/>
  <c r="L33" i="135" s="1"/>
  <c r="K34" i="135" a="1"/>
  <c r="K34" i="135" s="1"/>
  <c r="L34" i="135" s="1"/>
  <c r="K35" i="135" a="1"/>
  <c r="K35" i="135" s="1"/>
  <c r="L35" i="135" s="1"/>
  <c r="K36" i="135" a="1"/>
  <c r="K36" i="135" s="1"/>
  <c r="L36" i="135" s="1"/>
  <c r="O36" i="135" s="1"/>
  <c r="K37" i="135" a="1"/>
  <c r="K37" i="135" s="1"/>
  <c r="L37" i="135" s="1"/>
  <c r="K38" i="135" a="1"/>
  <c r="K38" i="135" s="1"/>
  <c r="L38" i="135" s="1"/>
  <c r="K39" i="135" a="1"/>
  <c r="K39" i="135" s="1"/>
  <c r="L39" i="135" s="1"/>
  <c r="K40" i="135" a="1"/>
  <c r="K40" i="135" s="1"/>
  <c r="L40" i="135" s="1"/>
  <c r="O40" i="135" s="1"/>
  <c r="K41" i="135" a="1"/>
  <c r="K41" i="135" s="1"/>
  <c r="L41" i="135" s="1"/>
  <c r="O41" i="135" s="1"/>
  <c r="K42" i="135" a="1"/>
  <c r="K42" i="135" s="1"/>
  <c r="L42" i="135" s="1"/>
  <c r="K43" i="135" a="1"/>
  <c r="K43" i="135" s="1"/>
  <c r="L43" i="135" s="1"/>
  <c r="K44" i="135" a="1"/>
  <c r="K44" i="135" s="1"/>
  <c r="L44" i="135" s="1"/>
  <c r="K45" i="135" a="1"/>
  <c r="K45" i="135" s="1"/>
  <c r="L45" i="135" s="1"/>
  <c r="K46" i="135" a="1"/>
  <c r="K46" i="135" s="1"/>
  <c r="L46" i="135" s="1"/>
  <c r="K47" i="135" a="1"/>
  <c r="K47" i="135" s="1"/>
  <c r="L47" i="135" s="1"/>
  <c r="K48" i="135" a="1"/>
  <c r="K48" i="135" s="1"/>
  <c r="L48" i="135" s="1"/>
  <c r="K49" i="135" a="1"/>
  <c r="K49" i="135" s="1"/>
  <c r="L49" i="135" s="1"/>
  <c r="K50" i="135" a="1"/>
  <c r="K50" i="135" s="1"/>
  <c r="L50" i="135" s="1"/>
  <c r="K51" i="135" a="1"/>
  <c r="K51" i="135" s="1"/>
  <c r="L51" i="135" s="1"/>
  <c r="K52" i="135" a="1"/>
  <c r="K52" i="135" s="1"/>
  <c r="L52" i="135" s="1"/>
  <c r="K53" i="135" a="1"/>
  <c r="K53" i="135" s="1"/>
  <c r="L53" i="135" s="1"/>
  <c r="K54" i="135" a="1"/>
  <c r="K54" i="135" s="1"/>
  <c r="L54" i="135" s="1"/>
  <c r="K55" i="135" a="1"/>
  <c r="K55" i="135" s="1"/>
  <c r="L55" i="135" s="1"/>
  <c r="K56" i="135" a="1"/>
  <c r="K56" i="135" s="1"/>
  <c r="L56" i="135" s="1"/>
  <c r="K57" i="135" a="1"/>
  <c r="K57" i="135" s="1"/>
  <c r="L57" i="135" s="1"/>
  <c r="K58" i="135" a="1"/>
  <c r="K58" i="135" s="1"/>
  <c r="L58" i="135" s="1"/>
  <c r="K59" i="135" a="1"/>
  <c r="K59" i="135" s="1"/>
  <c r="L59" i="135" s="1"/>
  <c r="K60" i="135" a="1"/>
  <c r="K60" i="135" s="1"/>
  <c r="L60" i="135" s="1"/>
  <c r="K61" i="135" a="1"/>
  <c r="K61" i="135" s="1"/>
  <c r="L61" i="135" s="1"/>
  <c r="K62" i="135" a="1"/>
  <c r="K62" i="135" s="1"/>
  <c r="L62" i="135" s="1"/>
  <c r="K63" i="135" a="1"/>
  <c r="K63" i="135" s="1"/>
  <c r="L63" i="135" s="1"/>
  <c r="K64" i="135" a="1"/>
  <c r="K64" i="135" s="1"/>
  <c r="L64" i="135" s="1"/>
  <c r="K65" i="135" a="1"/>
  <c r="K65" i="135" s="1"/>
  <c r="L65" i="135" s="1"/>
  <c r="K66" i="135" a="1"/>
  <c r="K66" i="135" s="1"/>
  <c r="L66" i="135" s="1"/>
  <c r="K67" i="135" a="1"/>
  <c r="K67" i="135" s="1"/>
  <c r="L67" i="135" s="1"/>
  <c r="K68" i="135" a="1"/>
  <c r="K68" i="135" s="1"/>
  <c r="L68" i="135" s="1"/>
  <c r="K69" i="135" a="1"/>
  <c r="K69" i="135" s="1"/>
  <c r="L69" i="135" s="1"/>
  <c r="K70" i="135" a="1"/>
  <c r="K70" i="135" s="1"/>
  <c r="L70" i="135" s="1"/>
  <c r="K71" i="135" a="1"/>
  <c r="K71" i="135" s="1"/>
  <c r="L71" i="135" s="1"/>
  <c r="K72" i="135" a="1"/>
  <c r="K72" i="135" s="1"/>
  <c r="L72" i="135" s="1"/>
  <c r="K73" i="135" a="1"/>
  <c r="K73" i="135" s="1"/>
  <c r="L73" i="135" s="1"/>
  <c r="K74" i="135" a="1"/>
  <c r="K74" i="135" s="1"/>
  <c r="L74" i="135" s="1"/>
  <c r="K75" i="135" a="1"/>
  <c r="K75" i="135" s="1"/>
  <c r="L75" i="135" s="1"/>
  <c r="K76" i="135" a="1"/>
  <c r="K76" i="135" s="1"/>
  <c r="L76" i="135" s="1"/>
  <c r="K77" i="135" a="1"/>
  <c r="K77" i="135" s="1"/>
  <c r="L77" i="135" s="1"/>
  <c r="K78" i="135" a="1"/>
  <c r="K78" i="135" s="1"/>
  <c r="L78" i="135" s="1"/>
  <c r="K79" i="135" a="1"/>
  <c r="K79" i="135" s="1"/>
  <c r="L79" i="135" s="1"/>
  <c r="O79" i="135" s="1"/>
  <c r="K80" i="135" a="1"/>
  <c r="K80" i="135" s="1"/>
  <c r="L80" i="135" s="1"/>
  <c r="K81" i="135" a="1"/>
  <c r="K81" i="135" s="1"/>
  <c r="L81" i="135" s="1"/>
  <c r="K82" i="135" a="1"/>
  <c r="K82" i="135" s="1"/>
  <c r="L82" i="135" s="1"/>
  <c r="K83" i="135" a="1"/>
  <c r="K83" i="135" s="1"/>
  <c r="L83" i="135" s="1"/>
  <c r="K84" i="135" a="1"/>
  <c r="K84" i="135" s="1"/>
  <c r="L84" i="135" s="1"/>
  <c r="K85" i="135" a="1"/>
  <c r="K85" i="135" s="1"/>
  <c r="L85" i="135" s="1"/>
  <c r="K86" i="135" a="1"/>
  <c r="K86" i="135" s="1"/>
  <c r="L86" i="135" s="1"/>
  <c r="K87" i="135" a="1"/>
  <c r="K87" i="135" s="1"/>
  <c r="L87" i="135" s="1"/>
  <c r="K88" i="135" a="1"/>
  <c r="K88" i="135" s="1"/>
  <c r="L88" i="135" s="1"/>
  <c r="K89" i="135" a="1"/>
  <c r="K89" i="135" s="1"/>
  <c r="L89" i="135" s="1"/>
  <c r="K90" i="135" a="1"/>
  <c r="K90" i="135" s="1"/>
  <c r="L90" i="135" s="1"/>
  <c r="O90" i="135" s="1"/>
  <c r="K91" i="135" a="1"/>
  <c r="K91" i="135" s="1"/>
  <c r="L91" i="135" s="1"/>
  <c r="K92" i="135" a="1"/>
  <c r="K92" i="135" s="1"/>
  <c r="L92" i="135" s="1"/>
  <c r="K93" i="135" a="1"/>
  <c r="K93" i="135" s="1"/>
  <c r="L93" i="135" s="1"/>
  <c r="K94" i="135" a="1"/>
  <c r="K94" i="135" s="1"/>
  <c r="L94" i="135" s="1"/>
  <c r="K95" i="135" a="1"/>
  <c r="K95" i="135" s="1"/>
  <c r="L95" i="135" s="1"/>
  <c r="K96" i="135" a="1"/>
  <c r="K96" i="135" s="1"/>
  <c r="L96" i="135" s="1"/>
  <c r="K97" i="135" a="1"/>
  <c r="K97" i="135" s="1"/>
  <c r="L97" i="135" s="1"/>
  <c r="K98" i="135" a="1"/>
  <c r="K98" i="135" s="1"/>
  <c r="L98" i="135" s="1"/>
  <c r="K99" i="135" a="1"/>
  <c r="K99" i="135" s="1"/>
  <c r="L99" i="135" s="1"/>
  <c r="K100" i="135" a="1"/>
  <c r="K100" i="135" s="1"/>
  <c r="L100" i="135" s="1"/>
  <c r="O100" i="135" s="1"/>
  <c r="K101" i="135" a="1"/>
  <c r="K101" i="135" s="1"/>
  <c r="L101" i="135" s="1"/>
  <c r="K102" i="135" a="1"/>
  <c r="K102" i="135" s="1"/>
  <c r="L102" i="135" s="1"/>
  <c r="K103" i="135" a="1"/>
  <c r="K103" i="135" s="1"/>
  <c r="L103" i="135" s="1"/>
  <c r="K104" i="135" a="1"/>
  <c r="K104" i="135" s="1"/>
  <c r="L104" i="135" s="1"/>
  <c r="K105" i="135" a="1"/>
  <c r="K105" i="135" s="1"/>
  <c r="L105" i="135" s="1"/>
  <c r="K106" i="135" a="1"/>
  <c r="K106" i="135" s="1"/>
  <c r="L106" i="135" s="1"/>
  <c r="K107" i="135" a="1"/>
  <c r="K107" i="135" s="1"/>
  <c r="L107" i="135" s="1"/>
  <c r="K108" i="135" a="1"/>
  <c r="K108" i="135" s="1"/>
  <c r="L108" i="135" s="1"/>
  <c r="K109" i="135" a="1"/>
  <c r="K109" i="135" s="1"/>
  <c r="L109" i="135" s="1"/>
  <c r="M4" i="135" a="1"/>
  <c r="M4" i="135" s="1"/>
  <c r="N4" i="135" s="1"/>
  <c r="K4" i="135" a="1"/>
  <c r="K4" i="135" s="1"/>
  <c r="L4" i="135" s="1"/>
  <c r="O4" i="135" s="1"/>
  <c r="J5" i="135"/>
  <c r="J6" i="135"/>
  <c r="J7" i="135"/>
  <c r="J8" i="135"/>
  <c r="J9" i="135"/>
  <c r="J10" i="135"/>
  <c r="J12" i="135"/>
  <c r="J13" i="135"/>
  <c r="J14" i="135"/>
  <c r="J15" i="135"/>
  <c r="J16" i="135"/>
  <c r="J17" i="135"/>
  <c r="J18" i="135"/>
  <c r="J19" i="135"/>
  <c r="J20" i="135"/>
  <c r="J21" i="135"/>
  <c r="J22" i="135"/>
  <c r="J23" i="135"/>
  <c r="J24" i="135"/>
  <c r="J25" i="135"/>
  <c r="J26" i="135"/>
  <c r="J27" i="135"/>
  <c r="J28" i="135"/>
  <c r="J29" i="135"/>
  <c r="J30" i="135"/>
  <c r="J31" i="135"/>
  <c r="J32" i="135"/>
  <c r="J33" i="135"/>
  <c r="J34" i="135"/>
  <c r="J35" i="135"/>
  <c r="J36" i="135"/>
  <c r="J37" i="135"/>
  <c r="J38" i="135"/>
  <c r="J39" i="135"/>
  <c r="J40" i="135"/>
  <c r="J41" i="135"/>
  <c r="J42" i="135"/>
  <c r="J43" i="135"/>
  <c r="J44" i="135"/>
  <c r="J45" i="135"/>
  <c r="J46" i="135"/>
  <c r="J47" i="135"/>
  <c r="J48" i="135"/>
  <c r="J49" i="135"/>
  <c r="J50" i="135"/>
  <c r="J51" i="135"/>
  <c r="J52" i="135"/>
  <c r="J53" i="135"/>
  <c r="J54" i="135"/>
  <c r="J55" i="135"/>
  <c r="J56" i="135"/>
  <c r="J57" i="135"/>
  <c r="J58" i="135"/>
  <c r="J59" i="135"/>
  <c r="J60" i="135"/>
  <c r="J61" i="135"/>
  <c r="J62" i="135"/>
  <c r="J63" i="135"/>
  <c r="J64" i="135"/>
  <c r="J65" i="135"/>
  <c r="J66" i="135"/>
  <c r="J67" i="135"/>
  <c r="J68" i="135"/>
  <c r="J69" i="135"/>
  <c r="J70" i="135"/>
  <c r="J71" i="135"/>
  <c r="J72" i="135"/>
  <c r="J73" i="135"/>
  <c r="J74" i="135"/>
  <c r="J75" i="135"/>
  <c r="J76" i="135"/>
  <c r="J77" i="135"/>
  <c r="J78" i="135"/>
  <c r="J79" i="135"/>
  <c r="J80" i="135"/>
  <c r="J81" i="135"/>
  <c r="J82" i="135"/>
  <c r="J83" i="135"/>
  <c r="J84" i="135"/>
  <c r="J85" i="135"/>
  <c r="J86" i="135"/>
  <c r="J87" i="135"/>
  <c r="J88" i="135"/>
  <c r="J89" i="135"/>
  <c r="J90" i="135"/>
  <c r="J91" i="135"/>
  <c r="J92" i="135"/>
  <c r="J93" i="135"/>
  <c r="J94" i="135"/>
  <c r="J95" i="135"/>
  <c r="J96" i="135"/>
  <c r="J97" i="135"/>
  <c r="J98" i="135"/>
  <c r="J99" i="135"/>
  <c r="J100" i="135"/>
  <c r="J101" i="135"/>
  <c r="J102" i="135"/>
  <c r="J103" i="135"/>
  <c r="J104" i="135"/>
  <c r="J105" i="135"/>
  <c r="J106" i="135"/>
  <c r="J107" i="135"/>
  <c r="J108" i="135"/>
  <c r="J109" i="135"/>
  <c r="J4" i="135"/>
  <c r="I5" i="135"/>
  <c r="I6" i="135"/>
  <c r="I7" i="135"/>
  <c r="I8" i="135"/>
  <c r="I9" i="135"/>
  <c r="I10" i="135"/>
  <c r="I12" i="135"/>
  <c r="I13" i="135"/>
  <c r="I14" i="135"/>
  <c r="I15" i="135"/>
  <c r="I16" i="135"/>
  <c r="I17" i="135"/>
  <c r="I18" i="135"/>
  <c r="I19" i="135"/>
  <c r="I20" i="135"/>
  <c r="I21" i="135"/>
  <c r="I22" i="135"/>
  <c r="I23" i="135"/>
  <c r="I24" i="135"/>
  <c r="I25" i="135"/>
  <c r="I26" i="135"/>
  <c r="I27" i="135"/>
  <c r="I28" i="135"/>
  <c r="I29" i="135"/>
  <c r="I30" i="135"/>
  <c r="I31" i="135"/>
  <c r="I32" i="135"/>
  <c r="I33" i="135"/>
  <c r="I34" i="135"/>
  <c r="I35" i="135"/>
  <c r="I36" i="135"/>
  <c r="I37" i="135"/>
  <c r="I38" i="135"/>
  <c r="I39" i="135"/>
  <c r="I40" i="135"/>
  <c r="I41" i="135"/>
  <c r="I42" i="135"/>
  <c r="I43" i="135"/>
  <c r="I44" i="135"/>
  <c r="I45" i="135"/>
  <c r="I46" i="135"/>
  <c r="I47" i="135"/>
  <c r="I48" i="135"/>
  <c r="I49" i="135"/>
  <c r="I50" i="135"/>
  <c r="I51" i="135"/>
  <c r="I52" i="135"/>
  <c r="I53" i="135"/>
  <c r="I54" i="135"/>
  <c r="I55" i="135"/>
  <c r="I56" i="135"/>
  <c r="I57" i="135"/>
  <c r="I58" i="135"/>
  <c r="I59" i="135"/>
  <c r="I60" i="135"/>
  <c r="I61" i="135"/>
  <c r="I62" i="135"/>
  <c r="I63" i="135"/>
  <c r="I64" i="135"/>
  <c r="I65" i="135"/>
  <c r="I66" i="135"/>
  <c r="I67" i="135"/>
  <c r="I68" i="135"/>
  <c r="I69" i="135"/>
  <c r="I70" i="135"/>
  <c r="I71" i="135"/>
  <c r="I72" i="135"/>
  <c r="I73" i="135"/>
  <c r="I74" i="135"/>
  <c r="I75" i="135"/>
  <c r="I76" i="135"/>
  <c r="I77" i="135"/>
  <c r="I78" i="135"/>
  <c r="I79" i="135"/>
  <c r="I80" i="135"/>
  <c r="I81" i="135"/>
  <c r="I82" i="135"/>
  <c r="I83" i="135"/>
  <c r="I84" i="135"/>
  <c r="I85" i="135"/>
  <c r="I86" i="135"/>
  <c r="I87" i="135"/>
  <c r="I88" i="135"/>
  <c r="I89" i="135"/>
  <c r="I90" i="135"/>
  <c r="I91" i="135"/>
  <c r="I92" i="135"/>
  <c r="I93" i="135"/>
  <c r="I94" i="135"/>
  <c r="I95" i="135"/>
  <c r="I96" i="135"/>
  <c r="I97" i="135"/>
  <c r="I98" i="135"/>
  <c r="I99" i="135"/>
  <c r="I100" i="135"/>
  <c r="I101" i="135"/>
  <c r="I102" i="135"/>
  <c r="I103" i="135"/>
  <c r="I104" i="135"/>
  <c r="I105" i="135"/>
  <c r="I106" i="135"/>
  <c r="I107" i="135"/>
  <c r="I108" i="135"/>
  <c r="I109" i="135"/>
  <c r="I4" i="135"/>
  <c r="F12" i="135"/>
  <c r="F4" i="135"/>
  <c r="F5" i="135"/>
  <c r="F6" i="135"/>
  <c r="F7" i="135"/>
  <c r="F8" i="135"/>
  <c r="F66" i="135"/>
  <c r="F67" i="135"/>
  <c r="F68" i="135"/>
  <c r="F9" i="135"/>
  <c r="F27" i="135"/>
  <c r="F28" i="135"/>
  <c r="F29" i="135"/>
  <c r="F30" i="135"/>
  <c r="F31" i="135"/>
  <c r="F10" i="135"/>
  <c r="F36" i="135"/>
  <c r="F37" i="135"/>
  <c r="F38" i="135"/>
  <c r="F74" i="135"/>
  <c r="F39" i="135"/>
  <c r="F40" i="135"/>
  <c r="F34" i="135"/>
  <c r="F77" i="135"/>
  <c r="F98" i="135"/>
  <c r="F108" i="135"/>
  <c r="F83" i="135"/>
  <c r="F32" i="135"/>
  <c r="F104" i="135"/>
  <c r="F55" i="135"/>
  <c r="F80" i="135"/>
  <c r="F48" i="135"/>
  <c r="F105" i="135"/>
  <c r="F85" i="135"/>
  <c r="F41" i="135"/>
  <c r="F42" i="135"/>
  <c r="F43" i="135"/>
  <c r="F79" i="135"/>
  <c r="F33" i="135"/>
  <c r="F76" i="135"/>
  <c r="F45" i="135"/>
  <c r="F47" i="135"/>
  <c r="F17" i="135"/>
  <c r="F18" i="135"/>
  <c r="F19" i="135"/>
  <c r="F20" i="135"/>
  <c r="F21" i="135"/>
  <c r="F22" i="135"/>
  <c r="F23" i="135"/>
  <c r="F24" i="135"/>
  <c r="F25" i="135"/>
  <c r="F78" i="135"/>
  <c r="F86" i="135"/>
  <c r="F92" i="135"/>
  <c r="F94" i="135"/>
  <c r="F101" i="135"/>
  <c r="F35" i="135"/>
  <c r="F44" i="135"/>
  <c r="F16" i="135"/>
  <c r="F26" i="135"/>
  <c r="F109" i="135"/>
  <c r="F54" i="135"/>
  <c r="F88" i="135"/>
  <c r="F84" i="135"/>
  <c r="F87" i="135"/>
  <c r="F103" i="135"/>
  <c r="F46" i="135"/>
  <c r="F49" i="135"/>
  <c r="F50" i="135"/>
  <c r="F51" i="135"/>
  <c r="F52" i="135"/>
  <c r="F53" i="135"/>
  <c r="F81" i="135"/>
  <c r="F82" i="135"/>
  <c r="F97" i="135"/>
  <c r="F72" i="135"/>
  <c r="F90" i="135"/>
  <c r="F89" i="135"/>
  <c r="F70" i="135"/>
  <c r="F102" i="135"/>
  <c r="F91" i="135"/>
  <c r="F71" i="135"/>
  <c r="F69" i="135"/>
  <c r="F73" i="135"/>
  <c r="F99" i="135"/>
  <c r="F75" i="135"/>
  <c r="F106" i="135"/>
  <c r="F107" i="135"/>
  <c r="F95" i="135"/>
  <c r="F96" i="135"/>
  <c r="F100" i="135"/>
  <c r="F13" i="135"/>
  <c r="F93" i="135"/>
  <c r="F14" i="135"/>
  <c r="F56" i="135"/>
  <c r="F57" i="135"/>
  <c r="F58" i="135"/>
  <c r="F59" i="135"/>
  <c r="F60" i="135"/>
  <c r="F61" i="135"/>
  <c r="F62" i="135"/>
  <c r="F63" i="135"/>
  <c r="F64" i="135"/>
  <c r="F65" i="135"/>
  <c r="F15" i="135"/>
  <c r="D12" i="135"/>
  <c r="H12" i="135" s="1"/>
  <c r="D4" i="135"/>
  <c r="H4" i="135" s="1"/>
  <c r="D5" i="135"/>
  <c r="H5" i="135" s="1"/>
  <c r="D6" i="135"/>
  <c r="H6" i="135" s="1"/>
  <c r="D7" i="135"/>
  <c r="H7" i="135" s="1"/>
  <c r="D8" i="135"/>
  <c r="H8" i="135" s="1"/>
  <c r="D67" i="135"/>
  <c r="H67" i="135" s="1"/>
  <c r="D68" i="135"/>
  <c r="H68" i="135" s="1"/>
  <c r="D9" i="135"/>
  <c r="H9" i="135" s="1"/>
  <c r="D27" i="135"/>
  <c r="H27" i="135" s="1"/>
  <c r="D28" i="135"/>
  <c r="H28" i="135" s="1"/>
  <c r="D29" i="135"/>
  <c r="H29" i="135" s="1"/>
  <c r="D30" i="135"/>
  <c r="H30" i="135" s="1"/>
  <c r="D31" i="135"/>
  <c r="H31" i="135" s="1"/>
  <c r="D10" i="135"/>
  <c r="H10" i="135" s="1"/>
  <c r="D36" i="135"/>
  <c r="H36" i="135" s="1"/>
  <c r="D37" i="135"/>
  <c r="H37" i="135" s="1"/>
  <c r="D38" i="135"/>
  <c r="H38" i="135" s="1"/>
  <c r="D74" i="135"/>
  <c r="H74" i="135" s="1"/>
  <c r="D39" i="135"/>
  <c r="H39" i="135" s="1"/>
  <c r="D40" i="135"/>
  <c r="H40" i="135" s="1"/>
  <c r="D34" i="135"/>
  <c r="H34" i="135" s="1"/>
  <c r="D77" i="135"/>
  <c r="H77" i="135" s="1"/>
  <c r="D98" i="135"/>
  <c r="H98" i="135" s="1"/>
  <c r="D108" i="135"/>
  <c r="H108" i="135" s="1"/>
  <c r="D83" i="135"/>
  <c r="H83" i="135" s="1"/>
  <c r="D32" i="135"/>
  <c r="H32" i="135" s="1"/>
  <c r="D104" i="135"/>
  <c r="H104" i="135" s="1"/>
  <c r="D55" i="135"/>
  <c r="H55" i="135" s="1"/>
  <c r="D80" i="135"/>
  <c r="H80" i="135" s="1"/>
  <c r="D48" i="135"/>
  <c r="H48" i="135" s="1"/>
  <c r="D105" i="135"/>
  <c r="H105" i="135" s="1"/>
  <c r="D85" i="135"/>
  <c r="H85" i="135" s="1"/>
  <c r="D41" i="135"/>
  <c r="H41" i="135" s="1"/>
  <c r="D42" i="135"/>
  <c r="H42" i="135" s="1"/>
  <c r="D43" i="135"/>
  <c r="H43" i="135" s="1"/>
  <c r="D79" i="135"/>
  <c r="H79" i="135" s="1"/>
  <c r="D33" i="135"/>
  <c r="H33" i="135" s="1"/>
  <c r="D76" i="135"/>
  <c r="H76" i="135" s="1"/>
  <c r="D45" i="135"/>
  <c r="H45" i="135" s="1"/>
  <c r="D47" i="135"/>
  <c r="H47" i="135" s="1"/>
  <c r="D17" i="135"/>
  <c r="H17" i="135" s="1"/>
  <c r="D18" i="135"/>
  <c r="H18" i="135" s="1"/>
  <c r="D19" i="135"/>
  <c r="H19" i="135" s="1"/>
  <c r="D20" i="135"/>
  <c r="H20" i="135" s="1"/>
  <c r="D21" i="135"/>
  <c r="H21" i="135" s="1"/>
  <c r="D22" i="135"/>
  <c r="H22" i="135" s="1"/>
  <c r="D23" i="135"/>
  <c r="H23" i="135" s="1"/>
  <c r="D24" i="135"/>
  <c r="H24" i="135" s="1"/>
  <c r="D25" i="135"/>
  <c r="H25" i="135" s="1"/>
  <c r="D78" i="135"/>
  <c r="H78" i="135" s="1"/>
  <c r="D86" i="135"/>
  <c r="H86" i="135" s="1"/>
  <c r="D92" i="135"/>
  <c r="H92" i="135" s="1"/>
  <c r="D94" i="135"/>
  <c r="H94" i="135" s="1"/>
  <c r="D101" i="135"/>
  <c r="H101" i="135" s="1"/>
  <c r="D35" i="135"/>
  <c r="H35" i="135" s="1"/>
  <c r="D44" i="135"/>
  <c r="H44" i="135" s="1"/>
  <c r="D16" i="135"/>
  <c r="H16" i="135" s="1"/>
  <c r="D26" i="135"/>
  <c r="H26" i="135" s="1"/>
  <c r="D109" i="135"/>
  <c r="H109" i="135" s="1"/>
  <c r="D54" i="135"/>
  <c r="H54" i="135" s="1"/>
  <c r="D88" i="135"/>
  <c r="H88" i="135" s="1"/>
  <c r="D84" i="135"/>
  <c r="H84" i="135" s="1"/>
  <c r="D87" i="135"/>
  <c r="H87" i="135" s="1"/>
  <c r="D103" i="135"/>
  <c r="H103" i="135" s="1"/>
  <c r="D46" i="135"/>
  <c r="H46" i="135" s="1"/>
  <c r="D49" i="135"/>
  <c r="H49" i="135" s="1"/>
  <c r="D50" i="135"/>
  <c r="H50" i="135" s="1"/>
  <c r="D51" i="135"/>
  <c r="H51" i="135" s="1"/>
  <c r="D52" i="135"/>
  <c r="H52" i="135" s="1"/>
  <c r="D53" i="135"/>
  <c r="H53" i="135" s="1"/>
  <c r="D81" i="135"/>
  <c r="H81" i="135" s="1"/>
  <c r="D82" i="135"/>
  <c r="H82" i="135" s="1"/>
  <c r="D97" i="135"/>
  <c r="H97" i="135" s="1"/>
  <c r="D72" i="135"/>
  <c r="H72" i="135" s="1"/>
  <c r="D90" i="135"/>
  <c r="H90" i="135" s="1"/>
  <c r="D89" i="135"/>
  <c r="H89" i="135" s="1"/>
  <c r="D70" i="135"/>
  <c r="H70" i="135" s="1"/>
  <c r="D102" i="135"/>
  <c r="H102" i="135" s="1"/>
  <c r="D91" i="135"/>
  <c r="H91" i="135" s="1"/>
  <c r="D71" i="135"/>
  <c r="H71" i="135" s="1"/>
  <c r="D69" i="135"/>
  <c r="H69" i="135" s="1"/>
  <c r="D73" i="135"/>
  <c r="H73" i="135" s="1"/>
  <c r="D99" i="135"/>
  <c r="H99" i="135" s="1"/>
  <c r="D75" i="135"/>
  <c r="H75" i="135" s="1"/>
  <c r="D106" i="135"/>
  <c r="H106" i="135" s="1"/>
  <c r="D107" i="135"/>
  <c r="H107" i="135" s="1"/>
  <c r="D95" i="135"/>
  <c r="H95" i="135" s="1"/>
  <c r="D100" i="135"/>
  <c r="H100" i="135" s="1"/>
  <c r="D13" i="135"/>
  <c r="H13" i="135" s="1"/>
  <c r="D93" i="135"/>
  <c r="H93" i="135" s="1"/>
  <c r="D14" i="135"/>
  <c r="H14" i="135" s="1"/>
  <c r="D56" i="135"/>
  <c r="H56" i="135" s="1"/>
  <c r="D57" i="135"/>
  <c r="H57" i="135" s="1"/>
  <c r="D58" i="135"/>
  <c r="H58" i="135" s="1"/>
  <c r="D59" i="135"/>
  <c r="H59" i="135" s="1"/>
  <c r="D60" i="135"/>
  <c r="H60" i="135" s="1"/>
  <c r="D61" i="135"/>
  <c r="H61" i="135" s="1"/>
  <c r="D62" i="135"/>
  <c r="H62" i="135" s="1"/>
  <c r="D63" i="135"/>
  <c r="H63" i="135" s="1"/>
  <c r="D64" i="135"/>
  <c r="H64" i="135" s="1"/>
  <c r="D65" i="135"/>
  <c r="H65" i="135" s="1"/>
  <c r="D15" i="135"/>
  <c r="H15" i="135" s="1"/>
  <c r="O78" i="135" l="1"/>
  <c r="O93" i="135"/>
  <c r="O67" i="135"/>
  <c r="O81" i="135"/>
  <c r="O57" i="135"/>
  <c r="O51" i="135"/>
  <c r="O45" i="135"/>
  <c r="O99" i="135"/>
  <c r="O39" i="135"/>
  <c r="O33" i="135"/>
  <c r="O21" i="135"/>
  <c r="O69" i="135"/>
  <c r="O107" i="135"/>
  <c r="O86" i="135"/>
  <c r="O53" i="135"/>
  <c r="O32" i="135"/>
  <c r="O9" i="135"/>
  <c r="O74" i="135"/>
  <c r="O47" i="135"/>
  <c r="O26" i="135"/>
  <c r="O68" i="135"/>
  <c r="O20" i="135"/>
  <c r="O14" i="135"/>
  <c r="O105" i="135"/>
  <c r="O95" i="135"/>
  <c r="O62" i="135"/>
  <c r="O8" i="135"/>
  <c r="O27" i="135"/>
  <c r="O89" i="135"/>
  <c r="O35" i="135"/>
  <c r="O83" i="135"/>
  <c r="O56" i="135"/>
  <c r="O29" i="135"/>
  <c r="O80" i="135"/>
  <c r="O104" i="135"/>
  <c r="O77" i="135"/>
  <c r="O50" i="135"/>
  <c r="O71" i="135"/>
  <c r="O23" i="135"/>
  <c r="O98" i="135"/>
  <c r="O65" i="135"/>
  <c r="O44" i="135"/>
  <c r="O11" i="135"/>
  <c r="O5" i="135"/>
  <c r="O92" i="135"/>
  <c r="O59" i="135"/>
  <c r="O38" i="135"/>
  <c r="O88" i="135"/>
  <c r="O18" i="135"/>
  <c r="O82" i="135"/>
  <c r="O17" i="135"/>
  <c r="O108" i="135"/>
  <c r="O101" i="135"/>
  <c r="O91" i="135"/>
  <c r="O58" i="135"/>
  <c r="O42" i="135"/>
  <c r="O37" i="135"/>
  <c r="O15" i="135"/>
  <c r="O72" i="135"/>
  <c r="O61" i="135"/>
  <c r="O24" i="135"/>
  <c r="O7" i="135"/>
  <c r="O66" i="135"/>
  <c r="O12" i="135"/>
  <c r="O28" i="135"/>
  <c r="O6" i="135"/>
  <c r="O76" i="135"/>
  <c r="O60" i="135"/>
  <c r="O49" i="135"/>
  <c r="O87" i="135"/>
  <c r="O64" i="135"/>
  <c r="O10" i="135"/>
  <c r="O75" i="135"/>
  <c r="O48" i="135"/>
  <c r="O106" i="135"/>
  <c r="O96" i="135"/>
  <c r="O85" i="135"/>
  <c r="O63" i="135"/>
  <c r="O52" i="135"/>
  <c r="O31" i="135"/>
  <c r="O94" i="135"/>
  <c r="O34" i="135"/>
  <c r="O109" i="135"/>
  <c r="O55" i="135"/>
  <c r="O103" i="135"/>
  <c r="O70" i="135"/>
  <c r="O54" i="135"/>
  <c r="O22" i="135"/>
  <c r="O102" i="135"/>
  <c r="O97" i="135"/>
  <c r="O43" i="135"/>
  <c r="O16" i="135"/>
  <c r="O84" i="135"/>
  <c r="O73" i="135"/>
  <c r="O46" i="135"/>
  <c r="O30" i="135"/>
  <c r="O25" i="135"/>
  <c r="D11" i="128" a="1"/>
  <c r="D11" i="128" s="1"/>
  <c r="D12" i="128" a="1"/>
  <c r="D12" i="128" s="1"/>
  <c r="D13" i="128" a="1"/>
  <c r="D13" i="128" s="1"/>
  <c r="D14" i="128" a="1"/>
  <c r="D14" i="128" s="1"/>
  <c r="D15" i="128" a="1"/>
  <c r="D15" i="128" s="1"/>
  <c r="D16" i="128" a="1"/>
  <c r="D16" i="128" s="1"/>
  <c r="D17" i="128" a="1"/>
  <c r="D17" i="128" s="1"/>
  <c r="D18" i="128" a="1"/>
  <c r="D18" i="128" s="1"/>
  <c r="D19" i="128" a="1"/>
  <c r="D19" i="128" s="1"/>
  <c r="D20" i="128" a="1"/>
  <c r="D20" i="128" s="1"/>
  <c r="D21" i="128" a="1"/>
  <c r="D21" i="128" s="1"/>
  <c r="D22" i="128" a="1"/>
  <c r="D22" i="128" s="1"/>
  <c r="D23" i="128" a="1"/>
  <c r="D23" i="128" s="1"/>
  <c r="D24" i="128" a="1"/>
  <c r="D24" i="128" s="1"/>
  <c r="D10" i="128" a="1"/>
  <c r="D10" i="128" s="1"/>
  <c r="F11" i="127"/>
  <c r="F12" i="127"/>
  <c r="F13" i="127"/>
  <c r="F14" i="127"/>
  <c r="F15" i="127"/>
  <c r="F16" i="127"/>
  <c r="F17" i="127"/>
  <c r="F18" i="127"/>
  <c r="F19" i="127"/>
  <c r="F20" i="127"/>
  <c r="F21" i="127"/>
  <c r="F22" i="127"/>
  <c r="F23" i="127"/>
  <c r="F24" i="127"/>
  <c r="F25" i="127"/>
  <c r="F26" i="127"/>
  <c r="F27" i="127"/>
  <c r="F28" i="127"/>
  <c r="F29" i="127"/>
  <c r="F30" i="127"/>
  <c r="F31" i="127"/>
  <c r="F32" i="127"/>
  <c r="F33" i="127"/>
  <c r="F34" i="127"/>
  <c r="F35" i="127"/>
  <c r="F36" i="127"/>
  <c r="F37" i="127"/>
  <c r="F38" i="127"/>
  <c r="F39" i="127"/>
  <c r="F40" i="127"/>
  <c r="F41" i="127"/>
  <c r="F42" i="127"/>
  <c r="F43" i="127"/>
  <c r="F44" i="127"/>
  <c r="F45" i="127"/>
  <c r="F46" i="127"/>
  <c r="F47" i="127"/>
  <c r="F48" i="127"/>
  <c r="F49" i="127"/>
  <c r="F50" i="127"/>
  <c r="F51" i="127"/>
  <c r="F52" i="127"/>
  <c r="F53" i="127"/>
  <c r="F54" i="127"/>
  <c r="F55" i="127"/>
  <c r="F56" i="127"/>
  <c r="F57" i="127"/>
  <c r="F58" i="127"/>
  <c r="F59" i="127"/>
  <c r="F60" i="127"/>
  <c r="F61" i="127"/>
  <c r="F62" i="127"/>
  <c r="F63" i="127"/>
  <c r="F64" i="127"/>
  <c r="F65" i="127"/>
  <c r="F66" i="127"/>
  <c r="F67" i="127"/>
  <c r="F68" i="127"/>
  <c r="F69" i="127"/>
  <c r="F70" i="127"/>
  <c r="F71" i="127"/>
  <c r="F72" i="127"/>
  <c r="F73" i="127"/>
  <c r="F74" i="127"/>
  <c r="F75" i="127"/>
  <c r="F76" i="127"/>
  <c r="F77" i="127"/>
  <c r="F78" i="127"/>
  <c r="F79" i="127"/>
  <c r="F80" i="127"/>
  <c r="F81" i="127"/>
  <c r="F82" i="127"/>
  <c r="F83" i="127"/>
  <c r="F84" i="127"/>
  <c r="F85" i="127"/>
  <c r="F86" i="127"/>
  <c r="F87" i="127"/>
  <c r="F88" i="127"/>
  <c r="F89" i="127"/>
  <c r="F90" i="127"/>
  <c r="F91" i="127"/>
  <c r="F92" i="127"/>
  <c r="F93" i="127"/>
  <c r="F94" i="127"/>
  <c r="F95" i="127"/>
  <c r="F96" i="127"/>
  <c r="F97" i="127"/>
  <c r="F98" i="127"/>
  <c r="F99" i="127"/>
  <c r="F100" i="127"/>
  <c r="F101" i="127"/>
  <c r="F102" i="127"/>
  <c r="F103" i="127"/>
  <c r="F104" i="127"/>
  <c r="F105" i="127"/>
  <c r="F106" i="127"/>
  <c r="F107" i="127"/>
  <c r="F108" i="127"/>
  <c r="F109" i="127"/>
  <c r="F110" i="127"/>
  <c r="F111" i="127"/>
  <c r="F112" i="127"/>
  <c r="F113" i="127"/>
  <c r="F114" i="127"/>
  <c r="F115" i="127"/>
  <c r="F116" i="127"/>
  <c r="F117" i="127"/>
  <c r="F118" i="127"/>
  <c r="F119" i="127"/>
  <c r="F120" i="127"/>
  <c r="F121" i="127"/>
  <c r="F122" i="127"/>
  <c r="F123" i="127"/>
  <c r="F124" i="127"/>
  <c r="F125" i="127"/>
  <c r="F126" i="127"/>
  <c r="F127" i="127"/>
  <c r="F128" i="127"/>
  <c r="F129" i="127"/>
  <c r="F130" i="127"/>
  <c r="F131" i="127"/>
  <c r="F132" i="127"/>
  <c r="F133" i="127"/>
  <c r="F134" i="127"/>
  <c r="F135" i="127"/>
  <c r="F136" i="127"/>
  <c r="F137" i="127"/>
  <c r="F138" i="127"/>
  <c r="F139" i="127"/>
  <c r="F140" i="127"/>
  <c r="F141" i="127"/>
  <c r="F142" i="127"/>
  <c r="F143" i="127"/>
  <c r="F144" i="127"/>
  <c r="F145" i="127"/>
  <c r="F146" i="127"/>
  <c r="F147" i="127"/>
  <c r="F148" i="127"/>
  <c r="F149" i="127"/>
  <c r="F150" i="127"/>
  <c r="F151" i="127"/>
  <c r="F152" i="127"/>
  <c r="F153" i="127"/>
  <c r="F154" i="127"/>
  <c r="F155" i="127"/>
  <c r="F156" i="127"/>
  <c r="F157" i="127"/>
  <c r="F158" i="127"/>
  <c r="F159" i="127"/>
  <c r="F160" i="127"/>
  <c r="F161" i="127"/>
  <c r="F162" i="127"/>
  <c r="F163" i="127"/>
  <c r="F164" i="127"/>
  <c r="F165" i="127"/>
  <c r="F166" i="127"/>
  <c r="F167" i="127"/>
  <c r="F168" i="127"/>
  <c r="F169" i="127"/>
  <c r="F170" i="127"/>
  <c r="F171" i="127"/>
  <c r="F172" i="127"/>
  <c r="F173" i="127"/>
  <c r="F174" i="127"/>
  <c r="F175" i="127"/>
  <c r="F176" i="127"/>
  <c r="F177" i="127"/>
  <c r="F178" i="127"/>
  <c r="F179" i="127"/>
  <c r="F180" i="127"/>
  <c r="F181" i="127"/>
  <c r="F182" i="127"/>
  <c r="F183" i="127"/>
  <c r="F184" i="127"/>
  <c r="F185" i="127"/>
  <c r="F186" i="127"/>
  <c r="F187" i="127"/>
  <c r="F188" i="127"/>
  <c r="F189" i="127"/>
  <c r="F190" i="127"/>
  <c r="F191" i="127"/>
  <c r="F192" i="127"/>
  <c r="F193" i="127"/>
  <c r="F194" i="127"/>
  <c r="F195" i="127"/>
  <c r="F196" i="127"/>
  <c r="F197" i="127"/>
  <c r="F198" i="127"/>
  <c r="F199" i="127"/>
  <c r="F200" i="127"/>
  <c r="F201" i="127"/>
  <c r="F202" i="127"/>
  <c r="F203" i="127"/>
  <c r="F204" i="127"/>
  <c r="F205" i="127"/>
  <c r="F206" i="127"/>
  <c r="F207" i="127"/>
  <c r="F208" i="127"/>
  <c r="F209" i="127"/>
  <c r="F210" i="127"/>
  <c r="F211" i="127"/>
  <c r="F212" i="127"/>
  <c r="F213" i="127"/>
  <c r="F214" i="127"/>
  <c r="F215" i="127"/>
  <c r="F216" i="127"/>
  <c r="F217" i="127"/>
  <c r="F218" i="127"/>
  <c r="F219" i="127"/>
  <c r="F220" i="127"/>
  <c r="F221" i="127"/>
  <c r="F222" i="127"/>
  <c r="F223" i="127"/>
  <c r="F224" i="127"/>
  <c r="F225" i="127"/>
  <c r="F226" i="127"/>
  <c r="F227" i="127"/>
  <c r="F228" i="127"/>
  <c r="F229" i="127"/>
  <c r="F230" i="127"/>
  <c r="F231" i="127"/>
  <c r="F232" i="127"/>
  <c r="F233" i="127"/>
  <c r="F234" i="127"/>
  <c r="F235" i="127"/>
  <c r="F236" i="127"/>
  <c r="F237" i="127"/>
  <c r="F238" i="127"/>
  <c r="F239" i="127"/>
  <c r="F240" i="127"/>
  <c r="F241" i="127"/>
  <c r="F242" i="127"/>
  <c r="F243" i="127"/>
  <c r="F244" i="127"/>
  <c r="F245" i="127"/>
  <c r="F246" i="127"/>
  <c r="F247" i="127"/>
  <c r="F248" i="127"/>
  <c r="F249" i="127"/>
  <c r="F250" i="127"/>
  <c r="F251" i="127"/>
  <c r="F252" i="127"/>
  <c r="F253" i="127"/>
  <c r="F254" i="127"/>
  <c r="F255" i="127"/>
  <c r="F256" i="127"/>
  <c r="F257" i="127"/>
  <c r="F258" i="127"/>
  <c r="F259" i="127"/>
  <c r="F260" i="127"/>
  <c r="F261" i="127"/>
  <c r="F262" i="127"/>
  <c r="F263" i="127"/>
  <c r="F264" i="127"/>
  <c r="F265" i="127"/>
  <c r="F266" i="127"/>
  <c r="F267" i="127"/>
  <c r="F268" i="127"/>
  <c r="F269" i="127"/>
  <c r="F270" i="127"/>
  <c r="F271" i="127"/>
  <c r="F272" i="127"/>
  <c r="F273" i="127"/>
  <c r="F274" i="127"/>
  <c r="F275" i="127"/>
  <c r="F276" i="127"/>
  <c r="F277" i="127"/>
  <c r="F278" i="127"/>
  <c r="F279" i="127"/>
  <c r="F280" i="127"/>
  <c r="F281" i="127"/>
  <c r="F282" i="127"/>
  <c r="F283" i="127"/>
  <c r="F284" i="127"/>
  <c r="F285" i="127"/>
  <c r="F286" i="127"/>
  <c r="F287" i="127"/>
  <c r="F288" i="127"/>
  <c r="F289" i="127"/>
  <c r="F290" i="127"/>
  <c r="F291" i="127"/>
  <c r="F292" i="127"/>
  <c r="F293" i="127"/>
  <c r="F294" i="127"/>
  <c r="F295" i="127"/>
  <c r="F296" i="127"/>
  <c r="F297" i="127"/>
  <c r="F298" i="127"/>
  <c r="F299" i="127"/>
  <c r="F300" i="127"/>
  <c r="F301" i="127"/>
  <c r="F302" i="127"/>
  <c r="F303" i="127"/>
  <c r="F304" i="127"/>
  <c r="F305" i="127"/>
  <c r="F306" i="127"/>
  <c r="F307" i="127"/>
  <c r="F308" i="127"/>
  <c r="F309" i="127"/>
  <c r="F310" i="127"/>
  <c r="F311" i="127"/>
  <c r="F312" i="127"/>
  <c r="F313" i="127"/>
  <c r="F314" i="127"/>
  <c r="F315" i="127"/>
  <c r="F316" i="127"/>
  <c r="F317" i="127"/>
  <c r="F318" i="127"/>
  <c r="F319" i="127"/>
  <c r="F320" i="127"/>
  <c r="F321" i="127"/>
  <c r="F322" i="127"/>
  <c r="F323" i="127"/>
  <c r="F324" i="127"/>
  <c r="F325" i="127"/>
  <c r="F326" i="127"/>
  <c r="F327" i="127"/>
  <c r="F328" i="127"/>
  <c r="F329" i="127"/>
  <c r="F330" i="127"/>
  <c r="F331" i="127"/>
  <c r="F332" i="127"/>
  <c r="F333" i="127"/>
  <c r="F334" i="127"/>
  <c r="F335" i="127"/>
  <c r="F336" i="127"/>
  <c r="F337" i="127"/>
  <c r="F338" i="127"/>
  <c r="F339" i="127"/>
  <c r="F340" i="127"/>
  <c r="F341" i="127"/>
  <c r="F342" i="127"/>
  <c r="F343" i="127"/>
  <c r="F344" i="127"/>
  <c r="F345" i="127"/>
  <c r="F346" i="127"/>
  <c r="F347" i="127"/>
  <c r="F348" i="127"/>
  <c r="F349" i="127"/>
  <c r="F350" i="127"/>
  <c r="F351" i="127"/>
  <c r="F352" i="127"/>
  <c r="F353" i="127"/>
  <c r="F354" i="127"/>
  <c r="F355" i="127"/>
  <c r="F356" i="127"/>
  <c r="F357" i="127"/>
  <c r="F358" i="127"/>
  <c r="F359" i="127"/>
  <c r="F360" i="127"/>
  <c r="F361" i="127"/>
  <c r="F362" i="127"/>
  <c r="F363" i="127"/>
  <c r="F364" i="127"/>
  <c r="F365" i="127"/>
  <c r="F366" i="127"/>
  <c r="F367" i="127"/>
  <c r="F368" i="127"/>
  <c r="F369" i="127"/>
  <c r="F370" i="127"/>
  <c r="F371" i="127"/>
  <c r="F372" i="127"/>
  <c r="F373" i="127"/>
  <c r="F374" i="127"/>
  <c r="F375" i="127"/>
  <c r="F376" i="127"/>
  <c r="F377" i="127"/>
  <c r="F378" i="127"/>
  <c r="F379" i="127"/>
  <c r="F380" i="127"/>
  <c r="F381" i="127"/>
  <c r="F382" i="127"/>
  <c r="F383" i="127"/>
  <c r="F384" i="127"/>
  <c r="F385" i="127"/>
  <c r="F386" i="127"/>
  <c r="F387" i="127"/>
  <c r="F388" i="127"/>
  <c r="F389" i="127"/>
  <c r="F390" i="127"/>
  <c r="F391" i="127"/>
  <c r="F392" i="127"/>
  <c r="F393" i="127"/>
  <c r="F394" i="127"/>
  <c r="F395" i="127"/>
  <c r="F396" i="127"/>
  <c r="F397" i="127"/>
  <c r="F398" i="127"/>
  <c r="F399" i="127"/>
  <c r="F400" i="127"/>
  <c r="F401" i="127"/>
  <c r="F402" i="127"/>
  <c r="F403" i="127"/>
  <c r="F404" i="127"/>
  <c r="F405" i="127"/>
  <c r="F406" i="127"/>
  <c r="F407" i="127"/>
  <c r="F408" i="127"/>
  <c r="F409" i="127"/>
  <c r="F410" i="127"/>
  <c r="F411" i="127"/>
  <c r="F412" i="127"/>
  <c r="F413" i="127"/>
  <c r="F414" i="127"/>
  <c r="F415" i="127"/>
  <c r="F416" i="127"/>
  <c r="F417" i="127"/>
  <c r="F418" i="127"/>
  <c r="F419" i="127"/>
  <c r="F420" i="127"/>
  <c r="F421" i="127"/>
  <c r="F422" i="127"/>
  <c r="F423" i="127"/>
  <c r="F424" i="127"/>
  <c r="F425" i="127"/>
  <c r="F426" i="127"/>
  <c r="F427" i="127"/>
  <c r="F428" i="127"/>
  <c r="F429" i="127"/>
  <c r="F430" i="127"/>
  <c r="F431" i="127"/>
  <c r="F432" i="127"/>
  <c r="F433" i="127"/>
  <c r="F434" i="127"/>
  <c r="F435" i="127"/>
  <c r="F436" i="127"/>
  <c r="F437" i="127"/>
  <c r="F438" i="127"/>
  <c r="F439" i="127"/>
  <c r="F440" i="127"/>
  <c r="F441" i="127"/>
  <c r="F442" i="127"/>
  <c r="F443" i="127"/>
  <c r="F444" i="127"/>
  <c r="F445" i="127"/>
  <c r="F446" i="127"/>
  <c r="F447" i="127"/>
  <c r="F448" i="127"/>
  <c r="F449" i="127"/>
  <c r="F450" i="127"/>
  <c r="F451" i="127"/>
  <c r="F452" i="127"/>
  <c r="F453" i="127"/>
  <c r="F454" i="127"/>
  <c r="F455" i="127"/>
  <c r="F456" i="127"/>
  <c r="F457" i="127"/>
  <c r="F458" i="127"/>
  <c r="F459" i="127"/>
  <c r="F460" i="127"/>
  <c r="F461" i="127"/>
  <c r="F462" i="127"/>
  <c r="F463" i="127"/>
  <c r="F464" i="127"/>
  <c r="F465" i="127"/>
  <c r="F466" i="127"/>
  <c r="F467" i="127"/>
  <c r="F468" i="127"/>
  <c r="F469" i="127"/>
  <c r="F470" i="127"/>
  <c r="F471" i="127"/>
  <c r="F472" i="127"/>
  <c r="F473" i="127"/>
  <c r="F474" i="127"/>
  <c r="F475" i="127"/>
  <c r="F476" i="127"/>
  <c r="F477" i="127"/>
  <c r="F478" i="127"/>
  <c r="F479" i="127"/>
  <c r="F480" i="127"/>
  <c r="F481" i="127"/>
  <c r="F482" i="127"/>
  <c r="F483" i="127"/>
  <c r="F484" i="127"/>
  <c r="F485" i="127"/>
  <c r="F486" i="127"/>
  <c r="F487" i="127"/>
  <c r="F488" i="127"/>
  <c r="F489" i="127"/>
  <c r="F490" i="127"/>
  <c r="F491" i="127"/>
  <c r="F492" i="127"/>
  <c r="F493" i="127"/>
  <c r="F494" i="127"/>
  <c r="F495" i="127"/>
  <c r="F496" i="127"/>
  <c r="F497" i="127"/>
  <c r="F498" i="127"/>
  <c r="F499" i="127"/>
  <c r="F500" i="127"/>
  <c r="F501" i="127"/>
  <c r="F502" i="127"/>
  <c r="F503" i="127"/>
  <c r="F504" i="127"/>
  <c r="F505" i="127"/>
  <c r="F506" i="127"/>
  <c r="F507" i="127"/>
  <c r="F508" i="127"/>
  <c r="F509" i="127"/>
  <c r="F510" i="127"/>
  <c r="F511" i="127"/>
  <c r="F512" i="127"/>
  <c r="F513" i="127"/>
  <c r="F514" i="127"/>
  <c r="F515" i="127"/>
  <c r="F516" i="127"/>
  <c r="F517" i="127"/>
  <c r="F518" i="127"/>
  <c r="F519" i="127"/>
  <c r="F520" i="127"/>
  <c r="F521" i="127"/>
  <c r="F522" i="127"/>
  <c r="F523" i="127"/>
  <c r="F524" i="127"/>
  <c r="F525" i="127"/>
  <c r="F526" i="127"/>
  <c r="F527" i="127"/>
  <c r="F528" i="127"/>
  <c r="F529" i="127"/>
  <c r="F530" i="127"/>
  <c r="F531" i="127"/>
  <c r="F532" i="127"/>
  <c r="F533" i="127"/>
  <c r="F534" i="127"/>
  <c r="F535" i="127"/>
  <c r="F536" i="127"/>
  <c r="F537" i="127"/>
  <c r="F538" i="127"/>
  <c r="F539" i="127"/>
  <c r="F540" i="127"/>
  <c r="F541" i="127"/>
  <c r="F542" i="127"/>
  <c r="F543" i="127"/>
  <c r="F544" i="127"/>
  <c r="F545" i="127"/>
  <c r="F546" i="127"/>
  <c r="F547" i="127"/>
  <c r="F548" i="127"/>
  <c r="F549" i="127"/>
  <c r="F550" i="127"/>
  <c r="F551" i="127"/>
  <c r="F552" i="127"/>
  <c r="F553" i="127"/>
  <c r="F554" i="127"/>
  <c r="F555" i="127"/>
  <c r="F556" i="127"/>
  <c r="F557" i="127"/>
  <c r="F558" i="127"/>
  <c r="F559" i="127"/>
  <c r="F560" i="127"/>
  <c r="F561" i="127"/>
  <c r="F562" i="127"/>
  <c r="F563" i="127"/>
  <c r="F564" i="127"/>
  <c r="F565" i="127"/>
  <c r="F566" i="127"/>
  <c r="F567" i="127"/>
  <c r="F568" i="127"/>
  <c r="F569" i="127"/>
  <c r="F570" i="127"/>
  <c r="F571" i="127"/>
  <c r="F572" i="127"/>
  <c r="F573" i="127"/>
  <c r="F574" i="127"/>
  <c r="F575" i="127"/>
  <c r="F576" i="127"/>
  <c r="F577" i="127"/>
  <c r="F578" i="127"/>
  <c r="F579" i="127"/>
  <c r="F580" i="127"/>
  <c r="F581" i="127"/>
  <c r="F582" i="127"/>
  <c r="F583" i="127"/>
  <c r="F584" i="127"/>
  <c r="F585" i="127"/>
  <c r="F586" i="127"/>
  <c r="F587" i="127"/>
  <c r="F588" i="127"/>
  <c r="F589" i="127"/>
  <c r="F590" i="127"/>
  <c r="F591" i="127"/>
  <c r="F592" i="127"/>
  <c r="F593" i="127"/>
  <c r="F594" i="127"/>
  <c r="F595" i="127"/>
  <c r="F596" i="127"/>
  <c r="F597" i="127"/>
  <c r="F598" i="127"/>
  <c r="F599" i="127"/>
  <c r="F600" i="127"/>
  <c r="F601" i="127"/>
  <c r="F602" i="127"/>
  <c r="F603" i="127"/>
  <c r="F604" i="127"/>
  <c r="F605" i="127"/>
  <c r="F606" i="127"/>
  <c r="F607" i="127"/>
  <c r="F608" i="127"/>
  <c r="F609" i="127"/>
  <c r="F610" i="127"/>
  <c r="F611" i="127"/>
  <c r="F612" i="127"/>
  <c r="F613" i="127"/>
  <c r="F614" i="127"/>
  <c r="F615" i="127"/>
  <c r="F616" i="127"/>
  <c r="F617" i="127"/>
  <c r="F618" i="127"/>
  <c r="F619" i="127"/>
  <c r="F620" i="127"/>
  <c r="F621" i="127"/>
  <c r="F622" i="127"/>
  <c r="F623" i="127"/>
  <c r="F624" i="127"/>
  <c r="F625" i="127"/>
  <c r="F626" i="127"/>
  <c r="F627" i="127"/>
  <c r="F628" i="127"/>
  <c r="F629" i="127"/>
  <c r="F630" i="127"/>
  <c r="F631" i="127"/>
  <c r="F632" i="127"/>
  <c r="F633" i="127"/>
  <c r="F634" i="127"/>
  <c r="F635" i="127"/>
  <c r="F636" i="127"/>
  <c r="F637" i="127"/>
  <c r="F638" i="127"/>
  <c r="F639" i="127"/>
  <c r="F640" i="127"/>
  <c r="F641" i="127"/>
  <c r="F642" i="127"/>
  <c r="F643" i="127"/>
  <c r="F644" i="127"/>
  <c r="F645" i="127"/>
  <c r="F646" i="127"/>
  <c r="F647" i="127"/>
  <c r="F648" i="127"/>
  <c r="F649" i="127"/>
  <c r="F650" i="127"/>
  <c r="F651" i="127"/>
  <c r="F652" i="127"/>
  <c r="F653" i="127"/>
  <c r="F654" i="127"/>
  <c r="F655" i="127"/>
  <c r="F656" i="127"/>
  <c r="F657" i="127"/>
  <c r="F658" i="127"/>
  <c r="F659" i="127"/>
  <c r="F660" i="127"/>
  <c r="F661" i="127"/>
  <c r="F662" i="127"/>
  <c r="F663" i="127"/>
  <c r="F664" i="127"/>
  <c r="F665" i="127"/>
  <c r="F666" i="127"/>
  <c r="F667" i="127"/>
  <c r="F668" i="127"/>
  <c r="F669" i="127"/>
  <c r="F670" i="127"/>
  <c r="F671" i="127"/>
  <c r="F672" i="127"/>
  <c r="F673" i="127"/>
  <c r="F674" i="127"/>
  <c r="F675" i="127"/>
  <c r="F676" i="127"/>
  <c r="F677" i="127"/>
  <c r="F678" i="127"/>
  <c r="F679" i="127"/>
  <c r="F680" i="127"/>
  <c r="F681" i="127"/>
  <c r="F682" i="127"/>
  <c r="F683" i="127"/>
  <c r="F684" i="127"/>
  <c r="F685" i="127"/>
  <c r="F686" i="127"/>
  <c r="F687" i="127"/>
  <c r="F688" i="127"/>
  <c r="F689" i="127"/>
  <c r="F690" i="127"/>
  <c r="F691" i="127"/>
  <c r="F692" i="127"/>
  <c r="F693" i="127"/>
  <c r="F694" i="127"/>
  <c r="F695" i="127"/>
  <c r="F696" i="127"/>
  <c r="F697" i="127"/>
  <c r="F698" i="127"/>
  <c r="F699" i="127"/>
  <c r="F700" i="127"/>
  <c r="F701" i="127"/>
  <c r="F702" i="127"/>
  <c r="F703" i="127"/>
  <c r="F704" i="127"/>
  <c r="F705" i="127"/>
  <c r="F706" i="127"/>
  <c r="F707" i="127"/>
  <c r="F708" i="127"/>
  <c r="F709" i="127"/>
  <c r="F710" i="127"/>
  <c r="F711" i="127"/>
  <c r="F712" i="127"/>
  <c r="F713" i="127"/>
  <c r="F714" i="127"/>
  <c r="F715" i="127"/>
  <c r="F716" i="127"/>
  <c r="F717" i="127"/>
  <c r="F718" i="127"/>
  <c r="F719" i="127"/>
  <c r="F720" i="127"/>
  <c r="F721" i="127"/>
  <c r="F722" i="127"/>
  <c r="F723" i="127"/>
  <c r="F724" i="127"/>
  <c r="F725" i="127"/>
  <c r="F726" i="127"/>
  <c r="F727" i="127"/>
  <c r="F728" i="127"/>
  <c r="F729" i="127"/>
  <c r="F730" i="127"/>
  <c r="F731" i="127"/>
  <c r="F732" i="127"/>
  <c r="F733" i="127"/>
  <c r="F734" i="127"/>
  <c r="F735" i="127"/>
  <c r="F736" i="127"/>
  <c r="F737" i="127"/>
  <c r="F738" i="127"/>
  <c r="F739" i="127"/>
  <c r="F740" i="127"/>
  <c r="F741" i="127"/>
  <c r="F742" i="127"/>
  <c r="F743" i="127"/>
  <c r="F744" i="127"/>
  <c r="F745" i="127"/>
  <c r="F746" i="127"/>
  <c r="F747" i="127"/>
  <c r="F748" i="127"/>
  <c r="F749" i="127"/>
  <c r="F750" i="127"/>
  <c r="F751" i="127"/>
  <c r="F752" i="127"/>
  <c r="F753" i="127"/>
  <c r="F754" i="127"/>
  <c r="F755" i="127"/>
  <c r="F756" i="127"/>
  <c r="F757" i="127"/>
  <c r="F758" i="127"/>
  <c r="F759" i="127"/>
  <c r="F760" i="127"/>
  <c r="F761" i="127"/>
  <c r="F762" i="127"/>
  <c r="F763" i="127"/>
  <c r="F764" i="127"/>
  <c r="F765" i="127"/>
  <c r="F766" i="127"/>
  <c r="F767" i="127"/>
  <c r="F768" i="127"/>
  <c r="F769" i="127"/>
  <c r="F770" i="127"/>
  <c r="F771" i="127"/>
  <c r="F772" i="127"/>
  <c r="F773" i="127"/>
  <c r="F774" i="127"/>
  <c r="F775" i="127"/>
  <c r="F776" i="127"/>
  <c r="F777" i="127"/>
  <c r="F778" i="127"/>
  <c r="F779" i="127"/>
  <c r="F780" i="127"/>
  <c r="F781" i="127"/>
  <c r="F782" i="127"/>
  <c r="F783" i="127"/>
  <c r="F784" i="127"/>
  <c r="F785" i="127"/>
  <c r="F786" i="127"/>
  <c r="F10" i="127"/>
  <c r="P3" i="101"/>
  <c r="P4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P46" i="101"/>
  <c r="P47" i="101"/>
  <c r="P48" i="101"/>
  <c r="P49" i="101"/>
  <c r="P50" i="101"/>
  <c r="P51" i="101"/>
  <c r="P52" i="101"/>
  <c r="P53" i="101"/>
  <c r="P54" i="101"/>
  <c r="P55" i="101"/>
  <c r="P56" i="101"/>
  <c r="P57" i="101"/>
  <c r="P58" i="101"/>
  <c r="P59" i="101"/>
  <c r="P60" i="101"/>
  <c r="P61" i="101"/>
  <c r="P62" i="101"/>
  <c r="P63" i="101"/>
  <c r="P64" i="101"/>
  <c r="P65" i="101"/>
  <c r="P66" i="101"/>
  <c r="P67" i="101"/>
  <c r="P68" i="101"/>
  <c r="P69" i="101"/>
  <c r="P70" i="101"/>
  <c r="P71" i="101"/>
  <c r="P72" i="101"/>
  <c r="P73" i="101"/>
  <c r="P74" i="101"/>
  <c r="P75" i="101"/>
  <c r="P76" i="101"/>
  <c r="P77" i="101"/>
  <c r="P78" i="101"/>
  <c r="P79" i="101"/>
  <c r="P80" i="101"/>
  <c r="P81" i="101"/>
  <c r="P82" i="101"/>
  <c r="P83" i="101"/>
  <c r="P84" i="101"/>
  <c r="P85" i="101"/>
  <c r="P86" i="101"/>
  <c r="P87" i="101"/>
  <c r="P88" i="101"/>
  <c r="P89" i="101"/>
  <c r="P90" i="101"/>
  <c r="P91" i="101"/>
  <c r="P92" i="101"/>
  <c r="P93" i="101"/>
  <c r="P94" i="101"/>
  <c r="P95" i="101"/>
  <c r="P96" i="101"/>
  <c r="P97" i="101"/>
  <c r="P98" i="101"/>
  <c r="P99" i="101"/>
  <c r="P100" i="101"/>
  <c r="P101" i="101"/>
  <c r="P102" i="101"/>
  <c r="P103" i="101"/>
  <c r="P104" i="101"/>
  <c r="P105" i="101"/>
  <c r="P106" i="101"/>
  <c r="P107" i="101"/>
  <c r="P108" i="101"/>
  <c r="P109" i="101"/>
  <c r="P110" i="101"/>
  <c r="P111" i="101"/>
  <c r="P112" i="101"/>
  <c r="P113" i="101"/>
  <c r="P114" i="101"/>
  <c r="P115" i="101"/>
  <c r="P116" i="101"/>
  <c r="P117" i="101"/>
  <c r="P118" i="101"/>
  <c r="P119" i="101"/>
  <c r="P120" i="101"/>
  <c r="P121" i="101"/>
  <c r="P122" i="101"/>
  <c r="P123" i="101"/>
  <c r="P124" i="101"/>
  <c r="P125" i="101"/>
  <c r="P126" i="101"/>
  <c r="P127" i="101"/>
  <c r="P128" i="101"/>
  <c r="P129" i="101"/>
  <c r="P130" i="101"/>
  <c r="P131" i="101"/>
  <c r="P132" i="101"/>
  <c r="P133" i="101"/>
  <c r="P134" i="101"/>
  <c r="P135" i="101"/>
  <c r="P136" i="101"/>
  <c r="P137" i="101"/>
  <c r="P2" i="101"/>
  <c r="R7" i="125"/>
  <c r="R8" i="125"/>
  <c r="R9" i="125"/>
  <c r="R10" i="125"/>
  <c r="R11" i="125"/>
  <c r="R12" i="125"/>
  <c r="R13" i="125"/>
  <c r="R14" i="125"/>
  <c r="R15" i="125"/>
  <c r="R16" i="125"/>
  <c r="R17" i="125"/>
  <c r="R18" i="125"/>
  <c r="R19" i="125"/>
  <c r="R20" i="125"/>
  <c r="R21" i="125"/>
  <c r="R22" i="125"/>
  <c r="R23" i="125"/>
  <c r="R24" i="125"/>
  <c r="R25" i="125"/>
  <c r="R26" i="125"/>
  <c r="R27" i="125"/>
  <c r="R28" i="125"/>
  <c r="R29" i="125"/>
  <c r="R30" i="125"/>
  <c r="R31" i="125"/>
  <c r="R32" i="125"/>
  <c r="R33" i="125"/>
  <c r="R34" i="125"/>
  <c r="R35" i="125"/>
  <c r="R36" i="125"/>
  <c r="R37" i="125"/>
  <c r="R38" i="125"/>
  <c r="R39" i="125"/>
  <c r="R40" i="125"/>
  <c r="R41" i="125"/>
  <c r="R42" i="125"/>
  <c r="R43" i="125"/>
  <c r="R44" i="125"/>
  <c r="R45" i="125"/>
  <c r="R46" i="125"/>
  <c r="R47" i="125"/>
  <c r="R48" i="125"/>
  <c r="R49" i="125"/>
  <c r="R50" i="125"/>
  <c r="R51" i="125"/>
  <c r="R52" i="125"/>
  <c r="R53" i="125"/>
  <c r="R54" i="125"/>
  <c r="R55" i="125"/>
  <c r="R56" i="125"/>
  <c r="R57" i="125"/>
  <c r="R58" i="125"/>
  <c r="R59" i="125"/>
  <c r="R60" i="125"/>
  <c r="R61" i="125"/>
  <c r="R62" i="125"/>
  <c r="R63" i="125"/>
  <c r="R64" i="125"/>
  <c r="R65" i="125"/>
  <c r="R66" i="125"/>
  <c r="R67" i="125"/>
  <c r="R68" i="125"/>
  <c r="R69" i="125"/>
  <c r="R70" i="125"/>
  <c r="R71" i="125"/>
  <c r="R72" i="125"/>
  <c r="R73" i="125"/>
  <c r="R74" i="125"/>
  <c r="R75" i="125"/>
  <c r="R76" i="125"/>
  <c r="R77" i="125"/>
  <c r="R78" i="125"/>
  <c r="R79" i="125"/>
  <c r="R80" i="125"/>
  <c r="R81" i="125"/>
  <c r="R82" i="125"/>
  <c r="R83" i="125"/>
  <c r="R84" i="125"/>
  <c r="R85" i="125"/>
  <c r="R86" i="125"/>
  <c r="R87" i="125"/>
  <c r="R88" i="125"/>
  <c r="R89" i="125"/>
  <c r="R90" i="125"/>
  <c r="R91" i="125"/>
  <c r="R92" i="125"/>
  <c r="R93" i="125"/>
  <c r="R94" i="125"/>
  <c r="R95" i="125"/>
  <c r="R96" i="125"/>
  <c r="R97" i="125"/>
  <c r="R98" i="125"/>
  <c r="R99" i="125"/>
  <c r="R100" i="125"/>
  <c r="R101" i="125"/>
  <c r="R102" i="125"/>
  <c r="R103" i="125"/>
  <c r="R104" i="125"/>
  <c r="R105" i="125"/>
  <c r="R106" i="125"/>
  <c r="R107" i="125"/>
  <c r="R108" i="125"/>
  <c r="R109" i="125"/>
  <c r="R110" i="125"/>
  <c r="R111" i="125"/>
  <c r="R112" i="125"/>
  <c r="R113" i="125"/>
  <c r="R114" i="125"/>
  <c r="R115" i="125"/>
  <c r="R116" i="125"/>
  <c r="R117" i="125"/>
  <c r="R118" i="125"/>
  <c r="R119" i="125"/>
  <c r="R120" i="125"/>
  <c r="R121" i="125"/>
  <c r="R122" i="125"/>
  <c r="R123" i="125"/>
  <c r="R124" i="125"/>
  <c r="R125" i="125"/>
  <c r="R126" i="125"/>
  <c r="R127" i="125"/>
  <c r="R128" i="125"/>
  <c r="R129" i="125"/>
  <c r="R130" i="125"/>
  <c r="R131" i="125"/>
  <c r="R132" i="125"/>
  <c r="R133" i="125"/>
  <c r="R134" i="125"/>
  <c r="R135" i="125"/>
  <c r="R136" i="125"/>
  <c r="R137" i="125"/>
  <c r="R138" i="125"/>
  <c r="R139" i="125"/>
  <c r="R140" i="125"/>
  <c r="R141" i="125"/>
  <c r="R142" i="125"/>
  <c r="R143" i="125"/>
  <c r="R144" i="125"/>
  <c r="R145" i="125"/>
  <c r="R146" i="125"/>
  <c r="R147" i="125"/>
  <c r="R148" i="125"/>
  <c r="R149" i="125"/>
  <c r="R150" i="125"/>
  <c r="R151" i="125"/>
  <c r="R152" i="125"/>
  <c r="R153" i="125"/>
  <c r="R154" i="125"/>
  <c r="R155" i="125"/>
  <c r="R156" i="125"/>
  <c r="R157" i="125"/>
  <c r="R158" i="125"/>
  <c r="R159" i="125"/>
  <c r="R160" i="125"/>
  <c r="R161" i="125"/>
  <c r="R162" i="125"/>
  <c r="R163" i="125"/>
  <c r="R164" i="125"/>
  <c r="R165" i="125"/>
  <c r="R166" i="125"/>
  <c r="R167" i="125"/>
  <c r="R168" i="125"/>
  <c r="R169" i="125"/>
  <c r="R170" i="125"/>
  <c r="R171" i="125"/>
  <c r="R172" i="125"/>
  <c r="R173" i="125"/>
  <c r="R174" i="125"/>
  <c r="R175" i="125"/>
  <c r="R176" i="125"/>
  <c r="R177" i="125"/>
  <c r="R178" i="125"/>
  <c r="R179" i="125"/>
  <c r="R180" i="125"/>
  <c r="R181" i="125"/>
  <c r="R182" i="125"/>
  <c r="R183" i="125"/>
  <c r="R184" i="125"/>
  <c r="R185" i="125"/>
  <c r="R186" i="125"/>
  <c r="R187" i="125"/>
  <c r="R188" i="125"/>
  <c r="R189" i="125"/>
  <c r="R190" i="125"/>
  <c r="R191" i="125"/>
  <c r="R192" i="125"/>
  <c r="R193" i="125"/>
  <c r="R194" i="125"/>
  <c r="R195" i="125"/>
  <c r="R196" i="125"/>
  <c r="R197" i="125"/>
  <c r="R198" i="125"/>
  <c r="R199" i="125"/>
  <c r="R200" i="125"/>
  <c r="R201" i="125"/>
  <c r="R202" i="125"/>
  <c r="R203" i="125"/>
  <c r="R204" i="125"/>
  <c r="R205" i="125"/>
  <c r="R206" i="125"/>
  <c r="R207" i="125"/>
  <c r="R208" i="125"/>
  <c r="R209" i="125"/>
  <c r="R210" i="125"/>
  <c r="R211" i="125"/>
  <c r="R212" i="125"/>
  <c r="R213" i="125"/>
  <c r="R214" i="125"/>
  <c r="R215" i="125"/>
  <c r="R216" i="125"/>
  <c r="R217" i="125"/>
  <c r="R218" i="125"/>
  <c r="R219" i="125"/>
  <c r="R220" i="125"/>
  <c r="R221" i="125"/>
  <c r="R222" i="125"/>
  <c r="R223" i="125"/>
  <c r="R224" i="125"/>
  <c r="R225" i="125"/>
  <c r="R226" i="125"/>
  <c r="R227" i="125"/>
  <c r="R228" i="125"/>
  <c r="R229" i="125"/>
  <c r="R230" i="125"/>
  <c r="R231" i="125"/>
  <c r="R232" i="125"/>
  <c r="R233" i="125"/>
  <c r="R234" i="125"/>
  <c r="R235" i="125"/>
  <c r="R236" i="125"/>
  <c r="R237" i="125"/>
  <c r="R238" i="125"/>
  <c r="R239" i="125"/>
  <c r="R240" i="125"/>
  <c r="R241" i="125"/>
  <c r="R242" i="125"/>
  <c r="R243" i="125"/>
  <c r="R244" i="125"/>
  <c r="R245" i="125"/>
  <c r="R246" i="125"/>
  <c r="R247" i="125"/>
  <c r="R248" i="125"/>
  <c r="R249" i="125"/>
  <c r="R250" i="125"/>
  <c r="R251" i="125"/>
  <c r="R252" i="125"/>
  <c r="R253" i="125"/>
  <c r="R254" i="125"/>
  <c r="R255" i="125"/>
  <c r="R256" i="125"/>
  <c r="R257" i="125"/>
  <c r="R258" i="125"/>
  <c r="R259" i="125"/>
  <c r="R260" i="125"/>
  <c r="R261" i="125"/>
  <c r="R262" i="125"/>
  <c r="R263" i="125"/>
  <c r="R264" i="125"/>
  <c r="R265" i="125"/>
  <c r="R266" i="125"/>
  <c r="R267" i="125"/>
  <c r="R268" i="125"/>
  <c r="R269" i="125"/>
  <c r="R270" i="125"/>
  <c r="R271" i="125"/>
  <c r="R272" i="125"/>
  <c r="R273" i="125"/>
  <c r="R274" i="125"/>
  <c r="R275" i="125"/>
  <c r="R276" i="125"/>
  <c r="R277" i="125"/>
  <c r="R278" i="125"/>
  <c r="R279" i="125"/>
  <c r="R280" i="125"/>
  <c r="R281" i="125"/>
  <c r="R282" i="125"/>
  <c r="R283" i="125"/>
  <c r="R284" i="125"/>
  <c r="R285" i="125"/>
  <c r="R286" i="125"/>
  <c r="R287" i="125"/>
  <c r="R288" i="125"/>
  <c r="R289" i="125"/>
  <c r="R290" i="125"/>
  <c r="R291" i="125"/>
  <c r="R292" i="125"/>
  <c r="R293" i="125"/>
  <c r="R294" i="125"/>
  <c r="R295" i="125"/>
  <c r="R296" i="125"/>
  <c r="R297" i="125"/>
  <c r="R298" i="125"/>
  <c r="R299" i="125"/>
  <c r="R300" i="125"/>
  <c r="R301" i="125"/>
  <c r="R302" i="125"/>
  <c r="R303" i="125"/>
  <c r="R304" i="125"/>
  <c r="R305" i="125"/>
  <c r="R306" i="125"/>
  <c r="R307" i="125"/>
  <c r="R308" i="125"/>
  <c r="R309" i="125"/>
  <c r="R310" i="125"/>
  <c r="R311" i="125"/>
  <c r="R312" i="125"/>
  <c r="R313" i="125"/>
  <c r="R314" i="125"/>
  <c r="R315" i="125"/>
  <c r="R316" i="125"/>
  <c r="R317" i="125"/>
  <c r="R318" i="125"/>
  <c r="R319" i="125"/>
  <c r="R320" i="125"/>
  <c r="R321" i="125"/>
  <c r="R322" i="125"/>
  <c r="R323" i="125"/>
  <c r="R324" i="125"/>
  <c r="R325" i="125"/>
  <c r="R326" i="125"/>
  <c r="R327" i="125"/>
  <c r="R328" i="125"/>
  <c r="R329" i="125"/>
  <c r="R330" i="125"/>
  <c r="R331" i="125"/>
  <c r="R332" i="125"/>
  <c r="R333" i="125"/>
  <c r="R334" i="125"/>
  <c r="R335" i="125"/>
  <c r="R336" i="125"/>
  <c r="R337" i="125"/>
  <c r="R338" i="125"/>
  <c r="R339" i="125"/>
  <c r="R340" i="125"/>
  <c r="R341" i="125"/>
  <c r="R342" i="125"/>
  <c r="R343" i="125"/>
  <c r="R344" i="125"/>
  <c r="R345" i="125"/>
  <c r="R346" i="125"/>
  <c r="R347" i="125"/>
  <c r="R348" i="125"/>
  <c r="R349" i="125"/>
  <c r="R350" i="125"/>
  <c r="R351" i="125"/>
  <c r="R352" i="125"/>
  <c r="R353" i="125"/>
  <c r="R354" i="125"/>
  <c r="R355" i="125"/>
  <c r="R356" i="125"/>
  <c r="R357" i="125"/>
  <c r="R358" i="125"/>
  <c r="R359" i="125"/>
  <c r="R360" i="125"/>
  <c r="R361" i="125"/>
  <c r="R362" i="125"/>
  <c r="R363" i="125"/>
  <c r="R364" i="125"/>
  <c r="R365" i="125"/>
  <c r="R366" i="125"/>
  <c r="R367" i="125"/>
  <c r="R368" i="125"/>
  <c r="R369" i="125"/>
  <c r="R370" i="125"/>
  <c r="R371" i="125"/>
  <c r="R372" i="125"/>
  <c r="R373" i="125"/>
  <c r="R374" i="125"/>
  <c r="R375" i="125"/>
  <c r="R376" i="125"/>
  <c r="R377" i="125"/>
  <c r="R378" i="125"/>
  <c r="R379" i="125"/>
  <c r="R380" i="125"/>
  <c r="R381" i="125"/>
  <c r="R382" i="125"/>
  <c r="R383" i="125"/>
  <c r="R384" i="125"/>
  <c r="R385" i="125"/>
  <c r="R386" i="125"/>
  <c r="R387" i="125"/>
  <c r="R388" i="125"/>
  <c r="R389" i="125"/>
  <c r="R390" i="125"/>
  <c r="R391" i="125"/>
  <c r="R392" i="125"/>
  <c r="R393" i="125"/>
  <c r="R394" i="125"/>
  <c r="R395" i="125"/>
  <c r="R396" i="125"/>
  <c r="R397" i="125"/>
  <c r="R398" i="125"/>
  <c r="R399" i="125"/>
  <c r="R400" i="125"/>
  <c r="R401" i="125"/>
  <c r="R402" i="125"/>
  <c r="R403" i="125"/>
  <c r="R404" i="125"/>
  <c r="R405" i="125"/>
  <c r="R406" i="125"/>
  <c r="R407" i="125"/>
  <c r="R408" i="125"/>
  <c r="R409" i="125"/>
  <c r="R410" i="125"/>
  <c r="R411" i="125"/>
  <c r="R412" i="125"/>
  <c r="R413" i="125"/>
  <c r="R414" i="125"/>
  <c r="R415" i="125"/>
  <c r="R416" i="125"/>
  <c r="R417" i="125"/>
  <c r="R418" i="125"/>
  <c r="R419" i="125"/>
  <c r="R420" i="125"/>
  <c r="R421" i="125"/>
  <c r="R422" i="125"/>
  <c r="R423" i="125"/>
  <c r="R424" i="125"/>
  <c r="R425" i="125"/>
  <c r="R426" i="125"/>
  <c r="R427" i="125"/>
  <c r="R428" i="125"/>
  <c r="R429" i="125"/>
  <c r="R430" i="125"/>
  <c r="R431" i="125"/>
  <c r="R432" i="125"/>
  <c r="R433" i="125"/>
  <c r="R434" i="125"/>
  <c r="R435" i="125"/>
  <c r="R436" i="125"/>
  <c r="R437" i="125"/>
  <c r="R438" i="125"/>
  <c r="R439" i="125"/>
  <c r="R440" i="125"/>
  <c r="R441" i="125"/>
  <c r="R442" i="125"/>
  <c r="R443" i="125"/>
  <c r="R444" i="125"/>
  <c r="R445" i="125"/>
  <c r="R446" i="125"/>
  <c r="R447" i="125"/>
  <c r="R448" i="125"/>
  <c r="R449" i="125"/>
  <c r="R450" i="125"/>
  <c r="R451" i="125"/>
  <c r="R452" i="125"/>
  <c r="R453" i="125"/>
  <c r="R454" i="125"/>
  <c r="R455" i="125"/>
  <c r="R456" i="125"/>
  <c r="R457" i="125"/>
  <c r="R458" i="125"/>
  <c r="R459" i="125"/>
  <c r="R460" i="125"/>
  <c r="R461" i="125"/>
  <c r="R462" i="125"/>
  <c r="R463" i="125"/>
  <c r="R464" i="125"/>
  <c r="R465" i="125"/>
  <c r="R466" i="125"/>
  <c r="R467" i="125"/>
  <c r="R468" i="125"/>
  <c r="R469" i="125"/>
  <c r="R470" i="125"/>
  <c r="R471" i="125"/>
  <c r="R472" i="125"/>
  <c r="R473" i="125"/>
  <c r="R474" i="125"/>
  <c r="R475" i="125"/>
  <c r="R476" i="125"/>
  <c r="R477" i="125"/>
  <c r="R478" i="125"/>
  <c r="R479" i="125"/>
  <c r="R480" i="125"/>
  <c r="R481" i="125"/>
  <c r="R482" i="125"/>
  <c r="R483" i="125"/>
  <c r="R484" i="125"/>
  <c r="R485" i="125"/>
  <c r="R486" i="125"/>
  <c r="R487" i="125"/>
  <c r="R488" i="125"/>
  <c r="R489" i="125"/>
  <c r="R490" i="125"/>
  <c r="R491" i="125"/>
  <c r="R492" i="125"/>
  <c r="R493" i="125"/>
  <c r="R494" i="125"/>
  <c r="R495" i="125"/>
  <c r="R496" i="125"/>
  <c r="R497" i="125"/>
  <c r="R498" i="125"/>
  <c r="R499" i="125"/>
  <c r="R500" i="125"/>
  <c r="R501" i="125"/>
  <c r="R502" i="125"/>
  <c r="R503" i="125"/>
  <c r="R504" i="125"/>
  <c r="R505" i="125"/>
  <c r="R506" i="125"/>
  <c r="R507" i="125"/>
  <c r="R508" i="125"/>
  <c r="R509" i="125"/>
  <c r="R510" i="125"/>
  <c r="R511" i="125"/>
  <c r="R512" i="125"/>
  <c r="R513" i="125"/>
  <c r="R514" i="125"/>
  <c r="R515" i="125"/>
  <c r="R516" i="125"/>
  <c r="R517" i="125"/>
  <c r="R518" i="125"/>
  <c r="R519" i="125"/>
  <c r="R520" i="125"/>
  <c r="R521" i="125"/>
  <c r="R522" i="125"/>
  <c r="R523" i="125"/>
  <c r="R524" i="125"/>
  <c r="R525" i="125"/>
  <c r="R526" i="125"/>
  <c r="R527" i="125"/>
  <c r="R528" i="125"/>
  <c r="R529" i="125"/>
  <c r="R530" i="125"/>
  <c r="R531" i="125"/>
  <c r="R532" i="125"/>
  <c r="R533" i="125"/>
  <c r="R534" i="125"/>
  <c r="R535" i="125"/>
  <c r="R536" i="125"/>
  <c r="R537" i="125"/>
  <c r="R538" i="125"/>
  <c r="R539" i="125"/>
  <c r="R540" i="125"/>
  <c r="R541" i="125"/>
  <c r="R542" i="125"/>
  <c r="R543" i="125"/>
  <c r="R544" i="125"/>
  <c r="R545" i="125"/>
  <c r="R546" i="125"/>
  <c r="R547" i="125"/>
  <c r="R548" i="125"/>
  <c r="R549" i="125"/>
  <c r="R550" i="125"/>
  <c r="R551" i="125"/>
  <c r="R552" i="125"/>
  <c r="R553" i="125"/>
  <c r="R554" i="125"/>
  <c r="R555" i="125"/>
  <c r="R556" i="125"/>
  <c r="R557" i="125"/>
  <c r="R558" i="125"/>
  <c r="R559" i="125"/>
  <c r="R560" i="125"/>
  <c r="R561" i="125"/>
  <c r="R562" i="125"/>
  <c r="R563" i="125"/>
  <c r="R564" i="125"/>
  <c r="R565" i="125"/>
  <c r="R566" i="125"/>
  <c r="R567" i="125"/>
  <c r="R568" i="125"/>
  <c r="R569" i="125"/>
  <c r="R570" i="125"/>
  <c r="R571" i="125"/>
  <c r="R572" i="125"/>
  <c r="R573" i="125"/>
  <c r="R574" i="125"/>
  <c r="R575" i="125"/>
  <c r="R576" i="125"/>
  <c r="R577" i="125"/>
  <c r="R578" i="125"/>
  <c r="R579" i="125"/>
  <c r="R580" i="125"/>
  <c r="R581" i="125"/>
  <c r="R582" i="125"/>
  <c r="R583" i="125"/>
  <c r="R584" i="125"/>
  <c r="R585" i="125"/>
  <c r="R586" i="125"/>
  <c r="R587" i="125"/>
  <c r="R588" i="125"/>
  <c r="R589" i="125"/>
  <c r="R590" i="125"/>
  <c r="R591" i="125"/>
  <c r="R592" i="125"/>
  <c r="R593" i="125"/>
  <c r="R594" i="125"/>
  <c r="R595" i="125"/>
  <c r="R596" i="125"/>
  <c r="R597" i="125"/>
  <c r="R598" i="125"/>
  <c r="R599" i="125"/>
  <c r="R600" i="125"/>
  <c r="R601" i="125"/>
  <c r="R602" i="125"/>
  <c r="R603" i="125"/>
  <c r="R604" i="125"/>
  <c r="R605" i="125"/>
  <c r="R606" i="125"/>
  <c r="R607" i="125"/>
  <c r="R608" i="125"/>
  <c r="R609" i="125"/>
  <c r="R610" i="125"/>
  <c r="R611" i="125"/>
  <c r="R612" i="125"/>
  <c r="R613" i="125"/>
  <c r="R614" i="125"/>
  <c r="R615" i="125"/>
  <c r="R616" i="125"/>
  <c r="R617" i="125"/>
  <c r="R618" i="125"/>
  <c r="R619" i="125"/>
  <c r="R620" i="125"/>
  <c r="R621" i="125"/>
  <c r="R622" i="125"/>
  <c r="R623" i="125"/>
  <c r="R624" i="125"/>
  <c r="R625" i="125"/>
  <c r="R626" i="125"/>
  <c r="R627" i="125"/>
  <c r="R628" i="125"/>
  <c r="R629" i="125"/>
  <c r="R630" i="125"/>
  <c r="R631" i="125"/>
  <c r="R632" i="125"/>
  <c r="R633" i="125"/>
  <c r="R634" i="125"/>
  <c r="R635" i="125"/>
  <c r="R636" i="125"/>
  <c r="R637" i="125"/>
  <c r="R638" i="125"/>
  <c r="R639" i="125"/>
  <c r="R640" i="125"/>
  <c r="R641" i="125"/>
  <c r="R642" i="125"/>
  <c r="R643" i="125"/>
  <c r="R644" i="125"/>
  <c r="R645" i="125"/>
  <c r="R646" i="125"/>
  <c r="R647" i="125"/>
  <c r="R648" i="125"/>
  <c r="R649" i="125"/>
  <c r="R650" i="125"/>
  <c r="R651" i="125"/>
  <c r="R652" i="125"/>
  <c r="R653" i="125"/>
  <c r="R654" i="125"/>
  <c r="R655" i="125"/>
  <c r="R656" i="125"/>
  <c r="R657" i="125"/>
  <c r="R658" i="125"/>
  <c r="R659" i="125"/>
  <c r="R660" i="125"/>
  <c r="R661" i="125"/>
  <c r="R662" i="125"/>
  <c r="R663" i="125"/>
  <c r="R664" i="125"/>
  <c r="R665" i="125"/>
  <c r="R666" i="125"/>
  <c r="R667" i="125"/>
  <c r="R668" i="125"/>
  <c r="R669" i="125"/>
  <c r="R670" i="125"/>
  <c r="R671" i="125"/>
  <c r="R672" i="125"/>
  <c r="R673" i="125"/>
  <c r="R674" i="125"/>
  <c r="R675" i="125"/>
  <c r="R676" i="125"/>
  <c r="R677" i="125"/>
  <c r="R678" i="125"/>
  <c r="R679" i="125"/>
  <c r="R680" i="125"/>
  <c r="R681" i="125"/>
  <c r="R682" i="125"/>
  <c r="R683" i="125"/>
  <c r="R684" i="125"/>
  <c r="R685" i="125"/>
  <c r="R686" i="125"/>
  <c r="R687" i="125"/>
  <c r="R688" i="125"/>
  <c r="R689" i="125"/>
  <c r="R690" i="125"/>
  <c r="R691" i="125"/>
  <c r="R692" i="125"/>
  <c r="R693" i="125"/>
  <c r="R694" i="125"/>
  <c r="R695" i="125"/>
  <c r="R696" i="125"/>
  <c r="R697" i="125"/>
  <c r="R698" i="125"/>
  <c r="R699" i="125"/>
  <c r="R700" i="125"/>
  <c r="R701" i="125"/>
  <c r="R702" i="125"/>
  <c r="R703" i="125"/>
  <c r="R704" i="125"/>
  <c r="R705" i="125"/>
  <c r="R706" i="125"/>
  <c r="R707" i="125"/>
  <c r="R708" i="125"/>
  <c r="R709" i="125"/>
  <c r="R710" i="125"/>
  <c r="R711" i="125"/>
  <c r="R712" i="125"/>
  <c r="R713" i="125"/>
  <c r="R714" i="125"/>
  <c r="R715" i="125"/>
  <c r="R716" i="125"/>
  <c r="R717" i="125"/>
  <c r="R718" i="125"/>
  <c r="R719" i="125"/>
  <c r="R720" i="125"/>
  <c r="R721" i="125"/>
  <c r="R722" i="125"/>
  <c r="R723" i="125"/>
  <c r="R724" i="125"/>
  <c r="R725" i="125"/>
  <c r="R726" i="125"/>
  <c r="R727" i="125"/>
  <c r="R728" i="125"/>
  <c r="R729" i="125"/>
  <c r="R730" i="125"/>
  <c r="R731" i="125"/>
  <c r="R732" i="125"/>
  <c r="R733" i="125"/>
  <c r="R734" i="125"/>
  <c r="R735" i="125"/>
  <c r="R736" i="125"/>
  <c r="R737" i="125"/>
  <c r="R738" i="125"/>
  <c r="R739" i="125"/>
  <c r="R740" i="125"/>
  <c r="R741" i="125"/>
  <c r="R742" i="125"/>
  <c r="R743" i="125"/>
  <c r="R744" i="125"/>
  <c r="R745" i="125"/>
  <c r="R746" i="125"/>
  <c r="R747" i="125"/>
  <c r="R748" i="125"/>
  <c r="R749" i="125"/>
  <c r="R750" i="125"/>
  <c r="R751" i="125"/>
  <c r="R752" i="125"/>
  <c r="R753" i="125"/>
  <c r="R754" i="125"/>
  <c r="R755" i="125"/>
  <c r="R756" i="125"/>
  <c r="R757" i="125"/>
  <c r="R758" i="125"/>
  <c r="R759" i="125"/>
  <c r="R760" i="125"/>
  <c r="R761" i="125"/>
  <c r="R762" i="125"/>
  <c r="R763" i="125"/>
  <c r="R764" i="125"/>
  <c r="R765" i="125"/>
  <c r="R766" i="125"/>
  <c r="R767" i="125"/>
  <c r="R768" i="125"/>
  <c r="R769" i="125"/>
  <c r="R770" i="125"/>
  <c r="R771" i="125"/>
  <c r="R772" i="125"/>
  <c r="R773" i="125"/>
  <c r="R774" i="125"/>
  <c r="R775" i="125"/>
  <c r="R776" i="125"/>
  <c r="R777" i="125"/>
  <c r="R778" i="125"/>
  <c r="R779" i="125"/>
  <c r="R780" i="125"/>
  <c r="R781" i="125"/>
  <c r="R782" i="125"/>
  <c r="R783" i="125"/>
  <c r="R784" i="125"/>
  <c r="R785" i="125"/>
  <c r="R786" i="125"/>
  <c r="R787" i="125"/>
  <c r="R788" i="125"/>
  <c r="R789" i="125"/>
  <c r="R790" i="125"/>
  <c r="R791" i="125"/>
  <c r="R792" i="125"/>
  <c r="R793" i="125"/>
  <c r="R794" i="125"/>
  <c r="R795" i="125"/>
  <c r="R796" i="125"/>
  <c r="R797" i="125"/>
  <c r="R798" i="125"/>
  <c r="R799" i="125"/>
  <c r="R800" i="125"/>
  <c r="R801" i="125"/>
  <c r="R802" i="125"/>
  <c r="R803" i="125"/>
  <c r="R804" i="125"/>
  <c r="R805" i="125"/>
  <c r="R806" i="125"/>
  <c r="R807" i="125"/>
  <c r="R808" i="125"/>
  <c r="R809" i="125"/>
  <c r="R810" i="125"/>
  <c r="R811" i="125"/>
  <c r="R812" i="125"/>
  <c r="R813" i="125"/>
  <c r="R814" i="125"/>
  <c r="R815" i="125"/>
  <c r="R816" i="125"/>
  <c r="R817" i="125"/>
  <c r="R818" i="125"/>
  <c r="R819" i="125"/>
  <c r="R820" i="125"/>
  <c r="R821" i="125"/>
  <c r="R822" i="125"/>
  <c r="R823" i="125"/>
  <c r="R824" i="125"/>
  <c r="R825" i="125"/>
  <c r="R826" i="125"/>
  <c r="R827" i="125"/>
  <c r="R828" i="125"/>
  <c r="R829" i="125"/>
  <c r="R830" i="125"/>
  <c r="R831" i="125"/>
  <c r="R832" i="125"/>
  <c r="R833" i="125"/>
  <c r="R834" i="125"/>
  <c r="R835" i="125"/>
  <c r="R836" i="125"/>
  <c r="R837" i="125"/>
  <c r="R838" i="125"/>
  <c r="R839" i="125"/>
  <c r="R840" i="125"/>
  <c r="R841" i="125"/>
  <c r="R842" i="125"/>
  <c r="R843" i="125"/>
  <c r="R844" i="125"/>
  <c r="R845" i="125"/>
  <c r="R846" i="125"/>
  <c r="R847" i="125"/>
  <c r="R848" i="125"/>
  <c r="R849" i="125"/>
  <c r="R850" i="125"/>
  <c r="R851" i="125"/>
  <c r="R852" i="125"/>
  <c r="R853" i="125"/>
  <c r="R854" i="125"/>
  <c r="R855" i="125"/>
  <c r="R856" i="125"/>
  <c r="R857" i="125"/>
  <c r="R858" i="125"/>
  <c r="R859" i="125"/>
  <c r="R860" i="125"/>
  <c r="R861" i="125"/>
  <c r="R862" i="125"/>
  <c r="R863" i="125"/>
  <c r="R864" i="125"/>
  <c r="R865" i="125"/>
  <c r="R866" i="125"/>
  <c r="R867" i="125"/>
  <c r="R868" i="125"/>
  <c r="R869" i="125"/>
  <c r="R870" i="125"/>
  <c r="R871" i="125"/>
  <c r="R872" i="125"/>
  <c r="R873" i="125"/>
  <c r="R874" i="125"/>
  <c r="R875" i="125"/>
  <c r="R876" i="125"/>
  <c r="R877" i="125"/>
  <c r="R878" i="125"/>
  <c r="R879" i="125"/>
  <c r="R880" i="125"/>
  <c r="R881" i="125"/>
  <c r="R882" i="125"/>
  <c r="R883" i="125"/>
  <c r="R884" i="125"/>
  <c r="R885" i="125"/>
  <c r="R886" i="125"/>
  <c r="R887" i="125"/>
  <c r="R888" i="125"/>
  <c r="R889" i="125"/>
  <c r="R890" i="125"/>
  <c r="R891" i="125"/>
  <c r="R892" i="125"/>
  <c r="R893" i="125"/>
  <c r="R894" i="125"/>
  <c r="R895" i="125"/>
  <c r="R896" i="125"/>
  <c r="R897" i="125"/>
  <c r="R898" i="125"/>
  <c r="R899" i="125"/>
  <c r="R900" i="125"/>
  <c r="R901" i="125"/>
  <c r="R902" i="125"/>
  <c r="R903" i="125"/>
  <c r="R904" i="125"/>
  <c r="R905" i="125"/>
  <c r="R906" i="125"/>
  <c r="R907" i="125"/>
  <c r="R908" i="125"/>
  <c r="R909" i="125"/>
  <c r="R910" i="125"/>
  <c r="R911" i="125"/>
  <c r="R912" i="125"/>
  <c r="R913" i="125"/>
  <c r="R914" i="125"/>
  <c r="R915" i="125"/>
  <c r="R916" i="125"/>
  <c r="R917" i="125"/>
  <c r="R918" i="125"/>
  <c r="R919" i="125"/>
  <c r="R920" i="125"/>
  <c r="R921" i="125"/>
  <c r="R922" i="125"/>
  <c r="R923" i="125"/>
  <c r="R924" i="125"/>
  <c r="R925" i="125"/>
  <c r="R926" i="125"/>
  <c r="R927" i="125"/>
  <c r="R928" i="125"/>
  <c r="R929" i="125"/>
  <c r="R930" i="125"/>
  <c r="R931" i="125"/>
  <c r="R932" i="125"/>
  <c r="R933" i="125"/>
  <c r="R934" i="125"/>
  <c r="R935" i="125"/>
  <c r="R936" i="125"/>
  <c r="R937" i="125"/>
  <c r="R938" i="125"/>
  <c r="R939" i="125"/>
  <c r="R940" i="125"/>
  <c r="R941" i="125"/>
  <c r="R942" i="125"/>
  <c r="R943" i="125"/>
  <c r="R944" i="125"/>
  <c r="R945" i="125"/>
  <c r="R946" i="125"/>
  <c r="R947" i="125"/>
  <c r="R948" i="125"/>
  <c r="R949" i="125"/>
  <c r="R950" i="125"/>
  <c r="R951" i="125"/>
  <c r="R952" i="125"/>
  <c r="R953" i="125"/>
  <c r="R954" i="125"/>
  <c r="R955" i="125"/>
  <c r="R956" i="125"/>
  <c r="R957" i="125"/>
  <c r="R958" i="125"/>
  <c r="R959" i="125"/>
  <c r="R960" i="125"/>
  <c r="R961" i="125"/>
  <c r="R962" i="125"/>
  <c r="R963" i="125"/>
  <c r="R964" i="125"/>
  <c r="R965" i="125"/>
  <c r="R966" i="125"/>
  <c r="R967" i="125"/>
  <c r="R968" i="125"/>
  <c r="R969" i="125"/>
  <c r="R970" i="125"/>
  <c r="R971" i="125"/>
  <c r="R972" i="125"/>
  <c r="R973" i="125"/>
  <c r="R974" i="125"/>
  <c r="R975" i="125"/>
  <c r="R976" i="125"/>
  <c r="R977" i="125"/>
  <c r="R978" i="125"/>
  <c r="R979" i="125"/>
  <c r="R980" i="125"/>
  <c r="R981" i="125"/>
  <c r="R982" i="125"/>
  <c r="R983" i="125"/>
  <c r="R984" i="125"/>
  <c r="R985" i="125"/>
  <c r="R986" i="125"/>
  <c r="R987" i="125"/>
  <c r="R988" i="125"/>
  <c r="R989" i="125"/>
  <c r="R990" i="125"/>
  <c r="R991" i="125"/>
  <c r="R992" i="125"/>
  <c r="R993" i="125"/>
  <c r="R994" i="125"/>
  <c r="R995" i="125"/>
  <c r="R996" i="125"/>
  <c r="R997" i="125"/>
  <c r="R998" i="125"/>
  <c r="R999" i="125"/>
  <c r="R1000" i="125"/>
  <c r="R1001" i="125"/>
  <c r="R1002" i="125"/>
  <c r="R1003" i="125"/>
  <c r="R1004" i="125"/>
  <c r="R1005" i="125"/>
  <c r="R1006" i="125"/>
  <c r="R1007" i="125"/>
  <c r="R1008" i="125"/>
  <c r="R1009" i="125"/>
  <c r="R1010" i="125"/>
  <c r="R1011" i="125"/>
  <c r="R1012" i="125"/>
  <c r="R1013" i="125"/>
  <c r="R1014" i="125"/>
  <c r="R1015" i="125"/>
  <c r="R1016" i="125"/>
  <c r="R1017" i="125"/>
  <c r="R1018" i="125"/>
  <c r="R1019" i="125"/>
  <c r="R1020" i="125"/>
  <c r="R1021" i="125"/>
  <c r="R1022" i="125"/>
  <c r="R1023" i="125"/>
  <c r="R1024" i="125"/>
  <c r="R1025" i="125"/>
  <c r="R1026" i="125"/>
  <c r="R1027" i="125"/>
  <c r="R1028" i="125"/>
  <c r="R1029" i="125"/>
  <c r="R1030" i="125"/>
  <c r="R1031" i="125"/>
  <c r="R1032" i="125"/>
  <c r="R1033" i="125"/>
  <c r="R1034" i="125"/>
  <c r="R1035" i="125"/>
  <c r="R1036" i="125"/>
  <c r="R1037" i="125"/>
  <c r="R1038" i="125"/>
  <c r="R1039" i="125"/>
  <c r="R1040" i="125"/>
  <c r="R1041" i="125"/>
  <c r="R1042" i="125"/>
  <c r="R1043" i="125"/>
  <c r="R1044" i="125"/>
  <c r="R1045" i="125"/>
  <c r="R1046" i="125"/>
  <c r="R1047" i="125"/>
  <c r="R1048" i="125"/>
  <c r="R1049" i="125"/>
  <c r="R1050" i="125"/>
  <c r="R1051" i="125"/>
  <c r="R1052" i="125"/>
  <c r="R1053" i="125"/>
  <c r="R1054" i="125"/>
  <c r="R1055" i="125"/>
  <c r="R1056" i="125"/>
  <c r="R1057" i="125"/>
  <c r="R1058" i="125"/>
  <c r="R1059" i="125"/>
  <c r="R1060" i="125"/>
  <c r="R1061" i="125"/>
  <c r="R1062" i="125"/>
  <c r="R1063" i="125"/>
  <c r="R1064" i="125"/>
  <c r="R1065" i="125"/>
  <c r="R1066" i="125"/>
  <c r="R1067" i="125"/>
  <c r="R1068" i="125"/>
  <c r="R1069" i="125"/>
  <c r="R1070" i="125"/>
  <c r="R1071" i="125"/>
  <c r="R1072" i="125"/>
  <c r="R1073" i="125"/>
  <c r="R1074" i="125"/>
  <c r="R1075" i="125"/>
  <c r="R1076" i="125"/>
  <c r="R1077" i="125"/>
  <c r="R1078" i="125"/>
  <c r="R1079" i="125"/>
  <c r="R1080" i="125"/>
  <c r="R1081" i="125"/>
  <c r="R1082" i="125"/>
  <c r="R1083" i="125"/>
  <c r="R1084" i="125"/>
  <c r="R1085" i="125"/>
  <c r="R1086" i="125"/>
  <c r="R1087" i="125"/>
  <c r="R1088" i="125"/>
  <c r="R1089" i="125"/>
  <c r="R1090" i="125"/>
  <c r="R1091" i="125"/>
  <c r="R1092" i="125"/>
  <c r="R1093" i="125"/>
  <c r="R1094" i="125"/>
  <c r="R1095" i="125"/>
  <c r="R1096" i="125"/>
  <c r="R1097" i="125"/>
  <c r="R1098" i="125"/>
  <c r="R1099" i="125"/>
  <c r="R1100" i="125"/>
  <c r="R1101" i="125"/>
  <c r="R1102" i="125"/>
  <c r="R1103" i="125"/>
  <c r="R1104" i="125"/>
  <c r="R1105" i="125"/>
  <c r="R1106" i="125"/>
  <c r="R1107" i="125"/>
  <c r="R1108" i="125"/>
  <c r="R1109" i="125"/>
  <c r="R1110" i="125"/>
  <c r="R1111" i="125"/>
  <c r="R1112" i="125"/>
  <c r="R1113" i="125"/>
  <c r="R1114" i="125"/>
  <c r="R1115" i="125"/>
  <c r="R1116" i="125"/>
  <c r="R1117" i="125"/>
  <c r="R1118" i="125"/>
  <c r="R1119" i="125"/>
  <c r="R1120" i="125"/>
  <c r="R1121" i="125"/>
  <c r="R1122" i="125"/>
  <c r="R1123" i="125"/>
  <c r="R1124" i="125"/>
  <c r="R1125" i="125"/>
  <c r="R1126" i="125"/>
  <c r="R1127" i="125"/>
  <c r="R1128" i="125"/>
  <c r="R1129" i="125"/>
  <c r="R1130" i="125"/>
  <c r="R1131" i="125"/>
  <c r="R1132" i="125"/>
  <c r="R1133" i="125"/>
  <c r="R1134" i="125"/>
  <c r="R1135" i="125"/>
  <c r="R1136" i="125"/>
  <c r="R1137" i="125"/>
  <c r="R1138" i="125"/>
  <c r="R1139" i="125"/>
  <c r="R1140" i="125"/>
  <c r="R1141" i="125"/>
  <c r="R1142" i="125"/>
  <c r="R1143" i="125"/>
  <c r="R1144" i="125"/>
  <c r="R1145" i="125"/>
  <c r="R1146" i="125"/>
  <c r="R1147" i="125"/>
  <c r="R1148" i="125"/>
  <c r="R1149" i="125"/>
  <c r="R1150" i="125"/>
  <c r="R1151" i="125"/>
  <c r="R1152" i="125"/>
  <c r="R1153" i="125"/>
  <c r="R1154" i="125"/>
  <c r="R1155" i="125"/>
  <c r="R1156" i="125"/>
  <c r="R1157" i="125"/>
  <c r="R1158" i="125"/>
  <c r="R1159" i="125"/>
  <c r="R1160" i="125"/>
  <c r="R1161" i="125"/>
  <c r="R1162" i="125"/>
  <c r="R1163" i="125"/>
  <c r="R1164" i="125"/>
  <c r="R1165" i="125"/>
  <c r="R1166" i="125"/>
  <c r="R1167" i="125"/>
  <c r="R1168" i="125"/>
  <c r="R1169" i="125"/>
  <c r="R1170" i="125"/>
  <c r="R1171" i="125"/>
  <c r="R1172" i="125"/>
  <c r="R1173" i="125"/>
  <c r="R1174" i="125"/>
  <c r="R1175" i="125"/>
  <c r="R1176" i="125"/>
  <c r="R1177" i="125"/>
  <c r="R1178" i="125"/>
  <c r="R1179" i="125"/>
  <c r="R1180" i="125"/>
  <c r="R1181" i="125"/>
  <c r="R1182" i="125"/>
  <c r="R1183" i="125"/>
  <c r="R1184" i="125"/>
  <c r="R1185" i="125"/>
  <c r="R1186" i="125"/>
  <c r="R1187" i="125"/>
  <c r="R1188" i="125"/>
  <c r="R1189" i="125"/>
  <c r="R1190" i="125"/>
  <c r="R1191" i="125"/>
  <c r="R1192" i="125"/>
  <c r="R1193" i="125"/>
  <c r="R1194" i="125"/>
  <c r="R1195" i="125"/>
  <c r="R1196" i="125"/>
  <c r="R1197" i="125"/>
  <c r="R1198" i="125"/>
  <c r="R1199" i="125"/>
  <c r="R1200" i="125"/>
  <c r="R1201" i="125"/>
  <c r="R1202" i="125"/>
  <c r="R1203" i="125"/>
  <c r="R1204" i="125"/>
  <c r="R1205" i="125"/>
  <c r="R1206" i="125"/>
  <c r="R1207" i="125"/>
  <c r="R1208" i="125"/>
  <c r="R1209" i="125"/>
  <c r="R1210" i="125"/>
  <c r="R1211" i="125"/>
  <c r="R1212" i="125"/>
  <c r="R1213" i="125"/>
  <c r="R1214" i="125"/>
  <c r="R1215" i="125"/>
  <c r="R1216" i="125"/>
  <c r="R1217" i="125"/>
  <c r="R1218" i="125"/>
  <c r="R1219" i="125"/>
  <c r="R1220" i="125"/>
  <c r="R1221" i="125"/>
  <c r="R1222" i="125"/>
  <c r="R1223" i="125"/>
  <c r="R1224" i="125"/>
  <c r="R1225" i="125"/>
  <c r="R1226" i="125"/>
  <c r="R1227" i="125"/>
  <c r="R1228" i="125"/>
  <c r="R1229" i="125"/>
  <c r="R1230" i="125"/>
  <c r="R1231" i="125"/>
  <c r="R1232" i="125"/>
  <c r="R1233" i="125"/>
  <c r="R1234" i="125"/>
  <c r="R1235" i="125"/>
  <c r="R1236" i="125"/>
  <c r="R1237" i="125"/>
  <c r="R1238" i="125"/>
  <c r="R1239" i="125"/>
  <c r="R1240" i="125"/>
  <c r="R1241" i="125"/>
  <c r="R1242" i="125"/>
  <c r="R1243" i="125"/>
  <c r="R1244" i="125"/>
  <c r="R1245" i="125"/>
  <c r="R1246" i="125"/>
  <c r="R1247" i="125"/>
  <c r="R1248" i="125"/>
  <c r="R1249" i="125"/>
  <c r="R1250" i="125"/>
  <c r="R1251" i="125"/>
  <c r="R1252" i="125"/>
  <c r="R1253" i="125"/>
  <c r="R1254" i="125"/>
  <c r="R1255" i="125"/>
  <c r="R1256" i="125"/>
  <c r="R1257" i="125"/>
  <c r="R1258" i="125"/>
  <c r="R1259" i="125"/>
  <c r="R1260" i="125"/>
  <c r="R1261" i="125"/>
  <c r="R1262" i="125"/>
  <c r="R1263" i="125"/>
  <c r="R1264" i="125"/>
  <c r="R1265" i="125"/>
  <c r="R1266" i="125"/>
  <c r="R1267" i="125"/>
  <c r="R1268" i="125"/>
  <c r="R1269" i="125"/>
  <c r="R1270" i="125"/>
  <c r="R1271" i="125"/>
  <c r="R1272" i="125"/>
  <c r="R1273" i="125"/>
  <c r="R1274" i="125"/>
  <c r="R1275" i="125"/>
  <c r="R1276" i="125"/>
  <c r="R1277" i="125"/>
  <c r="R1278" i="125"/>
  <c r="R1279" i="125"/>
  <c r="R1280" i="125"/>
  <c r="R1281" i="125"/>
  <c r="R1282" i="125"/>
  <c r="R1283" i="125"/>
  <c r="R1284" i="125"/>
  <c r="R1285" i="125"/>
  <c r="R1286" i="125"/>
  <c r="R1287" i="125"/>
  <c r="R1288" i="125"/>
  <c r="R1289" i="125"/>
  <c r="R1290" i="125"/>
  <c r="R1291" i="125"/>
  <c r="R1292" i="125"/>
  <c r="R1293" i="125"/>
  <c r="R1294" i="125"/>
  <c r="R1295" i="125"/>
  <c r="R1296" i="125"/>
  <c r="R1297" i="125"/>
  <c r="R1298" i="125"/>
  <c r="R1299" i="125"/>
  <c r="R1300" i="125"/>
  <c r="R1301" i="125"/>
  <c r="R1302" i="125"/>
  <c r="R1303" i="125"/>
  <c r="R1304" i="125"/>
  <c r="R1305" i="125"/>
  <c r="R1306" i="125"/>
  <c r="R1307" i="125"/>
  <c r="R1308" i="125"/>
  <c r="R1309" i="125"/>
  <c r="R1310" i="125"/>
  <c r="R1311" i="125"/>
  <c r="R1312" i="125"/>
  <c r="R1313" i="125"/>
  <c r="R1314" i="125"/>
  <c r="R1315" i="125"/>
  <c r="R1316" i="125"/>
  <c r="R1317" i="125"/>
  <c r="R1318" i="125"/>
  <c r="R1319" i="125"/>
  <c r="R1320" i="125"/>
  <c r="R1321" i="125"/>
  <c r="R1322" i="125"/>
  <c r="R1323" i="125"/>
  <c r="R1324" i="125"/>
  <c r="R1325" i="125"/>
  <c r="R1326" i="125"/>
  <c r="R1327" i="125"/>
  <c r="R1328" i="125"/>
  <c r="R1329" i="125"/>
  <c r="R1330" i="125"/>
  <c r="R1331" i="125"/>
  <c r="R1332" i="125"/>
  <c r="R1333" i="125"/>
  <c r="R1334" i="125"/>
  <c r="R1335" i="125"/>
  <c r="R1336" i="125"/>
  <c r="R1337" i="125"/>
  <c r="R1338" i="125"/>
  <c r="R1339" i="125"/>
  <c r="R1340" i="125"/>
  <c r="R1341" i="125"/>
  <c r="R1342" i="125"/>
  <c r="R1343" i="125"/>
  <c r="R1344" i="125"/>
  <c r="R1345" i="125"/>
  <c r="R1346" i="125"/>
  <c r="R1347" i="125"/>
  <c r="R1348" i="125"/>
  <c r="R1349" i="125"/>
  <c r="R1350" i="125"/>
  <c r="R1351" i="125"/>
  <c r="R1352" i="125"/>
  <c r="R1353" i="125"/>
  <c r="R1354" i="125"/>
  <c r="R1355" i="125"/>
  <c r="R1356" i="125"/>
  <c r="R1357" i="125"/>
  <c r="R1358" i="125"/>
  <c r="R1359" i="125"/>
  <c r="R1360" i="125"/>
  <c r="R1361" i="125"/>
  <c r="R1362" i="125"/>
  <c r="R1363" i="125"/>
  <c r="R1364" i="125"/>
  <c r="R1365" i="125"/>
  <c r="R1366" i="125"/>
  <c r="R1367" i="125"/>
  <c r="R1368" i="125"/>
  <c r="R1369" i="125"/>
  <c r="R1370" i="125"/>
  <c r="R1371" i="125"/>
  <c r="R1372" i="125"/>
  <c r="R1373" i="125"/>
  <c r="R1374" i="125"/>
  <c r="R1375" i="125"/>
  <c r="R1376" i="125"/>
  <c r="R1377" i="125"/>
  <c r="R1378" i="125"/>
  <c r="R1379" i="125"/>
  <c r="R1380" i="125"/>
  <c r="R1381" i="125"/>
  <c r="R1382" i="125"/>
  <c r="R1383" i="125"/>
  <c r="R1384" i="125"/>
  <c r="R1385" i="125"/>
  <c r="R1386" i="125"/>
  <c r="R1387" i="125"/>
  <c r="R1388" i="125"/>
  <c r="R1389" i="125"/>
  <c r="R1390" i="125"/>
  <c r="R1391" i="125"/>
  <c r="R1392" i="125"/>
  <c r="R1393" i="125"/>
  <c r="R1394" i="125"/>
  <c r="R1395" i="125"/>
  <c r="R1396" i="125"/>
  <c r="R1397" i="125"/>
  <c r="R1398" i="125"/>
  <c r="R1399" i="125"/>
  <c r="R1400" i="125"/>
  <c r="R1401" i="125"/>
  <c r="R1402" i="125"/>
  <c r="R1403" i="125"/>
  <c r="R1404" i="125"/>
  <c r="R1405" i="125"/>
  <c r="R1406" i="125"/>
  <c r="R1407" i="125"/>
  <c r="R1408" i="125"/>
  <c r="R1409" i="125"/>
  <c r="R1410" i="125"/>
  <c r="R1411" i="125"/>
  <c r="R1412" i="125"/>
  <c r="R1413" i="125"/>
  <c r="R1414" i="125"/>
  <c r="R1415" i="125"/>
  <c r="R1416" i="125"/>
  <c r="R1417" i="125"/>
  <c r="R1418" i="125"/>
  <c r="R1419" i="125"/>
  <c r="R1420" i="125"/>
  <c r="R1421" i="125"/>
  <c r="R1422" i="125"/>
  <c r="R1423" i="125"/>
  <c r="R1424" i="125"/>
  <c r="R1425" i="125"/>
  <c r="R1426" i="125"/>
  <c r="R1427" i="125"/>
  <c r="R1428" i="125"/>
  <c r="R1429" i="125"/>
  <c r="R1430" i="125"/>
  <c r="R1431" i="125"/>
  <c r="R1432" i="125"/>
  <c r="R1433" i="125"/>
  <c r="R1434" i="125"/>
  <c r="R1435" i="125"/>
  <c r="R1436" i="125"/>
  <c r="R1437" i="125"/>
  <c r="R1438" i="125"/>
  <c r="R1439" i="125"/>
  <c r="R1440" i="125"/>
  <c r="R1441" i="125"/>
  <c r="R1442" i="125"/>
  <c r="R1443" i="125"/>
  <c r="R1444" i="125"/>
  <c r="R1445" i="125"/>
  <c r="R1446" i="125"/>
  <c r="R1447" i="125"/>
  <c r="R1448" i="125"/>
  <c r="R1449" i="125"/>
  <c r="R1450" i="125"/>
  <c r="R1451" i="125"/>
  <c r="R1452" i="125"/>
  <c r="R1453" i="125"/>
  <c r="R1454" i="125"/>
  <c r="R1455" i="125"/>
  <c r="R1456" i="125"/>
  <c r="R1457" i="125"/>
  <c r="R1458" i="125"/>
  <c r="R1459" i="125"/>
  <c r="R1460" i="125"/>
  <c r="R1461" i="125"/>
  <c r="R1462" i="125"/>
  <c r="R1463" i="125"/>
  <c r="R1464" i="125"/>
  <c r="R1465" i="125"/>
  <c r="R1466" i="125"/>
  <c r="R1467" i="125"/>
  <c r="R1468" i="125"/>
  <c r="R1469" i="125"/>
  <c r="R1470" i="125"/>
  <c r="R1471" i="125"/>
  <c r="R1472" i="125"/>
  <c r="R1473" i="125"/>
  <c r="R1474" i="125"/>
  <c r="R1475" i="125"/>
  <c r="R1476" i="125"/>
  <c r="R1477" i="125"/>
  <c r="R1478" i="125"/>
  <c r="R1479" i="125"/>
  <c r="R1480" i="125"/>
  <c r="R1481" i="125"/>
  <c r="R1482" i="125"/>
  <c r="R1483" i="125"/>
  <c r="R1484" i="125"/>
  <c r="R1485" i="125"/>
  <c r="R1486" i="125"/>
  <c r="R1487" i="125"/>
  <c r="R1488" i="125"/>
  <c r="R1489" i="125"/>
  <c r="R1490" i="125"/>
  <c r="R1491" i="125"/>
  <c r="R1492" i="125"/>
  <c r="R1493" i="125"/>
  <c r="R1494" i="125"/>
  <c r="R1495" i="125"/>
  <c r="R1496" i="125"/>
  <c r="R1497" i="125"/>
  <c r="R1498" i="125"/>
  <c r="R1499" i="125"/>
  <c r="R1500" i="125"/>
  <c r="R1501" i="125"/>
  <c r="R1502" i="125"/>
  <c r="R1503" i="125"/>
  <c r="R1504" i="125"/>
  <c r="R1505" i="125"/>
  <c r="R1506" i="125"/>
  <c r="R1507" i="125"/>
  <c r="R1508" i="125"/>
  <c r="R1509" i="125"/>
  <c r="R1510" i="125"/>
  <c r="R1511" i="125"/>
  <c r="R1512" i="125"/>
  <c r="R1513" i="125"/>
  <c r="R1514" i="125"/>
  <c r="R1515" i="125"/>
  <c r="R1516" i="125"/>
  <c r="R1517" i="125"/>
  <c r="R1518" i="125"/>
  <c r="R1519" i="125"/>
  <c r="R1520" i="125"/>
  <c r="R1521" i="125"/>
  <c r="R1522" i="125"/>
  <c r="R1523" i="125"/>
  <c r="R1524" i="125"/>
  <c r="R1525" i="125"/>
  <c r="R1526" i="125"/>
  <c r="R1527" i="125"/>
  <c r="R1528" i="125"/>
  <c r="R1529" i="125"/>
  <c r="R1530" i="125"/>
  <c r="R1531" i="125"/>
  <c r="R1532" i="125"/>
  <c r="R1533" i="125"/>
  <c r="R1534" i="125"/>
  <c r="R1535" i="125"/>
  <c r="R1536" i="125"/>
  <c r="R1537" i="125"/>
  <c r="R1538" i="125"/>
  <c r="R1539" i="125"/>
  <c r="R1540" i="125"/>
  <c r="R1541" i="125"/>
  <c r="R1542" i="125"/>
  <c r="R1543" i="125"/>
  <c r="R1544" i="125"/>
  <c r="R1545" i="125"/>
  <c r="R1546" i="125"/>
  <c r="R1547" i="125"/>
  <c r="R1548" i="125"/>
  <c r="R1549" i="125"/>
  <c r="R1550" i="125"/>
  <c r="R1551" i="125"/>
  <c r="R1552" i="125"/>
  <c r="R1553" i="125"/>
  <c r="R1554" i="125"/>
  <c r="R1555" i="125"/>
  <c r="R1556" i="125"/>
  <c r="R1557" i="125"/>
  <c r="R1558" i="125"/>
  <c r="R1559" i="125"/>
  <c r="R1560" i="125"/>
  <c r="R1561" i="125"/>
  <c r="R1562" i="125"/>
  <c r="R1563" i="125"/>
  <c r="R1564" i="125"/>
  <c r="R1565" i="125"/>
  <c r="R1566" i="125"/>
  <c r="R1567" i="125"/>
  <c r="R1568" i="125"/>
  <c r="R1569" i="125"/>
  <c r="R1570" i="125"/>
  <c r="R1571" i="125"/>
  <c r="R1572" i="125"/>
  <c r="R1573" i="125"/>
  <c r="R1574" i="125"/>
  <c r="R1575" i="125"/>
  <c r="R1576" i="125"/>
  <c r="R1577" i="125"/>
  <c r="R1578" i="125"/>
  <c r="R1579" i="125"/>
  <c r="R1580" i="125"/>
  <c r="R1581" i="125"/>
  <c r="R1582" i="125"/>
  <c r="R1583" i="125"/>
  <c r="R1584" i="125"/>
  <c r="R1585" i="125"/>
  <c r="R1586" i="125"/>
  <c r="R1587" i="125"/>
  <c r="R1588" i="125"/>
  <c r="R1589" i="125"/>
  <c r="R1590" i="125"/>
  <c r="R1591" i="125"/>
  <c r="R1592" i="125"/>
  <c r="R1593" i="125"/>
  <c r="R1594" i="125"/>
  <c r="R1595" i="125"/>
  <c r="R1596" i="125"/>
  <c r="R1597" i="125"/>
  <c r="R1598" i="125"/>
  <c r="R1599" i="125"/>
  <c r="R1600" i="125"/>
  <c r="R1601" i="125"/>
  <c r="R1602" i="125"/>
  <c r="R1603" i="125"/>
  <c r="R1604" i="125"/>
  <c r="R1605" i="125"/>
  <c r="R1606" i="125"/>
  <c r="R1607" i="125"/>
  <c r="R1608" i="125"/>
  <c r="R1609" i="125"/>
  <c r="R1610" i="125"/>
  <c r="R1611" i="125"/>
  <c r="R1612" i="125"/>
  <c r="R1613" i="125"/>
  <c r="R1614" i="125"/>
  <c r="R1615" i="125"/>
  <c r="R1616" i="125"/>
  <c r="R1617" i="125"/>
  <c r="R1618" i="125"/>
  <c r="R1619" i="125"/>
  <c r="R1620" i="125"/>
  <c r="R1621" i="125"/>
  <c r="R1622" i="125"/>
  <c r="R1623" i="125"/>
  <c r="R1624" i="125"/>
  <c r="R1625" i="125"/>
  <c r="R1626" i="125"/>
  <c r="R1627" i="125"/>
  <c r="R1628" i="125"/>
  <c r="R1629" i="125"/>
  <c r="R1630" i="125"/>
  <c r="R1631" i="125"/>
  <c r="R1632" i="125"/>
  <c r="R1633" i="125"/>
  <c r="R1634" i="125"/>
  <c r="R1635" i="125"/>
  <c r="R1636" i="125"/>
  <c r="R1637" i="125"/>
  <c r="R1638" i="125"/>
  <c r="R1639" i="125"/>
  <c r="R1640" i="125"/>
  <c r="R1641" i="125"/>
  <c r="R1642" i="125"/>
  <c r="R1643" i="125"/>
  <c r="R1644" i="125"/>
  <c r="R1645" i="125"/>
  <c r="R1646" i="125"/>
  <c r="R1647" i="125"/>
  <c r="R1648" i="125"/>
  <c r="R1649" i="125"/>
  <c r="R1650" i="125"/>
  <c r="R1651" i="125"/>
  <c r="R1652" i="125"/>
  <c r="R1653" i="125"/>
  <c r="R1654" i="125"/>
  <c r="R1655" i="125"/>
  <c r="R1656" i="125"/>
  <c r="R1657" i="125"/>
  <c r="R1658" i="125"/>
  <c r="R1659" i="125"/>
  <c r="R1660" i="125"/>
  <c r="R1661" i="125"/>
  <c r="R1662" i="125"/>
  <c r="R1663" i="125"/>
  <c r="R1664" i="125"/>
  <c r="R1665" i="125"/>
  <c r="R1666" i="125"/>
  <c r="R1667" i="125"/>
  <c r="R1668" i="125"/>
  <c r="R1669" i="125"/>
  <c r="R1670" i="125"/>
  <c r="R1671" i="125"/>
  <c r="R1672" i="125"/>
  <c r="R1673" i="125"/>
  <c r="R1674" i="125"/>
  <c r="R1675" i="125"/>
  <c r="R1676" i="125"/>
  <c r="R1677" i="125"/>
  <c r="R1678" i="125"/>
  <c r="R1679" i="125"/>
  <c r="R1680" i="125"/>
  <c r="R1681" i="125"/>
  <c r="R1682" i="125"/>
  <c r="R1683" i="125"/>
  <c r="R1684" i="125"/>
  <c r="R1685" i="125"/>
  <c r="R1686" i="125"/>
  <c r="R1687" i="125"/>
  <c r="R1688" i="125"/>
  <c r="R1689" i="125"/>
  <c r="R1690" i="125"/>
  <c r="R1691" i="125"/>
  <c r="R1692" i="125"/>
  <c r="R1693" i="125"/>
  <c r="R1694" i="125"/>
  <c r="R1695" i="125"/>
  <c r="R1696" i="125"/>
  <c r="R1697" i="125"/>
  <c r="R1698" i="125"/>
  <c r="R1699" i="125"/>
  <c r="R1700" i="125"/>
  <c r="R1701" i="125"/>
  <c r="R1702" i="125"/>
  <c r="R1703" i="125"/>
  <c r="R1704" i="125"/>
  <c r="R1705" i="125"/>
  <c r="R1706" i="125"/>
  <c r="R1707" i="125"/>
  <c r="R1708" i="125"/>
  <c r="R1709" i="125"/>
  <c r="R1710" i="125"/>
  <c r="R1711" i="125"/>
  <c r="R1712" i="125"/>
  <c r="R1713" i="125"/>
  <c r="R1714" i="125"/>
  <c r="R1715" i="125"/>
  <c r="R1716" i="125"/>
  <c r="R1717" i="125"/>
  <c r="R1718" i="125"/>
  <c r="R1719" i="125"/>
  <c r="R1720" i="125"/>
  <c r="R1721" i="125"/>
  <c r="R1722" i="125"/>
  <c r="R1723" i="125"/>
  <c r="R1724" i="125"/>
  <c r="R1725" i="125"/>
  <c r="R1726" i="125"/>
  <c r="R1727" i="125"/>
  <c r="R1728" i="125"/>
  <c r="R1729" i="125"/>
  <c r="R1730" i="125"/>
  <c r="R1731" i="125"/>
  <c r="R1732" i="125"/>
  <c r="R1733" i="125"/>
  <c r="R1734" i="125"/>
  <c r="R1735" i="125"/>
  <c r="R1736" i="125"/>
  <c r="R1737" i="125"/>
  <c r="R1738" i="125"/>
  <c r="R1739" i="125"/>
  <c r="R1740" i="125"/>
  <c r="R1741" i="125"/>
  <c r="R1742" i="125"/>
  <c r="R1743" i="125"/>
  <c r="R1744" i="125"/>
  <c r="R1745" i="125"/>
  <c r="R1746" i="125"/>
  <c r="R1747" i="125"/>
  <c r="R1748" i="125"/>
  <c r="R1749" i="125"/>
  <c r="R1750" i="125"/>
  <c r="R1751" i="125"/>
  <c r="R1752" i="125"/>
  <c r="R1753" i="125"/>
  <c r="R1754" i="125"/>
  <c r="R1755" i="125"/>
  <c r="R1756" i="125"/>
  <c r="R1757" i="125"/>
  <c r="R1758" i="125"/>
  <c r="R1759" i="125"/>
  <c r="R1760" i="125"/>
  <c r="R1761" i="125"/>
  <c r="R1762" i="125"/>
  <c r="R1763" i="125"/>
  <c r="R1764" i="125"/>
  <c r="R1765" i="125"/>
  <c r="R1766" i="125"/>
  <c r="R1767" i="125"/>
  <c r="R1768" i="125"/>
  <c r="R1769" i="125"/>
  <c r="R1770" i="125"/>
  <c r="R1771" i="125"/>
  <c r="R1772" i="125"/>
  <c r="R1773" i="125"/>
  <c r="R1774" i="125"/>
  <c r="R1775" i="125"/>
  <c r="R1776" i="125"/>
  <c r="R1777" i="125"/>
  <c r="R1778" i="125"/>
  <c r="R1779" i="125"/>
  <c r="R1780" i="125"/>
  <c r="R1781" i="125"/>
  <c r="R1782" i="125"/>
  <c r="R1783" i="125"/>
  <c r="R1784" i="125"/>
  <c r="R1785" i="125"/>
  <c r="R1786" i="125"/>
  <c r="R1787" i="125"/>
  <c r="R1788" i="125"/>
  <c r="R1789" i="125"/>
  <c r="R1790" i="125"/>
  <c r="R1791" i="125"/>
  <c r="R1792" i="125"/>
  <c r="R1793" i="125"/>
  <c r="R1794" i="125"/>
  <c r="R1795" i="125"/>
  <c r="R1796" i="125"/>
  <c r="R1797" i="125"/>
  <c r="R1798" i="125"/>
  <c r="R1799" i="125"/>
  <c r="R1800" i="125"/>
  <c r="R1801" i="125"/>
  <c r="R1802" i="125"/>
  <c r="R1803" i="125"/>
  <c r="R1804" i="125"/>
  <c r="R1805" i="125"/>
  <c r="R1806" i="125"/>
  <c r="R1807" i="125"/>
  <c r="R1808" i="125"/>
  <c r="R1809" i="125"/>
  <c r="R1810" i="125"/>
  <c r="R1811" i="125"/>
  <c r="R1812" i="125"/>
  <c r="R1813" i="125"/>
  <c r="R1814" i="125"/>
  <c r="R1815" i="125"/>
  <c r="R1816" i="125"/>
  <c r="R1817" i="125"/>
  <c r="R1818" i="125"/>
  <c r="R1819" i="125"/>
  <c r="R1820" i="125"/>
  <c r="R1821" i="125"/>
  <c r="R1822" i="125"/>
  <c r="R1823" i="125"/>
  <c r="R1824" i="125"/>
  <c r="R1825" i="125"/>
  <c r="R1826" i="125"/>
  <c r="R1827" i="125"/>
  <c r="R1828" i="125"/>
  <c r="R1829" i="125"/>
  <c r="R1830" i="125"/>
  <c r="R1831" i="125"/>
  <c r="R1832" i="125"/>
  <c r="R1833" i="125"/>
  <c r="R1834" i="125"/>
  <c r="R1835" i="125"/>
  <c r="R1836" i="125"/>
  <c r="R1837" i="125"/>
  <c r="R1838" i="125"/>
  <c r="R1839" i="125"/>
  <c r="R1840" i="125"/>
  <c r="R1841" i="125"/>
  <c r="R1842" i="125"/>
  <c r="R1843" i="125"/>
  <c r="R1844" i="125"/>
  <c r="R1845" i="125"/>
  <c r="R1846" i="125"/>
  <c r="R1847" i="125"/>
  <c r="R1848" i="125"/>
  <c r="R1849" i="125"/>
  <c r="R1850" i="125"/>
  <c r="R1851" i="125"/>
  <c r="R1852" i="125"/>
  <c r="R1853" i="125"/>
  <c r="R1854" i="125"/>
  <c r="R1855" i="125"/>
  <c r="R1856" i="125"/>
  <c r="R1857" i="125"/>
  <c r="R1858" i="125"/>
  <c r="R1859" i="125"/>
  <c r="R1860" i="125"/>
  <c r="R1861" i="125"/>
  <c r="R1862" i="125"/>
  <c r="R1863" i="125"/>
  <c r="R1864" i="125"/>
  <c r="R1865" i="125"/>
  <c r="R1866" i="125"/>
  <c r="R1867" i="125"/>
  <c r="R1868" i="125"/>
  <c r="R1869" i="125"/>
  <c r="R1870" i="125"/>
  <c r="R1871" i="125"/>
  <c r="R1872" i="125"/>
  <c r="R1873" i="125"/>
  <c r="R1874" i="125"/>
  <c r="R1875" i="125"/>
  <c r="R1876" i="125"/>
  <c r="R1877" i="125"/>
  <c r="R1878" i="125"/>
  <c r="R1879" i="125"/>
  <c r="R1880" i="125"/>
  <c r="R1881" i="125"/>
  <c r="R1882" i="125"/>
  <c r="R1883" i="125"/>
  <c r="R1884" i="125"/>
  <c r="R1885" i="125"/>
  <c r="R1886" i="125"/>
  <c r="R1887" i="125"/>
  <c r="R1888" i="125"/>
  <c r="R1889" i="125"/>
  <c r="R1890" i="125"/>
  <c r="R1891" i="125"/>
  <c r="R1892" i="125"/>
  <c r="R1893" i="125"/>
  <c r="R1894" i="125"/>
  <c r="R1895" i="125"/>
  <c r="R1896" i="125"/>
  <c r="R1897" i="125"/>
  <c r="R1898" i="125"/>
  <c r="R1899" i="125"/>
  <c r="R1900" i="125"/>
  <c r="R1901" i="125"/>
  <c r="R1902" i="125"/>
  <c r="R1903" i="125"/>
  <c r="R1904" i="125"/>
  <c r="R1905" i="125"/>
  <c r="R1906" i="125"/>
  <c r="R1907" i="125"/>
  <c r="R1908" i="125"/>
  <c r="R1909" i="125"/>
  <c r="R1910" i="125"/>
  <c r="R1911" i="125"/>
  <c r="R1912" i="125"/>
  <c r="R1913" i="125"/>
  <c r="R1914" i="125"/>
  <c r="R1915" i="125"/>
  <c r="R1916" i="125"/>
  <c r="R1917" i="125"/>
  <c r="R1918" i="125"/>
  <c r="R1919" i="125"/>
  <c r="R1920" i="125"/>
  <c r="R1921" i="125"/>
  <c r="R1922" i="125"/>
  <c r="R1923" i="125"/>
  <c r="R1924" i="125"/>
  <c r="R1925" i="125"/>
  <c r="R1926" i="125"/>
  <c r="R1927" i="125"/>
  <c r="R1928" i="125"/>
  <c r="R1929" i="125"/>
  <c r="R1930" i="125"/>
  <c r="R1931" i="125"/>
  <c r="R1932" i="125"/>
  <c r="R1933" i="125"/>
  <c r="R1934" i="125"/>
  <c r="R1935" i="125"/>
  <c r="R1936" i="125"/>
  <c r="R1937" i="125"/>
  <c r="R1938" i="125"/>
  <c r="R1939" i="125"/>
  <c r="R1940" i="125"/>
  <c r="R1941" i="125"/>
  <c r="R1942" i="125"/>
  <c r="R1943" i="125"/>
  <c r="R1944" i="125"/>
  <c r="R1945" i="125"/>
  <c r="R1946" i="125"/>
  <c r="R1947" i="125"/>
  <c r="R1948" i="125"/>
  <c r="R1949" i="125"/>
  <c r="R1950" i="125"/>
  <c r="R1951" i="125"/>
  <c r="R1952" i="125"/>
  <c r="R1953" i="125"/>
  <c r="R1954" i="125"/>
  <c r="R1955" i="125"/>
  <c r="R1956" i="125"/>
  <c r="R1957" i="125"/>
  <c r="R1958" i="125"/>
  <c r="R1959" i="125"/>
  <c r="R1960" i="125"/>
  <c r="R1961" i="125"/>
  <c r="R1962" i="125"/>
  <c r="R1963" i="125"/>
  <c r="R1964" i="125"/>
  <c r="R1965" i="125"/>
  <c r="R1966" i="125"/>
  <c r="R1967" i="125"/>
  <c r="R1968" i="125"/>
  <c r="R1969" i="125"/>
  <c r="R1970" i="125"/>
  <c r="R1971" i="125"/>
  <c r="R1972" i="125"/>
  <c r="R1973" i="125"/>
  <c r="R1974" i="125"/>
  <c r="R1975" i="125"/>
  <c r="R1976" i="125"/>
  <c r="R1977" i="125"/>
  <c r="R1978" i="125"/>
  <c r="R1979" i="125"/>
  <c r="R1980" i="125"/>
  <c r="R1981" i="125"/>
  <c r="R1982" i="125"/>
  <c r="R1983" i="125"/>
  <c r="R1984" i="125"/>
  <c r="R1985" i="125"/>
  <c r="R1986" i="125"/>
  <c r="R1987" i="125"/>
  <c r="R1988" i="125"/>
  <c r="R1989" i="125"/>
  <c r="R1990" i="125"/>
  <c r="R1991" i="125"/>
  <c r="R1992" i="125"/>
  <c r="R1993" i="125"/>
  <c r="R1994" i="125"/>
  <c r="R1995" i="125"/>
  <c r="R1996" i="125"/>
  <c r="R1997" i="125"/>
  <c r="R1998" i="125"/>
  <c r="R1999" i="125"/>
  <c r="R2000" i="125"/>
  <c r="R2001" i="125"/>
  <c r="R2002" i="125"/>
  <c r="R2003" i="125"/>
  <c r="R2004" i="125"/>
  <c r="R2005" i="125"/>
  <c r="R2006" i="125"/>
  <c r="R2007" i="125"/>
  <c r="R2008" i="125"/>
  <c r="R2009" i="125"/>
  <c r="R2010" i="125"/>
  <c r="R2011" i="125"/>
  <c r="R2012" i="125"/>
  <c r="R2013" i="125"/>
  <c r="R2014" i="125"/>
  <c r="R2015" i="125"/>
  <c r="R2016" i="125"/>
  <c r="R2017" i="125"/>
  <c r="R2018" i="125"/>
  <c r="R2019" i="125"/>
  <c r="R2020" i="125"/>
  <c r="R2021" i="125"/>
  <c r="R2022" i="125"/>
  <c r="R2023" i="125"/>
  <c r="R2024" i="125"/>
  <c r="R2025" i="125"/>
  <c r="R2026" i="125"/>
  <c r="R2027" i="125"/>
  <c r="R2028" i="125"/>
  <c r="R2029" i="125"/>
  <c r="R2030" i="125"/>
  <c r="R2031" i="125"/>
  <c r="R2032" i="125"/>
  <c r="R2033" i="125"/>
  <c r="R2034" i="125"/>
  <c r="R2035" i="125"/>
  <c r="R2036" i="125"/>
  <c r="R2037" i="125"/>
  <c r="R2038" i="125"/>
  <c r="R2039" i="125"/>
  <c r="R2040" i="125"/>
  <c r="R2041" i="125"/>
  <c r="R2042" i="125"/>
  <c r="R2043" i="125"/>
  <c r="R2044" i="125"/>
  <c r="R2045" i="125"/>
  <c r="R2046" i="125"/>
  <c r="R2047" i="125"/>
  <c r="R2048" i="125"/>
  <c r="R2049" i="125"/>
  <c r="R2050" i="125"/>
  <c r="R2051" i="125"/>
  <c r="R2052" i="125"/>
  <c r="R2053" i="125"/>
  <c r="R2054" i="125"/>
  <c r="R2055" i="125"/>
  <c r="R2056" i="125"/>
  <c r="R2057" i="125"/>
  <c r="R2058" i="125"/>
  <c r="R2059" i="125"/>
  <c r="R2060" i="125"/>
  <c r="R2061" i="125"/>
  <c r="R2062" i="125"/>
  <c r="R2063" i="125"/>
  <c r="R2064" i="125"/>
  <c r="R2065" i="125"/>
  <c r="R2066" i="125"/>
  <c r="R2067" i="125"/>
  <c r="R2068" i="125"/>
  <c r="R2069" i="125"/>
  <c r="R2070" i="125"/>
  <c r="R2071" i="125"/>
  <c r="R2072" i="125"/>
  <c r="R2073" i="125"/>
  <c r="R2074" i="125"/>
  <c r="R2075" i="125"/>
  <c r="R2076" i="125"/>
  <c r="R2077" i="125"/>
  <c r="R2078" i="125"/>
  <c r="R2079" i="125"/>
  <c r="R2080" i="125"/>
  <c r="R2081" i="125"/>
  <c r="R2082" i="125"/>
  <c r="R2083" i="125"/>
  <c r="R2084" i="125"/>
  <c r="R2085" i="125"/>
  <c r="R2086" i="125"/>
  <c r="R2087" i="125"/>
  <c r="R2088" i="125"/>
  <c r="R2089" i="125"/>
  <c r="R2090" i="125"/>
  <c r="R2091" i="125"/>
  <c r="R2092" i="125"/>
  <c r="R2093" i="125"/>
  <c r="R2094" i="125"/>
  <c r="R2095" i="125"/>
  <c r="R2096" i="125"/>
  <c r="R2097" i="125"/>
  <c r="R2098" i="125"/>
  <c r="R2099" i="125"/>
  <c r="R2100" i="125"/>
  <c r="R2101" i="125"/>
  <c r="R2102" i="125"/>
  <c r="R2103" i="125"/>
  <c r="R2104" i="125"/>
  <c r="R2105" i="125"/>
  <c r="R2106" i="125"/>
  <c r="R2107" i="125"/>
  <c r="R2108" i="125"/>
  <c r="R2109" i="125"/>
  <c r="R2110" i="125"/>
  <c r="R2111" i="125"/>
  <c r="R2112" i="125"/>
  <c r="R2113" i="125"/>
  <c r="R2114" i="125"/>
  <c r="R2115" i="125"/>
  <c r="R2116" i="125"/>
  <c r="R2117" i="125"/>
  <c r="R2118" i="125"/>
  <c r="R2119" i="125"/>
  <c r="R2120" i="125"/>
  <c r="R2121" i="125"/>
  <c r="R2122" i="125"/>
  <c r="R2123" i="125"/>
  <c r="R2124" i="125"/>
  <c r="R2125" i="125"/>
  <c r="R2126" i="125"/>
  <c r="R2127" i="125"/>
  <c r="R2128" i="125"/>
  <c r="R2129" i="125"/>
  <c r="R2130" i="125"/>
  <c r="R2131" i="125"/>
  <c r="R2132" i="125"/>
  <c r="R2133" i="125"/>
  <c r="R2134" i="125"/>
  <c r="R2135" i="125"/>
  <c r="R2136" i="125"/>
  <c r="R2137" i="125"/>
  <c r="R2138" i="125"/>
  <c r="R2139" i="125"/>
  <c r="R2140" i="125"/>
  <c r="R2141" i="125"/>
  <c r="R2142" i="125"/>
  <c r="R2143" i="125"/>
  <c r="R2144" i="125"/>
  <c r="R2145" i="125"/>
  <c r="R2146" i="125"/>
  <c r="R2147" i="125"/>
  <c r="R2148" i="125"/>
  <c r="R2149" i="125"/>
  <c r="R2150" i="125"/>
  <c r="R2151" i="125"/>
  <c r="R2152" i="125"/>
  <c r="R2153" i="125"/>
  <c r="R2154" i="125"/>
  <c r="R2155" i="125"/>
  <c r="R2156" i="125"/>
  <c r="R2157" i="125"/>
  <c r="R2158" i="125"/>
  <c r="R2159" i="125"/>
  <c r="R2160" i="125"/>
  <c r="R2161" i="125"/>
  <c r="R2162" i="125"/>
  <c r="R2163" i="125"/>
  <c r="R2164" i="125"/>
  <c r="R2165" i="125"/>
  <c r="R2166" i="125"/>
  <c r="R2167" i="125"/>
  <c r="R2168" i="125"/>
  <c r="R2169" i="125"/>
  <c r="R2170" i="125"/>
  <c r="R2171" i="125"/>
  <c r="R2172" i="125"/>
  <c r="R2173" i="125"/>
  <c r="R2174" i="125"/>
  <c r="R2175" i="125"/>
  <c r="R2176" i="125"/>
  <c r="R2177" i="125"/>
  <c r="R2178" i="125"/>
  <c r="R2179" i="125"/>
  <c r="R2180" i="125"/>
  <c r="R2181" i="125"/>
  <c r="R2182" i="125"/>
  <c r="R2183" i="125"/>
  <c r="R2184" i="125"/>
  <c r="R2185" i="125"/>
  <c r="R2186" i="125"/>
  <c r="R2187" i="125"/>
  <c r="R2188" i="125"/>
  <c r="R2189" i="125"/>
  <c r="R2190" i="125"/>
  <c r="R2191" i="125"/>
  <c r="R2192" i="125"/>
  <c r="R2193" i="125"/>
  <c r="R2194" i="125"/>
  <c r="R2195" i="125"/>
  <c r="R2196" i="125"/>
  <c r="R2197" i="125"/>
  <c r="R2198" i="125"/>
  <c r="R2199" i="125"/>
  <c r="R2200" i="125"/>
  <c r="R2201" i="125"/>
  <c r="R2202" i="125"/>
  <c r="R2203" i="125"/>
  <c r="R2204" i="125"/>
  <c r="R2205" i="125"/>
  <c r="R2206" i="125"/>
  <c r="R2207" i="125"/>
  <c r="R2208" i="125"/>
  <c r="R2209" i="125"/>
  <c r="R2210" i="125"/>
  <c r="R2211" i="125"/>
  <c r="R2212" i="125"/>
  <c r="R2213" i="125"/>
  <c r="R2214" i="125"/>
  <c r="R2215" i="125"/>
  <c r="R2216" i="125"/>
  <c r="R2217" i="125"/>
  <c r="R2218" i="125"/>
  <c r="R2219" i="125"/>
  <c r="R2220" i="125"/>
  <c r="R2221" i="125"/>
  <c r="R2222" i="125"/>
  <c r="R2223" i="125"/>
  <c r="R2224" i="125"/>
  <c r="R2225" i="125"/>
  <c r="R2226" i="125"/>
  <c r="R2227" i="125"/>
  <c r="R2228" i="125"/>
  <c r="R2229" i="125"/>
  <c r="R2230" i="125"/>
  <c r="R2231" i="125"/>
  <c r="R2232" i="125"/>
  <c r="R2233" i="125"/>
  <c r="R2234" i="125"/>
  <c r="R2235" i="125"/>
  <c r="R2236" i="125"/>
  <c r="R2237" i="125"/>
  <c r="R2238" i="125"/>
  <c r="R2239" i="125"/>
  <c r="R2240" i="125"/>
  <c r="R2241" i="125"/>
  <c r="R2242" i="125"/>
  <c r="R2243" i="125"/>
  <c r="R2244" i="125"/>
  <c r="R2245" i="125"/>
  <c r="R2246" i="125"/>
  <c r="R2247" i="125"/>
  <c r="R2248" i="125"/>
  <c r="R2249" i="125"/>
  <c r="R2250" i="125"/>
  <c r="R2251" i="125"/>
  <c r="R2252" i="125"/>
  <c r="R2253" i="125"/>
  <c r="R2254" i="125"/>
  <c r="R2255" i="125"/>
  <c r="R2256" i="125"/>
  <c r="R2257" i="125"/>
  <c r="R2258" i="125"/>
  <c r="R2259" i="125"/>
  <c r="R2260" i="125"/>
  <c r="R2261" i="125"/>
  <c r="R2262" i="125"/>
  <c r="R2263" i="125"/>
  <c r="R2264" i="125"/>
  <c r="R2265" i="125"/>
  <c r="R2266" i="125"/>
  <c r="R2267" i="125"/>
  <c r="R2268" i="125"/>
  <c r="R2269" i="125"/>
  <c r="R2270" i="125"/>
  <c r="R2271" i="125"/>
  <c r="R2272" i="125"/>
  <c r="R2273" i="125"/>
  <c r="R2274" i="125"/>
  <c r="R2275" i="125"/>
  <c r="R2276" i="125"/>
  <c r="R2277" i="125"/>
  <c r="R2278" i="125"/>
  <c r="R2279" i="125"/>
  <c r="R2280" i="125"/>
  <c r="R2281" i="125"/>
  <c r="R2282" i="125"/>
  <c r="R2283" i="125"/>
  <c r="R2284" i="125"/>
  <c r="R2285" i="125"/>
  <c r="R2286" i="125"/>
  <c r="R2287" i="125"/>
  <c r="R2288" i="125"/>
  <c r="R2289" i="125"/>
  <c r="R2290" i="125"/>
  <c r="R2291" i="125"/>
  <c r="R2292" i="125"/>
  <c r="R2293" i="125"/>
  <c r="R2294" i="125"/>
  <c r="R2295" i="125"/>
  <c r="R2296" i="125"/>
  <c r="R2297" i="125"/>
  <c r="R2298" i="125"/>
  <c r="R2299" i="125"/>
  <c r="R2300" i="125"/>
  <c r="R2301" i="125"/>
  <c r="R2302" i="125"/>
  <c r="R2303" i="125"/>
  <c r="R2304" i="125"/>
  <c r="R2305" i="125"/>
  <c r="R2306" i="125"/>
  <c r="R2307" i="125"/>
  <c r="R2308" i="125"/>
  <c r="R2309" i="125"/>
  <c r="R2310" i="125"/>
  <c r="R2311" i="125"/>
  <c r="R2312" i="125"/>
  <c r="R2313" i="125"/>
  <c r="R2314" i="125"/>
  <c r="R2315" i="125"/>
  <c r="R2316" i="125"/>
  <c r="R2317" i="125"/>
  <c r="R2318" i="125"/>
  <c r="R2319" i="125"/>
  <c r="R2320" i="125"/>
  <c r="R2321" i="125"/>
  <c r="R2322" i="125"/>
  <c r="R2323" i="125"/>
  <c r="R2324" i="125"/>
  <c r="R2325" i="125"/>
  <c r="R2326" i="125"/>
  <c r="R2327" i="125"/>
  <c r="R2328" i="125"/>
  <c r="R2329" i="125"/>
  <c r="R2330" i="125"/>
  <c r="R2331" i="125"/>
  <c r="R2332" i="125"/>
  <c r="R2333" i="125"/>
  <c r="R2334" i="125"/>
  <c r="R2335" i="125"/>
  <c r="R2336" i="125"/>
  <c r="R2337" i="125"/>
  <c r="R2338" i="125"/>
  <c r="R2339" i="125"/>
  <c r="R2340" i="125"/>
  <c r="R2341" i="125"/>
  <c r="R2342" i="125"/>
  <c r="R2343" i="125"/>
  <c r="R2344" i="125"/>
  <c r="R2345" i="125"/>
  <c r="R2346" i="125"/>
  <c r="R2347" i="125"/>
  <c r="R2348" i="125"/>
  <c r="R2349" i="125"/>
  <c r="R2350" i="125"/>
  <c r="R2351" i="125"/>
  <c r="R2352" i="125"/>
  <c r="R2353" i="125"/>
  <c r="R2354" i="125"/>
  <c r="R2355" i="125"/>
  <c r="R2356" i="125"/>
  <c r="R2357" i="125"/>
  <c r="R2358" i="125"/>
  <c r="R2359" i="125"/>
  <c r="R2360" i="125"/>
  <c r="R2361" i="125"/>
  <c r="R2362" i="125"/>
  <c r="R2363" i="125"/>
  <c r="R2364" i="125"/>
  <c r="R2365" i="125"/>
  <c r="R2366" i="125"/>
  <c r="R2367" i="125"/>
  <c r="R2368" i="125"/>
  <c r="R2369" i="125"/>
  <c r="R2370" i="125"/>
  <c r="R2371" i="125"/>
  <c r="R2372" i="125"/>
  <c r="R2373" i="125"/>
  <c r="R2374" i="125"/>
  <c r="R2375" i="125"/>
  <c r="R2376" i="125"/>
  <c r="R2377" i="125"/>
  <c r="R2378" i="125"/>
  <c r="R2379" i="125"/>
  <c r="R2380" i="125"/>
  <c r="R2381" i="125"/>
  <c r="R2382" i="125"/>
  <c r="R2383" i="125"/>
  <c r="R2384" i="125"/>
  <c r="R2385" i="125"/>
  <c r="R2386" i="125"/>
  <c r="R2387" i="125"/>
  <c r="R2388" i="125"/>
  <c r="R2389" i="125"/>
  <c r="R2390" i="125"/>
  <c r="R2391" i="125"/>
  <c r="R2392" i="125"/>
  <c r="R2393" i="125"/>
  <c r="R2394" i="125"/>
  <c r="R2395" i="125"/>
  <c r="R2396" i="125"/>
  <c r="R2397" i="125"/>
  <c r="R2398" i="125"/>
  <c r="R2399" i="125"/>
  <c r="R2400" i="125"/>
  <c r="R2401" i="125"/>
  <c r="R2402" i="125"/>
  <c r="R2403" i="125"/>
  <c r="R2404" i="125"/>
  <c r="R2405" i="125"/>
  <c r="R2406" i="125"/>
  <c r="R2407" i="125"/>
  <c r="R2408" i="125"/>
  <c r="R2409" i="125"/>
  <c r="R2410" i="125"/>
  <c r="R2411" i="125"/>
  <c r="R2412" i="125"/>
  <c r="R2413" i="125"/>
  <c r="R2414" i="125"/>
  <c r="R2415" i="125"/>
  <c r="R2416" i="125"/>
  <c r="R2417" i="125"/>
  <c r="R2418" i="125"/>
  <c r="R2419" i="125"/>
  <c r="R2420" i="125"/>
  <c r="R2421" i="125"/>
  <c r="R2422" i="125"/>
  <c r="R2423" i="125"/>
  <c r="R2424" i="125"/>
  <c r="R2425" i="125"/>
  <c r="R2426" i="125"/>
  <c r="R2427" i="125"/>
  <c r="R2428" i="125"/>
  <c r="R2429" i="125"/>
  <c r="R2430" i="125"/>
  <c r="R2431" i="125"/>
  <c r="R2432" i="125"/>
  <c r="R2433" i="125"/>
  <c r="R2434" i="125"/>
  <c r="R2435" i="125"/>
  <c r="R2436" i="125"/>
  <c r="R2437" i="125"/>
  <c r="R2438" i="125"/>
  <c r="R2439" i="125"/>
  <c r="R2440" i="125"/>
  <c r="R2441" i="125"/>
  <c r="R2442" i="125"/>
  <c r="R2443" i="125"/>
  <c r="R2444" i="125"/>
  <c r="R2445" i="125"/>
  <c r="R2446" i="125"/>
  <c r="R2447" i="125"/>
  <c r="R2448" i="125"/>
  <c r="R2449" i="125"/>
  <c r="R2450" i="125"/>
  <c r="R2451" i="125"/>
  <c r="R2452" i="125"/>
  <c r="R2453" i="125"/>
  <c r="R2454" i="125"/>
  <c r="R2455" i="125"/>
  <c r="R2456" i="125"/>
  <c r="R2457" i="125"/>
  <c r="R2458" i="125"/>
  <c r="R2459" i="125"/>
  <c r="R2460" i="125"/>
  <c r="R2461" i="125"/>
  <c r="R2462" i="125"/>
  <c r="R2463" i="125"/>
  <c r="R2464" i="125"/>
  <c r="R2465" i="125"/>
  <c r="R2466" i="125"/>
  <c r="R2467" i="125"/>
  <c r="R2468" i="125"/>
  <c r="R2469" i="125"/>
  <c r="R2470" i="125"/>
  <c r="R2471" i="125"/>
  <c r="R2472" i="125"/>
  <c r="R2473" i="125"/>
  <c r="R2474" i="125"/>
  <c r="R2475" i="125"/>
  <c r="R2476" i="125"/>
  <c r="R2477" i="125"/>
  <c r="R2478" i="125"/>
  <c r="R2479" i="125"/>
  <c r="R2480" i="125"/>
  <c r="R2481" i="125"/>
  <c r="R2482" i="125"/>
  <c r="R2483" i="125"/>
  <c r="R2484" i="125"/>
  <c r="R2485" i="125"/>
  <c r="R2486" i="125"/>
  <c r="R2487" i="125"/>
  <c r="R2488" i="125"/>
  <c r="R2489" i="125"/>
  <c r="R2490" i="125"/>
  <c r="R2491" i="125"/>
  <c r="R2492" i="125"/>
  <c r="R2493" i="125"/>
  <c r="R2494" i="125"/>
  <c r="R2495" i="125"/>
  <c r="R2496" i="125"/>
  <c r="R2497" i="125"/>
  <c r="R2498" i="125"/>
  <c r="R2499" i="125"/>
  <c r="R2500" i="125"/>
  <c r="R2501" i="125"/>
  <c r="R2502" i="125"/>
  <c r="R2503" i="125"/>
  <c r="R2504" i="125"/>
  <c r="R2505" i="125"/>
  <c r="R2506" i="125"/>
  <c r="R2507" i="125"/>
  <c r="R2508" i="125"/>
  <c r="R2509" i="125"/>
  <c r="R2510" i="125"/>
  <c r="R2511" i="125"/>
  <c r="R2512" i="125"/>
  <c r="R2513" i="125"/>
  <c r="R2514" i="125"/>
  <c r="R2515" i="125"/>
  <c r="R2516" i="125"/>
  <c r="R2517" i="125"/>
  <c r="R2518" i="125"/>
  <c r="R2519" i="125"/>
  <c r="R2520" i="125"/>
  <c r="R2521" i="125"/>
  <c r="R2522" i="125"/>
  <c r="R2523" i="125"/>
  <c r="R2524" i="125"/>
  <c r="R2525" i="125"/>
  <c r="R2526" i="125"/>
  <c r="R2527" i="125"/>
  <c r="R2528" i="125"/>
  <c r="R2529" i="125"/>
  <c r="R2530" i="125"/>
  <c r="R2531" i="125"/>
  <c r="R2532" i="125"/>
  <c r="R2533" i="125"/>
  <c r="R2534" i="125"/>
  <c r="R2535" i="125"/>
  <c r="R2536" i="125"/>
  <c r="R2537" i="125"/>
  <c r="R2538" i="125"/>
  <c r="R2539" i="125"/>
  <c r="R2540" i="125"/>
  <c r="R2541" i="125"/>
  <c r="R2542" i="125"/>
  <c r="R2543" i="125"/>
  <c r="R2544" i="125"/>
  <c r="R2545" i="125"/>
  <c r="R2546" i="125"/>
  <c r="R2547" i="125"/>
  <c r="R2548" i="125"/>
  <c r="R2549" i="125"/>
  <c r="R2550" i="125"/>
  <c r="R2551" i="125"/>
  <c r="R2552" i="125"/>
  <c r="R2553" i="125"/>
  <c r="R2554" i="125"/>
  <c r="R2555" i="125"/>
  <c r="R2556" i="125"/>
  <c r="R2557" i="125"/>
  <c r="R2558" i="125"/>
  <c r="R2559" i="125"/>
  <c r="R2560" i="125"/>
  <c r="R2561" i="125"/>
  <c r="R2562" i="125"/>
  <c r="R2563" i="125"/>
  <c r="R2564" i="125"/>
  <c r="R2565" i="125"/>
  <c r="R2566" i="125"/>
  <c r="R2567" i="125"/>
  <c r="R2568" i="125"/>
  <c r="R2569" i="125"/>
  <c r="R2570" i="125"/>
  <c r="R2571" i="125"/>
  <c r="R2572" i="125"/>
  <c r="R2573" i="125"/>
  <c r="R2574" i="125"/>
  <c r="R2575" i="125"/>
  <c r="R2576" i="125"/>
  <c r="R2577" i="125"/>
  <c r="R2578" i="125"/>
  <c r="R2579" i="125"/>
  <c r="R2580" i="125"/>
  <c r="R2581" i="125"/>
  <c r="R2582" i="125"/>
  <c r="R2583" i="125"/>
  <c r="R2584" i="125"/>
  <c r="R2585" i="125"/>
  <c r="R2586" i="125"/>
  <c r="R2587" i="125"/>
  <c r="R2588" i="125"/>
  <c r="R2589" i="125"/>
  <c r="R2590" i="125"/>
  <c r="R2591" i="125"/>
  <c r="R2592" i="125"/>
  <c r="R2593" i="125"/>
  <c r="R2594" i="125"/>
  <c r="R2595" i="125"/>
  <c r="R2596" i="125"/>
  <c r="R2597" i="125"/>
  <c r="R2598" i="125"/>
  <c r="R2599" i="125"/>
  <c r="R2600" i="125"/>
  <c r="R2601" i="125"/>
  <c r="R2602" i="125"/>
  <c r="R2603" i="125"/>
  <c r="R2604" i="125"/>
  <c r="R2605" i="125"/>
  <c r="R2606" i="125"/>
  <c r="R2607" i="125"/>
  <c r="R2608" i="125"/>
  <c r="R2609" i="125"/>
  <c r="R2610" i="125"/>
  <c r="R2611" i="125"/>
  <c r="R2612" i="125"/>
  <c r="R2613" i="125"/>
  <c r="R2614" i="125"/>
  <c r="R2615" i="125"/>
  <c r="R2616" i="125"/>
  <c r="R2617" i="125"/>
  <c r="R2618" i="125"/>
  <c r="R2619" i="125"/>
  <c r="R2620" i="125"/>
  <c r="R2621" i="125"/>
  <c r="R2622" i="125"/>
  <c r="R2623" i="125"/>
  <c r="R2624" i="125"/>
  <c r="R2625" i="125"/>
  <c r="R2626" i="125"/>
  <c r="R2627" i="125"/>
  <c r="R2628" i="125"/>
  <c r="R2629" i="125"/>
  <c r="R2630" i="125"/>
  <c r="R2631" i="125"/>
  <c r="R2632" i="125"/>
  <c r="R2633" i="125"/>
  <c r="R2634" i="125"/>
  <c r="R2635" i="125"/>
  <c r="R2636" i="125"/>
  <c r="R2637" i="125"/>
  <c r="R2638" i="125"/>
  <c r="R2639" i="125"/>
  <c r="R2640" i="125"/>
  <c r="R2641" i="125"/>
  <c r="R2642" i="125"/>
  <c r="R2643" i="125"/>
  <c r="R2644" i="125"/>
  <c r="R2645" i="125"/>
  <c r="R2646" i="125"/>
  <c r="R2647" i="125"/>
  <c r="R2648" i="125"/>
  <c r="R2649" i="125"/>
  <c r="R2650" i="125"/>
  <c r="R2651" i="125"/>
  <c r="R2652" i="125"/>
  <c r="R2653" i="125"/>
  <c r="R2654" i="125"/>
  <c r="R2655" i="125"/>
  <c r="R2656" i="125"/>
  <c r="R2657" i="125"/>
  <c r="R2658" i="125"/>
  <c r="R2659" i="125"/>
  <c r="R2660" i="125"/>
  <c r="R2661" i="125"/>
  <c r="R2662" i="125"/>
  <c r="R2663" i="125"/>
  <c r="R2664" i="125"/>
  <c r="R2665" i="125"/>
  <c r="R2666" i="125"/>
  <c r="R2667" i="125"/>
  <c r="R2668" i="125"/>
  <c r="R2669" i="125"/>
  <c r="R2670" i="125"/>
  <c r="R2671" i="125"/>
  <c r="R2672" i="125"/>
  <c r="R2673" i="125"/>
  <c r="R2674" i="125"/>
  <c r="R2675" i="125"/>
  <c r="R2676" i="125"/>
  <c r="R2677" i="125"/>
  <c r="R2678" i="125"/>
  <c r="R2679" i="125"/>
  <c r="R2680" i="125"/>
  <c r="R2681" i="125"/>
  <c r="R2682" i="125"/>
  <c r="R2683" i="125"/>
  <c r="R2684" i="125"/>
  <c r="R2685" i="125"/>
  <c r="R2686" i="125"/>
  <c r="R2687" i="125"/>
  <c r="R2688" i="125"/>
  <c r="R2689" i="125"/>
  <c r="R2690" i="125"/>
  <c r="R2691" i="125"/>
  <c r="R2692" i="125"/>
  <c r="R2693" i="125"/>
  <c r="R2694" i="125"/>
  <c r="R2695" i="125"/>
  <c r="R2696" i="125"/>
  <c r="R2697" i="125"/>
  <c r="R2698" i="125"/>
  <c r="R2699" i="125"/>
  <c r="R2700" i="125"/>
  <c r="R2701" i="125"/>
  <c r="R2702" i="125"/>
  <c r="R2703" i="125"/>
  <c r="R2704" i="125"/>
  <c r="R2705" i="125"/>
  <c r="R2706" i="125"/>
  <c r="R2707" i="125"/>
  <c r="R2708" i="125"/>
  <c r="R2709" i="125"/>
  <c r="R2710" i="125"/>
  <c r="R2711" i="125"/>
  <c r="R2712" i="125"/>
  <c r="R2713" i="125"/>
  <c r="R2714" i="125"/>
  <c r="R2715" i="125"/>
  <c r="R2716" i="125"/>
  <c r="R2717" i="125"/>
  <c r="R2718" i="125"/>
  <c r="R2719" i="125"/>
  <c r="R2720" i="125"/>
  <c r="R2721" i="125"/>
  <c r="R2722" i="125"/>
  <c r="R2723" i="125"/>
  <c r="R2724" i="125"/>
  <c r="R2725" i="125"/>
  <c r="R2726" i="125"/>
  <c r="R2727" i="125"/>
  <c r="R2728" i="125"/>
  <c r="R2729" i="125"/>
  <c r="R2730" i="125"/>
  <c r="R2731" i="125"/>
  <c r="R2732" i="125"/>
  <c r="R2733" i="125"/>
  <c r="R2734" i="125"/>
  <c r="R2735" i="125"/>
  <c r="R2736" i="125"/>
  <c r="R2737" i="125"/>
  <c r="R2738" i="125"/>
  <c r="R2739" i="125"/>
  <c r="R2740" i="125"/>
  <c r="R2741" i="125"/>
  <c r="R2742" i="125"/>
  <c r="R2743" i="125"/>
  <c r="R2744" i="125"/>
  <c r="R2745" i="125"/>
  <c r="R2746" i="125"/>
  <c r="R2747" i="125"/>
  <c r="R2748" i="125"/>
  <c r="R2749" i="125"/>
  <c r="R2750" i="125"/>
  <c r="R2751" i="125"/>
  <c r="R2752" i="125"/>
  <c r="R2753" i="125"/>
  <c r="R2754" i="125"/>
  <c r="R2755" i="125"/>
  <c r="R2756" i="125"/>
  <c r="R2757" i="125"/>
  <c r="R2758" i="125"/>
  <c r="R2759" i="125"/>
  <c r="R2760" i="125"/>
  <c r="R2761" i="125"/>
  <c r="R2762" i="125"/>
  <c r="R2763" i="125"/>
  <c r="R2764" i="125"/>
  <c r="R2765" i="125"/>
  <c r="R2766" i="125"/>
  <c r="R2767" i="125"/>
  <c r="R2768" i="125"/>
  <c r="R2769" i="125"/>
  <c r="R2770" i="125"/>
  <c r="R2771" i="125"/>
  <c r="R2772" i="125"/>
  <c r="R2773" i="125"/>
  <c r="R2774" i="125"/>
  <c r="R2775" i="125"/>
  <c r="R2776" i="125"/>
  <c r="R2777" i="125"/>
  <c r="R2778" i="125"/>
  <c r="R2779" i="125"/>
  <c r="R2780" i="125"/>
  <c r="R2781" i="125"/>
  <c r="R2782" i="125"/>
  <c r="R2783" i="125"/>
  <c r="R2784" i="125"/>
  <c r="R2785" i="125"/>
  <c r="R2786" i="125"/>
  <c r="R2787" i="125"/>
  <c r="R2788" i="125"/>
  <c r="R2789" i="125"/>
  <c r="R2790" i="125"/>
  <c r="R2791" i="125"/>
  <c r="R2792" i="125"/>
  <c r="R2793" i="125"/>
  <c r="R2794" i="125"/>
  <c r="R2795" i="125"/>
  <c r="R2796" i="125"/>
  <c r="R2797" i="125"/>
  <c r="R2798" i="125"/>
  <c r="R2799" i="125"/>
  <c r="R2800" i="125"/>
  <c r="R2801" i="125"/>
  <c r="R2802" i="125"/>
  <c r="R2803" i="125"/>
  <c r="R2804" i="125"/>
  <c r="R2805" i="125"/>
  <c r="R2806" i="125"/>
  <c r="R2807" i="125"/>
  <c r="R2808" i="125"/>
  <c r="R2809" i="125"/>
  <c r="R2810" i="125"/>
  <c r="R2811" i="125"/>
  <c r="R2812" i="125"/>
  <c r="R2813" i="125"/>
  <c r="R2814" i="125"/>
  <c r="R2815" i="125"/>
  <c r="R2816" i="125"/>
  <c r="R2817" i="125"/>
  <c r="R2818" i="125"/>
  <c r="R2819" i="125"/>
  <c r="R2820" i="125"/>
  <c r="R2821" i="125"/>
  <c r="R2822" i="125"/>
  <c r="R2823" i="125"/>
  <c r="R2824" i="125"/>
  <c r="R2825" i="125"/>
  <c r="R2826" i="125"/>
  <c r="R2827" i="125"/>
  <c r="R2828" i="125"/>
  <c r="R2829" i="125"/>
  <c r="R2830" i="125"/>
  <c r="R2831" i="125"/>
  <c r="R2832" i="125"/>
  <c r="R2833" i="125"/>
  <c r="R2834" i="125"/>
  <c r="R2835" i="125"/>
  <c r="R2836" i="125"/>
  <c r="R2837" i="125"/>
  <c r="R2838" i="125"/>
  <c r="R2839" i="125"/>
  <c r="R2840" i="125"/>
  <c r="R2841" i="125"/>
  <c r="R2842" i="125"/>
  <c r="R2843" i="125"/>
  <c r="R2844" i="125"/>
  <c r="R2845" i="125"/>
  <c r="R2846" i="125"/>
  <c r="R2847" i="125"/>
  <c r="R2848" i="125"/>
  <c r="R2849" i="125"/>
  <c r="R2850" i="125"/>
  <c r="R2851" i="125"/>
  <c r="R2852" i="125"/>
  <c r="R2853" i="125"/>
  <c r="R2854" i="125"/>
  <c r="R2855" i="125"/>
  <c r="R2856" i="125"/>
  <c r="R2857" i="125"/>
  <c r="R2858" i="125"/>
  <c r="R2859" i="125"/>
  <c r="R2860" i="125"/>
  <c r="R2861" i="125"/>
  <c r="R2862" i="125"/>
  <c r="R2863" i="125"/>
  <c r="R2864" i="125"/>
  <c r="R2865" i="125"/>
  <c r="R2866" i="125"/>
  <c r="R2867" i="125"/>
  <c r="R2868" i="125"/>
  <c r="R2869" i="125"/>
  <c r="R2870" i="125"/>
  <c r="R2871" i="125"/>
  <c r="R2872" i="125"/>
  <c r="R2873" i="125"/>
  <c r="R2874" i="125"/>
  <c r="R2875" i="125"/>
  <c r="R2876" i="125"/>
  <c r="R2877" i="125"/>
  <c r="R2878" i="125"/>
  <c r="R2879" i="125"/>
  <c r="R2880" i="125"/>
  <c r="R2881" i="125"/>
  <c r="R2882" i="125"/>
  <c r="R2883" i="125"/>
  <c r="R2884" i="125"/>
  <c r="R2885" i="125"/>
  <c r="R2886" i="125"/>
  <c r="R2887" i="125"/>
  <c r="R2888" i="125"/>
  <c r="R2889" i="125"/>
  <c r="R2890" i="125"/>
  <c r="R2891" i="125"/>
  <c r="R2892" i="125"/>
  <c r="R2893" i="125"/>
  <c r="R2894" i="125"/>
  <c r="R2895" i="125"/>
  <c r="R2896" i="125"/>
  <c r="R2897" i="125"/>
  <c r="R2898" i="125"/>
  <c r="R2899" i="125"/>
  <c r="R2900" i="125"/>
  <c r="R2901" i="125"/>
  <c r="R2902" i="125"/>
  <c r="R2903" i="125"/>
  <c r="R2904" i="125"/>
  <c r="R2905" i="125"/>
  <c r="R2906" i="125"/>
  <c r="R2907" i="125"/>
  <c r="R2908" i="125"/>
  <c r="R2909" i="125"/>
  <c r="R2910" i="125"/>
  <c r="R2911" i="125"/>
  <c r="R2912" i="125"/>
  <c r="R2913" i="125"/>
  <c r="R2914" i="125"/>
  <c r="R2915" i="125"/>
  <c r="R2916" i="125"/>
  <c r="R2917" i="125"/>
  <c r="R2918" i="125"/>
  <c r="R2919" i="125"/>
  <c r="R2920" i="125"/>
  <c r="R2921" i="125"/>
  <c r="R2922" i="125"/>
  <c r="R2923" i="125"/>
  <c r="R2924" i="125"/>
  <c r="R2925" i="125"/>
  <c r="R2926" i="125"/>
  <c r="R2927" i="125"/>
  <c r="R2928" i="125"/>
  <c r="R2929" i="125"/>
  <c r="R2930" i="125"/>
  <c r="R2931" i="125"/>
  <c r="R2932" i="125"/>
  <c r="R2933" i="125"/>
  <c r="R2934" i="125"/>
  <c r="R2935" i="125"/>
  <c r="R2936" i="125"/>
  <c r="R2937" i="125"/>
  <c r="R2938" i="125"/>
  <c r="R2939" i="125"/>
  <c r="R2940" i="125"/>
  <c r="R2941" i="125"/>
  <c r="R2942" i="125"/>
  <c r="R2943" i="125"/>
  <c r="R2944" i="125"/>
  <c r="R2945" i="125"/>
  <c r="R2946" i="125"/>
  <c r="R2947" i="125"/>
  <c r="R2948" i="125"/>
  <c r="R2949" i="125"/>
  <c r="R2950" i="125"/>
  <c r="R2951" i="125"/>
  <c r="R2952" i="125"/>
  <c r="R2953" i="125"/>
  <c r="R2954" i="125"/>
  <c r="R2955" i="125"/>
  <c r="R2956" i="125"/>
  <c r="R2957" i="125"/>
  <c r="R2958" i="125"/>
  <c r="R2959" i="125"/>
  <c r="R2960" i="125"/>
  <c r="R2961" i="125"/>
  <c r="R2962" i="125"/>
  <c r="R2963" i="125"/>
  <c r="R2964" i="125"/>
  <c r="R2965" i="125"/>
  <c r="R2966" i="125"/>
  <c r="R2967" i="125"/>
  <c r="R2968" i="125"/>
  <c r="R2969" i="125"/>
  <c r="R2970" i="125"/>
  <c r="R2971" i="125"/>
  <c r="R2972" i="125"/>
  <c r="R2973" i="125"/>
  <c r="R2974" i="125"/>
  <c r="R2975" i="125"/>
  <c r="R2976" i="125"/>
  <c r="R2977" i="125"/>
  <c r="R2978" i="125"/>
  <c r="R2979" i="125"/>
  <c r="R2980" i="125"/>
  <c r="R2981" i="125"/>
  <c r="R2982" i="125"/>
  <c r="R2983" i="125"/>
  <c r="R2984" i="125"/>
  <c r="R2985" i="125"/>
  <c r="R2986" i="125"/>
  <c r="R2987" i="125"/>
  <c r="R2988" i="125"/>
  <c r="R2989" i="125"/>
  <c r="R2990" i="125"/>
  <c r="R2991" i="125"/>
  <c r="R2992" i="125"/>
  <c r="R2993" i="125"/>
  <c r="R2994" i="125"/>
  <c r="R2995" i="125"/>
  <c r="R2996" i="125"/>
  <c r="R2997" i="125"/>
  <c r="R2998" i="125"/>
  <c r="R2999" i="125"/>
  <c r="R3000" i="125"/>
  <c r="R3001" i="125"/>
  <c r="R3002" i="125"/>
  <c r="R3003" i="125"/>
  <c r="R3004" i="125"/>
  <c r="R3005" i="125"/>
  <c r="R3006" i="125"/>
  <c r="R3007" i="125"/>
  <c r="R3008" i="125"/>
  <c r="R3009" i="125"/>
  <c r="R3010" i="125"/>
  <c r="R3011" i="125"/>
  <c r="R3012" i="125"/>
  <c r="R3013" i="125"/>
  <c r="R3014" i="125"/>
  <c r="R3015" i="125"/>
  <c r="R3016" i="125"/>
  <c r="R3017" i="125"/>
  <c r="R3018" i="125"/>
  <c r="R3019" i="125"/>
  <c r="R3020" i="125"/>
  <c r="R3021" i="125"/>
  <c r="R3022" i="125"/>
  <c r="R3023" i="125"/>
  <c r="R3024" i="125"/>
  <c r="R3025" i="125"/>
  <c r="R3026" i="125"/>
  <c r="R3027" i="125"/>
  <c r="R3028" i="125"/>
  <c r="R3029" i="125"/>
  <c r="R3030" i="125"/>
  <c r="R3031" i="125"/>
  <c r="R3032" i="125"/>
  <c r="R3033" i="125"/>
  <c r="R3034" i="125"/>
  <c r="R3035" i="125"/>
  <c r="R3036" i="125"/>
  <c r="R3037" i="125"/>
  <c r="R3038" i="125"/>
  <c r="R3039" i="125"/>
  <c r="R3040" i="125"/>
  <c r="R3041" i="125"/>
  <c r="R3042" i="125"/>
  <c r="R3043" i="125"/>
  <c r="R3044" i="125"/>
  <c r="R3045" i="125"/>
  <c r="R3046" i="125"/>
  <c r="R3047" i="125"/>
  <c r="R3048" i="125"/>
  <c r="R3049" i="125"/>
  <c r="R3050" i="125"/>
  <c r="R3051" i="125"/>
  <c r="R3052" i="125"/>
  <c r="R3053" i="125"/>
  <c r="R3054" i="125"/>
  <c r="R3055" i="125"/>
  <c r="R3056" i="125"/>
  <c r="R3057" i="125"/>
  <c r="R3058" i="125"/>
  <c r="R3059" i="125"/>
  <c r="R3060" i="125"/>
  <c r="R3061" i="125"/>
  <c r="R3062" i="125"/>
  <c r="R3063" i="125"/>
  <c r="R3064" i="125"/>
  <c r="R3065" i="125"/>
  <c r="R3066" i="125"/>
  <c r="R3067" i="125"/>
  <c r="R3068" i="125"/>
  <c r="R3069" i="125"/>
  <c r="R3070" i="125"/>
  <c r="R3071" i="125"/>
  <c r="R3072" i="125"/>
  <c r="R3073" i="125"/>
  <c r="R3074" i="125"/>
  <c r="R3075" i="125"/>
  <c r="R3076" i="125"/>
  <c r="R3077" i="125"/>
  <c r="R3078" i="125"/>
  <c r="R3079" i="125"/>
  <c r="R3080" i="125"/>
  <c r="R3081" i="125"/>
  <c r="R3082" i="125"/>
  <c r="R3083" i="125"/>
  <c r="R3084" i="125"/>
  <c r="R3085" i="125"/>
  <c r="R3086" i="125"/>
  <c r="R3087" i="125"/>
  <c r="R3088" i="125"/>
  <c r="R3089" i="125"/>
  <c r="R3090" i="125"/>
  <c r="R3091" i="125"/>
  <c r="R3092" i="125"/>
  <c r="R3093" i="125"/>
  <c r="R3094" i="125"/>
  <c r="R3095" i="125"/>
  <c r="R3096" i="125"/>
  <c r="R3097" i="125"/>
  <c r="R3098" i="125"/>
  <c r="R3099" i="125"/>
  <c r="R3100" i="125"/>
  <c r="R3101" i="125"/>
  <c r="R3102" i="125"/>
  <c r="R3103" i="125"/>
  <c r="R3104" i="125"/>
  <c r="R3105" i="125"/>
  <c r="R3106" i="125"/>
  <c r="R3107" i="125"/>
  <c r="R3108" i="125"/>
  <c r="R3109" i="125"/>
  <c r="R3110" i="125"/>
  <c r="R3111" i="125"/>
  <c r="R3112" i="125"/>
  <c r="R3113" i="125"/>
  <c r="R3114" i="125"/>
  <c r="R3115" i="125"/>
  <c r="R3116" i="125"/>
  <c r="R3117" i="125"/>
  <c r="R3118" i="125"/>
  <c r="R3119" i="125"/>
  <c r="R3120" i="125"/>
  <c r="R3121" i="125"/>
  <c r="R3122" i="125"/>
  <c r="R3123" i="125"/>
  <c r="R3124" i="125"/>
  <c r="R3125" i="125"/>
  <c r="R3126" i="125"/>
  <c r="R3127" i="125"/>
  <c r="R3128" i="125"/>
  <c r="R3129" i="125"/>
  <c r="R3130" i="125"/>
  <c r="R3131" i="125"/>
  <c r="R3132" i="125"/>
  <c r="R3133" i="125"/>
  <c r="R3134" i="125"/>
  <c r="R3135" i="125"/>
  <c r="R3136" i="125"/>
  <c r="R3137" i="125"/>
  <c r="R3138" i="125"/>
  <c r="R3139" i="125"/>
  <c r="R3140" i="125"/>
  <c r="R3141" i="125"/>
  <c r="R3142" i="125"/>
  <c r="R3143" i="125"/>
  <c r="R3144" i="125"/>
  <c r="R3145" i="125"/>
  <c r="R3146" i="125"/>
  <c r="R3147" i="125"/>
  <c r="R3148" i="125"/>
  <c r="R3149" i="125"/>
  <c r="R3150" i="125"/>
  <c r="R3151" i="125"/>
  <c r="R3152" i="125"/>
  <c r="R3153" i="125"/>
  <c r="R3154" i="125"/>
  <c r="R3155" i="125"/>
  <c r="R3156" i="125"/>
  <c r="R3157" i="125"/>
  <c r="R3158" i="125"/>
  <c r="R3159" i="125"/>
  <c r="R3160" i="125"/>
  <c r="R3161" i="125"/>
  <c r="R3162" i="125"/>
  <c r="R3163" i="125"/>
  <c r="R3164" i="125"/>
  <c r="R3165" i="125"/>
  <c r="R3166" i="125"/>
  <c r="R3167" i="125"/>
  <c r="R3168" i="125"/>
  <c r="R3169" i="125"/>
  <c r="R3170" i="125"/>
  <c r="R3171" i="125"/>
  <c r="R3172" i="125"/>
  <c r="R3173" i="125"/>
  <c r="R3174" i="125"/>
  <c r="R3175" i="125"/>
  <c r="R3176" i="125"/>
  <c r="R3177" i="125"/>
  <c r="R3178" i="125"/>
  <c r="R3179" i="125"/>
  <c r="R3180" i="125"/>
  <c r="R3181" i="125"/>
  <c r="R3182" i="125"/>
  <c r="R3183" i="125"/>
  <c r="R3184" i="125"/>
  <c r="R3185" i="125"/>
  <c r="R3186" i="125"/>
  <c r="R3187" i="125"/>
  <c r="R3188" i="125"/>
  <c r="R3189" i="125"/>
  <c r="R3190" i="125"/>
  <c r="R3191" i="125"/>
  <c r="R3192" i="125"/>
  <c r="R3193" i="125"/>
  <c r="R3194" i="125"/>
  <c r="R3195" i="125"/>
  <c r="R3196" i="125"/>
  <c r="R3197" i="125"/>
  <c r="R3198" i="125"/>
  <c r="R3199" i="125"/>
  <c r="R3200" i="125"/>
  <c r="R3201" i="125"/>
  <c r="R3202" i="125"/>
  <c r="R3203" i="125"/>
  <c r="R3204" i="125"/>
  <c r="R3205" i="125"/>
  <c r="R3206" i="125"/>
  <c r="R3207" i="125"/>
  <c r="R3208" i="125"/>
  <c r="R3209" i="125"/>
  <c r="R3210" i="125"/>
  <c r="R3211" i="125"/>
  <c r="R3212" i="125"/>
  <c r="R3213" i="125"/>
  <c r="R3214" i="125"/>
  <c r="R3215" i="125"/>
  <c r="R3216" i="125"/>
  <c r="R3217" i="125"/>
  <c r="R3218" i="125"/>
  <c r="R3219" i="125"/>
  <c r="R3220" i="125"/>
  <c r="R3221" i="125"/>
  <c r="R3222" i="125"/>
  <c r="R3223" i="125"/>
  <c r="R3224" i="125"/>
  <c r="R3225" i="125"/>
  <c r="R3226" i="125"/>
  <c r="R3227" i="125"/>
  <c r="R3228" i="125"/>
  <c r="R3229" i="125"/>
  <c r="R3230" i="125"/>
  <c r="R3231" i="125"/>
  <c r="R3232" i="125"/>
  <c r="R3233" i="125"/>
  <c r="R3234" i="125"/>
  <c r="R3235" i="125"/>
  <c r="R3236" i="125"/>
  <c r="R3237" i="125"/>
  <c r="R3238" i="125"/>
  <c r="R3239" i="125"/>
  <c r="R3240" i="125"/>
  <c r="R3241" i="125"/>
  <c r="R3242" i="125"/>
  <c r="R3243" i="125"/>
  <c r="R3244" i="125"/>
  <c r="R3245" i="125"/>
  <c r="R3246" i="125"/>
  <c r="R3247" i="125"/>
  <c r="R3248" i="125"/>
  <c r="R3249" i="125"/>
  <c r="R3250" i="125"/>
  <c r="R3251" i="125"/>
  <c r="R3252" i="125"/>
  <c r="R3253" i="125"/>
  <c r="R3254" i="125"/>
  <c r="R3255" i="125"/>
  <c r="R3256" i="125"/>
  <c r="R3257" i="125"/>
  <c r="R3258" i="125"/>
  <c r="R3259" i="125"/>
  <c r="R3260" i="125"/>
  <c r="R3261" i="125"/>
  <c r="R3262" i="125"/>
  <c r="R3263" i="125"/>
  <c r="R3264" i="125"/>
  <c r="R3265" i="125"/>
  <c r="R3266" i="125"/>
  <c r="R3267" i="125"/>
  <c r="R3268" i="125"/>
  <c r="R3269" i="125"/>
  <c r="R3270" i="125"/>
  <c r="R3271" i="125"/>
  <c r="R3272" i="125"/>
  <c r="R3273" i="125"/>
  <c r="R3274" i="125"/>
  <c r="R3275" i="125"/>
  <c r="R3276" i="125"/>
  <c r="R3277" i="125"/>
  <c r="R3278" i="125"/>
  <c r="R3279" i="125"/>
  <c r="R3280" i="125"/>
  <c r="R3281" i="125"/>
  <c r="R3282" i="125"/>
  <c r="R3283" i="125"/>
  <c r="R3284" i="125"/>
  <c r="R3285" i="125"/>
  <c r="R3286" i="125"/>
  <c r="R3287" i="125"/>
  <c r="R3288" i="125"/>
  <c r="R3289" i="125"/>
  <c r="R3290" i="125"/>
  <c r="R3291" i="125"/>
  <c r="R3292" i="125"/>
  <c r="R3293" i="125"/>
  <c r="R3294" i="125"/>
  <c r="R3295" i="125"/>
  <c r="R3296" i="125"/>
  <c r="R3297" i="125"/>
  <c r="R3298" i="125"/>
  <c r="R3299" i="125"/>
  <c r="R3300" i="125"/>
  <c r="R3301" i="125"/>
  <c r="R3302" i="125"/>
  <c r="R3303" i="125"/>
  <c r="R3304" i="125"/>
  <c r="R3305" i="125"/>
  <c r="R3306" i="125"/>
  <c r="R3307" i="125"/>
  <c r="R3308" i="125"/>
  <c r="R3309" i="125"/>
  <c r="R3310" i="125"/>
  <c r="R3311" i="125"/>
  <c r="R3312" i="125"/>
  <c r="R3313" i="125"/>
  <c r="R3314" i="125"/>
  <c r="R3315" i="125"/>
  <c r="R3316" i="125"/>
  <c r="R3317" i="125"/>
  <c r="R3318" i="125"/>
  <c r="R3319" i="125"/>
  <c r="R3320" i="125"/>
  <c r="R3321" i="125"/>
  <c r="R3322" i="125"/>
  <c r="R3323" i="125"/>
  <c r="R3324" i="125"/>
  <c r="R3325" i="125"/>
  <c r="R3326" i="125"/>
  <c r="R3327" i="125"/>
  <c r="R3328" i="125"/>
  <c r="R3329" i="125"/>
  <c r="R3330" i="125"/>
  <c r="R3331" i="125"/>
  <c r="R3332" i="125"/>
  <c r="R3333" i="125"/>
  <c r="R3334" i="125"/>
  <c r="R3335" i="125"/>
  <c r="R3336" i="125"/>
  <c r="R3337" i="125"/>
  <c r="R3338" i="125"/>
  <c r="R3339" i="125"/>
  <c r="R3340" i="125"/>
  <c r="R3341" i="125"/>
  <c r="R3342" i="125"/>
  <c r="R3343" i="125"/>
  <c r="R3344" i="125"/>
  <c r="R3345" i="125"/>
  <c r="R3346" i="125"/>
  <c r="R3347" i="125"/>
  <c r="R3348" i="125"/>
  <c r="R3349" i="125"/>
  <c r="R3350" i="125"/>
  <c r="R3351" i="125"/>
  <c r="R3352" i="125"/>
  <c r="R3353" i="125"/>
  <c r="R3354" i="125"/>
  <c r="R3355" i="125"/>
  <c r="R3356" i="125"/>
  <c r="R3357" i="125"/>
  <c r="R3358" i="125"/>
  <c r="R3359" i="125"/>
  <c r="R3360" i="125"/>
  <c r="R3361" i="125"/>
  <c r="R3362" i="125"/>
  <c r="R3363" i="125"/>
  <c r="R3364" i="125"/>
  <c r="R3365" i="125"/>
  <c r="R3366" i="125"/>
  <c r="R3367" i="125"/>
  <c r="R3368" i="125"/>
  <c r="R3369" i="125"/>
  <c r="R3370" i="125"/>
  <c r="R3371" i="125"/>
  <c r="R3372" i="125"/>
  <c r="R3373" i="125"/>
  <c r="R3374" i="125"/>
  <c r="R3375" i="125"/>
  <c r="R3376" i="125"/>
  <c r="R3377" i="125"/>
  <c r="R3378" i="125"/>
  <c r="R3379" i="125"/>
  <c r="R3380" i="125"/>
  <c r="R3381" i="125"/>
  <c r="R3382" i="125"/>
  <c r="R3383" i="125"/>
  <c r="R3384" i="125"/>
  <c r="R3385" i="125"/>
  <c r="R3386" i="125"/>
  <c r="R3387" i="125"/>
  <c r="R3388" i="125"/>
  <c r="R3389" i="125"/>
  <c r="R3390" i="125"/>
  <c r="R3391" i="125"/>
  <c r="R3392" i="125"/>
  <c r="R3393" i="125"/>
  <c r="R3394" i="125"/>
  <c r="R3395" i="125"/>
  <c r="R3396" i="125"/>
  <c r="R3397" i="125"/>
  <c r="R3398" i="125"/>
  <c r="R3399" i="125"/>
  <c r="R3400" i="125"/>
  <c r="R3401" i="125"/>
  <c r="R3402" i="125"/>
  <c r="R3403" i="125"/>
  <c r="R3404" i="125"/>
  <c r="R3405" i="125"/>
  <c r="R3406" i="125"/>
  <c r="R3407" i="125"/>
  <c r="R3408" i="125"/>
  <c r="R3409" i="125"/>
  <c r="R3410" i="125"/>
  <c r="R3411" i="125"/>
  <c r="R3412" i="125"/>
  <c r="R3413" i="125"/>
  <c r="R3414" i="125"/>
  <c r="R3415" i="125"/>
  <c r="R3416" i="125"/>
  <c r="R3417" i="125"/>
  <c r="R3418" i="125"/>
  <c r="R3419" i="125"/>
  <c r="R3420" i="125"/>
  <c r="R3421" i="125"/>
  <c r="R3422" i="125"/>
  <c r="R3423" i="125"/>
  <c r="R3424" i="125"/>
  <c r="R3425" i="125"/>
  <c r="R3426" i="125"/>
  <c r="R3427" i="125"/>
  <c r="R3428" i="125"/>
  <c r="R3429" i="125"/>
  <c r="R3430" i="125"/>
  <c r="R3431" i="125"/>
  <c r="R3432" i="125"/>
  <c r="R3433" i="125"/>
  <c r="R3434" i="125"/>
  <c r="R3435" i="125"/>
  <c r="R3436" i="125"/>
  <c r="R3437" i="125"/>
  <c r="R3438" i="125"/>
  <c r="R3439" i="125"/>
  <c r="R3440" i="125"/>
  <c r="R3441" i="125"/>
  <c r="R3442" i="125"/>
  <c r="R3443" i="125"/>
  <c r="R3444" i="125"/>
  <c r="R3445" i="125"/>
  <c r="R3446" i="125"/>
  <c r="R3447" i="125"/>
  <c r="R3448" i="125"/>
  <c r="R3449" i="125"/>
  <c r="R3450" i="125"/>
  <c r="R3451" i="125"/>
  <c r="R3452" i="125"/>
  <c r="R3453" i="125"/>
  <c r="R3454" i="125"/>
  <c r="R3455" i="125"/>
  <c r="R3456" i="125"/>
  <c r="R3457" i="125"/>
  <c r="R3458" i="125"/>
  <c r="R3459" i="125"/>
  <c r="R3460" i="125"/>
  <c r="R3461" i="125"/>
  <c r="R3462" i="125"/>
  <c r="R3463" i="125"/>
  <c r="R3464" i="125"/>
  <c r="R3465" i="125"/>
  <c r="R3466" i="125"/>
  <c r="R3467" i="125"/>
  <c r="R3468" i="125"/>
  <c r="R3469" i="125"/>
  <c r="R3470" i="125"/>
  <c r="R3471" i="125"/>
  <c r="R3472" i="125"/>
  <c r="R3473" i="125"/>
  <c r="R3474" i="125"/>
  <c r="R3475" i="125"/>
  <c r="R3476" i="125"/>
  <c r="R3477" i="125"/>
  <c r="R3478" i="125"/>
  <c r="R3479" i="125"/>
  <c r="R3480" i="125"/>
  <c r="R3481" i="125"/>
  <c r="R3482" i="125"/>
  <c r="R3483" i="125"/>
  <c r="R3484" i="125"/>
  <c r="R3485" i="125"/>
  <c r="R3486" i="125"/>
  <c r="R3487" i="125"/>
  <c r="R3488" i="125"/>
  <c r="R3489" i="125"/>
  <c r="R3490" i="125"/>
  <c r="R3491" i="125"/>
  <c r="R3492" i="125"/>
  <c r="R3493" i="125"/>
  <c r="R3494" i="125"/>
  <c r="R3495" i="125"/>
  <c r="R3496" i="125"/>
  <c r="R3497" i="125"/>
  <c r="R3498" i="125"/>
  <c r="R3499" i="125"/>
  <c r="R3500" i="125"/>
  <c r="R3501" i="125"/>
  <c r="R3502" i="125"/>
  <c r="R3503" i="125"/>
  <c r="R3504" i="125"/>
  <c r="R3505" i="125"/>
  <c r="R3506" i="125"/>
  <c r="R3507" i="125"/>
  <c r="R3508" i="125"/>
  <c r="R3509" i="125"/>
  <c r="R3510" i="125"/>
  <c r="R3511" i="125"/>
  <c r="R3512" i="125"/>
  <c r="R3513" i="125"/>
  <c r="R3514" i="125"/>
  <c r="R3515" i="125"/>
  <c r="R3516" i="125"/>
  <c r="R3517" i="125"/>
  <c r="R3518" i="125"/>
  <c r="R3519" i="125"/>
  <c r="R3520" i="125"/>
  <c r="R3521" i="125"/>
  <c r="R3522" i="125"/>
  <c r="R3523" i="125"/>
  <c r="R3524" i="125"/>
  <c r="R3525" i="125"/>
  <c r="R3526" i="125"/>
  <c r="R3527" i="125"/>
  <c r="R3528" i="125"/>
  <c r="R3529" i="125"/>
  <c r="R3530" i="125"/>
  <c r="R3531" i="125"/>
  <c r="R3532" i="125"/>
  <c r="R3533" i="125"/>
  <c r="R3534" i="125"/>
  <c r="R3535" i="125"/>
  <c r="R3536" i="125"/>
  <c r="R3537" i="125"/>
  <c r="R3538" i="125"/>
  <c r="R3539" i="125"/>
  <c r="R3540" i="125"/>
  <c r="R3541" i="125"/>
  <c r="R3542" i="125"/>
  <c r="R3543" i="125"/>
  <c r="R3544" i="125"/>
  <c r="R3545" i="125"/>
  <c r="R3546" i="125"/>
  <c r="R3547" i="125"/>
  <c r="R3548" i="125"/>
  <c r="R3549" i="125"/>
  <c r="R3550" i="125"/>
  <c r="R3551" i="125"/>
  <c r="R3552" i="125"/>
  <c r="R3553" i="125"/>
  <c r="R3554" i="125"/>
  <c r="R3555" i="125"/>
  <c r="R3556" i="125"/>
  <c r="R3557" i="125"/>
  <c r="R3558" i="125"/>
  <c r="R3559" i="125"/>
  <c r="R3560" i="125"/>
  <c r="R3561" i="125"/>
  <c r="R3562" i="125"/>
  <c r="R3563" i="125"/>
  <c r="R3564" i="125"/>
  <c r="R3565" i="125"/>
  <c r="R3566" i="125"/>
  <c r="R3567" i="125"/>
  <c r="R3568" i="125"/>
  <c r="R3569" i="125"/>
  <c r="R3570" i="125"/>
  <c r="R3571" i="125"/>
  <c r="R3572" i="125"/>
  <c r="R3573" i="125"/>
  <c r="R3574" i="125"/>
  <c r="R3575" i="125"/>
  <c r="R3576" i="125"/>
  <c r="R3577" i="125"/>
  <c r="R3578" i="125"/>
  <c r="R3579" i="125"/>
  <c r="R3580" i="125"/>
  <c r="R3581" i="125"/>
  <c r="R3582" i="125"/>
  <c r="R3583" i="125"/>
  <c r="R3584" i="125"/>
  <c r="R3585" i="125"/>
  <c r="R3586" i="125"/>
  <c r="R3587" i="125"/>
  <c r="R3588" i="125"/>
  <c r="R3589" i="125"/>
  <c r="R3590" i="125"/>
  <c r="R3591" i="125"/>
  <c r="R3592" i="125"/>
  <c r="R3593" i="125"/>
  <c r="R3594" i="125"/>
  <c r="R3595" i="125"/>
  <c r="R3596" i="125"/>
  <c r="R3597" i="125"/>
  <c r="R3598" i="125"/>
  <c r="R3599" i="125"/>
  <c r="R3600" i="125"/>
  <c r="R3601" i="125"/>
  <c r="R3602" i="125"/>
  <c r="R3603" i="125"/>
  <c r="R3604" i="125"/>
  <c r="R3605" i="125"/>
  <c r="R3606" i="125"/>
  <c r="R3607" i="125"/>
  <c r="R3608" i="125"/>
  <c r="R3609" i="125"/>
  <c r="R3610" i="125"/>
  <c r="R3611" i="125"/>
  <c r="R3612" i="125"/>
  <c r="R3613" i="125"/>
  <c r="R3614" i="125"/>
  <c r="R3615" i="125"/>
  <c r="R3616" i="125"/>
  <c r="R3617" i="125"/>
  <c r="R3618" i="125"/>
  <c r="R3619" i="125"/>
  <c r="R3620" i="125"/>
  <c r="R3621" i="125"/>
  <c r="R3622" i="125"/>
  <c r="R3623" i="125"/>
  <c r="R3624" i="125"/>
  <c r="R3625" i="125"/>
  <c r="R3626" i="125"/>
  <c r="R3627" i="125"/>
  <c r="R3628" i="125"/>
  <c r="R3629" i="125"/>
  <c r="R3630" i="125"/>
  <c r="R3631" i="125"/>
  <c r="R3632" i="125"/>
  <c r="R3633" i="125"/>
  <c r="R3634" i="125"/>
  <c r="R3635" i="125"/>
  <c r="R3636" i="125"/>
  <c r="R3637" i="125"/>
  <c r="R3638" i="125"/>
  <c r="R3639" i="125"/>
  <c r="R3640" i="125"/>
  <c r="R3641" i="125"/>
  <c r="R3642" i="125"/>
  <c r="R3643" i="125"/>
  <c r="R3644" i="125"/>
  <c r="R3645" i="125"/>
  <c r="R3646" i="125"/>
  <c r="R3647" i="125"/>
  <c r="R3648" i="125"/>
  <c r="R3649" i="125"/>
  <c r="R3650" i="125"/>
  <c r="R3651" i="125"/>
  <c r="R3652" i="125"/>
  <c r="R3653" i="125"/>
  <c r="R3654" i="125"/>
  <c r="R3655" i="125"/>
  <c r="R3656" i="125"/>
  <c r="R3657" i="125"/>
  <c r="R3658" i="125"/>
  <c r="R3659" i="125"/>
  <c r="R3660" i="125"/>
  <c r="R3661" i="125"/>
  <c r="R3662" i="125"/>
  <c r="R3663" i="125"/>
  <c r="R3664" i="125"/>
  <c r="R3665" i="125"/>
  <c r="R3666" i="125"/>
  <c r="R3667" i="125"/>
  <c r="R3668" i="125"/>
  <c r="R3669" i="125"/>
  <c r="R3670" i="125"/>
  <c r="R3671" i="125"/>
  <c r="R3672" i="125"/>
  <c r="R3673" i="125"/>
  <c r="R3674" i="125"/>
  <c r="R3675" i="125"/>
  <c r="R3676" i="125"/>
  <c r="R3677" i="125"/>
  <c r="R3678" i="125"/>
  <c r="R3679" i="125"/>
  <c r="R3680" i="125"/>
  <c r="R3681" i="125"/>
  <c r="R3682" i="125"/>
  <c r="R3683" i="125"/>
  <c r="R3684" i="125"/>
  <c r="R3685" i="125"/>
  <c r="R3686" i="125"/>
  <c r="R3687" i="125"/>
  <c r="R3688" i="125"/>
  <c r="R3689" i="125"/>
  <c r="R3690" i="125"/>
  <c r="R3691" i="125"/>
  <c r="R3692" i="125"/>
  <c r="R3693" i="125"/>
  <c r="R3694" i="125"/>
  <c r="R3695" i="125"/>
  <c r="R3696" i="125"/>
  <c r="R3697" i="125"/>
  <c r="R3698" i="125"/>
  <c r="R3699" i="125"/>
  <c r="R3700" i="125"/>
  <c r="R3701" i="125"/>
  <c r="R3702" i="125"/>
  <c r="R3703" i="125"/>
  <c r="R3704" i="125"/>
  <c r="R3705" i="125"/>
  <c r="R3706" i="125"/>
  <c r="R3707" i="125"/>
  <c r="R3708" i="125"/>
  <c r="R3709" i="125"/>
  <c r="R3710" i="125"/>
  <c r="R3711" i="125"/>
  <c r="R3712" i="125"/>
  <c r="R3713" i="125"/>
  <c r="R3714" i="125"/>
  <c r="R3715" i="125"/>
  <c r="R3716" i="125"/>
  <c r="R3717" i="125"/>
  <c r="R3718" i="125"/>
  <c r="R3719" i="125"/>
  <c r="R3720" i="125"/>
  <c r="R3721" i="125"/>
  <c r="R3722" i="125"/>
  <c r="R3723" i="125"/>
  <c r="R3724" i="125"/>
  <c r="R3725" i="125"/>
  <c r="R3726" i="125"/>
  <c r="R3727" i="125"/>
  <c r="R3728" i="125"/>
  <c r="R3729" i="125"/>
  <c r="R3730" i="125"/>
  <c r="R3731" i="125"/>
  <c r="R3732" i="125"/>
  <c r="R3733" i="125"/>
  <c r="R3734" i="125"/>
  <c r="R3735" i="125"/>
  <c r="R3736" i="125"/>
  <c r="R3737" i="125"/>
  <c r="R3738" i="125"/>
  <c r="R3739" i="125"/>
  <c r="R3740" i="125"/>
  <c r="R3741" i="125"/>
  <c r="R3742" i="125"/>
  <c r="R3743" i="125"/>
  <c r="R3744" i="125"/>
  <c r="R3745" i="125"/>
  <c r="R3746" i="125"/>
  <c r="R3747" i="125"/>
  <c r="R3748" i="125"/>
  <c r="R3749" i="125"/>
  <c r="R3750" i="125"/>
  <c r="R3751" i="125"/>
  <c r="R3752" i="125"/>
  <c r="R3753" i="125"/>
  <c r="R3754" i="125"/>
  <c r="R3755" i="125"/>
  <c r="R3756" i="125"/>
  <c r="R3757" i="125"/>
  <c r="R3758" i="125"/>
  <c r="R3759" i="125"/>
  <c r="R3760" i="125"/>
  <c r="R3761" i="125"/>
  <c r="R3762" i="125"/>
  <c r="R3763" i="125"/>
  <c r="R3764" i="125"/>
  <c r="R3765" i="125"/>
  <c r="R3766" i="125"/>
  <c r="R3767" i="125"/>
  <c r="R3768" i="125"/>
  <c r="R3769" i="125"/>
  <c r="R3770" i="125"/>
  <c r="R3771" i="125"/>
  <c r="R3772" i="125"/>
  <c r="R3773" i="125"/>
  <c r="R3774" i="125"/>
  <c r="R3775" i="125"/>
  <c r="R3776" i="125"/>
  <c r="R3777" i="125"/>
  <c r="R3778" i="125"/>
  <c r="R3779" i="125"/>
  <c r="R3780" i="125"/>
  <c r="R3781" i="125"/>
  <c r="R3782" i="125"/>
  <c r="R3783" i="125"/>
  <c r="R3784" i="125"/>
  <c r="R3785" i="125"/>
  <c r="R3786" i="125"/>
  <c r="R3787" i="125"/>
  <c r="R3788" i="125"/>
  <c r="R3789" i="125"/>
  <c r="R3790" i="125"/>
  <c r="R3791" i="125"/>
  <c r="R3792" i="125"/>
  <c r="R3793" i="125"/>
  <c r="R3794" i="125"/>
  <c r="R3795" i="125"/>
  <c r="R3796" i="125"/>
  <c r="R3797" i="125"/>
  <c r="R3798" i="125"/>
  <c r="R3799" i="125"/>
  <c r="R3800" i="125"/>
  <c r="R3801" i="125"/>
  <c r="R3802" i="125"/>
  <c r="R3803" i="125"/>
  <c r="R3804" i="125"/>
  <c r="R3805" i="125"/>
  <c r="R3806" i="125"/>
  <c r="R3807" i="125"/>
  <c r="R3808" i="125"/>
  <c r="R3809" i="125"/>
  <c r="R3810" i="125"/>
  <c r="R3811" i="125"/>
  <c r="R3812" i="125"/>
  <c r="R3813" i="125"/>
  <c r="R3814" i="125"/>
  <c r="R3815" i="125"/>
  <c r="R3816" i="125"/>
  <c r="R3817" i="125"/>
  <c r="R3818" i="125"/>
  <c r="R3819" i="125"/>
  <c r="R3820" i="125"/>
  <c r="R3821" i="125"/>
  <c r="R3822" i="125"/>
  <c r="R3823" i="125"/>
  <c r="R3824" i="125"/>
  <c r="R3825" i="125"/>
  <c r="R3826" i="125"/>
  <c r="R3827" i="125"/>
  <c r="R3828" i="125"/>
  <c r="R3829" i="125"/>
  <c r="R3830" i="125"/>
  <c r="R3831" i="125"/>
  <c r="R3832" i="125"/>
  <c r="R3833" i="125"/>
  <c r="R3834" i="125"/>
  <c r="R3835" i="125"/>
  <c r="R3836" i="125"/>
  <c r="R3837" i="125"/>
  <c r="R3838" i="125"/>
  <c r="R3839" i="125"/>
  <c r="R3840" i="125"/>
  <c r="R3841" i="125"/>
  <c r="R3842" i="125"/>
  <c r="R3843" i="125"/>
  <c r="R3844" i="125"/>
  <c r="R3845" i="125"/>
  <c r="R3846" i="125"/>
  <c r="R3847" i="125"/>
  <c r="R3848" i="125"/>
  <c r="R3849" i="125"/>
  <c r="R3850" i="125"/>
  <c r="R3851" i="125"/>
  <c r="R3852" i="125"/>
  <c r="R3853" i="125"/>
  <c r="R3854" i="125"/>
  <c r="R3855" i="125"/>
  <c r="R3856" i="125"/>
  <c r="R3857" i="125"/>
  <c r="R3858" i="125"/>
  <c r="R3859" i="125"/>
  <c r="R3860" i="125"/>
  <c r="R3861" i="125"/>
  <c r="R3862" i="125"/>
  <c r="R3863" i="125"/>
  <c r="R3864" i="125"/>
  <c r="R3865" i="125"/>
  <c r="R3866" i="125"/>
  <c r="R3867" i="125"/>
  <c r="R3868" i="125"/>
  <c r="R3869" i="125"/>
  <c r="R3870" i="125"/>
  <c r="R3871" i="125"/>
  <c r="R3872" i="125"/>
  <c r="R3873" i="125"/>
  <c r="R3874" i="125"/>
  <c r="R3875" i="125"/>
  <c r="R3876" i="125"/>
  <c r="R3877" i="125"/>
  <c r="R3878" i="125"/>
  <c r="R3879" i="125"/>
  <c r="R3880" i="125"/>
  <c r="R3881" i="125"/>
  <c r="R3882" i="125"/>
  <c r="R3883" i="125"/>
  <c r="R3884" i="125"/>
  <c r="R3885" i="125"/>
  <c r="R3886" i="125"/>
  <c r="R3887" i="125"/>
  <c r="R3888" i="125"/>
  <c r="R3889" i="125"/>
  <c r="R3890" i="125"/>
  <c r="R3891" i="125"/>
  <c r="R3892" i="125"/>
  <c r="R3893" i="125"/>
  <c r="R3894" i="125"/>
  <c r="R3895" i="125"/>
  <c r="R3896" i="125"/>
  <c r="R3897" i="125"/>
  <c r="R3898" i="125"/>
  <c r="R3899" i="125"/>
  <c r="R3900" i="125"/>
  <c r="R3901" i="125"/>
  <c r="R3902" i="125"/>
  <c r="R3903" i="125"/>
  <c r="R3904" i="125"/>
  <c r="R3905" i="125"/>
  <c r="R3906" i="125"/>
  <c r="R3907" i="125"/>
  <c r="R3908" i="125"/>
  <c r="R3909" i="125"/>
  <c r="R3910" i="125"/>
  <c r="R3911" i="125"/>
  <c r="R3912" i="125"/>
  <c r="R3913" i="125"/>
  <c r="R3914" i="125"/>
  <c r="R3915" i="125"/>
  <c r="R3916" i="125"/>
  <c r="R3917" i="125"/>
  <c r="R3918" i="125"/>
  <c r="R3919" i="125"/>
  <c r="R3920" i="125"/>
  <c r="R3921" i="125"/>
  <c r="R3922" i="125"/>
  <c r="R3923" i="125"/>
  <c r="R3924" i="125"/>
  <c r="R3925" i="125"/>
  <c r="R3926" i="125"/>
  <c r="R3927" i="125"/>
  <c r="R3928" i="125"/>
  <c r="R3929" i="125"/>
  <c r="R3930" i="125"/>
  <c r="R3931" i="125"/>
  <c r="R3932" i="125"/>
  <c r="R3933" i="125"/>
  <c r="R3934" i="125"/>
  <c r="R3935" i="125"/>
  <c r="R3936" i="125"/>
  <c r="R3937" i="125"/>
  <c r="R3938" i="125"/>
  <c r="R3939" i="125"/>
  <c r="R3940" i="125"/>
  <c r="R3941" i="125"/>
  <c r="R3942" i="125"/>
  <c r="R3943" i="125"/>
  <c r="R3944" i="125"/>
  <c r="R3945" i="125"/>
  <c r="R3946" i="125"/>
  <c r="R3947" i="125"/>
  <c r="R3948" i="125"/>
  <c r="R3949" i="125"/>
  <c r="R3950" i="125"/>
  <c r="R3951" i="125"/>
  <c r="R3952" i="125"/>
  <c r="R3953" i="125"/>
  <c r="R3954" i="125"/>
  <c r="R3955" i="125"/>
  <c r="R3956" i="125"/>
  <c r="R3957" i="125"/>
  <c r="R3958" i="125"/>
  <c r="R3959" i="125"/>
  <c r="R3960" i="125"/>
  <c r="R3961" i="125"/>
  <c r="R3962" i="125"/>
  <c r="R3963" i="125"/>
  <c r="R3964" i="125"/>
  <c r="R3965" i="125"/>
  <c r="R3966" i="125"/>
  <c r="R3967" i="125"/>
  <c r="R3968" i="125"/>
  <c r="R3969" i="125"/>
  <c r="R3970" i="125"/>
  <c r="R3971" i="125"/>
  <c r="R3972" i="125"/>
  <c r="R3973" i="125"/>
  <c r="R3974" i="125"/>
  <c r="R3975" i="125"/>
  <c r="R3976" i="125"/>
  <c r="R3977" i="125"/>
  <c r="R3978" i="125"/>
  <c r="R3979" i="125"/>
  <c r="R3980" i="125"/>
  <c r="R3981" i="125"/>
  <c r="R3982" i="125"/>
  <c r="R3983" i="125"/>
  <c r="R3984" i="125"/>
  <c r="R3985" i="125"/>
  <c r="R3986" i="125"/>
  <c r="R3987" i="125"/>
  <c r="R3988" i="125"/>
  <c r="R3989" i="125"/>
  <c r="R3990" i="125"/>
  <c r="R3991" i="125"/>
  <c r="R3992" i="125"/>
  <c r="R3993" i="125"/>
  <c r="R3994" i="125"/>
  <c r="R3995" i="125"/>
  <c r="R3996" i="125"/>
  <c r="R3997" i="125"/>
  <c r="R3998" i="125"/>
  <c r="R3999" i="125"/>
  <c r="R4000" i="125"/>
  <c r="R4001" i="125"/>
  <c r="R4002" i="125"/>
  <c r="R4003" i="125"/>
  <c r="R4004" i="125"/>
  <c r="R4005" i="125"/>
  <c r="R4006" i="125"/>
  <c r="R4007" i="125"/>
  <c r="R4008" i="125"/>
  <c r="R4009" i="125"/>
  <c r="R4010" i="125"/>
  <c r="R4011" i="125"/>
  <c r="R4012" i="125"/>
  <c r="R4013" i="125"/>
  <c r="R4014" i="125"/>
  <c r="R4015" i="125"/>
  <c r="R4016" i="125"/>
  <c r="R4017" i="125"/>
  <c r="R4018" i="125"/>
  <c r="R4019" i="125"/>
  <c r="R4020" i="125"/>
  <c r="R4021" i="125"/>
  <c r="R4022" i="125"/>
  <c r="R4023" i="125"/>
  <c r="R4024" i="125"/>
  <c r="R4025" i="125"/>
  <c r="R4026" i="125"/>
  <c r="R4027" i="125"/>
  <c r="R4028" i="125"/>
  <c r="R4029" i="125"/>
  <c r="R4030" i="125"/>
  <c r="R4031" i="125"/>
  <c r="R4032" i="125"/>
  <c r="R4033" i="125"/>
  <c r="R4034" i="125"/>
  <c r="R4035" i="125"/>
  <c r="R4036" i="125"/>
  <c r="R4037" i="125"/>
  <c r="R4038" i="125"/>
  <c r="R4039" i="125"/>
  <c r="R4040" i="125"/>
  <c r="R4041" i="125"/>
  <c r="R4042" i="125"/>
  <c r="R4043" i="125"/>
  <c r="R4044" i="125"/>
  <c r="R4045" i="125"/>
  <c r="R4046" i="125"/>
  <c r="R4047" i="125"/>
  <c r="R4048" i="125"/>
  <c r="R4049" i="125"/>
  <c r="R4050" i="125"/>
  <c r="R4051" i="125"/>
  <c r="R4052" i="125"/>
  <c r="R4053" i="125"/>
  <c r="R4054" i="125"/>
  <c r="R4055" i="125"/>
  <c r="R4056" i="125"/>
  <c r="R4057" i="125"/>
  <c r="R4058" i="125"/>
  <c r="R4059" i="125"/>
  <c r="R4060" i="125"/>
  <c r="R4061" i="125"/>
  <c r="R4062" i="125"/>
  <c r="R4063" i="125"/>
  <c r="R4064" i="125"/>
  <c r="R4065" i="125"/>
  <c r="R4066" i="125"/>
  <c r="R4067" i="125"/>
  <c r="R4068" i="125"/>
  <c r="R4069" i="125"/>
  <c r="R4070" i="125"/>
  <c r="R4071" i="125"/>
  <c r="R4072" i="125"/>
  <c r="R4073" i="125"/>
  <c r="R4074" i="125"/>
  <c r="R4075" i="125"/>
  <c r="R4076" i="125"/>
  <c r="R4077" i="125"/>
  <c r="R4078" i="125"/>
  <c r="R4079" i="125"/>
  <c r="R4080" i="125"/>
  <c r="R4081" i="125"/>
  <c r="R4082" i="125"/>
  <c r="R4083" i="125"/>
  <c r="R4084" i="125"/>
  <c r="R4085" i="125"/>
  <c r="R4086" i="125"/>
  <c r="R4087" i="125"/>
  <c r="R4088" i="125"/>
  <c r="R4089" i="125"/>
  <c r="R4090" i="125"/>
  <c r="R4091" i="125"/>
  <c r="R4092" i="125"/>
  <c r="R4093" i="125"/>
  <c r="R4094" i="125"/>
  <c r="R4095" i="125"/>
  <c r="R4096" i="125"/>
  <c r="R4097" i="125"/>
  <c r="R4098" i="125"/>
  <c r="R4099" i="125"/>
  <c r="R4100" i="125"/>
  <c r="R4101" i="125"/>
  <c r="R4102" i="125"/>
  <c r="R4103" i="125"/>
  <c r="R4104" i="125"/>
  <c r="R4105" i="125"/>
  <c r="R4106" i="125"/>
  <c r="R4107" i="125"/>
  <c r="R4108" i="125"/>
  <c r="R4109" i="125"/>
  <c r="R4110" i="125"/>
  <c r="R4111" i="125"/>
  <c r="R4112" i="125"/>
  <c r="R4113" i="125"/>
  <c r="R4114" i="125"/>
  <c r="R4115" i="125"/>
  <c r="R4116" i="125"/>
  <c r="R4117" i="125"/>
  <c r="R4118" i="125"/>
  <c r="R4119" i="125"/>
  <c r="R4120" i="125"/>
  <c r="R4121" i="125"/>
  <c r="R4122" i="125"/>
  <c r="R4123" i="125"/>
  <c r="R4124" i="125"/>
  <c r="R4125" i="125"/>
  <c r="R4126" i="125"/>
  <c r="R4127" i="125"/>
  <c r="R4128" i="125"/>
  <c r="R4129" i="125"/>
  <c r="R4130" i="125"/>
  <c r="R4131" i="125"/>
  <c r="R4132" i="125"/>
  <c r="R4133" i="125"/>
  <c r="R4134" i="125"/>
  <c r="R4135" i="125"/>
  <c r="R4136" i="125"/>
  <c r="R4137" i="125"/>
  <c r="R4138" i="125"/>
  <c r="R4139" i="125"/>
  <c r="R4140" i="125"/>
  <c r="R4141" i="125"/>
  <c r="R4142" i="125"/>
  <c r="R4143" i="125"/>
  <c r="R4144" i="125"/>
  <c r="R4145" i="125"/>
  <c r="R4146" i="125"/>
  <c r="R4147" i="125"/>
  <c r="R4148" i="125"/>
  <c r="R4149" i="125"/>
  <c r="R4150" i="125"/>
  <c r="R4151" i="125"/>
  <c r="R4152" i="125"/>
  <c r="R4153" i="125"/>
  <c r="R4154" i="125"/>
  <c r="R4155" i="125"/>
  <c r="R4156" i="125"/>
  <c r="R4157" i="125"/>
  <c r="R4158" i="125"/>
  <c r="R4159" i="125"/>
  <c r="R4160" i="125"/>
  <c r="R4161" i="125"/>
  <c r="R4162" i="125"/>
  <c r="R4163" i="125"/>
  <c r="R4164" i="125"/>
  <c r="R4165" i="125"/>
  <c r="R4166" i="125"/>
  <c r="R4167" i="125"/>
  <c r="R4168" i="125"/>
  <c r="R4169" i="125"/>
  <c r="R4170" i="125"/>
  <c r="R4171" i="125"/>
  <c r="R4172" i="125"/>
  <c r="R4173" i="125"/>
  <c r="R4174" i="125"/>
  <c r="R4175" i="125"/>
  <c r="R4176" i="125"/>
  <c r="R4177" i="125"/>
  <c r="R4178" i="125"/>
  <c r="R4179" i="125"/>
  <c r="R4180" i="125"/>
  <c r="R4181" i="125"/>
  <c r="R4182" i="125"/>
  <c r="R4183" i="125"/>
  <c r="R4184" i="125"/>
  <c r="R4185" i="125"/>
  <c r="R4186" i="125"/>
  <c r="R4187" i="125"/>
  <c r="R4188" i="125"/>
  <c r="R4189" i="125"/>
  <c r="R4190" i="125"/>
  <c r="R4191" i="125"/>
  <c r="R4192" i="125"/>
  <c r="R4193" i="125"/>
  <c r="R4194" i="125"/>
  <c r="R4195" i="125"/>
  <c r="R4196" i="125"/>
  <c r="R4197" i="125"/>
  <c r="R4198" i="125"/>
  <c r="R4199" i="125"/>
  <c r="R4200" i="125"/>
  <c r="R4201" i="125"/>
  <c r="R4202" i="125"/>
  <c r="R4203" i="125"/>
  <c r="R4204" i="125"/>
  <c r="R4205" i="125"/>
  <c r="R4206" i="125"/>
  <c r="R4207" i="125"/>
  <c r="R4208" i="125"/>
  <c r="R4209" i="125"/>
  <c r="R4210" i="125"/>
  <c r="R4211" i="125"/>
  <c r="R4212" i="125"/>
  <c r="R4213" i="125"/>
  <c r="R4214" i="125"/>
  <c r="R4215" i="125"/>
  <c r="R4216" i="125"/>
  <c r="R4217" i="125"/>
  <c r="R4218" i="125"/>
  <c r="R4219" i="125"/>
  <c r="R4220" i="125"/>
  <c r="R4221" i="125"/>
  <c r="R4222" i="125"/>
  <c r="R4223" i="125"/>
  <c r="R4224" i="125"/>
  <c r="R4225" i="125"/>
  <c r="R4226" i="125"/>
  <c r="R4227" i="125"/>
  <c r="R4228" i="125"/>
  <c r="R4229" i="125"/>
  <c r="R4230" i="125"/>
  <c r="R4231" i="125"/>
  <c r="R4232" i="125"/>
  <c r="R4233" i="125"/>
  <c r="R4234" i="125"/>
  <c r="R4235" i="125"/>
  <c r="R4236" i="125"/>
  <c r="R4237" i="125"/>
  <c r="R4238" i="125"/>
  <c r="R4239" i="125"/>
  <c r="R4240" i="125"/>
  <c r="R4241" i="125"/>
  <c r="R4242" i="125"/>
  <c r="R4243" i="125"/>
  <c r="R4244" i="125"/>
  <c r="R4245" i="125"/>
  <c r="R4246" i="125"/>
  <c r="R4247" i="125"/>
  <c r="R4248" i="125"/>
  <c r="R4249" i="125"/>
  <c r="R4250" i="125"/>
  <c r="R4251" i="125"/>
  <c r="R4252" i="125"/>
  <c r="R4253" i="125"/>
  <c r="R4254" i="125"/>
  <c r="R4255" i="125"/>
  <c r="R4256" i="125"/>
  <c r="R4257" i="125"/>
  <c r="R4258" i="125"/>
  <c r="R4259" i="125"/>
  <c r="R4260" i="125"/>
  <c r="R4261" i="125"/>
  <c r="R4262" i="125"/>
  <c r="R4263" i="125"/>
  <c r="R4264" i="125"/>
  <c r="R4265" i="125"/>
  <c r="R4266" i="125"/>
  <c r="R4267" i="125"/>
  <c r="R4268" i="125"/>
  <c r="R4269" i="125"/>
  <c r="R4270" i="125"/>
  <c r="R4271" i="125"/>
  <c r="R4272" i="125"/>
  <c r="R4273" i="125"/>
  <c r="R4274" i="125"/>
  <c r="R4275" i="125"/>
  <c r="R4276" i="125"/>
  <c r="R4277" i="125"/>
  <c r="R4278" i="125"/>
  <c r="R4279" i="125"/>
  <c r="R4280" i="125"/>
  <c r="R4281" i="125"/>
  <c r="R4282" i="125"/>
  <c r="R4283" i="125"/>
  <c r="R4284" i="125"/>
  <c r="R4285" i="125"/>
  <c r="R4286" i="125"/>
  <c r="R4287" i="125"/>
  <c r="R4288" i="125"/>
  <c r="R4289" i="125"/>
  <c r="R4290" i="125"/>
  <c r="R4291" i="125"/>
  <c r="R4292" i="125"/>
  <c r="R4293" i="125"/>
  <c r="R4294" i="125"/>
  <c r="R4295" i="125"/>
  <c r="R4296" i="125"/>
  <c r="R4297" i="125"/>
  <c r="R4298" i="125"/>
  <c r="R4299" i="125"/>
  <c r="R4300" i="125"/>
  <c r="R4301" i="125"/>
  <c r="R4302" i="125"/>
  <c r="R4303" i="125"/>
  <c r="R4304" i="125"/>
  <c r="R4305" i="125"/>
  <c r="R4306" i="125"/>
  <c r="R4307" i="125"/>
  <c r="R4308" i="125"/>
  <c r="R4309" i="125"/>
  <c r="R4310" i="125"/>
  <c r="R4311" i="125"/>
  <c r="R4312" i="125"/>
  <c r="R4313" i="125"/>
  <c r="R4314" i="125"/>
  <c r="R4315" i="125"/>
  <c r="R4316" i="125"/>
  <c r="R4317" i="125"/>
  <c r="R4318" i="125"/>
  <c r="R4319" i="125"/>
  <c r="R4320" i="125"/>
  <c r="R4321" i="125"/>
  <c r="R4322" i="125"/>
  <c r="R4323" i="125"/>
  <c r="R4324" i="125"/>
  <c r="R4325" i="125"/>
  <c r="R4326" i="125"/>
  <c r="R4327" i="125"/>
  <c r="R4328" i="125"/>
  <c r="R4329" i="125"/>
  <c r="R4330" i="125"/>
  <c r="R4331" i="125"/>
  <c r="R4332" i="125"/>
  <c r="R4333" i="125"/>
  <c r="R4334" i="125"/>
  <c r="R4335" i="125"/>
  <c r="R4336" i="125"/>
  <c r="R4337" i="125"/>
  <c r="R4338" i="125"/>
  <c r="R4339" i="125"/>
  <c r="R4340" i="125"/>
  <c r="R4341" i="125"/>
  <c r="R4342" i="125"/>
  <c r="R4343" i="125"/>
  <c r="R4344" i="125"/>
  <c r="R4345" i="125"/>
  <c r="R4346" i="125"/>
  <c r="R4347" i="125"/>
  <c r="R4348" i="125"/>
  <c r="R4349" i="125"/>
  <c r="R4350" i="125"/>
  <c r="R4351" i="125"/>
  <c r="R4352" i="125"/>
  <c r="R4353" i="125"/>
  <c r="R4354" i="125"/>
  <c r="R4355" i="125"/>
  <c r="R4356" i="125"/>
  <c r="R4357" i="125"/>
  <c r="R4358" i="125"/>
  <c r="R4359" i="125"/>
  <c r="R4360" i="125"/>
  <c r="R4361" i="125"/>
  <c r="R4362" i="125"/>
  <c r="R4363" i="125"/>
  <c r="R4364" i="125"/>
  <c r="R4365" i="125"/>
  <c r="R4366" i="125"/>
  <c r="R4367" i="125"/>
  <c r="R4368" i="125"/>
  <c r="R4369" i="125"/>
  <c r="R4370" i="125"/>
  <c r="R4371" i="125"/>
  <c r="R4372" i="125"/>
  <c r="R4373" i="125"/>
  <c r="R4374" i="125"/>
  <c r="R4375" i="125"/>
  <c r="R4376" i="125"/>
  <c r="R4377" i="125"/>
  <c r="R4378" i="125"/>
  <c r="R4379" i="125"/>
  <c r="R4380" i="125"/>
  <c r="R4381" i="125"/>
  <c r="R4382" i="125"/>
  <c r="R4383" i="125"/>
  <c r="R4384" i="125"/>
  <c r="R4385" i="125"/>
  <c r="R4386" i="125"/>
  <c r="R4387" i="125"/>
  <c r="R4388" i="125"/>
  <c r="R4389" i="125"/>
  <c r="R4390" i="125"/>
  <c r="R4391" i="125"/>
  <c r="R4392" i="125"/>
  <c r="R4393" i="125"/>
  <c r="R4394" i="125"/>
  <c r="R4395" i="125"/>
  <c r="R4396" i="125"/>
  <c r="R4397" i="125"/>
  <c r="R4398" i="125"/>
  <c r="R4399" i="125"/>
  <c r="R4400" i="125"/>
  <c r="R4401" i="125"/>
  <c r="R4402" i="125"/>
  <c r="R4403" i="125"/>
  <c r="R4404" i="125"/>
  <c r="R4405" i="125"/>
  <c r="R4406" i="125"/>
  <c r="R4407" i="125"/>
  <c r="R4408" i="125"/>
  <c r="R4409" i="125"/>
  <c r="R4410" i="125"/>
  <c r="R4411" i="125"/>
  <c r="R4412" i="125"/>
  <c r="R4413" i="125"/>
  <c r="R4414" i="125"/>
  <c r="R4415" i="125"/>
  <c r="R4416" i="125"/>
  <c r="R4417" i="125"/>
  <c r="R4418" i="125"/>
  <c r="R4419" i="125"/>
  <c r="R4420" i="125"/>
  <c r="R4421" i="125"/>
  <c r="R4422" i="125"/>
  <c r="R4423" i="125"/>
  <c r="R4424" i="125"/>
  <c r="R4425" i="125"/>
  <c r="R4426" i="125"/>
  <c r="R4427" i="125"/>
  <c r="R4428" i="125"/>
  <c r="R4429" i="125"/>
  <c r="R4430" i="125"/>
  <c r="R4431" i="125"/>
  <c r="R4432" i="125"/>
  <c r="R4433" i="125"/>
  <c r="R4434" i="125"/>
  <c r="R4435" i="125"/>
  <c r="R4436" i="125"/>
  <c r="R4437" i="125"/>
  <c r="R4438" i="125"/>
  <c r="R4439" i="125"/>
  <c r="R4440" i="125"/>
  <c r="R4441" i="125"/>
  <c r="R4442" i="125"/>
  <c r="R4443" i="125"/>
  <c r="R4444" i="125"/>
  <c r="R4445" i="125"/>
  <c r="R4446" i="125"/>
  <c r="R4447" i="125"/>
  <c r="R4448" i="125"/>
  <c r="R4449" i="125"/>
  <c r="R4450" i="125"/>
  <c r="R4451" i="125"/>
  <c r="R4452" i="125"/>
  <c r="R4453" i="125"/>
  <c r="R4454" i="125"/>
  <c r="R4455" i="125"/>
  <c r="R4456" i="125"/>
  <c r="R4457" i="125"/>
  <c r="R4458" i="125"/>
  <c r="R6" i="125"/>
  <c r="F10" i="126" l="1" a="1"/>
  <c r="F10" i="126" s="1"/>
  <c r="F11" i="126" a="1"/>
  <c r="F11" i="126" s="1"/>
  <c r="F12" i="126" a="1"/>
  <c r="F12" i="126" s="1"/>
  <c r="F13" i="126" a="1"/>
  <c r="F13" i="126" s="1"/>
  <c r="F14" i="126" a="1"/>
  <c r="F14" i="126" s="1"/>
  <c r="F15" i="126" a="1"/>
  <c r="F15" i="126" s="1"/>
  <c r="F16" i="126" a="1"/>
  <c r="F16" i="126" s="1"/>
  <c r="F17" i="126" a="1"/>
  <c r="F17" i="126" s="1"/>
  <c r="F18" i="126" a="1"/>
  <c r="F18" i="126" s="1"/>
  <c r="F19" i="126" a="1"/>
  <c r="F19" i="126" s="1"/>
  <c r="F20" i="126" a="1"/>
  <c r="F20" i="126" s="1"/>
  <c r="F21" i="126" a="1"/>
  <c r="F21" i="126" s="1"/>
  <c r="F22" i="126" a="1"/>
  <c r="F22" i="126" s="1"/>
  <c r="F23" i="126" a="1"/>
  <c r="F23" i="126" s="1"/>
  <c r="F24" i="126" a="1"/>
  <c r="F24" i="126" s="1"/>
  <c r="F25" i="126" a="1"/>
  <c r="F25" i="126" s="1"/>
  <c r="F26" i="126" a="1"/>
  <c r="F26" i="126" s="1"/>
  <c r="F27" i="126" a="1"/>
  <c r="F27" i="126" s="1"/>
  <c r="F28" i="126" a="1"/>
  <c r="F28" i="126" s="1"/>
  <c r="F29" i="126" a="1"/>
  <c r="F29" i="126" s="1"/>
  <c r="F30" i="126" a="1"/>
  <c r="F30" i="126" s="1"/>
  <c r="F31" i="126" a="1"/>
  <c r="F31" i="126" s="1"/>
  <c r="F32" i="126" a="1"/>
  <c r="F32" i="126" s="1"/>
  <c r="F33" i="126" a="1"/>
  <c r="F33" i="126" s="1"/>
  <c r="F34" i="126" a="1"/>
  <c r="F34" i="126" s="1"/>
  <c r="F35" i="126" a="1"/>
  <c r="F35" i="126" s="1"/>
  <c r="F36" i="126" a="1"/>
  <c r="F36" i="126" s="1"/>
  <c r="F37" i="126" a="1"/>
  <c r="F37" i="126" s="1"/>
  <c r="F38" i="126" a="1"/>
  <c r="F38" i="126" s="1"/>
  <c r="F39" i="126" a="1"/>
  <c r="F39" i="126" s="1"/>
  <c r="F40" i="126" a="1"/>
  <c r="F40" i="126" s="1"/>
  <c r="F41" i="126" a="1"/>
  <c r="F41" i="126" s="1"/>
  <c r="F42" i="126" a="1"/>
  <c r="F42" i="126" s="1"/>
  <c r="F43" i="126" a="1"/>
  <c r="F43" i="126" s="1"/>
  <c r="F44" i="126" a="1"/>
  <c r="F44" i="126" s="1"/>
  <c r="F45" i="126" a="1"/>
  <c r="F45" i="126" s="1"/>
  <c r="F46" i="126" a="1"/>
  <c r="F46" i="126" s="1"/>
  <c r="F47" i="126" a="1"/>
  <c r="F47" i="126" s="1"/>
  <c r="F48" i="126" a="1"/>
  <c r="F48" i="126" s="1"/>
  <c r="F49" i="126" a="1"/>
  <c r="F49" i="126" s="1"/>
  <c r="F50" i="126" a="1"/>
  <c r="F50" i="126" s="1"/>
  <c r="F51" i="126" a="1"/>
  <c r="F51" i="126" s="1"/>
  <c r="F52" i="126" a="1"/>
  <c r="F52" i="126" s="1"/>
  <c r="F53" i="126" a="1"/>
  <c r="F53" i="126" s="1"/>
  <c r="F54" i="126" a="1"/>
  <c r="F54" i="126" s="1"/>
  <c r="F55" i="126" a="1"/>
  <c r="F55" i="126" s="1"/>
  <c r="F56" i="126" a="1"/>
  <c r="F56" i="126" s="1"/>
  <c r="F57" i="126" a="1"/>
  <c r="F57" i="126" s="1"/>
  <c r="F58" i="126" a="1"/>
  <c r="F58" i="126" s="1"/>
  <c r="F59" i="126" a="1"/>
  <c r="F59" i="126" s="1"/>
  <c r="F60" i="126" a="1"/>
  <c r="F60" i="126" s="1"/>
  <c r="F61" i="126" a="1"/>
  <c r="F61" i="126" s="1"/>
  <c r="F62" i="126" a="1"/>
  <c r="F62" i="126" s="1"/>
  <c r="F63" i="126" a="1"/>
  <c r="F63" i="126" s="1"/>
  <c r="F64" i="126" a="1"/>
  <c r="F64" i="126" s="1"/>
  <c r="F65" i="126" a="1"/>
  <c r="F65" i="126" s="1"/>
  <c r="F66" i="126" a="1"/>
  <c r="F66" i="126" s="1"/>
  <c r="F67" i="126" a="1"/>
  <c r="F67" i="126" s="1"/>
  <c r="F68" i="126" a="1"/>
  <c r="F68" i="126" s="1"/>
  <c r="F69" i="126" a="1"/>
  <c r="F69" i="126" s="1"/>
  <c r="F70" i="126" a="1"/>
  <c r="F70" i="126" s="1"/>
  <c r="F71" i="126" a="1"/>
  <c r="F71" i="126" s="1"/>
  <c r="F72" i="126" a="1"/>
  <c r="F72" i="126" s="1"/>
  <c r="F73" i="126" a="1"/>
  <c r="F73" i="126" s="1"/>
  <c r="F74" i="126" a="1"/>
  <c r="F74" i="126" s="1"/>
  <c r="F75" i="126" a="1"/>
  <c r="F75" i="126" s="1"/>
  <c r="F76" i="126" a="1"/>
  <c r="F76" i="126" s="1"/>
  <c r="F77" i="126" a="1"/>
  <c r="F77" i="126" s="1"/>
  <c r="F78" i="126" a="1"/>
  <c r="F78" i="126" s="1"/>
  <c r="F79" i="126" a="1"/>
  <c r="F79" i="126" s="1"/>
  <c r="F80" i="126" a="1"/>
  <c r="F80" i="126" s="1"/>
  <c r="F81" i="126" a="1"/>
  <c r="F81" i="126" s="1"/>
  <c r="F82" i="126" a="1"/>
  <c r="F82" i="126" s="1"/>
  <c r="F83" i="126" a="1"/>
  <c r="F83" i="126" s="1"/>
  <c r="F84" i="126" a="1"/>
  <c r="F84" i="126" s="1"/>
  <c r="F85" i="126" a="1"/>
  <c r="F85" i="126" s="1"/>
  <c r="F86" i="126" a="1"/>
  <c r="F86" i="126" s="1"/>
  <c r="F87" i="126" a="1"/>
  <c r="F87" i="126" s="1"/>
  <c r="F88" i="126" a="1"/>
  <c r="F88" i="126" s="1"/>
  <c r="F89" i="126" a="1"/>
  <c r="F89" i="126" s="1"/>
  <c r="F90" i="126" a="1"/>
  <c r="F90" i="126" s="1"/>
  <c r="F91" i="126" a="1"/>
  <c r="F91" i="126" s="1"/>
  <c r="F92" i="126" a="1"/>
  <c r="F92" i="126" s="1"/>
  <c r="F93" i="126" a="1"/>
  <c r="F93" i="126" s="1"/>
  <c r="F94" i="126" a="1"/>
  <c r="F94" i="126" s="1"/>
  <c r="F95" i="126" a="1"/>
  <c r="F95" i="126" s="1"/>
  <c r="F96" i="126" a="1"/>
  <c r="F96" i="126" s="1"/>
  <c r="F97" i="126" a="1"/>
  <c r="F97" i="126" s="1"/>
  <c r="F98" i="126" a="1"/>
  <c r="F98" i="126" s="1"/>
  <c r="F99" i="126" a="1"/>
  <c r="F99" i="126" s="1"/>
  <c r="F100" i="126" a="1"/>
  <c r="F100" i="126" s="1"/>
  <c r="F101" i="126" a="1"/>
  <c r="F101" i="126" s="1"/>
  <c r="F102" i="126" a="1"/>
  <c r="F102" i="126" s="1"/>
  <c r="F103" i="126" a="1"/>
  <c r="F103" i="126" s="1"/>
  <c r="F104" i="126" a="1"/>
  <c r="F104" i="126" s="1"/>
  <c r="F105" i="126" a="1"/>
  <c r="F105" i="126" s="1"/>
  <c r="F106" i="126" a="1"/>
  <c r="F106" i="126" s="1"/>
  <c r="F107" i="126" a="1"/>
  <c r="F107" i="126" s="1"/>
  <c r="F108" i="126" a="1"/>
  <c r="F108" i="126" s="1"/>
  <c r="F109" i="126" a="1"/>
  <c r="F109" i="126" s="1"/>
  <c r="F110" i="126" a="1"/>
  <c r="F110" i="126" s="1"/>
  <c r="F111" i="126" a="1"/>
  <c r="F111" i="126" s="1"/>
  <c r="F112" i="126" a="1"/>
  <c r="F112" i="126" s="1"/>
  <c r="F113" i="126" a="1"/>
  <c r="F113" i="126" s="1"/>
  <c r="F114" i="126" a="1"/>
  <c r="F114" i="126" s="1"/>
  <c r="F115" i="126" a="1"/>
  <c r="F115" i="126" s="1"/>
  <c r="F116" i="126" a="1"/>
  <c r="F116" i="126" s="1"/>
  <c r="F117" i="126" a="1"/>
  <c r="F117" i="126" s="1"/>
  <c r="F118" i="126" a="1"/>
  <c r="F118" i="126" s="1"/>
  <c r="F119" i="126" a="1"/>
  <c r="F119" i="126" s="1"/>
  <c r="F120" i="126" a="1"/>
  <c r="F120" i="126" s="1"/>
  <c r="F121" i="126" a="1"/>
  <c r="F121" i="126" s="1"/>
  <c r="F122" i="126" a="1"/>
  <c r="F122" i="126" s="1"/>
  <c r="F123" i="126" a="1"/>
  <c r="F123" i="126" s="1"/>
  <c r="F124" i="126" a="1"/>
  <c r="F124" i="126" s="1"/>
  <c r="F125" i="126" a="1"/>
  <c r="F125" i="126" s="1"/>
  <c r="F126" i="126" a="1"/>
  <c r="F126" i="126" s="1"/>
  <c r="F127" i="126" a="1"/>
  <c r="F127" i="126" s="1"/>
  <c r="F128" i="126" a="1"/>
  <c r="F128" i="126" s="1"/>
  <c r="F129" i="126" a="1"/>
  <c r="F129" i="126" s="1"/>
  <c r="F130" i="126" a="1"/>
  <c r="F130" i="126" s="1"/>
  <c r="F131" i="126" a="1"/>
  <c r="F131" i="126" s="1"/>
  <c r="F132" i="126" a="1"/>
  <c r="F132" i="126" s="1"/>
  <c r="F133" i="126" a="1"/>
  <c r="F133" i="126" s="1"/>
  <c r="F134" i="126" a="1"/>
  <c r="F134" i="126" s="1"/>
  <c r="F135" i="126" a="1"/>
  <c r="F135" i="126" s="1"/>
  <c r="F136" i="126" a="1"/>
  <c r="F136" i="126" s="1"/>
  <c r="F137" i="126" a="1"/>
  <c r="F137" i="126" s="1"/>
  <c r="F138" i="126" a="1"/>
  <c r="F138" i="126" s="1"/>
  <c r="F139" i="126" a="1"/>
  <c r="F139" i="126" s="1"/>
  <c r="F140" i="126" a="1"/>
  <c r="F140" i="126" s="1"/>
  <c r="F141" i="126" a="1"/>
  <c r="F141" i="126" s="1"/>
  <c r="F142" i="126" a="1"/>
  <c r="F142" i="126" s="1"/>
  <c r="F143" i="126" a="1"/>
  <c r="F143" i="126" s="1"/>
  <c r="T25" i="125"/>
  <c r="T35" i="125"/>
  <c r="T37" i="125"/>
  <c r="T73" i="125"/>
  <c r="T83" i="125"/>
  <c r="T85" i="125"/>
  <c r="T121" i="125"/>
  <c r="T131" i="125"/>
  <c r="T133" i="125"/>
  <c r="T169" i="125"/>
  <c r="T179" i="125"/>
  <c r="T181" i="125"/>
  <c r="T217" i="125"/>
  <c r="T227" i="125"/>
  <c r="T229" i="125"/>
  <c r="T265" i="125"/>
  <c r="T275" i="125"/>
  <c r="T277" i="125"/>
  <c r="T313" i="125"/>
  <c r="T323" i="125"/>
  <c r="T325" i="125"/>
  <c r="T361" i="125"/>
  <c r="T371" i="125"/>
  <c r="T373" i="125"/>
  <c r="T409" i="125"/>
  <c r="T419" i="125"/>
  <c r="T421" i="125"/>
  <c r="T457" i="125"/>
  <c r="T467" i="125"/>
  <c r="T469" i="125"/>
  <c r="T505" i="125"/>
  <c r="T515" i="125"/>
  <c r="T517" i="125"/>
  <c r="T553" i="125"/>
  <c r="T563" i="125"/>
  <c r="T565" i="125"/>
  <c r="T601" i="125"/>
  <c r="T611" i="125"/>
  <c r="T613" i="125"/>
  <c r="T649" i="125"/>
  <c r="T659" i="125"/>
  <c r="T661" i="125"/>
  <c r="T697" i="125"/>
  <c r="T707" i="125"/>
  <c r="T709" i="125"/>
  <c r="T745" i="125"/>
  <c r="T755" i="125"/>
  <c r="T757" i="125"/>
  <c r="T793" i="125"/>
  <c r="T803" i="125"/>
  <c r="T805" i="125"/>
  <c r="T841" i="125"/>
  <c r="T851" i="125"/>
  <c r="T853" i="125"/>
  <c r="T889" i="125"/>
  <c r="T899" i="125"/>
  <c r="T901" i="125"/>
  <c r="T937" i="125"/>
  <c r="T947" i="125"/>
  <c r="T949" i="125"/>
  <c r="T985" i="125"/>
  <c r="T995" i="125"/>
  <c r="T997" i="125"/>
  <c r="T1033" i="125"/>
  <c r="T1043" i="125"/>
  <c r="T1045" i="125"/>
  <c r="T1081" i="125"/>
  <c r="T1091" i="125"/>
  <c r="T1093" i="125"/>
  <c r="T1129" i="125"/>
  <c r="T1139" i="125"/>
  <c r="T1141" i="125"/>
  <c r="T1177" i="125"/>
  <c r="T1187" i="125"/>
  <c r="T1189" i="125"/>
  <c r="T1225" i="125"/>
  <c r="T1235" i="125"/>
  <c r="T1237" i="125"/>
  <c r="T1273" i="125"/>
  <c r="T1283" i="125"/>
  <c r="T1285" i="125"/>
  <c r="T1321" i="125"/>
  <c r="T1331" i="125"/>
  <c r="T1333" i="125"/>
  <c r="T1369" i="125"/>
  <c r="T1379" i="125"/>
  <c r="T1381" i="125"/>
  <c r="T1417" i="125"/>
  <c r="T1427" i="125"/>
  <c r="T1429" i="125"/>
  <c r="T1465" i="125"/>
  <c r="T1475" i="125"/>
  <c r="T1513" i="125"/>
  <c r="T1523" i="125"/>
  <c r="T1561" i="125"/>
  <c r="T1571" i="125"/>
  <c r="T1609" i="125"/>
  <c r="T1619" i="125"/>
  <c r="T1657" i="125"/>
  <c r="T1667" i="125"/>
  <c r="T1705" i="125"/>
  <c r="T1715" i="125"/>
  <c r="T1753" i="125"/>
  <c r="T1763" i="125"/>
  <c r="T1801" i="125"/>
  <c r="T1811" i="125"/>
  <c r="T1849" i="125"/>
  <c r="T1859" i="125"/>
  <c r="T1897" i="125"/>
  <c r="T1907" i="125"/>
  <c r="T1945" i="125"/>
  <c r="T1955" i="125"/>
  <c r="T1993" i="125"/>
  <c r="T1998" i="125"/>
  <c r="T2015" i="125"/>
  <c r="T2027" i="125"/>
  <c r="T2039" i="125"/>
  <c r="T2051" i="125"/>
  <c r="T2063" i="125"/>
  <c r="T2075" i="125"/>
  <c r="T2087" i="125"/>
  <c r="T2099" i="125"/>
  <c r="T2111" i="125"/>
  <c r="T2123" i="125"/>
  <c r="T2135" i="125"/>
  <c r="T2147" i="125"/>
  <c r="T2159" i="125"/>
  <c r="T2171" i="125"/>
  <c r="T2183" i="125"/>
  <c r="T2195" i="125"/>
  <c r="T2207" i="125"/>
  <c r="T2219" i="125"/>
  <c r="T2231" i="125"/>
  <c r="T2243" i="125"/>
  <c r="T2255" i="125"/>
  <c r="T2267" i="125"/>
  <c r="T2279" i="125"/>
  <c r="T2291" i="125"/>
  <c r="T2303" i="125"/>
  <c r="T2315" i="125"/>
  <c r="T2327" i="125"/>
  <c r="T2339" i="125"/>
  <c r="T2351" i="125"/>
  <c r="T2363" i="125"/>
  <c r="T2375" i="125"/>
  <c r="T2387" i="125"/>
  <c r="T2399" i="125"/>
  <c r="T2411" i="125"/>
  <c r="T2423" i="125"/>
  <c r="T2435" i="125"/>
  <c r="T2447" i="125"/>
  <c r="T2459" i="125"/>
  <c r="T2471" i="125"/>
  <c r="T2483" i="125"/>
  <c r="T2495" i="125"/>
  <c r="T2507" i="125"/>
  <c r="T2519" i="125"/>
  <c r="T2531" i="125"/>
  <c r="T2543" i="125"/>
  <c r="T2555" i="125"/>
  <c r="T2567" i="125"/>
  <c r="T2579" i="125"/>
  <c r="T2591" i="125"/>
  <c r="T2603" i="125"/>
  <c r="T2615" i="125"/>
  <c r="T2627" i="125"/>
  <c r="T2639" i="125"/>
  <c r="T2651" i="125"/>
  <c r="T2663" i="125"/>
  <c r="T2675" i="125"/>
  <c r="T2687" i="125"/>
  <c r="T2699" i="125"/>
  <c r="T2711" i="125"/>
  <c r="T2723" i="125"/>
  <c r="T2735" i="125"/>
  <c r="T2747" i="125"/>
  <c r="T2759" i="125"/>
  <c r="T2771" i="125"/>
  <c r="T2783" i="125"/>
  <c r="T2795" i="125"/>
  <c r="T2807" i="125"/>
  <c r="T2819" i="125"/>
  <c r="T2831" i="125"/>
  <c r="T2843" i="125"/>
  <c r="T2855" i="125"/>
  <c r="T2867" i="125"/>
  <c r="T2879" i="125"/>
  <c r="T2891" i="125"/>
  <c r="T2903" i="125"/>
  <c r="T2915" i="125"/>
  <c r="T2927" i="125"/>
  <c r="T2939" i="125"/>
  <c r="T2951" i="125"/>
  <c r="T2963" i="125"/>
  <c r="T2975" i="125"/>
  <c r="T2987" i="125"/>
  <c r="T2999" i="125"/>
  <c r="T3011" i="125"/>
  <c r="T3023" i="125"/>
  <c r="T3035" i="125"/>
  <c r="T3047" i="125"/>
  <c r="T3059" i="125"/>
  <c r="T3071" i="125"/>
  <c r="T3083" i="125"/>
  <c r="T3095" i="125"/>
  <c r="T3107" i="125"/>
  <c r="T3119" i="125"/>
  <c r="T3131" i="125"/>
  <c r="T3143" i="125"/>
  <c r="T3155" i="125"/>
  <c r="T3167" i="125"/>
  <c r="T3179" i="125"/>
  <c r="T3191" i="125"/>
  <c r="T3203" i="125"/>
  <c r="T3215" i="125"/>
  <c r="T3227" i="125"/>
  <c r="T3239" i="125"/>
  <c r="T3251" i="125"/>
  <c r="T3263" i="125"/>
  <c r="T3275" i="125"/>
  <c r="T3287" i="125"/>
  <c r="T3299" i="125"/>
  <c r="T3311" i="125"/>
  <c r="T3323" i="125"/>
  <c r="T3335" i="125"/>
  <c r="T3347" i="125"/>
  <c r="T3359" i="125"/>
  <c r="T3371" i="125"/>
  <c r="T3383" i="125"/>
  <c r="T3395" i="125"/>
  <c r="T3407" i="125"/>
  <c r="T3419" i="125"/>
  <c r="T3431" i="125"/>
  <c r="T3443" i="125"/>
  <c r="T3455" i="125"/>
  <c r="T3467" i="125"/>
  <c r="T3479" i="125"/>
  <c r="T3491" i="125"/>
  <c r="T3503" i="125"/>
  <c r="T3515" i="125"/>
  <c r="T3527" i="125"/>
  <c r="T3539" i="125"/>
  <c r="T3551" i="125"/>
  <c r="T3563" i="125"/>
  <c r="T3575" i="125"/>
  <c r="T3587" i="125"/>
  <c r="T3599" i="125"/>
  <c r="T3611" i="125"/>
  <c r="T3623" i="125"/>
  <c r="T3635" i="125"/>
  <c r="T3647" i="125"/>
  <c r="T3659" i="125"/>
  <c r="T3671" i="125"/>
  <c r="T3683" i="125"/>
  <c r="T3695" i="125"/>
  <c r="T3707" i="125"/>
  <c r="T3719" i="125"/>
  <c r="T3731" i="125"/>
  <c r="T3743" i="125"/>
  <c r="T3755" i="125"/>
  <c r="T3767" i="125"/>
  <c r="T3779" i="125"/>
  <c r="T3791" i="125"/>
  <c r="T3803" i="125"/>
  <c r="T3815" i="125"/>
  <c r="T3827" i="125"/>
  <c r="T3839" i="125"/>
  <c r="T3851" i="125"/>
  <c r="T3863" i="125"/>
  <c r="T3875" i="125"/>
  <c r="T3887" i="125"/>
  <c r="T3899" i="125"/>
  <c r="T3911" i="125"/>
  <c r="T3923" i="125"/>
  <c r="T3935" i="125"/>
  <c r="T3947" i="125"/>
  <c r="T3959" i="125"/>
  <c r="T3971" i="125"/>
  <c r="T3983" i="125"/>
  <c r="T3995" i="125"/>
  <c r="T4007" i="125"/>
  <c r="T4019" i="125"/>
  <c r="T4031" i="125"/>
  <c r="T4043" i="125"/>
  <c r="T4055" i="125"/>
  <c r="T4067" i="125"/>
  <c r="T4079" i="125"/>
  <c r="T4091" i="125"/>
  <c r="T4103" i="125"/>
  <c r="T4115" i="125"/>
  <c r="T4127" i="125"/>
  <c r="T4139" i="125"/>
  <c r="T4151" i="125"/>
  <c r="T4163" i="125"/>
  <c r="T4175" i="125"/>
  <c r="T4187" i="125"/>
  <c r="T4199" i="125"/>
  <c r="T4211" i="125"/>
  <c r="T4223" i="125"/>
  <c r="T4235" i="125"/>
  <c r="T4247" i="125"/>
  <c r="T4259" i="125"/>
  <c r="T4271" i="125"/>
  <c r="T4283" i="125"/>
  <c r="T4295" i="125"/>
  <c r="T4307" i="125"/>
  <c r="T4319" i="125"/>
  <c r="T4331" i="125"/>
  <c r="T4343" i="125"/>
  <c r="T4355" i="125"/>
  <c r="T4367" i="125"/>
  <c r="T4379" i="125"/>
  <c r="T4391" i="125"/>
  <c r="T4403" i="125"/>
  <c r="T4415" i="125"/>
  <c r="T4427" i="125"/>
  <c r="T4439" i="125"/>
  <c r="T4451" i="125"/>
  <c r="S6" i="125"/>
  <c r="S7" i="125"/>
  <c r="T7" i="125" s="1"/>
  <c r="S8" i="125"/>
  <c r="T8" i="125" s="1"/>
  <c r="S9" i="125"/>
  <c r="T9" i="125" s="1"/>
  <c r="S10" i="125"/>
  <c r="T10" i="125" s="1"/>
  <c r="S11" i="125"/>
  <c r="T11" i="125" s="1"/>
  <c r="S12" i="125"/>
  <c r="T12" i="125" s="1"/>
  <c r="S13" i="125"/>
  <c r="T13" i="125" s="1"/>
  <c r="S14" i="125"/>
  <c r="T14" i="125" s="1"/>
  <c r="S15" i="125"/>
  <c r="T15" i="125" s="1"/>
  <c r="S16" i="125"/>
  <c r="T16" i="125" s="1"/>
  <c r="S17" i="125"/>
  <c r="T17" i="125" s="1"/>
  <c r="S18" i="125"/>
  <c r="T18" i="125" s="1"/>
  <c r="S19" i="125"/>
  <c r="T19" i="125" s="1"/>
  <c r="S20" i="125"/>
  <c r="T20" i="125" s="1"/>
  <c r="S21" i="125"/>
  <c r="T21" i="125" s="1"/>
  <c r="S22" i="125"/>
  <c r="T22" i="125" s="1"/>
  <c r="S23" i="125"/>
  <c r="T23" i="125" s="1"/>
  <c r="S24" i="125"/>
  <c r="T24" i="125" s="1"/>
  <c r="S25" i="125"/>
  <c r="S26" i="125"/>
  <c r="T26" i="125" s="1"/>
  <c r="S27" i="125"/>
  <c r="T27" i="125" s="1"/>
  <c r="S28" i="125"/>
  <c r="T28" i="125" s="1"/>
  <c r="S29" i="125"/>
  <c r="T29" i="125" s="1"/>
  <c r="S30" i="125"/>
  <c r="T30" i="125" s="1"/>
  <c r="S31" i="125"/>
  <c r="T31" i="125" s="1"/>
  <c r="S32" i="125"/>
  <c r="T32" i="125" s="1"/>
  <c r="S33" i="125"/>
  <c r="T33" i="125" s="1"/>
  <c r="S34" i="125"/>
  <c r="T34" i="125" s="1"/>
  <c r="S35" i="125"/>
  <c r="S36" i="125"/>
  <c r="T36" i="125" s="1"/>
  <c r="S37" i="125"/>
  <c r="S38" i="125"/>
  <c r="T38" i="125" s="1"/>
  <c r="S39" i="125"/>
  <c r="T39" i="125" s="1"/>
  <c r="S40" i="125"/>
  <c r="T40" i="125" s="1"/>
  <c r="S41" i="125"/>
  <c r="T41" i="125" s="1"/>
  <c r="S42" i="125"/>
  <c r="T42" i="125" s="1"/>
  <c r="S43" i="125"/>
  <c r="T43" i="125" s="1"/>
  <c r="S44" i="125"/>
  <c r="T44" i="125" s="1"/>
  <c r="S45" i="125"/>
  <c r="T45" i="125" s="1"/>
  <c r="S46" i="125"/>
  <c r="T46" i="125" s="1"/>
  <c r="S47" i="125"/>
  <c r="T47" i="125" s="1"/>
  <c r="S48" i="125"/>
  <c r="T48" i="125" s="1"/>
  <c r="S49" i="125"/>
  <c r="T49" i="125" s="1"/>
  <c r="S50" i="125"/>
  <c r="T50" i="125" s="1"/>
  <c r="S51" i="125"/>
  <c r="T51" i="125" s="1"/>
  <c r="S52" i="125"/>
  <c r="T52" i="125" s="1"/>
  <c r="S53" i="125"/>
  <c r="T53" i="125" s="1"/>
  <c r="S54" i="125"/>
  <c r="T54" i="125" s="1"/>
  <c r="S55" i="125"/>
  <c r="T55" i="125" s="1"/>
  <c r="S56" i="125"/>
  <c r="T56" i="125" s="1"/>
  <c r="S57" i="125"/>
  <c r="T57" i="125" s="1"/>
  <c r="S58" i="125"/>
  <c r="T58" i="125" s="1"/>
  <c r="S59" i="125"/>
  <c r="T59" i="125" s="1"/>
  <c r="S60" i="125"/>
  <c r="T60" i="125" s="1"/>
  <c r="S61" i="125"/>
  <c r="T61" i="125" s="1"/>
  <c r="S62" i="125"/>
  <c r="T62" i="125" s="1"/>
  <c r="S63" i="125"/>
  <c r="T63" i="125" s="1"/>
  <c r="S64" i="125"/>
  <c r="T64" i="125" s="1"/>
  <c r="S65" i="125"/>
  <c r="T65" i="125" s="1"/>
  <c r="S66" i="125"/>
  <c r="T66" i="125" s="1"/>
  <c r="S67" i="125"/>
  <c r="T67" i="125" s="1"/>
  <c r="S68" i="125"/>
  <c r="T68" i="125" s="1"/>
  <c r="S69" i="125"/>
  <c r="T69" i="125" s="1"/>
  <c r="S70" i="125"/>
  <c r="T70" i="125" s="1"/>
  <c r="S71" i="125"/>
  <c r="T71" i="125" s="1"/>
  <c r="S72" i="125"/>
  <c r="T72" i="125" s="1"/>
  <c r="S73" i="125"/>
  <c r="S74" i="125"/>
  <c r="T74" i="125" s="1"/>
  <c r="S75" i="125"/>
  <c r="T75" i="125" s="1"/>
  <c r="S76" i="125"/>
  <c r="T76" i="125" s="1"/>
  <c r="S77" i="125"/>
  <c r="T77" i="125" s="1"/>
  <c r="S78" i="125"/>
  <c r="T78" i="125" s="1"/>
  <c r="S79" i="125"/>
  <c r="T79" i="125" s="1"/>
  <c r="S80" i="125"/>
  <c r="T80" i="125" s="1"/>
  <c r="S81" i="125"/>
  <c r="T81" i="125" s="1"/>
  <c r="S82" i="125"/>
  <c r="T82" i="125" s="1"/>
  <c r="S83" i="125"/>
  <c r="S84" i="125"/>
  <c r="T84" i="125" s="1"/>
  <c r="S85" i="125"/>
  <c r="S86" i="125"/>
  <c r="T86" i="125" s="1"/>
  <c r="S87" i="125"/>
  <c r="T87" i="125" s="1"/>
  <c r="S88" i="125"/>
  <c r="T88" i="125" s="1"/>
  <c r="S89" i="125"/>
  <c r="T89" i="125" s="1"/>
  <c r="S90" i="125"/>
  <c r="T90" i="125" s="1"/>
  <c r="S91" i="125"/>
  <c r="T91" i="125" s="1"/>
  <c r="S92" i="125"/>
  <c r="T92" i="125" s="1"/>
  <c r="S93" i="125"/>
  <c r="T93" i="125" s="1"/>
  <c r="S94" i="125"/>
  <c r="T94" i="125" s="1"/>
  <c r="S95" i="125"/>
  <c r="T95" i="125" s="1"/>
  <c r="S96" i="125"/>
  <c r="T96" i="125" s="1"/>
  <c r="S97" i="125"/>
  <c r="T97" i="125" s="1"/>
  <c r="S98" i="125"/>
  <c r="T98" i="125" s="1"/>
  <c r="S99" i="125"/>
  <c r="T99" i="125" s="1"/>
  <c r="S100" i="125"/>
  <c r="T100" i="125" s="1"/>
  <c r="S101" i="125"/>
  <c r="T101" i="125" s="1"/>
  <c r="S102" i="125"/>
  <c r="T102" i="125" s="1"/>
  <c r="S103" i="125"/>
  <c r="T103" i="125" s="1"/>
  <c r="S104" i="125"/>
  <c r="T104" i="125" s="1"/>
  <c r="S105" i="125"/>
  <c r="T105" i="125" s="1"/>
  <c r="S106" i="125"/>
  <c r="T106" i="125" s="1"/>
  <c r="S107" i="125"/>
  <c r="T107" i="125" s="1"/>
  <c r="S108" i="125"/>
  <c r="T108" i="125" s="1"/>
  <c r="S109" i="125"/>
  <c r="T109" i="125" s="1"/>
  <c r="S110" i="125"/>
  <c r="T110" i="125" s="1"/>
  <c r="S111" i="125"/>
  <c r="T111" i="125" s="1"/>
  <c r="S112" i="125"/>
  <c r="T112" i="125" s="1"/>
  <c r="S113" i="125"/>
  <c r="T113" i="125" s="1"/>
  <c r="S114" i="125"/>
  <c r="T114" i="125" s="1"/>
  <c r="S115" i="125"/>
  <c r="T115" i="125" s="1"/>
  <c r="S116" i="125"/>
  <c r="T116" i="125" s="1"/>
  <c r="S117" i="125"/>
  <c r="T117" i="125" s="1"/>
  <c r="S118" i="125"/>
  <c r="T118" i="125" s="1"/>
  <c r="S119" i="125"/>
  <c r="T119" i="125" s="1"/>
  <c r="S120" i="125"/>
  <c r="T120" i="125" s="1"/>
  <c r="S121" i="125"/>
  <c r="S122" i="125"/>
  <c r="T122" i="125" s="1"/>
  <c r="S123" i="125"/>
  <c r="T123" i="125" s="1"/>
  <c r="S124" i="125"/>
  <c r="T124" i="125" s="1"/>
  <c r="S125" i="125"/>
  <c r="T125" i="125" s="1"/>
  <c r="S126" i="125"/>
  <c r="T126" i="125" s="1"/>
  <c r="S127" i="125"/>
  <c r="T127" i="125" s="1"/>
  <c r="S128" i="125"/>
  <c r="T128" i="125" s="1"/>
  <c r="S129" i="125"/>
  <c r="T129" i="125" s="1"/>
  <c r="S130" i="125"/>
  <c r="T130" i="125" s="1"/>
  <c r="S131" i="125"/>
  <c r="S132" i="125"/>
  <c r="T132" i="125" s="1"/>
  <c r="S133" i="125"/>
  <c r="S134" i="125"/>
  <c r="T134" i="125" s="1"/>
  <c r="S135" i="125"/>
  <c r="T135" i="125" s="1"/>
  <c r="S136" i="125"/>
  <c r="T136" i="125" s="1"/>
  <c r="S137" i="125"/>
  <c r="T137" i="125" s="1"/>
  <c r="S138" i="125"/>
  <c r="T138" i="125" s="1"/>
  <c r="S139" i="125"/>
  <c r="T139" i="125" s="1"/>
  <c r="S140" i="125"/>
  <c r="T140" i="125" s="1"/>
  <c r="S141" i="125"/>
  <c r="T141" i="125" s="1"/>
  <c r="S142" i="125"/>
  <c r="T142" i="125" s="1"/>
  <c r="S143" i="125"/>
  <c r="T143" i="125" s="1"/>
  <c r="S144" i="125"/>
  <c r="T144" i="125" s="1"/>
  <c r="S145" i="125"/>
  <c r="T145" i="125" s="1"/>
  <c r="S146" i="125"/>
  <c r="T146" i="125" s="1"/>
  <c r="S147" i="125"/>
  <c r="T147" i="125" s="1"/>
  <c r="S148" i="125"/>
  <c r="T148" i="125" s="1"/>
  <c r="S149" i="125"/>
  <c r="T149" i="125" s="1"/>
  <c r="S150" i="125"/>
  <c r="T150" i="125" s="1"/>
  <c r="S151" i="125"/>
  <c r="T151" i="125" s="1"/>
  <c r="S152" i="125"/>
  <c r="T152" i="125" s="1"/>
  <c r="S153" i="125"/>
  <c r="T153" i="125" s="1"/>
  <c r="S154" i="125"/>
  <c r="T154" i="125" s="1"/>
  <c r="S155" i="125"/>
  <c r="T155" i="125" s="1"/>
  <c r="S156" i="125"/>
  <c r="T156" i="125" s="1"/>
  <c r="S157" i="125"/>
  <c r="T157" i="125" s="1"/>
  <c r="S158" i="125"/>
  <c r="T158" i="125" s="1"/>
  <c r="S159" i="125"/>
  <c r="T159" i="125" s="1"/>
  <c r="S160" i="125"/>
  <c r="T160" i="125" s="1"/>
  <c r="S161" i="125"/>
  <c r="T161" i="125" s="1"/>
  <c r="S162" i="125"/>
  <c r="T162" i="125" s="1"/>
  <c r="S163" i="125"/>
  <c r="T163" i="125" s="1"/>
  <c r="S164" i="125"/>
  <c r="T164" i="125" s="1"/>
  <c r="S165" i="125"/>
  <c r="T165" i="125" s="1"/>
  <c r="S166" i="125"/>
  <c r="T166" i="125" s="1"/>
  <c r="S167" i="125"/>
  <c r="T167" i="125" s="1"/>
  <c r="S168" i="125"/>
  <c r="T168" i="125" s="1"/>
  <c r="S169" i="125"/>
  <c r="S170" i="125"/>
  <c r="T170" i="125" s="1"/>
  <c r="S171" i="125"/>
  <c r="T171" i="125" s="1"/>
  <c r="S172" i="125"/>
  <c r="T172" i="125" s="1"/>
  <c r="S173" i="125"/>
  <c r="T173" i="125" s="1"/>
  <c r="S174" i="125"/>
  <c r="T174" i="125" s="1"/>
  <c r="S175" i="125"/>
  <c r="T175" i="125" s="1"/>
  <c r="S176" i="125"/>
  <c r="T176" i="125" s="1"/>
  <c r="S177" i="125"/>
  <c r="T177" i="125" s="1"/>
  <c r="S178" i="125"/>
  <c r="T178" i="125" s="1"/>
  <c r="S179" i="125"/>
  <c r="S180" i="125"/>
  <c r="T180" i="125" s="1"/>
  <c r="S181" i="125"/>
  <c r="S182" i="125"/>
  <c r="T182" i="125" s="1"/>
  <c r="S183" i="125"/>
  <c r="T183" i="125" s="1"/>
  <c r="S184" i="125"/>
  <c r="T184" i="125" s="1"/>
  <c r="S185" i="125"/>
  <c r="T185" i="125" s="1"/>
  <c r="S186" i="125"/>
  <c r="T186" i="125" s="1"/>
  <c r="S187" i="125"/>
  <c r="T187" i="125" s="1"/>
  <c r="S188" i="125"/>
  <c r="T188" i="125" s="1"/>
  <c r="S189" i="125"/>
  <c r="T189" i="125" s="1"/>
  <c r="S190" i="125"/>
  <c r="T190" i="125" s="1"/>
  <c r="S191" i="125"/>
  <c r="T191" i="125" s="1"/>
  <c r="S192" i="125"/>
  <c r="T192" i="125" s="1"/>
  <c r="S193" i="125"/>
  <c r="T193" i="125" s="1"/>
  <c r="S194" i="125"/>
  <c r="T194" i="125" s="1"/>
  <c r="S195" i="125"/>
  <c r="T195" i="125" s="1"/>
  <c r="S196" i="125"/>
  <c r="T196" i="125" s="1"/>
  <c r="S197" i="125"/>
  <c r="T197" i="125" s="1"/>
  <c r="S198" i="125"/>
  <c r="T198" i="125" s="1"/>
  <c r="S199" i="125"/>
  <c r="T199" i="125" s="1"/>
  <c r="S200" i="125"/>
  <c r="T200" i="125" s="1"/>
  <c r="S201" i="125"/>
  <c r="T201" i="125" s="1"/>
  <c r="S202" i="125"/>
  <c r="T202" i="125" s="1"/>
  <c r="S203" i="125"/>
  <c r="T203" i="125" s="1"/>
  <c r="S204" i="125"/>
  <c r="T204" i="125" s="1"/>
  <c r="S205" i="125"/>
  <c r="T205" i="125" s="1"/>
  <c r="S206" i="125"/>
  <c r="T206" i="125" s="1"/>
  <c r="S207" i="125"/>
  <c r="T207" i="125" s="1"/>
  <c r="S208" i="125"/>
  <c r="T208" i="125" s="1"/>
  <c r="S209" i="125"/>
  <c r="T209" i="125" s="1"/>
  <c r="S210" i="125"/>
  <c r="T210" i="125" s="1"/>
  <c r="S211" i="125"/>
  <c r="T211" i="125" s="1"/>
  <c r="S212" i="125"/>
  <c r="T212" i="125" s="1"/>
  <c r="S213" i="125"/>
  <c r="T213" i="125" s="1"/>
  <c r="S214" i="125"/>
  <c r="T214" i="125" s="1"/>
  <c r="S215" i="125"/>
  <c r="T215" i="125" s="1"/>
  <c r="S216" i="125"/>
  <c r="T216" i="125" s="1"/>
  <c r="S217" i="125"/>
  <c r="S218" i="125"/>
  <c r="T218" i="125" s="1"/>
  <c r="S219" i="125"/>
  <c r="T219" i="125" s="1"/>
  <c r="S220" i="125"/>
  <c r="T220" i="125" s="1"/>
  <c r="S221" i="125"/>
  <c r="T221" i="125" s="1"/>
  <c r="S222" i="125"/>
  <c r="T222" i="125" s="1"/>
  <c r="S223" i="125"/>
  <c r="T223" i="125" s="1"/>
  <c r="S224" i="125"/>
  <c r="T224" i="125" s="1"/>
  <c r="S225" i="125"/>
  <c r="T225" i="125" s="1"/>
  <c r="S226" i="125"/>
  <c r="T226" i="125" s="1"/>
  <c r="S227" i="125"/>
  <c r="S228" i="125"/>
  <c r="T228" i="125" s="1"/>
  <c r="S229" i="125"/>
  <c r="S230" i="125"/>
  <c r="T230" i="125" s="1"/>
  <c r="S231" i="125"/>
  <c r="T231" i="125" s="1"/>
  <c r="S232" i="125"/>
  <c r="T232" i="125" s="1"/>
  <c r="S233" i="125"/>
  <c r="T233" i="125" s="1"/>
  <c r="S234" i="125"/>
  <c r="T234" i="125" s="1"/>
  <c r="S235" i="125"/>
  <c r="T235" i="125" s="1"/>
  <c r="S236" i="125"/>
  <c r="T236" i="125" s="1"/>
  <c r="S237" i="125"/>
  <c r="T237" i="125" s="1"/>
  <c r="S238" i="125"/>
  <c r="T238" i="125" s="1"/>
  <c r="S239" i="125"/>
  <c r="T239" i="125" s="1"/>
  <c r="S240" i="125"/>
  <c r="T240" i="125" s="1"/>
  <c r="S241" i="125"/>
  <c r="T241" i="125" s="1"/>
  <c r="S242" i="125"/>
  <c r="T242" i="125" s="1"/>
  <c r="S243" i="125"/>
  <c r="T243" i="125" s="1"/>
  <c r="S244" i="125"/>
  <c r="T244" i="125" s="1"/>
  <c r="S245" i="125"/>
  <c r="T245" i="125" s="1"/>
  <c r="S246" i="125"/>
  <c r="T246" i="125" s="1"/>
  <c r="S247" i="125"/>
  <c r="T247" i="125" s="1"/>
  <c r="S248" i="125"/>
  <c r="T248" i="125" s="1"/>
  <c r="S249" i="125"/>
  <c r="T249" i="125" s="1"/>
  <c r="S250" i="125"/>
  <c r="T250" i="125" s="1"/>
  <c r="S251" i="125"/>
  <c r="T251" i="125" s="1"/>
  <c r="S252" i="125"/>
  <c r="T252" i="125" s="1"/>
  <c r="S253" i="125"/>
  <c r="T253" i="125" s="1"/>
  <c r="S254" i="125"/>
  <c r="T254" i="125" s="1"/>
  <c r="S255" i="125"/>
  <c r="T255" i="125" s="1"/>
  <c r="S256" i="125"/>
  <c r="T256" i="125" s="1"/>
  <c r="S257" i="125"/>
  <c r="T257" i="125" s="1"/>
  <c r="S258" i="125"/>
  <c r="T258" i="125" s="1"/>
  <c r="S259" i="125"/>
  <c r="T259" i="125" s="1"/>
  <c r="S260" i="125"/>
  <c r="T260" i="125" s="1"/>
  <c r="S261" i="125"/>
  <c r="T261" i="125" s="1"/>
  <c r="S262" i="125"/>
  <c r="T262" i="125" s="1"/>
  <c r="S263" i="125"/>
  <c r="T263" i="125" s="1"/>
  <c r="S264" i="125"/>
  <c r="T264" i="125" s="1"/>
  <c r="S265" i="125"/>
  <c r="S266" i="125"/>
  <c r="T266" i="125" s="1"/>
  <c r="S267" i="125"/>
  <c r="T267" i="125" s="1"/>
  <c r="S268" i="125"/>
  <c r="T268" i="125" s="1"/>
  <c r="S269" i="125"/>
  <c r="T269" i="125" s="1"/>
  <c r="S270" i="125"/>
  <c r="T270" i="125" s="1"/>
  <c r="S271" i="125"/>
  <c r="T271" i="125" s="1"/>
  <c r="S272" i="125"/>
  <c r="T272" i="125" s="1"/>
  <c r="S273" i="125"/>
  <c r="T273" i="125" s="1"/>
  <c r="S274" i="125"/>
  <c r="T274" i="125" s="1"/>
  <c r="S275" i="125"/>
  <c r="S276" i="125"/>
  <c r="T276" i="125" s="1"/>
  <c r="S277" i="125"/>
  <c r="S278" i="125"/>
  <c r="T278" i="125" s="1"/>
  <c r="S279" i="125"/>
  <c r="T279" i="125" s="1"/>
  <c r="S280" i="125"/>
  <c r="T280" i="125" s="1"/>
  <c r="S281" i="125"/>
  <c r="T281" i="125" s="1"/>
  <c r="S282" i="125"/>
  <c r="T282" i="125" s="1"/>
  <c r="S283" i="125"/>
  <c r="T283" i="125" s="1"/>
  <c r="S284" i="125"/>
  <c r="T284" i="125" s="1"/>
  <c r="S285" i="125"/>
  <c r="T285" i="125" s="1"/>
  <c r="S286" i="125"/>
  <c r="T286" i="125" s="1"/>
  <c r="S287" i="125"/>
  <c r="T287" i="125" s="1"/>
  <c r="S288" i="125"/>
  <c r="T288" i="125" s="1"/>
  <c r="S289" i="125"/>
  <c r="T289" i="125" s="1"/>
  <c r="S290" i="125"/>
  <c r="T290" i="125" s="1"/>
  <c r="S291" i="125"/>
  <c r="T291" i="125" s="1"/>
  <c r="S292" i="125"/>
  <c r="T292" i="125" s="1"/>
  <c r="S293" i="125"/>
  <c r="T293" i="125" s="1"/>
  <c r="S294" i="125"/>
  <c r="T294" i="125" s="1"/>
  <c r="S295" i="125"/>
  <c r="T295" i="125" s="1"/>
  <c r="S296" i="125"/>
  <c r="T296" i="125" s="1"/>
  <c r="S297" i="125"/>
  <c r="T297" i="125" s="1"/>
  <c r="S298" i="125"/>
  <c r="T298" i="125" s="1"/>
  <c r="S299" i="125"/>
  <c r="T299" i="125" s="1"/>
  <c r="S300" i="125"/>
  <c r="T300" i="125" s="1"/>
  <c r="S301" i="125"/>
  <c r="T301" i="125" s="1"/>
  <c r="S302" i="125"/>
  <c r="T302" i="125" s="1"/>
  <c r="S303" i="125"/>
  <c r="T303" i="125" s="1"/>
  <c r="S304" i="125"/>
  <c r="T304" i="125" s="1"/>
  <c r="S305" i="125"/>
  <c r="T305" i="125" s="1"/>
  <c r="S306" i="125"/>
  <c r="T306" i="125" s="1"/>
  <c r="S307" i="125"/>
  <c r="T307" i="125" s="1"/>
  <c r="S308" i="125"/>
  <c r="T308" i="125" s="1"/>
  <c r="S309" i="125"/>
  <c r="T309" i="125" s="1"/>
  <c r="S310" i="125"/>
  <c r="T310" i="125" s="1"/>
  <c r="S311" i="125"/>
  <c r="T311" i="125" s="1"/>
  <c r="S312" i="125"/>
  <c r="T312" i="125" s="1"/>
  <c r="S313" i="125"/>
  <c r="S314" i="125"/>
  <c r="T314" i="125" s="1"/>
  <c r="S315" i="125"/>
  <c r="T315" i="125" s="1"/>
  <c r="S316" i="125"/>
  <c r="T316" i="125" s="1"/>
  <c r="S317" i="125"/>
  <c r="T317" i="125" s="1"/>
  <c r="S318" i="125"/>
  <c r="T318" i="125" s="1"/>
  <c r="S319" i="125"/>
  <c r="T319" i="125" s="1"/>
  <c r="S320" i="125"/>
  <c r="T320" i="125" s="1"/>
  <c r="S321" i="125"/>
  <c r="T321" i="125" s="1"/>
  <c r="S322" i="125"/>
  <c r="T322" i="125" s="1"/>
  <c r="S323" i="125"/>
  <c r="S324" i="125"/>
  <c r="T324" i="125" s="1"/>
  <c r="S325" i="125"/>
  <c r="S326" i="125"/>
  <c r="T326" i="125" s="1"/>
  <c r="S327" i="125"/>
  <c r="T327" i="125" s="1"/>
  <c r="S328" i="125"/>
  <c r="T328" i="125" s="1"/>
  <c r="S329" i="125"/>
  <c r="T329" i="125" s="1"/>
  <c r="S330" i="125"/>
  <c r="T330" i="125" s="1"/>
  <c r="S331" i="125"/>
  <c r="T331" i="125" s="1"/>
  <c r="S332" i="125"/>
  <c r="T332" i="125" s="1"/>
  <c r="S333" i="125"/>
  <c r="T333" i="125" s="1"/>
  <c r="S334" i="125"/>
  <c r="T334" i="125" s="1"/>
  <c r="S335" i="125"/>
  <c r="T335" i="125" s="1"/>
  <c r="S336" i="125"/>
  <c r="T336" i="125" s="1"/>
  <c r="S337" i="125"/>
  <c r="T337" i="125" s="1"/>
  <c r="S338" i="125"/>
  <c r="T338" i="125" s="1"/>
  <c r="S339" i="125"/>
  <c r="T339" i="125" s="1"/>
  <c r="S340" i="125"/>
  <c r="T340" i="125" s="1"/>
  <c r="S341" i="125"/>
  <c r="T341" i="125" s="1"/>
  <c r="S342" i="125"/>
  <c r="T342" i="125" s="1"/>
  <c r="S343" i="125"/>
  <c r="T343" i="125" s="1"/>
  <c r="S344" i="125"/>
  <c r="T344" i="125" s="1"/>
  <c r="S345" i="125"/>
  <c r="T345" i="125" s="1"/>
  <c r="S346" i="125"/>
  <c r="T346" i="125" s="1"/>
  <c r="S347" i="125"/>
  <c r="T347" i="125" s="1"/>
  <c r="S348" i="125"/>
  <c r="T348" i="125" s="1"/>
  <c r="S349" i="125"/>
  <c r="T349" i="125" s="1"/>
  <c r="S350" i="125"/>
  <c r="T350" i="125" s="1"/>
  <c r="S351" i="125"/>
  <c r="T351" i="125" s="1"/>
  <c r="S352" i="125"/>
  <c r="T352" i="125" s="1"/>
  <c r="S353" i="125"/>
  <c r="T353" i="125" s="1"/>
  <c r="S354" i="125"/>
  <c r="T354" i="125" s="1"/>
  <c r="S355" i="125"/>
  <c r="T355" i="125" s="1"/>
  <c r="S356" i="125"/>
  <c r="T356" i="125" s="1"/>
  <c r="S357" i="125"/>
  <c r="T357" i="125" s="1"/>
  <c r="S358" i="125"/>
  <c r="T358" i="125" s="1"/>
  <c r="S359" i="125"/>
  <c r="T359" i="125" s="1"/>
  <c r="S360" i="125"/>
  <c r="T360" i="125" s="1"/>
  <c r="S361" i="125"/>
  <c r="S362" i="125"/>
  <c r="T362" i="125" s="1"/>
  <c r="S363" i="125"/>
  <c r="T363" i="125" s="1"/>
  <c r="S364" i="125"/>
  <c r="T364" i="125" s="1"/>
  <c r="S365" i="125"/>
  <c r="T365" i="125" s="1"/>
  <c r="S366" i="125"/>
  <c r="T366" i="125" s="1"/>
  <c r="S367" i="125"/>
  <c r="T367" i="125" s="1"/>
  <c r="S368" i="125"/>
  <c r="T368" i="125" s="1"/>
  <c r="S369" i="125"/>
  <c r="T369" i="125" s="1"/>
  <c r="S370" i="125"/>
  <c r="T370" i="125" s="1"/>
  <c r="S371" i="125"/>
  <c r="S372" i="125"/>
  <c r="T372" i="125" s="1"/>
  <c r="S373" i="125"/>
  <c r="S374" i="125"/>
  <c r="T374" i="125" s="1"/>
  <c r="S375" i="125"/>
  <c r="T375" i="125" s="1"/>
  <c r="S376" i="125"/>
  <c r="T376" i="125" s="1"/>
  <c r="S377" i="125"/>
  <c r="T377" i="125" s="1"/>
  <c r="S378" i="125"/>
  <c r="T378" i="125" s="1"/>
  <c r="S379" i="125"/>
  <c r="T379" i="125" s="1"/>
  <c r="S380" i="125"/>
  <c r="T380" i="125" s="1"/>
  <c r="S381" i="125"/>
  <c r="T381" i="125" s="1"/>
  <c r="S382" i="125"/>
  <c r="T382" i="125" s="1"/>
  <c r="S383" i="125"/>
  <c r="T383" i="125" s="1"/>
  <c r="S384" i="125"/>
  <c r="T384" i="125" s="1"/>
  <c r="S385" i="125"/>
  <c r="T385" i="125" s="1"/>
  <c r="S386" i="125"/>
  <c r="T386" i="125" s="1"/>
  <c r="S387" i="125"/>
  <c r="T387" i="125" s="1"/>
  <c r="S388" i="125"/>
  <c r="T388" i="125" s="1"/>
  <c r="S389" i="125"/>
  <c r="T389" i="125" s="1"/>
  <c r="S390" i="125"/>
  <c r="T390" i="125" s="1"/>
  <c r="S391" i="125"/>
  <c r="T391" i="125" s="1"/>
  <c r="S392" i="125"/>
  <c r="T392" i="125" s="1"/>
  <c r="S393" i="125"/>
  <c r="T393" i="125" s="1"/>
  <c r="S394" i="125"/>
  <c r="T394" i="125" s="1"/>
  <c r="S395" i="125"/>
  <c r="T395" i="125" s="1"/>
  <c r="S396" i="125"/>
  <c r="T396" i="125" s="1"/>
  <c r="S397" i="125"/>
  <c r="T397" i="125" s="1"/>
  <c r="S398" i="125"/>
  <c r="T398" i="125" s="1"/>
  <c r="S399" i="125"/>
  <c r="T399" i="125" s="1"/>
  <c r="S400" i="125"/>
  <c r="T400" i="125" s="1"/>
  <c r="S401" i="125"/>
  <c r="T401" i="125" s="1"/>
  <c r="S402" i="125"/>
  <c r="T402" i="125" s="1"/>
  <c r="S403" i="125"/>
  <c r="T403" i="125" s="1"/>
  <c r="S404" i="125"/>
  <c r="T404" i="125" s="1"/>
  <c r="S405" i="125"/>
  <c r="T405" i="125" s="1"/>
  <c r="S406" i="125"/>
  <c r="T406" i="125" s="1"/>
  <c r="S407" i="125"/>
  <c r="T407" i="125" s="1"/>
  <c r="S408" i="125"/>
  <c r="T408" i="125" s="1"/>
  <c r="S409" i="125"/>
  <c r="S410" i="125"/>
  <c r="T410" i="125" s="1"/>
  <c r="S411" i="125"/>
  <c r="T411" i="125" s="1"/>
  <c r="S412" i="125"/>
  <c r="T412" i="125" s="1"/>
  <c r="S413" i="125"/>
  <c r="T413" i="125" s="1"/>
  <c r="S414" i="125"/>
  <c r="T414" i="125" s="1"/>
  <c r="S415" i="125"/>
  <c r="T415" i="125" s="1"/>
  <c r="S416" i="125"/>
  <c r="T416" i="125" s="1"/>
  <c r="S417" i="125"/>
  <c r="T417" i="125" s="1"/>
  <c r="S418" i="125"/>
  <c r="T418" i="125" s="1"/>
  <c r="S419" i="125"/>
  <c r="S420" i="125"/>
  <c r="T420" i="125" s="1"/>
  <c r="S421" i="125"/>
  <c r="S422" i="125"/>
  <c r="T422" i="125" s="1"/>
  <c r="S423" i="125"/>
  <c r="T423" i="125" s="1"/>
  <c r="S424" i="125"/>
  <c r="T424" i="125" s="1"/>
  <c r="S425" i="125"/>
  <c r="T425" i="125" s="1"/>
  <c r="S426" i="125"/>
  <c r="T426" i="125" s="1"/>
  <c r="S427" i="125"/>
  <c r="T427" i="125" s="1"/>
  <c r="S428" i="125"/>
  <c r="T428" i="125" s="1"/>
  <c r="S429" i="125"/>
  <c r="T429" i="125" s="1"/>
  <c r="S430" i="125"/>
  <c r="T430" i="125" s="1"/>
  <c r="S431" i="125"/>
  <c r="T431" i="125" s="1"/>
  <c r="S432" i="125"/>
  <c r="T432" i="125" s="1"/>
  <c r="S433" i="125"/>
  <c r="T433" i="125" s="1"/>
  <c r="S434" i="125"/>
  <c r="T434" i="125" s="1"/>
  <c r="S435" i="125"/>
  <c r="T435" i="125" s="1"/>
  <c r="S436" i="125"/>
  <c r="T436" i="125" s="1"/>
  <c r="S437" i="125"/>
  <c r="T437" i="125" s="1"/>
  <c r="S438" i="125"/>
  <c r="T438" i="125" s="1"/>
  <c r="S439" i="125"/>
  <c r="T439" i="125" s="1"/>
  <c r="S440" i="125"/>
  <c r="T440" i="125" s="1"/>
  <c r="S441" i="125"/>
  <c r="T441" i="125" s="1"/>
  <c r="S442" i="125"/>
  <c r="T442" i="125" s="1"/>
  <c r="S443" i="125"/>
  <c r="T443" i="125" s="1"/>
  <c r="S444" i="125"/>
  <c r="T444" i="125" s="1"/>
  <c r="S445" i="125"/>
  <c r="T445" i="125" s="1"/>
  <c r="S446" i="125"/>
  <c r="T446" i="125" s="1"/>
  <c r="S447" i="125"/>
  <c r="T447" i="125" s="1"/>
  <c r="S448" i="125"/>
  <c r="T448" i="125" s="1"/>
  <c r="S449" i="125"/>
  <c r="T449" i="125" s="1"/>
  <c r="S450" i="125"/>
  <c r="T450" i="125" s="1"/>
  <c r="S451" i="125"/>
  <c r="T451" i="125" s="1"/>
  <c r="S452" i="125"/>
  <c r="T452" i="125" s="1"/>
  <c r="S453" i="125"/>
  <c r="T453" i="125" s="1"/>
  <c r="S454" i="125"/>
  <c r="T454" i="125" s="1"/>
  <c r="S455" i="125"/>
  <c r="T455" i="125" s="1"/>
  <c r="S456" i="125"/>
  <c r="T456" i="125" s="1"/>
  <c r="S457" i="125"/>
  <c r="S458" i="125"/>
  <c r="T458" i="125" s="1"/>
  <c r="S459" i="125"/>
  <c r="T459" i="125" s="1"/>
  <c r="S460" i="125"/>
  <c r="T460" i="125" s="1"/>
  <c r="S461" i="125"/>
  <c r="T461" i="125" s="1"/>
  <c r="S462" i="125"/>
  <c r="T462" i="125" s="1"/>
  <c r="S463" i="125"/>
  <c r="T463" i="125" s="1"/>
  <c r="S464" i="125"/>
  <c r="T464" i="125" s="1"/>
  <c r="S465" i="125"/>
  <c r="T465" i="125" s="1"/>
  <c r="S466" i="125"/>
  <c r="T466" i="125" s="1"/>
  <c r="S467" i="125"/>
  <c r="S468" i="125"/>
  <c r="T468" i="125" s="1"/>
  <c r="S469" i="125"/>
  <c r="S470" i="125"/>
  <c r="T470" i="125" s="1"/>
  <c r="S471" i="125"/>
  <c r="T471" i="125" s="1"/>
  <c r="S472" i="125"/>
  <c r="T472" i="125" s="1"/>
  <c r="S473" i="125"/>
  <c r="T473" i="125" s="1"/>
  <c r="S474" i="125"/>
  <c r="T474" i="125" s="1"/>
  <c r="S475" i="125"/>
  <c r="T475" i="125" s="1"/>
  <c r="S476" i="125"/>
  <c r="T476" i="125" s="1"/>
  <c r="S477" i="125"/>
  <c r="T477" i="125" s="1"/>
  <c r="S478" i="125"/>
  <c r="T478" i="125" s="1"/>
  <c r="S479" i="125"/>
  <c r="T479" i="125" s="1"/>
  <c r="S480" i="125"/>
  <c r="T480" i="125" s="1"/>
  <c r="S481" i="125"/>
  <c r="T481" i="125" s="1"/>
  <c r="S482" i="125"/>
  <c r="T482" i="125" s="1"/>
  <c r="S483" i="125"/>
  <c r="T483" i="125" s="1"/>
  <c r="S484" i="125"/>
  <c r="T484" i="125" s="1"/>
  <c r="S485" i="125"/>
  <c r="T485" i="125" s="1"/>
  <c r="S486" i="125"/>
  <c r="T486" i="125" s="1"/>
  <c r="S487" i="125"/>
  <c r="T487" i="125" s="1"/>
  <c r="S488" i="125"/>
  <c r="T488" i="125" s="1"/>
  <c r="S489" i="125"/>
  <c r="T489" i="125" s="1"/>
  <c r="S490" i="125"/>
  <c r="T490" i="125" s="1"/>
  <c r="S491" i="125"/>
  <c r="T491" i="125" s="1"/>
  <c r="S492" i="125"/>
  <c r="T492" i="125" s="1"/>
  <c r="S493" i="125"/>
  <c r="T493" i="125" s="1"/>
  <c r="S494" i="125"/>
  <c r="T494" i="125" s="1"/>
  <c r="S495" i="125"/>
  <c r="T495" i="125" s="1"/>
  <c r="S496" i="125"/>
  <c r="T496" i="125" s="1"/>
  <c r="S497" i="125"/>
  <c r="T497" i="125" s="1"/>
  <c r="S498" i="125"/>
  <c r="T498" i="125" s="1"/>
  <c r="S499" i="125"/>
  <c r="T499" i="125" s="1"/>
  <c r="S500" i="125"/>
  <c r="T500" i="125" s="1"/>
  <c r="S501" i="125"/>
  <c r="T501" i="125" s="1"/>
  <c r="S502" i="125"/>
  <c r="T502" i="125" s="1"/>
  <c r="S503" i="125"/>
  <c r="T503" i="125" s="1"/>
  <c r="S504" i="125"/>
  <c r="T504" i="125" s="1"/>
  <c r="S505" i="125"/>
  <c r="S506" i="125"/>
  <c r="T506" i="125" s="1"/>
  <c r="S507" i="125"/>
  <c r="T507" i="125" s="1"/>
  <c r="S508" i="125"/>
  <c r="T508" i="125" s="1"/>
  <c r="S509" i="125"/>
  <c r="T509" i="125" s="1"/>
  <c r="S510" i="125"/>
  <c r="T510" i="125" s="1"/>
  <c r="S511" i="125"/>
  <c r="T511" i="125" s="1"/>
  <c r="S512" i="125"/>
  <c r="T512" i="125" s="1"/>
  <c r="S513" i="125"/>
  <c r="T513" i="125" s="1"/>
  <c r="S514" i="125"/>
  <c r="T514" i="125" s="1"/>
  <c r="S515" i="125"/>
  <c r="S516" i="125"/>
  <c r="T516" i="125" s="1"/>
  <c r="S517" i="125"/>
  <c r="S518" i="125"/>
  <c r="T518" i="125" s="1"/>
  <c r="S519" i="125"/>
  <c r="T519" i="125" s="1"/>
  <c r="S520" i="125"/>
  <c r="T520" i="125" s="1"/>
  <c r="S521" i="125"/>
  <c r="T521" i="125" s="1"/>
  <c r="S522" i="125"/>
  <c r="T522" i="125" s="1"/>
  <c r="S523" i="125"/>
  <c r="T523" i="125" s="1"/>
  <c r="S524" i="125"/>
  <c r="T524" i="125" s="1"/>
  <c r="S525" i="125"/>
  <c r="T525" i="125" s="1"/>
  <c r="S526" i="125"/>
  <c r="T526" i="125" s="1"/>
  <c r="S527" i="125"/>
  <c r="T527" i="125" s="1"/>
  <c r="S528" i="125"/>
  <c r="T528" i="125" s="1"/>
  <c r="S529" i="125"/>
  <c r="T529" i="125" s="1"/>
  <c r="S530" i="125"/>
  <c r="T530" i="125" s="1"/>
  <c r="S531" i="125"/>
  <c r="T531" i="125" s="1"/>
  <c r="S532" i="125"/>
  <c r="T532" i="125" s="1"/>
  <c r="S533" i="125"/>
  <c r="T533" i="125" s="1"/>
  <c r="S534" i="125"/>
  <c r="T534" i="125" s="1"/>
  <c r="S535" i="125"/>
  <c r="T535" i="125" s="1"/>
  <c r="S536" i="125"/>
  <c r="T536" i="125" s="1"/>
  <c r="S537" i="125"/>
  <c r="T537" i="125" s="1"/>
  <c r="S538" i="125"/>
  <c r="T538" i="125" s="1"/>
  <c r="S539" i="125"/>
  <c r="T539" i="125" s="1"/>
  <c r="S540" i="125"/>
  <c r="T540" i="125" s="1"/>
  <c r="S541" i="125"/>
  <c r="T541" i="125" s="1"/>
  <c r="S542" i="125"/>
  <c r="T542" i="125" s="1"/>
  <c r="S543" i="125"/>
  <c r="T543" i="125" s="1"/>
  <c r="S544" i="125"/>
  <c r="T544" i="125" s="1"/>
  <c r="S545" i="125"/>
  <c r="T545" i="125" s="1"/>
  <c r="S546" i="125"/>
  <c r="T546" i="125" s="1"/>
  <c r="S547" i="125"/>
  <c r="T547" i="125" s="1"/>
  <c r="S548" i="125"/>
  <c r="T548" i="125" s="1"/>
  <c r="S549" i="125"/>
  <c r="T549" i="125" s="1"/>
  <c r="S550" i="125"/>
  <c r="T550" i="125" s="1"/>
  <c r="S551" i="125"/>
  <c r="T551" i="125" s="1"/>
  <c r="S552" i="125"/>
  <c r="T552" i="125" s="1"/>
  <c r="S553" i="125"/>
  <c r="S554" i="125"/>
  <c r="T554" i="125" s="1"/>
  <c r="S555" i="125"/>
  <c r="T555" i="125" s="1"/>
  <c r="S556" i="125"/>
  <c r="T556" i="125" s="1"/>
  <c r="S557" i="125"/>
  <c r="T557" i="125" s="1"/>
  <c r="S558" i="125"/>
  <c r="T558" i="125" s="1"/>
  <c r="S559" i="125"/>
  <c r="T559" i="125" s="1"/>
  <c r="S560" i="125"/>
  <c r="T560" i="125" s="1"/>
  <c r="S561" i="125"/>
  <c r="T561" i="125" s="1"/>
  <c r="S562" i="125"/>
  <c r="T562" i="125" s="1"/>
  <c r="S563" i="125"/>
  <c r="S564" i="125"/>
  <c r="T564" i="125" s="1"/>
  <c r="S565" i="125"/>
  <c r="S566" i="125"/>
  <c r="T566" i="125" s="1"/>
  <c r="S567" i="125"/>
  <c r="T567" i="125" s="1"/>
  <c r="S568" i="125"/>
  <c r="T568" i="125" s="1"/>
  <c r="S569" i="125"/>
  <c r="T569" i="125" s="1"/>
  <c r="S570" i="125"/>
  <c r="T570" i="125" s="1"/>
  <c r="S571" i="125"/>
  <c r="T571" i="125" s="1"/>
  <c r="S572" i="125"/>
  <c r="T572" i="125" s="1"/>
  <c r="S573" i="125"/>
  <c r="T573" i="125" s="1"/>
  <c r="S574" i="125"/>
  <c r="T574" i="125" s="1"/>
  <c r="S575" i="125"/>
  <c r="T575" i="125" s="1"/>
  <c r="S576" i="125"/>
  <c r="T576" i="125" s="1"/>
  <c r="S577" i="125"/>
  <c r="T577" i="125" s="1"/>
  <c r="S578" i="125"/>
  <c r="T578" i="125" s="1"/>
  <c r="S579" i="125"/>
  <c r="T579" i="125" s="1"/>
  <c r="S580" i="125"/>
  <c r="T580" i="125" s="1"/>
  <c r="S581" i="125"/>
  <c r="T581" i="125" s="1"/>
  <c r="S582" i="125"/>
  <c r="T582" i="125" s="1"/>
  <c r="S583" i="125"/>
  <c r="T583" i="125" s="1"/>
  <c r="S584" i="125"/>
  <c r="T584" i="125" s="1"/>
  <c r="S585" i="125"/>
  <c r="T585" i="125" s="1"/>
  <c r="S586" i="125"/>
  <c r="T586" i="125" s="1"/>
  <c r="S587" i="125"/>
  <c r="T587" i="125" s="1"/>
  <c r="S588" i="125"/>
  <c r="T588" i="125" s="1"/>
  <c r="S589" i="125"/>
  <c r="T589" i="125" s="1"/>
  <c r="S590" i="125"/>
  <c r="T590" i="125" s="1"/>
  <c r="S591" i="125"/>
  <c r="T591" i="125" s="1"/>
  <c r="S592" i="125"/>
  <c r="T592" i="125" s="1"/>
  <c r="S593" i="125"/>
  <c r="T593" i="125" s="1"/>
  <c r="S594" i="125"/>
  <c r="T594" i="125" s="1"/>
  <c r="S595" i="125"/>
  <c r="T595" i="125" s="1"/>
  <c r="S596" i="125"/>
  <c r="T596" i="125" s="1"/>
  <c r="S597" i="125"/>
  <c r="T597" i="125" s="1"/>
  <c r="S598" i="125"/>
  <c r="T598" i="125" s="1"/>
  <c r="S599" i="125"/>
  <c r="T599" i="125" s="1"/>
  <c r="S600" i="125"/>
  <c r="T600" i="125" s="1"/>
  <c r="S601" i="125"/>
  <c r="S602" i="125"/>
  <c r="T602" i="125" s="1"/>
  <c r="S603" i="125"/>
  <c r="T603" i="125" s="1"/>
  <c r="S604" i="125"/>
  <c r="T604" i="125" s="1"/>
  <c r="S605" i="125"/>
  <c r="T605" i="125" s="1"/>
  <c r="S606" i="125"/>
  <c r="T606" i="125" s="1"/>
  <c r="S607" i="125"/>
  <c r="T607" i="125" s="1"/>
  <c r="S608" i="125"/>
  <c r="T608" i="125" s="1"/>
  <c r="S609" i="125"/>
  <c r="T609" i="125" s="1"/>
  <c r="S610" i="125"/>
  <c r="T610" i="125" s="1"/>
  <c r="S611" i="125"/>
  <c r="S612" i="125"/>
  <c r="T612" i="125" s="1"/>
  <c r="S613" i="125"/>
  <c r="S614" i="125"/>
  <c r="T614" i="125" s="1"/>
  <c r="S615" i="125"/>
  <c r="T615" i="125" s="1"/>
  <c r="S616" i="125"/>
  <c r="T616" i="125" s="1"/>
  <c r="S617" i="125"/>
  <c r="T617" i="125" s="1"/>
  <c r="S618" i="125"/>
  <c r="T618" i="125" s="1"/>
  <c r="S619" i="125"/>
  <c r="T619" i="125" s="1"/>
  <c r="S620" i="125"/>
  <c r="T620" i="125" s="1"/>
  <c r="S621" i="125"/>
  <c r="T621" i="125" s="1"/>
  <c r="S622" i="125"/>
  <c r="T622" i="125" s="1"/>
  <c r="S623" i="125"/>
  <c r="T623" i="125" s="1"/>
  <c r="S624" i="125"/>
  <c r="T624" i="125" s="1"/>
  <c r="S625" i="125"/>
  <c r="T625" i="125" s="1"/>
  <c r="S626" i="125"/>
  <c r="T626" i="125" s="1"/>
  <c r="S627" i="125"/>
  <c r="T627" i="125" s="1"/>
  <c r="S628" i="125"/>
  <c r="T628" i="125" s="1"/>
  <c r="S629" i="125"/>
  <c r="T629" i="125" s="1"/>
  <c r="S630" i="125"/>
  <c r="T630" i="125" s="1"/>
  <c r="S631" i="125"/>
  <c r="T631" i="125" s="1"/>
  <c r="S632" i="125"/>
  <c r="T632" i="125" s="1"/>
  <c r="S633" i="125"/>
  <c r="T633" i="125" s="1"/>
  <c r="S634" i="125"/>
  <c r="T634" i="125" s="1"/>
  <c r="S635" i="125"/>
  <c r="T635" i="125" s="1"/>
  <c r="S636" i="125"/>
  <c r="T636" i="125" s="1"/>
  <c r="S637" i="125"/>
  <c r="T637" i="125" s="1"/>
  <c r="S638" i="125"/>
  <c r="T638" i="125" s="1"/>
  <c r="S639" i="125"/>
  <c r="T639" i="125" s="1"/>
  <c r="S640" i="125"/>
  <c r="T640" i="125" s="1"/>
  <c r="S641" i="125"/>
  <c r="T641" i="125" s="1"/>
  <c r="S642" i="125"/>
  <c r="T642" i="125" s="1"/>
  <c r="S643" i="125"/>
  <c r="T643" i="125" s="1"/>
  <c r="S644" i="125"/>
  <c r="T644" i="125" s="1"/>
  <c r="S645" i="125"/>
  <c r="T645" i="125" s="1"/>
  <c r="S646" i="125"/>
  <c r="T646" i="125" s="1"/>
  <c r="S647" i="125"/>
  <c r="T647" i="125" s="1"/>
  <c r="S648" i="125"/>
  <c r="T648" i="125" s="1"/>
  <c r="S649" i="125"/>
  <c r="S650" i="125"/>
  <c r="T650" i="125" s="1"/>
  <c r="S651" i="125"/>
  <c r="T651" i="125" s="1"/>
  <c r="S652" i="125"/>
  <c r="T652" i="125" s="1"/>
  <c r="S653" i="125"/>
  <c r="T653" i="125" s="1"/>
  <c r="S654" i="125"/>
  <c r="T654" i="125" s="1"/>
  <c r="S655" i="125"/>
  <c r="T655" i="125" s="1"/>
  <c r="S656" i="125"/>
  <c r="T656" i="125" s="1"/>
  <c r="S657" i="125"/>
  <c r="T657" i="125" s="1"/>
  <c r="S658" i="125"/>
  <c r="T658" i="125" s="1"/>
  <c r="S659" i="125"/>
  <c r="S660" i="125"/>
  <c r="T660" i="125" s="1"/>
  <c r="S661" i="125"/>
  <c r="S662" i="125"/>
  <c r="T662" i="125" s="1"/>
  <c r="S663" i="125"/>
  <c r="T663" i="125" s="1"/>
  <c r="S664" i="125"/>
  <c r="T664" i="125" s="1"/>
  <c r="S665" i="125"/>
  <c r="T665" i="125" s="1"/>
  <c r="S666" i="125"/>
  <c r="T666" i="125" s="1"/>
  <c r="S667" i="125"/>
  <c r="T667" i="125" s="1"/>
  <c r="S668" i="125"/>
  <c r="T668" i="125" s="1"/>
  <c r="S669" i="125"/>
  <c r="T669" i="125" s="1"/>
  <c r="S670" i="125"/>
  <c r="T670" i="125" s="1"/>
  <c r="S671" i="125"/>
  <c r="T671" i="125" s="1"/>
  <c r="S672" i="125"/>
  <c r="T672" i="125" s="1"/>
  <c r="S673" i="125"/>
  <c r="T673" i="125" s="1"/>
  <c r="S674" i="125"/>
  <c r="T674" i="125" s="1"/>
  <c r="S675" i="125"/>
  <c r="T675" i="125" s="1"/>
  <c r="S676" i="125"/>
  <c r="T676" i="125" s="1"/>
  <c r="S677" i="125"/>
  <c r="T677" i="125" s="1"/>
  <c r="S678" i="125"/>
  <c r="T678" i="125" s="1"/>
  <c r="S679" i="125"/>
  <c r="T679" i="125" s="1"/>
  <c r="S680" i="125"/>
  <c r="T680" i="125" s="1"/>
  <c r="S681" i="125"/>
  <c r="T681" i="125" s="1"/>
  <c r="S682" i="125"/>
  <c r="T682" i="125" s="1"/>
  <c r="S683" i="125"/>
  <c r="T683" i="125" s="1"/>
  <c r="S684" i="125"/>
  <c r="T684" i="125" s="1"/>
  <c r="S685" i="125"/>
  <c r="T685" i="125" s="1"/>
  <c r="S686" i="125"/>
  <c r="T686" i="125" s="1"/>
  <c r="S687" i="125"/>
  <c r="T687" i="125" s="1"/>
  <c r="S688" i="125"/>
  <c r="T688" i="125" s="1"/>
  <c r="S689" i="125"/>
  <c r="T689" i="125" s="1"/>
  <c r="S690" i="125"/>
  <c r="T690" i="125" s="1"/>
  <c r="S691" i="125"/>
  <c r="T691" i="125" s="1"/>
  <c r="S692" i="125"/>
  <c r="T692" i="125" s="1"/>
  <c r="S693" i="125"/>
  <c r="T693" i="125" s="1"/>
  <c r="S694" i="125"/>
  <c r="T694" i="125" s="1"/>
  <c r="S695" i="125"/>
  <c r="T695" i="125" s="1"/>
  <c r="S696" i="125"/>
  <c r="T696" i="125" s="1"/>
  <c r="S697" i="125"/>
  <c r="S698" i="125"/>
  <c r="T698" i="125" s="1"/>
  <c r="S699" i="125"/>
  <c r="T699" i="125" s="1"/>
  <c r="S700" i="125"/>
  <c r="T700" i="125" s="1"/>
  <c r="S701" i="125"/>
  <c r="T701" i="125" s="1"/>
  <c r="S702" i="125"/>
  <c r="T702" i="125" s="1"/>
  <c r="S703" i="125"/>
  <c r="T703" i="125" s="1"/>
  <c r="S704" i="125"/>
  <c r="T704" i="125" s="1"/>
  <c r="S705" i="125"/>
  <c r="T705" i="125" s="1"/>
  <c r="S706" i="125"/>
  <c r="T706" i="125" s="1"/>
  <c r="S707" i="125"/>
  <c r="S708" i="125"/>
  <c r="T708" i="125" s="1"/>
  <c r="S709" i="125"/>
  <c r="S710" i="125"/>
  <c r="T710" i="125" s="1"/>
  <c r="S711" i="125"/>
  <c r="T711" i="125" s="1"/>
  <c r="S712" i="125"/>
  <c r="T712" i="125" s="1"/>
  <c r="S713" i="125"/>
  <c r="T713" i="125" s="1"/>
  <c r="S714" i="125"/>
  <c r="T714" i="125" s="1"/>
  <c r="S715" i="125"/>
  <c r="T715" i="125" s="1"/>
  <c r="S716" i="125"/>
  <c r="T716" i="125" s="1"/>
  <c r="S717" i="125"/>
  <c r="T717" i="125" s="1"/>
  <c r="S718" i="125"/>
  <c r="T718" i="125" s="1"/>
  <c r="S719" i="125"/>
  <c r="T719" i="125" s="1"/>
  <c r="S720" i="125"/>
  <c r="T720" i="125" s="1"/>
  <c r="S721" i="125"/>
  <c r="T721" i="125" s="1"/>
  <c r="S722" i="125"/>
  <c r="T722" i="125" s="1"/>
  <c r="S723" i="125"/>
  <c r="T723" i="125" s="1"/>
  <c r="S724" i="125"/>
  <c r="T724" i="125" s="1"/>
  <c r="S725" i="125"/>
  <c r="T725" i="125" s="1"/>
  <c r="S726" i="125"/>
  <c r="T726" i="125" s="1"/>
  <c r="S727" i="125"/>
  <c r="T727" i="125" s="1"/>
  <c r="S728" i="125"/>
  <c r="T728" i="125" s="1"/>
  <c r="S729" i="125"/>
  <c r="T729" i="125" s="1"/>
  <c r="S730" i="125"/>
  <c r="T730" i="125" s="1"/>
  <c r="S731" i="125"/>
  <c r="T731" i="125" s="1"/>
  <c r="S732" i="125"/>
  <c r="T732" i="125" s="1"/>
  <c r="S733" i="125"/>
  <c r="T733" i="125" s="1"/>
  <c r="S734" i="125"/>
  <c r="T734" i="125" s="1"/>
  <c r="S735" i="125"/>
  <c r="T735" i="125" s="1"/>
  <c r="S736" i="125"/>
  <c r="T736" i="125" s="1"/>
  <c r="S737" i="125"/>
  <c r="T737" i="125" s="1"/>
  <c r="S738" i="125"/>
  <c r="T738" i="125" s="1"/>
  <c r="S739" i="125"/>
  <c r="T739" i="125" s="1"/>
  <c r="S740" i="125"/>
  <c r="T740" i="125" s="1"/>
  <c r="S741" i="125"/>
  <c r="T741" i="125" s="1"/>
  <c r="S742" i="125"/>
  <c r="T742" i="125" s="1"/>
  <c r="S743" i="125"/>
  <c r="T743" i="125" s="1"/>
  <c r="S744" i="125"/>
  <c r="T744" i="125" s="1"/>
  <c r="S745" i="125"/>
  <c r="S746" i="125"/>
  <c r="T746" i="125" s="1"/>
  <c r="S747" i="125"/>
  <c r="T747" i="125" s="1"/>
  <c r="S748" i="125"/>
  <c r="T748" i="125" s="1"/>
  <c r="S749" i="125"/>
  <c r="T749" i="125" s="1"/>
  <c r="S750" i="125"/>
  <c r="T750" i="125" s="1"/>
  <c r="S751" i="125"/>
  <c r="T751" i="125" s="1"/>
  <c r="S752" i="125"/>
  <c r="T752" i="125" s="1"/>
  <c r="S753" i="125"/>
  <c r="T753" i="125" s="1"/>
  <c r="S754" i="125"/>
  <c r="T754" i="125" s="1"/>
  <c r="S755" i="125"/>
  <c r="S756" i="125"/>
  <c r="T756" i="125" s="1"/>
  <c r="S757" i="125"/>
  <c r="S758" i="125"/>
  <c r="T758" i="125" s="1"/>
  <c r="S759" i="125"/>
  <c r="T759" i="125" s="1"/>
  <c r="S760" i="125"/>
  <c r="T760" i="125" s="1"/>
  <c r="S761" i="125"/>
  <c r="T761" i="125" s="1"/>
  <c r="S762" i="125"/>
  <c r="T762" i="125" s="1"/>
  <c r="S763" i="125"/>
  <c r="T763" i="125" s="1"/>
  <c r="S764" i="125"/>
  <c r="T764" i="125" s="1"/>
  <c r="S765" i="125"/>
  <c r="T765" i="125" s="1"/>
  <c r="S766" i="125"/>
  <c r="T766" i="125" s="1"/>
  <c r="S767" i="125"/>
  <c r="T767" i="125" s="1"/>
  <c r="S768" i="125"/>
  <c r="T768" i="125" s="1"/>
  <c r="S769" i="125"/>
  <c r="T769" i="125" s="1"/>
  <c r="S770" i="125"/>
  <c r="T770" i="125" s="1"/>
  <c r="S771" i="125"/>
  <c r="T771" i="125" s="1"/>
  <c r="S772" i="125"/>
  <c r="T772" i="125" s="1"/>
  <c r="S773" i="125"/>
  <c r="T773" i="125" s="1"/>
  <c r="S774" i="125"/>
  <c r="T774" i="125" s="1"/>
  <c r="S775" i="125"/>
  <c r="T775" i="125" s="1"/>
  <c r="S776" i="125"/>
  <c r="T776" i="125" s="1"/>
  <c r="S777" i="125"/>
  <c r="T777" i="125" s="1"/>
  <c r="S778" i="125"/>
  <c r="T778" i="125" s="1"/>
  <c r="S779" i="125"/>
  <c r="T779" i="125" s="1"/>
  <c r="S780" i="125"/>
  <c r="T780" i="125" s="1"/>
  <c r="S781" i="125"/>
  <c r="T781" i="125" s="1"/>
  <c r="S782" i="125"/>
  <c r="T782" i="125" s="1"/>
  <c r="S783" i="125"/>
  <c r="T783" i="125" s="1"/>
  <c r="S784" i="125"/>
  <c r="T784" i="125" s="1"/>
  <c r="S785" i="125"/>
  <c r="T785" i="125" s="1"/>
  <c r="S786" i="125"/>
  <c r="T786" i="125" s="1"/>
  <c r="S787" i="125"/>
  <c r="T787" i="125" s="1"/>
  <c r="S788" i="125"/>
  <c r="T788" i="125" s="1"/>
  <c r="S789" i="125"/>
  <c r="T789" i="125" s="1"/>
  <c r="S790" i="125"/>
  <c r="T790" i="125" s="1"/>
  <c r="S791" i="125"/>
  <c r="T791" i="125" s="1"/>
  <c r="S792" i="125"/>
  <c r="T792" i="125" s="1"/>
  <c r="S793" i="125"/>
  <c r="S794" i="125"/>
  <c r="T794" i="125" s="1"/>
  <c r="S795" i="125"/>
  <c r="T795" i="125" s="1"/>
  <c r="S796" i="125"/>
  <c r="T796" i="125" s="1"/>
  <c r="S797" i="125"/>
  <c r="T797" i="125" s="1"/>
  <c r="S798" i="125"/>
  <c r="T798" i="125" s="1"/>
  <c r="S799" i="125"/>
  <c r="T799" i="125" s="1"/>
  <c r="S800" i="125"/>
  <c r="T800" i="125" s="1"/>
  <c r="S801" i="125"/>
  <c r="T801" i="125" s="1"/>
  <c r="S802" i="125"/>
  <c r="T802" i="125" s="1"/>
  <c r="S803" i="125"/>
  <c r="S804" i="125"/>
  <c r="T804" i="125" s="1"/>
  <c r="S805" i="125"/>
  <c r="S806" i="125"/>
  <c r="T806" i="125" s="1"/>
  <c r="S807" i="125"/>
  <c r="T807" i="125" s="1"/>
  <c r="S808" i="125"/>
  <c r="T808" i="125" s="1"/>
  <c r="S809" i="125"/>
  <c r="T809" i="125" s="1"/>
  <c r="S810" i="125"/>
  <c r="T810" i="125" s="1"/>
  <c r="S811" i="125"/>
  <c r="T811" i="125" s="1"/>
  <c r="S812" i="125"/>
  <c r="T812" i="125" s="1"/>
  <c r="S813" i="125"/>
  <c r="T813" i="125" s="1"/>
  <c r="S814" i="125"/>
  <c r="T814" i="125" s="1"/>
  <c r="S815" i="125"/>
  <c r="T815" i="125" s="1"/>
  <c r="S816" i="125"/>
  <c r="T816" i="125" s="1"/>
  <c r="S817" i="125"/>
  <c r="T817" i="125" s="1"/>
  <c r="S818" i="125"/>
  <c r="T818" i="125" s="1"/>
  <c r="S819" i="125"/>
  <c r="T819" i="125" s="1"/>
  <c r="S820" i="125"/>
  <c r="T820" i="125" s="1"/>
  <c r="S821" i="125"/>
  <c r="T821" i="125" s="1"/>
  <c r="S822" i="125"/>
  <c r="T822" i="125" s="1"/>
  <c r="S823" i="125"/>
  <c r="T823" i="125" s="1"/>
  <c r="S824" i="125"/>
  <c r="T824" i="125" s="1"/>
  <c r="S825" i="125"/>
  <c r="T825" i="125" s="1"/>
  <c r="S826" i="125"/>
  <c r="T826" i="125" s="1"/>
  <c r="S827" i="125"/>
  <c r="T827" i="125" s="1"/>
  <c r="S828" i="125"/>
  <c r="T828" i="125" s="1"/>
  <c r="S829" i="125"/>
  <c r="T829" i="125" s="1"/>
  <c r="S830" i="125"/>
  <c r="T830" i="125" s="1"/>
  <c r="S831" i="125"/>
  <c r="T831" i="125" s="1"/>
  <c r="S832" i="125"/>
  <c r="T832" i="125" s="1"/>
  <c r="S833" i="125"/>
  <c r="T833" i="125" s="1"/>
  <c r="S834" i="125"/>
  <c r="T834" i="125" s="1"/>
  <c r="S835" i="125"/>
  <c r="T835" i="125" s="1"/>
  <c r="S836" i="125"/>
  <c r="T836" i="125" s="1"/>
  <c r="S837" i="125"/>
  <c r="T837" i="125" s="1"/>
  <c r="S838" i="125"/>
  <c r="T838" i="125" s="1"/>
  <c r="S839" i="125"/>
  <c r="T839" i="125" s="1"/>
  <c r="S840" i="125"/>
  <c r="T840" i="125" s="1"/>
  <c r="S841" i="125"/>
  <c r="S842" i="125"/>
  <c r="T842" i="125" s="1"/>
  <c r="S843" i="125"/>
  <c r="T843" i="125" s="1"/>
  <c r="S844" i="125"/>
  <c r="T844" i="125" s="1"/>
  <c r="S845" i="125"/>
  <c r="T845" i="125" s="1"/>
  <c r="S846" i="125"/>
  <c r="T846" i="125" s="1"/>
  <c r="S847" i="125"/>
  <c r="T847" i="125" s="1"/>
  <c r="S848" i="125"/>
  <c r="T848" i="125" s="1"/>
  <c r="S849" i="125"/>
  <c r="T849" i="125" s="1"/>
  <c r="S850" i="125"/>
  <c r="T850" i="125" s="1"/>
  <c r="S851" i="125"/>
  <c r="S852" i="125"/>
  <c r="T852" i="125" s="1"/>
  <c r="S853" i="125"/>
  <c r="S854" i="125"/>
  <c r="T854" i="125" s="1"/>
  <c r="S855" i="125"/>
  <c r="T855" i="125" s="1"/>
  <c r="S856" i="125"/>
  <c r="T856" i="125" s="1"/>
  <c r="S857" i="125"/>
  <c r="T857" i="125" s="1"/>
  <c r="S858" i="125"/>
  <c r="T858" i="125" s="1"/>
  <c r="S859" i="125"/>
  <c r="T859" i="125" s="1"/>
  <c r="S860" i="125"/>
  <c r="T860" i="125" s="1"/>
  <c r="S861" i="125"/>
  <c r="T861" i="125" s="1"/>
  <c r="S862" i="125"/>
  <c r="T862" i="125" s="1"/>
  <c r="S863" i="125"/>
  <c r="T863" i="125" s="1"/>
  <c r="S864" i="125"/>
  <c r="T864" i="125" s="1"/>
  <c r="S865" i="125"/>
  <c r="T865" i="125" s="1"/>
  <c r="S866" i="125"/>
  <c r="T866" i="125" s="1"/>
  <c r="S867" i="125"/>
  <c r="T867" i="125" s="1"/>
  <c r="S868" i="125"/>
  <c r="T868" i="125" s="1"/>
  <c r="S869" i="125"/>
  <c r="T869" i="125" s="1"/>
  <c r="S870" i="125"/>
  <c r="T870" i="125" s="1"/>
  <c r="S871" i="125"/>
  <c r="T871" i="125" s="1"/>
  <c r="S872" i="125"/>
  <c r="T872" i="125" s="1"/>
  <c r="S873" i="125"/>
  <c r="T873" i="125" s="1"/>
  <c r="S874" i="125"/>
  <c r="T874" i="125" s="1"/>
  <c r="S875" i="125"/>
  <c r="T875" i="125" s="1"/>
  <c r="S876" i="125"/>
  <c r="T876" i="125" s="1"/>
  <c r="S877" i="125"/>
  <c r="T877" i="125" s="1"/>
  <c r="S878" i="125"/>
  <c r="T878" i="125" s="1"/>
  <c r="S879" i="125"/>
  <c r="T879" i="125" s="1"/>
  <c r="S880" i="125"/>
  <c r="T880" i="125" s="1"/>
  <c r="S881" i="125"/>
  <c r="T881" i="125" s="1"/>
  <c r="S882" i="125"/>
  <c r="T882" i="125" s="1"/>
  <c r="S883" i="125"/>
  <c r="T883" i="125" s="1"/>
  <c r="S884" i="125"/>
  <c r="T884" i="125" s="1"/>
  <c r="S885" i="125"/>
  <c r="T885" i="125" s="1"/>
  <c r="S886" i="125"/>
  <c r="T886" i="125" s="1"/>
  <c r="S887" i="125"/>
  <c r="T887" i="125" s="1"/>
  <c r="S888" i="125"/>
  <c r="T888" i="125" s="1"/>
  <c r="S889" i="125"/>
  <c r="S890" i="125"/>
  <c r="T890" i="125" s="1"/>
  <c r="S891" i="125"/>
  <c r="T891" i="125" s="1"/>
  <c r="S892" i="125"/>
  <c r="T892" i="125" s="1"/>
  <c r="S893" i="125"/>
  <c r="T893" i="125" s="1"/>
  <c r="S894" i="125"/>
  <c r="T894" i="125" s="1"/>
  <c r="S895" i="125"/>
  <c r="T895" i="125" s="1"/>
  <c r="S896" i="125"/>
  <c r="T896" i="125" s="1"/>
  <c r="S897" i="125"/>
  <c r="T897" i="125" s="1"/>
  <c r="S898" i="125"/>
  <c r="T898" i="125" s="1"/>
  <c r="S899" i="125"/>
  <c r="S900" i="125"/>
  <c r="T900" i="125" s="1"/>
  <c r="S901" i="125"/>
  <c r="S902" i="125"/>
  <c r="T902" i="125" s="1"/>
  <c r="S903" i="125"/>
  <c r="T903" i="125" s="1"/>
  <c r="S904" i="125"/>
  <c r="T904" i="125" s="1"/>
  <c r="S905" i="125"/>
  <c r="T905" i="125" s="1"/>
  <c r="S906" i="125"/>
  <c r="T906" i="125" s="1"/>
  <c r="S907" i="125"/>
  <c r="T907" i="125" s="1"/>
  <c r="S908" i="125"/>
  <c r="T908" i="125" s="1"/>
  <c r="S909" i="125"/>
  <c r="T909" i="125" s="1"/>
  <c r="S910" i="125"/>
  <c r="T910" i="125" s="1"/>
  <c r="S911" i="125"/>
  <c r="T911" i="125" s="1"/>
  <c r="S912" i="125"/>
  <c r="T912" i="125" s="1"/>
  <c r="S913" i="125"/>
  <c r="T913" i="125" s="1"/>
  <c r="S914" i="125"/>
  <c r="T914" i="125" s="1"/>
  <c r="S915" i="125"/>
  <c r="T915" i="125" s="1"/>
  <c r="S916" i="125"/>
  <c r="T916" i="125" s="1"/>
  <c r="S917" i="125"/>
  <c r="T917" i="125" s="1"/>
  <c r="S918" i="125"/>
  <c r="T918" i="125" s="1"/>
  <c r="S919" i="125"/>
  <c r="T919" i="125" s="1"/>
  <c r="S920" i="125"/>
  <c r="T920" i="125" s="1"/>
  <c r="S921" i="125"/>
  <c r="T921" i="125" s="1"/>
  <c r="S922" i="125"/>
  <c r="T922" i="125" s="1"/>
  <c r="S923" i="125"/>
  <c r="T923" i="125" s="1"/>
  <c r="S924" i="125"/>
  <c r="T924" i="125" s="1"/>
  <c r="S925" i="125"/>
  <c r="T925" i="125" s="1"/>
  <c r="S926" i="125"/>
  <c r="T926" i="125" s="1"/>
  <c r="S927" i="125"/>
  <c r="T927" i="125" s="1"/>
  <c r="S928" i="125"/>
  <c r="T928" i="125" s="1"/>
  <c r="S929" i="125"/>
  <c r="T929" i="125" s="1"/>
  <c r="S930" i="125"/>
  <c r="T930" i="125" s="1"/>
  <c r="S931" i="125"/>
  <c r="T931" i="125" s="1"/>
  <c r="S932" i="125"/>
  <c r="T932" i="125" s="1"/>
  <c r="S933" i="125"/>
  <c r="T933" i="125" s="1"/>
  <c r="S934" i="125"/>
  <c r="T934" i="125" s="1"/>
  <c r="S935" i="125"/>
  <c r="T935" i="125" s="1"/>
  <c r="S936" i="125"/>
  <c r="T936" i="125" s="1"/>
  <c r="S937" i="125"/>
  <c r="S938" i="125"/>
  <c r="T938" i="125" s="1"/>
  <c r="S939" i="125"/>
  <c r="T939" i="125" s="1"/>
  <c r="S940" i="125"/>
  <c r="T940" i="125" s="1"/>
  <c r="S941" i="125"/>
  <c r="T941" i="125" s="1"/>
  <c r="S942" i="125"/>
  <c r="T942" i="125" s="1"/>
  <c r="S943" i="125"/>
  <c r="T943" i="125" s="1"/>
  <c r="S944" i="125"/>
  <c r="T944" i="125" s="1"/>
  <c r="S945" i="125"/>
  <c r="T945" i="125" s="1"/>
  <c r="S946" i="125"/>
  <c r="T946" i="125" s="1"/>
  <c r="S947" i="125"/>
  <c r="S948" i="125"/>
  <c r="T948" i="125" s="1"/>
  <c r="S949" i="125"/>
  <c r="S950" i="125"/>
  <c r="T950" i="125" s="1"/>
  <c r="S951" i="125"/>
  <c r="T951" i="125" s="1"/>
  <c r="S952" i="125"/>
  <c r="T952" i="125" s="1"/>
  <c r="S953" i="125"/>
  <c r="T953" i="125" s="1"/>
  <c r="S954" i="125"/>
  <c r="T954" i="125" s="1"/>
  <c r="S955" i="125"/>
  <c r="T955" i="125" s="1"/>
  <c r="S956" i="125"/>
  <c r="T956" i="125" s="1"/>
  <c r="S957" i="125"/>
  <c r="T957" i="125" s="1"/>
  <c r="S958" i="125"/>
  <c r="T958" i="125" s="1"/>
  <c r="S959" i="125"/>
  <c r="T959" i="125" s="1"/>
  <c r="S960" i="125"/>
  <c r="T960" i="125" s="1"/>
  <c r="S961" i="125"/>
  <c r="T961" i="125" s="1"/>
  <c r="S962" i="125"/>
  <c r="T962" i="125" s="1"/>
  <c r="S963" i="125"/>
  <c r="T963" i="125" s="1"/>
  <c r="S964" i="125"/>
  <c r="T964" i="125" s="1"/>
  <c r="S965" i="125"/>
  <c r="T965" i="125" s="1"/>
  <c r="S966" i="125"/>
  <c r="T966" i="125" s="1"/>
  <c r="S967" i="125"/>
  <c r="T967" i="125" s="1"/>
  <c r="S968" i="125"/>
  <c r="T968" i="125" s="1"/>
  <c r="S969" i="125"/>
  <c r="T969" i="125" s="1"/>
  <c r="S970" i="125"/>
  <c r="T970" i="125" s="1"/>
  <c r="S971" i="125"/>
  <c r="T971" i="125" s="1"/>
  <c r="S972" i="125"/>
  <c r="T972" i="125" s="1"/>
  <c r="S973" i="125"/>
  <c r="T973" i="125" s="1"/>
  <c r="S974" i="125"/>
  <c r="T974" i="125" s="1"/>
  <c r="S975" i="125"/>
  <c r="T975" i="125" s="1"/>
  <c r="S976" i="125"/>
  <c r="T976" i="125" s="1"/>
  <c r="S977" i="125"/>
  <c r="T977" i="125" s="1"/>
  <c r="S978" i="125"/>
  <c r="T978" i="125" s="1"/>
  <c r="S979" i="125"/>
  <c r="T979" i="125" s="1"/>
  <c r="S980" i="125"/>
  <c r="T980" i="125" s="1"/>
  <c r="S981" i="125"/>
  <c r="T981" i="125" s="1"/>
  <c r="S982" i="125"/>
  <c r="T982" i="125" s="1"/>
  <c r="S983" i="125"/>
  <c r="T983" i="125" s="1"/>
  <c r="S984" i="125"/>
  <c r="T984" i="125" s="1"/>
  <c r="S985" i="125"/>
  <c r="S986" i="125"/>
  <c r="T986" i="125" s="1"/>
  <c r="S987" i="125"/>
  <c r="T987" i="125" s="1"/>
  <c r="S988" i="125"/>
  <c r="T988" i="125" s="1"/>
  <c r="S989" i="125"/>
  <c r="T989" i="125" s="1"/>
  <c r="S990" i="125"/>
  <c r="T990" i="125" s="1"/>
  <c r="S991" i="125"/>
  <c r="T991" i="125" s="1"/>
  <c r="S992" i="125"/>
  <c r="T992" i="125" s="1"/>
  <c r="S993" i="125"/>
  <c r="T993" i="125" s="1"/>
  <c r="S994" i="125"/>
  <c r="T994" i="125" s="1"/>
  <c r="S995" i="125"/>
  <c r="S996" i="125"/>
  <c r="T996" i="125" s="1"/>
  <c r="S997" i="125"/>
  <c r="S998" i="125"/>
  <c r="T998" i="125" s="1"/>
  <c r="S999" i="125"/>
  <c r="T999" i="125" s="1"/>
  <c r="S1000" i="125"/>
  <c r="T1000" i="125" s="1"/>
  <c r="S1001" i="125"/>
  <c r="T1001" i="125" s="1"/>
  <c r="S1002" i="125"/>
  <c r="T1002" i="125" s="1"/>
  <c r="S1003" i="125"/>
  <c r="T1003" i="125" s="1"/>
  <c r="S1004" i="125"/>
  <c r="T1004" i="125" s="1"/>
  <c r="S1005" i="125"/>
  <c r="T1005" i="125" s="1"/>
  <c r="S1006" i="125"/>
  <c r="T1006" i="125" s="1"/>
  <c r="S1007" i="125"/>
  <c r="T1007" i="125" s="1"/>
  <c r="S1008" i="125"/>
  <c r="T1008" i="125" s="1"/>
  <c r="S1009" i="125"/>
  <c r="T1009" i="125" s="1"/>
  <c r="S1010" i="125"/>
  <c r="T1010" i="125" s="1"/>
  <c r="S1011" i="125"/>
  <c r="T1011" i="125" s="1"/>
  <c r="S1012" i="125"/>
  <c r="T1012" i="125" s="1"/>
  <c r="S1013" i="125"/>
  <c r="T1013" i="125" s="1"/>
  <c r="S1014" i="125"/>
  <c r="T1014" i="125" s="1"/>
  <c r="S1015" i="125"/>
  <c r="T1015" i="125" s="1"/>
  <c r="S1016" i="125"/>
  <c r="T1016" i="125" s="1"/>
  <c r="S1017" i="125"/>
  <c r="T1017" i="125" s="1"/>
  <c r="S1018" i="125"/>
  <c r="T1018" i="125" s="1"/>
  <c r="S1019" i="125"/>
  <c r="T1019" i="125" s="1"/>
  <c r="S1020" i="125"/>
  <c r="T1020" i="125" s="1"/>
  <c r="S1021" i="125"/>
  <c r="T1021" i="125" s="1"/>
  <c r="S1022" i="125"/>
  <c r="T1022" i="125" s="1"/>
  <c r="S1023" i="125"/>
  <c r="T1023" i="125" s="1"/>
  <c r="S1024" i="125"/>
  <c r="T1024" i="125" s="1"/>
  <c r="S1025" i="125"/>
  <c r="T1025" i="125" s="1"/>
  <c r="S1026" i="125"/>
  <c r="T1026" i="125" s="1"/>
  <c r="S1027" i="125"/>
  <c r="T1027" i="125" s="1"/>
  <c r="S1028" i="125"/>
  <c r="T1028" i="125" s="1"/>
  <c r="S1029" i="125"/>
  <c r="T1029" i="125" s="1"/>
  <c r="S1030" i="125"/>
  <c r="T1030" i="125" s="1"/>
  <c r="S1031" i="125"/>
  <c r="T1031" i="125" s="1"/>
  <c r="S1032" i="125"/>
  <c r="T1032" i="125" s="1"/>
  <c r="S1033" i="125"/>
  <c r="S1034" i="125"/>
  <c r="T1034" i="125" s="1"/>
  <c r="S1035" i="125"/>
  <c r="T1035" i="125" s="1"/>
  <c r="S1036" i="125"/>
  <c r="T1036" i="125" s="1"/>
  <c r="S1037" i="125"/>
  <c r="T1037" i="125" s="1"/>
  <c r="S1038" i="125"/>
  <c r="T1038" i="125" s="1"/>
  <c r="S1039" i="125"/>
  <c r="T1039" i="125" s="1"/>
  <c r="S1040" i="125"/>
  <c r="T1040" i="125" s="1"/>
  <c r="S1041" i="125"/>
  <c r="T1041" i="125" s="1"/>
  <c r="S1042" i="125"/>
  <c r="T1042" i="125" s="1"/>
  <c r="S1043" i="125"/>
  <c r="S1044" i="125"/>
  <c r="T1044" i="125" s="1"/>
  <c r="S1045" i="125"/>
  <c r="S1046" i="125"/>
  <c r="T1046" i="125" s="1"/>
  <c r="S1047" i="125"/>
  <c r="T1047" i="125" s="1"/>
  <c r="S1048" i="125"/>
  <c r="T1048" i="125" s="1"/>
  <c r="S1049" i="125"/>
  <c r="T1049" i="125" s="1"/>
  <c r="S1050" i="125"/>
  <c r="T1050" i="125" s="1"/>
  <c r="S1051" i="125"/>
  <c r="T1051" i="125" s="1"/>
  <c r="S1052" i="125"/>
  <c r="T1052" i="125" s="1"/>
  <c r="S1053" i="125"/>
  <c r="T1053" i="125" s="1"/>
  <c r="S1054" i="125"/>
  <c r="T1054" i="125" s="1"/>
  <c r="S1055" i="125"/>
  <c r="T1055" i="125" s="1"/>
  <c r="S1056" i="125"/>
  <c r="T1056" i="125" s="1"/>
  <c r="S1057" i="125"/>
  <c r="T1057" i="125" s="1"/>
  <c r="S1058" i="125"/>
  <c r="T1058" i="125" s="1"/>
  <c r="S1059" i="125"/>
  <c r="T1059" i="125" s="1"/>
  <c r="S1060" i="125"/>
  <c r="T1060" i="125" s="1"/>
  <c r="S1061" i="125"/>
  <c r="T1061" i="125" s="1"/>
  <c r="S1062" i="125"/>
  <c r="T1062" i="125" s="1"/>
  <c r="S1063" i="125"/>
  <c r="T1063" i="125" s="1"/>
  <c r="S1064" i="125"/>
  <c r="T1064" i="125" s="1"/>
  <c r="S1065" i="125"/>
  <c r="T1065" i="125" s="1"/>
  <c r="S1066" i="125"/>
  <c r="T1066" i="125" s="1"/>
  <c r="S1067" i="125"/>
  <c r="T1067" i="125" s="1"/>
  <c r="S1068" i="125"/>
  <c r="T1068" i="125" s="1"/>
  <c r="S1069" i="125"/>
  <c r="T1069" i="125" s="1"/>
  <c r="S1070" i="125"/>
  <c r="T1070" i="125" s="1"/>
  <c r="S1071" i="125"/>
  <c r="T1071" i="125" s="1"/>
  <c r="S1072" i="125"/>
  <c r="T1072" i="125" s="1"/>
  <c r="S1073" i="125"/>
  <c r="T1073" i="125" s="1"/>
  <c r="S1074" i="125"/>
  <c r="T1074" i="125" s="1"/>
  <c r="S1075" i="125"/>
  <c r="T1075" i="125" s="1"/>
  <c r="S1076" i="125"/>
  <c r="T1076" i="125" s="1"/>
  <c r="S1077" i="125"/>
  <c r="T1077" i="125" s="1"/>
  <c r="S1078" i="125"/>
  <c r="T1078" i="125" s="1"/>
  <c r="S1079" i="125"/>
  <c r="T1079" i="125" s="1"/>
  <c r="S1080" i="125"/>
  <c r="T1080" i="125" s="1"/>
  <c r="S1081" i="125"/>
  <c r="S1082" i="125"/>
  <c r="T1082" i="125" s="1"/>
  <c r="S1083" i="125"/>
  <c r="T1083" i="125" s="1"/>
  <c r="S1084" i="125"/>
  <c r="T1084" i="125" s="1"/>
  <c r="S1085" i="125"/>
  <c r="T1085" i="125" s="1"/>
  <c r="S1086" i="125"/>
  <c r="T1086" i="125" s="1"/>
  <c r="S1087" i="125"/>
  <c r="T1087" i="125" s="1"/>
  <c r="S1088" i="125"/>
  <c r="T1088" i="125" s="1"/>
  <c r="S1089" i="125"/>
  <c r="T1089" i="125" s="1"/>
  <c r="S1090" i="125"/>
  <c r="T1090" i="125" s="1"/>
  <c r="S1091" i="125"/>
  <c r="S1092" i="125"/>
  <c r="T1092" i="125" s="1"/>
  <c r="S1093" i="125"/>
  <c r="S1094" i="125"/>
  <c r="T1094" i="125" s="1"/>
  <c r="S1095" i="125"/>
  <c r="T1095" i="125" s="1"/>
  <c r="S1096" i="125"/>
  <c r="T1096" i="125" s="1"/>
  <c r="S1097" i="125"/>
  <c r="T1097" i="125" s="1"/>
  <c r="S1098" i="125"/>
  <c r="T1098" i="125" s="1"/>
  <c r="S1099" i="125"/>
  <c r="T1099" i="125" s="1"/>
  <c r="S1100" i="125"/>
  <c r="T1100" i="125" s="1"/>
  <c r="S1101" i="125"/>
  <c r="T1101" i="125" s="1"/>
  <c r="S1102" i="125"/>
  <c r="T1102" i="125" s="1"/>
  <c r="S1103" i="125"/>
  <c r="T1103" i="125" s="1"/>
  <c r="S1104" i="125"/>
  <c r="T1104" i="125" s="1"/>
  <c r="S1105" i="125"/>
  <c r="T1105" i="125" s="1"/>
  <c r="S1106" i="125"/>
  <c r="T1106" i="125" s="1"/>
  <c r="S1107" i="125"/>
  <c r="T1107" i="125" s="1"/>
  <c r="S1108" i="125"/>
  <c r="T1108" i="125" s="1"/>
  <c r="S1109" i="125"/>
  <c r="T1109" i="125" s="1"/>
  <c r="S1110" i="125"/>
  <c r="T1110" i="125" s="1"/>
  <c r="S1111" i="125"/>
  <c r="T1111" i="125" s="1"/>
  <c r="S1112" i="125"/>
  <c r="T1112" i="125" s="1"/>
  <c r="S1113" i="125"/>
  <c r="T1113" i="125" s="1"/>
  <c r="S1114" i="125"/>
  <c r="T1114" i="125" s="1"/>
  <c r="S1115" i="125"/>
  <c r="T1115" i="125" s="1"/>
  <c r="S1116" i="125"/>
  <c r="T1116" i="125" s="1"/>
  <c r="S1117" i="125"/>
  <c r="T1117" i="125" s="1"/>
  <c r="S1118" i="125"/>
  <c r="T1118" i="125" s="1"/>
  <c r="S1119" i="125"/>
  <c r="T1119" i="125" s="1"/>
  <c r="S1120" i="125"/>
  <c r="T1120" i="125" s="1"/>
  <c r="S1121" i="125"/>
  <c r="T1121" i="125" s="1"/>
  <c r="S1122" i="125"/>
  <c r="T1122" i="125" s="1"/>
  <c r="S1123" i="125"/>
  <c r="T1123" i="125" s="1"/>
  <c r="S1124" i="125"/>
  <c r="T1124" i="125" s="1"/>
  <c r="S1125" i="125"/>
  <c r="T1125" i="125" s="1"/>
  <c r="S1126" i="125"/>
  <c r="T1126" i="125" s="1"/>
  <c r="S1127" i="125"/>
  <c r="T1127" i="125" s="1"/>
  <c r="S1128" i="125"/>
  <c r="T1128" i="125" s="1"/>
  <c r="S1129" i="125"/>
  <c r="S1130" i="125"/>
  <c r="T1130" i="125" s="1"/>
  <c r="S1131" i="125"/>
  <c r="T1131" i="125" s="1"/>
  <c r="S1132" i="125"/>
  <c r="T1132" i="125" s="1"/>
  <c r="S1133" i="125"/>
  <c r="T1133" i="125" s="1"/>
  <c r="S1134" i="125"/>
  <c r="T1134" i="125" s="1"/>
  <c r="S1135" i="125"/>
  <c r="T1135" i="125" s="1"/>
  <c r="S1136" i="125"/>
  <c r="T1136" i="125" s="1"/>
  <c r="S1137" i="125"/>
  <c r="T1137" i="125" s="1"/>
  <c r="S1138" i="125"/>
  <c r="T1138" i="125" s="1"/>
  <c r="S1139" i="125"/>
  <c r="S1140" i="125"/>
  <c r="T1140" i="125" s="1"/>
  <c r="S1141" i="125"/>
  <c r="S1142" i="125"/>
  <c r="T1142" i="125" s="1"/>
  <c r="S1143" i="125"/>
  <c r="T1143" i="125" s="1"/>
  <c r="S1144" i="125"/>
  <c r="T1144" i="125" s="1"/>
  <c r="S1145" i="125"/>
  <c r="T1145" i="125" s="1"/>
  <c r="S1146" i="125"/>
  <c r="T1146" i="125" s="1"/>
  <c r="S1147" i="125"/>
  <c r="T1147" i="125" s="1"/>
  <c r="S1148" i="125"/>
  <c r="T1148" i="125" s="1"/>
  <c r="S1149" i="125"/>
  <c r="T1149" i="125" s="1"/>
  <c r="S1150" i="125"/>
  <c r="T1150" i="125" s="1"/>
  <c r="S1151" i="125"/>
  <c r="T1151" i="125" s="1"/>
  <c r="S1152" i="125"/>
  <c r="T1152" i="125" s="1"/>
  <c r="S1153" i="125"/>
  <c r="T1153" i="125" s="1"/>
  <c r="S1154" i="125"/>
  <c r="T1154" i="125" s="1"/>
  <c r="S1155" i="125"/>
  <c r="T1155" i="125" s="1"/>
  <c r="S1156" i="125"/>
  <c r="T1156" i="125" s="1"/>
  <c r="S1157" i="125"/>
  <c r="T1157" i="125" s="1"/>
  <c r="S1158" i="125"/>
  <c r="T1158" i="125" s="1"/>
  <c r="S1159" i="125"/>
  <c r="T1159" i="125" s="1"/>
  <c r="S1160" i="125"/>
  <c r="T1160" i="125" s="1"/>
  <c r="S1161" i="125"/>
  <c r="T1161" i="125" s="1"/>
  <c r="S1162" i="125"/>
  <c r="T1162" i="125" s="1"/>
  <c r="S1163" i="125"/>
  <c r="T1163" i="125" s="1"/>
  <c r="S1164" i="125"/>
  <c r="T1164" i="125" s="1"/>
  <c r="S1165" i="125"/>
  <c r="T1165" i="125" s="1"/>
  <c r="S1166" i="125"/>
  <c r="T1166" i="125" s="1"/>
  <c r="S1167" i="125"/>
  <c r="T1167" i="125" s="1"/>
  <c r="S1168" i="125"/>
  <c r="T1168" i="125" s="1"/>
  <c r="S1169" i="125"/>
  <c r="T1169" i="125" s="1"/>
  <c r="S1170" i="125"/>
  <c r="T1170" i="125" s="1"/>
  <c r="S1171" i="125"/>
  <c r="T1171" i="125" s="1"/>
  <c r="S1172" i="125"/>
  <c r="T1172" i="125" s="1"/>
  <c r="S1173" i="125"/>
  <c r="T1173" i="125" s="1"/>
  <c r="S1174" i="125"/>
  <c r="T1174" i="125" s="1"/>
  <c r="S1175" i="125"/>
  <c r="T1175" i="125" s="1"/>
  <c r="S1176" i="125"/>
  <c r="T1176" i="125" s="1"/>
  <c r="S1177" i="125"/>
  <c r="S1178" i="125"/>
  <c r="T1178" i="125" s="1"/>
  <c r="S1179" i="125"/>
  <c r="T1179" i="125" s="1"/>
  <c r="S1180" i="125"/>
  <c r="T1180" i="125" s="1"/>
  <c r="S1181" i="125"/>
  <c r="T1181" i="125" s="1"/>
  <c r="S1182" i="125"/>
  <c r="T1182" i="125" s="1"/>
  <c r="S1183" i="125"/>
  <c r="T1183" i="125" s="1"/>
  <c r="S1184" i="125"/>
  <c r="T1184" i="125" s="1"/>
  <c r="S1185" i="125"/>
  <c r="T1185" i="125" s="1"/>
  <c r="S1186" i="125"/>
  <c r="T1186" i="125" s="1"/>
  <c r="S1187" i="125"/>
  <c r="S1188" i="125"/>
  <c r="T1188" i="125" s="1"/>
  <c r="S1189" i="125"/>
  <c r="S1190" i="125"/>
  <c r="T1190" i="125" s="1"/>
  <c r="S1191" i="125"/>
  <c r="T1191" i="125" s="1"/>
  <c r="S1192" i="125"/>
  <c r="T1192" i="125" s="1"/>
  <c r="S1193" i="125"/>
  <c r="T1193" i="125" s="1"/>
  <c r="S1194" i="125"/>
  <c r="T1194" i="125" s="1"/>
  <c r="S1195" i="125"/>
  <c r="T1195" i="125" s="1"/>
  <c r="S1196" i="125"/>
  <c r="T1196" i="125" s="1"/>
  <c r="S1197" i="125"/>
  <c r="T1197" i="125" s="1"/>
  <c r="S1198" i="125"/>
  <c r="T1198" i="125" s="1"/>
  <c r="S1199" i="125"/>
  <c r="T1199" i="125" s="1"/>
  <c r="S1200" i="125"/>
  <c r="T1200" i="125" s="1"/>
  <c r="S1201" i="125"/>
  <c r="T1201" i="125" s="1"/>
  <c r="S1202" i="125"/>
  <c r="T1202" i="125" s="1"/>
  <c r="S1203" i="125"/>
  <c r="T1203" i="125" s="1"/>
  <c r="S1204" i="125"/>
  <c r="T1204" i="125" s="1"/>
  <c r="S1205" i="125"/>
  <c r="T1205" i="125" s="1"/>
  <c r="S1206" i="125"/>
  <c r="T1206" i="125" s="1"/>
  <c r="S1207" i="125"/>
  <c r="T1207" i="125" s="1"/>
  <c r="S1208" i="125"/>
  <c r="T1208" i="125" s="1"/>
  <c r="S1209" i="125"/>
  <c r="T1209" i="125" s="1"/>
  <c r="S1210" i="125"/>
  <c r="T1210" i="125" s="1"/>
  <c r="S1211" i="125"/>
  <c r="T1211" i="125" s="1"/>
  <c r="S1212" i="125"/>
  <c r="T1212" i="125" s="1"/>
  <c r="S1213" i="125"/>
  <c r="T1213" i="125" s="1"/>
  <c r="S1214" i="125"/>
  <c r="T1214" i="125" s="1"/>
  <c r="S1215" i="125"/>
  <c r="T1215" i="125" s="1"/>
  <c r="S1216" i="125"/>
  <c r="T1216" i="125" s="1"/>
  <c r="S1217" i="125"/>
  <c r="T1217" i="125" s="1"/>
  <c r="S1218" i="125"/>
  <c r="T1218" i="125" s="1"/>
  <c r="S1219" i="125"/>
  <c r="T1219" i="125" s="1"/>
  <c r="S1220" i="125"/>
  <c r="T1220" i="125" s="1"/>
  <c r="S1221" i="125"/>
  <c r="T1221" i="125" s="1"/>
  <c r="S1222" i="125"/>
  <c r="T1222" i="125" s="1"/>
  <c r="S1223" i="125"/>
  <c r="T1223" i="125" s="1"/>
  <c r="S1224" i="125"/>
  <c r="T1224" i="125" s="1"/>
  <c r="S1225" i="125"/>
  <c r="S1226" i="125"/>
  <c r="T1226" i="125" s="1"/>
  <c r="S1227" i="125"/>
  <c r="T1227" i="125" s="1"/>
  <c r="S1228" i="125"/>
  <c r="T1228" i="125" s="1"/>
  <c r="S1229" i="125"/>
  <c r="T1229" i="125" s="1"/>
  <c r="S1230" i="125"/>
  <c r="T1230" i="125" s="1"/>
  <c r="S1231" i="125"/>
  <c r="T1231" i="125" s="1"/>
  <c r="S1232" i="125"/>
  <c r="T1232" i="125" s="1"/>
  <c r="S1233" i="125"/>
  <c r="T1233" i="125" s="1"/>
  <c r="S1234" i="125"/>
  <c r="T1234" i="125" s="1"/>
  <c r="S1235" i="125"/>
  <c r="S1236" i="125"/>
  <c r="T1236" i="125" s="1"/>
  <c r="S1237" i="125"/>
  <c r="S1238" i="125"/>
  <c r="T1238" i="125" s="1"/>
  <c r="S1239" i="125"/>
  <c r="T1239" i="125" s="1"/>
  <c r="S1240" i="125"/>
  <c r="T1240" i="125" s="1"/>
  <c r="S1241" i="125"/>
  <c r="T1241" i="125" s="1"/>
  <c r="S1242" i="125"/>
  <c r="T1242" i="125" s="1"/>
  <c r="S1243" i="125"/>
  <c r="T1243" i="125" s="1"/>
  <c r="S1244" i="125"/>
  <c r="T1244" i="125" s="1"/>
  <c r="S1245" i="125"/>
  <c r="T1245" i="125" s="1"/>
  <c r="S1246" i="125"/>
  <c r="T1246" i="125" s="1"/>
  <c r="S1247" i="125"/>
  <c r="T1247" i="125" s="1"/>
  <c r="S1248" i="125"/>
  <c r="T1248" i="125" s="1"/>
  <c r="S1249" i="125"/>
  <c r="T1249" i="125" s="1"/>
  <c r="S1250" i="125"/>
  <c r="T1250" i="125" s="1"/>
  <c r="S1251" i="125"/>
  <c r="T1251" i="125" s="1"/>
  <c r="S1252" i="125"/>
  <c r="T1252" i="125" s="1"/>
  <c r="S1253" i="125"/>
  <c r="T1253" i="125" s="1"/>
  <c r="S1254" i="125"/>
  <c r="T1254" i="125" s="1"/>
  <c r="S1255" i="125"/>
  <c r="T1255" i="125" s="1"/>
  <c r="S1256" i="125"/>
  <c r="T1256" i="125" s="1"/>
  <c r="S1257" i="125"/>
  <c r="T1257" i="125" s="1"/>
  <c r="S1258" i="125"/>
  <c r="T1258" i="125" s="1"/>
  <c r="S1259" i="125"/>
  <c r="T1259" i="125" s="1"/>
  <c r="S1260" i="125"/>
  <c r="T1260" i="125" s="1"/>
  <c r="S1261" i="125"/>
  <c r="T1261" i="125" s="1"/>
  <c r="S1262" i="125"/>
  <c r="T1262" i="125" s="1"/>
  <c r="S1263" i="125"/>
  <c r="T1263" i="125" s="1"/>
  <c r="S1264" i="125"/>
  <c r="T1264" i="125" s="1"/>
  <c r="S1265" i="125"/>
  <c r="T1265" i="125" s="1"/>
  <c r="S1266" i="125"/>
  <c r="T1266" i="125" s="1"/>
  <c r="S1267" i="125"/>
  <c r="T1267" i="125" s="1"/>
  <c r="S1268" i="125"/>
  <c r="T1268" i="125" s="1"/>
  <c r="S1269" i="125"/>
  <c r="T1269" i="125" s="1"/>
  <c r="S1270" i="125"/>
  <c r="T1270" i="125" s="1"/>
  <c r="S1271" i="125"/>
  <c r="T1271" i="125" s="1"/>
  <c r="S1272" i="125"/>
  <c r="T1272" i="125" s="1"/>
  <c r="S1273" i="125"/>
  <c r="S1274" i="125"/>
  <c r="T1274" i="125" s="1"/>
  <c r="S1275" i="125"/>
  <c r="T1275" i="125" s="1"/>
  <c r="S1276" i="125"/>
  <c r="T1276" i="125" s="1"/>
  <c r="S1277" i="125"/>
  <c r="T1277" i="125" s="1"/>
  <c r="S1278" i="125"/>
  <c r="T1278" i="125" s="1"/>
  <c r="S1279" i="125"/>
  <c r="T1279" i="125" s="1"/>
  <c r="S1280" i="125"/>
  <c r="T1280" i="125" s="1"/>
  <c r="S1281" i="125"/>
  <c r="T1281" i="125" s="1"/>
  <c r="S1282" i="125"/>
  <c r="T1282" i="125" s="1"/>
  <c r="S1283" i="125"/>
  <c r="S1284" i="125"/>
  <c r="T1284" i="125" s="1"/>
  <c r="S1285" i="125"/>
  <c r="S1286" i="125"/>
  <c r="T1286" i="125" s="1"/>
  <c r="S1287" i="125"/>
  <c r="T1287" i="125" s="1"/>
  <c r="S1288" i="125"/>
  <c r="T1288" i="125" s="1"/>
  <c r="S1289" i="125"/>
  <c r="T1289" i="125" s="1"/>
  <c r="S1290" i="125"/>
  <c r="T1290" i="125" s="1"/>
  <c r="S1291" i="125"/>
  <c r="T1291" i="125" s="1"/>
  <c r="S1292" i="125"/>
  <c r="T1292" i="125" s="1"/>
  <c r="S1293" i="125"/>
  <c r="T1293" i="125" s="1"/>
  <c r="S1294" i="125"/>
  <c r="T1294" i="125" s="1"/>
  <c r="S1295" i="125"/>
  <c r="T1295" i="125" s="1"/>
  <c r="S1296" i="125"/>
  <c r="T1296" i="125" s="1"/>
  <c r="S1297" i="125"/>
  <c r="T1297" i="125" s="1"/>
  <c r="S1298" i="125"/>
  <c r="T1298" i="125" s="1"/>
  <c r="S1299" i="125"/>
  <c r="T1299" i="125" s="1"/>
  <c r="S1300" i="125"/>
  <c r="T1300" i="125" s="1"/>
  <c r="S1301" i="125"/>
  <c r="T1301" i="125" s="1"/>
  <c r="S1302" i="125"/>
  <c r="T1302" i="125" s="1"/>
  <c r="S1303" i="125"/>
  <c r="T1303" i="125" s="1"/>
  <c r="S1304" i="125"/>
  <c r="T1304" i="125" s="1"/>
  <c r="S1305" i="125"/>
  <c r="T1305" i="125" s="1"/>
  <c r="S1306" i="125"/>
  <c r="T1306" i="125" s="1"/>
  <c r="S1307" i="125"/>
  <c r="T1307" i="125" s="1"/>
  <c r="S1308" i="125"/>
  <c r="T1308" i="125" s="1"/>
  <c r="S1309" i="125"/>
  <c r="T1309" i="125" s="1"/>
  <c r="S1310" i="125"/>
  <c r="T1310" i="125" s="1"/>
  <c r="S1311" i="125"/>
  <c r="T1311" i="125" s="1"/>
  <c r="S1312" i="125"/>
  <c r="T1312" i="125" s="1"/>
  <c r="S1313" i="125"/>
  <c r="T1313" i="125" s="1"/>
  <c r="S1314" i="125"/>
  <c r="T1314" i="125" s="1"/>
  <c r="S1315" i="125"/>
  <c r="T1315" i="125" s="1"/>
  <c r="S1316" i="125"/>
  <c r="T1316" i="125" s="1"/>
  <c r="S1317" i="125"/>
  <c r="T1317" i="125" s="1"/>
  <c r="S1318" i="125"/>
  <c r="T1318" i="125" s="1"/>
  <c r="S1319" i="125"/>
  <c r="T1319" i="125" s="1"/>
  <c r="S1320" i="125"/>
  <c r="T1320" i="125" s="1"/>
  <c r="S1321" i="125"/>
  <c r="S1322" i="125"/>
  <c r="T1322" i="125" s="1"/>
  <c r="S1323" i="125"/>
  <c r="T1323" i="125" s="1"/>
  <c r="S1324" i="125"/>
  <c r="T1324" i="125" s="1"/>
  <c r="S1325" i="125"/>
  <c r="T1325" i="125" s="1"/>
  <c r="S1326" i="125"/>
  <c r="T1326" i="125" s="1"/>
  <c r="S1327" i="125"/>
  <c r="T1327" i="125" s="1"/>
  <c r="S1328" i="125"/>
  <c r="T1328" i="125" s="1"/>
  <c r="S1329" i="125"/>
  <c r="T1329" i="125" s="1"/>
  <c r="S1330" i="125"/>
  <c r="T1330" i="125" s="1"/>
  <c r="S1331" i="125"/>
  <c r="S1332" i="125"/>
  <c r="T1332" i="125" s="1"/>
  <c r="S1333" i="125"/>
  <c r="S1334" i="125"/>
  <c r="T1334" i="125" s="1"/>
  <c r="S1335" i="125"/>
  <c r="T1335" i="125" s="1"/>
  <c r="S1336" i="125"/>
  <c r="T1336" i="125" s="1"/>
  <c r="S1337" i="125"/>
  <c r="T1337" i="125" s="1"/>
  <c r="S1338" i="125"/>
  <c r="T1338" i="125" s="1"/>
  <c r="S1339" i="125"/>
  <c r="T1339" i="125" s="1"/>
  <c r="S1340" i="125"/>
  <c r="T1340" i="125" s="1"/>
  <c r="S1341" i="125"/>
  <c r="T1341" i="125" s="1"/>
  <c r="S1342" i="125"/>
  <c r="T1342" i="125" s="1"/>
  <c r="S1343" i="125"/>
  <c r="T1343" i="125" s="1"/>
  <c r="S1344" i="125"/>
  <c r="T1344" i="125" s="1"/>
  <c r="S1345" i="125"/>
  <c r="T1345" i="125" s="1"/>
  <c r="S1346" i="125"/>
  <c r="T1346" i="125" s="1"/>
  <c r="S1347" i="125"/>
  <c r="T1347" i="125" s="1"/>
  <c r="S1348" i="125"/>
  <c r="T1348" i="125" s="1"/>
  <c r="S1349" i="125"/>
  <c r="T1349" i="125" s="1"/>
  <c r="S1350" i="125"/>
  <c r="T1350" i="125" s="1"/>
  <c r="S1351" i="125"/>
  <c r="T1351" i="125" s="1"/>
  <c r="S1352" i="125"/>
  <c r="T1352" i="125" s="1"/>
  <c r="S1353" i="125"/>
  <c r="T1353" i="125" s="1"/>
  <c r="S1354" i="125"/>
  <c r="T1354" i="125" s="1"/>
  <c r="S1355" i="125"/>
  <c r="T1355" i="125" s="1"/>
  <c r="S1356" i="125"/>
  <c r="T1356" i="125" s="1"/>
  <c r="S1357" i="125"/>
  <c r="T1357" i="125" s="1"/>
  <c r="S1358" i="125"/>
  <c r="T1358" i="125" s="1"/>
  <c r="S1359" i="125"/>
  <c r="T1359" i="125" s="1"/>
  <c r="S1360" i="125"/>
  <c r="T1360" i="125" s="1"/>
  <c r="S1361" i="125"/>
  <c r="T1361" i="125" s="1"/>
  <c r="S1362" i="125"/>
  <c r="T1362" i="125" s="1"/>
  <c r="S1363" i="125"/>
  <c r="T1363" i="125" s="1"/>
  <c r="S1364" i="125"/>
  <c r="T1364" i="125" s="1"/>
  <c r="S1365" i="125"/>
  <c r="T1365" i="125" s="1"/>
  <c r="S1366" i="125"/>
  <c r="T1366" i="125" s="1"/>
  <c r="S1367" i="125"/>
  <c r="T1367" i="125" s="1"/>
  <c r="S1368" i="125"/>
  <c r="T1368" i="125" s="1"/>
  <c r="S1369" i="125"/>
  <c r="S1370" i="125"/>
  <c r="T1370" i="125" s="1"/>
  <c r="S1371" i="125"/>
  <c r="T1371" i="125" s="1"/>
  <c r="S1372" i="125"/>
  <c r="T1372" i="125" s="1"/>
  <c r="S1373" i="125"/>
  <c r="T1373" i="125" s="1"/>
  <c r="S1374" i="125"/>
  <c r="T1374" i="125" s="1"/>
  <c r="S1375" i="125"/>
  <c r="T1375" i="125" s="1"/>
  <c r="S1376" i="125"/>
  <c r="T1376" i="125" s="1"/>
  <c r="S1377" i="125"/>
  <c r="T1377" i="125" s="1"/>
  <c r="S1378" i="125"/>
  <c r="T1378" i="125" s="1"/>
  <c r="S1379" i="125"/>
  <c r="S1380" i="125"/>
  <c r="T1380" i="125" s="1"/>
  <c r="S1381" i="125"/>
  <c r="S1382" i="125"/>
  <c r="T1382" i="125" s="1"/>
  <c r="S1383" i="125"/>
  <c r="T1383" i="125" s="1"/>
  <c r="S1384" i="125"/>
  <c r="T1384" i="125" s="1"/>
  <c r="S1385" i="125"/>
  <c r="T1385" i="125" s="1"/>
  <c r="S1386" i="125"/>
  <c r="T1386" i="125" s="1"/>
  <c r="S1387" i="125"/>
  <c r="T1387" i="125" s="1"/>
  <c r="S1388" i="125"/>
  <c r="T1388" i="125" s="1"/>
  <c r="S1389" i="125"/>
  <c r="T1389" i="125" s="1"/>
  <c r="S1390" i="125"/>
  <c r="T1390" i="125" s="1"/>
  <c r="S1391" i="125"/>
  <c r="T1391" i="125" s="1"/>
  <c r="S1392" i="125"/>
  <c r="T1392" i="125" s="1"/>
  <c r="S1393" i="125"/>
  <c r="T1393" i="125" s="1"/>
  <c r="S1394" i="125"/>
  <c r="T1394" i="125" s="1"/>
  <c r="S1395" i="125"/>
  <c r="T1395" i="125" s="1"/>
  <c r="S1396" i="125"/>
  <c r="T1396" i="125" s="1"/>
  <c r="S1397" i="125"/>
  <c r="T1397" i="125" s="1"/>
  <c r="S1398" i="125"/>
  <c r="T1398" i="125" s="1"/>
  <c r="S1399" i="125"/>
  <c r="T1399" i="125" s="1"/>
  <c r="S1400" i="125"/>
  <c r="T1400" i="125" s="1"/>
  <c r="S1401" i="125"/>
  <c r="T1401" i="125" s="1"/>
  <c r="S1402" i="125"/>
  <c r="T1402" i="125" s="1"/>
  <c r="S1403" i="125"/>
  <c r="T1403" i="125" s="1"/>
  <c r="S1404" i="125"/>
  <c r="T1404" i="125" s="1"/>
  <c r="S1405" i="125"/>
  <c r="T1405" i="125" s="1"/>
  <c r="S1406" i="125"/>
  <c r="T1406" i="125" s="1"/>
  <c r="S1407" i="125"/>
  <c r="T1407" i="125" s="1"/>
  <c r="S1408" i="125"/>
  <c r="T1408" i="125" s="1"/>
  <c r="S1409" i="125"/>
  <c r="T1409" i="125" s="1"/>
  <c r="S1410" i="125"/>
  <c r="T1410" i="125" s="1"/>
  <c r="S1411" i="125"/>
  <c r="T1411" i="125" s="1"/>
  <c r="S1412" i="125"/>
  <c r="T1412" i="125" s="1"/>
  <c r="S1413" i="125"/>
  <c r="T1413" i="125" s="1"/>
  <c r="S1414" i="125"/>
  <c r="T1414" i="125" s="1"/>
  <c r="S1415" i="125"/>
  <c r="T1415" i="125" s="1"/>
  <c r="S1416" i="125"/>
  <c r="T1416" i="125" s="1"/>
  <c r="S1417" i="125"/>
  <c r="S1418" i="125"/>
  <c r="T1418" i="125" s="1"/>
  <c r="S1419" i="125"/>
  <c r="T1419" i="125" s="1"/>
  <c r="S1420" i="125"/>
  <c r="T1420" i="125" s="1"/>
  <c r="S1421" i="125"/>
  <c r="T1421" i="125" s="1"/>
  <c r="S1422" i="125"/>
  <c r="T1422" i="125" s="1"/>
  <c r="S1423" i="125"/>
  <c r="T1423" i="125" s="1"/>
  <c r="S1424" i="125"/>
  <c r="T1424" i="125" s="1"/>
  <c r="S1425" i="125"/>
  <c r="T1425" i="125" s="1"/>
  <c r="S1426" i="125"/>
  <c r="T1426" i="125" s="1"/>
  <c r="S1427" i="125"/>
  <c r="S1428" i="125"/>
  <c r="T1428" i="125" s="1"/>
  <c r="S1429" i="125"/>
  <c r="S1430" i="125"/>
  <c r="T1430" i="125" s="1"/>
  <c r="S1431" i="125"/>
  <c r="T1431" i="125" s="1"/>
  <c r="S1432" i="125"/>
  <c r="T1432" i="125" s="1"/>
  <c r="S1433" i="125"/>
  <c r="T1433" i="125" s="1"/>
  <c r="S1434" i="125"/>
  <c r="T1434" i="125" s="1"/>
  <c r="S1435" i="125"/>
  <c r="T1435" i="125" s="1"/>
  <c r="S1436" i="125"/>
  <c r="T1436" i="125" s="1"/>
  <c r="S1437" i="125"/>
  <c r="T1437" i="125" s="1"/>
  <c r="S1438" i="125"/>
  <c r="T1438" i="125" s="1"/>
  <c r="S1439" i="125"/>
  <c r="T1439" i="125" s="1"/>
  <c r="S1440" i="125"/>
  <c r="T1440" i="125" s="1"/>
  <c r="S1441" i="125"/>
  <c r="T1441" i="125" s="1"/>
  <c r="S1442" i="125"/>
  <c r="T1442" i="125" s="1"/>
  <c r="S1443" i="125"/>
  <c r="T1443" i="125" s="1"/>
  <c r="S1444" i="125"/>
  <c r="T1444" i="125" s="1"/>
  <c r="S1445" i="125"/>
  <c r="T1445" i="125" s="1"/>
  <c r="S1446" i="125"/>
  <c r="T1446" i="125" s="1"/>
  <c r="S1447" i="125"/>
  <c r="T1447" i="125" s="1"/>
  <c r="S1448" i="125"/>
  <c r="T1448" i="125" s="1"/>
  <c r="S1449" i="125"/>
  <c r="T1449" i="125" s="1"/>
  <c r="S1450" i="125"/>
  <c r="T1450" i="125" s="1"/>
  <c r="S1451" i="125"/>
  <c r="T1451" i="125" s="1"/>
  <c r="S1452" i="125"/>
  <c r="T1452" i="125" s="1"/>
  <c r="S1453" i="125"/>
  <c r="T1453" i="125" s="1"/>
  <c r="S1454" i="125"/>
  <c r="T1454" i="125" s="1"/>
  <c r="S1455" i="125"/>
  <c r="T1455" i="125" s="1"/>
  <c r="S1456" i="125"/>
  <c r="T1456" i="125" s="1"/>
  <c r="S1457" i="125"/>
  <c r="T1457" i="125" s="1"/>
  <c r="S1458" i="125"/>
  <c r="T1458" i="125" s="1"/>
  <c r="S1459" i="125"/>
  <c r="T1459" i="125" s="1"/>
  <c r="S1460" i="125"/>
  <c r="T1460" i="125" s="1"/>
  <c r="S1461" i="125"/>
  <c r="T1461" i="125" s="1"/>
  <c r="S1462" i="125"/>
  <c r="T1462" i="125" s="1"/>
  <c r="S1463" i="125"/>
  <c r="T1463" i="125" s="1"/>
  <c r="S1464" i="125"/>
  <c r="T1464" i="125" s="1"/>
  <c r="S1465" i="125"/>
  <c r="S1466" i="125"/>
  <c r="T1466" i="125" s="1"/>
  <c r="S1467" i="125"/>
  <c r="T1467" i="125" s="1"/>
  <c r="S1468" i="125"/>
  <c r="T1468" i="125" s="1"/>
  <c r="S1469" i="125"/>
  <c r="T1469" i="125" s="1"/>
  <c r="S1470" i="125"/>
  <c r="T1470" i="125" s="1"/>
  <c r="S1471" i="125"/>
  <c r="T1471" i="125" s="1"/>
  <c r="S1472" i="125"/>
  <c r="T1472" i="125" s="1"/>
  <c r="S1473" i="125"/>
  <c r="T1473" i="125" s="1"/>
  <c r="S1474" i="125"/>
  <c r="T1474" i="125" s="1"/>
  <c r="S1475" i="125"/>
  <c r="S1476" i="125"/>
  <c r="T1476" i="125" s="1"/>
  <c r="S1477" i="125"/>
  <c r="T1477" i="125" s="1"/>
  <c r="S1478" i="125"/>
  <c r="T1478" i="125" s="1"/>
  <c r="S1479" i="125"/>
  <c r="T1479" i="125" s="1"/>
  <c r="S1480" i="125"/>
  <c r="T1480" i="125" s="1"/>
  <c r="S1481" i="125"/>
  <c r="T1481" i="125" s="1"/>
  <c r="S1482" i="125"/>
  <c r="T1482" i="125" s="1"/>
  <c r="S1483" i="125"/>
  <c r="T1483" i="125" s="1"/>
  <c r="S1484" i="125"/>
  <c r="T1484" i="125" s="1"/>
  <c r="S1485" i="125"/>
  <c r="T1485" i="125" s="1"/>
  <c r="S1486" i="125"/>
  <c r="T1486" i="125" s="1"/>
  <c r="S1487" i="125"/>
  <c r="T1487" i="125" s="1"/>
  <c r="S1488" i="125"/>
  <c r="T1488" i="125" s="1"/>
  <c r="S1489" i="125"/>
  <c r="T1489" i="125" s="1"/>
  <c r="S1490" i="125"/>
  <c r="T1490" i="125" s="1"/>
  <c r="S1491" i="125"/>
  <c r="T1491" i="125" s="1"/>
  <c r="S1492" i="125"/>
  <c r="T1492" i="125" s="1"/>
  <c r="S1493" i="125"/>
  <c r="T1493" i="125" s="1"/>
  <c r="S1494" i="125"/>
  <c r="T1494" i="125" s="1"/>
  <c r="S1495" i="125"/>
  <c r="T1495" i="125" s="1"/>
  <c r="S1496" i="125"/>
  <c r="T1496" i="125" s="1"/>
  <c r="S1497" i="125"/>
  <c r="T1497" i="125" s="1"/>
  <c r="S1498" i="125"/>
  <c r="T1498" i="125" s="1"/>
  <c r="S1499" i="125"/>
  <c r="T1499" i="125" s="1"/>
  <c r="S1500" i="125"/>
  <c r="T1500" i="125" s="1"/>
  <c r="S1501" i="125"/>
  <c r="T1501" i="125" s="1"/>
  <c r="S1502" i="125"/>
  <c r="T1502" i="125" s="1"/>
  <c r="S1503" i="125"/>
  <c r="T1503" i="125" s="1"/>
  <c r="S1504" i="125"/>
  <c r="T1504" i="125" s="1"/>
  <c r="S1505" i="125"/>
  <c r="T1505" i="125" s="1"/>
  <c r="S1506" i="125"/>
  <c r="T1506" i="125" s="1"/>
  <c r="S1507" i="125"/>
  <c r="T1507" i="125" s="1"/>
  <c r="S1508" i="125"/>
  <c r="T1508" i="125" s="1"/>
  <c r="S1509" i="125"/>
  <c r="T1509" i="125" s="1"/>
  <c r="S1510" i="125"/>
  <c r="T1510" i="125" s="1"/>
  <c r="S1511" i="125"/>
  <c r="T1511" i="125" s="1"/>
  <c r="S1512" i="125"/>
  <c r="T1512" i="125" s="1"/>
  <c r="S1513" i="125"/>
  <c r="S1514" i="125"/>
  <c r="T1514" i="125" s="1"/>
  <c r="S1515" i="125"/>
  <c r="T1515" i="125" s="1"/>
  <c r="S1516" i="125"/>
  <c r="T1516" i="125" s="1"/>
  <c r="S1517" i="125"/>
  <c r="T1517" i="125" s="1"/>
  <c r="S1518" i="125"/>
  <c r="T1518" i="125" s="1"/>
  <c r="S1519" i="125"/>
  <c r="T1519" i="125" s="1"/>
  <c r="S1520" i="125"/>
  <c r="T1520" i="125" s="1"/>
  <c r="S1521" i="125"/>
  <c r="T1521" i="125" s="1"/>
  <c r="S1522" i="125"/>
  <c r="T1522" i="125" s="1"/>
  <c r="S1523" i="125"/>
  <c r="S1524" i="125"/>
  <c r="T1524" i="125" s="1"/>
  <c r="S1525" i="125"/>
  <c r="T1525" i="125" s="1"/>
  <c r="S1526" i="125"/>
  <c r="T1526" i="125" s="1"/>
  <c r="S1527" i="125"/>
  <c r="T1527" i="125" s="1"/>
  <c r="S1528" i="125"/>
  <c r="T1528" i="125" s="1"/>
  <c r="S1529" i="125"/>
  <c r="T1529" i="125" s="1"/>
  <c r="S1530" i="125"/>
  <c r="T1530" i="125" s="1"/>
  <c r="S1531" i="125"/>
  <c r="T1531" i="125" s="1"/>
  <c r="S1532" i="125"/>
  <c r="T1532" i="125" s="1"/>
  <c r="S1533" i="125"/>
  <c r="T1533" i="125" s="1"/>
  <c r="S1534" i="125"/>
  <c r="T1534" i="125" s="1"/>
  <c r="S1535" i="125"/>
  <c r="T1535" i="125" s="1"/>
  <c r="S1536" i="125"/>
  <c r="T1536" i="125" s="1"/>
  <c r="S1537" i="125"/>
  <c r="T1537" i="125" s="1"/>
  <c r="S1538" i="125"/>
  <c r="T1538" i="125" s="1"/>
  <c r="S1539" i="125"/>
  <c r="T1539" i="125" s="1"/>
  <c r="S1540" i="125"/>
  <c r="T1540" i="125" s="1"/>
  <c r="S1541" i="125"/>
  <c r="T1541" i="125" s="1"/>
  <c r="S1542" i="125"/>
  <c r="T1542" i="125" s="1"/>
  <c r="S1543" i="125"/>
  <c r="T1543" i="125" s="1"/>
  <c r="S1544" i="125"/>
  <c r="T1544" i="125" s="1"/>
  <c r="S1545" i="125"/>
  <c r="T1545" i="125" s="1"/>
  <c r="S1546" i="125"/>
  <c r="T1546" i="125" s="1"/>
  <c r="S1547" i="125"/>
  <c r="T1547" i="125" s="1"/>
  <c r="S1548" i="125"/>
  <c r="T1548" i="125" s="1"/>
  <c r="S1549" i="125"/>
  <c r="T1549" i="125" s="1"/>
  <c r="S1550" i="125"/>
  <c r="T1550" i="125" s="1"/>
  <c r="S1551" i="125"/>
  <c r="T1551" i="125" s="1"/>
  <c r="S1552" i="125"/>
  <c r="T1552" i="125" s="1"/>
  <c r="S1553" i="125"/>
  <c r="T1553" i="125" s="1"/>
  <c r="S1554" i="125"/>
  <c r="T1554" i="125" s="1"/>
  <c r="S1555" i="125"/>
  <c r="T1555" i="125" s="1"/>
  <c r="S1556" i="125"/>
  <c r="T1556" i="125" s="1"/>
  <c r="S1557" i="125"/>
  <c r="T1557" i="125" s="1"/>
  <c r="S1558" i="125"/>
  <c r="T1558" i="125" s="1"/>
  <c r="S1559" i="125"/>
  <c r="T1559" i="125" s="1"/>
  <c r="S1560" i="125"/>
  <c r="T1560" i="125" s="1"/>
  <c r="S1561" i="125"/>
  <c r="S1562" i="125"/>
  <c r="T1562" i="125" s="1"/>
  <c r="S1563" i="125"/>
  <c r="T1563" i="125" s="1"/>
  <c r="S1564" i="125"/>
  <c r="T1564" i="125" s="1"/>
  <c r="S1565" i="125"/>
  <c r="T1565" i="125" s="1"/>
  <c r="S1566" i="125"/>
  <c r="T1566" i="125" s="1"/>
  <c r="S1567" i="125"/>
  <c r="T1567" i="125" s="1"/>
  <c r="S1568" i="125"/>
  <c r="T1568" i="125" s="1"/>
  <c r="S1569" i="125"/>
  <c r="T1569" i="125" s="1"/>
  <c r="S1570" i="125"/>
  <c r="T1570" i="125" s="1"/>
  <c r="S1571" i="125"/>
  <c r="S1572" i="125"/>
  <c r="T1572" i="125" s="1"/>
  <c r="S1573" i="125"/>
  <c r="T1573" i="125" s="1"/>
  <c r="S1574" i="125"/>
  <c r="T1574" i="125" s="1"/>
  <c r="S1575" i="125"/>
  <c r="T1575" i="125" s="1"/>
  <c r="S1576" i="125"/>
  <c r="T1576" i="125" s="1"/>
  <c r="S1577" i="125"/>
  <c r="T1577" i="125" s="1"/>
  <c r="S1578" i="125"/>
  <c r="T1578" i="125" s="1"/>
  <c r="S1579" i="125"/>
  <c r="T1579" i="125" s="1"/>
  <c r="S1580" i="125"/>
  <c r="T1580" i="125" s="1"/>
  <c r="S1581" i="125"/>
  <c r="T1581" i="125" s="1"/>
  <c r="S1582" i="125"/>
  <c r="T1582" i="125" s="1"/>
  <c r="S1583" i="125"/>
  <c r="T1583" i="125" s="1"/>
  <c r="S1584" i="125"/>
  <c r="T1584" i="125" s="1"/>
  <c r="S1585" i="125"/>
  <c r="T1585" i="125" s="1"/>
  <c r="S1586" i="125"/>
  <c r="T1586" i="125" s="1"/>
  <c r="S1587" i="125"/>
  <c r="T1587" i="125" s="1"/>
  <c r="S1588" i="125"/>
  <c r="T1588" i="125" s="1"/>
  <c r="S1589" i="125"/>
  <c r="T1589" i="125" s="1"/>
  <c r="S1590" i="125"/>
  <c r="T1590" i="125" s="1"/>
  <c r="S1591" i="125"/>
  <c r="T1591" i="125" s="1"/>
  <c r="S1592" i="125"/>
  <c r="T1592" i="125" s="1"/>
  <c r="S1593" i="125"/>
  <c r="T1593" i="125" s="1"/>
  <c r="S1594" i="125"/>
  <c r="T1594" i="125" s="1"/>
  <c r="S1595" i="125"/>
  <c r="T1595" i="125" s="1"/>
  <c r="S1596" i="125"/>
  <c r="T1596" i="125" s="1"/>
  <c r="S1597" i="125"/>
  <c r="T1597" i="125" s="1"/>
  <c r="S1598" i="125"/>
  <c r="T1598" i="125" s="1"/>
  <c r="S1599" i="125"/>
  <c r="T1599" i="125" s="1"/>
  <c r="S1600" i="125"/>
  <c r="T1600" i="125" s="1"/>
  <c r="S1601" i="125"/>
  <c r="T1601" i="125" s="1"/>
  <c r="S1602" i="125"/>
  <c r="T1602" i="125" s="1"/>
  <c r="S1603" i="125"/>
  <c r="T1603" i="125" s="1"/>
  <c r="S1604" i="125"/>
  <c r="T1604" i="125" s="1"/>
  <c r="S1605" i="125"/>
  <c r="T1605" i="125" s="1"/>
  <c r="S1606" i="125"/>
  <c r="T1606" i="125" s="1"/>
  <c r="S1607" i="125"/>
  <c r="T1607" i="125" s="1"/>
  <c r="S1608" i="125"/>
  <c r="T1608" i="125" s="1"/>
  <c r="S1609" i="125"/>
  <c r="S1610" i="125"/>
  <c r="T1610" i="125" s="1"/>
  <c r="S1611" i="125"/>
  <c r="T1611" i="125" s="1"/>
  <c r="S1612" i="125"/>
  <c r="T1612" i="125" s="1"/>
  <c r="S1613" i="125"/>
  <c r="T1613" i="125" s="1"/>
  <c r="S1614" i="125"/>
  <c r="T1614" i="125" s="1"/>
  <c r="S1615" i="125"/>
  <c r="T1615" i="125" s="1"/>
  <c r="S1616" i="125"/>
  <c r="T1616" i="125" s="1"/>
  <c r="S1617" i="125"/>
  <c r="T1617" i="125" s="1"/>
  <c r="S1618" i="125"/>
  <c r="T1618" i="125" s="1"/>
  <c r="S1619" i="125"/>
  <c r="S1620" i="125"/>
  <c r="T1620" i="125" s="1"/>
  <c r="S1621" i="125"/>
  <c r="T1621" i="125" s="1"/>
  <c r="S1622" i="125"/>
  <c r="T1622" i="125" s="1"/>
  <c r="S1623" i="125"/>
  <c r="T1623" i="125" s="1"/>
  <c r="S1624" i="125"/>
  <c r="T1624" i="125" s="1"/>
  <c r="S1625" i="125"/>
  <c r="T1625" i="125" s="1"/>
  <c r="S1626" i="125"/>
  <c r="T1626" i="125" s="1"/>
  <c r="S1627" i="125"/>
  <c r="T1627" i="125" s="1"/>
  <c r="S1628" i="125"/>
  <c r="T1628" i="125" s="1"/>
  <c r="S1629" i="125"/>
  <c r="T1629" i="125" s="1"/>
  <c r="S1630" i="125"/>
  <c r="T1630" i="125" s="1"/>
  <c r="S1631" i="125"/>
  <c r="T1631" i="125" s="1"/>
  <c r="S1632" i="125"/>
  <c r="T1632" i="125" s="1"/>
  <c r="S1633" i="125"/>
  <c r="T1633" i="125" s="1"/>
  <c r="S1634" i="125"/>
  <c r="T1634" i="125" s="1"/>
  <c r="S1635" i="125"/>
  <c r="T1635" i="125" s="1"/>
  <c r="S1636" i="125"/>
  <c r="T1636" i="125" s="1"/>
  <c r="S1637" i="125"/>
  <c r="T1637" i="125" s="1"/>
  <c r="S1638" i="125"/>
  <c r="T1638" i="125" s="1"/>
  <c r="S1639" i="125"/>
  <c r="T1639" i="125" s="1"/>
  <c r="S1640" i="125"/>
  <c r="T1640" i="125" s="1"/>
  <c r="S1641" i="125"/>
  <c r="T1641" i="125" s="1"/>
  <c r="S1642" i="125"/>
  <c r="T1642" i="125" s="1"/>
  <c r="S1643" i="125"/>
  <c r="T1643" i="125" s="1"/>
  <c r="S1644" i="125"/>
  <c r="T1644" i="125" s="1"/>
  <c r="S1645" i="125"/>
  <c r="T1645" i="125" s="1"/>
  <c r="S1646" i="125"/>
  <c r="T1646" i="125" s="1"/>
  <c r="S1647" i="125"/>
  <c r="T1647" i="125" s="1"/>
  <c r="S1648" i="125"/>
  <c r="T1648" i="125" s="1"/>
  <c r="S1649" i="125"/>
  <c r="T1649" i="125" s="1"/>
  <c r="S1650" i="125"/>
  <c r="T1650" i="125" s="1"/>
  <c r="S1651" i="125"/>
  <c r="T1651" i="125" s="1"/>
  <c r="S1652" i="125"/>
  <c r="T1652" i="125" s="1"/>
  <c r="S1653" i="125"/>
  <c r="T1653" i="125" s="1"/>
  <c r="S1654" i="125"/>
  <c r="T1654" i="125" s="1"/>
  <c r="S1655" i="125"/>
  <c r="T1655" i="125" s="1"/>
  <c r="S1656" i="125"/>
  <c r="T1656" i="125" s="1"/>
  <c r="S1657" i="125"/>
  <c r="S1658" i="125"/>
  <c r="T1658" i="125" s="1"/>
  <c r="S1659" i="125"/>
  <c r="T1659" i="125" s="1"/>
  <c r="S1660" i="125"/>
  <c r="T1660" i="125" s="1"/>
  <c r="S1661" i="125"/>
  <c r="T1661" i="125" s="1"/>
  <c r="S1662" i="125"/>
  <c r="T1662" i="125" s="1"/>
  <c r="S1663" i="125"/>
  <c r="T1663" i="125" s="1"/>
  <c r="S1664" i="125"/>
  <c r="T1664" i="125" s="1"/>
  <c r="S1665" i="125"/>
  <c r="T1665" i="125" s="1"/>
  <c r="S1666" i="125"/>
  <c r="T1666" i="125" s="1"/>
  <c r="S1667" i="125"/>
  <c r="S1668" i="125"/>
  <c r="T1668" i="125" s="1"/>
  <c r="S1669" i="125"/>
  <c r="T1669" i="125" s="1"/>
  <c r="S1670" i="125"/>
  <c r="T1670" i="125" s="1"/>
  <c r="S1671" i="125"/>
  <c r="T1671" i="125" s="1"/>
  <c r="S1672" i="125"/>
  <c r="T1672" i="125" s="1"/>
  <c r="S1673" i="125"/>
  <c r="T1673" i="125" s="1"/>
  <c r="S1674" i="125"/>
  <c r="T1674" i="125" s="1"/>
  <c r="S1675" i="125"/>
  <c r="T1675" i="125" s="1"/>
  <c r="S1676" i="125"/>
  <c r="T1676" i="125" s="1"/>
  <c r="S1677" i="125"/>
  <c r="T1677" i="125" s="1"/>
  <c r="S1678" i="125"/>
  <c r="T1678" i="125" s="1"/>
  <c r="S1679" i="125"/>
  <c r="T1679" i="125" s="1"/>
  <c r="S1680" i="125"/>
  <c r="T1680" i="125" s="1"/>
  <c r="S1681" i="125"/>
  <c r="T1681" i="125" s="1"/>
  <c r="S1682" i="125"/>
  <c r="T1682" i="125" s="1"/>
  <c r="S1683" i="125"/>
  <c r="T1683" i="125" s="1"/>
  <c r="S1684" i="125"/>
  <c r="T1684" i="125" s="1"/>
  <c r="S1685" i="125"/>
  <c r="T1685" i="125" s="1"/>
  <c r="S1686" i="125"/>
  <c r="T1686" i="125" s="1"/>
  <c r="S1687" i="125"/>
  <c r="T1687" i="125" s="1"/>
  <c r="S1688" i="125"/>
  <c r="T1688" i="125" s="1"/>
  <c r="S1689" i="125"/>
  <c r="T1689" i="125" s="1"/>
  <c r="S1690" i="125"/>
  <c r="T1690" i="125" s="1"/>
  <c r="S1691" i="125"/>
  <c r="T1691" i="125" s="1"/>
  <c r="S1692" i="125"/>
  <c r="T1692" i="125" s="1"/>
  <c r="S1693" i="125"/>
  <c r="T1693" i="125" s="1"/>
  <c r="S1694" i="125"/>
  <c r="T1694" i="125" s="1"/>
  <c r="S1695" i="125"/>
  <c r="T1695" i="125" s="1"/>
  <c r="S1696" i="125"/>
  <c r="T1696" i="125" s="1"/>
  <c r="S1697" i="125"/>
  <c r="T1697" i="125" s="1"/>
  <c r="S1698" i="125"/>
  <c r="T1698" i="125" s="1"/>
  <c r="S1699" i="125"/>
  <c r="T1699" i="125" s="1"/>
  <c r="S1700" i="125"/>
  <c r="T1700" i="125" s="1"/>
  <c r="S1701" i="125"/>
  <c r="T1701" i="125" s="1"/>
  <c r="S1702" i="125"/>
  <c r="T1702" i="125" s="1"/>
  <c r="S1703" i="125"/>
  <c r="T1703" i="125" s="1"/>
  <c r="S1704" i="125"/>
  <c r="T1704" i="125" s="1"/>
  <c r="S1705" i="125"/>
  <c r="S1706" i="125"/>
  <c r="T1706" i="125" s="1"/>
  <c r="S1707" i="125"/>
  <c r="T1707" i="125" s="1"/>
  <c r="S1708" i="125"/>
  <c r="T1708" i="125" s="1"/>
  <c r="S1709" i="125"/>
  <c r="T1709" i="125" s="1"/>
  <c r="S1710" i="125"/>
  <c r="T1710" i="125" s="1"/>
  <c r="S1711" i="125"/>
  <c r="T1711" i="125" s="1"/>
  <c r="S1712" i="125"/>
  <c r="T1712" i="125" s="1"/>
  <c r="S1713" i="125"/>
  <c r="T1713" i="125" s="1"/>
  <c r="S1714" i="125"/>
  <c r="T1714" i="125" s="1"/>
  <c r="S1715" i="125"/>
  <c r="S1716" i="125"/>
  <c r="T1716" i="125" s="1"/>
  <c r="S1717" i="125"/>
  <c r="T1717" i="125" s="1"/>
  <c r="S1718" i="125"/>
  <c r="T1718" i="125" s="1"/>
  <c r="S1719" i="125"/>
  <c r="T1719" i="125" s="1"/>
  <c r="S1720" i="125"/>
  <c r="T1720" i="125" s="1"/>
  <c r="S1721" i="125"/>
  <c r="T1721" i="125" s="1"/>
  <c r="S1722" i="125"/>
  <c r="T1722" i="125" s="1"/>
  <c r="S1723" i="125"/>
  <c r="T1723" i="125" s="1"/>
  <c r="S1724" i="125"/>
  <c r="T1724" i="125" s="1"/>
  <c r="S1725" i="125"/>
  <c r="T1725" i="125" s="1"/>
  <c r="S1726" i="125"/>
  <c r="T1726" i="125" s="1"/>
  <c r="S1727" i="125"/>
  <c r="T1727" i="125" s="1"/>
  <c r="S1728" i="125"/>
  <c r="T1728" i="125" s="1"/>
  <c r="S1729" i="125"/>
  <c r="T1729" i="125" s="1"/>
  <c r="S1730" i="125"/>
  <c r="T1730" i="125" s="1"/>
  <c r="S1731" i="125"/>
  <c r="T1731" i="125" s="1"/>
  <c r="S1732" i="125"/>
  <c r="T1732" i="125" s="1"/>
  <c r="S1733" i="125"/>
  <c r="T1733" i="125" s="1"/>
  <c r="S1734" i="125"/>
  <c r="T1734" i="125" s="1"/>
  <c r="S1735" i="125"/>
  <c r="T1735" i="125" s="1"/>
  <c r="S1736" i="125"/>
  <c r="T1736" i="125" s="1"/>
  <c r="S1737" i="125"/>
  <c r="T1737" i="125" s="1"/>
  <c r="S1738" i="125"/>
  <c r="T1738" i="125" s="1"/>
  <c r="S1739" i="125"/>
  <c r="T1739" i="125" s="1"/>
  <c r="S1740" i="125"/>
  <c r="T1740" i="125" s="1"/>
  <c r="S1741" i="125"/>
  <c r="T1741" i="125" s="1"/>
  <c r="S1742" i="125"/>
  <c r="T1742" i="125" s="1"/>
  <c r="S1743" i="125"/>
  <c r="T1743" i="125" s="1"/>
  <c r="S1744" i="125"/>
  <c r="T1744" i="125" s="1"/>
  <c r="S1745" i="125"/>
  <c r="T1745" i="125" s="1"/>
  <c r="S1746" i="125"/>
  <c r="T1746" i="125" s="1"/>
  <c r="S1747" i="125"/>
  <c r="T1747" i="125" s="1"/>
  <c r="S1748" i="125"/>
  <c r="T1748" i="125" s="1"/>
  <c r="S1749" i="125"/>
  <c r="T1749" i="125" s="1"/>
  <c r="S1750" i="125"/>
  <c r="T1750" i="125" s="1"/>
  <c r="S1751" i="125"/>
  <c r="T1751" i="125" s="1"/>
  <c r="S1752" i="125"/>
  <c r="T1752" i="125" s="1"/>
  <c r="S1753" i="125"/>
  <c r="S1754" i="125"/>
  <c r="T1754" i="125" s="1"/>
  <c r="S1755" i="125"/>
  <c r="T1755" i="125" s="1"/>
  <c r="S1756" i="125"/>
  <c r="T1756" i="125" s="1"/>
  <c r="S1757" i="125"/>
  <c r="T1757" i="125" s="1"/>
  <c r="S1758" i="125"/>
  <c r="T1758" i="125" s="1"/>
  <c r="S1759" i="125"/>
  <c r="T1759" i="125" s="1"/>
  <c r="S1760" i="125"/>
  <c r="T1760" i="125" s="1"/>
  <c r="S1761" i="125"/>
  <c r="T1761" i="125" s="1"/>
  <c r="S1762" i="125"/>
  <c r="T1762" i="125" s="1"/>
  <c r="S1763" i="125"/>
  <c r="S1764" i="125"/>
  <c r="T1764" i="125" s="1"/>
  <c r="S1765" i="125"/>
  <c r="T1765" i="125" s="1"/>
  <c r="S1766" i="125"/>
  <c r="T1766" i="125" s="1"/>
  <c r="S1767" i="125"/>
  <c r="T1767" i="125" s="1"/>
  <c r="S1768" i="125"/>
  <c r="T1768" i="125" s="1"/>
  <c r="S1769" i="125"/>
  <c r="T1769" i="125" s="1"/>
  <c r="S1770" i="125"/>
  <c r="T1770" i="125" s="1"/>
  <c r="S1771" i="125"/>
  <c r="T1771" i="125" s="1"/>
  <c r="S1772" i="125"/>
  <c r="T1772" i="125" s="1"/>
  <c r="S1773" i="125"/>
  <c r="T1773" i="125" s="1"/>
  <c r="S1774" i="125"/>
  <c r="T1774" i="125" s="1"/>
  <c r="S1775" i="125"/>
  <c r="T1775" i="125" s="1"/>
  <c r="S1776" i="125"/>
  <c r="T1776" i="125" s="1"/>
  <c r="S1777" i="125"/>
  <c r="T1777" i="125" s="1"/>
  <c r="S1778" i="125"/>
  <c r="T1778" i="125" s="1"/>
  <c r="S1779" i="125"/>
  <c r="T1779" i="125" s="1"/>
  <c r="S1780" i="125"/>
  <c r="T1780" i="125" s="1"/>
  <c r="S1781" i="125"/>
  <c r="T1781" i="125" s="1"/>
  <c r="S1782" i="125"/>
  <c r="T1782" i="125" s="1"/>
  <c r="S1783" i="125"/>
  <c r="T1783" i="125" s="1"/>
  <c r="S1784" i="125"/>
  <c r="T1784" i="125" s="1"/>
  <c r="S1785" i="125"/>
  <c r="T1785" i="125" s="1"/>
  <c r="S1786" i="125"/>
  <c r="T1786" i="125" s="1"/>
  <c r="S1787" i="125"/>
  <c r="T1787" i="125" s="1"/>
  <c r="S1788" i="125"/>
  <c r="T1788" i="125" s="1"/>
  <c r="S1789" i="125"/>
  <c r="T1789" i="125" s="1"/>
  <c r="S1790" i="125"/>
  <c r="T1790" i="125" s="1"/>
  <c r="S1791" i="125"/>
  <c r="T1791" i="125" s="1"/>
  <c r="S1792" i="125"/>
  <c r="T1792" i="125" s="1"/>
  <c r="S1793" i="125"/>
  <c r="T1793" i="125" s="1"/>
  <c r="S1794" i="125"/>
  <c r="T1794" i="125" s="1"/>
  <c r="S1795" i="125"/>
  <c r="T1795" i="125" s="1"/>
  <c r="S1796" i="125"/>
  <c r="T1796" i="125" s="1"/>
  <c r="S1797" i="125"/>
  <c r="T1797" i="125" s="1"/>
  <c r="S1798" i="125"/>
  <c r="T1798" i="125" s="1"/>
  <c r="S1799" i="125"/>
  <c r="T1799" i="125" s="1"/>
  <c r="S1800" i="125"/>
  <c r="T1800" i="125" s="1"/>
  <c r="S1801" i="125"/>
  <c r="S1802" i="125"/>
  <c r="T1802" i="125" s="1"/>
  <c r="S1803" i="125"/>
  <c r="T1803" i="125" s="1"/>
  <c r="S1804" i="125"/>
  <c r="T1804" i="125" s="1"/>
  <c r="S1805" i="125"/>
  <c r="T1805" i="125" s="1"/>
  <c r="S1806" i="125"/>
  <c r="T1806" i="125" s="1"/>
  <c r="S1807" i="125"/>
  <c r="T1807" i="125" s="1"/>
  <c r="S1808" i="125"/>
  <c r="T1808" i="125" s="1"/>
  <c r="S1809" i="125"/>
  <c r="T1809" i="125" s="1"/>
  <c r="S1810" i="125"/>
  <c r="T1810" i="125" s="1"/>
  <c r="S1811" i="125"/>
  <c r="S1812" i="125"/>
  <c r="T1812" i="125" s="1"/>
  <c r="S1813" i="125"/>
  <c r="T1813" i="125" s="1"/>
  <c r="S1814" i="125"/>
  <c r="T1814" i="125" s="1"/>
  <c r="S1815" i="125"/>
  <c r="T1815" i="125" s="1"/>
  <c r="S1816" i="125"/>
  <c r="T1816" i="125" s="1"/>
  <c r="S1817" i="125"/>
  <c r="T1817" i="125" s="1"/>
  <c r="S1818" i="125"/>
  <c r="T1818" i="125" s="1"/>
  <c r="S1819" i="125"/>
  <c r="T1819" i="125" s="1"/>
  <c r="S1820" i="125"/>
  <c r="T1820" i="125" s="1"/>
  <c r="S1821" i="125"/>
  <c r="T1821" i="125" s="1"/>
  <c r="S1822" i="125"/>
  <c r="T1822" i="125" s="1"/>
  <c r="S1823" i="125"/>
  <c r="T1823" i="125" s="1"/>
  <c r="S1824" i="125"/>
  <c r="T1824" i="125" s="1"/>
  <c r="S1825" i="125"/>
  <c r="T1825" i="125" s="1"/>
  <c r="S1826" i="125"/>
  <c r="T1826" i="125" s="1"/>
  <c r="S1827" i="125"/>
  <c r="T1827" i="125" s="1"/>
  <c r="S1828" i="125"/>
  <c r="T1828" i="125" s="1"/>
  <c r="S1829" i="125"/>
  <c r="T1829" i="125" s="1"/>
  <c r="S1830" i="125"/>
  <c r="T1830" i="125" s="1"/>
  <c r="S1831" i="125"/>
  <c r="T1831" i="125" s="1"/>
  <c r="S1832" i="125"/>
  <c r="T1832" i="125" s="1"/>
  <c r="S1833" i="125"/>
  <c r="T1833" i="125" s="1"/>
  <c r="S1834" i="125"/>
  <c r="T1834" i="125" s="1"/>
  <c r="S1835" i="125"/>
  <c r="T1835" i="125" s="1"/>
  <c r="S1836" i="125"/>
  <c r="T1836" i="125" s="1"/>
  <c r="S1837" i="125"/>
  <c r="T1837" i="125" s="1"/>
  <c r="S1838" i="125"/>
  <c r="T1838" i="125" s="1"/>
  <c r="S1839" i="125"/>
  <c r="T1839" i="125" s="1"/>
  <c r="S1840" i="125"/>
  <c r="T1840" i="125" s="1"/>
  <c r="S1841" i="125"/>
  <c r="T1841" i="125" s="1"/>
  <c r="S1842" i="125"/>
  <c r="T1842" i="125" s="1"/>
  <c r="S1843" i="125"/>
  <c r="T1843" i="125" s="1"/>
  <c r="S1844" i="125"/>
  <c r="T1844" i="125" s="1"/>
  <c r="S1845" i="125"/>
  <c r="T1845" i="125" s="1"/>
  <c r="S1846" i="125"/>
  <c r="T1846" i="125" s="1"/>
  <c r="S1847" i="125"/>
  <c r="T1847" i="125" s="1"/>
  <c r="S1848" i="125"/>
  <c r="T1848" i="125" s="1"/>
  <c r="S1849" i="125"/>
  <c r="S1850" i="125"/>
  <c r="T1850" i="125" s="1"/>
  <c r="S1851" i="125"/>
  <c r="T1851" i="125" s="1"/>
  <c r="S1852" i="125"/>
  <c r="T1852" i="125" s="1"/>
  <c r="S1853" i="125"/>
  <c r="T1853" i="125" s="1"/>
  <c r="S1854" i="125"/>
  <c r="T1854" i="125" s="1"/>
  <c r="S1855" i="125"/>
  <c r="T1855" i="125" s="1"/>
  <c r="S1856" i="125"/>
  <c r="T1856" i="125" s="1"/>
  <c r="S1857" i="125"/>
  <c r="T1857" i="125" s="1"/>
  <c r="S1858" i="125"/>
  <c r="T1858" i="125" s="1"/>
  <c r="S1859" i="125"/>
  <c r="S1860" i="125"/>
  <c r="T1860" i="125" s="1"/>
  <c r="S1861" i="125"/>
  <c r="T1861" i="125" s="1"/>
  <c r="S1862" i="125"/>
  <c r="T1862" i="125" s="1"/>
  <c r="S1863" i="125"/>
  <c r="T1863" i="125" s="1"/>
  <c r="S1864" i="125"/>
  <c r="T1864" i="125" s="1"/>
  <c r="S1865" i="125"/>
  <c r="T1865" i="125" s="1"/>
  <c r="S1866" i="125"/>
  <c r="T1866" i="125" s="1"/>
  <c r="S1867" i="125"/>
  <c r="T1867" i="125" s="1"/>
  <c r="S1868" i="125"/>
  <c r="T1868" i="125" s="1"/>
  <c r="S1869" i="125"/>
  <c r="T1869" i="125" s="1"/>
  <c r="S1870" i="125"/>
  <c r="T1870" i="125" s="1"/>
  <c r="S1871" i="125"/>
  <c r="T1871" i="125" s="1"/>
  <c r="S1872" i="125"/>
  <c r="T1872" i="125" s="1"/>
  <c r="S1873" i="125"/>
  <c r="T1873" i="125" s="1"/>
  <c r="S1874" i="125"/>
  <c r="T1874" i="125" s="1"/>
  <c r="S1875" i="125"/>
  <c r="T1875" i="125" s="1"/>
  <c r="S1876" i="125"/>
  <c r="T1876" i="125" s="1"/>
  <c r="S1877" i="125"/>
  <c r="T1877" i="125" s="1"/>
  <c r="S1878" i="125"/>
  <c r="T1878" i="125" s="1"/>
  <c r="S1879" i="125"/>
  <c r="T1879" i="125" s="1"/>
  <c r="S1880" i="125"/>
  <c r="T1880" i="125" s="1"/>
  <c r="S1881" i="125"/>
  <c r="T1881" i="125" s="1"/>
  <c r="S1882" i="125"/>
  <c r="T1882" i="125" s="1"/>
  <c r="S1883" i="125"/>
  <c r="T1883" i="125" s="1"/>
  <c r="S1884" i="125"/>
  <c r="T1884" i="125" s="1"/>
  <c r="S1885" i="125"/>
  <c r="T1885" i="125" s="1"/>
  <c r="S1886" i="125"/>
  <c r="T1886" i="125" s="1"/>
  <c r="S1887" i="125"/>
  <c r="T1887" i="125" s="1"/>
  <c r="S1888" i="125"/>
  <c r="T1888" i="125" s="1"/>
  <c r="S1889" i="125"/>
  <c r="T1889" i="125" s="1"/>
  <c r="S1890" i="125"/>
  <c r="T1890" i="125" s="1"/>
  <c r="S1891" i="125"/>
  <c r="T1891" i="125" s="1"/>
  <c r="S1892" i="125"/>
  <c r="T1892" i="125" s="1"/>
  <c r="S1893" i="125"/>
  <c r="T1893" i="125" s="1"/>
  <c r="S1894" i="125"/>
  <c r="T1894" i="125" s="1"/>
  <c r="S1895" i="125"/>
  <c r="T1895" i="125" s="1"/>
  <c r="S1896" i="125"/>
  <c r="T1896" i="125" s="1"/>
  <c r="S1897" i="125"/>
  <c r="S1898" i="125"/>
  <c r="T1898" i="125" s="1"/>
  <c r="S1899" i="125"/>
  <c r="T1899" i="125" s="1"/>
  <c r="S1900" i="125"/>
  <c r="T1900" i="125" s="1"/>
  <c r="S1901" i="125"/>
  <c r="T1901" i="125" s="1"/>
  <c r="S1902" i="125"/>
  <c r="T1902" i="125" s="1"/>
  <c r="S1903" i="125"/>
  <c r="T1903" i="125" s="1"/>
  <c r="S1904" i="125"/>
  <c r="T1904" i="125" s="1"/>
  <c r="S1905" i="125"/>
  <c r="T1905" i="125" s="1"/>
  <c r="S1906" i="125"/>
  <c r="T1906" i="125" s="1"/>
  <c r="S1907" i="125"/>
  <c r="S1908" i="125"/>
  <c r="T1908" i="125" s="1"/>
  <c r="S1909" i="125"/>
  <c r="T1909" i="125" s="1"/>
  <c r="S1910" i="125"/>
  <c r="T1910" i="125" s="1"/>
  <c r="S1911" i="125"/>
  <c r="T1911" i="125" s="1"/>
  <c r="S1912" i="125"/>
  <c r="T1912" i="125" s="1"/>
  <c r="S1913" i="125"/>
  <c r="T1913" i="125" s="1"/>
  <c r="S1914" i="125"/>
  <c r="T1914" i="125" s="1"/>
  <c r="S1915" i="125"/>
  <c r="T1915" i="125" s="1"/>
  <c r="S1916" i="125"/>
  <c r="T1916" i="125" s="1"/>
  <c r="S1917" i="125"/>
  <c r="T1917" i="125" s="1"/>
  <c r="S1918" i="125"/>
  <c r="T1918" i="125" s="1"/>
  <c r="S1919" i="125"/>
  <c r="T1919" i="125" s="1"/>
  <c r="S1920" i="125"/>
  <c r="T1920" i="125" s="1"/>
  <c r="S1921" i="125"/>
  <c r="T1921" i="125" s="1"/>
  <c r="S1922" i="125"/>
  <c r="T1922" i="125" s="1"/>
  <c r="S1923" i="125"/>
  <c r="T1923" i="125" s="1"/>
  <c r="S1924" i="125"/>
  <c r="T1924" i="125" s="1"/>
  <c r="S1925" i="125"/>
  <c r="T1925" i="125" s="1"/>
  <c r="S1926" i="125"/>
  <c r="T1926" i="125" s="1"/>
  <c r="S1927" i="125"/>
  <c r="T1927" i="125" s="1"/>
  <c r="S1928" i="125"/>
  <c r="T1928" i="125" s="1"/>
  <c r="S1929" i="125"/>
  <c r="T1929" i="125" s="1"/>
  <c r="S1930" i="125"/>
  <c r="T1930" i="125" s="1"/>
  <c r="S1931" i="125"/>
  <c r="T1931" i="125" s="1"/>
  <c r="S1932" i="125"/>
  <c r="T1932" i="125" s="1"/>
  <c r="S1933" i="125"/>
  <c r="T1933" i="125" s="1"/>
  <c r="S1934" i="125"/>
  <c r="T1934" i="125" s="1"/>
  <c r="S1935" i="125"/>
  <c r="T1935" i="125" s="1"/>
  <c r="S1936" i="125"/>
  <c r="T1936" i="125" s="1"/>
  <c r="S1937" i="125"/>
  <c r="T1937" i="125" s="1"/>
  <c r="S1938" i="125"/>
  <c r="T1938" i="125" s="1"/>
  <c r="S1939" i="125"/>
  <c r="T1939" i="125" s="1"/>
  <c r="S1940" i="125"/>
  <c r="T1940" i="125" s="1"/>
  <c r="S1941" i="125"/>
  <c r="T1941" i="125" s="1"/>
  <c r="S1942" i="125"/>
  <c r="T1942" i="125" s="1"/>
  <c r="S1943" i="125"/>
  <c r="T1943" i="125" s="1"/>
  <c r="S1944" i="125"/>
  <c r="T1944" i="125" s="1"/>
  <c r="S1945" i="125"/>
  <c r="S1946" i="125"/>
  <c r="T1946" i="125" s="1"/>
  <c r="S1947" i="125"/>
  <c r="T1947" i="125" s="1"/>
  <c r="S1948" i="125"/>
  <c r="T1948" i="125" s="1"/>
  <c r="S1949" i="125"/>
  <c r="T1949" i="125" s="1"/>
  <c r="S1950" i="125"/>
  <c r="T1950" i="125" s="1"/>
  <c r="S1951" i="125"/>
  <c r="T1951" i="125" s="1"/>
  <c r="S1952" i="125"/>
  <c r="T1952" i="125" s="1"/>
  <c r="S1953" i="125"/>
  <c r="T1953" i="125" s="1"/>
  <c r="S1954" i="125"/>
  <c r="T1954" i="125" s="1"/>
  <c r="S1955" i="125"/>
  <c r="S1956" i="125"/>
  <c r="T1956" i="125" s="1"/>
  <c r="S1957" i="125"/>
  <c r="T1957" i="125" s="1"/>
  <c r="S1958" i="125"/>
  <c r="T1958" i="125" s="1"/>
  <c r="S1959" i="125"/>
  <c r="T1959" i="125" s="1"/>
  <c r="S1960" i="125"/>
  <c r="T1960" i="125" s="1"/>
  <c r="S1961" i="125"/>
  <c r="T1961" i="125" s="1"/>
  <c r="S1962" i="125"/>
  <c r="T1962" i="125" s="1"/>
  <c r="S1963" i="125"/>
  <c r="T1963" i="125" s="1"/>
  <c r="S1964" i="125"/>
  <c r="T1964" i="125" s="1"/>
  <c r="S1965" i="125"/>
  <c r="T1965" i="125" s="1"/>
  <c r="S1966" i="125"/>
  <c r="T1966" i="125" s="1"/>
  <c r="S1967" i="125"/>
  <c r="T1967" i="125" s="1"/>
  <c r="S1968" i="125"/>
  <c r="T1968" i="125" s="1"/>
  <c r="S1969" i="125"/>
  <c r="T1969" i="125" s="1"/>
  <c r="S1970" i="125"/>
  <c r="T1970" i="125" s="1"/>
  <c r="S1971" i="125"/>
  <c r="T1971" i="125" s="1"/>
  <c r="S1972" i="125"/>
  <c r="T1972" i="125" s="1"/>
  <c r="S1973" i="125"/>
  <c r="T1973" i="125" s="1"/>
  <c r="S1974" i="125"/>
  <c r="T1974" i="125" s="1"/>
  <c r="S1975" i="125"/>
  <c r="T1975" i="125" s="1"/>
  <c r="S1976" i="125"/>
  <c r="T1976" i="125" s="1"/>
  <c r="S1977" i="125"/>
  <c r="T1977" i="125" s="1"/>
  <c r="S1978" i="125"/>
  <c r="T1978" i="125" s="1"/>
  <c r="S1979" i="125"/>
  <c r="T1979" i="125" s="1"/>
  <c r="S1980" i="125"/>
  <c r="T1980" i="125" s="1"/>
  <c r="S1981" i="125"/>
  <c r="T1981" i="125" s="1"/>
  <c r="S1982" i="125"/>
  <c r="T1982" i="125" s="1"/>
  <c r="S1983" i="125"/>
  <c r="T1983" i="125" s="1"/>
  <c r="S1984" i="125"/>
  <c r="T1984" i="125" s="1"/>
  <c r="S1985" i="125"/>
  <c r="T1985" i="125" s="1"/>
  <c r="S1986" i="125"/>
  <c r="T1986" i="125" s="1"/>
  <c r="S1987" i="125"/>
  <c r="T1987" i="125" s="1"/>
  <c r="S1988" i="125"/>
  <c r="T1988" i="125" s="1"/>
  <c r="S1989" i="125"/>
  <c r="T1989" i="125" s="1"/>
  <c r="S1990" i="125"/>
  <c r="T1990" i="125" s="1"/>
  <c r="S1991" i="125"/>
  <c r="T1991" i="125" s="1"/>
  <c r="S1992" i="125"/>
  <c r="T1992" i="125" s="1"/>
  <c r="S1993" i="125"/>
  <c r="S1994" i="125"/>
  <c r="T1994" i="125" s="1"/>
  <c r="S1995" i="125"/>
  <c r="T1995" i="125" s="1"/>
  <c r="S1996" i="125"/>
  <c r="T1996" i="125" s="1"/>
  <c r="S1997" i="125"/>
  <c r="T1997" i="125" s="1"/>
  <c r="S1998" i="125"/>
  <c r="S1999" i="125"/>
  <c r="T1999" i="125" s="1"/>
  <c r="S2000" i="125"/>
  <c r="T2000" i="125" s="1"/>
  <c r="S2001" i="125"/>
  <c r="T2001" i="125" s="1"/>
  <c r="S2002" i="125"/>
  <c r="T2002" i="125" s="1"/>
  <c r="S2003" i="125"/>
  <c r="T2003" i="125" s="1"/>
  <c r="S2004" i="125"/>
  <c r="T2004" i="125" s="1"/>
  <c r="S2005" i="125"/>
  <c r="T2005" i="125" s="1"/>
  <c r="S2006" i="125"/>
  <c r="T2006" i="125" s="1"/>
  <c r="S2007" i="125"/>
  <c r="T2007" i="125" s="1"/>
  <c r="S2008" i="125"/>
  <c r="T2008" i="125" s="1"/>
  <c r="S2009" i="125"/>
  <c r="T2009" i="125" s="1"/>
  <c r="S2010" i="125"/>
  <c r="T2010" i="125" s="1"/>
  <c r="S2011" i="125"/>
  <c r="T2011" i="125" s="1"/>
  <c r="S2012" i="125"/>
  <c r="T2012" i="125" s="1"/>
  <c r="S2013" i="125"/>
  <c r="U2013" i="125" s="1"/>
  <c r="S2014" i="125"/>
  <c r="T2014" i="125" s="1"/>
  <c r="S2015" i="125"/>
  <c r="S2016" i="125"/>
  <c r="T2016" i="125" s="1"/>
  <c r="S2017" i="125"/>
  <c r="T2017" i="125" s="1"/>
  <c r="S2018" i="125"/>
  <c r="T2018" i="125" s="1"/>
  <c r="S2019" i="125"/>
  <c r="T2019" i="125" s="1"/>
  <c r="S2020" i="125"/>
  <c r="T2020" i="125" s="1"/>
  <c r="S2021" i="125"/>
  <c r="T2021" i="125" s="1"/>
  <c r="S2022" i="125"/>
  <c r="T2022" i="125" s="1"/>
  <c r="S2023" i="125"/>
  <c r="T2023" i="125" s="1"/>
  <c r="S2024" i="125"/>
  <c r="T2024" i="125" s="1"/>
  <c r="S2025" i="125"/>
  <c r="U2025" i="125" s="1"/>
  <c r="S2026" i="125"/>
  <c r="U2026" i="125" s="1"/>
  <c r="S2027" i="125"/>
  <c r="S2028" i="125"/>
  <c r="T2028" i="125" s="1"/>
  <c r="S2029" i="125"/>
  <c r="T2029" i="125" s="1"/>
  <c r="S2030" i="125"/>
  <c r="T2030" i="125" s="1"/>
  <c r="S2031" i="125"/>
  <c r="T2031" i="125" s="1"/>
  <c r="S2032" i="125"/>
  <c r="T2032" i="125" s="1"/>
  <c r="S2033" i="125"/>
  <c r="T2033" i="125" s="1"/>
  <c r="S2034" i="125"/>
  <c r="T2034" i="125" s="1"/>
  <c r="S2035" i="125"/>
  <c r="T2035" i="125" s="1"/>
  <c r="S2036" i="125"/>
  <c r="T2036" i="125" s="1"/>
  <c r="S2037" i="125"/>
  <c r="U2037" i="125" s="1"/>
  <c r="S2038" i="125"/>
  <c r="T2038" i="125" s="1"/>
  <c r="S2039" i="125"/>
  <c r="S2040" i="125"/>
  <c r="T2040" i="125" s="1"/>
  <c r="S2041" i="125"/>
  <c r="T2041" i="125" s="1"/>
  <c r="S2042" i="125"/>
  <c r="T2042" i="125" s="1"/>
  <c r="S2043" i="125"/>
  <c r="T2043" i="125" s="1"/>
  <c r="S2044" i="125"/>
  <c r="T2044" i="125" s="1"/>
  <c r="S2045" i="125"/>
  <c r="T2045" i="125" s="1"/>
  <c r="S2046" i="125"/>
  <c r="T2046" i="125" s="1"/>
  <c r="S2047" i="125"/>
  <c r="T2047" i="125" s="1"/>
  <c r="S2048" i="125"/>
  <c r="T2048" i="125" s="1"/>
  <c r="S2049" i="125"/>
  <c r="U2049" i="125" s="1"/>
  <c r="S2050" i="125"/>
  <c r="U2050" i="125" s="1"/>
  <c r="S2051" i="125"/>
  <c r="S2052" i="125"/>
  <c r="T2052" i="125" s="1"/>
  <c r="S2053" i="125"/>
  <c r="T2053" i="125" s="1"/>
  <c r="S2054" i="125"/>
  <c r="T2054" i="125" s="1"/>
  <c r="S2055" i="125"/>
  <c r="T2055" i="125" s="1"/>
  <c r="S2056" i="125"/>
  <c r="T2056" i="125" s="1"/>
  <c r="S2057" i="125"/>
  <c r="T2057" i="125" s="1"/>
  <c r="S2058" i="125"/>
  <c r="T2058" i="125" s="1"/>
  <c r="S2059" i="125"/>
  <c r="T2059" i="125" s="1"/>
  <c r="S2060" i="125"/>
  <c r="T2060" i="125" s="1"/>
  <c r="S2061" i="125"/>
  <c r="U2061" i="125" s="1"/>
  <c r="S2062" i="125"/>
  <c r="U2062" i="125" s="1"/>
  <c r="S2063" i="125"/>
  <c r="S2064" i="125"/>
  <c r="T2064" i="125" s="1"/>
  <c r="S2065" i="125"/>
  <c r="T2065" i="125" s="1"/>
  <c r="S2066" i="125"/>
  <c r="T2066" i="125" s="1"/>
  <c r="S2067" i="125"/>
  <c r="T2067" i="125" s="1"/>
  <c r="S2068" i="125"/>
  <c r="T2068" i="125" s="1"/>
  <c r="S2069" i="125"/>
  <c r="T2069" i="125" s="1"/>
  <c r="S2070" i="125"/>
  <c r="T2070" i="125" s="1"/>
  <c r="S2071" i="125"/>
  <c r="T2071" i="125" s="1"/>
  <c r="S2072" i="125"/>
  <c r="T2072" i="125" s="1"/>
  <c r="S2073" i="125"/>
  <c r="U2073" i="125" s="1"/>
  <c r="S2074" i="125"/>
  <c r="U2074" i="125" s="1"/>
  <c r="S2075" i="125"/>
  <c r="S2076" i="125"/>
  <c r="T2076" i="125" s="1"/>
  <c r="S2077" i="125"/>
  <c r="T2077" i="125" s="1"/>
  <c r="S2078" i="125"/>
  <c r="T2078" i="125" s="1"/>
  <c r="S2079" i="125"/>
  <c r="T2079" i="125" s="1"/>
  <c r="S2080" i="125"/>
  <c r="T2080" i="125" s="1"/>
  <c r="S2081" i="125"/>
  <c r="T2081" i="125" s="1"/>
  <c r="S2082" i="125"/>
  <c r="T2082" i="125" s="1"/>
  <c r="S2083" i="125"/>
  <c r="T2083" i="125" s="1"/>
  <c r="S2084" i="125"/>
  <c r="T2084" i="125" s="1"/>
  <c r="S2085" i="125"/>
  <c r="U2085" i="125" s="1"/>
  <c r="S2086" i="125"/>
  <c r="T2086" i="125" s="1"/>
  <c r="S2087" i="125"/>
  <c r="S2088" i="125"/>
  <c r="T2088" i="125" s="1"/>
  <c r="S2089" i="125"/>
  <c r="T2089" i="125" s="1"/>
  <c r="S2090" i="125"/>
  <c r="T2090" i="125" s="1"/>
  <c r="S2091" i="125"/>
  <c r="T2091" i="125" s="1"/>
  <c r="S2092" i="125"/>
  <c r="T2092" i="125" s="1"/>
  <c r="S2093" i="125"/>
  <c r="T2093" i="125" s="1"/>
  <c r="S2094" i="125"/>
  <c r="T2094" i="125" s="1"/>
  <c r="S2095" i="125"/>
  <c r="T2095" i="125" s="1"/>
  <c r="S2096" i="125"/>
  <c r="T2096" i="125" s="1"/>
  <c r="S2097" i="125"/>
  <c r="T2097" i="125" s="1"/>
  <c r="S2098" i="125"/>
  <c r="U2098" i="125" s="1"/>
  <c r="S2099" i="125"/>
  <c r="S2100" i="125"/>
  <c r="T2100" i="125" s="1"/>
  <c r="S2101" i="125"/>
  <c r="T2101" i="125" s="1"/>
  <c r="S2102" i="125"/>
  <c r="T2102" i="125" s="1"/>
  <c r="S2103" i="125"/>
  <c r="T2103" i="125" s="1"/>
  <c r="S2104" i="125"/>
  <c r="T2104" i="125" s="1"/>
  <c r="S2105" i="125"/>
  <c r="T2105" i="125" s="1"/>
  <c r="S2106" i="125"/>
  <c r="T2106" i="125" s="1"/>
  <c r="S2107" i="125"/>
  <c r="T2107" i="125" s="1"/>
  <c r="S2108" i="125"/>
  <c r="T2108" i="125" s="1"/>
  <c r="S2109" i="125"/>
  <c r="T2109" i="125" s="1"/>
  <c r="S2110" i="125"/>
  <c r="T2110" i="125" s="1"/>
  <c r="S2111" i="125"/>
  <c r="S2112" i="125"/>
  <c r="T2112" i="125" s="1"/>
  <c r="S2113" i="125"/>
  <c r="T2113" i="125" s="1"/>
  <c r="S2114" i="125"/>
  <c r="T2114" i="125" s="1"/>
  <c r="S2115" i="125"/>
  <c r="T2115" i="125" s="1"/>
  <c r="S2116" i="125"/>
  <c r="T2116" i="125" s="1"/>
  <c r="S2117" i="125"/>
  <c r="T2117" i="125" s="1"/>
  <c r="S2118" i="125"/>
  <c r="T2118" i="125" s="1"/>
  <c r="S2119" i="125"/>
  <c r="T2119" i="125" s="1"/>
  <c r="S2120" i="125"/>
  <c r="T2120" i="125" s="1"/>
  <c r="S2121" i="125"/>
  <c r="U2121" i="125" s="1"/>
  <c r="S2122" i="125"/>
  <c r="U2122" i="125" s="1"/>
  <c r="S2123" i="125"/>
  <c r="S2124" i="125"/>
  <c r="T2124" i="125" s="1"/>
  <c r="S2125" i="125"/>
  <c r="T2125" i="125" s="1"/>
  <c r="S2126" i="125"/>
  <c r="T2126" i="125" s="1"/>
  <c r="S2127" i="125"/>
  <c r="T2127" i="125" s="1"/>
  <c r="S2128" i="125"/>
  <c r="T2128" i="125" s="1"/>
  <c r="S2129" i="125"/>
  <c r="T2129" i="125" s="1"/>
  <c r="S2130" i="125"/>
  <c r="T2130" i="125" s="1"/>
  <c r="S2131" i="125"/>
  <c r="T2131" i="125" s="1"/>
  <c r="S2132" i="125"/>
  <c r="T2132" i="125" s="1"/>
  <c r="S2133" i="125"/>
  <c r="U2133" i="125" s="1"/>
  <c r="S2134" i="125"/>
  <c r="T2134" i="125" s="1"/>
  <c r="S2135" i="125"/>
  <c r="S2136" i="125"/>
  <c r="U2136" i="125" s="1"/>
  <c r="S2137" i="125"/>
  <c r="T2137" i="125" s="1"/>
  <c r="S2138" i="125"/>
  <c r="T2138" i="125" s="1"/>
  <c r="S2139" i="125"/>
  <c r="T2139" i="125" s="1"/>
  <c r="S2140" i="125"/>
  <c r="T2140" i="125" s="1"/>
  <c r="S2141" i="125"/>
  <c r="T2141" i="125" s="1"/>
  <c r="S2142" i="125"/>
  <c r="T2142" i="125" s="1"/>
  <c r="S2143" i="125"/>
  <c r="T2143" i="125" s="1"/>
  <c r="S2144" i="125"/>
  <c r="T2144" i="125" s="1"/>
  <c r="S2145" i="125"/>
  <c r="T2145" i="125" s="1"/>
  <c r="S2146" i="125"/>
  <c r="U2146" i="125" s="1"/>
  <c r="S2147" i="125"/>
  <c r="S2148" i="125"/>
  <c r="T2148" i="125" s="1"/>
  <c r="S2149" i="125"/>
  <c r="T2149" i="125" s="1"/>
  <c r="S2150" i="125"/>
  <c r="T2150" i="125" s="1"/>
  <c r="S2151" i="125"/>
  <c r="T2151" i="125" s="1"/>
  <c r="S2152" i="125"/>
  <c r="T2152" i="125" s="1"/>
  <c r="S2153" i="125"/>
  <c r="T2153" i="125" s="1"/>
  <c r="S2154" i="125"/>
  <c r="T2154" i="125" s="1"/>
  <c r="S2155" i="125"/>
  <c r="T2155" i="125" s="1"/>
  <c r="S2156" i="125"/>
  <c r="T2156" i="125" s="1"/>
  <c r="S2157" i="125"/>
  <c r="U2157" i="125" s="1"/>
  <c r="S2158" i="125"/>
  <c r="U2158" i="125" s="1"/>
  <c r="S2159" i="125"/>
  <c r="S2160" i="125"/>
  <c r="T2160" i="125" s="1"/>
  <c r="S2161" i="125"/>
  <c r="T2161" i="125" s="1"/>
  <c r="S2162" i="125"/>
  <c r="T2162" i="125" s="1"/>
  <c r="S2163" i="125"/>
  <c r="T2163" i="125" s="1"/>
  <c r="S2164" i="125"/>
  <c r="T2164" i="125" s="1"/>
  <c r="S2165" i="125"/>
  <c r="T2165" i="125" s="1"/>
  <c r="S2166" i="125"/>
  <c r="T2166" i="125" s="1"/>
  <c r="S2167" i="125"/>
  <c r="T2167" i="125" s="1"/>
  <c r="S2168" i="125"/>
  <c r="T2168" i="125" s="1"/>
  <c r="S2169" i="125"/>
  <c r="T2169" i="125" s="1"/>
  <c r="S2170" i="125"/>
  <c r="T2170" i="125" s="1"/>
  <c r="S2171" i="125"/>
  <c r="S2172" i="125"/>
  <c r="T2172" i="125" s="1"/>
  <c r="S2173" i="125"/>
  <c r="T2173" i="125" s="1"/>
  <c r="S2174" i="125"/>
  <c r="T2174" i="125" s="1"/>
  <c r="S2175" i="125"/>
  <c r="T2175" i="125" s="1"/>
  <c r="S2176" i="125"/>
  <c r="T2176" i="125" s="1"/>
  <c r="S2177" i="125"/>
  <c r="T2177" i="125" s="1"/>
  <c r="S2178" i="125"/>
  <c r="T2178" i="125" s="1"/>
  <c r="S2179" i="125"/>
  <c r="T2179" i="125" s="1"/>
  <c r="S2180" i="125"/>
  <c r="T2180" i="125" s="1"/>
  <c r="S2181" i="125"/>
  <c r="U2181" i="125" s="1"/>
  <c r="S2182" i="125"/>
  <c r="T2182" i="125" s="1"/>
  <c r="S2183" i="125"/>
  <c r="S2184" i="125"/>
  <c r="T2184" i="125" s="1"/>
  <c r="S2185" i="125"/>
  <c r="T2185" i="125" s="1"/>
  <c r="S2186" i="125"/>
  <c r="T2186" i="125" s="1"/>
  <c r="S2187" i="125"/>
  <c r="T2187" i="125" s="1"/>
  <c r="S2188" i="125"/>
  <c r="T2188" i="125" s="1"/>
  <c r="S2189" i="125"/>
  <c r="T2189" i="125" s="1"/>
  <c r="S2190" i="125"/>
  <c r="T2190" i="125" s="1"/>
  <c r="S2191" i="125"/>
  <c r="T2191" i="125" s="1"/>
  <c r="S2192" i="125"/>
  <c r="T2192" i="125" s="1"/>
  <c r="S2193" i="125"/>
  <c r="T2193" i="125" s="1"/>
  <c r="S2194" i="125"/>
  <c r="U2194" i="125" s="1"/>
  <c r="S2195" i="125"/>
  <c r="S2196" i="125"/>
  <c r="T2196" i="125" s="1"/>
  <c r="S2197" i="125"/>
  <c r="T2197" i="125" s="1"/>
  <c r="S2198" i="125"/>
  <c r="T2198" i="125" s="1"/>
  <c r="S2199" i="125"/>
  <c r="T2199" i="125" s="1"/>
  <c r="S2200" i="125"/>
  <c r="T2200" i="125" s="1"/>
  <c r="S2201" i="125"/>
  <c r="T2201" i="125" s="1"/>
  <c r="S2202" i="125"/>
  <c r="T2202" i="125" s="1"/>
  <c r="S2203" i="125"/>
  <c r="T2203" i="125" s="1"/>
  <c r="S2204" i="125"/>
  <c r="T2204" i="125" s="1"/>
  <c r="S2205" i="125"/>
  <c r="U2205" i="125" s="1"/>
  <c r="S2206" i="125"/>
  <c r="U2206" i="125" s="1"/>
  <c r="S2207" i="125"/>
  <c r="S2208" i="125"/>
  <c r="U2208" i="125" s="1"/>
  <c r="S2209" i="125"/>
  <c r="T2209" i="125" s="1"/>
  <c r="S2210" i="125"/>
  <c r="T2210" i="125" s="1"/>
  <c r="S2211" i="125"/>
  <c r="T2211" i="125" s="1"/>
  <c r="S2212" i="125"/>
  <c r="T2212" i="125" s="1"/>
  <c r="S2213" i="125"/>
  <c r="T2213" i="125" s="1"/>
  <c r="S2214" i="125"/>
  <c r="T2214" i="125" s="1"/>
  <c r="S2215" i="125"/>
  <c r="T2215" i="125" s="1"/>
  <c r="S2216" i="125"/>
  <c r="T2216" i="125" s="1"/>
  <c r="S2217" i="125"/>
  <c r="U2217" i="125" s="1"/>
  <c r="S2218" i="125"/>
  <c r="U2218" i="125" s="1"/>
  <c r="S2219" i="125"/>
  <c r="S2220" i="125"/>
  <c r="T2220" i="125" s="1"/>
  <c r="S2221" i="125"/>
  <c r="T2221" i="125" s="1"/>
  <c r="S2222" i="125"/>
  <c r="T2222" i="125" s="1"/>
  <c r="S2223" i="125"/>
  <c r="T2223" i="125" s="1"/>
  <c r="S2224" i="125"/>
  <c r="T2224" i="125" s="1"/>
  <c r="S2225" i="125"/>
  <c r="T2225" i="125" s="1"/>
  <c r="S2226" i="125"/>
  <c r="T2226" i="125" s="1"/>
  <c r="S2227" i="125"/>
  <c r="T2227" i="125" s="1"/>
  <c r="S2228" i="125"/>
  <c r="T2228" i="125" s="1"/>
  <c r="S2229" i="125"/>
  <c r="T2229" i="125" s="1"/>
  <c r="S2230" i="125"/>
  <c r="T2230" i="125" s="1"/>
  <c r="S2231" i="125"/>
  <c r="S2232" i="125"/>
  <c r="T2232" i="125" s="1"/>
  <c r="S2233" i="125"/>
  <c r="T2233" i="125" s="1"/>
  <c r="S2234" i="125"/>
  <c r="T2234" i="125" s="1"/>
  <c r="S2235" i="125"/>
  <c r="T2235" i="125" s="1"/>
  <c r="S2236" i="125"/>
  <c r="T2236" i="125" s="1"/>
  <c r="S2237" i="125"/>
  <c r="T2237" i="125" s="1"/>
  <c r="S2238" i="125"/>
  <c r="T2238" i="125" s="1"/>
  <c r="S2239" i="125"/>
  <c r="T2239" i="125" s="1"/>
  <c r="S2240" i="125"/>
  <c r="T2240" i="125" s="1"/>
  <c r="S2241" i="125"/>
  <c r="T2241" i="125" s="1"/>
  <c r="S2242" i="125"/>
  <c r="T2242" i="125" s="1"/>
  <c r="S2243" i="125"/>
  <c r="S2244" i="125"/>
  <c r="T2244" i="125" s="1"/>
  <c r="S2245" i="125"/>
  <c r="T2245" i="125" s="1"/>
  <c r="S2246" i="125"/>
  <c r="T2246" i="125" s="1"/>
  <c r="S2247" i="125"/>
  <c r="T2247" i="125" s="1"/>
  <c r="S2248" i="125"/>
  <c r="T2248" i="125" s="1"/>
  <c r="S2249" i="125"/>
  <c r="T2249" i="125" s="1"/>
  <c r="S2250" i="125"/>
  <c r="T2250" i="125" s="1"/>
  <c r="S2251" i="125"/>
  <c r="T2251" i="125" s="1"/>
  <c r="S2252" i="125"/>
  <c r="T2252" i="125" s="1"/>
  <c r="S2253" i="125"/>
  <c r="U2253" i="125" s="1"/>
  <c r="S2254" i="125"/>
  <c r="U2254" i="125" s="1"/>
  <c r="S2255" i="125"/>
  <c r="S2256" i="125"/>
  <c r="T2256" i="125" s="1"/>
  <c r="S2257" i="125"/>
  <c r="T2257" i="125" s="1"/>
  <c r="S2258" i="125"/>
  <c r="T2258" i="125" s="1"/>
  <c r="S2259" i="125"/>
  <c r="T2259" i="125" s="1"/>
  <c r="S2260" i="125"/>
  <c r="T2260" i="125" s="1"/>
  <c r="S2261" i="125"/>
  <c r="T2261" i="125" s="1"/>
  <c r="S2262" i="125"/>
  <c r="T2262" i="125" s="1"/>
  <c r="S2263" i="125"/>
  <c r="T2263" i="125" s="1"/>
  <c r="S2264" i="125"/>
  <c r="T2264" i="125" s="1"/>
  <c r="S2265" i="125"/>
  <c r="U2265" i="125" s="1"/>
  <c r="S2266" i="125"/>
  <c r="U2266" i="125" s="1"/>
  <c r="S2267" i="125"/>
  <c r="S2268" i="125"/>
  <c r="T2268" i="125" s="1"/>
  <c r="S2269" i="125"/>
  <c r="T2269" i="125" s="1"/>
  <c r="S2270" i="125"/>
  <c r="T2270" i="125" s="1"/>
  <c r="S2271" i="125"/>
  <c r="T2271" i="125" s="1"/>
  <c r="S2272" i="125"/>
  <c r="T2272" i="125" s="1"/>
  <c r="S2273" i="125"/>
  <c r="T2273" i="125" s="1"/>
  <c r="S2274" i="125"/>
  <c r="T2274" i="125" s="1"/>
  <c r="S2275" i="125"/>
  <c r="T2275" i="125" s="1"/>
  <c r="S2276" i="125"/>
  <c r="T2276" i="125" s="1"/>
  <c r="S2277" i="125"/>
  <c r="T2277" i="125" s="1"/>
  <c r="S2278" i="125"/>
  <c r="T2278" i="125" s="1"/>
  <c r="S2279" i="125"/>
  <c r="S2280" i="125"/>
  <c r="T2280" i="125" s="1"/>
  <c r="S2281" i="125"/>
  <c r="T2281" i="125" s="1"/>
  <c r="S2282" i="125"/>
  <c r="T2282" i="125" s="1"/>
  <c r="S2283" i="125"/>
  <c r="T2283" i="125" s="1"/>
  <c r="S2284" i="125"/>
  <c r="T2284" i="125" s="1"/>
  <c r="S2285" i="125"/>
  <c r="T2285" i="125" s="1"/>
  <c r="S2286" i="125"/>
  <c r="T2286" i="125" s="1"/>
  <c r="S2287" i="125"/>
  <c r="T2287" i="125" s="1"/>
  <c r="S2288" i="125"/>
  <c r="T2288" i="125" s="1"/>
  <c r="S2289" i="125"/>
  <c r="T2289" i="125" s="1"/>
  <c r="S2290" i="125"/>
  <c r="U2290" i="125" s="1"/>
  <c r="S2291" i="125"/>
  <c r="S2292" i="125"/>
  <c r="T2292" i="125" s="1"/>
  <c r="S2293" i="125"/>
  <c r="T2293" i="125" s="1"/>
  <c r="S2294" i="125"/>
  <c r="T2294" i="125" s="1"/>
  <c r="S2295" i="125"/>
  <c r="T2295" i="125" s="1"/>
  <c r="S2296" i="125"/>
  <c r="T2296" i="125" s="1"/>
  <c r="S2297" i="125"/>
  <c r="T2297" i="125" s="1"/>
  <c r="S2298" i="125"/>
  <c r="T2298" i="125" s="1"/>
  <c r="S2299" i="125"/>
  <c r="T2299" i="125" s="1"/>
  <c r="S2300" i="125"/>
  <c r="T2300" i="125" s="1"/>
  <c r="S2301" i="125"/>
  <c r="U2301" i="125" s="1"/>
  <c r="S2302" i="125"/>
  <c r="U2302" i="125" s="1"/>
  <c r="S2303" i="125"/>
  <c r="S2304" i="125"/>
  <c r="T2304" i="125" s="1"/>
  <c r="S2305" i="125"/>
  <c r="T2305" i="125" s="1"/>
  <c r="S2306" i="125"/>
  <c r="T2306" i="125" s="1"/>
  <c r="S2307" i="125"/>
  <c r="T2307" i="125" s="1"/>
  <c r="S2308" i="125"/>
  <c r="T2308" i="125" s="1"/>
  <c r="S2309" i="125"/>
  <c r="T2309" i="125" s="1"/>
  <c r="S2310" i="125"/>
  <c r="T2310" i="125" s="1"/>
  <c r="S2311" i="125"/>
  <c r="T2311" i="125" s="1"/>
  <c r="S2312" i="125"/>
  <c r="T2312" i="125" s="1"/>
  <c r="S2313" i="125"/>
  <c r="T2313" i="125" s="1"/>
  <c r="S2314" i="125"/>
  <c r="T2314" i="125" s="1"/>
  <c r="S2315" i="125"/>
  <c r="S2316" i="125"/>
  <c r="T2316" i="125" s="1"/>
  <c r="S2317" i="125"/>
  <c r="T2317" i="125" s="1"/>
  <c r="S2318" i="125"/>
  <c r="T2318" i="125" s="1"/>
  <c r="S2319" i="125"/>
  <c r="T2319" i="125" s="1"/>
  <c r="S2320" i="125"/>
  <c r="T2320" i="125" s="1"/>
  <c r="S2321" i="125"/>
  <c r="T2321" i="125" s="1"/>
  <c r="S2322" i="125"/>
  <c r="T2322" i="125" s="1"/>
  <c r="S2323" i="125"/>
  <c r="T2323" i="125" s="1"/>
  <c r="S2324" i="125"/>
  <c r="T2324" i="125" s="1"/>
  <c r="S2325" i="125"/>
  <c r="T2325" i="125" s="1"/>
  <c r="S2326" i="125"/>
  <c r="T2326" i="125" s="1"/>
  <c r="S2327" i="125"/>
  <c r="S2328" i="125"/>
  <c r="T2328" i="125" s="1"/>
  <c r="S2329" i="125"/>
  <c r="T2329" i="125" s="1"/>
  <c r="S2330" i="125"/>
  <c r="T2330" i="125" s="1"/>
  <c r="S2331" i="125"/>
  <c r="T2331" i="125" s="1"/>
  <c r="S2332" i="125"/>
  <c r="T2332" i="125" s="1"/>
  <c r="S2333" i="125"/>
  <c r="T2333" i="125" s="1"/>
  <c r="S2334" i="125"/>
  <c r="T2334" i="125" s="1"/>
  <c r="S2335" i="125"/>
  <c r="T2335" i="125" s="1"/>
  <c r="S2336" i="125"/>
  <c r="T2336" i="125" s="1"/>
  <c r="S2337" i="125"/>
  <c r="T2337" i="125" s="1"/>
  <c r="S2338" i="125"/>
  <c r="U2338" i="125" s="1"/>
  <c r="S2339" i="125"/>
  <c r="S2340" i="125"/>
  <c r="T2340" i="125" s="1"/>
  <c r="S2341" i="125"/>
  <c r="T2341" i="125" s="1"/>
  <c r="S2342" i="125"/>
  <c r="T2342" i="125" s="1"/>
  <c r="S2343" i="125"/>
  <c r="T2343" i="125" s="1"/>
  <c r="S2344" i="125"/>
  <c r="T2344" i="125" s="1"/>
  <c r="S2345" i="125"/>
  <c r="T2345" i="125" s="1"/>
  <c r="S2346" i="125"/>
  <c r="T2346" i="125" s="1"/>
  <c r="S2347" i="125"/>
  <c r="T2347" i="125" s="1"/>
  <c r="S2348" i="125"/>
  <c r="T2348" i="125" s="1"/>
  <c r="S2349" i="125"/>
  <c r="T2349" i="125" s="1"/>
  <c r="S2350" i="125"/>
  <c r="U2350" i="125" s="1"/>
  <c r="S2351" i="125"/>
  <c r="S2352" i="125"/>
  <c r="T2352" i="125" s="1"/>
  <c r="S2353" i="125"/>
  <c r="T2353" i="125" s="1"/>
  <c r="S2354" i="125"/>
  <c r="T2354" i="125" s="1"/>
  <c r="S2355" i="125"/>
  <c r="T2355" i="125" s="1"/>
  <c r="S2356" i="125"/>
  <c r="T2356" i="125" s="1"/>
  <c r="S2357" i="125"/>
  <c r="T2357" i="125" s="1"/>
  <c r="S2358" i="125"/>
  <c r="T2358" i="125" s="1"/>
  <c r="S2359" i="125"/>
  <c r="T2359" i="125" s="1"/>
  <c r="S2360" i="125"/>
  <c r="T2360" i="125" s="1"/>
  <c r="S2361" i="125"/>
  <c r="U2361" i="125" s="1"/>
  <c r="S2362" i="125"/>
  <c r="T2362" i="125" s="1"/>
  <c r="S2363" i="125"/>
  <c r="S2364" i="125"/>
  <c r="T2364" i="125" s="1"/>
  <c r="S2365" i="125"/>
  <c r="T2365" i="125" s="1"/>
  <c r="S2366" i="125"/>
  <c r="T2366" i="125" s="1"/>
  <c r="S2367" i="125"/>
  <c r="T2367" i="125" s="1"/>
  <c r="S2368" i="125"/>
  <c r="T2368" i="125" s="1"/>
  <c r="S2369" i="125"/>
  <c r="T2369" i="125" s="1"/>
  <c r="S2370" i="125"/>
  <c r="T2370" i="125" s="1"/>
  <c r="S2371" i="125"/>
  <c r="T2371" i="125" s="1"/>
  <c r="S2372" i="125"/>
  <c r="T2372" i="125" s="1"/>
  <c r="S2373" i="125"/>
  <c r="T2373" i="125" s="1"/>
  <c r="S2374" i="125"/>
  <c r="T2374" i="125" s="1"/>
  <c r="S2375" i="125"/>
  <c r="S2376" i="125"/>
  <c r="T2376" i="125" s="1"/>
  <c r="S2377" i="125"/>
  <c r="T2377" i="125" s="1"/>
  <c r="S2378" i="125"/>
  <c r="T2378" i="125" s="1"/>
  <c r="S2379" i="125"/>
  <c r="T2379" i="125" s="1"/>
  <c r="S2380" i="125"/>
  <c r="T2380" i="125" s="1"/>
  <c r="S2381" i="125"/>
  <c r="T2381" i="125" s="1"/>
  <c r="S2382" i="125"/>
  <c r="T2382" i="125" s="1"/>
  <c r="S2383" i="125"/>
  <c r="T2383" i="125" s="1"/>
  <c r="S2384" i="125"/>
  <c r="T2384" i="125" s="1"/>
  <c r="S2385" i="125"/>
  <c r="U2385" i="125" s="1"/>
  <c r="S2386" i="125"/>
  <c r="U2386" i="125" s="1"/>
  <c r="S2387" i="125"/>
  <c r="S2388" i="125"/>
  <c r="T2388" i="125" s="1"/>
  <c r="S2389" i="125"/>
  <c r="T2389" i="125" s="1"/>
  <c r="S2390" i="125"/>
  <c r="T2390" i="125" s="1"/>
  <c r="S2391" i="125"/>
  <c r="T2391" i="125" s="1"/>
  <c r="S2392" i="125"/>
  <c r="T2392" i="125" s="1"/>
  <c r="S2393" i="125"/>
  <c r="T2393" i="125" s="1"/>
  <c r="S2394" i="125"/>
  <c r="T2394" i="125" s="1"/>
  <c r="S2395" i="125"/>
  <c r="T2395" i="125" s="1"/>
  <c r="S2396" i="125"/>
  <c r="T2396" i="125" s="1"/>
  <c r="S2397" i="125"/>
  <c r="T2397" i="125" s="1"/>
  <c r="S2398" i="125"/>
  <c r="T2398" i="125" s="1"/>
  <c r="S2399" i="125"/>
  <c r="S2400" i="125"/>
  <c r="T2400" i="125" s="1"/>
  <c r="S2401" i="125"/>
  <c r="T2401" i="125" s="1"/>
  <c r="S2402" i="125"/>
  <c r="T2402" i="125" s="1"/>
  <c r="S2403" i="125"/>
  <c r="T2403" i="125" s="1"/>
  <c r="S2404" i="125"/>
  <c r="T2404" i="125" s="1"/>
  <c r="S2405" i="125"/>
  <c r="T2405" i="125" s="1"/>
  <c r="S2406" i="125"/>
  <c r="T2406" i="125" s="1"/>
  <c r="S2407" i="125"/>
  <c r="T2407" i="125" s="1"/>
  <c r="S2408" i="125"/>
  <c r="T2408" i="125" s="1"/>
  <c r="S2409" i="125"/>
  <c r="U2409" i="125" s="1"/>
  <c r="S2410" i="125"/>
  <c r="U2410" i="125" s="1"/>
  <c r="S2411" i="125"/>
  <c r="S2412" i="125"/>
  <c r="T2412" i="125" s="1"/>
  <c r="S2413" i="125"/>
  <c r="T2413" i="125" s="1"/>
  <c r="S2414" i="125"/>
  <c r="T2414" i="125" s="1"/>
  <c r="S2415" i="125"/>
  <c r="T2415" i="125" s="1"/>
  <c r="S2416" i="125"/>
  <c r="T2416" i="125" s="1"/>
  <c r="S2417" i="125"/>
  <c r="T2417" i="125" s="1"/>
  <c r="S2418" i="125"/>
  <c r="T2418" i="125" s="1"/>
  <c r="S2419" i="125"/>
  <c r="T2419" i="125" s="1"/>
  <c r="S2420" i="125"/>
  <c r="T2420" i="125" s="1"/>
  <c r="S2421" i="125"/>
  <c r="U2421" i="125" s="1"/>
  <c r="S2422" i="125"/>
  <c r="U2422" i="125" s="1"/>
  <c r="S2423" i="125"/>
  <c r="S2424" i="125"/>
  <c r="U2424" i="125" s="1"/>
  <c r="S2425" i="125"/>
  <c r="T2425" i="125" s="1"/>
  <c r="S2426" i="125"/>
  <c r="T2426" i="125" s="1"/>
  <c r="S2427" i="125"/>
  <c r="T2427" i="125" s="1"/>
  <c r="S2428" i="125"/>
  <c r="T2428" i="125" s="1"/>
  <c r="S2429" i="125"/>
  <c r="T2429" i="125" s="1"/>
  <c r="S2430" i="125"/>
  <c r="T2430" i="125" s="1"/>
  <c r="S2431" i="125"/>
  <c r="T2431" i="125" s="1"/>
  <c r="S2432" i="125"/>
  <c r="T2432" i="125" s="1"/>
  <c r="S2433" i="125"/>
  <c r="T2433" i="125" s="1"/>
  <c r="S2434" i="125"/>
  <c r="U2434" i="125" s="1"/>
  <c r="S2435" i="125"/>
  <c r="S2436" i="125"/>
  <c r="T2436" i="125" s="1"/>
  <c r="S2437" i="125"/>
  <c r="T2437" i="125" s="1"/>
  <c r="S2438" i="125"/>
  <c r="T2438" i="125" s="1"/>
  <c r="S2439" i="125"/>
  <c r="T2439" i="125" s="1"/>
  <c r="S2440" i="125"/>
  <c r="T2440" i="125" s="1"/>
  <c r="S2441" i="125"/>
  <c r="T2441" i="125" s="1"/>
  <c r="S2442" i="125"/>
  <c r="T2442" i="125" s="1"/>
  <c r="S2443" i="125"/>
  <c r="T2443" i="125" s="1"/>
  <c r="S2444" i="125"/>
  <c r="T2444" i="125" s="1"/>
  <c r="S2445" i="125"/>
  <c r="U2445" i="125" s="1"/>
  <c r="S2446" i="125"/>
  <c r="U2446" i="125" s="1"/>
  <c r="S2447" i="125"/>
  <c r="S2448" i="125"/>
  <c r="T2448" i="125" s="1"/>
  <c r="S2449" i="125"/>
  <c r="T2449" i="125" s="1"/>
  <c r="S2450" i="125"/>
  <c r="T2450" i="125" s="1"/>
  <c r="S2451" i="125"/>
  <c r="T2451" i="125" s="1"/>
  <c r="S2452" i="125"/>
  <c r="T2452" i="125" s="1"/>
  <c r="S2453" i="125"/>
  <c r="T2453" i="125" s="1"/>
  <c r="S2454" i="125"/>
  <c r="T2454" i="125" s="1"/>
  <c r="S2455" i="125"/>
  <c r="T2455" i="125" s="1"/>
  <c r="S2456" i="125"/>
  <c r="T2456" i="125" s="1"/>
  <c r="S2457" i="125"/>
  <c r="U2457" i="125" s="1"/>
  <c r="S2458" i="125"/>
  <c r="U2458" i="125" s="1"/>
  <c r="S2459" i="125"/>
  <c r="S2460" i="125"/>
  <c r="T2460" i="125" s="1"/>
  <c r="S2461" i="125"/>
  <c r="T2461" i="125" s="1"/>
  <c r="S2462" i="125"/>
  <c r="T2462" i="125" s="1"/>
  <c r="S2463" i="125"/>
  <c r="T2463" i="125" s="1"/>
  <c r="S2464" i="125"/>
  <c r="T2464" i="125" s="1"/>
  <c r="S2465" i="125"/>
  <c r="T2465" i="125" s="1"/>
  <c r="S2466" i="125"/>
  <c r="T2466" i="125" s="1"/>
  <c r="S2467" i="125"/>
  <c r="T2467" i="125" s="1"/>
  <c r="S2468" i="125"/>
  <c r="T2468" i="125" s="1"/>
  <c r="S2469" i="125"/>
  <c r="T2469" i="125" s="1"/>
  <c r="S2470" i="125"/>
  <c r="T2470" i="125" s="1"/>
  <c r="S2471" i="125"/>
  <c r="S2472" i="125"/>
  <c r="T2472" i="125" s="1"/>
  <c r="S2473" i="125"/>
  <c r="T2473" i="125" s="1"/>
  <c r="S2474" i="125"/>
  <c r="T2474" i="125" s="1"/>
  <c r="S2475" i="125"/>
  <c r="T2475" i="125" s="1"/>
  <c r="S2476" i="125"/>
  <c r="T2476" i="125" s="1"/>
  <c r="S2477" i="125"/>
  <c r="T2477" i="125" s="1"/>
  <c r="S2478" i="125"/>
  <c r="T2478" i="125" s="1"/>
  <c r="S2479" i="125"/>
  <c r="T2479" i="125" s="1"/>
  <c r="S2480" i="125"/>
  <c r="T2480" i="125" s="1"/>
  <c r="S2481" i="125"/>
  <c r="T2481" i="125" s="1"/>
  <c r="S2482" i="125"/>
  <c r="T2482" i="125" s="1"/>
  <c r="S2483" i="125"/>
  <c r="S2484" i="125"/>
  <c r="T2484" i="125" s="1"/>
  <c r="S2485" i="125"/>
  <c r="T2485" i="125" s="1"/>
  <c r="S2486" i="125"/>
  <c r="T2486" i="125" s="1"/>
  <c r="S2487" i="125"/>
  <c r="T2487" i="125" s="1"/>
  <c r="S2488" i="125"/>
  <c r="T2488" i="125" s="1"/>
  <c r="S2489" i="125"/>
  <c r="T2489" i="125" s="1"/>
  <c r="S2490" i="125"/>
  <c r="T2490" i="125" s="1"/>
  <c r="S2491" i="125"/>
  <c r="T2491" i="125" s="1"/>
  <c r="S2492" i="125"/>
  <c r="T2492" i="125" s="1"/>
  <c r="S2493" i="125"/>
  <c r="T2493" i="125" s="1"/>
  <c r="S2494" i="125"/>
  <c r="T2494" i="125" s="1"/>
  <c r="S2495" i="125"/>
  <c r="S2496" i="125"/>
  <c r="T2496" i="125" s="1"/>
  <c r="S2497" i="125"/>
  <c r="T2497" i="125" s="1"/>
  <c r="S2498" i="125"/>
  <c r="T2498" i="125" s="1"/>
  <c r="S2499" i="125"/>
  <c r="T2499" i="125" s="1"/>
  <c r="S2500" i="125"/>
  <c r="T2500" i="125" s="1"/>
  <c r="S2501" i="125"/>
  <c r="T2501" i="125" s="1"/>
  <c r="S2502" i="125"/>
  <c r="T2502" i="125" s="1"/>
  <c r="S2503" i="125"/>
  <c r="T2503" i="125" s="1"/>
  <c r="S2504" i="125"/>
  <c r="T2504" i="125" s="1"/>
  <c r="S2505" i="125"/>
  <c r="T2505" i="125" s="1"/>
  <c r="S2506" i="125"/>
  <c r="T2506" i="125" s="1"/>
  <c r="S2507" i="125"/>
  <c r="S2508" i="125"/>
  <c r="T2508" i="125" s="1"/>
  <c r="S2509" i="125"/>
  <c r="T2509" i="125" s="1"/>
  <c r="S2510" i="125"/>
  <c r="T2510" i="125" s="1"/>
  <c r="S2511" i="125"/>
  <c r="T2511" i="125" s="1"/>
  <c r="S2512" i="125"/>
  <c r="T2512" i="125" s="1"/>
  <c r="S2513" i="125"/>
  <c r="T2513" i="125" s="1"/>
  <c r="S2514" i="125"/>
  <c r="T2514" i="125" s="1"/>
  <c r="S2515" i="125"/>
  <c r="T2515" i="125" s="1"/>
  <c r="S2516" i="125"/>
  <c r="T2516" i="125" s="1"/>
  <c r="S2517" i="125"/>
  <c r="U2517" i="125" s="1"/>
  <c r="S2518" i="125"/>
  <c r="T2518" i="125" s="1"/>
  <c r="S2519" i="125"/>
  <c r="S2520" i="125"/>
  <c r="T2520" i="125" s="1"/>
  <c r="S2521" i="125"/>
  <c r="T2521" i="125" s="1"/>
  <c r="S2522" i="125"/>
  <c r="T2522" i="125" s="1"/>
  <c r="S2523" i="125"/>
  <c r="T2523" i="125" s="1"/>
  <c r="S2524" i="125"/>
  <c r="T2524" i="125" s="1"/>
  <c r="S2525" i="125"/>
  <c r="T2525" i="125" s="1"/>
  <c r="S2526" i="125"/>
  <c r="T2526" i="125" s="1"/>
  <c r="S2527" i="125"/>
  <c r="T2527" i="125" s="1"/>
  <c r="S2528" i="125"/>
  <c r="T2528" i="125" s="1"/>
  <c r="S2529" i="125"/>
  <c r="T2529" i="125" s="1"/>
  <c r="S2530" i="125"/>
  <c r="T2530" i="125" s="1"/>
  <c r="S2531" i="125"/>
  <c r="S2532" i="125"/>
  <c r="T2532" i="125" s="1"/>
  <c r="S2533" i="125"/>
  <c r="T2533" i="125" s="1"/>
  <c r="S2534" i="125"/>
  <c r="T2534" i="125" s="1"/>
  <c r="S2535" i="125"/>
  <c r="T2535" i="125" s="1"/>
  <c r="S2536" i="125"/>
  <c r="T2536" i="125" s="1"/>
  <c r="S2537" i="125"/>
  <c r="T2537" i="125" s="1"/>
  <c r="S2538" i="125"/>
  <c r="T2538" i="125" s="1"/>
  <c r="S2539" i="125"/>
  <c r="T2539" i="125" s="1"/>
  <c r="S2540" i="125"/>
  <c r="T2540" i="125" s="1"/>
  <c r="S2541" i="125"/>
  <c r="T2541" i="125" s="1"/>
  <c r="S2542" i="125"/>
  <c r="T2542" i="125" s="1"/>
  <c r="S2543" i="125"/>
  <c r="S2544" i="125"/>
  <c r="T2544" i="125" s="1"/>
  <c r="S2545" i="125"/>
  <c r="T2545" i="125" s="1"/>
  <c r="S2546" i="125"/>
  <c r="T2546" i="125" s="1"/>
  <c r="S2547" i="125"/>
  <c r="T2547" i="125" s="1"/>
  <c r="S2548" i="125"/>
  <c r="T2548" i="125" s="1"/>
  <c r="S2549" i="125"/>
  <c r="T2549" i="125" s="1"/>
  <c r="S2550" i="125"/>
  <c r="T2550" i="125" s="1"/>
  <c r="S2551" i="125"/>
  <c r="T2551" i="125" s="1"/>
  <c r="S2552" i="125"/>
  <c r="T2552" i="125" s="1"/>
  <c r="S2553" i="125"/>
  <c r="T2553" i="125" s="1"/>
  <c r="S2554" i="125"/>
  <c r="T2554" i="125" s="1"/>
  <c r="S2555" i="125"/>
  <c r="S2556" i="125"/>
  <c r="T2556" i="125" s="1"/>
  <c r="S2557" i="125"/>
  <c r="T2557" i="125" s="1"/>
  <c r="S2558" i="125"/>
  <c r="T2558" i="125" s="1"/>
  <c r="S2559" i="125"/>
  <c r="T2559" i="125" s="1"/>
  <c r="S2560" i="125"/>
  <c r="T2560" i="125" s="1"/>
  <c r="S2561" i="125"/>
  <c r="T2561" i="125" s="1"/>
  <c r="S2562" i="125"/>
  <c r="T2562" i="125" s="1"/>
  <c r="S2563" i="125"/>
  <c r="T2563" i="125" s="1"/>
  <c r="S2564" i="125"/>
  <c r="T2564" i="125" s="1"/>
  <c r="S2565" i="125"/>
  <c r="U2565" i="125" s="1"/>
  <c r="S2566" i="125"/>
  <c r="T2566" i="125" s="1"/>
  <c r="S2567" i="125"/>
  <c r="S2568" i="125"/>
  <c r="T2568" i="125" s="1"/>
  <c r="S2569" i="125"/>
  <c r="T2569" i="125" s="1"/>
  <c r="S2570" i="125"/>
  <c r="T2570" i="125" s="1"/>
  <c r="S2571" i="125"/>
  <c r="T2571" i="125" s="1"/>
  <c r="S2572" i="125"/>
  <c r="T2572" i="125" s="1"/>
  <c r="S2573" i="125"/>
  <c r="T2573" i="125" s="1"/>
  <c r="S2574" i="125"/>
  <c r="T2574" i="125" s="1"/>
  <c r="S2575" i="125"/>
  <c r="T2575" i="125" s="1"/>
  <c r="S2576" i="125"/>
  <c r="T2576" i="125" s="1"/>
  <c r="S2577" i="125"/>
  <c r="T2577" i="125" s="1"/>
  <c r="S2578" i="125"/>
  <c r="T2578" i="125" s="1"/>
  <c r="S2579" i="125"/>
  <c r="S2580" i="125"/>
  <c r="T2580" i="125" s="1"/>
  <c r="S2581" i="125"/>
  <c r="T2581" i="125" s="1"/>
  <c r="S2582" i="125"/>
  <c r="T2582" i="125" s="1"/>
  <c r="S2583" i="125"/>
  <c r="T2583" i="125" s="1"/>
  <c r="S2584" i="125"/>
  <c r="T2584" i="125" s="1"/>
  <c r="S2585" i="125"/>
  <c r="T2585" i="125" s="1"/>
  <c r="S2586" i="125"/>
  <c r="T2586" i="125" s="1"/>
  <c r="S2587" i="125"/>
  <c r="T2587" i="125" s="1"/>
  <c r="S2588" i="125"/>
  <c r="T2588" i="125" s="1"/>
  <c r="S2589" i="125"/>
  <c r="U2589" i="125" s="1"/>
  <c r="S2590" i="125"/>
  <c r="T2590" i="125" s="1"/>
  <c r="S2591" i="125"/>
  <c r="S2592" i="125"/>
  <c r="T2592" i="125" s="1"/>
  <c r="S2593" i="125"/>
  <c r="T2593" i="125" s="1"/>
  <c r="S2594" i="125"/>
  <c r="T2594" i="125" s="1"/>
  <c r="S2595" i="125"/>
  <c r="T2595" i="125" s="1"/>
  <c r="S2596" i="125"/>
  <c r="T2596" i="125" s="1"/>
  <c r="S2597" i="125"/>
  <c r="T2597" i="125" s="1"/>
  <c r="S2598" i="125"/>
  <c r="T2598" i="125" s="1"/>
  <c r="S2599" i="125"/>
  <c r="T2599" i="125" s="1"/>
  <c r="S2600" i="125"/>
  <c r="T2600" i="125" s="1"/>
  <c r="S2601" i="125"/>
  <c r="T2601" i="125" s="1"/>
  <c r="S2602" i="125"/>
  <c r="T2602" i="125" s="1"/>
  <c r="S2603" i="125"/>
  <c r="S2604" i="125"/>
  <c r="T2604" i="125" s="1"/>
  <c r="S2605" i="125"/>
  <c r="T2605" i="125" s="1"/>
  <c r="S2606" i="125"/>
  <c r="T2606" i="125" s="1"/>
  <c r="S2607" i="125"/>
  <c r="T2607" i="125" s="1"/>
  <c r="S2608" i="125"/>
  <c r="T2608" i="125" s="1"/>
  <c r="S2609" i="125"/>
  <c r="T2609" i="125" s="1"/>
  <c r="S2610" i="125"/>
  <c r="T2610" i="125" s="1"/>
  <c r="S2611" i="125"/>
  <c r="T2611" i="125" s="1"/>
  <c r="S2612" i="125"/>
  <c r="T2612" i="125" s="1"/>
  <c r="S2613" i="125"/>
  <c r="U2613" i="125" s="1"/>
  <c r="S2614" i="125"/>
  <c r="T2614" i="125" s="1"/>
  <c r="S2615" i="125"/>
  <c r="S2616" i="125"/>
  <c r="T2616" i="125" s="1"/>
  <c r="S2617" i="125"/>
  <c r="T2617" i="125" s="1"/>
  <c r="S2618" i="125"/>
  <c r="T2618" i="125" s="1"/>
  <c r="S2619" i="125"/>
  <c r="T2619" i="125" s="1"/>
  <c r="S2620" i="125"/>
  <c r="T2620" i="125" s="1"/>
  <c r="S2621" i="125"/>
  <c r="T2621" i="125" s="1"/>
  <c r="S2622" i="125"/>
  <c r="T2622" i="125" s="1"/>
  <c r="S2623" i="125"/>
  <c r="T2623" i="125" s="1"/>
  <c r="S2624" i="125"/>
  <c r="T2624" i="125" s="1"/>
  <c r="S2625" i="125"/>
  <c r="T2625" i="125" s="1"/>
  <c r="S2626" i="125"/>
  <c r="T2626" i="125" s="1"/>
  <c r="S2627" i="125"/>
  <c r="S2628" i="125"/>
  <c r="T2628" i="125" s="1"/>
  <c r="S2629" i="125"/>
  <c r="T2629" i="125" s="1"/>
  <c r="S2630" i="125"/>
  <c r="T2630" i="125" s="1"/>
  <c r="S2631" i="125"/>
  <c r="T2631" i="125" s="1"/>
  <c r="S2632" i="125"/>
  <c r="T2632" i="125" s="1"/>
  <c r="S2633" i="125"/>
  <c r="T2633" i="125" s="1"/>
  <c r="S2634" i="125"/>
  <c r="T2634" i="125" s="1"/>
  <c r="S2635" i="125"/>
  <c r="T2635" i="125" s="1"/>
  <c r="S2636" i="125"/>
  <c r="T2636" i="125" s="1"/>
  <c r="S2637" i="125"/>
  <c r="T2637" i="125" s="1"/>
  <c r="S2638" i="125"/>
  <c r="T2638" i="125" s="1"/>
  <c r="S2639" i="125"/>
  <c r="S2640" i="125"/>
  <c r="T2640" i="125" s="1"/>
  <c r="S2641" i="125"/>
  <c r="T2641" i="125" s="1"/>
  <c r="S2642" i="125"/>
  <c r="T2642" i="125" s="1"/>
  <c r="S2643" i="125"/>
  <c r="T2643" i="125" s="1"/>
  <c r="S2644" i="125"/>
  <c r="T2644" i="125" s="1"/>
  <c r="S2645" i="125"/>
  <c r="T2645" i="125" s="1"/>
  <c r="S2646" i="125"/>
  <c r="T2646" i="125" s="1"/>
  <c r="S2647" i="125"/>
  <c r="T2647" i="125" s="1"/>
  <c r="S2648" i="125"/>
  <c r="T2648" i="125" s="1"/>
  <c r="S2649" i="125"/>
  <c r="T2649" i="125" s="1"/>
  <c r="S2650" i="125"/>
  <c r="T2650" i="125" s="1"/>
  <c r="S2651" i="125"/>
  <c r="S2652" i="125"/>
  <c r="T2652" i="125" s="1"/>
  <c r="S2653" i="125"/>
  <c r="T2653" i="125" s="1"/>
  <c r="S2654" i="125"/>
  <c r="T2654" i="125" s="1"/>
  <c r="S2655" i="125"/>
  <c r="T2655" i="125" s="1"/>
  <c r="S2656" i="125"/>
  <c r="T2656" i="125" s="1"/>
  <c r="S2657" i="125"/>
  <c r="T2657" i="125" s="1"/>
  <c r="S2658" i="125"/>
  <c r="T2658" i="125" s="1"/>
  <c r="S2659" i="125"/>
  <c r="T2659" i="125" s="1"/>
  <c r="S2660" i="125"/>
  <c r="T2660" i="125" s="1"/>
  <c r="S2661" i="125"/>
  <c r="U2661" i="125" s="1"/>
  <c r="S2662" i="125"/>
  <c r="T2662" i="125" s="1"/>
  <c r="S2663" i="125"/>
  <c r="S2664" i="125"/>
  <c r="T2664" i="125" s="1"/>
  <c r="S2665" i="125"/>
  <c r="T2665" i="125" s="1"/>
  <c r="S2666" i="125"/>
  <c r="T2666" i="125" s="1"/>
  <c r="S2667" i="125"/>
  <c r="T2667" i="125" s="1"/>
  <c r="S2668" i="125"/>
  <c r="T2668" i="125" s="1"/>
  <c r="S2669" i="125"/>
  <c r="T2669" i="125" s="1"/>
  <c r="S2670" i="125"/>
  <c r="T2670" i="125" s="1"/>
  <c r="S2671" i="125"/>
  <c r="T2671" i="125" s="1"/>
  <c r="S2672" i="125"/>
  <c r="T2672" i="125" s="1"/>
  <c r="S2673" i="125"/>
  <c r="T2673" i="125" s="1"/>
  <c r="S2674" i="125"/>
  <c r="T2674" i="125" s="1"/>
  <c r="S2675" i="125"/>
  <c r="S2676" i="125"/>
  <c r="T2676" i="125" s="1"/>
  <c r="S2677" i="125"/>
  <c r="T2677" i="125" s="1"/>
  <c r="S2678" i="125"/>
  <c r="T2678" i="125" s="1"/>
  <c r="S2679" i="125"/>
  <c r="T2679" i="125" s="1"/>
  <c r="S2680" i="125"/>
  <c r="T2680" i="125" s="1"/>
  <c r="S2681" i="125"/>
  <c r="T2681" i="125" s="1"/>
  <c r="S2682" i="125"/>
  <c r="T2682" i="125" s="1"/>
  <c r="S2683" i="125"/>
  <c r="T2683" i="125" s="1"/>
  <c r="S2684" i="125"/>
  <c r="T2684" i="125" s="1"/>
  <c r="S2685" i="125"/>
  <c r="U2685" i="125" s="1"/>
  <c r="S2686" i="125"/>
  <c r="T2686" i="125" s="1"/>
  <c r="S2687" i="125"/>
  <c r="S2688" i="125"/>
  <c r="T2688" i="125" s="1"/>
  <c r="S2689" i="125"/>
  <c r="T2689" i="125" s="1"/>
  <c r="S2690" i="125"/>
  <c r="T2690" i="125" s="1"/>
  <c r="S2691" i="125"/>
  <c r="T2691" i="125" s="1"/>
  <c r="S2692" i="125"/>
  <c r="T2692" i="125" s="1"/>
  <c r="S2693" i="125"/>
  <c r="T2693" i="125" s="1"/>
  <c r="S2694" i="125"/>
  <c r="T2694" i="125" s="1"/>
  <c r="S2695" i="125"/>
  <c r="T2695" i="125" s="1"/>
  <c r="S2696" i="125"/>
  <c r="T2696" i="125" s="1"/>
  <c r="S2697" i="125"/>
  <c r="T2697" i="125" s="1"/>
  <c r="S2698" i="125"/>
  <c r="T2698" i="125" s="1"/>
  <c r="S2699" i="125"/>
  <c r="S2700" i="125"/>
  <c r="T2700" i="125" s="1"/>
  <c r="S2701" i="125"/>
  <c r="T2701" i="125" s="1"/>
  <c r="S2702" i="125"/>
  <c r="T2702" i="125" s="1"/>
  <c r="S2703" i="125"/>
  <c r="T2703" i="125" s="1"/>
  <c r="S2704" i="125"/>
  <c r="T2704" i="125" s="1"/>
  <c r="S2705" i="125"/>
  <c r="T2705" i="125" s="1"/>
  <c r="S2706" i="125"/>
  <c r="T2706" i="125" s="1"/>
  <c r="S2707" i="125"/>
  <c r="T2707" i="125" s="1"/>
  <c r="S2708" i="125"/>
  <c r="T2708" i="125" s="1"/>
  <c r="S2709" i="125"/>
  <c r="U2709" i="125" s="1"/>
  <c r="S2710" i="125"/>
  <c r="T2710" i="125" s="1"/>
  <c r="S2711" i="125"/>
  <c r="S2712" i="125"/>
  <c r="T2712" i="125" s="1"/>
  <c r="S2713" i="125"/>
  <c r="T2713" i="125" s="1"/>
  <c r="S2714" i="125"/>
  <c r="T2714" i="125" s="1"/>
  <c r="S2715" i="125"/>
  <c r="T2715" i="125" s="1"/>
  <c r="S2716" i="125"/>
  <c r="T2716" i="125" s="1"/>
  <c r="S2717" i="125"/>
  <c r="T2717" i="125" s="1"/>
  <c r="S2718" i="125"/>
  <c r="T2718" i="125" s="1"/>
  <c r="S2719" i="125"/>
  <c r="T2719" i="125" s="1"/>
  <c r="S2720" i="125"/>
  <c r="T2720" i="125" s="1"/>
  <c r="S2721" i="125"/>
  <c r="T2721" i="125" s="1"/>
  <c r="S2722" i="125"/>
  <c r="T2722" i="125" s="1"/>
  <c r="S2723" i="125"/>
  <c r="S2724" i="125"/>
  <c r="T2724" i="125" s="1"/>
  <c r="S2725" i="125"/>
  <c r="T2725" i="125" s="1"/>
  <c r="S2726" i="125"/>
  <c r="T2726" i="125" s="1"/>
  <c r="S2727" i="125"/>
  <c r="T2727" i="125" s="1"/>
  <c r="S2728" i="125"/>
  <c r="T2728" i="125" s="1"/>
  <c r="S2729" i="125"/>
  <c r="T2729" i="125" s="1"/>
  <c r="S2730" i="125"/>
  <c r="T2730" i="125" s="1"/>
  <c r="S2731" i="125"/>
  <c r="T2731" i="125" s="1"/>
  <c r="S2732" i="125"/>
  <c r="T2732" i="125" s="1"/>
  <c r="S2733" i="125"/>
  <c r="U2733" i="125" s="1"/>
  <c r="S2734" i="125"/>
  <c r="T2734" i="125" s="1"/>
  <c r="S2735" i="125"/>
  <c r="S2736" i="125"/>
  <c r="T2736" i="125" s="1"/>
  <c r="S2737" i="125"/>
  <c r="T2737" i="125" s="1"/>
  <c r="S2738" i="125"/>
  <c r="T2738" i="125" s="1"/>
  <c r="S2739" i="125"/>
  <c r="T2739" i="125" s="1"/>
  <c r="S2740" i="125"/>
  <c r="T2740" i="125" s="1"/>
  <c r="S2741" i="125"/>
  <c r="T2741" i="125" s="1"/>
  <c r="S2742" i="125"/>
  <c r="T2742" i="125" s="1"/>
  <c r="S2743" i="125"/>
  <c r="T2743" i="125" s="1"/>
  <c r="S2744" i="125"/>
  <c r="T2744" i="125" s="1"/>
  <c r="S2745" i="125"/>
  <c r="U2745" i="125" s="1"/>
  <c r="S2746" i="125"/>
  <c r="T2746" i="125" s="1"/>
  <c r="S2747" i="125"/>
  <c r="S2748" i="125"/>
  <c r="U2748" i="125" s="1"/>
  <c r="S2749" i="125"/>
  <c r="T2749" i="125" s="1"/>
  <c r="S2750" i="125"/>
  <c r="T2750" i="125" s="1"/>
  <c r="S2751" i="125"/>
  <c r="T2751" i="125" s="1"/>
  <c r="S2752" i="125"/>
  <c r="T2752" i="125" s="1"/>
  <c r="S2753" i="125"/>
  <c r="T2753" i="125" s="1"/>
  <c r="S2754" i="125"/>
  <c r="T2754" i="125" s="1"/>
  <c r="S2755" i="125"/>
  <c r="T2755" i="125" s="1"/>
  <c r="S2756" i="125"/>
  <c r="T2756" i="125" s="1"/>
  <c r="S2757" i="125"/>
  <c r="U2757" i="125" s="1"/>
  <c r="S2758" i="125"/>
  <c r="T2758" i="125" s="1"/>
  <c r="S2759" i="125"/>
  <c r="S2760" i="125"/>
  <c r="T2760" i="125" s="1"/>
  <c r="S2761" i="125"/>
  <c r="T2761" i="125" s="1"/>
  <c r="S2762" i="125"/>
  <c r="T2762" i="125" s="1"/>
  <c r="S2763" i="125"/>
  <c r="T2763" i="125" s="1"/>
  <c r="S2764" i="125"/>
  <c r="T2764" i="125" s="1"/>
  <c r="S2765" i="125"/>
  <c r="T2765" i="125" s="1"/>
  <c r="S2766" i="125"/>
  <c r="T2766" i="125" s="1"/>
  <c r="S2767" i="125"/>
  <c r="T2767" i="125" s="1"/>
  <c r="S2768" i="125"/>
  <c r="T2768" i="125" s="1"/>
  <c r="S2769" i="125"/>
  <c r="T2769" i="125" s="1"/>
  <c r="S2770" i="125"/>
  <c r="T2770" i="125" s="1"/>
  <c r="S2771" i="125"/>
  <c r="S2772" i="125"/>
  <c r="T2772" i="125" s="1"/>
  <c r="S2773" i="125"/>
  <c r="T2773" i="125" s="1"/>
  <c r="S2774" i="125"/>
  <c r="T2774" i="125" s="1"/>
  <c r="S2775" i="125"/>
  <c r="T2775" i="125" s="1"/>
  <c r="S2776" i="125"/>
  <c r="T2776" i="125" s="1"/>
  <c r="S2777" i="125"/>
  <c r="T2777" i="125" s="1"/>
  <c r="S2778" i="125"/>
  <c r="T2778" i="125" s="1"/>
  <c r="S2779" i="125"/>
  <c r="T2779" i="125" s="1"/>
  <c r="S2780" i="125"/>
  <c r="T2780" i="125" s="1"/>
  <c r="S2781" i="125"/>
  <c r="U2781" i="125" s="1"/>
  <c r="S2782" i="125"/>
  <c r="T2782" i="125" s="1"/>
  <c r="S2783" i="125"/>
  <c r="S2784" i="125"/>
  <c r="T2784" i="125" s="1"/>
  <c r="S2785" i="125"/>
  <c r="T2785" i="125" s="1"/>
  <c r="S2786" i="125"/>
  <c r="T2786" i="125" s="1"/>
  <c r="S2787" i="125"/>
  <c r="T2787" i="125" s="1"/>
  <c r="S2788" i="125"/>
  <c r="T2788" i="125" s="1"/>
  <c r="S2789" i="125"/>
  <c r="T2789" i="125" s="1"/>
  <c r="S2790" i="125"/>
  <c r="T2790" i="125" s="1"/>
  <c r="S2791" i="125"/>
  <c r="T2791" i="125" s="1"/>
  <c r="S2792" i="125"/>
  <c r="T2792" i="125" s="1"/>
  <c r="S2793" i="125"/>
  <c r="U2793" i="125" s="1"/>
  <c r="S2794" i="125"/>
  <c r="T2794" i="125" s="1"/>
  <c r="S2795" i="125"/>
  <c r="S2796" i="125"/>
  <c r="T2796" i="125" s="1"/>
  <c r="S2797" i="125"/>
  <c r="T2797" i="125" s="1"/>
  <c r="S2798" i="125"/>
  <c r="T2798" i="125" s="1"/>
  <c r="S2799" i="125"/>
  <c r="T2799" i="125" s="1"/>
  <c r="S2800" i="125"/>
  <c r="T2800" i="125" s="1"/>
  <c r="S2801" i="125"/>
  <c r="T2801" i="125" s="1"/>
  <c r="S2802" i="125"/>
  <c r="T2802" i="125" s="1"/>
  <c r="S2803" i="125"/>
  <c r="T2803" i="125" s="1"/>
  <c r="S2804" i="125"/>
  <c r="T2804" i="125" s="1"/>
  <c r="S2805" i="125"/>
  <c r="U2805" i="125" s="1"/>
  <c r="S2806" i="125"/>
  <c r="T2806" i="125" s="1"/>
  <c r="S2807" i="125"/>
  <c r="S2808" i="125"/>
  <c r="T2808" i="125" s="1"/>
  <c r="S2809" i="125"/>
  <c r="T2809" i="125" s="1"/>
  <c r="S2810" i="125"/>
  <c r="T2810" i="125" s="1"/>
  <c r="S2811" i="125"/>
  <c r="T2811" i="125" s="1"/>
  <c r="S2812" i="125"/>
  <c r="T2812" i="125" s="1"/>
  <c r="S2813" i="125"/>
  <c r="T2813" i="125" s="1"/>
  <c r="S2814" i="125"/>
  <c r="T2814" i="125" s="1"/>
  <c r="S2815" i="125"/>
  <c r="T2815" i="125" s="1"/>
  <c r="S2816" i="125"/>
  <c r="T2816" i="125" s="1"/>
  <c r="S2817" i="125"/>
  <c r="T2817" i="125" s="1"/>
  <c r="S2818" i="125"/>
  <c r="T2818" i="125" s="1"/>
  <c r="S2819" i="125"/>
  <c r="S2820" i="125"/>
  <c r="T2820" i="125" s="1"/>
  <c r="S2821" i="125"/>
  <c r="T2821" i="125" s="1"/>
  <c r="S2822" i="125"/>
  <c r="T2822" i="125" s="1"/>
  <c r="S2823" i="125"/>
  <c r="T2823" i="125" s="1"/>
  <c r="S2824" i="125"/>
  <c r="T2824" i="125" s="1"/>
  <c r="S2825" i="125"/>
  <c r="T2825" i="125" s="1"/>
  <c r="S2826" i="125"/>
  <c r="T2826" i="125" s="1"/>
  <c r="S2827" i="125"/>
  <c r="T2827" i="125" s="1"/>
  <c r="S2828" i="125"/>
  <c r="T2828" i="125" s="1"/>
  <c r="S2829" i="125"/>
  <c r="T2829" i="125" s="1"/>
  <c r="S2830" i="125"/>
  <c r="T2830" i="125" s="1"/>
  <c r="S2831" i="125"/>
  <c r="S2832" i="125"/>
  <c r="T2832" i="125" s="1"/>
  <c r="S2833" i="125"/>
  <c r="T2833" i="125" s="1"/>
  <c r="S2834" i="125"/>
  <c r="T2834" i="125" s="1"/>
  <c r="S2835" i="125"/>
  <c r="T2835" i="125" s="1"/>
  <c r="S2836" i="125"/>
  <c r="T2836" i="125" s="1"/>
  <c r="S2837" i="125"/>
  <c r="T2837" i="125" s="1"/>
  <c r="S2838" i="125"/>
  <c r="T2838" i="125" s="1"/>
  <c r="S2839" i="125"/>
  <c r="T2839" i="125" s="1"/>
  <c r="S2840" i="125"/>
  <c r="T2840" i="125" s="1"/>
  <c r="S2841" i="125"/>
  <c r="T2841" i="125" s="1"/>
  <c r="S2842" i="125"/>
  <c r="T2842" i="125" s="1"/>
  <c r="S2843" i="125"/>
  <c r="S2844" i="125"/>
  <c r="T2844" i="125" s="1"/>
  <c r="S2845" i="125"/>
  <c r="T2845" i="125" s="1"/>
  <c r="S2846" i="125"/>
  <c r="T2846" i="125" s="1"/>
  <c r="S2847" i="125"/>
  <c r="T2847" i="125" s="1"/>
  <c r="S2848" i="125"/>
  <c r="T2848" i="125" s="1"/>
  <c r="S2849" i="125"/>
  <c r="T2849" i="125" s="1"/>
  <c r="S2850" i="125"/>
  <c r="T2850" i="125" s="1"/>
  <c r="S2851" i="125"/>
  <c r="T2851" i="125" s="1"/>
  <c r="S2852" i="125"/>
  <c r="T2852" i="125" s="1"/>
  <c r="S2853" i="125"/>
  <c r="T2853" i="125" s="1"/>
  <c r="S2854" i="125"/>
  <c r="U2854" i="125" s="1"/>
  <c r="S2855" i="125"/>
  <c r="S2856" i="125"/>
  <c r="T2856" i="125" s="1"/>
  <c r="S2857" i="125"/>
  <c r="T2857" i="125" s="1"/>
  <c r="S2858" i="125"/>
  <c r="T2858" i="125" s="1"/>
  <c r="S2859" i="125"/>
  <c r="T2859" i="125" s="1"/>
  <c r="S2860" i="125"/>
  <c r="T2860" i="125" s="1"/>
  <c r="S2861" i="125"/>
  <c r="T2861" i="125" s="1"/>
  <c r="S2862" i="125"/>
  <c r="T2862" i="125" s="1"/>
  <c r="S2863" i="125"/>
  <c r="T2863" i="125" s="1"/>
  <c r="S2864" i="125"/>
  <c r="T2864" i="125" s="1"/>
  <c r="S2865" i="125"/>
  <c r="T2865" i="125" s="1"/>
  <c r="S2866" i="125"/>
  <c r="T2866" i="125" s="1"/>
  <c r="S2867" i="125"/>
  <c r="S2868" i="125"/>
  <c r="T2868" i="125" s="1"/>
  <c r="S2869" i="125"/>
  <c r="T2869" i="125" s="1"/>
  <c r="S2870" i="125"/>
  <c r="T2870" i="125" s="1"/>
  <c r="S2871" i="125"/>
  <c r="T2871" i="125" s="1"/>
  <c r="S2872" i="125"/>
  <c r="T2872" i="125" s="1"/>
  <c r="S2873" i="125"/>
  <c r="T2873" i="125" s="1"/>
  <c r="S2874" i="125"/>
  <c r="T2874" i="125" s="1"/>
  <c r="S2875" i="125"/>
  <c r="T2875" i="125" s="1"/>
  <c r="S2876" i="125"/>
  <c r="T2876" i="125" s="1"/>
  <c r="S2877" i="125"/>
  <c r="U2877" i="125" s="1"/>
  <c r="S2878" i="125"/>
  <c r="U2878" i="125" s="1"/>
  <c r="S2879" i="125"/>
  <c r="S2880" i="125"/>
  <c r="T2880" i="125" s="1"/>
  <c r="S2881" i="125"/>
  <c r="T2881" i="125" s="1"/>
  <c r="S2882" i="125"/>
  <c r="T2882" i="125" s="1"/>
  <c r="S2883" i="125"/>
  <c r="T2883" i="125" s="1"/>
  <c r="S2884" i="125"/>
  <c r="T2884" i="125" s="1"/>
  <c r="S2885" i="125"/>
  <c r="T2885" i="125" s="1"/>
  <c r="S2886" i="125"/>
  <c r="T2886" i="125" s="1"/>
  <c r="S2887" i="125"/>
  <c r="T2887" i="125" s="1"/>
  <c r="S2888" i="125"/>
  <c r="T2888" i="125" s="1"/>
  <c r="S2889" i="125"/>
  <c r="U2889" i="125" s="1"/>
  <c r="S2890" i="125"/>
  <c r="T2890" i="125" s="1"/>
  <c r="S2891" i="125"/>
  <c r="S2892" i="125"/>
  <c r="T2892" i="125" s="1"/>
  <c r="S2893" i="125"/>
  <c r="T2893" i="125" s="1"/>
  <c r="S2894" i="125"/>
  <c r="T2894" i="125" s="1"/>
  <c r="S2895" i="125"/>
  <c r="T2895" i="125" s="1"/>
  <c r="S2896" i="125"/>
  <c r="T2896" i="125" s="1"/>
  <c r="S2897" i="125"/>
  <c r="T2897" i="125" s="1"/>
  <c r="S2898" i="125"/>
  <c r="T2898" i="125" s="1"/>
  <c r="S2899" i="125"/>
  <c r="T2899" i="125" s="1"/>
  <c r="S2900" i="125"/>
  <c r="T2900" i="125" s="1"/>
  <c r="S2901" i="125"/>
  <c r="T2901" i="125" s="1"/>
  <c r="S2902" i="125"/>
  <c r="T2902" i="125" s="1"/>
  <c r="S2903" i="125"/>
  <c r="S2904" i="125"/>
  <c r="T2904" i="125" s="1"/>
  <c r="S2905" i="125"/>
  <c r="T2905" i="125" s="1"/>
  <c r="S2906" i="125"/>
  <c r="T2906" i="125" s="1"/>
  <c r="S2907" i="125"/>
  <c r="T2907" i="125" s="1"/>
  <c r="S2908" i="125"/>
  <c r="T2908" i="125" s="1"/>
  <c r="S2909" i="125"/>
  <c r="T2909" i="125" s="1"/>
  <c r="S2910" i="125"/>
  <c r="T2910" i="125" s="1"/>
  <c r="S2911" i="125"/>
  <c r="T2911" i="125" s="1"/>
  <c r="S2912" i="125"/>
  <c r="T2912" i="125" s="1"/>
  <c r="S2913" i="125"/>
  <c r="U2913" i="125" s="1"/>
  <c r="S2914" i="125"/>
  <c r="U2914" i="125" s="1"/>
  <c r="S2915" i="125"/>
  <c r="S2916" i="125"/>
  <c r="U2916" i="125" s="1"/>
  <c r="S2917" i="125"/>
  <c r="T2917" i="125" s="1"/>
  <c r="S2918" i="125"/>
  <c r="T2918" i="125" s="1"/>
  <c r="S2919" i="125"/>
  <c r="T2919" i="125" s="1"/>
  <c r="S2920" i="125"/>
  <c r="T2920" i="125" s="1"/>
  <c r="S2921" i="125"/>
  <c r="T2921" i="125" s="1"/>
  <c r="S2922" i="125"/>
  <c r="T2922" i="125" s="1"/>
  <c r="S2923" i="125"/>
  <c r="T2923" i="125" s="1"/>
  <c r="S2924" i="125"/>
  <c r="T2924" i="125" s="1"/>
  <c r="S2925" i="125"/>
  <c r="U2925" i="125" s="1"/>
  <c r="S2926" i="125"/>
  <c r="U2926" i="125" s="1"/>
  <c r="S2927" i="125"/>
  <c r="S2928" i="125"/>
  <c r="T2928" i="125" s="1"/>
  <c r="S2929" i="125"/>
  <c r="T2929" i="125" s="1"/>
  <c r="S2930" i="125"/>
  <c r="T2930" i="125" s="1"/>
  <c r="S2931" i="125"/>
  <c r="T2931" i="125" s="1"/>
  <c r="S2932" i="125"/>
  <c r="T2932" i="125" s="1"/>
  <c r="S2933" i="125"/>
  <c r="T2933" i="125" s="1"/>
  <c r="S2934" i="125"/>
  <c r="T2934" i="125" s="1"/>
  <c r="S2935" i="125"/>
  <c r="T2935" i="125" s="1"/>
  <c r="S2936" i="125"/>
  <c r="T2936" i="125" s="1"/>
  <c r="S2937" i="125"/>
  <c r="U2937" i="125" s="1"/>
  <c r="S2938" i="125"/>
  <c r="U2938" i="125" s="1"/>
  <c r="S2939" i="125"/>
  <c r="S2940" i="125"/>
  <c r="T2940" i="125" s="1"/>
  <c r="S2941" i="125"/>
  <c r="T2941" i="125" s="1"/>
  <c r="S2942" i="125"/>
  <c r="T2942" i="125" s="1"/>
  <c r="S2943" i="125"/>
  <c r="T2943" i="125" s="1"/>
  <c r="S2944" i="125"/>
  <c r="T2944" i="125" s="1"/>
  <c r="S2945" i="125"/>
  <c r="T2945" i="125" s="1"/>
  <c r="S2946" i="125"/>
  <c r="T2946" i="125" s="1"/>
  <c r="S2947" i="125"/>
  <c r="T2947" i="125" s="1"/>
  <c r="S2948" i="125"/>
  <c r="T2948" i="125" s="1"/>
  <c r="S2949" i="125"/>
  <c r="U2949" i="125" s="1"/>
  <c r="S2950" i="125"/>
  <c r="T2950" i="125" s="1"/>
  <c r="S2951" i="125"/>
  <c r="S2952" i="125"/>
  <c r="T2952" i="125" s="1"/>
  <c r="S2953" i="125"/>
  <c r="T2953" i="125" s="1"/>
  <c r="S2954" i="125"/>
  <c r="T2954" i="125" s="1"/>
  <c r="S2955" i="125"/>
  <c r="T2955" i="125" s="1"/>
  <c r="S2956" i="125"/>
  <c r="T2956" i="125" s="1"/>
  <c r="S2957" i="125"/>
  <c r="T2957" i="125" s="1"/>
  <c r="S2958" i="125"/>
  <c r="T2958" i="125" s="1"/>
  <c r="S2959" i="125"/>
  <c r="T2959" i="125" s="1"/>
  <c r="S2960" i="125"/>
  <c r="T2960" i="125" s="1"/>
  <c r="S2961" i="125"/>
  <c r="T2961" i="125" s="1"/>
  <c r="S2962" i="125"/>
  <c r="U2962" i="125" s="1"/>
  <c r="S2963" i="125"/>
  <c r="S2964" i="125"/>
  <c r="T2964" i="125" s="1"/>
  <c r="S2965" i="125"/>
  <c r="T2965" i="125" s="1"/>
  <c r="S2966" i="125"/>
  <c r="T2966" i="125" s="1"/>
  <c r="S2967" i="125"/>
  <c r="T2967" i="125" s="1"/>
  <c r="S2968" i="125"/>
  <c r="T2968" i="125" s="1"/>
  <c r="S2969" i="125"/>
  <c r="T2969" i="125" s="1"/>
  <c r="S2970" i="125"/>
  <c r="T2970" i="125" s="1"/>
  <c r="S2971" i="125"/>
  <c r="T2971" i="125" s="1"/>
  <c r="S2972" i="125"/>
  <c r="T2972" i="125" s="1"/>
  <c r="S2973" i="125"/>
  <c r="T2973" i="125" s="1"/>
  <c r="S2974" i="125"/>
  <c r="T2974" i="125" s="1"/>
  <c r="S2975" i="125"/>
  <c r="S2976" i="125"/>
  <c r="T2976" i="125" s="1"/>
  <c r="S2977" i="125"/>
  <c r="T2977" i="125" s="1"/>
  <c r="S2978" i="125"/>
  <c r="T2978" i="125" s="1"/>
  <c r="S2979" i="125"/>
  <c r="T2979" i="125" s="1"/>
  <c r="S2980" i="125"/>
  <c r="T2980" i="125" s="1"/>
  <c r="S2981" i="125"/>
  <c r="T2981" i="125" s="1"/>
  <c r="S2982" i="125"/>
  <c r="T2982" i="125" s="1"/>
  <c r="S2983" i="125"/>
  <c r="T2983" i="125" s="1"/>
  <c r="S2984" i="125"/>
  <c r="T2984" i="125" s="1"/>
  <c r="S2985" i="125"/>
  <c r="T2985" i="125" s="1"/>
  <c r="S2986" i="125"/>
  <c r="U2986" i="125" s="1"/>
  <c r="S2987" i="125"/>
  <c r="S2988" i="125"/>
  <c r="T2988" i="125" s="1"/>
  <c r="S2989" i="125"/>
  <c r="T2989" i="125" s="1"/>
  <c r="S2990" i="125"/>
  <c r="T2990" i="125" s="1"/>
  <c r="S2991" i="125"/>
  <c r="T2991" i="125" s="1"/>
  <c r="S2992" i="125"/>
  <c r="T2992" i="125" s="1"/>
  <c r="S2993" i="125"/>
  <c r="T2993" i="125" s="1"/>
  <c r="S2994" i="125"/>
  <c r="T2994" i="125" s="1"/>
  <c r="S2995" i="125"/>
  <c r="T2995" i="125" s="1"/>
  <c r="S2996" i="125"/>
  <c r="T2996" i="125" s="1"/>
  <c r="S2997" i="125"/>
  <c r="T2997" i="125" s="1"/>
  <c r="S2998" i="125"/>
  <c r="U2998" i="125" s="1"/>
  <c r="S2999" i="125"/>
  <c r="S3000" i="125"/>
  <c r="T3000" i="125" s="1"/>
  <c r="S3001" i="125"/>
  <c r="T3001" i="125" s="1"/>
  <c r="S3002" i="125"/>
  <c r="T3002" i="125" s="1"/>
  <c r="S3003" i="125"/>
  <c r="T3003" i="125" s="1"/>
  <c r="S3004" i="125"/>
  <c r="T3004" i="125" s="1"/>
  <c r="S3005" i="125"/>
  <c r="T3005" i="125" s="1"/>
  <c r="S3006" i="125"/>
  <c r="T3006" i="125" s="1"/>
  <c r="S3007" i="125"/>
  <c r="T3007" i="125" s="1"/>
  <c r="S3008" i="125"/>
  <c r="T3008" i="125" s="1"/>
  <c r="S3009" i="125"/>
  <c r="T3009" i="125" s="1"/>
  <c r="S3010" i="125"/>
  <c r="U3010" i="125" s="1"/>
  <c r="S3011" i="125"/>
  <c r="S3012" i="125"/>
  <c r="T3012" i="125" s="1"/>
  <c r="S3013" i="125"/>
  <c r="T3013" i="125" s="1"/>
  <c r="S3014" i="125"/>
  <c r="T3014" i="125" s="1"/>
  <c r="S3015" i="125"/>
  <c r="T3015" i="125" s="1"/>
  <c r="S3016" i="125"/>
  <c r="T3016" i="125" s="1"/>
  <c r="S3017" i="125"/>
  <c r="T3017" i="125" s="1"/>
  <c r="S3018" i="125"/>
  <c r="T3018" i="125" s="1"/>
  <c r="S3019" i="125"/>
  <c r="T3019" i="125" s="1"/>
  <c r="S3020" i="125"/>
  <c r="T3020" i="125" s="1"/>
  <c r="S3021" i="125"/>
  <c r="T3021" i="125" s="1"/>
  <c r="S3022" i="125"/>
  <c r="U3022" i="125" s="1"/>
  <c r="S3023" i="125"/>
  <c r="S3024" i="125"/>
  <c r="T3024" i="125" s="1"/>
  <c r="S3025" i="125"/>
  <c r="T3025" i="125" s="1"/>
  <c r="S3026" i="125"/>
  <c r="T3026" i="125" s="1"/>
  <c r="S3027" i="125"/>
  <c r="T3027" i="125" s="1"/>
  <c r="S3028" i="125"/>
  <c r="T3028" i="125" s="1"/>
  <c r="S3029" i="125"/>
  <c r="T3029" i="125" s="1"/>
  <c r="S3030" i="125"/>
  <c r="T3030" i="125" s="1"/>
  <c r="S3031" i="125"/>
  <c r="T3031" i="125" s="1"/>
  <c r="S3032" i="125"/>
  <c r="T3032" i="125" s="1"/>
  <c r="S3033" i="125"/>
  <c r="U3033" i="125" s="1"/>
  <c r="S3034" i="125"/>
  <c r="U3034" i="125" s="1"/>
  <c r="S3035" i="125"/>
  <c r="S3036" i="125"/>
  <c r="T3036" i="125" s="1"/>
  <c r="S3037" i="125"/>
  <c r="T3037" i="125" s="1"/>
  <c r="S3038" i="125"/>
  <c r="T3038" i="125" s="1"/>
  <c r="S3039" i="125"/>
  <c r="T3039" i="125" s="1"/>
  <c r="S3040" i="125"/>
  <c r="T3040" i="125" s="1"/>
  <c r="S3041" i="125"/>
  <c r="T3041" i="125" s="1"/>
  <c r="S3042" i="125"/>
  <c r="T3042" i="125" s="1"/>
  <c r="S3043" i="125"/>
  <c r="T3043" i="125" s="1"/>
  <c r="S3044" i="125"/>
  <c r="T3044" i="125" s="1"/>
  <c r="S3045" i="125"/>
  <c r="T3045" i="125" s="1"/>
  <c r="S3046" i="125"/>
  <c r="U3046" i="125" s="1"/>
  <c r="S3047" i="125"/>
  <c r="S3048" i="125"/>
  <c r="T3048" i="125" s="1"/>
  <c r="S3049" i="125"/>
  <c r="T3049" i="125" s="1"/>
  <c r="S3050" i="125"/>
  <c r="T3050" i="125" s="1"/>
  <c r="S3051" i="125"/>
  <c r="T3051" i="125" s="1"/>
  <c r="S3052" i="125"/>
  <c r="T3052" i="125" s="1"/>
  <c r="S3053" i="125"/>
  <c r="T3053" i="125" s="1"/>
  <c r="S3054" i="125"/>
  <c r="T3054" i="125" s="1"/>
  <c r="S3055" i="125"/>
  <c r="T3055" i="125" s="1"/>
  <c r="S3056" i="125"/>
  <c r="T3056" i="125" s="1"/>
  <c r="S3057" i="125"/>
  <c r="T3057" i="125" s="1"/>
  <c r="S3058" i="125"/>
  <c r="T3058" i="125" s="1"/>
  <c r="S3059" i="125"/>
  <c r="S3060" i="125"/>
  <c r="T3060" i="125" s="1"/>
  <c r="S3061" i="125"/>
  <c r="T3061" i="125" s="1"/>
  <c r="S3062" i="125"/>
  <c r="T3062" i="125" s="1"/>
  <c r="S3063" i="125"/>
  <c r="T3063" i="125" s="1"/>
  <c r="S3064" i="125"/>
  <c r="T3064" i="125" s="1"/>
  <c r="S3065" i="125"/>
  <c r="T3065" i="125" s="1"/>
  <c r="S3066" i="125"/>
  <c r="T3066" i="125" s="1"/>
  <c r="S3067" i="125"/>
  <c r="T3067" i="125" s="1"/>
  <c r="S3068" i="125"/>
  <c r="T3068" i="125" s="1"/>
  <c r="S3069" i="125"/>
  <c r="T3069" i="125" s="1"/>
  <c r="S3070" i="125"/>
  <c r="U3070" i="125" s="1"/>
  <c r="S3071" i="125"/>
  <c r="S3072" i="125"/>
  <c r="T3072" i="125" s="1"/>
  <c r="S3073" i="125"/>
  <c r="T3073" i="125" s="1"/>
  <c r="S3074" i="125"/>
  <c r="T3074" i="125" s="1"/>
  <c r="S3075" i="125"/>
  <c r="T3075" i="125" s="1"/>
  <c r="S3076" i="125"/>
  <c r="T3076" i="125" s="1"/>
  <c r="S3077" i="125"/>
  <c r="T3077" i="125" s="1"/>
  <c r="S3078" i="125"/>
  <c r="T3078" i="125" s="1"/>
  <c r="S3079" i="125"/>
  <c r="T3079" i="125" s="1"/>
  <c r="S3080" i="125"/>
  <c r="T3080" i="125" s="1"/>
  <c r="S3081" i="125"/>
  <c r="U3081" i="125" s="1"/>
  <c r="S3082" i="125"/>
  <c r="U3082" i="125" s="1"/>
  <c r="S3083" i="125"/>
  <c r="S3084" i="125"/>
  <c r="T3084" i="125" s="1"/>
  <c r="S3085" i="125"/>
  <c r="T3085" i="125" s="1"/>
  <c r="S3086" i="125"/>
  <c r="T3086" i="125" s="1"/>
  <c r="S3087" i="125"/>
  <c r="T3087" i="125" s="1"/>
  <c r="S3088" i="125"/>
  <c r="T3088" i="125" s="1"/>
  <c r="S3089" i="125"/>
  <c r="T3089" i="125" s="1"/>
  <c r="S3090" i="125"/>
  <c r="T3090" i="125" s="1"/>
  <c r="S3091" i="125"/>
  <c r="T3091" i="125" s="1"/>
  <c r="S3092" i="125"/>
  <c r="T3092" i="125" s="1"/>
  <c r="S3093" i="125"/>
  <c r="T3093" i="125" s="1"/>
  <c r="S3094" i="125"/>
  <c r="T3094" i="125" s="1"/>
  <c r="S3095" i="125"/>
  <c r="S3096" i="125"/>
  <c r="T3096" i="125" s="1"/>
  <c r="S3097" i="125"/>
  <c r="T3097" i="125" s="1"/>
  <c r="S3098" i="125"/>
  <c r="T3098" i="125" s="1"/>
  <c r="S3099" i="125"/>
  <c r="T3099" i="125" s="1"/>
  <c r="S3100" i="125"/>
  <c r="T3100" i="125" s="1"/>
  <c r="S3101" i="125"/>
  <c r="T3101" i="125" s="1"/>
  <c r="S3102" i="125"/>
  <c r="T3102" i="125" s="1"/>
  <c r="S3103" i="125"/>
  <c r="T3103" i="125" s="1"/>
  <c r="S3104" i="125"/>
  <c r="T3104" i="125" s="1"/>
  <c r="S3105" i="125"/>
  <c r="U3105" i="125" s="1"/>
  <c r="S3106" i="125"/>
  <c r="U3106" i="125" s="1"/>
  <c r="S3107" i="125"/>
  <c r="S3108" i="125"/>
  <c r="T3108" i="125" s="1"/>
  <c r="S3109" i="125"/>
  <c r="T3109" i="125" s="1"/>
  <c r="S3110" i="125"/>
  <c r="T3110" i="125" s="1"/>
  <c r="S3111" i="125"/>
  <c r="T3111" i="125" s="1"/>
  <c r="S3112" i="125"/>
  <c r="T3112" i="125" s="1"/>
  <c r="S3113" i="125"/>
  <c r="T3113" i="125" s="1"/>
  <c r="S3114" i="125"/>
  <c r="T3114" i="125" s="1"/>
  <c r="S3115" i="125"/>
  <c r="T3115" i="125" s="1"/>
  <c r="S3116" i="125"/>
  <c r="T3116" i="125" s="1"/>
  <c r="S3117" i="125"/>
  <c r="T3117" i="125" s="1"/>
  <c r="S3118" i="125"/>
  <c r="U3118" i="125" s="1"/>
  <c r="S3119" i="125"/>
  <c r="S3120" i="125"/>
  <c r="T3120" i="125" s="1"/>
  <c r="S3121" i="125"/>
  <c r="T3121" i="125" s="1"/>
  <c r="S3122" i="125"/>
  <c r="T3122" i="125" s="1"/>
  <c r="S3123" i="125"/>
  <c r="T3123" i="125" s="1"/>
  <c r="S3124" i="125"/>
  <c r="T3124" i="125" s="1"/>
  <c r="S3125" i="125"/>
  <c r="T3125" i="125" s="1"/>
  <c r="S3126" i="125"/>
  <c r="T3126" i="125" s="1"/>
  <c r="S3127" i="125"/>
  <c r="T3127" i="125" s="1"/>
  <c r="S3128" i="125"/>
  <c r="T3128" i="125" s="1"/>
  <c r="S3129" i="125"/>
  <c r="U3129" i="125" s="1"/>
  <c r="S3130" i="125"/>
  <c r="U3130" i="125" s="1"/>
  <c r="S3131" i="125"/>
  <c r="S3132" i="125"/>
  <c r="T3132" i="125" s="1"/>
  <c r="S3133" i="125"/>
  <c r="T3133" i="125" s="1"/>
  <c r="S3134" i="125"/>
  <c r="T3134" i="125" s="1"/>
  <c r="S3135" i="125"/>
  <c r="T3135" i="125" s="1"/>
  <c r="S3136" i="125"/>
  <c r="T3136" i="125" s="1"/>
  <c r="S3137" i="125"/>
  <c r="T3137" i="125" s="1"/>
  <c r="S3138" i="125"/>
  <c r="T3138" i="125" s="1"/>
  <c r="S3139" i="125"/>
  <c r="T3139" i="125" s="1"/>
  <c r="S3140" i="125"/>
  <c r="T3140" i="125" s="1"/>
  <c r="S3141" i="125"/>
  <c r="U3141" i="125" s="1"/>
  <c r="S3142" i="125"/>
  <c r="U3142" i="125" s="1"/>
  <c r="S3143" i="125"/>
  <c r="S3144" i="125"/>
  <c r="U3144" i="125" s="1"/>
  <c r="S3145" i="125"/>
  <c r="T3145" i="125" s="1"/>
  <c r="S3146" i="125"/>
  <c r="T3146" i="125" s="1"/>
  <c r="S3147" i="125"/>
  <c r="T3147" i="125" s="1"/>
  <c r="S3148" i="125"/>
  <c r="T3148" i="125" s="1"/>
  <c r="S3149" i="125"/>
  <c r="T3149" i="125" s="1"/>
  <c r="S3150" i="125"/>
  <c r="T3150" i="125" s="1"/>
  <c r="S3151" i="125"/>
  <c r="T3151" i="125" s="1"/>
  <c r="S3152" i="125"/>
  <c r="T3152" i="125" s="1"/>
  <c r="S3153" i="125"/>
  <c r="T3153" i="125" s="1"/>
  <c r="S3154" i="125"/>
  <c r="U3154" i="125" s="1"/>
  <c r="S3155" i="125"/>
  <c r="S3156" i="125"/>
  <c r="T3156" i="125" s="1"/>
  <c r="S3157" i="125"/>
  <c r="T3157" i="125" s="1"/>
  <c r="S3158" i="125"/>
  <c r="T3158" i="125" s="1"/>
  <c r="S3159" i="125"/>
  <c r="T3159" i="125" s="1"/>
  <c r="S3160" i="125"/>
  <c r="T3160" i="125" s="1"/>
  <c r="S3161" i="125"/>
  <c r="T3161" i="125" s="1"/>
  <c r="S3162" i="125"/>
  <c r="T3162" i="125" s="1"/>
  <c r="S3163" i="125"/>
  <c r="T3163" i="125" s="1"/>
  <c r="S3164" i="125"/>
  <c r="T3164" i="125" s="1"/>
  <c r="S3165" i="125"/>
  <c r="T3165" i="125" s="1"/>
  <c r="S3166" i="125"/>
  <c r="T3166" i="125" s="1"/>
  <c r="S3167" i="125"/>
  <c r="S3168" i="125"/>
  <c r="T3168" i="125" s="1"/>
  <c r="S3169" i="125"/>
  <c r="T3169" i="125" s="1"/>
  <c r="S3170" i="125"/>
  <c r="T3170" i="125" s="1"/>
  <c r="S3171" i="125"/>
  <c r="T3171" i="125" s="1"/>
  <c r="S3172" i="125"/>
  <c r="T3172" i="125" s="1"/>
  <c r="S3173" i="125"/>
  <c r="T3173" i="125" s="1"/>
  <c r="S3174" i="125"/>
  <c r="T3174" i="125" s="1"/>
  <c r="S3175" i="125"/>
  <c r="T3175" i="125" s="1"/>
  <c r="S3176" i="125"/>
  <c r="T3176" i="125" s="1"/>
  <c r="S3177" i="125"/>
  <c r="U3177" i="125" s="1"/>
  <c r="S3178" i="125"/>
  <c r="U3178" i="125" s="1"/>
  <c r="S3179" i="125"/>
  <c r="S3180" i="125"/>
  <c r="U3180" i="125" s="1"/>
  <c r="S3181" i="125"/>
  <c r="T3181" i="125" s="1"/>
  <c r="S3182" i="125"/>
  <c r="T3182" i="125" s="1"/>
  <c r="S3183" i="125"/>
  <c r="T3183" i="125" s="1"/>
  <c r="S3184" i="125"/>
  <c r="T3184" i="125" s="1"/>
  <c r="S3185" i="125"/>
  <c r="T3185" i="125" s="1"/>
  <c r="S3186" i="125"/>
  <c r="T3186" i="125" s="1"/>
  <c r="S3187" i="125"/>
  <c r="T3187" i="125" s="1"/>
  <c r="S3188" i="125"/>
  <c r="T3188" i="125" s="1"/>
  <c r="S3189" i="125"/>
  <c r="T3189" i="125" s="1"/>
  <c r="S3190" i="125"/>
  <c r="U3190" i="125" s="1"/>
  <c r="S3191" i="125"/>
  <c r="S3192" i="125"/>
  <c r="T3192" i="125" s="1"/>
  <c r="S3193" i="125"/>
  <c r="T3193" i="125" s="1"/>
  <c r="S3194" i="125"/>
  <c r="T3194" i="125" s="1"/>
  <c r="S3195" i="125"/>
  <c r="T3195" i="125" s="1"/>
  <c r="S3196" i="125"/>
  <c r="T3196" i="125" s="1"/>
  <c r="S3197" i="125"/>
  <c r="T3197" i="125" s="1"/>
  <c r="S3198" i="125"/>
  <c r="T3198" i="125" s="1"/>
  <c r="S3199" i="125"/>
  <c r="T3199" i="125" s="1"/>
  <c r="S3200" i="125"/>
  <c r="T3200" i="125" s="1"/>
  <c r="S3201" i="125"/>
  <c r="U3201" i="125" s="1"/>
  <c r="S3202" i="125"/>
  <c r="U3202" i="125" s="1"/>
  <c r="S3203" i="125"/>
  <c r="S3204" i="125"/>
  <c r="T3204" i="125" s="1"/>
  <c r="S3205" i="125"/>
  <c r="T3205" i="125" s="1"/>
  <c r="S3206" i="125"/>
  <c r="T3206" i="125" s="1"/>
  <c r="S3207" i="125"/>
  <c r="T3207" i="125" s="1"/>
  <c r="S3208" i="125"/>
  <c r="T3208" i="125" s="1"/>
  <c r="S3209" i="125"/>
  <c r="T3209" i="125" s="1"/>
  <c r="S3210" i="125"/>
  <c r="T3210" i="125" s="1"/>
  <c r="S3211" i="125"/>
  <c r="T3211" i="125" s="1"/>
  <c r="S3212" i="125"/>
  <c r="T3212" i="125" s="1"/>
  <c r="S3213" i="125"/>
  <c r="T3213" i="125" s="1"/>
  <c r="S3214" i="125"/>
  <c r="U3214" i="125" s="1"/>
  <c r="S3215" i="125"/>
  <c r="S3216" i="125"/>
  <c r="U3216" i="125" s="1"/>
  <c r="S3217" i="125"/>
  <c r="T3217" i="125" s="1"/>
  <c r="S3218" i="125"/>
  <c r="T3218" i="125" s="1"/>
  <c r="S3219" i="125"/>
  <c r="T3219" i="125" s="1"/>
  <c r="S3220" i="125"/>
  <c r="T3220" i="125" s="1"/>
  <c r="S3221" i="125"/>
  <c r="T3221" i="125" s="1"/>
  <c r="S3222" i="125"/>
  <c r="T3222" i="125" s="1"/>
  <c r="S3223" i="125"/>
  <c r="T3223" i="125" s="1"/>
  <c r="S3224" i="125"/>
  <c r="T3224" i="125" s="1"/>
  <c r="S3225" i="125"/>
  <c r="T3225" i="125" s="1"/>
  <c r="S3226" i="125"/>
  <c r="U3226" i="125" s="1"/>
  <c r="S3227" i="125"/>
  <c r="S3228" i="125"/>
  <c r="T3228" i="125" s="1"/>
  <c r="S3229" i="125"/>
  <c r="T3229" i="125" s="1"/>
  <c r="S3230" i="125"/>
  <c r="T3230" i="125" s="1"/>
  <c r="S3231" i="125"/>
  <c r="T3231" i="125" s="1"/>
  <c r="S3232" i="125"/>
  <c r="T3232" i="125" s="1"/>
  <c r="S3233" i="125"/>
  <c r="T3233" i="125" s="1"/>
  <c r="S3234" i="125"/>
  <c r="T3234" i="125" s="1"/>
  <c r="S3235" i="125"/>
  <c r="T3235" i="125" s="1"/>
  <c r="S3236" i="125"/>
  <c r="T3236" i="125" s="1"/>
  <c r="S3237" i="125"/>
  <c r="T3237" i="125" s="1"/>
  <c r="S3238" i="125"/>
  <c r="T3238" i="125" s="1"/>
  <c r="S3239" i="125"/>
  <c r="S3240" i="125"/>
  <c r="T3240" i="125" s="1"/>
  <c r="S3241" i="125"/>
  <c r="T3241" i="125" s="1"/>
  <c r="S3242" i="125"/>
  <c r="T3242" i="125" s="1"/>
  <c r="S3243" i="125"/>
  <c r="T3243" i="125" s="1"/>
  <c r="S3244" i="125"/>
  <c r="T3244" i="125" s="1"/>
  <c r="S3245" i="125"/>
  <c r="T3245" i="125" s="1"/>
  <c r="S3246" i="125"/>
  <c r="T3246" i="125" s="1"/>
  <c r="S3247" i="125"/>
  <c r="T3247" i="125" s="1"/>
  <c r="S3248" i="125"/>
  <c r="T3248" i="125" s="1"/>
  <c r="S3249" i="125"/>
  <c r="U3249" i="125" s="1"/>
  <c r="S3250" i="125"/>
  <c r="U3250" i="125" s="1"/>
  <c r="S3251" i="125"/>
  <c r="S3252" i="125"/>
  <c r="T3252" i="125" s="1"/>
  <c r="S3253" i="125"/>
  <c r="T3253" i="125" s="1"/>
  <c r="S3254" i="125"/>
  <c r="T3254" i="125" s="1"/>
  <c r="S3255" i="125"/>
  <c r="T3255" i="125" s="1"/>
  <c r="S3256" i="125"/>
  <c r="T3256" i="125" s="1"/>
  <c r="S3257" i="125"/>
  <c r="T3257" i="125" s="1"/>
  <c r="S3258" i="125"/>
  <c r="T3258" i="125" s="1"/>
  <c r="S3259" i="125"/>
  <c r="T3259" i="125" s="1"/>
  <c r="S3260" i="125"/>
  <c r="T3260" i="125" s="1"/>
  <c r="S3261" i="125"/>
  <c r="T3261" i="125" s="1"/>
  <c r="S3262" i="125"/>
  <c r="T3262" i="125" s="1"/>
  <c r="S3263" i="125"/>
  <c r="S3264" i="125"/>
  <c r="U3264" i="125" s="1"/>
  <c r="S3265" i="125"/>
  <c r="T3265" i="125" s="1"/>
  <c r="S3266" i="125"/>
  <c r="T3266" i="125" s="1"/>
  <c r="S3267" i="125"/>
  <c r="T3267" i="125" s="1"/>
  <c r="S3268" i="125"/>
  <c r="T3268" i="125" s="1"/>
  <c r="S3269" i="125"/>
  <c r="T3269" i="125" s="1"/>
  <c r="S3270" i="125"/>
  <c r="T3270" i="125" s="1"/>
  <c r="S3271" i="125"/>
  <c r="T3271" i="125" s="1"/>
  <c r="S3272" i="125"/>
  <c r="T3272" i="125" s="1"/>
  <c r="S3273" i="125"/>
  <c r="U3273" i="125" s="1"/>
  <c r="S3274" i="125"/>
  <c r="T3274" i="125" s="1"/>
  <c r="S3275" i="125"/>
  <c r="S3276" i="125"/>
  <c r="T3276" i="125" s="1"/>
  <c r="S3277" i="125"/>
  <c r="T3277" i="125" s="1"/>
  <c r="S3278" i="125"/>
  <c r="T3278" i="125" s="1"/>
  <c r="S3279" i="125"/>
  <c r="T3279" i="125" s="1"/>
  <c r="S3280" i="125"/>
  <c r="T3280" i="125" s="1"/>
  <c r="S3281" i="125"/>
  <c r="T3281" i="125" s="1"/>
  <c r="S3282" i="125"/>
  <c r="T3282" i="125" s="1"/>
  <c r="S3283" i="125"/>
  <c r="T3283" i="125" s="1"/>
  <c r="S3284" i="125"/>
  <c r="T3284" i="125" s="1"/>
  <c r="S3285" i="125"/>
  <c r="T3285" i="125" s="1"/>
  <c r="S3286" i="125"/>
  <c r="U3286" i="125" s="1"/>
  <c r="S3287" i="125"/>
  <c r="S3288" i="125"/>
  <c r="T3288" i="125" s="1"/>
  <c r="S3289" i="125"/>
  <c r="T3289" i="125" s="1"/>
  <c r="S3290" i="125"/>
  <c r="T3290" i="125" s="1"/>
  <c r="S3291" i="125"/>
  <c r="T3291" i="125" s="1"/>
  <c r="S3292" i="125"/>
  <c r="T3292" i="125" s="1"/>
  <c r="S3293" i="125"/>
  <c r="T3293" i="125" s="1"/>
  <c r="S3294" i="125"/>
  <c r="T3294" i="125" s="1"/>
  <c r="S3295" i="125"/>
  <c r="T3295" i="125" s="1"/>
  <c r="S3296" i="125"/>
  <c r="T3296" i="125" s="1"/>
  <c r="S3297" i="125"/>
  <c r="T3297" i="125" s="1"/>
  <c r="S3298" i="125"/>
  <c r="U3298" i="125" s="1"/>
  <c r="S3299" i="125"/>
  <c r="S3300" i="125"/>
  <c r="T3300" i="125" s="1"/>
  <c r="S3301" i="125"/>
  <c r="T3301" i="125" s="1"/>
  <c r="S3302" i="125"/>
  <c r="T3302" i="125" s="1"/>
  <c r="S3303" i="125"/>
  <c r="T3303" i="125" s="1"/>
  <c r="S3304" i="125"/>
  <c r="T3304" i="125" s="1"/>
  <c r="S3305" i="125"/>
  <c r="T3305" i="125" s="1"/>
  <c r="S3306" i="125"/>
  <c r="T3306" i="125" s="1"/>
  <c r="S3307" i="125"/>
  <c r="T3307" i="125" s="1"/>
  <c r="S3308" i="125"/>
  <c r="T3308" i="125" s="1"/>
  <c r="S3309" i="125"/>
  <c r="T3309" i="125" s="1"/>
  <c r="S3310" i="125"/>
  <c r="U3310" i="125" s="1"/>
  <c r="S3311" i="125"/>
  <c r="S3312" i="125"/>
  <c r="T3312" i="125" s="1"/>
  <c r="S3313" i="125"/>
  <c r="T3313" i="125" s="1"/>
  <c r="S3314" i="125"/>
  <c r="T3314" i="125" s="1"/>
  <c r="S3315" i="125"/>
  <c r="T3315" i="125" s="1"/>
  <c r="S3316" i="125"/>
  <c r="T3316" i="125" s="1"/>
  <c r="S3317" i="125"/>
  <c r="T3317" i="125" s="1"/>
  <c r="S3318" i="125"/>
  <c r="T3318" i="125" s="1"/>
  <c r="S3319" i="125"/>
  <c r="T3319" i="125" s="1"/>
  <c r="S3320" i="125"/>
  <c r="T3320" i="125" s="1"/>
  <c r="S3321" i="125"/>
  <c r="U3321" i="125" s="1"/>
  <c r="S3322" i="125"/>
  <c r="U3322" i="125" s="1"/>
  <c r="S3323" i="125"/>
  <c r="S3324" i="125"/>
  <c r="U3324" i="125" s="1"/>
  <c r="S3325" i="125"/>
  <c r="T3325" i="125" s="1"/>
  <c r="S3326" i="125"/>
  <c r="T3326" i="125" s="1"/>
  <c r="S3327" i="125"/>
  <c r="T3327" i="125" s="1"/>
  <c r="S3328" i="125"/>
  <c r="T3328" i="125" s="1"/>
  <c r="S3329" i="125"/>
  <c r="T3329" i="125" s="1"/>
  <c r="S3330" i="125"/>
  <c r="T3330" i="125" s="1"/>
  <c r="S3331" i="125"/>
  <c r="T3331" i="125" s="1"/>
  <c r="S3332" i="125"/>
  <c r="T3332" i="125" s="1"/>
  <c r="S3333" i="125"/>
  <c r="T3333" i="125" s="1"/>
  <c r="S3334" i="125"/>
  <c r="U3334" i="125" s="1"/>
  <c r="S3335" i="125"/>
  <c r="S3336" i="125"/>
  <c r="T3336" i="125" s="1"/>
  <c r="S3337" i="125"/>
  <c r="T3337" i="125" s="1"/>
  <c r="S3338" i="125"/>
  <c r="T3338" i="125" s="1"/>
  <c r="S3339" i="125"/>
  <c r="T3339" i="125" s="1"/>
  <c r="S3340" i="125"/>
  <c r="T3340" i="125" s="1"/>
  <c r="S3341" i="125"/>
  <c r="T3341" i="125" s="1"/>
  <c r="S3342" i="125"/>
  <c r="T3342" i="125" s="1"/>
  <c r="S3343" i="125"/>
  <c r="T3343" i="125" s="1"/>
  <c r="S3344" i="125"/>
  <c r="T3344" i="125" s="1"/>
  <c r="S3345" i="125"/>
  <c r="U3345" i="125" s="1"/>
  <c r="S3346" i="125"/>
  <c r="U3346" i="125" s="1"/>
  <c r="S3347" i="125"/>
  <c r="S3348" i="125"/>
  <c r="T3348" i="125" s="1"/>
  <c r="S3349" i="125"/>
  <c r="T3349" i="125" s="1"/>
  <c r="S3350" i="125"/>
  <c r="T3350" i="125" s="1"/>
  <c r="S3351" i="125"/>
  <c r="T3351" i="125" s="1"/>
  <c r="S3352" i="125"/>
  <c r="T3352" i="125" s="1"/>
  <c r="S3353" i="125"/>
  <c r="T3353" i="125" s="1"/>
  <c r="S3354" i="125"/>
  <c r="T3354" i="125" s="1"/>
  <c r="S3355" i="125"/>
  <c r="T3355" i="125" s="1"/>
  <c r="S3356" i="125"/>
  <c r="T3356" i="125" s="1"/>
  <c r="S3357" i="125"/>
  <c r="T3357" i="125" s="1"/>
  <c r="S3358" i="125"/>
  <c r="U3358" i="125" s="1"/>
  <c r="S3359" i="125"/>
  <c r="S3360" i="125"/>
  <c r="U3360" i="125" s="1"/>
  <c r="S3361" i="125"/>
  <c r="T3361" i="125" s="1"/>
  <c r="S3362" i="125"/>
  <c r="T3362" i="125" s="1"/>
  <c r="S3363" i="125"/>
  <c r="T3363" i="125" s="1"/>
  <c r="S3364" i="125"/>
  <c r="T3364" i="125" s="1"/>
  <c r="S3365" i="125"/>
  <c r="T3365" i="125" s="1"/>
  <c r="S3366" i="125"/>
  <c r="T3366" i="125" s="1"/>
  <c r="S3367" i="125"/>
  <c r="T3367" i="125" s="1"/>
  <c r="S3368" i="125"/>
  <c r="T3368" i="125" s="1"/>
  <c r="S3369" i="125"/>
  <c r="U3369" i="125" s="1"/>
  <c r="S3370" i="125"/>
  <c r="T3370" i="125" s="1"/>
  <c r="S3371" i="125"/>
  <c r="S3372" i="125"/>
  <c r="T3372" i="125" s="1"/>
  <c r="S3373" i="125"/>
  <c r="T3373" i="125" s="1"/>
  <c r="S3374" i="125"/>
  <c r="T3374" i="125" s="1"/>
  <c r="S3375" i="125"/>
  <c r="T3375" i="125" s="1"/>
  <c r="S3376" i="125"/>
  <c r="T3376" i="125" s="1"/>
  <c r="S3377" i="125"/>
  <c r="T3377" i="125" s="1"/>
  <c r="S3378" i="125"/>
  <c r="T3378" i="125" s="1"/>
  <c r="S3379" i="125"/>
  <c r="T3379" i="125" s="1"/>
  <c r="S3380" i="125"/>
  <c r="T3380" i="125" s="1"/>
  <c r="S3381" i="125"/>
  <c r="U3381" i="125" s="1"/>
  <c r="S3382" i="125"/>
  <c r="T3382" i="125" s="1"/>
  <c r="S3383" i="125"/>
  <c r="S3384" i="125"/>
  <c r="T3384" i="125" s="1"/>
  <c r="S3385" i="125"/>
  <c r="T3385" i="125" s="1"/>
  <c r="S3386" i="125"/>
  <c r="T3386" i="125" s="1"/>
  <c r="S3387" i="125"/>
  <c r="T3387" i="125" s="1"/>
  <c r="S3388" i="125"/>
  <c r="T3388" i="125" s="1"/>
  <c r="S3389" i="125"/>
  <c r="T3389" i="125" s="1"/>
  <c r="S3390" i="125"/>
  <c r="T3390" i="125" s="1"/>
  <c r="S3391" i="125"/>
  <c r="T3391" i="125" s="1"/>
  <c r="S3392" i="125"/>
  <c r="T3392" i="125" s="1"/>
  <c r="S3393" i="125"/>
  <c r="U3393" i="125" s="1"/>
  <c r="S3394" i="125"/>
  <c r="U3394" i="125" s="1"/>
  <c r="S3395" i="125"/>
  <c r="S3396" i="125"/>
  <c r="U3396" i="125" s="1"/>
  <c r="S3397" i="125"/>
  <c r="T3397" i="125" s="1"/>
  <c r="S3398" i="125"/>
  <c r="T3398" i="125" s="1"/>
  <c r="S3399" i="125"/>
  <c r="T3399" i="125" s="1"/>
  <c r="S3400" i="125"/>
  <c r="T3400" i="125" s="1"/>
  <c r="S3401" i="125"/>
  <c r="T3401" i="125" s="1"/>
  <c r="S3402" i="125"/>
  <c r="T3402" i="125" s="1"/>
  <c r="S3403" i="125"/>
  <c r="T3403" i="125" s="1"/>
  <c r="S3404" i="125"/>
  <c r="T3404" i="125" s="1"/>
  <c r="S3405" i="125"/>
  <c r="U3405" i="125" s="1"/>
  <c r="S3406" i="125"/>
  <c r="U3406" i="125" s="1"/>
  <c r="S3407" i="125"/>
  <c r="S3408" i="125"/>
  <c r="T3408" i="125" s="1"/>
  <c r="S3409" i="125"/>
  <c r="T3409" i="125" s="1"/>
  <c r="S3410" i="125"/>
  <c r="T3410" i="125" s="1"/>
  <c r="S3411" i="125"/>
  <c r="T3411" i="125" s="1"/>
  <c r="S3412" i="125"/>
  <c r="T3412" i="125" s="1"/>
  <c r="S3413" i="125"/>
  <c r="T3413" i="125" s="1"/>
  <c r="S3414" i="125"/>
  <c r="T3414" i="125" s="1"/>
  <c r="S3415" i="125"/>
  <c r="T3415" i="125" s="1"/>
  <c r="S3416" i="125"/>
  <c r="T3416" i="125" s="1"/>
  <c r="S3417" i="125"/>
  <c r="T3417" i="125" s="1"/>
  <c r="S3418" i="125"/>
  <c r="T3418" i="125" s="1"/>
  <c r="S3419" i="125"/>
  <c r="S3420" i="125"/>
  <c r="T3420" i="125" s="1"/>
  <c r="S3421" i="125"/>
  <c r="T3421" i="125" s="1"/>
  <c r="S3422" i="125"/>
  <c r="T3422" i="125" s="1"/>
  <c r="S3423" i="125"/>
  <c r="T3423" i="125" s="1"/>
  <c r="S3424" i="125"/>
  <c r="T3424" i="125" s="1"/>
  <c r="S3425" i="125"/>
  <c r="T3425" i="125" s="1"/>
  <c r="S3426" i="125"/>
  <c r="T3426" i="125" s="1"/>
  <c r="S3427" i="125"/>
  <c r="T3427" i="125" s="1"/>
  <c r="S3428" i="125"/>
  <c r="T3428" i="125" s="1"/>
  <c r="S3429" i="125"/>
  <c r="U3429" i="125" s="1"/>
  <c r="S3430" i="125"/>
  <c r="T3430" i="125" s="1"/>
  <c r="S3431" i="125"/>
  <c r="S3432" i="125"/>
  <c r="T3432" i="125" s="1"/>
  <c r="S3433" i="125"/>
  <c r="T3433" i="125" s="1"/>
  <c r="S3434" i="125"/>
  <c r="T3434" i="125" s="1"/>
  <c r="S3435" i="125"/>
  <c r="T3435" i="125" s="1"/>
  <c r="S3436" i="125"/>
  <c r="T3436" i="125" s="1"/>
  <c r="S3437" i="125"/>
  <c r="T3437" i="125" s="1"/>
  <c r="S3438" i="125"/>
  <c r="T3438" i="125" s="1"/>
  <c r="S3439" i="125"/>
  <c r="T3439" i="125" s="1"/>
  <c r="S3440" i="125"/>
  <c r="T3440" i="125" s="1"/>
  <c r="S3441" i="125"/>
  <c r="T3441" i="125" s="1"/>
  <c r="S3442" i="125"/>
  <c r="T3442" i="125" s="1"/>
  <c r="S3443" i="125"/>
  <c r="S3444" i="125"/>
  <c r="T3444" i="125" s="1"/>
  <c r="S3445" i="125"/>
  <c r="T3445" i="125" s="1"/>
  <c r="S3446" i="125"/>
  <c r="T3446" i="125" s="1"/>
  <c r="S3447" i="125"/>
  <c r="T3447" i="125" s="1"/>
  <c r="S3448" i="125"/>
  <c r="T3448" i="125" s="1"/>
  <c r="S3449" i="125"/>
  <c r="T3449" i="125" s="1"/>
  <c r="S3450" i="125"/>
  <c r="T3450" i="125" s="1"/>
  <c r="S3451" i="125"/>
  <c r="T3451" i="125" s="1"/>
  <c r="S3452" i="125"/>
  <c r="T3452" i="125" s="1"/>
  <c r="S3453" i="125"/>
  <c r="T3453" i="125" s="1"/>
  <c r="S3454" i="125"/>
  <c r="T3454" i="125" s="1"/>
  <c r="S3455" i="125"/>
  <c r="S3456" i="125"/>
  <c r="T3456" i="125" s="1"/>
  <c r="S3457" i="125"/>
  <c r="T3457" i="125" s="1"/>
  <c r="S3458" i="125"/>
  <c r="T3458" i="125" s="1"/>
  <c r="S3459" i="125"/>
  <c r="T3459" i="125" s="1"/>
  <c r="S3460" i="125"/>
  <c r="T3460" i="125" s="1"/>
  <c r="S3461" i="125"/>
  <c r="T3461" i="125" s="1"/>
  <c r="S3462" i="125"/>
  <c r="T3462" i="125" s="1"/>
  <c r="S3463" i="125"/>
  <c r="T3463" i="125" s="1"/>
  <c r="S3464" i="125"/>
  <c r="T3464" i="125" s="1"/>
  <c r="S3465" i="125"/>
  <c r="U3465" i="125" s="1"/>
  <c r="S3466" i="125"/>
  <c r="T3466" i="125" s="1"/>
  <c r="S3467" i="125"/>
  <c r="S3468" i="125"/>
  <c r="T3468" i="125" s="1"/>
  <c r="S3469" i="125"/>
  <c r="T3469" i="125" s="1"/>
  <c r="S3470" i="125"/>
  <c r="T3470" i="125" s="1"/>
  <c r="S3471" i="125"/>
  <c r="T3471" i="125" s="1"/>
  <c r="S3472" i="125"/>
  <c r="T3472" i="125" s="1"/>
  <c r="S3473" i="125"/>
  <c r="T3473" i="125" s="1"/>
  <c r="S3474" i="125"/>
  <c r="T3474" i="125" s="1"/>
  <c r="S3475" i="125"/>
  <c r="T3475" i="125" s="1"/>
  <c r="S3476" i="125"/>
  <c r="T3476" i="125" s="1"/>
  <c r="S3477" i="125"/>
  <c r="T3477" i="125" s="1"/>
  <c r="S3478" i="125"/>
  <c r="U3478" i="125" s="1"/>
  <c r="S3479" i="125"/>
  <c r="S3480" i="125"/>
  <c r="T3480" i="125" s="1"/>
  <c r="S3481" i="125"/>
  <c r="T3481" i="125" s="1"/>
  <c r="S3482" i="125"/>
  <c r="T3482" i="125" s="1"/>
  <c r="S3483" i="125"/>
  <c r="T3483" i="125" s="1"/>
  <c r="S3484" i="125"/>
  <c r="T3484" i="125" s="1"/>
  <c r="S3485" i="125"/>
  <c r="T3485" i="125" s="1"/>
  <c r="S3486" i="125"/>
  <c r="T3486" i="125" s="1"/>
  <c r="S3487" i="125"/>
  <c r="T3487" i="125" s="1"/>
  <c r="S3488" i="125"/>
  <c r="T3488" i="125" s="1"/>
  <c r="S3489" i="125"/>
  <c r="U3489" i="125" s="1"/>
  <c r="S3490" i="125"/>
  <c r="U3490" i="125" s="1"/>
  <c r="S3491" i="125"/>
  <c r="S3492" i="125"/>
  <c r="T3492" i="125" s="1"/>
  <c r="S3493" i="125"/>
  <c r="T3493" i="125" s="1"/>
  <c r="S3494" i="125"/>
  <c r="T3494" i="125" s="1"/>
  <c r="S3495" i="125"/>
  <c r="T3495" i="125" s="1"/>
  <c r="S3496" i="125"/>
  <c r="T3496" i="125" s="1"/>
  <c r="S3497" i="125"/>
  <c r="T3497" i="125" s="1"/>
  <c r="S3498" i="125"/>
  <c r="T3498" i="125" s="1"/>
  <c r="S3499" i="125"/>
  <c r="T3499" i="125" s="1"/>
  <c r="S3500" i="125"/>
  <c r="T3500" i="125" s="1"/>
  <c r="S3501" i="125"/>
  <c r="T3501" i="125" s="1"/>
  <c r="S3502" i="125"/>
  <c r="T3502" i="125" s="1"/>
  <c r="S3503" i="125"/>
  <c r="S3504" i="125"/>
  <c r="U3504" i="125" s="1"/>
  <c r="S3505" i="125"/>
  <c r="T3505" i="125" s="1"/>
  <c r="S3506" i="125"/>
  <c r="T3506" i="125" s="1"/>
  <c r="S3507" i="125"/>
  <c r="T3507" i="125" s="1"/>
  <c r="S3508" i="125"/>
  <c r="T3508" i="125" s="1"/>
  <c r="S3509" i="125"/>
  <c r="T3509" i="125" s="1"/>
  <c r="S3510" i="125"/>
  <c r="T3510" i="125" s="1"/>
  <c r="S3511" i="125"/>
  <c r="T3511" i="125" s="1"/>
  <c r="S3512" i="125"/>
  <c r="T3512" i="125" s="1"/>
  <c r="S3513" i="125"/>
  <c r="T3513" i="125" s="1"/>
  <c r="S3514" i="125"/>
  <c r="T3514" i="125" s="1"/>
  <c r="S3515" i="125"/>
  <c r="S3516" i="125"/>
  <c r="T3516" i="125" s="1"/>
  <c r="S3517" i="125"/>
  <c r="T3517" i="125" s="1"/>
  <c r="S3518" i="125"/>
  <c r="T3518" i="125" s="1"/>
  <c r="S3519" i="125"/>
  <c r="T3519" i="125" s="1"/>
  <c r="S3520" i="125"/>
  <c r="T3520" i="125" s="1"/>
  <c r="S3521" i="125"/>
  <c r="T3521" i="125" s="1"/>
  <c r="S3522" i="125"/>
  <c r="T3522" i="125" s="1"/>
  <c r="S3523" i="125"/>
  <c r="T3523" i="125" s="1"/>
  <c r="S3524" i="125"/>
  <c r="T3524" i="125" s="1"/>
  <c r="S3525" i="125"/>
  <c r="T3525" i="125" s="1"/>
  <c r="S3526" i="125"/>
  <c r="U3526" i="125" s="1"/>
  <c r="S3527" i="125"/>
  <c r="S3528" i="125"/>
  <c r="T3528" i="125" s="1"/>
  <c r="S3529" i="125"/>
  <c r="T3529" i="125" s="1"/>
  <c r="S3530" i="125"/>
  <c r="T3530" i="125" s="1"/>
  <c r="S3531" i="125"/>
  <c r="T3531" i="125" s="1"/>
  <c r="S3532" i="125"/>
  <c r="T3532" i="125" s="1"/>
  <c r="S3533" i="125"/>
  <c r="T3533" i="125" s="1"/>
  <c r="S3534" i="125"/>
  <c r="T3534" i="125" s="1"/>
  <c r="S3535" i="125"/>
  <c r="T3535" i="125" s="1"/>
  <c r="S3536" i="125"/>
  <c r="T3536" i="125" s="1"/>
  <c r="S3537" i="125"/>
  <c r="U3537" i="125" s="1"/>
  <c r="S3538" i="125"/>
  <c r="U3538" i="125" s="1"/>
  <c r="S3539" i="125"/>
  <c r="S3540" i="125"/>
  <c r="T3540" i="125" s="1"/>
  <c r="S3541" i="125"/>
  <c r="T3541" i="125" s="1"/>
  <c r="S3542" i="125"/>
  <c r="T3542" i="125" s="1"/>
  <c r="S3543" i="125"/>
  <c r="T3543" i="125" s="1"/>
  <c r="S3544" i="125"/>
  <c r="T3544" i="125" s="1"/>
  <c r="S3545" i="125"/>
  <c r="T3545" i="125" s="1"/>
  <c r="S3546" i="125"/>
  <c r="T3546" i="125" s="1"/>
  <c r="S3547" i="125"/>
  <c r="T3547" i="125" s="1"/>
  <c r="S3548" i="125"/>
  <c r="T3548" i="125" s="1"/>
  <c r="S3549" i="125"/>
  <c r="T3549" i="125" s="1"/>
  <c r="S3550" i="125"/>
  <c r="T3550" i="125" s="1"/>
  <c r="S3551" i="125"/>
  <c r="S3552" i="125"/>
  <c r="T3552" i="125" s="1"/>
  <c r="S3553" i="125"/>
  <c r="T3553" i="125" s="1"/>
  <c r="S3554" i="125"/>
  <c r="T3554" i="125" s="1"/>
  <c r="S3555" i="125"/>
  <c r="T3555" i="125" s="1"/>
  <c r="S3556" i="125"/>
  <c r="T3556" i="125" s="1"/>
  <c r="S3557" i="125"/>
  <c r="T3557" i="125" s="1"/>
  <c r="S3558" i="125"/>
  <c r="T3558" i="125" s="1"/>
  <c r="S3559" i="125"/>
  <c r="T3559" i="125" s="1"/>
  <c r="S3560" i="125"/>
  <c r="T3560" i="125" s="1"/>
  <c r="S3561" i="125"/>
  <c r="T3561" i="125" s="1"/>
  <c r="S3562" i="125"/>
  <c r="U3562" i="125" s="1"/>
  <c r="S3563" i="125"/>
  <c r="S3564" i="125"/>
  <c r="T3564" i="125" s="1"/>
  <c r="S3565" i="125"/>
  <c r="T3565" i="125" s="1"/>
  <c r="S3566" i="125"/>
  <c r="T3566" i="125" s="1"/>
  <c r="S3567" i="125"/>
  <c r="T3567" i="125" s="1"/>
  <c r="S3568" i="125"/>
  <c r="T3568" i="125" s="1"/>
  <c r="S3569" i="125"/>
  <c r="T3569" i="125" s="1"/>
  <c r="S3570" i="125"/>
  <c r="T3570" i="125" s="1"/>
  <c r="S3571" i="125"/>
  <c r="T3571" i="125" s="1"/>
  <c r="S3572" i="125"/>
  <c r="T3572" i="125" s="1"/>
  <c r="S3573" i="125"/>
  <c r="U3573" i="125" s="1"/>
  <c r="S3574" i="125"/>
  <c r="T3574" i="125" s="1"/>
  <c r="S3575" i="125"/>
  <c r="S3576" i="125"/>
  <c r="U3576" i="125" s="1"/>
  <c r="S3577" i="125"/>
  <c r="T3577" i="125" s="1"/>
  <c r="S3578" i="125"/>
  <c r="T3578" i="125" s="1"/>
  <c r="S3579" i="125"/>
  <c r="T3579" i="125" s="1"/>
  <c r="S3580" i="125"/>
  <c r="T3580" i="125" s="1"/>
  <c r="S3581" i="125"/>
  <c r="T3581" i="125" s="1"/>
  <c r="S3582" i="125"/>
  <c r="T3582" i="125" s="1"/>
  <c r="S3583" i="125"/>
  <c r="T3583" i="125" s="1"/>
  <c r="S3584" i="125"/>
  <c r="T3584" i="125" s="1"/>
  <c r="S3585" i="125"/>
  <c r="T3585" i="125" s="1"/>
  <c r="S3586" i="125"/>
  <c r="T3586" i="125" s="1"/>
  <c r="S3587" i="125"/>
  <c r="S3588" i="125"/>
  <c r="U3588" i="125" s="1"/>
  <c r="S3589" i="125"/>
  <c r="T3589" i="125" s="1"/>
  <c r="S3590" i="125"/>
  <c r="T3590" i="125" s="1"/>
  <c r="S3591" i="125"/>
  <c r="T3591" i="125" s="1"/>
  <c r="S3592" i="125"/>
  <c r="T3592" i="125" s="1"/>
  <c r="S3593" i="125"/>
  <c r="T3593" i="125" s="1"/>
  <c r="S3594" i="125"/>
  <c r="T3594" i="125" s="1"/>
  <c r="S3595" i="125"/>
  <c r="T3595" i="125" s="1"/>
  <c r="S3596" i="125"/>
  <c r="T3596" i="125" s="1"/>
  <c r="S3597" i="125"/>
  <c r="T3597" i="125" s="1"/>
  <c r="S3598" i="125"/>
  <c r="T3598" i="125" s="1"/>
  <c r="S3599" i="125"/>
  <c r="S3600" i="125"/>
  <c r="U3600" i="125" s="1"/>
  <c r="S3601" i="125"/>
  <c r="T3601" i="125" s="1"/>
  <c r="S3602" i="125"/>
  <c r="T3602" i="125" s="1"/>
  <c r="S3603" i="125"/>
  <c r="T3603" i="125" s="1"/>
  <c r="S3604" i="125"/>
  <c r="T3604" i="125" s="1"/>
  <c r="S3605" i="125"/>
  <c r="T3605" i="125" s="1"/>
  <c r="S3606" i="125"/>
  <c r="T3606" i="125" s="1"/>
  <c r="S3607" i="125"/>
  <c r="T3607" i="125" s="1"/>
  <c r="S3608" i="125"/>
  <c r="T3608" i="125" s="1"/>
  <c r="S3609" i="125"/>
  <c r="T3609" i="125" s="1"/>
  <c r="S3610" i="125"/>
  <c r="T3610" i="125" s="1"/>
  <c r="S3611" i="125"/>
  <c r="S3612" i="125"/>
  <c r="U3612" i="125" s="1"/>
  <c r="S3613" i="125"/>
  <c r="T3613" i="125" s="1"/>
  <c r="S3614" i="125"/>
  <c r="T3614" i="125" s="1"/>
  <c r="S3615" i="125"/>
  <c r="T3615" i="125" s="1"/>
  <c r="S3616" i="125"/>
  <c r="T3616" i="125" s="1"/>
  <c r="S3617" i="125"/>
  <c r="T3617" i="125" s="1"/>
  <c r="S3618" i="125"/>
  <c r="T3618" i="125" s="1"/>
  <c r="S3619" i="125"/>
  <c r="T3619" i="125" s="1"/>
  <c r="S3620" i="125"/>
  <c r="T3620" i="125" s="1"/>
  <c r="S3621" i="125"/>
  <c r="T3621" i="125" s="1"/>
  <c r="S3622" i="125"/>
  <c r="T3622" i="125" s="1"/>
  <c r="S3623" i="125"/>
  <c r="S3624" i="125"/>
  <c r="U3624" i="125" s="1"/>
  <c r="S3625" i="125"/>
  <c r="T3625" i="125" s="1"/>
  <c r="S3626" i="125"/>
  <c r="T3626" i="125" s="1"/>
  <c r="S3627" i="125"/>
  <c r="T3627" i="125" s="1"/>
  <c r="S3628" i="125"/>
  <c r="T3628" i="125" s="1"/>
  <c r="S3629" i="125"/>
  <c r="T3629" i="125" s="1"/>
  <c r="S3630" i="125"/>
  <c r="T3630" i="125" s="1"/>
  <c r="S3631" i="125"/>
  <c r="T3631" i="125" s="1"/>
  <c r="S3632" i="125"/>
  <c r="T3632" i="125" s="1"/>
  <c r="S3633" i="125"/>
  <c r="T3633" i="125" s="1"/>
  <c r="S3634" i="125"/>
  <c r="T3634" i="125" s="1"/>
  <c r="S3635" i="125"/>
  <c r="S3636" i="125"/>
  <c r="U3636" i="125" s="1"/>
  <c r="S3637" i="125"/>
  <c r="T3637" i="125" s="1"/>
  <c r="S3638" i="125"/>
  <c r="T3638" i="125" s="1"/>
  <c r="S3639" i="125"/>
  <c r="T3639" i="125" s="1"/>
  <c r="S3640" i="125"/>
  <c r="T3640" i="125" s="1"/>
  <c r="S3641" i="125"/>
  <c r="T3641" i="125" s="1"/>
  <c r="S3642" i="125"/>
  <c r="T3642" i="125" s="1"/>
  <c r="S3643" i="125"/>
  <c r="T3643" i="125" s="1"/>
  <c r="S3644" i="125"/>
  <c r="T3644" i="125" s="1"/>
  <c r="S3645" i="125"/>
  <c r="T3645" i="125" s="1"/>
  <c r="S3646" i="125"/>
  <c r="T3646" i="125" s="1"/>
  <c r="S3647" i="125"/>
  <c r="S3648" i="125"/>
  <c r="U3648" i="125" s="1"/>
  <c r="S3649" i="125"/>
  <c r="T3649" i="125" s="1"/>
  <c r="S3650" i="125"/>
  <c r="T3650" i="125" s="1"/>
  <c r="S3651" i="125"/>
  <c r="T3651" i="125" s="1"/>
  <c r="S3652" i="125"/>
  <c r="T3652" i="125" s="1"/>
  <c r="S3653" i="125"/>
  <c r="T3653" i="125" s="1"/>
  <c r="S3654" i="125"/>
  <c r="T3654" i="125" s="1"/>
  <c r="S3655" i="125"/>
  <c r="T3655" i="125" s="1"/>
  <c r="S3656" i="125"/>
  <c r="T3656" i="125" s="1"/>
  <c r="S3657" i="125"/>
  <c r="T3657" i="125" s="1"/>
  <c r="S3658" i="125"/>
  <c r="T3658" i="125" s="1"/>
  <c r="S3659" i="125"/>
  <c r="S3660" i="125"/>
  <c r="T3660" i="125" s="1"/>
  <c r="S3661" i="125"/>
  <c r="T3661" i="125" s="1"/>
  <c r="S3662" i="125"/>
  <c r="T3662" i="125" s="1"/>
  <c r="S3663" i="125"/>
  <c r="T3663" i="125" s="1"/>
  <c r="S3664" i="125"/>
  <c r="T3664" i="125" s="1"/>
  <c r="S3665" i="125"/>
  <c r="T3665" i="125" s="1"/>
  <c r="S3666" i="125"/>
  <c r="T3666" i="125" s="1"/>
  <c r="S3667" i="125"/>
  <c r="T3667" i="125" s="1"/>
  <c r="S3668" i="125"/>
  <c r="T3668" i="125" s="1"/>
  <c r="S3669" i="125"/>
  <c r="T3669" i="125" s="1"/>
  <c r="S3670" i="125"/>
  <c r="T3670" i="125" s="1"/>
  <c r="S3671" i="125"/>
  <c r="S3672" i="125"/>
  <c r="U3672" i="125" s="1"/>
  <c r="S3673" i="125"/>
  <c r="T3673" i="125" s="1"/>
  <c r="S3674" i="125"/>
  <c r="T3674" i="125" s="1"/>
  <c r="S3675" i="125"/>
  <c r="T3675" i="125" s="1"/>
  <c r="S3676" i="125"/>
  <c r="T3676" i="125" s="1"/>
  <c r="S3677" i="125"/>
  <c r="T3677" i="125" s="1"/>
  <c r="S3678" i="125"/>
  <c r="T3678" i="125" s="1"/>
  <c r="S3679" i="125"/>
  <c r="T3679" i="125" s="1"/>
  <c r="S3680" i="125"/>
  <c r="T3680" i="125" s="1"/>
  <c r="S3681" i="125"/>
  <c r="T3681" i="125" s="1"/>
  <c r="S3682" i="125"/>
  <c r="T3682" i="125" s="1"/>
  <c r="S3683" i="125"/>
  <c r="S3684" i="125"/>
  <c r="T3684" i="125" s="1"/>
  <c r="S3685" i="125"/>
  <c r="T3685" i="125" s="1"/>
  <c r="S3686" i="125"/>
  <c r="T3686" i="125" s="1"/>
  <c r="S3687" i="125"/>
  <c r="T3687" i="125" s="1"/>
  <c r="S3688" i="125"/>
  <c r="T3688" i="125" s="1"/>
  <c r="S3689" i="125"/>
  <c r="T3689" i="125" s="1"/>
  <c r="S3690" i="125"/>
  <c r="T3690" i="125" s="1"/>
  <c r="S3691" i="125"/>
  <c r="T3691" i="125" s="1"/>
  <c r="S3692" i="125"/>
  <c r="U3692" i="125" s="1"/>
  <c r="S3693" i="125"/>
  <c r="T3693" i="125" s="1"/>
  <c r="S3694" i="125"/>
  <c r="T3694" i="125" s="1"/>
  <c r="S3695" i="125"/>
  <c r="S3696" i="125"/>
  <c r="U3696" i="125" s="1"/>
  <c r="S3697" i="125"/>
  <c r="T3697" i="125" s="1"/>
  <c r="S3698" i="125"/>
  <c r="T3698" i="125" s="1"/>
  <c r="S3699" i="125"/>
  <c r="T3699" i="125" s="1"/>
  <c r="S3700" i="125"/>
  <c r="T3700" i="125" s="1"/>
  <c r="S3701" i="125"/>
  <c r="T3701" i="125" s="1"/>
  <c r="S3702" i="125"/>
  <c r="T3702" i="125" s="1"/>
  <c r="S3703" i="125"/>
  <c r="T3703" i="125" s="1"/>
  <c r="S3704" i="125"/>
  <c r="T3704" i="125" s="1"/>
  <c r="S3705" i="125"/>
  <c r="T3705" i="125" s="1"/>
  <c r="S3706" i="125"/>
  <c r="T3706" i="125" s="1"/>
  <c r="S3707" i="125"/>
  <c r="S3708" i="125"/>
  <c r="T3708" i="125" s="1"/>
  <c r="S3709" i="125"/>
  <c r="T3709" i="125" s="1"/>
  <c r="S3710" i="125"/>
  <c r="T3710" i="125" s="1"/>
  <c r="S3711" i="125"/>
  <c r="T3711" i="125" s="1"/>
  <c r="S3712" i="125"/>
  <c r="T3712" i="125" s="1"/>
  <c r="S3713" i="125"/>
  <c r="T3713" i="125" s="1"/>
  <c r="S3714" i="125"/>
  <c r="T3714" i="125" s="1"/>
  <c r="S3715" i="125"/>
  <c r="T3715" i="125" s="1"/>
  <c r="S3716" i="125"/>
  <c r="T3716" i="125" s="1"/>
  <c r="S3717" i="125"/>
  <c r="T3717" i="125" s="1"/>
  <c r="S3718" i="125"/>
  <c r="T3718" i="125" s="1"/>
  <c r="S3719" i="125"/>
  <c r="S3720" i="125"/>
  <c r="U3720" i="125" s="1"/>
  <c r="S3721" i="125"/>
  <c r="T3721" i="125" s="1"/>
  <c r="S3722" i="125"/>
  <c r="T3722" i="125" s="1"/>
  <c r="S3723" i="125"/>
  <c r="T3723" i="125" s="1"/>
  <c r="S3724" i="125"/>
  <c r="T3724" i="125" s="1"/>
  <c r="S3725" i="125"/>
  <c r="T3725" i="125" s="1"/>
  <c r="S3726" i="125"/>
  <c r="T3726" i="125" s="1"/>
  <c r="S3727" i="125"/>
  <c r="T3727" i="125" s="1"/>
  <c r="S3728" i="125"/>
  <c r="T3728" i="125" s="1"/>
  <c r="S3729" i="125"/>
  <c r="T3729" i="125" s="1"/>
  <c r="S3730" i="125"/>
  <c r="T3730" i="125" s="1"/>
  <c r="S3731" i="125"/>
  <c r="S3732" i="125"/>
  <c r="T3732" i="125" s="1"/>
  <c r="S3733" i="125"/>
  <c r="T3733" i="125" s="1"/>
  <c r="S3734" i="125"/>
  <c r="T3734" i="125" s="1"/>
  <c r="S3735" i="125"/>
  <c r="T3735" i="125" s="1"/>
  <c r="S3736" i="125"/>
  <c r="T3736" i="125" s="1"/>
  <c r="S3737" i="125"/>
  <c r="T3737" i="125" s="1"/>
  <c r="S3738" i="125"/>
  <c r="T3738" i="125" s="1"/>
  <c r="S3739" i="125"/>
  <c r="T3739" i="125" s="1"/>
  <c r="S3740" i="125"/>
  <c r="U3740" i="125" s="1"/>
  <c r="S3741" i="125"/>
  <c r="T3741" i="125" s="1"/>
  <c r="S3742" i="125"/>
  <c r="T3742" i="125" s="1"/>
  <c r="S3743" i="125"/>
  <c r="S3744" i="125"/>
  <c r="U3744" i="125" s="1"/>
  <c r="S3745" i="125"/>
  <c r="T3745" i="125" s="1"/>
  <c r="S3746" i="125"/>
  <c r="T3746" i="125" s="1"/>
  <c r="S3747" i="125"/>
  <c r="T3747" i="125" s="1"/>
  <c r="S3748" i="125"/>
  <c r="T3748" i="125" s="1"/>
  <c r="S3749" i="125"/>
  <c r="T3749" i="125" s="1"/>
  <c r="S3750" i="125"/>
  <c r="T3750" i="125" s="1"/>
  <c r="S3751" i="125"/>
  <c r="T3751" i="125" s="1"/>
  <c r="S3752" i="125"/>
  <c r="T3752" i="125" s="1"/>
  <c r="S3753" i="125"/>
  <c r="T3753" i="125" s="1"/>
  <c r="S3754" i="125"/>
  <c r="T3754" i="125" s="1"/>
  <c r="S3755" i="125"/>
  <c r="S3756" i="125"/>
  <c r="T3756" i="125" s="1"/>
  <c r="S3757" i="125"/>
  <c r="T3757" i="125" s="1"/>
  <c r="S3758" i="125"/>
  <c r="T3758" i="125" s="1"/>
  <c r="S3759" i="125"/>
  <c r="T3759" i="125" s="1"/>
  <c r="S3760" i="125"/>
  <c r="T3760" i="125" s="1"/>
  <c r="S3761" i="125"/>
  <c r="T3761" i="125" s="1"/>
  <c r="S3762" i="125"/>
  <c r="T3762" i="125" s="1"/>
  <c r="S3763" i="125"/>
  <c r="T3763" i="125" s="1"/>
  <c r="S3764" i="125"/>
  <c r="T3764" i="125" s="1"/>
  <c r="S3765" i="125"/>
  <c r="T3765" i="125" s="1"/>
  <c r="S3766" i="125"/>
  <c r="T3766" i="125" s="1"/>
  <c r="S3767" i="125"/>
  <c r="S3768" i="125"/>
  <c r="U3768" i="125" s="1"/>
  <c r="S3769" i="125"/>
  <c r="T3769" i="125" s="1"/>
  <c r="S3770" i="125"/>
  <c r="T3770" i="125" s="1"/>
  <c r="S3771" i="125"/>
  <c r="T3771" i="125" s="1"/>
  <c r="S3772" i="125"/>
  <c r="T3772" i="125" s="1"/>
  <c r="S3773" i="125"/>
  <c r="T3773" i="125" s="1"/>
  <c r="S3774" i="125"/>
  <c r="T3774" i="125" s="1"/>
  <c r="S3775" i="125"/>
  <c r="T3775" i="125" s="1"/>
  <c r="S3776" i="125"/>
  <c r="T3776" i="125" s="1"/>
  <c r="S3777" i="125"/>
  <c r="T3777" i="125" s="1"/>
  <c r="S3778" i="125"/>
  <c r="T3778" i="125" s="1"/>
  <c r="S3779" i="125"/>
  <c r="S3780" i="125"/>
  <c r="T3780" i="125" s="1"/>
  <c r="S3781" i="125"/>
  <c r="T3781" i="125" s="1"/>
  <c r="S3782" i="125"/>
  <c r="T3782" i="125" s="1"/>
  <c r="S3783" i="125"/>
  <c r="T3783" i="125" s="1"/>
  <c r="S3784" i="125"/>
  <c r="T3784" i="125" s="1"/>
  <c r="S3785" i="125"/>
  <c r="T3785" i="125" s="1"/>
  <c r="S3786" i="125"/>
  <c r="T3786" i="125" s="1"/>
  <c r="S3787" i="125"/>
  <c r="T3787" i="125" s="1"/>
  <c r="S3788" i="125"/>
  <c r="U3788" i="125" s="1"/>
  <c r="S3789" i="125"/>
  <c r="T3789" i="125" s="1"/>
  <c r="S3790" i="125"/>
  <c r="T3790" i="125" s="1"/>
  <c r="S3791" i="125"/>
  <c r="S3792" i="125"/>
  <c r="U3792" i="125" s="1"/>
  <c r="S3793" i="125"/>
  <c r="T3793" i="125" s="1"/>
  <c r="S3794" i="125"/>
  <c r="T3794" i="125" s="1"/>
  <c r="S3795" i="125"/>
  <c r="T3795" i="125" s="1"/>
  <c r="S3796" i="125"/>
  <c r="T3796" i="125" s="1"/>
  <c r="S3797" i="125"/>
  <c r="T3797" i="125" s="1"/>
  <c r="S3798" i="125"/>
  <c r="T3798" i="125" s="1"/>
  <c r="S3799" i="125"/>
  <c r="T3799" i="125" s="1"/>
  <c r="S3800" i="125"/>
  <c r="T3800" i="125" s="1"/>
  <c r="S3801" i="125"/>
  <c r="T3801" i="125" s="1"/>
  <c r="S3802" i="125"/>
  <c r="T3802" i="125" s="1"/>
  <c r="S3803" i="125"/>
  <c r="S3804" i="125"/>
  <c r="T3804" i="125" s="1"/>
  <c r="S3805" i="125"/>
  <c r="T3805" i="125" s="1"/>
  <c r="S3806" i="125"/>
  <c r="T3806" i="125" s="1"/>
  <c r="S3807" i="125"/>
  <c r="T3807" i="125" s="1"/>
  <c r="S3808" i="125"/>
  <c r="T3808" i="125" s="1"/>
  <c r="S3809" i="125"/>
  <c r="T3809" i="125" s="1"/>
  <c r="S3810" i="125"/>
  <c r="T3810" i="125" s="1"/>
  <c r="S3811" i="125"/>
  <c r="T3811" i="125" s="1"/>
  <c r="S3812" i="125"/>
  <c r="T3812" i="125" s="1"/>
  <c r="S3813" i="125"/>
  <c r="T3813" i="125" s="1"/>
  <c r="S3814" i="125"/>
  <c r="T3814" i="125" s="1"/>
  <c r="S3815" i="125"/>
  <c r="S3816" i="125"/>
  <c r="U3816" i="125" s="1"/>
  <c r="S3817" i="125"/>
  <c r="T3817" i="125" s="1"/>
  <c r="S3818" i="125"/>
  <c r="T3818" i="125" s="1"/>
  <c r="S3819" i="125"/>
  <c r="T3819" i="125" s="1"/>
  <c r="S3820" i="125"/>
  <c r="T3820" i="125" s="1"/>
  <c r="S3821" i="125"/>
  <c r="T3821" i="125" s="1"/>
  <c r="S3822" i="125"/>
  <c r="T3822" i="125" s="1"/>
  <c r="S3823" i="125"/>
  <c r="T3823" i="125" s="1"/>
  <c r="S3824" i="125"/>
  <c r="T3824" i="125" s="1"/>
  <c r="S3825" i="125"/>
  <c r="T3825" i="125" s="1"/>
  <c r="S3826" i="125"/>
  <c r="T3826" i="125" s="1"/>
  <c r="S3827" i="125"/>
  <c r="S3828" i="125"/>
  <c r="U3828" i="125" s="1"/>
  <c r="S3829" i="125"/>
  <c r="T3829" i="125" s="1"/>
  <c r="S3830" i="125"/>
  <c r="T3830" i="125" s="1"/>
  <c r="S3831" i="125"/>
  <c r="T3831" i="125" s="1"/>
  <c r="S3832" i="125"/>
  <c r="T3832" i="125" s="1"/>
  <c r="S3833" i="125"/>
  <c r="T3833" i="125" s="1"/>
  <c r="S3834" i="125"/>
  <c r="T3834" i="125" s="1"/>
  <c r="S3835" i="125"/>
  <c r="T3835" i="125" s="1"/>
  <c r="S3836" i="125"/>
  <c r="T3836" i="125" s="1"/>
  <c r="S3837" i="125"/>
  <c r="T3837" i="125" s="1"/>
  <c r="S3838" i="125"/>
  <c r="T3838" i="125" s="1"/>
  <c r="S3839" i="125"/>
  <c r="S3840" i="125"/>
  <c r="T3840" i="125" s="1"/>
  <c r="S3841" i="125"/>
  <c r="T3841" i="125" s="1"/>
  <c r="S3842" i="125"/>
  <c r="T3842" i="125" s="1"/>
  <c r="S3843" i="125"/>
  <c r="T3843" i="125" s="1"/>
  <c r="S3844" i="125"/>
  <c r="T3844" i="125" s="1"/>
  <c r="S3845" i="125"/>
  <c r="T3845" i="125" s="1"/>
  <c r="S3846" i="125"/>
  <c r="T3846" i="125" s="1"/>
  <c r="S3847" i="125"/>
  <c r="T3847" i="125" s="1"/>
  <c r="S3848" i="125"/>
  <c r="T3848" i="125" s="1"/>
  <c r="S3849" i="125"/>
  <c r="T3849" i="125" s="1"/>
  <c r="S3850" i="125"/>
  <c r="T3850" i="125" s="1"/>
  <c r="S3851" i="125"/>
  <c r="S3852" i="125"/>
  <c r="U3852" i="125" s="1"/>
  <c r="S3853" i="125"/>
  <c r="T3853" i="125" s="1"/>
  <c r="S3854" i="125"/>
  <c r="T3854" i="125" s="1"/>
  <c r="S3855" i="125"/>
  <c r="T3855" i="125" s="1"/>
  <c r="S3856" i="125"/>
  <c r="T3856" i="125" s="1"/>
  <c r="S3857" i="125"/>
  <c r="T3857" i="125" s="1"/>
  <c r="S3858" i="125"/>
  <c r="T3858" i="125" s="1"/>
  <c r="S3859" i="125"/>
  <c r="T3859" i="125" s="1"/>
  <c r="S3860" i="125"/>
  <c r="T3860" i="125" s="1"/>
  <c r="S3861" i="125"/>
  <c r="U3861" i="125" s="1"/>
  <c r="S3862" i="125"/>
  <c r="T3862" i="125" s="1"/>
  <c r="S3863" i="125"/>
  <c r="S3864" i="125"/>
  <c r="T3864" i="125" s="1"/>
  <c r="S3865" i="125"/>
  <c r="T3865" i="125" s="1"/>
  <c r="S3866" i="125"/>
  <c r="T3866" i="125" s="1"/>
  <c r="S3867" i="125"/>
  <c r="T3867" i="125" s="1"/>
  <c r="S3868" i="125"/>
  <c r="T3868" i="125" s="1"/>
  <c r="S3869" i="125"/>
  <c r="T3869" i="125" s="1"/>
  <c r="S3870" i="125"/>
  <c r="T3870" i="125" s="1"/>
  <c r="S3871" i="125"/>
  <c r="T3871" i="125" s="1"/>
  <c r="S3872" i="125"/>
  <c r="T3872" i="125" s="1"/>
  <c r="S3873" i="125"/>
  <c r="U3873" i="125" s="1"/>
  <c r="S3874" i="125"/>
  <c r="T3874" i="125" s="1"/>
  <c r="S3875" i="125"/>
  <c r="S3876" i="125"/>
  <c r="U3876" i="125" s="1"/>
  <c r="S3877" i="125"/>
  <c r="T3877" i="125" s="1"/>
  <c r="S3878" i="125"/>
  <c r="T3878" i="125" s="1"/>
  <c r="S3879" i="125"/>
  <c r="T3879" i="125" s="1"/>
  <c r="S3880" i="125"/>
  <c r="T3880" i="125" s="1"/>
  <c r="S3881" i="125"/>
  <c r="T3881" i="125" s="1"/>
  <c r="S3882" i="125"/>
  <c r="T3882" i="125" s="1"/>
  <c r="S3883" i="125"/>
  <c r="T3883" i="125" s="1"/>
  <c r="S3884" i="125"/>
  <c r="T3884" i="125" s="1"/>
  <c r="S3885" i="125"/>
  <c r="T3885" i="125" s="1"/>
  <c r="S3886" i="125"/>
  <c r="T3886" i="125" s="1"/>
  <c r="S3887" i="125"/>
  <c r="S3888" i="125"/>
  <c r="U3888" i="125" s="1"/>
  <c r="S3889" i="125"/>
  <c r="T3889" i="125" s="1"/>
  <c r="S3890" i="125"/>
  <c r="T3890" i="125" s="1"/>
  <c r="S3891" i="125"/>
  <c r="T3891" i="125" s="1"/>
  <c r="S3892" i="125"/>
  <c r="T3892" i="125" s="1"/>
  <c r="S3893" i="125"/>
  <c r="T3893" i="125" s="1"/>
  <c r="S3894" i="125"/>
  <c r="T3894" i="125" s="1"/>
  <c r="S3895" i="125"/>
  <c r="T3895" i="125" s="1"/>
  <c r="S3896" i="125"/>
  <c r="T3896" i="125" s="1"/>
  <c r="S3897" i="125"/>
  <c r="U3897" i="125" s="1"/>
  <c r="S3898" i="125"/>
  <c r="T3898" i="125" s="1"/>
  <c r="S3899" i="125"/>
  <c r="S3900" i="125"/>
  <c r="U3900" i="125" s="1"/>
  <c r="S3901" i="125"/>
  <c r="T3901" i="125" s="1"/>
  <c r="S3902" i="125"/>
  <c r="T3902" i="125" s="1"/>
  <c r="S3903" i="125"/>
  <c r="T3903" i="125" s="1"/>
  <c r="S3904" i="125"/>
  <c r="T3904" i="125" s="1"/>
  <c r="S3905" i="125"/>
  <c r="T3905" i="125" s="1"/>
  <c r="S3906" i="125"/>
  <c r="T3906" i="125" s="1"/>
  <c r="S3907" i="125"/>
  <c r="T3907" i="125" s="1"/>
  <c r="S3908" i="125"/>
  <c r="T3908" i="125" s="1"/>
  <c r="S3909" i="125"/>
  <c r="U3909" i="125" s="1"/>
  <c r="S3910" i="125"/>
  <c r="T3910" i="125" s="1"/>
  <c r="S3911" i="125"/>
  <c r="S3912" i="125"/>
  <c r="T3912" i="125" s="1"/>
  <c r="S3913" i="125"/>
  <c r="T3913" i="125" s="1"/>
  <c r="S3914" i="125"/>
  <c r="T3914" i="125" s="1"/>
  <c r="S3915" i="125"/>
  <c r="T3915" i="125" s="1"/>
  <c r="S3916" i="125"/>
  <c r="T3916" i="125" s="1"/>
  <c r="S3917" i="125"/>
  <c r="T3917" i="125" s="1"/>
  <c r="S3918" i="125"/>
  <c r="T3918" i="125" s="1"/>
  <c r="S3919" i="125"/>
  <c r="T3919" i="125" s="1"/>
  <c r="S3920" i="125"/>
  <c r="T3920" i="125" s="1"/>
  <c r="S3921" i="125"/>
  <c r="U3921" i="125" s="1"/>
  <c r="S3922" i="125"/>
  <c r="T3922" i="125" s="1"/>
  <c r="S3923" i="125"/>
  <c r="S3924" i="125"/>
  <c r="T3924" i="125" s="1"/>
  <c r="S3925" i="125"/>
  <c r="T3925" i="125" s="1"/>
  <c r="S3926" i="125"/>
  <c r="T3926" i="125" s="1"/>
  <c r="S3927" i="125"/>
  <c r="T3927" i="125" s="1"/>
  <c r="S3928" i="125"/>
  <c r="T3928" i="125" s="1"/>
  <c r="S3929" i="125"/>
  <c r="T3929" i="125" s="1"/>
  <c r="S3930" i="125"/>
  <c r="T3930" i="125" s="1"/>
  <c r="S3931" i="125"/>
  <c r="T3931" i="125" s="1"/>
  <c r="S3932" i="125"/>
  <c r="T3932" i="125" s="1"/>
  <c r="S3933" i="125"/>
  <c r="U3933" i="125" s="1"/>
  <c r="S3934" i="125"/>
  <c r="T3934" i="125" s="1"/>
  <c r="S3935" i="125"/>
  <c r="S3936" i="125"/>
  <c r="U3936" i="125" s="1"/>
  <c r="S3937" i="125"/>
  <c r="T3937" i="125" s="1"/>
  <c r="S3938" i="125"/>
  <c r="T3938" i="125" s="1"/>
  <c r="S3939" i="125"/>
  <c r="T3939" i="125" s="1"/>
  <c r="S3940" i="125"/>
  <c r="T3940" i="125" s="1"/>
  <c r="S3941" i="125"/>
  <c r="T3941" i="125" s="1"/>
  <c r="S3942" i="125"/>
  <c r="T3942" i="125" s="1"/>
  <c r="S3943" i="125"/>
  <c r="T3943" i="125" s="1"/>
  <c r="S3944" i="125"/>
  <c r="T3944" i="125" s="1"/>
  <c r="S3945" i="125"/>
  <c r="T3945" i="125" s="1"/>
  <c r="S3946" i="125"/>
  <c r="T3946" i="125" s="1"/>
  <c r="S3947" i="125"/>
  <c r="S3948" i="125"/>
  <c r="T3948" i="125" s="1"/>
  <c r="S3949" i="125"/>
  <c r="T3949" i="125" s="1"/>
  <c r="S3950" i="125"/>
  <c r="T3950" i="125" s="1"/>
  <c r="S3951" i="125"/>
  <c r="T3951" i="125" s="1"/>
  <c r="S3952" i="125"/>
  <c r="T3952" i="125" s="1"/>
  <c r="S3953" i="125"/>
  <c r="T3953" i="125" s="1"/>
  <c r="S3954" i="125"/>
  <c r="T3954" i="125" s="1"/>
  <c r="S3955" i="125"/>
  <c r="T3955" i="125" s="1"/>
  <c r="S3956" i="125"/>
  <c r="T3956" i="125" s="1"/>
  <c r="S3957" i="125"/>
  <c r="U3957" i="125" s="1"/>
  <c r="S3958" i="125"/>
  <c r="T3958" i="125" s="1"/>
  <c r="S3959" i="125"/>
  <c r="S3960" i="125"/>
  <c r="U3960" i="125" s="1"/>
  <c r="S3961" i="125"/>
  <c r="T3961" i="125" s="1"/>
  <c r="S3962" i="125"/>
  <c r="T3962" i="125" s="1"/>
  <c r="S3963" i="125"/>
  <c r="T3963" i="125" s="1"/>
  <c r="S3964" i="125"/>
  <c r="T3964" i="125" s="1"/>
  <c r="S3965" i="125"/>
  <c r="T3965" i="125" s="1"/>
  <c r="S3966" i="125"/>
  <c r="T3966" i="125" s="1"/>
  <c r="S3967" i="125"/>
  <c r="T3967" i="125" s="1"/>
  <c r="S3968" i="125"/>
  <c r="T3968" i="125" s="1"/>
  <c r="S3969" i="125"/>
  <c r="U3969" i="125" s="1"/>
  <c r="S3970" i="125"/>
  <c r="T3970" i="125" s="1"/>
  <c r="S3971" i="125"/>
  <c r="S3972" i="125"/>
  <c r="U3972" i="125" s="1"/>
  <c r="S3973" i="125"/>
  <c r="T3973" i="125" s="1"/>
  <c r="S3974" i="125"/>
  <c r="T3974" i="125" s="1"/>
  <c r="S3975" i="125"/>
  <c r="T3975" i="125" s="1"/>
  <c r="S3976" i="125"/>
  <c r="T3976" i="125" s="1"/>
  <c r="S3977" i="125"/>
  <c r="T3977" i="125" s="1"/>
  <c r="S3978" i="125"/>
  <c r="T3978" i="125" s="1"/>
  <c r="S3979" i="125"/>
  <c r="T3979" i="125" s="1"/>
  <c r="S3980" i="125"/>
  <c r="T3980" i="125" s="1"/>
  <c r="S3981" i="125"/>
  <c r="U3981" i="125" s="1"/>
  <c r="S3982" i="125"/>
  <c r="T3982" i="125" s="1"/>
  <c r="S3983" i="125"/>
  <c r="S3984" i="125"/>
  <c r="T3984" i="125" s="1"/>
  <c r="S3985" i="125"/>
  <c r="T3985" i="125" s="1"/>
  <c r="S3986" i="125"/>
  <c r="T3986" i="125" s="1"/>
  <c r="S3987" i="125"/>
  <c r="T3987" i="125" s="1"/>
  <c r="S3988" i="125"/>
  <c r="T3988" i="125" s="1"/>
  <c r="S3989" i="125"/>
  <c r="T3989" i="125" s="1"/>
  <c r="S3990" i="125"/>
  <c r="T3990" i="125" s="1"/>
  <c r="S3991" i="125"/>
  <c r="T3991" i="125" s="1"/>
  <c r="S3992" i="125"/>
  <c r="T3992" i="125" s="1"/>
  <c r="S3993" i="125"/>
  <c r="U3993" i="125" s="1"/>
  <c r="S3994" i="125"/>
  <c r="U3994" i="125" s="1"/>
  <c r="S3995" i="125"/>
  <c r="S3996" i="125"/>
  <c r="T3996" i="125" s="1"/>
  <c r="S3997" i="125"/>
  <c r="T3997" i="125" s="1"/>
  <c r="S3998" i="125"/>
  <c r="T3998" i="125" s="1"/>
  <c r="S3999" i="125"/>
  <c r="T3999" i="125" s="1"/>
  <c r="S4000" i="125"/>
  <c r="T4000" i="125" s="1"/>
  <c r="S4001" i="125"/>
  <c r="T4001" i="125" s="1"/>
  <c r="S4002" i="125"/>
  <c r="T4002" i="125" s="1"/>
  <c r="S4003" i="125"/>
  <c r="T4003" i="125" s="1"/>
  <c r="S4004" i="125"/>
  <c r="T4004" i="125" s="1"/>
  <c r="S4005" i="125"/>
  <c r="U4005" i="125" s="1"/>
  <c r="S4006" i="125"/>
  <c r="U4006" i="125" s="1"/>
  <c r="S4007" i="125"/>
  <c r="S4008" i="125"/>
  <c r="U4008" i="125" s="1"/>
  <c r="S4009" i="125"/>
  <c r="T4009" i="125" s="1"/>
  <c r="S4010" i="125"/>
  <c r="T4010" i="125" s="1"/>
  <c r="S4011" i="125"/>
  <c r="T4011" i="125" s="1"/>
  <c r="S4012" i="125"/>
  <c r="T4012" i="125" s="1"/>
  <c r="S4013" i="125"/>
  <c r="T4013" i="125" s="1"/>
  <c r="S4014" i="125"/>
  <c r="T4014" i="125" s="1"/>
  <c r="S4015" i="125"/>
  <c r="T4015" i="125" s="1"/>
  <c r="S4016" i="125"/>
  <c r="T4016" i="125" s="1"/>
  <c r="S4017" i="125"/>
  <c r="T4017" i="125" s="1"/>
  <c r="S4018" i="125"/>
  <c r="U4018" i="125" s="1"/>
  <c r="S4019" i="125"/>
  <c r="S4020" i="125"/>
  <c r="U4020" i="125" s="1"/>
  <c r="S4021" i="125"/>
  <c r="T4021" i="125" s="1"/>
  <c r="S4022" i="125"/>
  <c r="T4022" i="125" s="1"/>
  <c r="S4023" i="125"/>
  <c r="T4023" i="125" s="1"/>
  <c r="S4024" i="125"/>
  <c r="T4024" i="125" s="1"/>
  <c r="S4025" i="125"/>
  <c r="T4025" i="125" s="1"/>
  <c r="S4026" i="125"/>
  <c r="T4026" i="125" s="1"/>
  <c r="S4027" i="125"/>
  <c r="T4027" i="125" s="1"/>
  <c r="S4028" i="125"/>
  <c r="T4028" i="125" s="1"/>
  <c r="S4029" i="125"/>
  <c r="U4029" i="125" s="1"/>
  <c r="S4030" i="125"/>
  <c r="U4030" i="125" s="1"/>
  <c r="S4031" i="125"/>
  <c r="S4032" i="125"/>
  <c r="U4032" i="125" s="1"/>
  <c r="S4033" i="125"/>
  <c r="T4033" i="125" s="1"/>
  <c r="S4034" i="125"/>
  <c r="T4034" i="125" s="1"/>
  <c r="S4035" i="125"/>
  <c r="T4035" i="125" s="1"/>
  <c r="S4036" i="125"/>
  <c r="T4036" i="125" s="1"/>
  <c r="S4037" i="125"/>
  <c r="T4037" i="125" s="1"/>
  <c r="S4038" i="125"/>
  <c r="T4038" i="125" s="1"/>
  <c r="S4039" i="125"/>
  <c r="T4039" i="125" s="1"/>
  <c r="S4040" i="125"/>
  <c r="T4040" i="125" s="1"/>
  <c r="S4041" i="125"/>
  <c r="U4041" i="125" s="1"/>
  <c r="S4042" i="125"/>
  <c r="U4042" i="125" s="1"/>
  <c r="S4043" i="125"/>
  <c r="S4044" i="125"/>
  <c r="T4044" i="125" s="1"/>
  <c r="S4045" i="125"/>
  <c r="T4045" i="125" s="1"/>
  <c r="S4046" i="125"/>
  <c r="T4046" i="125" s="1"/>
  <c r="S4047" i="125"/>
  <c r="T4047" i="125" s="1"/>
  <c r="S4048" i="125"/>
  <c r="T4048" i="125" s="1"/>
  <c r="S4049" i="125"/>
  <c r="T4049" i="125" s="1"/>
  <c r="S4050" i="125"/>
  <c r="T4050" i="125" s="1"/>
  <c r="S4051" i="125"/>
  <c r="T4051" i="125" s="1"/>
  <c r="S4052" i="125"/>
  <c r="T4052" i="125" s="1"/>
  <c r="S4053" i="125"/>
  <c r="T4053" i="125" s="1"/>
  <c r="S4054" i="125"/>
  <c r="T4054" i="125" s="1"/>
  <c r="S4055" i="125"/>
  <c r="S4056" i="125"/>
  <c r="U4056" i="125" s="1"/>
  <c r="S4057" i="125"/>
  <c r="T4057" i="125" s="1"/>
  <c r="S4058" i="125"/>
  <c r="T4058" i="125" s="1"/>
  <c r="S4059" i="125"/>
  <c r="T4059" i="125" s="1"/>
  <c r="S4060" i="125"/>
  <c r="T4060" i="125" s="1"/>
  <c r="S4061" i="125"/>
  <c r="T4061" i="125" s="1"/>
  <c r="S4062" i="125"/>
  <c r="T4062" i="125" s="1"/>
  <c r="S4063" i="125"/>
  <c r="T4063" i="125" s="1"/>
  <c r="S4064" i="125"/>
  <c r="T4064" i="125" s="1"/>
  <c r="S4065" i="125"/>
  <c r="T4065" i="125" s="1"/>
  <c r="S4066" i="125"/>
  <c r="U4066" i="125" s="1"/>
  <c r="S4067" i="125"/>
  <c r="S4068" i="125"/>
  <c r="T4068" i="125" s="1"/>
  <c r="S4069" i="125"/>
  <c r="T4069" i="125" s="1"/>
  <c r="S4070" i="125"/>
  <c r="T4070" i="125" s="1"/>
  <c r="S4071" i="125"/>
  <c r="T4071" i="125" s="1"/>
  <c r="S4072" i="125"/>
  <c r="T4072" i="125" s="1"/>
  <c r="S4073" i="125"/>
  <c r="T4073" i="125" s="1"/>
  <c r="S4074" i="125"/>
  <c r="T4074" i="125" s="1"/>
  <c r="S4075" i="125"/>
  <c r="T4075" i="125" s="1"/>
  <c r="S4076" i="125"/>
  <c r="T4076" i="125" s="1"/>
  <c r="S4077" i="125"/>
  <c r="U4077" i="125" s="1"/>
  <c r="S4078" i="125"/>
  <c r="U4078" i="125" s="1"/>
  <c r="S4079" i="125"/>
  <c r="S4080" i="125"/>
  <c r="T4080" i="125" s="1"/>
  <c r="S4081" i="125"/>
  <c r="T4081" i="125" s="1"/>
  <c r="S4082" i="125"/>
  <c r="T4082" i="125" s="1"/>
  <c r="S4083" i="125"/>
  <c r="T4083" i="125" s="1"/>
  <c r="S4084" i="125"/>
  <c r="T4084" i="125" s="1"/>
  <c r="S4085" i="125"/>
  <c r="T4085" i="125" s="1"/>
  <c r="S4086" i="125"/>
  <c r="T4086" i="125" s="1"/>
  <c r="S4087" i="125"/>
  <c r="T4087" i="125" s="1"/>
  <c r="S4088" i="125"/>
  <c r="T4088" i="125" s="1"/>
  <c r="S4089" i="125"/>
  <c r="U4089" i="125" s="1"/>
  <c r="S4090" i="125"/>
  <c r="U4090" i="125" s="1"/>
  <c r="S4091" i="125"/>
  <c r="S4092" i="125"/>
  <c r="T4092" i="125" s="1"/>
  <c r="S4093" i="125"/>
  <c r="T4093" i="125" s="1"/>
  <c r="S4094" i="125"/>
  <c r="T4094" i="125" s="1"/>
  <c r="S4095" i="125"/>
  <c r="T4095" i="125" s="1"/>
  <c r="S4096" i="125"/>
  <c r="T4096" i="125" s="1"/>
  <c r="S4097" i="125"/>
  <c r="T4097" i="125" s="1"/>
  <c r="S4098" i="125"/>
  <c r="T4098" i="125" s="1"/>
  <c r="S4099" i="125"/>
  <c r="T4099" i="125" s="1"/>
  <c r="S4100" i="125"/>
  <c r="T4100" i="125" s="1"/>
  <c r="S4101" i="125"/>
  <c r="T4101" i="125" s="1"/>
  <c r="S4102" i="125"/>
  <c r="U4102" i="125" s="1"/>
  <c r="S4103" i="125"/>
  <c r="S4104" i="125"/>
  <c r="U4104" i="125" s="1"/>
  <c r="S4105" i="125"/>
  <c r="T4105" i="125" s="1"/>
  <c r="S4106" i="125"/>
  <c r="T4106" i="125" s="1"/>
  <c r="S4107" i="125"/>
  <c r="T4107" i="125" s="1"/>
  <c r="S4108" i="125"/>
  <c r="T4108" i="125" s="1"/>
  <c r="S4109" i="125"/>
  <c r="T4109" i="125" s="1"/>
  <c r="S4110" i="125"/>
  <c r="T4110" i="125" s="1"/>
  <c r="S4111" i="125"/>
  <c r="T4111" i="125" s="1"/>
  <c r="S4112" i="125"/>
  <c r="T4112" i="125" s="1"/>
  <c r="S4113" i="125"/>
  <c r="T4113" i="125" s="1"/>
  <c r="S4114" i="125"/>
  <c r="T4114" i="125" s="1"/>
  <c r="S4115" i="125"/>
  <c r="S4116" i="125"/>
  <c r="U4116" i="125" s="1"/>
  <c r="S4117" i="125"/>
  <c r="T4117" i="125" s="1"/>
  <c r="S4118" i="125"/>
  <c r="T4118" i="125" s="1"/>
  <c r="S4119" i="125"/>
  <c r="T4119" i="125" s="1"/>
  <c r="S4120" i="125"/>
  <c r="T4120" i="125" s="1"/>
  <c r="S4121" i="125"/>
  <c r="T4121" i="125" s="1"/>
  <c r="S4122" i="125"/>
  <c r="T4122" i="125" s="1"/>
  <c r="S4123" i="125"/>
  <c r="T4123" i="125" s="1"/>
  <c r="S4124" i="125"/>
  <c r="T4124" i="125" s="1"/>
  <c r="S4125" i="125"/>
  <c r="T4125" i="125" s="1"/>
  <c r="S4126" i="125"/>
  <c r="U4126" i="125" s="1"/>
  <c r="S4127" i="125"/>
  <c r="S4128" i="125"/>
  <c r="T4128" i="125" s="1"/>
  <c r="S4129" i="125"/>
  <c r="T4129" i="125" s="1"/>
  <c r="S4130" i="125"/>
  <c r="T4130" i="125" s="1"/>
  <c r="S4131" i="125"/>
  <c r="T4131" i="125" s="1"/>
  <c r="S4132" i="125"/>
  <c r="T4132" i="125" s="1"/>
  <c r="S4133" i="125"/>
  <c r="T4133" i="125" s="1"/>
  <c r="S4134" i="125"/>
  <c r="T4134" i="125" s="1"/>
  <c r="S4135" i="125"/>
  <c r="T4135" i="125" s="1"/>
  <c r="S4136" i="125"/>
  <c r="U4136" i="125" s="1"/>
  <c r="S4137" i="125"/>
  <c r="U4137" i="125" s="1"/>
  <c r="S4138" i="125"/>
  <c r="U4138" i="125" s="1"/>
  <c r="S4139" i="125"/>
  <c r="S4140" i="125"/>
  <c r="T4140" i="125" s="1"/>
  <c r="S4141" i="125"/>
  <c r="T4141" i="125" s="1"/>
  <c r="S4142" i="125"/>
  <c r="T4142" i="125" s="1"/>
  <c r="S4143" i="125"/>
  <c r="T4143" i="125" s="1"/>
  <c r="S4144" i="125"/>
  <c r="T4144" i="125" s="1"/>
  <c r="S4145" i="125"/>
  <c r="T4145" i="125" s="1"/>
  <c r="S4146" i="125"/>
  <c r="T4146" i="125" s="1"/>
  <c r="S4147" i="125"/>
  <c r="T4147" i="125" s="1"/>
  <c r="S4148" i="125"/>
  <c r="T4148" i="125" s="1"/>
  <c r="S4149" i="125"/>
  <c r="U4149" i="125" s="1"/>
  <c r="S4150" i="125"/>
  <c r="U4150" i="125" s="1"/>
  <c r="S4151" i="125"/>
  <c r="S4152" i="125"/>
  <c r="T4152" i="125" s="1"/>
  <c r="S4153" i="125"/>
  <c r="T4153" i="125" s="1"/>
  <c r="S4154" i="125"/>
  <c r="T4154" i="125" s="1"/>
  <c r="S4155" i="125"/>
  <c r="T4155" i="125" s="1"/>
  <c r="S4156" i="125"/>
  <c r="T4156" i="125" s="1"/>
  <c r="S4157" i="125"/>
  <c r="T4157" i="125" s="1"/>
  <c r="S4158" i="125"/>
  <c r="T4158" i="125" s="1"/>
  <c r="S4159" i="125"/>
  <c r="T4159" i="125" s="1"/>
  <c r="S4160" i="125"/>
  <c r="T4160" i="125" s="1"/>
  <c r="S4161" i="125"/>
  <c r="U4161" i="125" s="1"/>
  <c r="S4162" i="125"/>
  <c r="U4162" i="125" s="1"/>
  <c r="S4163" i="125"/>
  <c r="S4164" i="125"/>
  <c r="T4164" i="125" s="1"/>
  <c r="S4165" i="125"/>
  <c r="T4165" i="125" s="1"/>
  <c r="S4166" i="125"/>
  <c r="T4166" i="125" s="1"/>
  <c r="S4167" i="125"/>
  <c r="T4167" i="125" s="1"/>
  <c r="S4168" i="125"/>
  <c r="T4168" i="125" s="1"/>
  <c r="S4169" i="125"/>
  <c r="T4169" i="125" s="1"/>
  <c r="S4170" i="125"/>
  <c r="T4170" i="125" s="1"/>
  <c r="S4171" i="125"/>
  <c r="T4171" i="125" s="1"/>
  <c r="S4172" i="125"/>
  <c r="T4172" i="125" s="1"/>
  <c r="S4173" i="125"/>
  <c r="U4173" i="125" s="1"/>
  <c r="S4174" i="125"/>
  <c r="U4174" i="125" s="1"/>
  <c r="S4175" i="125"/>
  <c r="S4176" i="125"/>
  <c r="T4176" i="125" s="1"/>
  <c r="S4177" i="125"/>
  <c r="T4177" i="125" s="1"/>
  <c r="S4178" i="125"/>
  <c r="T4178" i="125" s="1"/>
  <c r="S4179" i="125"/>
  <c r="T4179" i="125" s="1"/>
  <c r="S4180" i="125"/>
  <c r="T4180" i="125" s="1"/>
  <c r="S4181" i="125"/>
  <c r="T4181" i="125" s="1"/>
  <c r="S4182" i="125"/>
  <c r="T4182" i="125" s="1"/>
  <c r="S4183" i="125"/>
  <c r="T4183" i="125" s="1"/>
  <c r="S4184" i="125"/>
  <c r="T4184" i="125" s="1"/>
  <c r="S4185" i="125"/>
  <c r="T4185" i="125" s="1"/>
  <c r="S4186" i="125"/>
  <c r="T4186" i="125" s="1"/>
  <c r="S4187" i="125"/>
  <c r="S4188" i="125"/>
  <c r="T4188" i="125" s="1"/>
  <c r="S4189" i="125"/>
  <c r="T4189" i="125" s="1"/>
  <c r="S4190" i="125"/>
  <c r="T4190" i="125" s="1"/>
  <c r="S4191" i="125"/>
  <c r="T4191" i="125" s="1"/>
  <c r="S4192" i="125"/>
  <c r="T4192" i="125" s="1"/>
  <c r="S4193" i="125"/>
  <c r="T4193" i="125" s="1"/>
  <c r="S4194" i="125"/>
  <c r="T4194" i="125" s="1"/>
  <c r="S4195" i="125"/>
  <c r="T4195" i="125" s="1"/>
  <c r="S4196" i="125"/>
  <c r="T4196" i="125" s="1"/>
  <c r="S4197" i="125"/>
  <c r="U4197" i="125" s="1"/>
  <c r="S4198" i="125"/>
  <c r="U4198" i="125" s="1"/>
  <c r="S4199" i="125"/>
  <c r="S4200" i="125"/>
  <c r="T4200" i="125" s="1"/>
  <c r="S4201" i="125"/>
  <c r="T4201" i="125" s="1"/>
  <c r="S4202" i="125"/>
  <c r="T4202" i="125" s="1"/>
  <c r="S4203" i="125"/>
  <c r="T4203" i="125" s="1"/>
  <c r="S4204" i="125"/>
  <c r="T4204" i="125" s="1"/>
  <c r="S4205" i="125"/>
  <c r="T4205" i="125" s="1"/>
  <c r="S4206" i="125"/>
  <c r="T4206" i="125" s="1"/>
  <c r="S4207" i="125"/>
  <c r="T4207" i="125" s="1"/>
  <c r="S4208" i="125"/>
  <c r="T4208" i="125" s="1"/>
  <c r="S4209" i="125"/>
  <c r="U4209" i="125" s="1"/>
  <c r="S4210" i="125"/>
  <c r="U4210" i="125" s="1"/>
  <c r="S4211" i="125"/>
  <c r="S4212" i="125"/>
  <c r="T4212" i="125" s="1"/>
  <c r="S4213" i="125"/>
  <c r="T4213" i="125" s="1"/>
  <c r="S4214" i="125"/>
  <c r="T4214" i="125" s="1"/>
  <c r="S4215" i="125"/>
  <c r="T4215" i="125" s="1"/>
  <c r="S4216" i="125"/>
  <c r="T4216" i="125" s="1"/>
  <c r="S4217" i="125"/>
  <c r="T4217" i="125" s="1"/>
  <c r="S4218" i="125"/>
  <c r="T4218" i="125" s="1"/>
  <c r="S4219" i="125"/>
  <c r="T4219" i="125" s="1"/>
  <c r="S4220" i="125"/>
  <c r="T4220" i="125" s="1"/>
  <c r="S4221" i="125"/>
  <c r="U4221" i="125" s="1"/>
  <c r="S4222" i="125"/>
  <c r="U4222" i="125" s="1"/>
  <c r="S4223" i="125"/>
  <c r="S4224" i="125"/>
  <c r="T4224" i="125" s="1"/>
  <c r="S4225" i="125"/>
  <c r="T4225" i="125" s="1"/>
  <c r="S4226" i="125"/>
  <c r="T4226" i="125" s="1"/>
  <c r="S4227" i="125"/>
  <c r="T4227" i="125" s="1"/>
  <c r="S4228" i="125"/>
  <c r="T4228" i="125" s="1"/>
  <c r="S4229" i="125"/>
  <c r="T4229" i="125" s="1"/>
  <c r="S4230" i="125"/>
  <c r="T4230" i="125" s="1"/>
  <c r="S4231" i="125"/>
  <c r="T4231" i="125" s="1"/>
  <c r="S4232" i="125"/>
  <c r="T4232" i="125" s="1"/>
  <c r="S4233" i="125"/>
  <c r="T4233" i="125" s="1"/>
  <c r="S4234" i="125"/>
  <c r="T4234" i="125" s="1"/>
  <c r="S4235" i="125"/>
  <c r="S4236" i="125"/>
  <c r="T4236" i="125" s="1"/>
  <c r="S4237" i="125"/>
  <c r="T4237" i="125" s="1"/>
  <c r="S4238" i="125"/>
  <c r="T4238" i="125" s="1"/>
  <c r="S4239" i="125"/>
  <c r="T4239" i="125" s="1"/>
  <c r="S4240" i="125"/>
  <c r="T4240" i="125" s="1"/>
  <c r="S4241" i="125"/>
  <c r="T4241" i="125" s="1"/>
  <c r="S4242" i="125"/>
  <c r="T4242" i="125" s="1"/>
  <c r="S4243" i="125"/>
  <c r="T4243" i="125" s="1"/>
  <c r="S4244" i="125"/>
  <c r="T4244" i="125" s="1"/>
  <c r="S4245" i="125"/>
  <c r="U4245" i="125" s="1"/>
  <c r="S4246" i="125"/>
  <c r="U4246" i="125" s="1"/>
  <c r="S4247" i="125"/>
  <c r="S4248" i="125"/>
  <c r="T4248" i="125" s="1"/>
  <c r="S4249" i="125"/>
  <c r="T4249" i="125" s="1"/>
  <c r="S4250" i="125"/>
  <c r="T4250" i="125" s="1"/>
  <c r="S4251" i="125"/>
  <c r="T4251" i="125" s="1"/>
  <c r="S4252" i="125"/>
  <c r="T4252" i="125" s="1"/>
  <c r="S4253" i="125"/>
  <c r="T4253" i="125" s="1"/>
  <c r="S4254" i="125"/>
  <c r="T4254" i="125" s="1"/>
  <c r="S4255" i="125"/>
  <c r="T4255" i="125" s="1"/>
  <c r="S4256" i="125"/>
  <c r="T4256" i="125" s="1"/>
  <c r="S4257" i="125"/>
  <c r="U4257" i="125" s="1"/>
  <c r="S4258" i="125"/>
  <c r="U4258" i="125" s="1"/>
  <c r="S4259" i="125"/>
  <c r="S4260" i="125"/>
  <c r="T4260" i="125" s="1"/>
  <c r="S4261" i="125"/>
  <c r="T4261" i="125" s="1"/>
  <c r="S4262" i="125"/>
  <c r="T4262" i="125" s="1"/>
  <c r="S4263" i="125"/>
  <c r="T4263" i="125" s="1"/>
  <c r="S4264" i="125"/>
  <c r="T4264" i="125" s="1"/>
  <c r="S4265" i="125"/>
  <c r="T4265" i="125" s="1"/>
  <c r="S4266" i="125"/>
  <c r="T4266" i="125" s="1"/>
  <c r="S4267" i="125"/>
  <c r="T4267" i="125" s="1"/>
  <c r="S4268" i="125"/>
  <c r="T4268" i="125" s="1"/>
  <c r="S4269" i="125"/>
  <c r="U4269" i="125" s="1"/>
  <c r="S4270" i="125"/>
  <c r="U4270" i="125" s="1"/>
  <c r="S4271" i="125"/>
  <c r="S4272" i="125"/>
  <c r="T4272" i="125" s="1"/>
  <c r="S4273" i="125"/>
  <c r="T4273" i="125" s="1"/>
  <c r="S4274" i="125"/>
  <c r="T4274" i="125" s="1"/>
  <c r="S4275" i="125"/>
  <c r="T4275" i="125" s="1"/>
  <c r="S4276" i="125"/>
  <c r="T4276" i="125" s="1"/>
  <c r="S4277" i="125"/>
  <c r="T4277" i="125" s="1"/>
  <c r="S4278" i="125"/>
  <c r="T4278" i="125" s="1"/>
  <c r="S4279" i="125"/>
  <c r="T4279" i="125" s="1"/>
  <c r="S4280" i="125"/>
  <c r="T4280" i="125" s="1"/>
  <c r="S4281" i="125"/>
  <c r="T4281" i="125" s="1"/>
  <c r="S4282" i="125"/>
  <c r="T4282" i="125" s="1"/>
  <c r="S4283" i="125"/>
  <c r="S4284" i="125"/>
  <c r="T4284" i="125" s="1"/>
  <c r="S4285" i="125"/>
  <c r="T4285" i="125" s="1"/>
  <c r="S4286" i="125"/>
  <c r="T4286" i="125" s="1"/>
  <c r="S4287" i="125"/>
  <c r="T4287" i="125" s="1"/>
  <c r="S4288" i="125"/>
  <c r="T4288" i="125" s="1"/>
  <c r="S4289" i="125"/>
  <c r="T4289" i="125" s="1"/>
  <c r="S4290" i="125"/>
  <c r="T4290" i="125" s="1"/>
  <c r="S4291" i="125"/>
  <c r="T4291" i="125" s="1"/>
  <c r="S4292" i="125"/>
  <c r="T4292" i="125" s="1"/>
  <c r="S4293" i="125"/>
  <c r="U4293" i="125" s="1"/>
  <c r="S4294" i="125"/>
  <c r="U4294" i="125" s="1"/>
  <c r="S4295" i="125"/>
  <c r="S4296" i="125"/>
  <c r="T4296" i="125" s="1"/>
  <c r="S4297" i="125"/>
  <c r="T4297" i="125" s="1"/>
  <c r="S4298" i="125"/>
  <c r="T4298" i="125" s="1"/>
  <c r="S4299" i="125"/>
  <c r="T4299" i="125" s="1"/>
  <c r="S4300" i="125"/>
  <c r="T4300" i="125" s="1"/>
  <c r="S4301" i="125"/>
  <c r="T4301" i="125" s="1"/>
  <c r="S4302" i="125"/>
  <c r="T4302" i="125" s="1"/>
  <c r="S4303" i="125"/>
  <c r="T4303" i="125" s="1"/>
  <c r="S4304" i="125"/>
  <c r="T4304" i="125" s="1"/>
  <c r="S4305" i="125"/>
  <c r="U4305" i="125" s="1"/>
  <c r="S4306" i="125"/>
  <c r="U4306" i="125" s="1"/>
  <c r="S4307" i="125"/>
  <c r="S4308" i="125"/>
  <c r="T4308" i="125" s="1"/>
  <c r="S4309" i="125"/>
  <c r="T4309" i="125" s="1"/>
  <c r="S4310" i="125"/>
  <c r="T4310" i="125" s="1"/>
  <c r="S4311" i="125"/>
  <c r="T4311" i="125" s="1"/>
  <c r="S4312" i="125"/>
  <c r="T4312" i="125" s="1"/>
  <c r="S4313" i="125"/>
  <c r="T4313" i="125" s="1"/>
  <c r="S4314" i="125"/>
  <c r="T4314" i="125" s="1"/>
  <c r="S4315" i="125"/>
  <c r="T4315" i="125" s="1"/>
  <c r="S4316" i="125"/>
  <c r="T4316" i="125" s="1"/>
  <c r="S4317" i="125"/>
  <c r="U4317" i="125" s="1"/>
  <c r="S4318" i="125"/>
  <c r="U4318" i="125" s="1"/>
  <c r="S4319" i="125"/>
  <c r="S4320" i="125"/>
  <c r="T4320" i="125" s="1"/>
  <c r="S4321" i="125"/>
  <c r="T4321" i="125" s="1"/>
  <c r="S4322" i="125"/>
  <c r="T4322" i="125" s="1"/>
  <c r="S4323" i="125"/>
  <c r="T4323" i="125" s="1"/>
  <c r="S4324" i="125"/>
  <c r="T4324" i="125" s="1"/>
  <c r="S4325" i="125"/>
  <c r="T4325" i="125" s="1"/>
  <c r="S4326" i="125"/>
  <c r="T4326" i="125" s="1"/>
  <c r="S4327" i="125"/>
  <c r="T4327" i="125" s="1"/>
  <c r="S4328" i="125"/>
  <c r="T4328" i="125" s="1"/>
  <c r="S4329" i="125"/>
  <c r="T4329" i="125" s="1"/>
  <c r="S4330" i="125"/>
  <c r="T4330" i="125" s="1"/>
  <c r="S4331" i="125"/>
  <c r="S4332" i="125"/>
  <c r="T4332" i="125" s="1"/>
  <c r="S4333" i="125"/>
  <c r="T4333" i="125" s="1"/>
  <c r="S4334" i="125"/>
  <c r="T4334" i="125" s="1"/>
  <c r="S4335" i="125"/>
  <c r="T4335" i="125" s="1"/>
  <c r="S4336" i="125"/>
  <c r="T4336" i="125" s="1"/>
  <c r="S4337" i="125"/>
  <c r="T4337" i="125" s="1"/>
  <c r="S4338" i="125"/>
  <c r="T4338" i="125" s="1"/>
  <c r="S4339" i="125"/>
  <c r="T4339" i="125" s="1"/>
  <c r="S4340" i="125"/>
  <c r="T4340" i="125" s="1"/>
  <c r="S4341" i="125"/>
  <c r="U4341" i="125" s="1"/>
  <c r="S4342" i="125"/>
  <c r="U4342" i="125" s="1"/>
  <c r="S4343" i="125"/>
  <c r="S4344" i="125"/>
  <c r="T4344" i="125" s="1"/>
  <c r="S4345" i="125"/>
  <c r="T4345" i="125" s="1"/>
  <c r="S4346" i="125"/>
  <c r="T4346" i="125" s="1"/>
  <c r="S4347" i="125"/>
  <c r="T4347" i="125" s="1"/>
  <c r="S4348" i="125"/>
  <c r="T4348" i="125" s="1"/>
  <c r="S4349" i="125"/>
  <c r="T4349" i="125" s="1"/>
  <c r="S4350" i="125"/>
  <c r="T4350" i="125" s="1"/>
  <c r="S4351" i="125"/>
  <c r="T4351" i="125" s="1"/>
  <c r="S4352" i="125"/>
  <c r="T4352" i="125" s="1"/>
  <c r="S4353" i="125"/>
  <c r="U4353" i="125" s="1"/>
  <c r="S4354" i="125"/>
  <c r="U4354" i="125" s="1"/>
  <c r="S4355" i="125"/>
  <c r="S4356" i="125"/>
  <c r="T4356" i="125" s="1"/>
  <c r="S4357" i="125"/>
  <c r="T4357" i="125" s="1"/>
  <c r="S4358" i="125"/>
  <c r="T4358" i="125" s="1"/>
  <c r="S4359" i="125"/>
  <c r="T4359" i="125" s="1"/>
  <c r="S4360" i="125"/>
  <c r="T4360" i="125" s="1"/>
  <c r="S4361" i="125"/>
  <c r="T4361" i="125" s="1"/>
  <c r="S4362" i="125"/>
  <c r="T4362" i="125" s="1"/>
  <c r="S4363" i="125"/>
  <c r="T4363" i="125" s="1"/>
  <c r="S4364" i="125"/>
  <c r="T4364" i="125" s="1"/>
  <c r="S4365" i="125"/>
  <c r="U4365" i="125" s="1"/>
  <c r="S4366" i="125"/>
  <c r="U4366" i="125" s="1"/>
  <c r="S4367" i="125"/>
  <c r="S4368" i="125"/>
  <c r="T4368" i="125" s="1"/>
  <c r="S4369" i="125"/>
  <c r="T4369" i="125" s="1"/>
  <c r="S4370" i="125"/>
  <c r="T4370" i="125" s="1"/>
  <c r="S4371" i="125"/>
  <c r="T4371" i="125" s="1"/>
  <c r="S4372" i="125"/>
  <c r="T4372" i="125" s="1"/>
  <c r="S4373" i="125"/>
  <c r="T4373" i="125" s="1"/>
  <c r="S4374" i="125"/>
  <c r="T4374" i="125" s="1"/>
  <c r="S4375" i="125"/>
  <c r="T4375" i="125" s="1"/>
  <c r="S4376" i="125"/>
  <c r="T4376" i="125" s="1"/>
  <c r="S4377" i="125"/>
  <c r="T4377" i="125" s="1"/>
  <c r="S4378" i="125"/>
  <c r="T4378" i="125" s="1"/>
  <c r="S4379" i="125"/>
  <c r="S4380" i="125"/>
  <c r="T4380" i="125" s="1"/>
  <c r="S4381" i="125"/>
  <c r="T4381" i="125" s="1"/>
  <c r="S4382" i="125"/>
  <c r="T4382" i="125" s="1"/>
  <c r="S4383" i="125"/>
  <c r="T4383" i="125" s="1"/>
  <c r="S4384" i="125"/>
  <c r="T4384" i="125" s="1"/>
  <c r="S4385" i="125"/>
  <c r="T4385" i="125" s="1"/>
  <c r="S4386" i="125"/>
  <c r="T4386" i="125" s="1"/>
  <c r="S4387" i="125"/>
  <c r="T4387" i="125" s="1"/>
  <c r="S4388" i="125"/>
  <c r="T4388" i="125" s="1"/>
  <c r="S4389" i="125"/>
  <c r="U4389" i="125" s="1"/>
  <c r="S4390" i="125"/>
  <c r="U4390" i="125" s="1"/>
  <c r="S4391" i="125"/>
  <c r="S4392" i="125"/>
  <c r="T4392" i="125" s="1"/>
  <c r="S4393" i="125"/>
  <c r="T4393" i="125" s="1"/>
  <c r="S4394" i="125"/>
  <c r="T4394" i="125" s="1"/>
  <c r="S4395" i="125"/>
  <c r="T4395" i="125" s="1"/>
  <c r="S4396" i="125"/>
  <c r="T4396" i="125" s="1"/>
  <c r="S4397" i="125"/>
  <c r="T4397" i="125" s="1"/>
  <c r="S4398" i="125"/>
  <c r="T4398" i="125" s="1"/>
  <c r="S4399" i="125"/>
  <c r="T4399" i="125" s="1"/>
  <c r="S4400" i="125"/>
  <c r="T4400" i="125" s="1"/>
  <c r="S4401" i="125"/>
  <c r="U4401" i="125" s="1"/>
  <c r="S4402" i="125"/>
  <c r="U4402" i="125" s="1"/>
  <c r="S4403" i="125"/>
  <c r="S4404" i="125"/>
  <c r="T4404" i="125" s="1"/>
  <c r="S4405" i="125"/>
  <c r="T4405" i="125" s="1"/>
  <c r="S4406" i="125"/>
  <c r="T4406" i="125" s="1"/>
  <c r="S4407" i="125"/>
  <c r="T4407" i="125" s="1"/>
  <c r="S4408" i="125"/>
  <c r="T4408" i="125" s="1"/>
  <c r="S4409" i="125"/>
  <c r="T4409" i="125" s="1"/>
  <c r="S4410" i="125"/>
  <c r="T4410" i="125" s="1"/>
  <c r="S4411" i="125"/>
  <c r="T4411" i="125" s="1"/>
  <c r="S4412" i="125"/>
  <c r="T4412" i="125" s="1"/>
  <c r="S4413" i="125"/>
  <c r="U4413" i="125" s="1"/>
  <c r="S4414" i="125"/>
  <c r="U4414" i="125" s="1"/>
  <c r="S4415" i="125"/>
  <c r="S4416" i="125"/>
  <c r="T4416" i="125" s="1"/>
  <c r="S4417" i="125"/>
  <c r="T4417" i="125" s="1"/>
  <c r="S4418" i="125"/>
  <c r="T4418" i="125" s="1"/>
  <c r="S4419" i="125"/>
  <c r="T4419" i="125" s="1"/>
  <c r="S4420" i="125"/>
  <c r="T4420" i="125" s="1"/>
  <c r="S4421" i="125"/>
  <c r="T4421" i="125" s="1"/>
  <c r="S4422" i="125"/>
  <c r="T4422" i="125" s="1"/>
  <c r="S4423" i="125"/>
  <c r="T4423" i="125" s="1"/>
  <c r="S4424" i="125"/>
  <c r="T4424" i="125" s="1"/>
  <c r="S4425" i="125"/>
  <c r="T4425" i="125" s="1"/>
  <c r="S4426" i="125"/>
  <c r="T4426" i="125" s="1"/>
  <c r="S4427" i="125"/>
  <c r="S4428" i="125"/>
  <c r="T4428" i="125" s="1"/>
  <c r="S4429" i="125"/>
  <c r="T4429" i="125" s="1"/>
  <c r="S4430" i="125"/>
  <c r="T4430" i="125" s="1"/>
  <c r="S4431" i="125"/>
  <c r="T4431" i="125" s="1"/>
  <c r="S4432" i="125"/>
  <c r="T4432" i="125" s="1"/>
  <c r="S4433" i="125"/>
  <c r="T4433" i="125" s="1"/>
  <c r="S4434" i="125"/>
  <c r="T4434" i="125" s="1"/>
  <c r="S4435" i="125"/>
  <c r="T4435" i="125" s="1"/>
  <c r="S4436" i="125"/>
  <c r="T4436" i="125" s="1"/>
  <c r="S4437" i="125"/>
  <c r="U4437" i="125" s="1"/>
  <c r="S4438" i="125"/>
  <c r="U4438" i="125" s="1"/>
  <c r="S4439" i="125"/>
  <c r="S4440" i="125"/>
  <c r="T4440" i="125" s="1"/>
  <c r="S4441" i="125"/>
  <c r="T4441" i="125" s="1"/>
  <c r="S4442" i="125"/>
  <c r="T4442" i="125" s="1"/>
  <c r="S4443" i="125"/>
  <c r="T4443" i="125" s="1"/>
  <c r="S4444" i="125"/>
  <c r="T4444" i="125" s="1"/>
  <c r="S4445" i="125"/>
  <c r="T4445" i="125" s="1"/>
  <c r="S4446" i="125"/>
  <c r="T4446" i="125" s="1"/>
  <c r="S4447" i="125"/>
  <c r="T4447" i="125" s="1"/>
  <c r="S4448" i="125"/>
  <c r="T4448" i="125" s="1"/>
  <c r="S4449" i="125"/>
  <c r="U4449" i="125" s="1"/>
  <c r="S4450" i="125"/>
  <c r="U4450" i="125" s="1"/>
  <c r="S4451" i="125"/>
  <c r="S4452" i="125"/>
  <c r="T4452" i="125" s="1"/>
  <c r="S4453" i="125"/>
  <c r="T4453" i="125" s="1"/>
  <c r="S4454" i="125"/>
  <c r="T4454" i="125" s="1"/>
  <c r="S4455" i="125"/>
  <c r="T4455" i="125" s="1"/>
  <c r="S4456" i="125"/>
  <c r="T4456" i="125" s="1"/>
  <c r="S4457" i="125"/>
  <c r="T4457" i="125" s="1"/>
  <c r="S4458" i="125"/>
  <c r="T4458" i="125" s="1"/>
  <c r="U8" i="125"/>
  <c r="U11" i="125"/>
  <c r="U12" i="125"/>
  <c r="U13" i="125"/>
  <c r="U14" i="125"/>
  <c r="U15" i="125"/>
  <c r="U16" i="125"/>
  <c r="U17" i="125"/>
  <c r="U18" i="125"/>
  <c r="U20" i="125"/>
  <c r="U23" i="125"/>
  <c r="U24" i="125"/>
  <c r="U25" i="125"/>
  <c r="U27" i="125"/>
  <c r="U29" i="125"/>
  <c r="U32" i="125"/>
  <c r="U35" i="125"/>
  <c r="U36" i="125"/>
  <c r="U37" i="125"/>
  <c r="U38" i="125"/>
  <c r="U39" i="125"/>
  <c r="U40" i="125"/>
  <c r="U41" i="125"/>
  <c r="U42" i="125"/>
  <c r="U44" i="125"/>
  <c r="U47" i="125"/>
  <c r="U48" i="125"/>
  <c r="U49" i="125"/>
  <c r="U51" i="125"/>
  <c r="U53" i="125"/>
  <c r="U59" i="125"/>
  <c r="U62" i="125"/>
  <c r="U64" i="125"/>
  <c r="U66" i="125"/>
  <c r="U67" i="125"/>
  <c r="U68" i="125"/>
  <c r="U71" i="125"/>
  <c r="U73" i="125"/>
  <c r="U74" i="125"/>
  <c r="U76" i="125"/>
  <c r="U78" i="125"/>
  <c r="U79" i="125"/>
  <c r="U80" i="125"/>
  <c r="U83" i="125"/>
  <c r="U84" i="125"/>
  <c r="U85" i="125"/>
  <c r="U86" i="125"/>
  <c r="U88" i="125"/>
  <c r="U90" i="125"/>
  <c r="U91" i="125"/>
  <c r="U92" i="125"/>
  <c r="U95" i="125"/>
  <c r="U97" i="125"/>
  <c r="U98" i="125"/>
  <c r="U102" i="125"/>
  <c r="U103" i="125"/>
  <c r="U104" i="125"/>
  <c r="U107" i="125"/>
  <c r="U108" i="125"/>
  <c r="U109" i="125"/>
  <c r="U110" i="125"/>
  <c r="U112" i="125"/>
  <c r="U114" i="125"/>
  <c r="U115" i="125"/>
  <c r="U116" i="125"/>
  <c r="U119" i="125"/>
  <c r="U120" i="125"/>
  <c r="U121" i="125"/>
  <c r="U122" i="125"/>
  <c r="U126" i="125"/>
  <c r="U128" i="125"/>
  <c r="U131" i="125"/>
  <c r="U132" i="125"/>
  <c r="U133" i="125"/>
  <c r="U134" i="125"/>
  <c r="U136" i="125"/>
  <c r="U138" i="125"/>
  <c r="U140" i="125"/>
  <c r="U143" i="125"/>
  <c r="U144" i="125"/>
  <c r="U145" i="125"/>
  <c r="U146" i="125"/>
  <c r="U148" i="125"/>
  <c r="U150" i="125"/>
  <c r="U152" i="125"/>
  <c r="U155" i="125"/>
  <c r="U156" i="125"/>
  <c r="U157" i="125"/>
  <c r="U158" i="125"/>
  <c r="U160" i="125"/>
  <c r="U162" i="125"/>
  <c r="U164" i="125"/>
  <c r="U167" i="125"/>
  <c r="U168" i="125"/>
  <c r="U169" i="125"/>
  <c r="U172" i="125"/>
  <c r="U174" i="125"/>
  <c r="U176" i="125"/>
  <c r="U179" i="125"/>
  <c r="U180" i="125"/>
  <c r="U181" i="125"/>
  <c r="U182" i="125"/>
  <c r="U184" i="125"/>
  <c r="U186" i="125"/>
  <c r="U188" i="125"/>
  <c r="U191" i="125"/>
  <c r="U192" i="125"/>
  <c r="U194" i="125"/>
  <c r="U198" i="125"/>
  <c r="U199" i="125"/>
  <c r="U200" i="125"/>
  <c r="U203" i="125"/>
  <c r="U204" i="125"/>
  <c r="U205" i="125"/>
  <c r="U206" i="125"/>
  <c r="U208" i="125"/>
  <c r="U210" i="125"/>
  <c r="U211" i="125"/>
  <c r="U212" i="125"/>
  <c r="U213" i="125"/>
  <c r="U215" i="125"/>
  <c r="U216" i="125"/>
  <c r="U220" i="125"/>
  <c r="U222" i="125"/>
  <c r="U223" i="125"/>
  <c r="U224" i="125"/>
  <c r="U227" i="125"/>
  <c r="U228" i="125"/>
  <c r="U229" i="125"/>
  <c r="U230" i="125"/>
  <c r="U232" i="125"/>
  <c r="U234" i="125"/>
  <c r="U235" i="125"/>
  <c r="U236" i="125"/>
  <c r="U239" i="125"/>
  <c r="U240" i="125"/>
  <c r="U242" i="125"/>
  <c r="U244" i="125"/>
  <c r="U246" i="125"/>
  <c r="U247" i="125"/>
  <c r="U248" i="125"/>
  <c r="U251" i="125"/>
  <c r="U253" i="125"/>
  <c r="U254" i="125"/>
  <c r="U256" i="125"/>
  <c r="U258" i="125"/>
  <c r="U260" i="125"/>
  <c r="U263" i="125"/>
  <c r="U264" i="125"/>
  <c r="U266" i="125"/>
  <c r="U268" i="125"/>
  <c r="U270" i="125"/>
  <c r="U272" i="125"/>
  <c r="U273" i="125"/>
  <c r="U275" i="125"/>
  <c r="U276" i="125"/>
  <c r="U277" i="125"/>
  <c r="U278" i="125"/>
  <c r="U280" i="125"/>
  <c r="U282" i="125"/>
  <c r="U283" i="125"/>
  <c r="U284" i="125"/>
  <c r="U287" i="125"/>
  <c r="U288" i="125"/>
  <c r="U290" i="125"/>
  <c r="U292" i="125"/>
  <c r="U294" i="125"/>
  <c r="U295" i="125"/>
  <c r="U296" i="125"/>
  <c r="U299" i="125"/>
  <c r="U300" i="125"/>
  <c r="U301" i="125"/>
  <c r="U302" i="125"/>
  <c r="U304" i="125"/>
  <c r="U306" i="125"/>
  <c r="U307" i="125"/>
  <c r="U308" i="125"/>
  <c r="U311" i="125"/>
  <c r="U312" i="125"/>
  <c r="U314" i="125"/>
  <c r="U316" i="125"/>
  <c r="U318" i="125"/>
  <c r="U319" i="125"/>
  <c r="U320" i="125"/>
  <c r="U323" i="125"/>
  <c r="U325" i="125"/>
  <c r="U328" i="125"/>
  <c r="U330" i="125"/>
  <c r="U331" i="125"/>
  <c r="U332" i="125"/>
  <c r="U335" i="125"/>
  <c r="U336" i="125"/>
  <c r="U339" i="125"/>
  <c r="U340" i="125"/>
  <c r="U343" i="125"/>
  <c r="U344" i="125"/>
  <c r="U345" i="125"/>
  <c r="U347" i="125"/>
  <c r="U349" i="125"/>
  <c r="U350" i="125"/>
  <c r="U351" i="125"/>
  <c r="U352" i="125"/>
  <c r="U354" i="125"/>
  <c r="U356" i="125"/>
  <c r="U359" i="125"/>
  <c r="U360" i="125"/>
  <c r="U362" i="125"/>
  <c r="U363" i="125"/>
  <c r="U365" i="125"/>
  <c r="U366" i="125"/>
  <c r="U367" i="125"/>
  <c r="U368" i="125"/>
  <c r="U372" i="125"/>
  <c r="U373" i="125"/>
  <c r="U374" i="125"/>
  <c r="U375" i="125"/>
  <c r="U376" i="125"/>
  <c r="U378" i="125"/>
  <c r="U379" i="125"/>
  <c r="U383" i="125"/>
  <c r="U384" i="125"/>
  <c r="U386" i="125"/>
  <c r="U388" i="125"/>
  <c r="U389" i="125"/>
  <c r="U390" i="125"/>
  <c r="U391" i="125"/>
  <c r="U392" i="125"/>
  <c r="U394" i="125"/>
  <c r="U395" i="125"/>
  <c r="U397" i="125"/>
  <c r="U398" i="125"/>
  <c r="U399" i="125"/>
  <c r="U400" i="125"/>
  <c r="U402" i="125"/>
  <c r="U404" i="125"/>
  <c r="U407" i="125"/>
  <c r="U408" i="125"/>
  <c r="U410" i="125"/>
  <c r="U411" i="125"/>
  <c r="U413" i="125"/>
  <c r="U414" i="125"/>
  <c r="U415" i="125"/>
  <c r="U416" i="125"/>
  <c r="U420" i="125"/>
  <c r="U421" i="125"/>
  <c r="U422" i="125"/>
  <c r="U423" i="125"/>
  <c r="U424" i="125"/>
  <c r="U426" i="125"/>
  <c r="U427" i="125"/>
  <c r="U431" i="125"/>
  <c r="U432" i="125"/>
  <c r="U434" i="125"/>
  <c r="U436" i="125"/>
  <c r="U437" i="125"/>
  <c r="U438" i="125"/>
  <c r="U439" i="125"/>
  <c r="U440" i="125"/>
  <c r="U442" i="125"/>
  <c r="U443" i="125"/>
  <c r="U445" i="125"/>
  <c r="U446" i="125"/>
  <c r="U447" i="125"/>
  <c r="U448" i="125"/>
  <c r="U450" i="125"/>
  <c r="U452" i="125"/>
  <c r="U455" i="125"/>
  <c r="U456" i="125"/>
  <c r="U458" i="125"/>
  <c r="U459" i="125"/>
  <c r="U461" i="125"/>
  <c r="U462" i="125"/>
  <c r="U463" i="125"/>
  <c r="U464" i="125"/>
  <c r="U468" i="125"/>
  <c r="U469" i="125"/>
  <c r="U473" i="125"/>
  <c r="U474" i="125"/>
  <c r="U476" i="125"/>
  <c r="U478" i="125"/>
  <c r="U479" i="125"/>
  <c r="U481" i="125"/>
  <c r="U482" i="125"/>
  <c r="U483" i="125"/>
  <c r="U484" i="125"/>
  <c r="U485" i="125"/>
  <c r="U487" i="125"/>
  <c r="U488" i="125"/>
  <c r="U492" i="125"/>
  <c r="U493" i="125"/>
  <c r="U497" i="125"/>
  <c r="U500" i="125"/>
  <c r="U503" i="125"/>
  <c r="U505" i="125"/>
  <c r="U506" i="125"/>
  <c r="U507" i="125"/>
  <c r="U509" i="125"/>
  <c r="U511" i="125"/>
  <c r="U512" i="125"/>
  <c r="U516" i="125"/>
  <c r="U517" i="125"/>
  <c r="U521" i="125"/>
  <c r="U522" i="125"/>
  <c r="U524" i="125"/>
  <c r="U529" i="125"/>
  <c r="U530" i="125"/>
  <c r="U531" i="125"/>
  <c r="U532" i="125"/>
  <c r="U533" i="125"/>
  <c r="U535" i="125"/>
  <c r="U536" i="125"/>
  <c r="U540" i="125"/>
  <c r="U541" i="125"/>
  <c r="U545" i="125"/>
  <c r="U546" i="125"/>
  <c r="U548" i="125"/>
  <c r="U553" i="125"/>
  <c r="U554" i="125"/>
  <c r="U555" i="125"/>
  <c r="U556" i="125"/>
  <c r="U557" i="125"/>
  <c r="U559" i="125"/>
  <c r="U560" i="125"/>
  <c r="U564" i="125"/>
  <c r="U565" i="125"/>
  <c r="U569" i="125"/>
  <c r="U570" i="125"/>
  <c r="U572" i="125"/>
  <c r="U575" i="125"/>
  <c r="U577" i="125"/>
  <c r="U578" i="125"/>
  <c r="U579" i="125"/>
  <c r="U580" i="125"/>
  <c r="U581" i="125"/>
  <c r="U584" i="125"/>
  <c r="U588" i="125"/>
  <c r="U593" i="125"/>
  <c r="U596" i="125"/>
  <c r="U598" i="125"/>
  <c r="U599" i="125"/>
  <c r="U600" i="125"/>
  <c r="U602" i="125"/>
  <c r="U603" i="125"/>
  <c r="U605" i="125"/>
  <c r="U606" i="125"/>
  <c r="U607" i="125"/>
  <c r="U608" i="125"/>
  <c r="U611" i="125"/>
  <c r="U613" i="125"/>
  <c r="U615" i="125"/>
  <c r="U616" i="125"/>
  <c r="U618" i="125"/>
  <c r="U620" i="125"/>
  <c r="U624" i="125"/>
  <c r="U625" i="125"/>
  <c r="U626" i="125"/>
  <c r="U627" i="125"/>
  <c r="U628" i="125"/>
  <c r="U629" i="125"/>
  <c r="U631" i="125"/>
  <c r="U635" i="125"/>
  <c r="U637" i="125"/>
  <c r="U638" i="125"/>
  <c r="U640" i="125"/>
  <c r="U641" i="125"/>
  <c r="U643" i="125"/>
  <c r="U644" i="125"/>
  <c r="U648" i="125"/>
  <c r="U650" i="125"/>
  <c r="U651" i="125"/>
  <c r="U653" i="125"/>
  <c r="U654" i="125"/>
  <c r="U655" i="125"/>
  <c r="U656" i="125"/>
  <c r="U659" i="125"/>
  <c r="U660" i="125"/>
  <c r="U661" i="125"/>
  <c r="U663" i="125"/>
  <c r="U664" i="125"/>
  <c r="U666" i="125"/>
  <c r="U668" i="125"/>
  <c r="U672" i="125"/>
  <c r="U674" i="125"/>
  <c r="U675" i="125"/>
  <c r="U676" i="125"/>
  <c r="U677" i="125"/>
  <c r="U683" i="125"/>
  <c r="U685" i="125"/>
  <c r="U686" i="125"/>
  <c r="U687" i="125"/>
  <c r="U688" i="125"/>
  <c r="U689" i="125"/>
  <c r="U690" i="125"/>
  <c r="U695" i="125"/>
  <c r="U696" i="125"/>
  <c r="U698" i="125"/>
  <c r="U699" i="125"/>
  <c r="U700" i="125"/>
  <c r="U701" i="125"/>
  <c r="U702" i="125"/>
  <c r="U703" i="125"/>
  <c r="U704" i="125"/>
  <c r="U707" i="125"/>
  <c r="U709" i="125"/>
  <c r="U710" i="125"/>
  <c r="U711" i="125"/>
  <c r="U712" i="125"/>
  <c r="U714" i="125"/>
  <c r="U716" i="125"/>
  <c r="U717" i="125"/>
  <c r="U719" i="125"/>
  <c r="U720" i="125"/>
  <c r="U722" i="125"/>
  <c r="U723" i="125"/>
  <c r="U724" i="125"/>
  <c r="U725" i="125"/>
  <c r="U727" i="125"/>
  <c r="U731" i="125"/>
  <c r="U732" i="125"/>
  <c r="U733" i="125"/>
  <c r="U734" i="125"/>
  <c r="U735" i="125"/>
  <c r="U736" i="125"/>
  <c r="U737" i="125"/>
  <c r="U739" i="125"/>
  <c r="U744" i="125"/>
  <c r="U745" i="125"/>
  <c r="U746" i="125"/>
  <c r="U747" i="125"/>
  <c r="U749" i="125"/>
  <c r="U750" i="125"/>
  <c r="U751" i="125"/>
  <c r="U752" i="125"/>
  <c r="U755" i="125"/>
  <c r="U756" i="125"/>
  <c r="U757" i="125"/>
  <c r="U759" i="125"/>
  <c r="U760" i="125"/>
  <c r="U761" i="125"/>
  <c r="U762" i="125"/>
  <c r="U767" i="125"/>
  <c r="U768" i="125"/>
  <c r="U770" i="125"/>
  <c r="U771" i="125"/>
  <c r="U772" i="125"/>
  <c r="U773" i="125"/>
  <c r="U775" i="125"/>
  <c r="U779" i="125"/>
  <c r="U781" i="125"/>
  <c r="U782" i="125"/>
  <c r="U785" i="125"/>
  <c r="U786" i="125"/>
  <c r="U787" i="125"/>
  <c r="U790" i="125"/>
  <c r="U791" i="125"/>
  <c r="U793" i="125"/>
  <c r="U795" i="125"/>
  <c r="U797" i="125"/>
  <c r="U798" i="125"/>
  <c r="U799" i="125"/>
  <c r="U803" i="125"/>
  <c r="U805" i="125"/>
  <c r="U807" i="125"/>
  <c r="U809" i="125"/>
  <c r="U810" i="125"/>
  <c r="U811" i="125"/>
  <c r="U817" i="125"/>
  <c r="U818" i="125"/>
  <c r="U819" i="125"/>
  <c r="U821" i="125"/>
  <c r="U822" i="125"/>
  <c r="U823" i="125"/>
  <c r="U825" i="125"/>
  <c r="U826" i="125"/>
  <c r="U827" i="125"/>
  <c r="U829" i="125"/>
  <c r="U830" i="125"/>
  <c r="U833" i="125"/>
  <c r="U834" i="125"/>
  <c r="U835" i="125"/>
  <c r="U839" i="125"/>
  <c r="U841" i="125"/>
  <c r="U842" i="125"/>
  <c r="U843" i="125"/>
  <c r="U844" i="125"/>
  <c r="U846" i="125"/>
  <c r="U847" i="125"/>
  <c r="U851" i="125"/>
  <c r="U855" i="125"/>
  <c r="U857" i="125"/>
  <c r="U858" i="125"/>
  <c r="U859" i="125"/>
  <c r="U864" i="125"/>
  <c r="U865" i="125"/>
  <c r="U867" i="125"/>
  <c r="U868" i="125"/>
  <c r="U870" i="125"/>
  <c r="U871" i="125"/>
  <c r="U872" i="125"/>
  <c r="U877" i="125"/>
  <c r="U879" i="125"/>
  <c r="U880" i="125"/>
  <c r="U881" i="125"/>
  <c r="U882" i="125"/>
  <c r="U883" i="125"/>
  <c r="U884" i="125"/>
  <c r="U890" i="125"/>
  <c r="U892" i="125"/>
  <c r="U893" i="125"/>
  <c r="U894" i="125"/>
  <c r="U896" i="125"/>
  <c r="U899" i="125"/>
  <c r="U903" i="125"/>
  <c r="U904" i="125"/>
  <c r="U905" i="125"/>
  <c r="U906" i="125"/>
  <c r="U907" i="125"/>
  <c r="U912" i="125"/>
  <c r="U913" i="125"/>
  <c r="U915" i="125"/>
  <c r="U916" i="125"/>
  <c r="U917" i="125"/>
  <c r="U918" i="125"/>
  <c r="U919" i="125"/>
  <c r="U920" i="125"/>
  <c r="U923" i="125"/>
  <c r="U924" i="125"/>
  <c r="U925" i="125"/>
  <c r="U927" i="125"/>
  <c r="U928" i="125"/>
  <c r="U929" i="125"/>
  <c r="U931" i="125"/>
  <c r="U932" i="125"/>
  <c r="U935" i="125"/>
  <c r="U936" i="125"/>
  <c r="U938" i="125"/>
  <c r="U939" i="125"/>
  <c r="U940" i="125"/>
  <c r="U942" i="125"/>
  <c r="U943" i="125"/>
  <c r="U944" i="125"/>
  <c r="U947" i="125"/>
  <c r="U948" i="125"/>
  <c r="U950" i="125"/>
  <c r="U951" i="125"/>
  <c r="U952" i="125"/>
  <c r="U954" i="125"/>
  <c r="U955" i="125"/>
  <c r="U959" i="125"/>
  <c r="U960" i="125"/>
  <c r="U962" i="125"/>
  <c r="U963" i="125"/>
  <c r="U964" i="125"/>
  <c r="U966" i="125"/>
  <c r="U967" i="125"/>
  <c r="U971" i="125"/>
  <c r="U972" i="125"/>
  <c r="U974" i="125"/>
  <c r="U975" i="125"/>
  <c r="U976" i="125"/>
  <c r="U978" i="125"/>
  <c r="U979" i="125"/>
  <c r="U983" i="125"/>
  <c r="U984" i="125"/>
  <c r="U986" i="125"/>
  <c r="U987" i="125"/>
  <c r="U988" i="125"/>
  <c r="U990" i="125"/>
  <c r="U991" i="125"/>
  <c r="U995" i="125"/>
  <c r="U996" i="125"/>
  <c r="U998" i="125"/>
  <c r="U1000" i="125"/>
  <c r="U1002" i="125"/>
  <c r="U1008" i="125"/>
  <c r="U1010" i="125"/>
  <c r="U1012" i="125"/>
  <c r="U1014" i="125"/>
  <c r="U1020" i="125"/>
  <c r="U1022" i="125"/>
  <c r="U1024" i="125"/>
  <c r="U1026" i="125"/>
  <c r="U1032" i="125"/>
  <c r="U1034" i="125"/>
  <c r="U1036" i="125"/>
  <c r="U1038" i="125"/>
  <c r="U1044" i="125"/>
  <c r="U1046" i="125"/>
  <c r="U1048" i="125"/>
  <c r="U1050" i="125"/>
  <c r="U1056" i="125"/>
  <c r="U1058" i="125"/>
  <c r="U1060" i="125"/>
  <c r="U1062" i="125"/>
  <c r="U1068" i="125"/>
  <c r="U1070" i="125"/>
  <c r="U1072" i="125"/>
  <c r="U1074" i="125"/>
  <c r="U1080" i="125"/>
  <c r="U1082" i="125"/>
  <c r="U1083" i="125"/>
  <c r="U1085" i="125"/>
  <c r="U1087" i="125"/>
  <c r="U1093" i="125"/>
  <c r="U1094" i="125"/>
  <c r="U1096" i="125"/>
  <c r="U1098" i="125"/>
  <c r="U1099" i="125"/>
  <c r="U1100" i="125"/>
  <c r="U1103" i="125"/>
  <c r="U1105" i="125"/>
  <c r="U1107" i="125"/>
  <c r="U1109" i="125"/>
  <c r="U1110" i="125"/>
  <c r="U1112" i="125"/>
  <c r="U1115" i="125"/>
  <c r="U1117" i="125"/>
  <c r="U1120" i="125"/>
  <c r="U1121" i="125"/>
  <c r="U1123" i="125"/>
  <c r="U1128" i="125"/>
  <c r="U1129" i="125"/>
  <c r="U1130" i="125"/>
  <c r="U1131" i="125"/>
  <c r="U1132" i="125"/>
  <c r="U1133" i="125"/>
  <c r="U1134" i="125"/>
  <c r="U1136" i="125"/>
  <c r="U1139" i="125"/>
  <c r="U1141" i="125"/>
  <c r="U1144" i="125"/>
  <c r="U1145" i="125"/>
  <c r="U1146" i="125"/>
  <c r="U1147" i="125"/>
  <c r="U1151" i="125"/>
  <c r="U1152" i="125"/>
  <c r="U1153" i="125"/>
  <c r="U1154" i="125"/>
  <c r="U1155" i="125"/>
  <c r="U1156" i="125"/>
  <c r="U1157" i="125"/>
  <c r="U1158" i="125"/>
  <c r="U1160" i="125"/>
  <c r="U1163" i="125"/>
  <c r="U1168" i="125"/>
  <c r="U1169" i="125"/>
  <c r="U1171" i="125"/>
  <c r="U1175" i="125"/>
  <c r="U1176" i="125"/>
  <c r="U1177" i="125"/>
  <c r="U1178" i="125"/>
  <c r="U1179" i="125"/>
  <c r="U1180" i="125"/>
  <c r="U1181" i="125"/>
  <c r="U1182" i="125"/>
  <c r="U1184" i="125"/>
  <c r="U1187" i="125"/>
  <c r="U1188" i="125"/>
  <c r="U1192" i="125"/>
  <c r="U1193" i="125"/>
  <c r="U1194" i="125"/>
  <c r="U1195" i="125"/>
  <c r="U1197" i="125"/>
  <c r="U1199" i="125"/>
  <c r="U1200" i="125"/>
  <c r="U1201" i="125"/>
  <c r="U1202" i="125"/>
  <c r="U1203" i="125"/>
  <c r="U1204" i="125"/>
  <c r="U1205" i="125"/>
  <c r="U1206" i="125"/>
  <c r="U1208" i="125"/>
  <c r="U1211" i="125"/>
  <c r="U1212" i="125"/>
  <c r="U1217" i="125"/>
  <c r="U1219" i="125"/>
  <c r="U1223" i="125"/>
  <c r="U1224" i="125"/>
  <c r="U1225" i="125"/>
  <c r="U1226" i="125"/>
  <c r="U1228" i="125"/>
  <c r="U1229" i="125"/>
  <c r="U1231" i="125"/>
  <c r="U1235" i="125"/>
  <c r="U1236" i="125"/>
  <c r="U1237" i="125"/>
  <c r="U1238" i="125"/>
  <c r="U1239" i="125"/>
  <c r="U1240" i="125"/>
  <c r="U1241" i="125"/>
  <c r="U1242" i="125"/>
  <c r="U1243" i="125"/>
  <c r="U1244" i="125"/>
  <c r="U1246" i="125"/>
  <c r="U1247" i="125"/>
  <c r="U1248" i="125"/>
  <c r="U1249" i="125"/>
  <c r="U1250" i="125"/>
  <c r="U1251" i="125"/>
  <c r="U1252" i="125"/>
  <c r="U1253" i="125"/>
  <c r="U1259" i="125"/>
  <c r="U1260" i="125"/>
  <c r="U1261" i="125"/>
  <c r="U1263" i="125"/>
  <c r="U1264" i="125"/>
  <c r="U1268" i="125"/>
  <c r="U1271" i="125"/>
  <c r="U1272" i="125"/>
  <c r="U1273" i="125"/>
  <c r="U1275" i="125"/>
  <c r="U1276" i="125"/>
  <c r="U1277" i="125"/>
  <c r="U1278" i="125"/>
  <c r="U1279" i="125"/>
  <c r="U1280" i="125"/>
  <c r="U1283" i="125"/>
  <c r="U1285" i="125"/>
  <c r="U1286" i="125"/>
  <c r="U1288" i="125"/>
  <c r="U1290" i="125"/>
  <c r="U1291" i="125"/>
  <c r="U1292" i="125"/>
  <c r="U1293" i="125"/>
  <c r="U1294" i="125"/>
  <c r="U1295" i="125"/>
  <c r="U1296" i="125"/>
  <c r="U1298" i="125"/>
  <c r="U1299" i="125"/>
  <c r="U1302" i="125"/>
  <c r="U1303" i="125"/>
  <c r="U1304" i="125"/>
  <c r="U1307" i="125"/>
  <c r="U1308" i="125"/>
  <c r="U1309" i="125"/>
  <c r="U1310" i="125"/>
  <c r="U1312" i="125"/>
  <c r="U1314" i="125"/>
  <c r="U1315" i="125"/>
  <c r="U1316" i="125"/>
  <c r="U1319" i="125"/>
  <c r="U1320" i="125"/>
  <c r="U1322" i="125"/>
  <c r="U1323" i="125"/>
  <c r="U1325" i="125"/>
  <c r="U1326" i="125"/>
  <c r="U1327" i="125"/>
  <c r="U1328" i="125"/>
  <c r="U1331" i="125"/>
  <c r="U1332" i="125"/>
  <c r="U1333" i="125"/>
  <c r="U1334" i="125"/>
  <c r="U1335" i="125"/>
  <c r="U1336" i="125"/>
  <c r="U1339" i="125"/>
  <c r="U1340" i="125"/>
  <c r="U1344" i="125"/>
  <c r="U1345" i="125"/>
  <c r="U1346" i="125"/>
  <c r="U1347" i="125"/>
  <c r="U1349" i="125"/>
  <c r="U1355" i="125"/>
  <c r="U1357" i="125"/>
  <c r="U1359" i="125"/>
  <c r="U1360" i="125"/>
  <c r="U1362" i="125"/>
  <c r="U1364" i="125"/>
  <c r="U1368" i="125"/>
  <c r="U1369" i="125"/>
  <c r="U1372" i="125"/>
  <c r="U1373" i="125"/>
  <c r="U1374" i="125"/>
  <c r="U1379" i="125"/>
  <c r="U1380" i="125"/>
  <c r="U1381" i="125"/>
  <c r="U1382" i="125"/>
  <c r="U1384" i="125"/>
  <c r="U1386" i="125"/>
  <c r="U1387" i="125"/>
  <c r="U1388" i="125"/>
  <c r="U1391" i="125"/>
  <c r="U1392" i="125"/>
  <c r="U1394" i="125"/>
  <c r="U1395" i="125"/>
  <c r="U1398" i="125"/>
  <c r="U1400" i="125"/>
  <c r="U1402" i="125"/>
  <c r="U1403" i="125"/>
  <c r="U1404" i="125"/>
  <c r="U1405" i="125"/>
  <c r="U1406" i="125"/>
  <c r="U1408" i="125"/>
  <c r="U1410" i="125"/>
  <c r="U1411" i="125"/>
  <c r="U1412" i="125"/>
  <c r="U1415" i="125"/>
  <c r="U1416" i="125"/>
  <c r="U1418" i="125"/>
  <c r="U1419" i="125"/>
  <c r="U1421" i="125"/>
  <c r="U1422" i="125"/>
  <c r="U1423" i="125"/>
  <c r="U1424" i="125"/>
  <c r="U1427" i="125"/>
  <c r="U1428" i="125"/>
  <c r="U1429" i="125"/>
  <c r="U1430" i="125"/>
  <c r="U1431" i="125"/>
  <c r="U1432" i="125"/>
  <c r="U1435" i="125"/>
  <c r="U1436" i="125"/>
  <c r="U1439" i="125"/>
  <c r="U1440" i="125"/>
  <c r="U1444" i="125"/>
  <c r="U1446" i="125"/>
  <c r="U1447" i="125"/>
  <c r="U1448" i="125"/>
  <c r="U1449" i="125"/>
  <c r="U1450" i="125"/>
  <c r="U1451" i="125"/>
  <c r="U1452" i="125"/>
  <c r="U1453" i="125"/>
  <c r="U1454" i="125"/>
  <c r="U1459" i="125"/>
  <c r="U1460" i="125"/>
  <c r="U1463" i="125"/>
  <c r="U1469" i="125"/>
  <c r="U1470" i="125"/>
  <c r="U1471" i="125"/>
  <c r="U1472" i="125"/>
  <c r="U1475" i="125"/>
  <c r="U1476" i="125"/>
  <c r="U1478" i="125"/>
  <c r="U1479" i="125"/>
  <c r="U1480" i="125"/>
  <c r="U1481" i="125"/>
  <c r="U1482" i="125"/>
  <c r="U1483" i="125"/>
  <c r="U1485" i="125"/>
  <c r="U1486" i="125"/>
  <c r="U1487" i="125"/>
  <c r="U1488" i="125"/>
  <c r="U1489" i="125"/>
  <c r="U1490" i="125"/>
  <c r="U1492" i="125"/>
  <c r="U1493" i="125"/>
  <c r="U1494" i="125"/>
  <c r="U1496" i="125"/>
  <c r="U1502" i="125"/>
  <c r="U1505" i="125"/>
  <c r="U1506" i="125"/>
  <c r="U1508" i="125"/>
  <c r="U1513" i="125"/>
  <c r="U1514" i="125"/>
  <c r="U1515" i="125"/>
  <c r="U1516" i="125"/>
  <c r="U1518" i="125"/>
  <c r="U1524" i="125"/>
  <c r="U1526" i="125"/>
  <c r="U1528" i="125"/>
  <c r="U1529" i="125"/>
  <c r="U1530" i="125"/>
  <c r="U1531" i="125"/>
  <c r="U1532" i="125"/>
  <c r="U1536" i="125"/>
  <c r="U1538" i="125"/>
  <c r="U1541" i="125"/>
  <c r="U1542" i="125"/>
  <c r="U1543" i="125"/>
  <c r="U1549" i="125"/>
  <c r="U1550" i="125"/>
  <c r="U1552" i="125"/>
  <c r="U1553" i="125"/>
  <c r="U1554" i="125"/>
  <c r="U1556" i="125"/>
  <c r="U1560" i="125"/>
  <c r="U1562" i="125"/>
  <c r="U1565" i="125"/>
  <c r="U1566" i="125"/>
  <c r="U1567" i="125"/>
  <c r="U1568" i="125"/>
  <c r="U1572" i="125"/>
  <c r="U1574" i="125"/>
  <c r="U1576" i="125"/>
  <c r="U1577" i="125"/>
  <c r="U1581" i="125"/>
  <c r="U1582" i="125"/>
  <c r="U1584" i="125"/>
  <c r="U1586" i="125"/>
  <c r="U1587" i="125"/>
  <c r="U1589" i="125"/>
  <c r="U1590" i="125"/>
  <c r="U1592" i="125"/>
  <c r="U1596" i="125"/>
  <c r="U1597" i="125"/>
  <c r="U1598" i="125"/>
  <c r="U1599" i="125"/>
  <c r="U1600" i="125"/>
  <c r="U1604" i="125"/>
  <c r="U1608" i="125"/>
  <c r="U1610" i="125"/>
  <c r="U1611" i="125"/>
  <c r="U1613" i="125"/>
  <c r="U1614" i="125"/>
  <c r="U1620" i="125"/>
  <c r="U1622" i="125"/>
  <c r="U1623" i="125"/>
  <c r="U1624" i="125"/>
  <c r="U1625" i="125"/>
  <c r="U1632" i="125"/>
  <c r="U1634" i="125"/>
  <c r="U1637" i="125"/>
  <c r="U1638" i="125"/>
  <c r="U1639" i="125"/>
  <c r="U1641" i="125"/>
  <c r="U1644" i="125"/>
  <c r="U1645" i="125"/>
  <c r="U1646" i="125"/>
  <c r="U1648" i="125"/>
  <c r="U1649" i="125"/>
  <c r="U1652" i="125"/>
  <c r="U1656" i="125"/>
  <c r="U1658" i="125"/>
  <c r="U1659" i="125"/>
  <c r="U1661" i="125"/>
  <c r="U1662" i="125"/>
  <c r="U1664" i="125"/>
  <c r="U1668" i="125"/>
  <c r="U1669" i="125"/>
  <c r="U1670" i="125"/>
  <c r="U1671" i="125"/>
  <c r="U1672" i="125"/>
  <c r="U1673" i="125"/>
  <c r="U1676" i="125"/>
  <c r="U1677" i="125"/>
  <c r="U1678" i="125"/>
  <c r="U1680" i="125"/>
  <c r="U1682" i="125"/>
  <c r="U1685" i="125"/>
  <c r="U1686" i="125"/>
  <c r="U1687" i="125"/>
  <c r="U1688" i="125"/>
  <c r="U1692" i="125"/>
  <c r="U1693" i="125"/>
  <c r="U1694" i="125"/>
  <c r="U1695" i="125"/>
  <c r="U1698" i="125"/>
  <c r="U1700" i="125"/>
  <c r="U1704" i="125"/>
  <c r="U1705" i="125"/>
  <c r="U1706" i="125"/>
  <c r="U1707" i="125"/>
  <c r="U1708" i="125"/>
  <c r="U1710" i="125"/>
  <c r="U1712" i="125"/>
  <c r="U1713" i="125"/>
  <c r="U1714" i="125"/>
  <c r="U1715" i="125"/>
  <c r="U1716" i="125"/>
  <c r="U1717" i="125"/>
  <c r="U1718" i="125"/>
  <c r="U1719" i="125"/>
  <c r="U1720" i="125"/>
  <c r="U1721" i="125"/>
  <c r="U1722" i="125"/>
  <c r="U1724" i="125"/>
  <c r="U1728" i="125"/>
  <c r="U1729" i="125"/>
  <c r="U1730" i="125"/>
  <c r="U1731" i="125"/>
  <c r="U1732" i="125"/>
  <c r="U1733" i="125"/>
  <c r="U1734" i="125"/>
  <c r="U1736" i="125"/>
  <c r="U1739" i="125"/>
  <c r="U1740" i="125"/>
  <c r="U1741" i="125"/>
  <c r="U1742" i="125"/>
  <c r="U1743" i="125"/>
  <c r="U1744" i="125"/>
  <c r="U1745" i="125"/>
  <c r="U1746" i="125"/>
  <c r="U1748" i="125"/>
  <c r="U1752" i="125"/>
  <c r="U1754" i="125"/>
  <c r="U1755" i="125"/>
  <c r="U1756" i="125"/>
  <c r="U1757" i="125"/>
  <c r="U1758" i="125"/>
  <c r="U1760" i="125"/>
  <c r="U1763" i="125"/>
  <c r="U1764" i="125"/>
  <c r="U1765" i="125"/>
  <c r="U1767" i="125"/>
  <c r="U1768" i="125"/>
  <c r="U1769" i="125"/>
  <c r="U1772" i="125"/>
  <c r="U1776" i="125"/>
  <c r="U1777" i="125"/>
  <c r="U1779" i="125"/>
  <c r="U1780" i="125"/>
  <c r="U1781" i="125"/>
  <c r="U1782" i="125"/>
  <c r="U1784" i="125"/>
  <c r="U1787" i="125"/>
  <c r="U1788" i="125"/>
  <c r="U1789" i="125"/>
  <c r="U1791" i="125"/>
  <c r="U1792" i="125"/>
  <c r="U1793" i="125"/>
  <c r="U1796" i="125"/>
  <c r="U1800" i="125"/>
  <c r="U1803" i="125"/>
  <c r="U1804" i="125"/>
  <c r="U1805" i="125"/>
  <c r="U1806" i="125"/>
  <c r="U1807" i="125"/>
  <c r="U1808" i="125"/>
  <c r="U1812" i="125"/>
  <c r="U1814" i="125"/>
  <c r="U1815" i="125"/>
  <c r="U1816" i="125"/>
  <c r="U1817" i="125"/>
  <c r="U1818" i="125"/>
  <c r="U1819" i="125"/>
  <c r="U1820" i="125"/>
  <c r="U1823" i="125"/>
  <c r="U1824" i="125"/>
  <c r="U1825" i="125"/>
  <c r="U1827" i="125"/>
  <c r="U1828" i="125"/>
  <c r="U1829" i="125"/>
  <c r="U1830" i="125"/>
  <c r="U1831" i="125"/>
  <c r="U1832" i="125"/>
  <c r="U1836" i="125"/>
  <c r="U1838" i="125"/>
  <c r="U1839" i="125"/>
  <c r="U1840" i="125"/>
  <c r="U1841" i="125"/>
  <c r="U1842" i="125"/>
  <c r="U1843" i="125"/>
  <c r="U1844" i="125"/>
  <c r="U1847" i="125"/>
  <c r="U1848" i="125"/>
  <c r="U1849" i="125"/>
  <c r="U1851" i="125"/>
  <c r="U1852" i="125"/>
  <c r="U1853" i="125"/>
  <c r="U1854" i="125"/>
  <c r="U1855" i="125"/>
  <c r="U1856" i="125"/>
  <c r="U1860" i="125"/>
  <c r="U1862" i="125"/>
  <c r="U1863" i="125"/>
  <c r="U1864" i="125"/>
  <c r="U1865" i="125"/>
  <c r="U1866" i="125"/>
  <c r="U1867" i="125"/>
  <c r="U1868" i="125"/>
  <c r="U1871" i="125"/>
  <c r="U1873" i="125"/>
  <c r="U1875" i="125"/>
  <c r="U1876" i="125"/>
  <c r="U1877" i="125"/>
  <c r="U1878" i="125"/>
  <c r="U1879" i="125"/>
  <c r="U1880" i="125"/>
  <c r="U1884" i="125"/>
  <c r="U1886" i="125"/>
  <c r="U1887" i="125"/>
  <c r="U1888" i="125"/>
  <c r="U1889" i="125"/>
  <c r="U1890" i="125"/>
  <c r="U1892" i="125"/>
  <c r="U1895" i="125"/>
  <c r="U1897" i="125"/>
  <c r="U1899" i="125"/>
  <c r="U1900" i="125"/>
  <c r="U1901" i="125"/>
  <c r="U1902" i="125"/>
  <c r="U1903" i="125"/>
  <c r="U1904" i="125"/>
  <c r="U1905" i="125"/>
  <c r="U1906" i="125"/>
  <c r="U1908" i="125"/>
  <c r="U1910" i="125"/>
  <c r="U1911" i="125"/>
  <c r="U1912" i="125"/>
  <c r="U1913" i="125"/>
  <c r="U1914" i="125"/>
  <c r="U1915" i="125"/>
  <c r="U1916" i="125"/>
  <c r="U1919" i="125"/>
  <c r="U1921" i="125"/>
  <c r="U1923" i="125"/>
  <c r="U1924" i="125"/>
  <c r="U1925" i="125"/>
  <c r="U1926" i="125"/>
  <c r="U1927" i="125"/>
  <c r="U1934" i="125"/>
  <c r="U1935" i="125"/>
  <c r="U1936" i="125"/>
  <c r="U1938" i="125"/>
  <c r="U1939" i="125"/>
  <c r="U1940" i="125"/>
  <c r="U1941" i="125"/>
  <c r="U1943" i="125"/>
  <c r="U1945" i="125"/>
  <c r="U1947" i="125"/>
  <c r="U1948" i="125"/>
  <c r="U1949" i="125"/>
  <c r="U1950" i="125"/>
  <c r="U1951" i="125"/>
  <c r="U1952" i="125"/>
  <c r="U1955" i="125"/>
  <c r="U1956" i="125"/>
  <c r="U1957" i="125"/>
  <c r="U1958" i="125"/>
  <c r="U1959" i="125"/>
  <c r="U1960" i="125"/>
  <c r="U1961" i="125"/>
  <c r="U1962" i="125"/>
  <c r="U1963" i="125"/>
  <c r="U1964" i="125"/>
  <c r="U1967" i="125"/>
  <c r="U1968" i="125"/>
  <c r="U1969" i="125"/>
  <c r="U1970" i="125"/>
  <c r="U1971" i="125"/>
  <c r="U1972" i="125"/>
  <c r="U1973" i="125"/>
  <c r="U1974" i="125"/>
  <c r="U1975" i="125"/>
  <c r="U1976" i="125"/>
  <c r="U1979" i="125"/>
  <c r="U1980" i="125"/>
  <c r="U1981" i="125"/>
  <c r="U1982" i="125"/>
  <c r="U1983" i="125"/>
  <c r="U1984" i="125"/>
  <c r="U1985" i="125"/>
  <c r="U1987" i="125"/>
  <c r="U1988" i="125"/>
  <c r="U1991" i="125"/>
  <c r="U1992" i="125"/>
  <c r="U1993" i="125"/>
  <c r="U1994" i="125"/>
  <c r="U1995" i="125"/>
  <c r="U1996" i="125"/>
  <c r="U1997" i="125"/>
  <c r="U1998" i="125"/>
  <c r="U1999" i="125"/>
  <c r="U2000" i="125"/>
  <c r="U2003" i="125"/>
  <c r="U2004" i="125"/>
  <c r="U2005" i="125"/>
  <c r="U2006" i="125"/>
  <c r="U2007" i="125"/>
  <c r="U2008" i="125"/>
  <c r="U2009" i="125"/>
  <c r="U2011" i="125"/>
  <c r="U2012" i="125"/>
  <c r="U2015" i="125"/>
  <c r="U2016" i="125"/>
  <c r="U2017" i="125"/>
  <c r="U2018" i="125"/>
  <c r="U2019" i="125"/>
  <c r="U2020" i="125"/>
  <c r="U2021" i="125"/>
  <c r="U2022" i="125"/>
  <c r="U2023" i="125"/>
  <c r="U2024" i="125"/>
  <c r="U2027" i="125"/>
  <c r="U2028" i="125"/>
  <c r="U2029" i="125"/>
  <c r="U2030" i="125"/>
  <c r="U2031" i="125"/>
  <c r="U2032" i="125"/>
  <c r="U2033" i="125"/>
  <c r="U2034" i="125"/>
  <c r="U2035" i="125"/>
  <c r="U2036" i="125"/>
  <c r="U2039" i="125"/>
  <c r="U2040" i="125"/>
  <c r="U2041" i="125"/>
  <c r="U2042" i="125"/>
  <c r="U2043" i="125"/>
  <c r="U2044" i="125"/>
  <c r="U2045" i="125"/>
  <c r="U2046" i="125"/>
  <c r="U2047" i="125"/>
  <c r="U2048" i="125"/>
  <c r="U2051" i="125"/>
  <c r="U2052" i="125"/>
  <c r="U2053" i="125"/>
  <c r="U2055" i="125"/>
  <c r="U2056" i="125"/>
  <c r="U2057" i="125"/>
  <c r="U2058" i="125"/>
  <c r="U2059" i="125"/>
  <c r="U2060" i="125"/>
  <c r="U2063" i="125"/>
  <c r="U2064" i="125"/>
  <c r="U2065" i="125"/>
  <c r="U2066" i="125"/>
  <c r="U2067" i="125"/>
  <c r="U2068" i="125"/>
  <c r="U2069" i="125"/>
  <c r="U2071" i="125"/>
  <c r="U2072" i="125"/>
  <c r="U2075" i="125"/>
  <c r="U2076" i="125"/>
  <c r="U2077" i="125"/>
  <c r="U2078" i="125"/>
  <c r="U2079" i="125"/>
  <c r="U2080" i="125"/>
  <c r="U2082" i="125"/>
  <c r="U2083" i="125"/>
  <c r="U2084" i="125"/>
  <c r="U2087" i="125"/>
  <c r="U2088" i="125"/>
  <c r="U2089" i="125"/>
  <c r="U2090" i="125"/>
  <c r="U2091" i="125"/>
  <c r="U2092" i="125"/>
  <c r="U2093" i="125"/>
  <c r="U2094" i="125"/>
  <c r="U2095" i="125"/>
  <c r="U2096" i="125"/>
  <c r="U2100" i="125"/>
  <c r="U2101" i="125"/>
  <c r="U2103" i="125"/>
  <c r="U2104" i="125"/>
  <c r="U2105" i="125"/>
  <c r="U2106" i="125"/>
  <c r="U2107" i="125"/>
  <c r="U2108" i="125"/>
  <c r="U2109" i="125"/>
  <c r="U2110" i="125"/>
  <c r="U2111" i="125"/>
  <c r="U2112" i="125"/>
  <c r="U2114" i="125"/>
  <c r="U2116" i="125"/>
  <c r="U2117" i="125"/>
  <c r="U2119" i="125"/>
  <c r="U2120" i="125"/>
  <c r="U2123" i="125"/>
  <c r="U2124" i="125"/>
  <c r="U2125" i="125"/>
  <c r="U2126" i="125"/>
  <c r="U2127" i="125"/>
  <c r="U2128" i="125"/>
  <c r="U2130" i="125"/>
  <c r="U2132" i="125"/>
  <c r="U2135" i="125"/>
  <c r="U2137" i="125"/>
  <c r="U2138" i="125"/>
  <c r="U2139" i="125"/>
  <c r="U2140" i="125"/>
  <c r="U2141" i="125"/>
  <c r="U2142" i="125"/>
  <c r="U2143" i="125"/>
  <c r="U2144" i="125"/>
  <c r="U2148" i="125"/>
  <c r="U2149" i="125"/>
  <c r="U2151" i="125"/>
  <c r="U2152" i="125"/>
  <c r="U2153" i="125"/>
  <c r="U2154" i="125"/>
  <c r="U2155" i="125"/>
  <c r="U2156" i="125"/>
  <c r="U2159" i="125"/>
  <c r="U2160" i="125"/>
  <c r="U2162" i="125"/>
  <c r="U2164" i="125"/>
  <c r="U2165" i="125"/>
  <c r="U2167" i="125"/>
  <c r="U2168" i="125"/>
  <c r="U2169" i="125"/>
  <c r="U2170" i="125"/>
  <c r="U2171" i="125"/>
  <c r="U2172" i="125"/>
  <c r="U2173" i="125"/>
  <c r="U2174" i="125"/>
  <c r="U2175" i="125"/>
  <c r="U2176" i="125"/>
  <c r="U2178" i="125"/>
  <c r="U2180" i="125"/>
  <c r="U2183" i="125"/>
  <c r="U2184" i="125"/>
  <c r="U2185" i="125"/>
  <c r="U2186" i="125"/>
  <c r="U2187" i="125"/>
  <c r="U2188" i="125"/>
  <c r="U2189" i="125"/>
  <c r="U2190" i="125"/>
  <c r="U2191" i="125"/>
  <c r="U2192" i="125"/>
  <c r="U2196" i="125"/>
  <c r="U2197" i="125"/>
  <c r="U2199" i="125"/>
  <c r="U2200" i="125"/>
  <c r="U2201" i="125"/>
  <c r="U2202" i="125"/>
  <c r="U2203" i="125"/>
  <c r="U2204" i="125"/>
  <c r="U2207" i="125"/>
  <c r="U2210" i="125"/>
  <c r="U2212" i="125"/>
  <c r="U2213" i="125"/>
  <c r="U2215" i="125"/>
  <c r="U2216" i="125"/>
  <c r="U2219" i="125"/>
  <c r="U2220" i="125"/>
  <c r="U2221" i="125"/>
  <c r="U2222" i="125"/>
  <c r="U2223" i="125"/>
  <c r="U2224" i="125"/>
  <c r="U2226" i="125"/>
  <c r="U2228" i="125"/>
  <c r="U2229" i="125"/>
  <c r="U2231" i="125"/>
  <c r="U2232" i="125"/>
  <c r="U2233" i="125"/>
  <c r="U2234" i="125"/>
  <c r="U2235" i="125"/>
  <c r="U2236" i="125"/>
  <c r="U2237" i="125"/>
  <c r="U2238" i="125"/>
  <c r="U2239" i="125"/>
  <c r="U2240" i="125"/>
  <c r="U2244" i="125"/>
  <c r="U2247" i="125"/>
  <c r="U2248" i="125"/>
  <c r="U2249" i="125"/>
  <c r="U2250" i="125"/>
  <c r="U2251" i="125"/>
  <c r="U2252" i="125"/>
  <c r="U2255" i="125"/>
  <c r="U2256" i="125"/>
  <c r="U2258" i="125"/>
  <c r="U2260" i="125"/>
  <c r="U2263" i="125"/>
  <c r="U2264" i="125"/>
  <c r="U2267" i="125"/>
  <c r="U2268" i="125"/>
  <c r="U2269" i="125"/>
  <c r="U2270" i="125"/>
  <c r="U2271" i="125"/>
  <c r="U2272" i="125"/>
  <c r="U2274" i="125"/>
  <c r="U2276" i="125"/>
  <c r="U2279" i="125"/>
  <c r="U2280" i="125"/>
  <c r="U2281" i="125"/>
  <c r="U2284" i="125"/>
  <c r="U2285" i="125"/>
  <c r="U2286" i="125"/>
  <c r="U2287" i="125"/>
  <c r="U2288" i="125"/>
  <c r="U2292" i="125"/>
  <c r="U2295" i="125"/>
  <c r="U2296" i="125"/>
  <c r="U2297" i="125"/>
  <c r="U2299" i="125"/>
  <c r="U2300" i="125"/>
  <c r="U2303" i="125"/>
  <c r="U2304" i="125"/>
  <c r="U2306" i="125"/>
  <c r="U2308" i="125"/>
  <c r="U2309" i="125"/>
  <c r="U2311" i="125"/>
  <c r="U2312" i="125"/>
  <c r="U2316" i="125"/>
  <c r="U2317" i="125"/>
  <c r="U2318" i="125"/>
  <c r="U2319" i="125"/>
  <c r="U2320" i="125"/>
  <c r="U2322" i="125"/>
  <c r="U2324" i="125"/>
  <c r="U2327" i="125"/>
  <c r="U2328" i="125"/>
  <c r="U2329" i="125"/>
  <c r="U2331" i="125"/>
  <c r="U2332" i="125"/>
  <c r="U2333" i="125"/>
  <c r="U2334" i="125"/>
  <c r="U2335" i="125"/>
  <c r="U2336" i="125"/>
  <c r="U2340" i="125"/>
  <c r="U2341" i="125"/>
  <c r="U2343" i="125"/>
  <c r="U2344" i="125"/>
  <c r="U2345" i="125"/>
  <c r="U2348" i="125"/>
  <c r="U2351" i="125"/>
  <c r="U2352" i="125"/>
  <c r="U2354" i="125"/>
  <c r="U2356" i="125"/>
  <c r="U2359" i="125"/>
  <c r="U2360" i="125"/>
  <c r="U2364" i="125"/>
  <c r="U2365" i="125"/>
  <c r="U2366" i="125"/>
  <c r="U2367" i="125"/>
  <c r="U2368" i="125"/>
  <c r="U2370" i="125"/>
  <c r="U2372" i="125"/>
  <c r="U2375" i="125"/>
  <c r="U2376" i="125"/>
  <c r="U2377" i="125"/>
  <c r="U2379" i="125"/>
  <c r="U2380" i="125"/>
  <c r="U2381" i="125"/>
  <c r="U2382" i="125"/>
  <c r="U2383" i="125"/>
  <c r="U2384" i="125"/>
  <c r="U2387" i="125"/>
  <c r="U2388" i="125"/>
  <c r="U2389" i="125"/>
  <c r="U2390" i="125"/>
  <c r="U2392" i="125"/>
  <c r="U2395" i="125"/>
  <c r="U2396" i="125"/>
  <c r="U2397" i="125"/>
  <c r="U2398" i="125"/>
  <c r="U2400" i="125"/>
  <c r="U2402" i="125"/>
  <c r="U2403" i="125"/>
  <c r="U2405" i="125"/>
  <c r="U2406" i="125"/>
  <c r="U2407" i="125"/>
  <c r="U2408" i="125"/>
  <c r="U2411" i="125"/>
  <c r="U2414" i="125"/>
  <c r="U2416" i="125"/>
  <c r="U2417" i="125"/>
  <c r="U2418" i="125"/>
  <c r="U2419" i="125"/>
  <c r="U2420" i="125"/>
  <c r="U2423" i="125"/>
  <c r="U2427" i="125"/>
  <c r="U2429" i="125"/>
  <c r="U2430" i="125"/>
  <c r="U2431" i="125"/>
  <c r="U2436" i="125"/>
  <c r="U2437" i="125"/>
  <c r="U2439" i="125"/>
  <c r="U2440" i="125"/>
  <c r="U2442" i="125"/>
  <c r="U2443" i="125"/>
  <c r="U2444" i="125"/>
  <c r="U2449" i="125"/>
  <c r="U2450" i="125"/>
  <c r="U2451" i="125"/>
  <c r="U2453" i="125"/>
  <c r="U2454" i="125"/>
  <c r="U2461" i="125"/>
  <c r="U2462" i="125"/>
  <c r="U2463" i="125"/>
  <c r="U2465" i="125"/>
  <c r="U2466" i="125"/>
  <c r="U2469" i="125"/>
  <c r="U2473" i="125"/>
  <c r="U2474" i="125"/>
  <c r="U2475" i="125"/>
  <c r="U2477" i="125"/>
  <c r="U2479" i="125"/>
  <c r="U2485" i="125"/>
  <c r="U2487" i="125"/>
  <c r="U2489" i="125"/>
  <c r="U2495" i="125"/>
  <c r="U2499" i="125"/>
  <c r="U2501" i="125"/>
  <c r="U2503" i="125"/>
  <c r="U2509" i="125"/>
  <c r="U2511" i="125"/>
  <c r="U2513" i="125"/>
  <c r="U2521" i="125"/>
  <c r="U2523" i="125"/>
  <c r="U2525" i="125"/>
  <c r="U2527" i="125"/>
  <c r="U2533" i="125"/>
  <c r="U2535" i="125"/>
  <c r="U2537" i="125"/>
  <c r="U2543" i="125"/>
  <c r="U2547" i="125"/>
  <c r="U2549" i="125"/>
  <c r="U2551" i="125"/>
  <c r="U2557" i="125"/>
  <c r="U2559" i="125"/>
  <c r="U2561" i="125"/>
  <c r="U2567" i="125"/>
  <c r="U2569" i="125"/>
  <c r="U2571" i="125"/>
  <c r="U2573" i="125"/>
  <c r="U2575" i="125"/>
  <c r="U2581" i="125"/>
  <c r="U2583" i="125"/>
  <c r="U2585" i="125"/>
  <c r="U2591" i="125"/>
  <c r="U2595" i="125"/>
  <c r="U2597" i="125"/>
  <c r="U2599" i="125"/>
  <c r="U2605" i="125"/>
  <c r="U2607" i="125"/>
  <c r="U2609" i="125"/>
  <c r="U2615" i="125"/>
  <c r="U2617" i="125"/>
  <c r="U2619" i="125"/>
  <c r="U2621" i="125"/>
  <c r="U2623" i="125"/>
  <c r="U2629" i="125"/>
  <c r="U2631" i="125"/>
  <c r="U2633" i="125"/>
  <c r="U2637" i="125"/>
  <c r="U2643" i="125"/>
  <c r="U2645" i="125"/>
  <c r="U2647" i="125"/>
  <c r="U2653" i="125"/>
  <c r="U2655" i="125"/>
  <c r="U2657" i="125"/>
  <c r="U2665" i="125"/>
  <c r="U2667" i="125"/>
  <c r="U2669" i="125"/>
  <c r="U2671" i="125"/>
  <c r="U2677" i="125"/>
  <c r="U2679" i="125"/>
  <c r="U2681" i="125"/>
  <c r="U2691" i="125"/>
  <c r="U2693" i="125"/>
  <c r="U2695" i="125"/>
  <c r="U2701" i="125"/>
  <c r="U2703" i="125"/>
  <c r="U2705" i="125"/>
  <c r="U2713" i="125"/>
  <c r="U2715" i="125"/>
  <c r="U2717" i="125"/>
  <c r="U2719" i="125"/>
  <c r="U2725" i="125"/>
  <c r="U2727" i="125"/>
  <c r="U2729" i="125"/>
  <c r="U2739" i="125"/>
  <c r="U2751" i="125"/>
  <c r="U2760" i="125"/>
  <c r="U2763" i="125"/>
  <c r="U2772" i="125"/>
  <c r="U2773" i="125"/>
  <c r="U2784" i="125"/>
  <c r="U2796" i="125"/>
  <c r="U2797" i="125"/>
  <c r="U2808" i="125"/>
  <c r="U2820" i="125"/>
  <c r="U2821" i="125"/>
  <c r="U2832" i="125"/>
  <c r="U2844" i="125"/>
  <c r="U2855" i="125"/>
  <c r="U2856" i="125"/>
  <c r="U2857" i="125"/>
  <c r="U2858" i="125"/>
  <c r="U2861" i="125"/>
  <c r="U2862" i="125"/>
  <c r="U2863" i="125"/>
  <c r="U2864" i="125"/>
  <c r="U2865" i="125"/>
  <c r="U2870" i="125"/>
  <c r="U2871" i="125"/>
  <c r="U2872" i="125"/>
  <c r="U2873" i="125"/>
  <c r="U2874" i="125"/>
  <c r="U2879" i="125"/>
  <c r="U2880" i="125"/>
  <c r="U2881" i="125"/>
  <c r="U2882" i="125"/>
  <c r="U2886" i="125"/>
  <c r="U2887" i="125"/>
  <c r="U2888" i="125"/>
  <c r="U2893" i="125"/>
  <c r="U2894" i="125"/>
  <c r="U2895" i="125"/>
  <c r="U2896" i="125"/>
  <c r="U2897" i="125"/>
  <c r="U2898" i="125"/>
  <c r="U2903" i="125"/>
  <c r="U2906" i="125"/>
  <c r="U2907" i="125"/>
  <c r="U2908" i="125"/>
  <c r="U2910" i="125"/>
  <c r="U2911" i="125"/>
  <c r="U2917" i="125"/>
  <c r="U2918" i="125"/>
  <c r="U2919" i="125"/>
  <c r="U2922" i="125"/>
  <c r="U2924" i="125"/>
  <c r="U2927" i="125"/>
  <c r="U2930" i="125"/>
  <c r="U2932" i="125"/>
  <c r="U2933" i="125"/>
  <c r="U2935" i="125"/>
  <c r="U2939" i="125"/>
  <c r="U2940" i="125"/>
  <c r="U2941" i="125"/>
  <c r="U2942" i="125"/>
  <c r="U2943" i="125"/>
  <c r="U2945" i="125"/>
  <c r="U2946" i="125"/>
  <c r="U2948" i="125"/>
  <c r="U2951" i="125"/>
  <c r="U2952" i="125"/>
  <c r="U2953" i="125"/>
  <c r="U2954" i="125"/>
  <c r="U2955" i="125"/>
  <c r="U2956" i="125"/>
  <c r="U2958" i="125"/>
  <c r="U2960" i="125"/>
  <c r="U2963" i="125"/>
  <c r="U2964" i="125"/>
  <c r="U2966" i="125"/>
  <c r="U2967" i="125"/>
  <c r="U2968" i="125"/>
  <c r="U2970" i="125"/>
  <c r="U2972" i="125"/>
  <c r="U2974" i="125"/>
  <c r="U2975" i="125"/>
  <c r="U2976" i="125"/>
  <c r="U2977" i="125"/>
  <c r="U2979" i="125"/>
  <c r="U2980" i="125"/>
  <c r="U2982" i="125"/>
  <c r="U2984" i="125"/>
  <c r="U2987" i="125"/>
  <c r="U2991" i="125"/>
  <c r="U2992" i="125"/>
  <c r="U2994" i="125"/>
  <c r="U2996" i="125"/>
  <c r="U2999" i="125"/>
  <c r="U3003" i="125"/>
  <c r="U3004" i="125"/>
  <c r="U3006" i="125"/>
  <c r="U3008" i="125"/>
  <c r="U3011" i="125"/>
  <c r="U3015" i="125"/>
  <c r="U3016" i="125"/>
  <c r="U3018" i="125"/>
  <c r="U3020" i="125"/>
  <c r="U3023" i="125"/>
  <c r="U3024" i="125"/>
  <c r="U3025" i="125"/>
  <c r="U3027" i="125"/>
  <c r="U3031" i="125"/>
  <c r="U3035" i="125"/>
  <c r="U3036" i="125"/>
  <c r="U3038" i="125"/>
  <c r="U3040" i="125"/>
  <c r="U3042" i="125"/>
  <c r="U3044" i="125"/>
  <c r="U3047" i="125"/>
  <c r="U3048" i="125"/>
  <c r="U3049" i="125"/>
  <c r="U3051" i="125"/>
  <c r="U3054" i="125"/>
  <c r="U3055" i="125"/>
  <c r="U3057" i="125"/>
  <c r="U3058" i="125"/>
  <c r="U3059" i="125"/>
  <c r="U3060" i="125"/>
  <c r="U3062" i="125"/>
  <c r="U3064" i="125"/>
  <c r="U3066" i="125"/>
  <c r="U3067" i="125"/>
  <c r="U3068" i="125"/>
  <c r="U3071" i="125"/>
  <c r="U3072" i="125"/>
  <c r="U3073" i="125"/>
  <c r="U3075" i="125"/>
  <c r="U3079" i="125"/>
  <c r="U3080" i="125"/>
  <c r="U3083" i="125"/>
  <c r="U3084" i="125"/>
  <c r="U3086" i="125"/>
  <c r="U3088" i="125"/>
  <c r="U3090" i="125"/>
  <c r="U3092" i="125"/>
  <c r="U3095" i="125"/>
  <c r="U3096" i="125"/>
  <c r="U3097" i="125"/>
  <c r="U3099" i="125"/>
  <c r="U3102" i="125"/>
  <c r="U3103" i="125"/>
  <c r="U3107" i="125"/>
  <c r="U3108" i="125"/>
  <c r="U3110" i="125"/>
  <c r="U3112" i="125"/>
  <c r="U3114" i="125"/>
  <c r="U3115" i="125"/>
  <c r="U3116" i="125"/>
  <c r="U3119" i="125"/>
  <c r="U3120" i="125"/>
  <c r="U3121" i="125"/>
  <c r="U3123" i="125"/>
  <c r="U3127" i="125"/>
  <c r="U3128" i="125"/>
  <c r="U3131" i="125"/>
  <c r="U3132" i="125"/>
  <c r="U3134" i="125"/>
  <c r="U3136" i="125"/>
  <c r="U3138" i="125"/>
  <c r="U3140" i="125"/>
  <c r="U3143" i="125"/>
  <c r="U3145" i="125"/>
  <c r="U3147" i="125"/>
  <c r="U3151" i="125"/>
  <c r="U3155" i="125"/>
  <c r="U3156" i="125"/>
  <c r="U3158" i="125"/>
  <c r="U3160" i="125"/>
  <c r="U3162" i="125"/>
  <c r="U3163" i="125"/>
  <c r="U3164" i="125"/>
  <c r="U3167" i="125"/>
  <c r="U3168" i="125"/>
  <c r="U3169" i="125"/>
  <c r="U3171" i="125"/>
  <c r="U3175" i="125"/>
  <c r="U3176" i="125"/>
  <c r="U3179" i="125"/>
  <c r="U3182" i="125"/>
  <c r="U3184" i="125"/>
  <c r="U3186" i="125"/>
  <c r="U3188" i="125"/>
  <c r="U3191" i="125"/>
  <c r="U3192" i="125"/>
  <c r="U3193" i="125"/>
  <c r="U3195" i="125"/>
  <c r="U3198" i="125"/>
  <c r="U3199" i="125"/>
  <c r="U3203" i="125"/>
  <c r="U3204" i="125"/>
  <c r="U3206" i="125"/>
  <c r="U3208" i="125"/>
  <c r="U3210" i="125"/>
  <c r="U3211" i="125"/>
  <c r="U3212" i="125"/>
  <c r="U3215" i="125"/>
  <c r="U3217" i="125"/>
  <c r="U3219" i="125"/>
  <c r="U3223" i="125"/>
  <c r="U3224" i="125"/>
  <c r="U3227" i="125"/>
  <c r="U3228" i="125"/>
  <c r="U3230" i="125"/>
  <c r="U3232" i="125"/>
  <c r="U3234" i="125"/>
  <c r="U3236" i="125"/>
  <c r="U3239" i="125"/>
  <c r="U3240" i="125"/>
  <c r="U3241" i="125"/>
  <c r="U3243" i="125"/>
  <c r="U3246" i="125"/>
  <c r="U3247" i="125"/>
  <c r="U3251" i="125"/>
  <c r="U3252" i="125"/>
  <c r="U3254" i="125"/>
  <c r="U3256" i="125"/>
  <c r="U3258" i="125"/>
  <c r="U3259" i="125"/>
  <c r="U3260" i="125"/>
  <c r="U3263" i="125"/>
  <c r="U3265" i="125"/>
  <c r="U3267" i="125"/>
  <c r="U3271" i="125"/>
  <c r="U3272" i="125"/>
  <c r="U3275" i="125"/>
  <c r="U3276" i="125"/>
  <c r="U3278" i="125"/>
  <c r="U3280" i="125"/>
  <c r="U3282" i="125"/>
  <c r="U3283" i="125"/>
  <c r="U3284" i="125"/>
  <c r="U3287" i="125"/>
  <c r="U3288" i="125"/>
  <c r="U3289" i="125"/>
  <c r="U3291" i="125"/>
  <c r="U3294" i="125"/>
  <c r="U3295" i="125"/>
  <c r="U3296" i="125"/>
  <c r="U3299" i="125"/>
  <c r="U3300" i="125"/>
  <c r="U3302" i="125"/>
  <c r="U3304" i="125"/>
  <c r="U3306" i="125"/>
  <c r="U3307" i="125"/>
  <c r="U3308" i="125"/>
  <c r="U3311" i="125"/>
  <c r="U3312" i="125"/>
  <c r="U3313" i="125"/>
  <c r="U3315" i="125"/>
  <c r="U3318" i="125"/>
  <c r="U3319" i="125"/>
  <c r="U3320" i="125"/>
  <c r="U3323" i="125"/>
  <c r="U3328" i="125"/>
  <c r="U3330" i="125"/>
  <c r="U3331" i="125"/>
  <c r="U3332" i="125"/>
  <c r="U3335" i="125"/>
  <c r="U3336" i="125"/>
  <c r="U3337" i="125"/>
  <c r="U3342" i="125"/>
  <c r="U3343" i="125"/>
  <c r="U3344" i="125"/>
  <c r="U3347" i="125"/>
  <c r="U3348" i="125"/>
  <c r="U3350" i="125"/>
  <c r="U3352" i="125"/>
  <c r="U3354" i="125"/>
  <c r="U3355" i="125"/>
  <c r="U3356" i="125"/>
  <c r="U3359" i="125"/>
  <c r="U3361" i="125"/>
  <c r="U3364" i="125"/>
  <c r="U3366" i="125"/>
  <c r="U3367" i="125"/>
  <c r="U3368" i="125"/>
  <c r="U3371" i="125"/>
  <c r="U3372" i="125"/>
  <c r="U3374" i="125"/>
  <c r="U3376" i="125"/>
  <c r="U3378" i="125"/>
  <c r="U3379" i="125"/>
  <c r="U3380" i="125"/>
  <c r="U3383" i="125"/>
  <c r="U3384" i="125"/>
  <c r="U3385" i="125"/>
  <c r="U3386" i="125"/>
  <c r="U3387" i="125"/>
  <c r="U3390" i="125"/>
  <c r="U3391" i="125"/>
  <c r="U3392" i="125"/>
  <c r="U3398" i="125"/>
  <c r="U3399" i="125"/>
  <c r="U3402" i="125"/>
  <c r="U3403" i="125"/>
  <c r="U3404" i="125"/>
  <c r="U3407" i="125"/>
  <c r="U3408" i="125"/>
  <c r="U3409" i="125"/>
  <c r="U3411" i="125"/>
  <c r="U3412" i="125"/>
  <c r="U3416" i="125"/>
  <c r="U3417" i="125"/>
  <c r="U3420" i="125"/>
  <c r="U3421" i="125"/>
  <c r="U3423" i="125"/>
  <c r="U3424" i="125"/>
  <c r="U3428" i="125"/>
  <c r="U3432" i="125"/>
  <c r="U3433" i="125"/>
  <c r="U3436" i="125"/>
  <c r="U3440" i="125"/>
  <c r="U3441" i="125"/>
  <c r="U3444" i="125"/>
  <c r="U3445" i="125"/>
  <c r="U3447" i="125"/>
  <c r="U3448" i="125"/>
  <c r="U3452" i="125"/>
  <c r="U3456" i="125"/>
  <c r="U3457" i="125"/>
  <c r="U3460" i="125"/>
  <c r="U3462" i="125"/>
  <c r="U3463" i="125"/>
  <c r="U3467" i="125"/>
  <c r="U3468" i="125"/>
  <c r="U3469" i="125"/>
  <c r="U3470" i="125"/>
  <c r="U3471" i="125"/>
  <c r="U3472" i="125"/>
  <c r="U3473" i="125"/>
  <c r="U3474" i="125"/>
  <c r="U3476" i="125"/>
  <c r="U3479" i="125"/>
  <c r="U3483" i="125"/>
  <c r="U3484" i="125"/>
  <c r="U3485" i="125"/>
  <c r="U3486" i="125"/>
  <c r="U3487" i="125"/>
  <c r="U3488" i="125"/>
  <c r="U3491" i="125"/>
  <c r="U3492" i="125"/>
  <c r="U3495" i="125"/>
  <c r="U3499" i="125"/>
  <c r="U3500" i="125"/>
  <c r="U3501" i="125"/>
  <c r="U3503" i="125"/>
  <c r="U3505" i="125"/>
  <c r="U3506" i="125"/>
  <c r="U3507" i="125"/>
  <c r="U3508" i="125"/>
  <c r="U3510" i="125"/>
  <c r="U3511" i="125"/>
  <c r="U3515" i="125"/>
  <c r="U3516" i="125"/>
  <c r="U3517" i="125"/>
  <c r="U3518" i="125"/>
  <c r="U3519" i="125"/>
  <c r="U3520" i="125"/>
  <c r="U3521" i="125"/>
  <c r="U3522" i="125"/>
  <c r="U3523" i="125"/>
  <c r="U3524" i="125"/>
  <c r="U3527" i="125"/>
  <c r="U3531" i="125"/>
  <c r="U3532" i="125"/>
  <c r="U3533" i="125"/>
  <c r="U3534" i="125"/>
  <c r="U3535" i="125"/>
  <c r="U3536" i="125"/>
  <c r="U3539" i="125"/>
  <c r="U3540" i="125"/>
  <c r="U3543" i="125"/>
  <c r="U3545" i="125"/>
  <c r="U3547" i="125"/>
  <c r="U3548" i="125"/>
  <c r="U3552" i="125"/>
  <c r="U3553" i="125"/>
  <c r="U3554" i="125"/>
  <c r="U3555" i="125"/>
  <c r="U3557" i="125"/>
  <c r="U3558" i="125"/>
  <c r="U3560" i="125"/>
  <c r="U3563" i="125"/>
  <c r="U3565" i="125"/>
  <c r="U3566" i="125"/>
  <c r="U3567" i="125"/>
  <c r="U3569" i="125"/>
  <c r="U3570" i="125"/>
  <c r="U3571" i="125"/>
  <c r="U3572" i="125"/>
  <c r="U3575" i="125"/>
  <c r="U3577" i="125"/>
  <c r="U3579" i="125"/>
  <c r="U3580" i="125"/>
  <c r="U3583" i="125"/>
  <c r="U3584" i="125"/>
  <c r="U3587" i="125"/>
  <c r="U3591" i="125"/>
  <c r="U3592" i="125"/>
  <c r="U3595" i="125"/>
  <c r="U3596" i="125"/>
  <c r="U3599" i="125"/>
  <c r="U3603" i="125"/>
  <c r="U3604" i="125"/>
  <c r="U3607" i="125"/>
  <c r="U3608" i="125"/>
  <c r="U3611" i="125"/>
  <c r="U3615" i="125"/>
  <c r="U3616" i="125"/>
  <c r="U3619" i="125"/>
  <c r="U3620" i="125"/>
  <c r="U3623" i="125"/>
  <c r="U3627" i="125"/>
  <c r="U3628" i="125"/>
  <c r="U3631" i="125"/>
  <c r="U3632" i="125"/>
  <c r="U3635" i="125"/>
  <c r="U3639" i="125"/>
  <c r="U3640" i="125"/>
  <c r="U3643" i="125"/>
  <c r="U3644" i="125"/>
  <c r="U3647" i="125"/>
  <c r="U3652" i="125"/>
  <c r="U3656" i="125"/>
  <c r="U3660" i="125"/>
  <c r="U3664" i="125"/>
  <c r="U3668" i="125"/>
  <c r="U3676" i="125"/>
  <c r="U3680" i="125"/>
  <c r="U3684" i="125"/>
  <c r="U3688" i="125"/>
  <c r="U3700" i="125"/>
  <c r="U3704" i="125"/>
  <c r="U3708" i="125"/>
  <c r="U3712" i="125"/>
  <c r="U3716" i="125"/>
  <c r="U3724" i="125"/>
  <c r="U3728" i="125"/>
  <c r="U3732" i="125"/>
  <c r="U3736" i="125"/>
  <c r="U3748" i="125"/>
  <c r="U3752" i="125"/>
  <c r="U3756" i="125"/>
  <c r="U3760" i="125"/>
  <c r="U3764" i="125"/>
  <c r="U3772" i="125"/>
  <c r="U3776" i="125"/>
  <c r="U3780" i="125"/>
  <c r="U3784" i="125"/>
  <c r="U3796" i="125"/>
  <c r="U3800" i="125"/>
  <c r="U3804" i="125"/>
  <c r="U3808" i="125"/>
  <c r="U3812" i="125"/>
  <c r="U3820" i="125"/>
  <c r="U3823" i="125"/>
  <c r="U3824" i="125"/>
  <c r="U3827" i="125"/>
  <c r="U3831" i="125"/>
  <c r="U3832" i="125"/>
  <c r="U3835" i="125"/>
  <c r="U3836" i="125"/>
  <c r="U3839" i="125"/>
  <c r="U3843" i="125"/>
  <c r="U3844" i="125"/>
  <c r="U3847" i="125"/>
  <c r="U3848" i="125"/>
  <c r="U3851" i="125"/>
  <c r="U3859" i="125"/>
  <c r="U3863" i="125"/>
  <c r="U3864" i="125"/>
  <c r="U3865" i="125"/>
  <c r="U3867" i="125"/>
  <c r="U3868" i="125"/>
  <c r="U3869" i="125"/>
  <c r="U3871" i="125"/>
  <c r="U3875" i="125"/>
  <c r="U3877" i="125"/>
  <c r="U3879" i="125"/>
  <c r="U3880" i="125"/>
  <c r="U3883" i="125"/>
  <c r="U3887" i="125"/>
  <c r="U3889" i="125"/>
  <c r="U3891" i="125"/>
  <c r="U3892" i="125"/>
  <c r="U3895" i="125"/>
  <c r="U3899" i="125"/>
  <c r="U3901" i="125"/>
  <c r="U3903" i="125"/>
  <c r="U3904" i="125"/>
  <c r="U3907" i="125"/>
  <c r="U3911" i="125"/>
  <c r="U3912" i="125"/>
  <c r="U3913" i="125"/>
  <c r="U3915" i="125"/>
  <c r="U3919" i="125"/>
  <c r="U3923" i="125"/>
  <c r="U3924" i="125"/>
  <c r="U3925" i="125"/>
  <c r="U3927" i="125"/>
  <c r="U3928" i="125"/>
  <c r="U3931" i="125"/>
  <c r="U3935" i="125"/>
  <c r="U3937" i="125"/>
  <c r="U3939" i="125"/>
  <c r="U3940" i="125"/>
  <c r="U3943" i="125"/>
  <c r="U3945" i="125"/>
  <c r="U3947" i="125"/>
  <c r="U3948" i="125"/>
  <c r="U3949" i="125"/>
  <c r="U3951" i="125"/>
  <c r="U3952" i="125"/>
  <c r="U3955" i="125"/>
  <c r="U3959" i="125"/>
  <c r="U3961" i="125"/>
  <c r="U3963" i="125"/>
  <c r="U3964" i="125"/>
  <c r="U3967" i="125"/>
  <c r="U3971" i="125"/>
  <c r="U3973" i="125"/>
  <c r="U3975" i="125"/>
  <c r="U3976" i="125"/>
  <c r="U3983" i="125"/>
  <c r="U3984" i="125"/>
  <c r="U3986" i="125"/>
  <c r="U3987" i="125"/>
  <c r="U3988" i="125"/>
  <c r="U3989" i="125"/>
  <c r="U3990" i="125"/>
  <c r="U3991" i="125"/>
  <c r="U3992" i="125"/>
  <c r="U3995" i="125"/>
  <c r="U3997" i="125"/>
  <c r="U3998" i="125"/>
  <c r="U3999" i="125"/>
  <c r="U4000" i="125"/>
  <c r="U4002" i="125"/>
  <c r="U4003" i="125"/>
  <c r="U4004" i="125"/>
  <c r="U4007" i="125"/>
  <c r="U4009" i="125"/>
  <c r="U4010" i="125"/>
  <c r="U4011" i="125"/>
  <c r="U4013" i="125"/>
  <c r="U4014" i="125"/>
  <c r="U4015" i="125"/>
  <c r="U4016" i="125"/>
  <c r="U4019" i="125"/>
  <c r="U4021" i="125"/>
  <c r="U4022" i="125"/>
  <c r="U4023" i="125"/>
  <c r="U4024" i="125"/>
  <c r="U4025" i="125"/>
  <c r="U4026" i="125"/>
  <c r="U4027" i="125"/>
  <c r="U4031" i="125"/>
  <c r="U4034" i="125"/>
  <c r="U4036" i="125"/>
  <c r="U4037" i="125"/>
  <c r="U4038" i="125"/>
  <c r="U4039" i="125"/>
  <c r="U4040" i="125"/>
  <c r="U4043" i="125"/>
  <c r="U4045" i="125"/>
  <c r="U4046" i="125"/>
  <c r="U4047" i="125"/>
  <c r="U4050" i="125"/>
  <c r="U4051" i="125"/>
  <c r="U4052" i="125"/>
  <c r="U4053" i="125"/>
  <c r="U4055" i="125"/>
  <c r="U4057" i="125"/>
  <c r="U4058" i="125"/>
  <c r="U4059" i="125"/>
  <c r="U4061" i="125"/>
  <c r="U4062" i="125"/>
  <c r="U4063" i="125"/>
  <c r="U4064" i="125"/>
  <c r="U4067" i="125"/>
  <c r="U4070" i="125"/>
  <c r="U4071" i="125"/>
  <c r="U4072" i="125"/>
  <c r="U4073" i="125"/>
  <c r="U4074" i="125"/>
  <c r="U4075" i="125"/>
  <c r="U4079" i="125"/>
  <c r="U4080" i="125"/>
  <c r="U4082" i="125"/>
  <c r="U4083" i="125"/>
  <c r="U4084" i="125"/>
  <c r="U4086" i="125"/>
  <c r="U4087" i="125"/>
  <c r="U4088" i="125"/>
  <c r="U4091" i="125"/>
  <c r="U4093" i="125"/>
  <c r="U4094" i="125"/>
  <c r="U4095" i="125"/>
  <c r="U4096" i="125"/>
  <c r="U4098" i="125"/>
  <c r="U4099" i="125"/>
  <c r="U4100" i="125"/>
  <c r="U4103" i="125"/>
  <c r="U4105" i="125"/>
  <c r="U4107" i="125"/>
  <c r="U4110" i="125"/>
  <c r="U4111" i="125"/>
  <c r="U4112" i="125"/>
  <c r="U4115" i="125"/>
  <c r="U4118" i="125"/>
  <c r="U4119" i="125"/>
  <c r="U4120" i="125"/>
  <c r="U4121" i="125"/>
  <c r="U4122" i="125"/>
  <c r="U4123" i="125"/>
  <c r="U4127" i="125"/>
  <c r="U4130" i="125"/>
  <c r="U4131" i="125"/>
  <c r="U4132" i="125"/>
  <c r="U4133" i="125"/>
  <c r="U4134" i="125"/>
  <c r="U4135" i="125"/>
  <c r="U4139" i="125"/>
  <c r="U4140" i="125"/>
  <c r="U4141" i="125"/>
  <c r="U4142" i="125"/>
  <c r="U4143" i="125"/>
  <c r="U4144" i="125"/>
  <c r="U4145" i="125"/>
  <c r="U4146" i="125"/>
  <c r="U4147" i="125"/>
  <c r="U4151" i="125"/>
  <c r="U4153" i="125"/>
  <c r="U4154" i="125"/>
  <c r="U4155" i="125"/>
  <c r="U4157" i="125"/>
  <c r="U4158" i="125"/>
  <c r="U4159" i="125"/>
  <c r="U4163" i="125"/>
  <c r="U4165" i="125"/>
  <c r="U4166" i="125"/>
  <c r="U4167" i="125"/>
  <c r="U4169" i="125"/>
  <c r="U4170" i="125"/>
  <c r="U4171" i="125"/>
  <c r="U4175" i="125"/>
  <c r="U4177" i="125"/>
  <c r="U4178" i="125"/>
  <c r="U4179" i="125"/>
  <c r="U4182" i="125"/>
  <c r="U4183" i="125"/>
  <c r="U4185" i="125"/>
  <c r="U4186" i="125"/>
  <c r="U4187" i="125"/>
  <c r="U4189" i="125"/>
  <c r="U4190" i="125"/>
  <c r="U4191" i="125"/>
  <c r="U4193" i="125"/>
  <c r="U4194" i="125"/>
  <c r="U4195" i="125"/>
  <c r="U4199" i="125"/>
  <c r="U4201" i="125"/>
  <c r="U4202" i="125"/>
  <c r="U4203" i="125"/>
  <c r="U4205" i="125"/>
  <c r="U4206" i="125"/>
  <c r="U4207" i="125"/>
  <c r="U4211" i="125"/>
  <c r="U4213" i="125"/>
  <c r="U4214" i="125"/>
  <c r="U4215" i="125"/>
  <c r="U4217" i="125"/>
  <c r="U4218" i="125"/>
  <c r="U4219" i="125"/>
  <c r="U4223" i="125"/>
  <c r="U4225" i="125"/>
  <c r="U4226" i="125"/>
  <c r="U4227" i="125"/>
  <c r="U4230" i="125"/>
  <c r="U4231" i="125"/>
  <c r="U4233" i="125"/>
  <c r="U4234" i="125"/>
  <c r="U4235" i="125"/>
  <c r="U4237" i="125"/>
  <c r="U4238" i="125"/>
  <c r="U4239" i="125"/>
  <c r="U4241" i="125"/>
  <c r="U4242" i="125"/>
  <c r="U4243" i="125"/>
  <c r="U4247" i="125"/>
  <c r="U4249" i="125"/>
  <c r="U4250" i="125"/>
  <c r="U4251" i="125"/>
  <c r="U4253" i="125"/>
  <c r="U4254" i="125"/>
  <c r="U4255" i="125"/>
  <c r="U4259" i="125"/>
  <c r="U4261" i="125"/>
  <c r="U4262" i="125"/>
  <c r="U4263" i="125"/>
  <c r="U4265" i="125"/>
  <c r="U4266" i="125"/>
  <c r="U4267" i="125"/>
  <c r="U4271" i="125"/>
  <c r="U4273" i="125"/>
  <c r="U4274" i="125"/>
  <c r="U4275" i="125"/>
  <c r="U4278" i="125"/>
  <c r="U4279" i="125"/>
  <c r="U4281" i="125"/>
  <c r="U4282" i="125"/>
  <c r="U4283" i="125"/>
  <c r="U4285" i="125"/>
  <c r="U4286" i="125"/>
  <c r="U4287" i="125"/>
  <c r="U4289" i="125"/>
  <c r="U4290" i="125"/>
  <c r="U4291" i="125"/>
  <c r="U4295" i="125"/>
  <c r="U4297" i="125"/>
  <c r="U4298" i="125"/>
  <c r="U4299" i="125"/>
  <c r="U4301" i="125"/>
  <c r="U4302" i="125"/>
  <c r="U4303" i="125"/>
  <c r="U4307" i="125"/>
  <c r="U4309" i="125"/>
  <c r="U4310" i="125"/>
  <c r="U4311" i="125"/>
  <c r="U4313" i="125"/>
  <c r="U4314" i="125"/>
  <c r="U4315" i="125"/>
  <c r="U4319" i="125"/>
  <c r="U4321" i="125"/>
  <c r="U4322" i="125"/>
  <c r="U4323" i="125"/>
  <c r="U4326" i="125"/>
  <c r="U4327" i="125"/>
  <c r="U4329" i="125"/>
  <c r="U4330" i="125"/>
  <c r="U4331" i="125"/>
  <c r="U4333" i="125"/>
  <c r="U4334" i="125"/>
  <c r="U4335" i="125"/>
  <c r="U4337" i="125"/>
  <c r="U4338" i="125"/>
  <c r="U4339" i="125"/>
  <c r="U4343" i="125"/>
  <c r="U4345" i="125"/>
  <c r="U4346" i="125"/>
  <c r="U4347" i="125"/>
  <c r="U4349" i="125"/>
  <c r="U4350" i="125"/>
  <c r="U4351" i="125"/>
  <c r="U4355" i="125"/>
  <c r="U4357" i="125"/>
  <c r="U4358" i="125"/>
  <c r="U4359" i="125"/>
  <c r="U4361" i="125"/>
  <c r="U4362" i="125"/>
  <c r="U4363" i="125"/>
  <c r="U4367" i="125"/>
  <c r="U4369" i="125"/>
  <c r="U4370" i="125"/>
  <c r="U4371" i="125"/>
  <c r="U4374" i="125"/>
  <c r="U4375" i="125"/>
  <c r="U4377" i="125"/>
  <c r="U4378" i="125"/>
  <c r="U4379" i="125"/>
  <c r="U4381" i="125"/>
  <c r="U4383" i="125"/>
  <c r="U4385" i="125"/>
  <c r="U4386" i="125"/>
  <c r="U4387" i="125"/>
  <c r="U4391" i="125"/>
  <c r="U4393" i="125"/>
  <c r="U4394" i="125"/>
  <c r="U4395" i="125"/>
  <c r="U4397" i="125"/>
  <c r="U4398" i="125"/>
  <c r="U4399" i="125"/>
  <c r="U4403" i="125"/>
  <c r="U4405" i="125"/>
  <c r="U4407" i="125"/>
  <c r="U4409" i="125"/>
  <c r="U4410" i="125"/>
  <c r="U4411" i="125"/>
  <c r="U4415" i="125"/>
  <c r="U4417" i="125"/>
  <c r="U4418" i="125"/>
  <c r="U4419" i="125"/>
  <c r="U4422" i="125"/>
  <c r="U4423" i="125"/>
  <c r="U4425" i="125"/>
  <c r="U4426" i="125"/>
  <c r="U4427" i="125"/>
  <c r="U4429" i="125"/>
  <c r="U4431" i="125"/>
  <c r="U4433" i="125"/>
  <c r="U4434" i="125"/>
  <c r="U4435" i="125"/>
  <c r="U4439" i="125"/>
  <c r="U4441" i="125"/>
  <c r="U4442" i="125"/>
  <c r="U4443" i="125"/>
  <c r="U4445" i="125"/>
  <c r="U4446" i="125"/>
  <c r="U4447" i="125"/>
  <c r="U4451" i="125"/>
  <c r="U4455" i="125"/>
  <c r="U4457" i="125"/>
  <c r="U4458" i="125"/>
  <c r="A10" i="127" a="1"/>
  <c r="U4128" i="125" l="1"/>
  <c r="U4114" i="125"/>
  <c r="U4068" i="125"/>
  <c r="U4054" i="125"/>
  <c r="U3885" i="125"/>
  <c r="U3550" i="125"/>
  <c r="U3502" i="125"/>
  <c r="U3297" i="125"/>
  <c r="U3262" i="125"/>
  <c r="U3225" i="125"/>
  <c r="U3189" i="125"/>
  <c r="U3153" i="125"/>
  <c r="U2866" i="125"/>
  <c r="U2769" i="125"/>
  <c r="U2541" i="125"/>
  <c r="U2470" i="125"/>
  <c r="U2433" i="125"/>
  <c r="U2349" i="125"/>
  <c r="U2313" i="125"/>
  <c r="U1942" i="125"/>
  <c r="U1893" i="125"/>
  <c r="U1833" i="125"/>
  <c r="U1773" i="125"/>
  <c r="U1545" i="125"/>
  <c r="U1366" i="125"/>
  <c r="U1234" i="125"/>
  <c r="U1198" i="125"/>
  <c r="U1162" i="125"/>
  <c r="U1089" i="125"/>
  <c r="U1006" i="125"/>
  <c r="U933" i="125"/>
  <c r="U537" i="125"/>
  <c r="T4116" i="125"/>
  <c r="T4104" i="125"/>
  <c r="T4056" i="125"/>
  <c r="T4032" i="125"/>
  <c r="T4020" i="125"/>
  <c r="T4008" i="125"/>
  <c r="T3972" i="125"/>
  <c r="T3960" i="125"/>
  <c r="T3936" i="125"/>
  <c r="T3900" i="125"/>
  <c r="T3888" i="125"/>
  <c r="T3876" i="125"/>
  <c r="T3852" i="125"/>
  <c r="T3828" i="125"/>
  <c r="T3816" i="125"/>
  <c r="T3792" i="125"/>
  <c r="T3768" i="125"/>
  <c r="T3744" i="125"/>
  <c r="T3720" i="125"/>
  <c r="T3696" i="125"/>
  <c r="T3672" i="125"/>
  <c r="T3648" i="125"/>
  <c r="T3636" i="125"/>
  <c r="T3624" i="125"/>
  <c r="T3612" i="125"/>
  <c r="T3600" i="125"/>
  <c r="T3588" i="125"/>
  <c r="T3576" i="125"/>
  <c r="T3504" i="125"/>
  <c r="T3396" i="125"/>
  <c r="T3360" i="125"/>
  <c r="T3324" i="125"/>
  <c r="T3264" i="125"/>
  <c r="T3216" i="125"/>
  <c r="T3180" i="125"/>
  <c r="T3144" i="125"/>
  <c r="T2916" i="125"/>
  <c r="T2748" i="125"/>
  <c r="T2424" i="125"/>
  <c r="T2208" i="125"/>
  <c r="T2136" i="125"/>
  <c r="U2902" i="125"/>
  <c r="U2242" i="125"/>
  <c r="U574" i="125"/>
  <c r="U10" i="125"/>
  <c r="T4390" i="125"/>
  <c r="T4342" i="125"/>
  <c r="T4126" i="125"/>
  <c r="T4078" i="125"/>
  <c r="T4030" i="125"/>
  <c r="T3562" i="125"/>
  <c r="T3394" i="125"/>
  <c r="T3346" i="125"/>
  <c r="T3286" i="125"/>
  <c r="T3214" i="125"/>
  <c r="T3154" i="125"/>
  <c r="T3082" i="125"/>
  <c r="T3010" i="125"/>
  <c r="T2938" i="125"/>
  <c r="T2434" i="125"/>
  <c r="T2386" i="125"/>
  <c r="T2338" i="125"/>
  <c r="T2290" i="125"/>
  <c r="T2194" i="125"/>
  <c r="U4125" i="125"/>
  <c r="U1617" i="125"/>
  <c r="U1558" i="125"/>
  <c r="U1414" i="125"/>
  <c r="U1126" i="125"/>
  <c r="U897" i="125"/>
  <c r="U861" i="125"/>
  <c r="U681" i="125"/>
  <c r="U610" i="125"/>
  <c r="U490" i="125"/>
  <c r="U321" i="125"/>
  <c r="U22" i="125"/>
  <c r="U9" i="125"/>
  <c r="T4449" i="125"/>
  <c r="T4437" i="125"/>
  <c r="T4413" i="125"/>
  <c r="T4401" i="125"/>
  <c r="T4389" i="125"/>
  <c r="T4365" i="125"/>
  <c r="T4353" i="125"/>
  <c r="T4341" i="125"/>
  <c r="T4317" i="125"/>
  <c r="T4305" i="125"/>
  <c r="T4293" i="125"/>
  <c r="T4269" i="125"/>
  <c r="T4257" i="125"/>
  <c r="T4245" i="125"/>
  <c r="T4221" i="125"/>
  <c r="T4209" i="125"/>
  <c r="T4197" i="125"/>
  <c r="T4173" i="125"/>
  <c r="T4161" i="125"/>
  <c r="T4149" i="125"/>
  <c r="T4137" i="125"/>
  <c r="T4089" i="125"/>
  <c r="T4077" i="125"/>
  <c r="T4041" i="125"/>
  <c r="T4029" i="125"/>
  <c r="T4005" i="125"/>
  <c r="T3993" i="125"/>
  <c r="T3981" i="125"/>
  <c r="T3969" i="125"/>
  <c r="T3957" i="125"/>
  <c r="T3933" i="125"/>
  <c r="T3921" i="125"/>
  <c r="T3909" i="125"/>
  <c r="T3897" i="125"/>
  <c r="T3873" i="125"/>
  <c r="T3861" i="125"/>
  <c r="T3573" i="125"/>
  <c r="T3537" i="125"/>
  <c r="T3489" i="125"/>
  <c r="T3465" i="125"/>
  <c r="T3429" i="125"/>
  <c r="T3405" i="125"/>
  <c r="T3393" i="125"/>
  <c r="T3381" i="125"/>
  <c r="T3369" i="125"/>
  <c r="T3345" i="125"/>
  <c r="T3321" i="125"/>
  <c r="T3273" i="125"/>
  <c r="T3249" i="125"/>
  <c r="T3201" i="125"/>
  <c r="T3177" i="125"/>
  <c r="T3141" i="125"/>
  <c r="T3129" i="125"/>
  <c r="T3105" i="125"/>
  <c r="T3081" i="125"/>
  <c r="T3033" i="125"/>
  <c r="T2949" i="125"/>
  <c r="T2937" i="125"/>
  <c r="T2925" i="125"/>
  <c r="T2913" i="125"/>
  <c r="T2889" i="125"/>
  <c r="T2877" i="125"/>
  <c r="T2805" i="125"/>
  <c r="T2793" i="125"/>
  <c r="T2781" i="125"/>
  <c r="T2757" i="125"/>
  <c r="T2745" i="125"/>
  <c r="T2733" i="125"/>
  <c r="T2709" i="125"/>
  <c r="T2685" i="125"/>
  <c r="T2661" i="125"/>
  <c r="T2613" i="125"/>
  <c r="T2589" i="125"/>
  <c r="T2565" i="125"/>
  <c r="T2517" i="125"/>
  <c r="T2457" i="125"/>
  <c r="T2445" i="125"/>
  <c r="T2421" i="125"/>
  <c r="T2409" i="125"/>
  <c r="T2385" i="125"/>
  <c r="T2361" i="125"/>
  <c r="T2301" i="125"/>
  <c r="T2265" i="125"/>
  <c r="T2253" i="125"/>
  <c r="T2217" i="125"/>
  <c r="T2205" i="125"/>
  <c r="T2181" i="125"/>
  <c r="T2157" i="125"/>
  <c r="T2133" i="125"/>
  <c r="T2121" i="125"/>
  <c r="T2085" i="125"/>
  <c r="T2073" i="125"/>
  <c r="T2061" i="125"/>
  <c r="T2049" i="125"/>
  <c r="T2037" i="125"/>
  <c r="T2025" i="125"/>
  <c r="T2013" i="125"/>
  <c r="U3094" i="125"/>
  <c r="U1954" i="125"/>
  <c r="U982" i="125"/>
  <c r="U682" i="125"/>
  <c r="T4438" i="125"/>
  <c r="T4414" i="125"/>
  <c r="T4366" i="125"/>
  <c r="T4294" i="125"/>
  <c r="T4246" i="125"/>
  <c r="T4198" i="125"/>
  <c r="T4150" i="125"/>
  <c r="T4102" i="125"/>
  <c r="T4042" i="125"/>
  <c r="T3994" i="125"/>
  <c r="T3538" i="125"/>
  <c r="T3478" i="125"/>
  <c r="T3334" i="125"/>
  <c r="T3310" i="125"/>
  <c r="T3226" i="125"/>
  <c r="T3190" i="125"/>
  <c r="T3142" i="125"/>
  <c r="T3118" i="125"/>
  <c r="T3070" i="125"/>
  <c r="T3046" i="125"/>
  <c r="T2998" i="125"/>
  <c r="T2962" i="125"/>
  <c r="T2914" i="125"/>
  <c r="T2446" i="125"/>
  <c r="T2410" i="125"/>
  <c r="T2350" i="125"/>
  <c r="T2302" i="125"/>
  <c r="T2254" i="125"/>
  <c r="T2206" i="125"/>
  <c r="T2158" i="125"/>
  <c r="T2122" i="125"/>
  <c r="T2050" i="125"/>
  <c r="U3982" i="125"/>
  <c r="U3166" i="125"/>
  <c r="U1978" i="125"/>
  <c r="U1953" i="125"/>
  <c r="U1845" i="125"/>
  <c r="U1725" i="125"/>
  <c r="U3274" i="125"/>
  <c r="U1977" i="125"/>
  <c r="U1738" i="125"/>
  <c r="U489" i="125"/>
  <c r="U358" i="125"/>
  <c r="U285" i="125"/>
  <c r="U21" i="125"/>
  <c r="T4136" i="125"/>
  <c r="T3788" i="125"/>
  <c r="T3740" i="125"/>
  <c r="T3692" i="125"/>
  <c r="U1786" i="125"/>
  <c r="U1030" i="125"/>
  <c r="U898" i="125"/>
  <c r="U646" i="125"/>
  <c r="T4354" i="125"/>
  <c r="T4318" i="125"/>
  <c r="T4306" i="125"/>
  <c r="T4258" i="125"/>
  <c r="T4210" i="125"/>
  <c r="T4162" i="125"/>
  <c r="T4138" i="125"/>
  <c r="T4090" i="125"/>
  <c r="T4018" i="125"/>
  <c r="T3526" i="125"/>
  <c r="T3490" i="125"/>
  <c r="T3322" i="125"/>
  <c r="T3250" i="125"/>
  <c r="T3202" i="125"/>
  <c r="T3178" i="125"/>
  <c r="T3130" i="125"/>
  <c r="T3106" i="125"/>
  <c r="T3034" i="125"/>
  <c r="T2986" i="125"/>
  <c r="T2926" i="125"/>
  <c r="T2878" i="125"/>
  <c r="T2458" i="125"/>
  <c r="T2266" i="125"/>
  <c r="T2218" i="125"/>
  <c r="T2146" i="125"/>
  <c r="T2074" i="125"/>
  <c r="T2062" i="125"/>
  <c r="T2026" i="125"/>
  <c r="U1965" i="125"/>
  <c r="U1858" i="125"/>
  <c r="U1785" i="125"/>
  <c r="U1522" i="125"/>
  <c r="U4454" i="125"/>
  <c r="U4406" i="125"/>
  <c r="U3238" i="125"/>
  <c r="U2002" i="125"/>
  <c r="U1990" i="125"/>
  <c r="U1918" i="125"/>
  <c r="U1857" i="125"/>
  <c r="U1557" i="125"/>
  <c r="U1521" i="125"/>
  <c r="U1498" i="125"/>
  <c r="U1413" i="125"/>
  <c r="U1258" i="125"/>
  <c r="U1054" i="125"/>
  <c r="U609" i="125"/>
  <c r="U406" i="125"/>
  <c r="U4453" i="125"/>
  <c r="U4421" i="125"/>
  <c r="U4373" i="125"/>
  <c r="U4325" i="125"/>
  <c r="U4277" i="125"/>
  <c r="U4229" i="125"/>
  <c r="U4181" i="125"/>
  <c r="U4106" i="125"/>
  <c r="U4048" i="125"/>
  <c r="U4035" i="125"/>
  <c r="U3979" i="125"/>
  <c r="U3916" i="125"/>
  <c r="U3855" i="125"/>
  <c r="U3542" i="125"/>
  <c r="U3494" i="125"/>
  <c r="U3435" i="125"/>
  <c r="U2014" i="125"/>
  <c r="U2001" i="125"/>
  <c r="U1989" i="125"/>
  <c r="U1870" i="125"/>
  <c r="U1798" i="125"/>
  <c r="U1750" i="125"/>
  <c r="U1737" i="125"/>
  <c r="U1594" i="125"/>
  <c r="U1462" i="125"/>
  <c r="U1306" i="125"/>
  <c r="U1257" i="125"/>
  <c r="U1101" i="125"/>
  <c r="U802" i="125"/>
  <c r="U729" i="125"/>
  <c r="U658" i="125"/>
  <c r="U586" i="125"/>
  <c r="U550" i="125"/>
  <c r="U453" i="125"/>
  <c r="U405" i="125"/>
  <c r="U357" i="125"/>
  <c r="U6" i="125"/>
  <c r="T6" i="125"/>
  <c r="U1342" i="125"/>
  <c r="U946" i="125"/>
  <c r="U514" i="125"/>
  <c r="T4450" i="125"/>
  <c r="T4402" i="125"/>
  <c r="T4270" i="125"/>
  <c r="T4222" i="125"/>
  <c r="T4174" i="125"/>
  <c r="T4066" i="125"/>
  <c r="T4006" i="125"/>
  <c r="T3406" i="125"/>
  <c r="T3358" i="125"/>
  <c r="T3298" i="125"/>
  <c r="T3022" i="125"/>
  <c r="T2854" i="125"/>
  <c r="T2422" i="125"/>
  <c r="T2098" i="125"/>
  <c r="U1869" i="125"/>
  <c r="U1797" i="125"/>
  <c r="U1749" i="125"/>
  <c r="U1689" i="125"/>
  <c r="U1654" i="125"/>
  <c r="U1593" i="125"/>
  <c r="U1534" i="125"/>
  <c r="U1461" i="125"/>
  <c r="U1378" i="125"/>
  <c r="U1174" i="125"/>
  <c r="U1138" i="125"/>
  <c r="U1078" i="125"/>
  <c r="U994" i="125"/>
  <c r="U958" i="125"/>
  <c r="U910" i="125"/>
  <c r="U874" i="125"/>
  <c r="U838" i="125"/>
  <c r="U801" i="125"/>
  <c r="U694" i="125"/>
  <c r="U657" i="125"/>
  <c r="U585" i="125"/>
  <c r="U1210" i="125"/>
  <c r="U1653" i="125"/>
  <c r="U1570" i="125"/>
  <c r="U1533" i="125"/>
  <c r="U1354" i="125"/>
  <c r="U1318" i="125"/>
  <c r="U1173" i="125"/>
  <c r="U1018" i="125"/>
  <c r="U909" i="125"/>
  <c r="U622" i="125"/>
  <c r="U466" i="125"/>
  <c r="U418" i="125"/>
  <c r="U370" i="125"/>
  <c r="U225" i="125"/>
  <c r="U165" i="125"/>
  <c r="U105" i="125"/>
  <c r="U69" i="125"/>
  <c r="U34" i="125"/>
  <c r="U1929" i="125"/>
  <c r="U1881" i="125"/>
  <c r="U1810" i="125"/>
  <c r="U1762" i="125"/>
  <c r="U1630" i="125"/>
  <c r="U1569" i="125"/>
  <c r="U1390" i="125"/>
  <c r="U1353" i="125"/>
  <c r="U1317" i="125"/>
  <c r="U1270" i="125"/>
  <c r="U1222" i="125"/>
  <c r="U1186" i="125"/>
  <c r="U778" i="125"/>
  <c r="U742" i="125"/>
  <c r="U621" i="125"/>
  <c r="U562" i="125"/>
  <c r="U526" i="125"/>
  <c r="U465" i="125"/>
  <c r="U333" i="125"/>
  <c r="U297" i="125"/>
  <c r="U261" i="125"/>
  <c r="U46" i="125"/>
  <c r="U33" i="125"/>
  <c r="U1726" i="125"/>
  <c r="U58" i="125"/>
  <c r="U1761" i="125"/>
  <c r="U1606" i="125"/>
  <c r="U1438" i="125"/>
  <c r="U1389" i="125"/>
  <c r="U1269" i="125"/>
  <c r="U1221" i="125"/>
  <c r="U1114" i="125"/>
  <c r="U1042" i="125"/>
  <c r="U922" i="125"/>
  <c r="U886" i="125"/>
  <c r="U850" i="125"/>
  <c r="U814" i="125"/>
  <c r="U777" i="125"/>
  <c r="U669" i="125"/>
  <c r="U561" i="125"/>
  <c r="U45" i="125"/>
  <c r="U1846" i="125"/>
  <c r="U1809" i="125"/>
  <c r="U1629" i="125"/>
  <c r="U4430" i="125"/>
  <c r="U4382" i="125"/>
  <c r="U1822" i="125"/>
  <c r="U1702" i="125"/>
  <c r="U1666" i="125"/>
  <c r="U1605" i="125"/>
  <c r="U1510" i="125"/>
  <c r="U1437" i="125"/>
  <c r="U1282" i="125"/>
  <c r="U1150" i="125"/>
  <c r="U1113" i="125"/>
  <c r="U970" i="125"/>
  <c r="U885" i="125"/>
  <c r="U849" i="125"/>
  <c r="U813" i="125"/>
  <c r="U634" i="125"/>
  <c r="U502" i="125"/>
  <c r="U430" i="125"/>
  <c r="U382" i="125"/>
  <c r="U237" i="125"/>
  <c r="U82" i="125"/>
  <c r="U862" i="125"/>
  <c r="U1894" i="125"/>
  <c r="U1821" i="125"/>
  <c r="U1774" i="125"/>
  <c r="U1701" i="125"/>
  <c r="U1665" i="125"/>
  <c r="U1546" i="125"/>
  <c r="U1509" i="125"/>
  <c r="U1474" i="125"/>
  <c r="U1149" i="125"/>
  <c r="U1066" i="125"/>
  <c r="U934" i="125"/>
  <c r="U633" i="125"/>
  <c r="U538" i="125"/>
  <c r="U429" i="125"/>
  <c r="U381" i="125"/>
  <c r="U309" i="125"/>
  <c r="U201" i="125"/>
  <c r="U81" i="125"/>
  <c r="U3841" i="125"/>
  <c r="U3799" i="125"/>
  <c r="U3741" i="125"/>
  <c r="U3722" i="125"/>
  <c r="U3693" i="125"/>
  <c r="U3674" i="125"/>
  <c r="U3638" i="125"/>
  <c r="U3622" i="125"/>
  <c r="U3606" i="125"/>
  <c r="U3590" i="125"/>
  <c r="U3568" i="125"/>
  <c r="U3431" i="125"/>
  <c r="U2931" i="125"/>
  <c r="U2627" i="125"/>
  <c r="U2545" i="125"/>
  <c r="U3970" i="125"/>
  <c r="U3958" i="125"/>
  <c r="U3946" i="125"/>
  <c r="U3934" i="125"/>
  <c r="U3922" i="125"/>
  <c r="U3910" i="125"/>
  <c r="U3898" i="125"/>
  <c r="U3886" i="125"/>
  <c r="U3874" i="125"/>
  <c r="U3862" i="125"/>
  <c r="U3842" i="125"/>
  <c r="U3819" i="125"/>
  <c r="U3809" i="125"/>
  <c r="U3790" i="125"/>
  <c r="U3771" i="125"/>
  <c r="U3761" i="125"/>
  <c r="U3742" i="125"/>
  <c r="U3723" i="125"/>
  <c r="U3713" i="125"/>
  <c r="U3694" i="125"/>
  <c r="U3541" i="125"/>
  <c r="U3464" i="125"/>
  <c r="U3840" i="125"/>
  <c r="U3834" i="125"/>
  <c r="U3826" i="125"/>
  <c r="U3817" i="125"/>
  <c r="U3798" i="125"/>
  <c r="U3779" i="125"/>
  <c r="U3769" i="125"/>
  <c r="U3750" i="125"/>
  <c r="U3731" i="125"/>
  <c r="U3721" i="125"/>
  <c r="U3702" i="125"/>
  <c r="U3654" i="125"/>
  <c r="U3574" i="125"/>
  <c r="U3509" i="125"/>
  <c r="U3455" i="125"/>
  <c r="U3446" i="125"/>
  <c r="U3422" i="125"/>
  <c r="U3305" i="125"/>
  <c r="U4109" i="125"/>
  <c r="U3818" i="125"/>
  <c r="U3789" i="125"/>
  <c r="U3770" i="125"/>
  <c r="U3751" i="125"/>
  <c r="U3703" i="125"/>
  <c r="U3646" i="125"/>
  <c r="U3630" i="125"/>
  <c r="U3614" i="125"/>
  <c r="U3598" i="125"/>
  <c r="U3582" i="125"/>
  <c r="U3525" i="125"/>
  <c r="U3093" i="125"/>
  <c r="U3030" i="125"/>
  <c r="U2721" i="125"/>
  <c r="U2577" i="125"/>
  <c r="U4124" i="125"/>
  <c r="U4108" i="125"/>
  <c r="U4092" i="125"/>
  <c r="U4076" i="125"/>
  <c r="U4060" i="125"/>
  <c r="U4044" i="125"/>
  <c r="U4028" i="125"/>
  <c r="U4012" i="125"/>
  <c r="U3996" i="125"/>
  <c r="U3980" i="125"/>
  <c r="U3968" i="125"/>
  <c r="U3956" i="125"/>
  <c r="U3944" i="125"/>
  <c r="U3932" i="125"/>
  <c r="U3920" i="125"/>
  <c r="U3908" i="125"/>
  <c r="U3896" i="125"/>
  <c r="U3884" i="125"/>
  <c r="U3872" i="125"/>
  <c r="U3860" i="125"/>
  <c r="U3854" i="125"/>
  <c r="U3833" i="125"/>
  <c r="U3825" i="125"/>
  <c r="U3807" i="125"/>
  <c r="U3797" i="125"/>
  <c r="U3778" i="125"/>
  <c r="U3759" i="125"/>
  <c r="U3749" i="125"/>
  <c r="U3730" i="125"/>
  <c r="U3711" i="125"/>
  <c r="U3701" i="125"/>
  <c r="U3682" i="125"/>
  <c r="U3493" i="125"/>
  <c r="U3437" i="125"/>
  <c r="U3413" i="125"/>
  <c r="U3124" i="125"/>
  <c r="U4129" i="125"/>
  <c r="U4113" i="125"/>
  <c r="U4097" i="125"/>
  <c r="U4081" i="125"/>
  <c r="U4065" i="125"/>
  <c r="U4049" i="125"/>
  <c r="U4033" i="125"/>
  <c r="U4017" i="125"/>
  <c r="U4001" i="125"/>
  <c r="U3985" i="125"/>
  <c r="U3974" i="125"/>
  <c r="U3962" i="125"/>
  <c r="U3950" i="125"/>
  <c r="U3938" i="125"/>
  <c r="U3926" i="125"/>
  <c r="U3914" i="125"/>
  <c r="U3902" i="125"/>
  <c r="U3890" i="125"/>
  <c r="U3878" i="125"/>
  <c r="U3866" i="125"/>
  <c r="U3853" i="125"/>
  <c r="U3806" i="125"/>
  <c r="U3787" i="125"/>
  <c r="U3777" i="125"/>
  <c r="U3758" i="125"/>
  <c r="U3739" i="125"/>
  <c r="U3729" i="125"/>
  <c r="U3710" i="125"/>
  <c r="U3662" i="125"/>
  <c r="U3546" i="125"/>
  <c r="U3477" i="125"/>
  <c r="U3389" i="125"/>
  <c r="U3150" i="125"/>
  <c r="U3137" i="125"/>
  <c r="U3846" i="125"/>
  <c r="U3815" i="125"/>
  <c r="U3805" i="125"/>
  <c r="U3786" i="125"/>
  <c r="U3767" i="125"/>
  <c r="U3757" i="125"/>
  <c r="U3738" i="125"/>
  <c r="U3719" i="125"/>
  <c r="U3709" i="125"/>
  <c r="U3690" i="125"/>
  <c r="U3461" i="125"/>
  <c r="U3388" i="125"/>
  <c r="U3187" i="125"/>
  <c r="U3845" i="125"/>
  <c r="U3814" i="125"/>
  <c r="U3795" i="125"/>
  <c r="U3785" i="125"/>
  <c r="U3766" i="125"/>
  <c r="U3747" i="125"/>
  <c r="U3737" i="125"/>
  <c r="U3718" i="125"/>
  <c r="U3699" i="125"/>
  <c r="U3689" i="125"/>
  <c r="U3670" i="125"/>
  <c r="U3530" i="125"/>
  <c r="U3400" i="125"/>
  <c r="U3237" i="125"/>
  <c r="U4117" i="125"/>
  <c r="U4101" i="125"/>
  <c r="U4085" i="125"/>
  <c r="U4069" i="125"/>
  <c r="U3838" i="125"/>
  <c r="U3813" i="125"/>
  <c r="U3794" i="125"/>
  <c r="U3775" i="125"/>
  <c r="U3765" i="125"/>
  <c r="U3746" i="125"/>
  <c r="U3727" i="125"/>
  <c r="U3717" i="125"/>
  <c r="U3698" i="125"/>
  <c r="U3650" i="125"/>
  <c r="U3642" i="125"/>
  <c r="U3634" i="125"/>
  <c r="U3626" i="125"/>
  <c r="U3618" i="125"/>
  <c r="U3610" i="125"/>
  <c r="U3602" i="125"/>
  <c r="U3594" i="125"/>
  <c r="U3586" i="125"/>
  <c r="U3578" i="125"/>
  <c r="U3544" i="125"/>
  <c r="U3514" i="125"/>
  <c r="U3443" i="125"/>
  <c r="U3419" i="125"/>
  <c r="U3329" i="125"/>
  <c r="U4456" i="125"/>
  <c r="U4452" i="125"/>
  <c r="U4448" i="125"/>
  <c r="U4444" i="125"/>
  <c r="U4440" i="125"/>
  <c r="U4436" i="125"/>
  <c r="U4432" i="125"/>
  <c r="U4428" i="125"/>
  <c r="U4424" i="125"/>
  <c r="U4420" i="125"/>
  <c r="U4416" i="125"/>
  <c r="U4412" i="125"/>
  <c r="U4408" i="125"/>
  <c r="U4404" i="125"/>
  <c r="U4400" i="125"/>
  <c r="U4396" i="125"/>
  <c r="U4392" i="125"/>
  <c r="U4388" i="125"/>
  <c r="U4384" i="125"/>
  <c r="U4380" i="125"/>
  <c r="U4376" i="125"/>
  <c r="U4372" i="125"/>
  <c r="U4368" i="125"/>
  <c r="U4364" i="125"/>
  <c r="U4360" i="125"/>
  <c r="U4356" i="125"/>
  <c r="U4352" i="125"/>
  <c r="U4348" i="125"/>
  <c r="U4344" i="125"/>
  <c r="U4340" i="125"/>
  <c r="U4336" i="125"/>
  <c r="U4332" i="125"/>
  <c r="U4328" i="125"/>
  <c r="U4324" i="125"/>
  <c r="U4320" i="125"/>
  <c r="U4316" i="125"/>
  <c r="U4312" i="125"/>
  <c r="U4308" i="125"/>
  <c r="U4304" i="125"/>
  <c r="U4300" i="125"/>
  <c r="U4296" i="125"/>
  <c r="U4292" i="125"/>
  <c r="U4288" i="125"/>
  <c r="U4284" i="125"/>
  <c r="U4280" i="125"/>
  <c r="U4276" i="125"/>
  <c r="U4272" i="125"/>
  <c r="U4268" i="125"/>
  <c r="U4264" i="125"/>
  <c r="U4260" i="125"/>
  <c r="U4256" i="125"/>
  <c r="U4252" i="125"/>
  <c r="U4248" i="125"/>
  <c r="U4244" i="125"/>
  <c r="U4240" i="125"/>
  <c r="U4236" i="125"/>
  <c r="U4232" i="125"/>
  <c r="U4228" i="125"/>
  <c r="U4224" i="125"/>
  <c r="U4220" i="125"/>
  <c r="U4216" i="125"/>
  <c r="U4212" i="125"/>
  <c r="U4208" i="125"/>
  <c r="U4204" i="125"/>
  <c r="U4200" i="125"/>
  <c r="U4196" i="125"/>
  <c r="U4192" i="125"/>
  <c r="U4188" i="125"/>
  <c r="U4184" i="125"/>
  <c r="U4180" i="125"/>
  <c r="U4176" i="125"/>
  <c r="U4172" i="125"/>
  <c r="U4168" i="125"/>
  <c r="U4164" i="125"/>
  <c r="U4160" i="125"/>
  <c r="U4156" i="125"/>
  <c r="U4152" i="125"/>
  <c r="U4148" i="125"/>
  <c r="U3978" i="125"/>
  <c r="U3966" i="125"/>
  <c r="U3954" i="125"/>
  <c r="U3942" i="125"/>
  <c r="U3930" i="125"/>
  <c r="U3918" i="125"/>
  <c r="U3906" i="125"/>
  <c r="U3894" i="125"/>
  <c r="U3882" i="125"/>
  <c r="U3870" i="125"/>
  <c r="U3858" i="125"/>
  <c r="U3837" i="125"/>
  <c r="U3830" i="125"/>
  <c r="U3822" i="125"/>
  <c r="U3803" i="125"/>
  <c r="U3793" i="125"/>
  <c r="U3774" i="125"/>
  <c r="U3755" i="125"/>
  <c r="U3745" i="125"/>
  <c r="U3726" i="125"/>
  <c r="U3707" i="125"/>
  <c r="U3697" i="125"/>
  <c r="U3678" i="125"/>
  <c r="U3551" i="125"/>
  <c r="U3528" i="125"/>
  <c r="U3498" i="125"/>
  <c r="U3434" i="125"/>
  <c r="U3410" i="125"/>
  <c r="U3977" i="125"/>
  <c r="U3965" i="125"/>
  <c r="U3953" i="125"/>
  <c r="U3941" i="125"/>
  <c r="U3929" i="125"/>
  <c r="U3917" i="125"/>
  <c r="U3905" i="125"/>
  <c r="U3893" i="125"/>
  <c r="U3881" i="125"/>
  <c r="U3857" i="125"/>
  <c r="U3829" i="125"/>
  <c r="U3821" i="125"/>
  <c r="U3802" i="125"/>
  <c r="U3783" i="125"/>
  <c r="U3773" i="125"/>
  <c r="U3754" i="125"/>
  <c r="U3735" i="125"/>
  <c r="U3725" i="125"/>
  <c r="U3706" i="125"/>
  <c r="U3658" i="125"/>
  <c r="U3556" i="125"/>
  <c r="U3512" i="125"/>
  <c r="U3482" i="125"/>
  <c r="U3466" i="125"/>
  <c r="U3458" i="125"/>
  <c r="U3449" i="125"/>
  <c r="U3425" i="125"/>
  <c r="U3268" i="125"/>
  <c r="U3856" i="125"/>
  <c r="U3850" i="125"/>
  <c r="U3811" i="125"/>
  <c r="U3801" i="125"/>
  <c r="U3782" i="125"/>
  <c r="U3763" i="125"/>
  <c r="U3753" i="125"/>
  <c r="U3734" i="125"/>
  <c r="U3715" i="125"/>
  <c r="U3705" i="125"/>
  <c r="U3686" i="125"/>
  <c r="U3496" i="125"/>
  <c r="U3281" i="125"/>
  <c r="U3849" i="125"/>
  <c r="U3810" i="125"/>
  <c r="U3791" i="125"/>
  <c r="U3781" i="125"/>
  <c r="U3762" i="125"/>
  <c r="U3743" i="125"/>
  <c r="U3733" i="125"/>
  <c r="U3714" i="125"/>
  <c r="U3695" i="125"/>
  <c r="U3685" i="125"/>
  <c r="U3666" i="125"/>
  <c r="U3549" i="125"/>
  <c r="U3480" i="125"/>
  <c r="U3353" i="125"/>
  <c r="U3375" i="125"/>
  <c r="U3200" i="125"/>
  <c r="U3056" i="125"/>
  <c r="U3043" i="125"/>
  <c r="U3681" i="125"/>
  <c r="U3677" i="125"/>
  <c r="U3673" i="125"/>
  <c r="U3669" i="125"/>
  <c r="U3665" i="125"/>
  <c r="U3661" i="125"/>
  <c r="U3657" i="125"/>
  <c r="U3653" i="125"/>
  <c r="U3649" i="125"/>
  <c r="U3645" i="125"/>
  <c r="U3641" i="125"/>
  <c r="U3637" i="125"/>
  <c r="U3633" i="125"/>
  <c r="U3629" i="125"/>
  <c r="U3625" i="125"/>
  <c r="U3621" i="125"/>
  <c r="U3617" i="125"/>
  <c r="U3613" i="125"/>
  <c r="U3609" i="125"/>
  <c r="U3605" i="125"/>
  <c r="U3601" i="125"/>
  <c r="U3597" i="125"/>
  <c r="U3593" i="125"/>
  <c r="U3589" i="125"/>
  <c r="U3585" i="125"/>
  <c r="U3581" i="125"/>
  <c r="U3529" i="125"/>
  <c r="U3513" i="125"/>
  <c r="U3497" i="125"/>
  <c r="U3481" i="125"/>
  <c r="U3454" i="125"/>
  <c r="U3442" i="125"/>
  <c r="U3430" i="125"/>
  <c r="U3418" i="125"/>
  <c r="U3340" i="125"/>
  <c r="U3316" i="125"/>
  <c r="U3292" i="125"/>
  <c r="U3261" i="125"/>
  <c r="U3255" i="125"/>
  <c r="U3242" i="125"/>
  <c r="U3117" i="125"/>
  <c r="U3111" i="125"/>
  <c r="U3098" i="125"/>
  <c r="U3007" i="125"/>
  <c r="U2983" i="125"/>
  <c r="U3564" i="125"/>
  <c r="U3453" i="125"/>
  <c r="U3401" i="125"/>
  <c r="U3395" i="125"/>
  <c r="U3363" i="125"/>
  <c r="U3357" i="125"/>
  <c r="U3339" i="125"/>
  <c r="U3333" i="125"/>
  <c r="U3309" i="125"/>
  <c r="U3285" i="125"/>
  <c r="U3174" i="125"/>
  <c r="U3559" i="125"/>
  <c r="U3475" i="125"/>
  <c r="U3459" i="125"/>
  <c r="U3373" i="125"/>
  <c r="U3351" i="125"/>
  <c r="U3327" i="125"/>
  <c r="U3303" i="125"/>
  <c r="U3248" i="125"/>
  <c r="U3104" i="125"/>
  <c r="U3021" i="125"/>
  <c r="U3014" i="125"/>
  <c r="U2997" i="125"/>
  <c r="U2990" i="125"/>
  <c r="U3362" i="125"/>
  <c r="U3338" i="125"/>
  <c r="U3326" i="125"/>
  <c r="U3314" i="125"/>
  <c r="U3290" i="125"/>
  <c r="U3235" i="125"/>
  <c r="U3185" i="125"/>
  <c r="U3172" i="125"/>
  <c r="U3091" i="125"/>
  <c r="U2803" i="125"/>
  <c r="U3165" i="125"/>
  <c r="U3159" i="125"/>
  <c r="U3146" i="125"/>
  <c r="U2833" i="125"/>
  <c r="U3222" i="125"/>
  <c r="U3078" i="125"/>
  <c r="U2973" i="125"/>
  <c r="U3691" i="125"/>
  <c r="U3687" i="125"/>
  <c r="U3683" i="125"/>
  <c r="U3679" i="125"/>
  <c r="U3675" i="125"/>
  <c r="U3671" i="125"/>
  <c r="U3667" i="125"/>
  <c r="U3663" i="125"/>
  <c r="U3659" i="125"/>
  <c r="U3655" i="125"/>
  <c r="U3651" i="125"/>
  <c r="U3451" i="125"/>
  <c r="U3439" i="125"/>
  <c r="U3427" i="125"/>
  <c r="U3415" i="125"/>
  <c r="U3382" i="125"/>
  <c r="U3377" i="125"/>
  <c r="U3152" i="125"/>
  <c r="U3045" i="125"/>
  <c r="U3019" i="125"/>
  <c r="U2995" i="125"/>
  <c r="U2959" i="125"/>
  <c r="U3233" i="125"/>
  <c r="U3220" i="125"/>
  <c r="U3139" i="125"/>
  <c r="U3089" i="125"/>
  <c r="U3076" i="125"/>
  <c r="U3032" i="125"/>
  <c r="U3561" i="125"/>
  <c r="U3450" i="125"/>
  <c r="U3438" i="125"/>
  <c r="U3426" i="125"/>
  <c r="U3414" i="125"/>
  <c r="U3370" i="125"/>
  <c r="U3213" i="125"/>
  <c r="U3207" i="125"/>
  <c r="U3194" i="125"/>
  <c r="U3069" i="125"/>
  <c r="U3063" i="125"/>
  <c r="U3050" i="125"/>
  <c r="U3009" i="125"/>
  <c r="U3002" i="125"/>
  <c r="U2985" i="125"/>
  <c r="U2978" i="125"/>
  <c r="U3365" i="125"/>
  <c r="U3270" i="125"/>
  <c r="U3126" i="125"/>
  <c r="U2867" i="125"/>
  <c r="U2813" i="125"/>
  <c r="U2804" i="125"/>
  <c r="U2765" i="125"/>
  <c r="U2654" i="125"/>
  <c r="U2611" i="125"/>
  <c r="U2604" i="125"/>
  <c r="U2464" i="125"/>
  <c r="U2438" i="125"/>
  <c r="U2262" i="125"/>
  <c r="U2070" i="125"/>
  <c r="U1375" i="125"/>
  <c r="U3317" i="125"/>
  <c r="U3269" i="125"/>
  <c r="U3221" i="125"/>
  <c r="U3173" i="125"/>
  <c r="U3125" i="125"/>
  <c r="U3077" i="125"/>
  <c r="U3029" i="125"/>
  <c r="U3001" i="125"/>
  <c r="U2901" i="125"/>
  <c r="U2860" i="125"/>
  <c r="U2843" i="125"/>
  <c r="U2783" i="125"/>
  <c r="U2756" i="125"/>
  <c r="U2747" i="125"/>
  <c r="U2686" i="125"/>
  <c r="U2456" i="125"/>
  <c r="U2393" i="125"/>
  <c r="U2947" i="125"/>
  <c r="U2936" i="125"/>
  <c r="U2900" i="125"/>
  <c r="U2852" i="125"/>
  <c r="U2801" i="125"/>
  <c r="U2792" i="125"/>
  <c r="U2755" i="125"/>
  <c r="U2737" i="125"/>
  <c r="U2652" i="125"/>
  <c r="U2625" i="125"/>
  <c r="U2593" i="125"/>
  <c r="U2476" i="125"/>
  <c r="U3325" i="125"/>
  <c r="U3277" i="125"/>
  <c r="U3229" i="125"/>
  <c r="U3181" i="125"/>
  <c r="U3133" i="125"/>
  <c r="U3085" i="125"/>
  <c r="U3037" i="125"/>
  <c r="U3028" i="125"/>
  <c r="U3005" i="125"/>
  <c r="U3000" i="125"/>
  <c r="U2981" i="125"/>
  <c r="U2957" i="125"/>
  <c r="U2912" i="125"/>
  <c r="U2899" i="125"/>
  <c r="U2851" i="125"/>
  <c r="U2831" i="125"/>
  <c r="U2809" i="125"/>
  <c r="U2791" i="125"/>
  <c r="U2668" i="125"/>
  <c r="U2659" i="125"/>
  <c r="U3041" i="125"/>
  <c r="U2971" i="125"/>
  <c r="U2929" i="125"/>
  <c r="U2840" i="125"/>
  <c r="U2771" i="125"/>
  <c r="U2761" i="125"/>
  <c r="U2753" i="125"/>
  <c r="U2710" i="125"/>
  <c r="U2702" i="125"/>
  <c r="U2483" i="125"/>
  <c r="U2468" i="125"/>
  <c r="U2391" i="125"/>
  <c r="U2374" i="125"/>
  <c r="U2961" i="125"/>
  <c r="U2934" i="125"/>
  <c r="U2923" i="125"/>
  <c r="U2905" i="125"/>
  <c r="U2892" i="125"/>
  <c r="U2849" i="125"/>
  <c r="U2839" i="125"/>
  <c r="U2819" i="125"/>
  <c r="U2789" i="125"/>
  <c r="U2780" i="125"/>
  <c r="U2675" i="125"/>
  <c r="U2641" i="125"/>
  <c r="U2558" i="125"/>
  <c r="U2315" i="125"/>
  <c r="U2928" i="125"/>
  <c r="U2884" i="125"/>
  <c r="U2828" i="125"/>
  <c r="U2779" i="125"/>
  <c r="U2744" i="125"/>
  <c r="U2734" i="125"/>
  <c r="U2590" i="125"/>
  <c r="U2524" i="125"/>
  <c r="U2515" i="125"/>
  <c r="U2508" i="125"/>
  <c r="U2481" i="125"/>
  <c r="U2404" i="125"/>
  <c r="U3341" i="125"/>
  <c r="U3293" i="125"/>
  <c r="U3245" i="125"/>
  <c r="U3197" i="125"/>
  <c r="U3149" i="125"/>
  <c r="U3101" i="125"/>
  <c r="U3053" i="125"/>
  <c r="U3013" i="125"/>
  <c r="U2989" i="125"/>
  <c r="U2965" i="125"/>
  <c r="U2950" i="125"/>
  <c r="U2904" i="125"/>
  <c r="U2890" i="125"/>
  <c r="U2883" i="125"/>
  <c r="U2837" i="125"/>
  <c r="U2827" i="125"/>
  <c r="U2807" i="125"/>
  <c r="U2743" i="125"/>
  <c r="U2700" i="125"/>
  <c r="U2673" i="125"/>
  <c r="U2606" i="125"/>
  <c r="U2342" i="125"/>
  <c r="U2944" i="125"/>
  <c r="U2915" i="125"/>
  <c r="U2816" i="125"/>
  <c r="U2777" i="125"/>
  <c r="U2768" i="125"/>
  <c r="U2759" i="125"/>
  <c r="U2716" i="125"/>
  <c r="U2707" i="125"/>
  <c r="U2638" i="125"/>
  <c r="U2572" i="125"/>
  <c r="U2531" i="125"/>
  <c r="U2452" i="125"/>
  <c r="U3397" i="125"/>
  <c r="U3349" i="125"/>
  <c r="U3301" i="125"/>
  <c r="U3279" i="125"/>
  <c r="U3266" i="125"/>
  <c r="U3253" i="125"/>
  <c r="U3244" i="125"/>
  <c r="U3231" i="125"/>
  <c r="U3218" i="125"/>
  <c r="U3205" i="125"/>
  <c r="U3196" i="125"/>
  <c r="U3183" i="125"/>
  <c r="U3170" i="125"/>
  <c r="U3157" i="125"/>
  <c r="U3148" i="125"/>
  <c r="U3135" i="125"/>
  <c r="U3122" i="125"/>
  <c r="U3109" i="125"/>
  <c r="U3100" i="125"/>
  <c r="U3087" i="125"/>
  <c r="U3074" i="125"/>
  <c r="U3061" i="125"/>
  <c r="U3052" i="125"/>
  <c r="U3039" i="125"/>
  <c r="U3026" i="125"/>
  <c r="U3017" i="125"/>
  <c r="U3012" i="125"/>
  <c r="U2993" i="125"/>
  <c r="U2988" i="125"/>
  <c r="U2969" i="125"/>
  <c r="U2921" i="125"/>
  <c r="U2909" i="125"/>
  <c r="U2876" i="125"/>
  <c r="U2845" i="125"/>
  <c r="U2825" i="125"/>
  <c r="U2815" i="125"/>
  <c r="U2785" i="125"/>
  <c r="U2767" i="125"/>
  <c r="U2749" i="125"/>
  <c r="U2741" i="125"/>
  <c r="U2724" i="125"/>
  <c r="U2563" i="125"/>
  <c r="U2556" i="125"/>
  <c r="U2497" i="125"/>
  <c r="U2355" i="125"/>
  <c r="U3257" i="125"/>
  <c r="U3209" i="125"/>
  <c r="U3161" i="125"/>
  <c r="U3113" i="125"/>
  <c r="U3065" i="125"/>
  <c r="U2868" i="125"/>
  <c r="U2795" i="125"/>
  <c r="U2731" i="125"/>
  <c r="U2723" i="125"/>
  <c r="U2689" i="125"/>
  <c r="U2620" i="125"/>
  <c r="U2579" i="125"/>
  <c r="U2529" i="125"/>
  <c r="U2432" i="125"/>
  <c r="U2363" i="125"/>
  <c r="U2850" i="125"/>
  <c r="U2838" i="125"/>
  <c r="U2826" i="125"/>
  <c r="U2814" i="125"/>
  <c r="U2802" i="125"/>
  <c r="U2790" i="125"/>
  <c r="U2778" i="125"/>
  <c r="U2766" i="125"/>
  <c r="U2754" i="125"/>
  <c r="U2742" i="125"/>
  <c r="U2736" i="125"/>
  <c r="U2722" i="125"/>
  <c r="U2688" i="125"/>
  <c r="U2674" i="125"/>
  <c r="U2640" i="125"/>
  <c r="U2626" i="125"/>
  <c r="U2592" i="125"/>
  <c r="U2578" i="125"/>
  <c r="U2544" i="125"/>
  <c r="U2496" i="125"/>
  <c r="U2428" i="125"/>
  <c r="U2399" i="125"/>
  <c r="U2362" i="125"/>
  <c r="U2314" i="125"/>
  <c r="U2307" i="125"/>
  <c r="U2735" i="125"/>
  <c r="U2708" i="125"/>
  <c r="U2694" i="125"/>
  <c r="U2687" i="125"/>
  <c r="U2660" i="125"/>
  <c r="U2646" i="125"/>
  <c r="U2639" i="125"/>
  <c r="U2612" i="125"/>
  <c r="U2598" i="125"/>
  <c r="U2564" i="125"/>
  <c r="U2516" i="125"/>
  <c r="U2294" i="125"/>
  <c r="U2273" i="125"/>
  <c r="U2225" i="125"/>
  <c r="U2177" i="125"/>
  <c r="U2129" i="125"/>
  <c r="U2728" i="125"/>
  <c r="U2714" i="125"/>
  <c r="U2680" i="125"/>
  <c r="U2666" i="125"/>
  <c r="U2632" i="125"/>
  <c r="U2618" i="125"/>
  <c r="U2584" i="125"/>
  <c r="U2570" i="125"/>
  <c r="U2536" i="125"/>
  <c r="U2488" i="125"/>
  <c r="U2353" i="125"/>
  <c r="U2347" i="125"/>
  <c r="U2293" i="125"/>
  <c r="U2259" i="125"/>
  <c r="U2211" i="125"/>
  <c r="U2198" i="125"/>
  <c r="U2163" i="125"/>
  <c r="U2150" i="125"/>
  <c r="U2115" i="125"/>
  <c r="U2102" i="125"/>
  <c r="U2081" i="125"/>
  <c r="U2339" i="125"/>
  <c r="U2326" i="125"/>
  <c r="U2305" i="125"/>
  <c r="U2246" i="125"/>
  <c r="U1591" i="125"/>
  <c r="U2920" i="125"/>
  <c r="U2891" i="125"/>
  <c r="U2875" i="125"/>
  <c r="U2859" i="125"/>
  <c r="U2848" i="125"/>
  <c r="U2842" i="125"/>
  <c r="U2836" i="125"/>
  <c r="U2830" i="125"/>
  <c r="U2824" i="125"/>
  <c r="U2818" i="125"/>
  <c r="U2812" i="125"/>
  <c r="U2806" i="125"/>
  <c r="U2800" i="125"/>
  <c r="U2794" i="125"/>
  <c r="U2788" i="125"/>
  <c r="U2782" i="125"/>
  <c r="U2776" i="125"/>
  <c r="U2770" i="125"/>
  <c r="U2764" i="125"/>
  <c r="U2758" i="125"/>
  <c r="U2752" i="125"/>
  <c r="U2746" i="125"/>
  <c r="U2740" i="125"/>
  <c r="U2720" i="125"/>
  <c r="U2706" i="125"/>
  <c r="U2699" i="125"/>
  <c r="U2672" i="125"/>
  <c r="U2658" i="125"/>
  <c r="U2651" i="125"/>
  <c r="U2624" i="125"/>
  <c r="U2610" i="125"/>
  <c r="U2603" i="125"/>
  <c r="U2576" i="125"/>
  <c r="U2562" i="125"/>
  <c r="U2555" i="125"/>
  <c r="U2528" i="125"/>
  <c r="U2507" i="125"/>
  <c r="U2493" i="125"/>
  <c r="U2480" i="125"/>
  <c r="U2467" i="125"/>
  <c r="U2455" i="125"/>
  <c r="U2426" i="125"/>
  <c r="U2415" i="125"/>
  <c r="U2373" i="125"/>
  <c r="U2346" i="125"/>
  <c r="U2325" i="125"/>
  <c r="U2885" i="125"/>
  <c r="U2869" i="125"/>
  <c r="U2853" i="125"/>
  <c r="U2841" i="125"/>
  <c r="U2829" i="125"/>
  <c r="U2817" i="125"/>
  <c r="U2726" i="125"/>
  <c r="U2692" i="125"/>
  <c r="U2678" i="125"/>
  <c r="U2644" i="125"/>
  <c r="U2630" i="125"/>
  <c r="U2596" i="125"/>
  <c r="U2582" i="125"/>
  <c r="U2548" i="125"/>
  <c r="U2500" i="125"/>
  <c r="U2425" i="125"/>
  <c r="U2298" i="125"/>
  <c r="U2291" i="125"/>
  <c r="U2257" i="125"/>
  <c r="U2209" i="125"/>
  <c r="U2161" i="125"/>
  <c r="U2113" i="125"/>
  <c r="U2038" i="125"/>
  <c r="U1986" i="125"/>
  <c r="U1937" i="125"/>
  <c r="U1795" i="125"/>
  <c r="U2847" i="125"/>
  <c r="U2835" i="125"/>
  <c r="U2823" i="125"/>
  <c r="U2811" i="125"/>
  <c r="U2799" i="125"/>
  <c r="U2787" i="125"/>
  <c r="U2775" i="125"/>
  <c r="U2712" i="125"/>
  <c r="U2698" i="125"/>
  <c r="U2664" i="125"/>
  <c r="U2650" i="125"/>
  <c r="U2616" i="125"/>
  <c r="U2602" i="125"/>
  <c r="U2568" i="125"/>
  <c r="U2520" i="125"/>
  <c r="U2337" i="125"/>
  <c r="U2278" i="125"/>
  <c r="U2243" i="125"/>
  <c r="U2230" i="125"/>
  <c r="U2195" i="125"/>
  <c r="U2182" i="125"/>
  <c r="U2147" i="125"/>
  <c r="U2134" i="125"/>
  <c r="U2099" i="125"/>
  <c r="U2086" i="125"/>
  <c r="U1801" i="125"/>
  <c r="U1640" i="125"/>
  <c r="U2732" i="125"/>
  <c r="U2718" i="125"/>
  <c r="U2711" i="125"/>
  <c r="U2697" i="125"/>
  <c r="U2684" i="125"/>
  <c r="U2670" i="125"/>
  <c r="U2663" i="125"/>
  <c r="U2649" i="125"/>
  <c r="U2636" i="125"/>
  <c r="U2622" i="125"/>
  <c r="U2601" i="125"/>
  <c r="U2588" i="125"/>
  <c r="U2574" i="125"/>
  <c r="U2553" i="125"/>
  <c r="U2540" i="125"/>
  <c r="U2519" i="125"/>
  <c r="U2505" i="125"/>
  <c r="U2492" i="125"/>
  <c r="U2472" i="125"/>
  <c r="U2460" i="125"/>
  <c r="U2448" i="125"/>
  <c r="U2413" i="125"/>
  <c r="U2371" i="125"/>
  <c r="U2358" i="125"/>
  <c r="U2323" i="125"/>
  <c r="U2277" i="125"/>
  <c r="U2054" i="125"/>
  <c r="U1966" i="125"/>
  <c r="U2846" i="125"/>
  <c r="U2834" i="125"/>
  <c r="U2822" i="125"/>
  <c r="U2810" i="125"/>
  <c r="U2798" i="125"/>
  <c r="U2786" i="125"/>
  <c r="U2774" i="125"/>
  <c r="U2762" i="125"/>
  <c r="U2750" i="125"/>
  <c r="U2738" i="125"/>
  <c r="U2704" i="125"/>
  <c r="U2690" i="125"/>
  <c r="U2683" i="125"/>
  <c r="U2656" i="125"/>
  <c r="U2642" i="125"/>
  <c r="U2635" i="125"/>
  <c r="U2608" i="125"/>
  <c r="U2594" i="125"/>
  <c r="U2587" i="125"/>
  <c r="U2560" i="125"/>
  <c r="U2539" i="125"/>
  <c r="U2512" i="125"/>
  <c r="U2491" i="125"/>
  <c r="U2471" i="125"/>
  <c r="U2459" i="125"/>
  <c r="U2447" i="125"/>
  <c r="U2412" i="125"/>
  <c r="U2401" i="125"/>
  <c r="U2378" i="125"/>
  <c r="U2357" i="125"/>
  <c r="U2330" i="125"/>
  <c r="U2310" i="125"/>
  <c r="U2289" i="125"/>
  <c r="U2283" i="125"/>
  <c r="U1928" i="125"/>
  <c r="U1811" i="125"/>
  <c r="U2676" i="125"/>
  <c r="U2662" i="125"/>
  <c r="U2628" i="125"/>
  <c r="U2614" i="125"/>
  <c r="U2580" i="125"/>
  <c r="U2566" i="125"/>
  <c r="U2532" i="125"/>
  <c r="U2484" i="125"/>
  <c r="U2441" i="125"/>
  <c r="U2435" i="125"/>
  <c r="U2394" i="125"/>
  <c r="U2241" i="125"/>
  <c r="U2193" i="125"/>
  <c r="U2145" i="125"/>
  <c r="U2097" i="125"/>
  <c r="U2010" i="125"/>
  <c r="U2730" i="125"/>
  <c r="U2696" i="125"/>
  <c r="U2682" i="125"/>
  <c r="U2648" i="125"/>
  <c r="U2634" i="125"/>
  <c r="U2600" i="125"/>
  <c r="U2586" i="125"/>
  <c r="U2552" i="125"/>
  <c r="U2504" i="125"/>
  <c r="U2369" i="125"/>
  <c r="U2321" i="125"/>
  <c r="U2282" i="125"/>
  <c r="U2275" i="125"/>
  <c r="U2227" i="125"/>
  <c r="U2214" i="125"/>
  <c r="U2179" i="125"/>
  <c r="U2166" i="125"/>
  <c r="U2131" i="125"/>
  <c r="U2118" i="125"/>
  <c r="U1922" i="125"/>
  <c r="U1794" i="125"/>
  <c r="U1783" i="125"/>
  <c r="U1711" i="125"/>
  <c r="U1583" i="125"/>
  <c r="U1548" i="125"/>
  <c r="U1434" i="125"/>
  <c r="U1122" i="125"/>
  <c r="U836" i="125"/>
  <c r="U1933" i="125"/>
  <c r="U1837" i="125"/>
  <c r="U1826" i="125"/>
  <c r="U1771" i="125"/>
  <c r="U1727" i="125"/>
  <c r="U1602" i="125"/>
  <c r="U1504" i="125"/>
  <c r="U1497" i="125"/>
  <c r="U1944" i="125"/>
  <c r="U1932" i="125"/>
  <c r="U1898" i="125"/>
  <c r="U1770" i="125"/>
  <c r="U1759" i="125"/>
  <c r="U1753" i="125"/>
  <c r="U1616" i="125"/>
  <c r="U1609" i="125"/>
  <c r="U1601" i="125"/>
  <c r="U1503" i="125"/>
  <c r="U1920" i="125"/>
  <c r="U1909" i="125"/>
  <c r="U1891" i="125"/>
  <c r="U1799" i="125"/>
  <c r="U1615" i="125"/>
  <c r="U1573" i="125"/>
  <c r="U1527" i="125"/>
  <c r="U1874" i="125"/>
  <c r="U1747" i="125"/>
  <c r="U1709" i="125"/>
  <c r="U1559" i="125"/>
  <c r="U1539" i="125"/>
  <c r="U1466" i="125"/>
  <c r="U1351" i="125"/>
  <c r="U1338" i="125"/>
  <c r="U2261" i="125"/>
  <c r="U2245" i="125"/>
  <c r="U1931" i="125"/>
  <c r="U1885" i="125"/>
  <c r="U1835" i="125"/>
  <c r="U1775" i="125"/>
  <c r="U1691" i="125"/>
  <c r="U1684" i="125"/>
  <c r="U1642" i="125"/>
  <c r="U1621" i="125"/>
  <c r="U1607" i="125"/>
  <c r="U1520" i="125"/>
  <c r="U1445" i="125"/>
  <c r="U1365" i="125"/>
  <c r="U1358" i="125"/>
  <c r="U1930" i="125"/>
  <c r="U1907" i="125"/>
  <c r="U1896" i="125"/>
  <c r="U1834" i="125"/>
  <c r="U1696" i="125"/>
  <c r="U1690" i="125"/>
  <c r="U1683" i="125"/>
  <c r="U1663" i="125"/>
  <c r="U1580" i="125"/>
  <c r="U1544" i="125"/>
  <c r="U1507" i="125"/>
  <c r="U1164" i="125"/>
  <c r="U1872" i="125"/>
  <c r="U1861" i="125"/>
  <c r="U1850" i="125"/>
  <c r="U1813" i="125"/>
  <c r="U1735" i="125"/>
  <c r="U1628" i="125"/>
  <c r="U1525" i="125"/>
  <c r="U1501" i="125"/>
  <c r="U1185" i="125"/>
  <c r="U2554" i="125"/>
  <c r="U2550" i="125"/>
  <c r="U2546" i="125"/>
  <c r="U2542" i="125"/>
  <c r="U2538" i="125"/>
  <c r="U2534" i="125"/>
  <c r="U2530" i="125"/>
  <c r="U2526" i="125"/>
  <c r="U2522" i="125"/>
  <c r="U2518" i="125"/>
  <c r="U2514" i="125"/>
  <c r="U2510" i="125"/>
  <c r="U2506" i="125"/>
  <c r="U2502" i="125"/>
  <c r="U2498" i="125"/>
  <c r="U2494" i="125"/>
  <c r="U2490" i="125"/>
  <c r="U2486" i="125"/>
  <c r="U2482" i="125"/>
  <c r="U2478" i="125"/>
  <c r="U1917" i="125"/>
  <c r="U1802" i="125"/>
  <c r="U1790" i="125"/>
  <c r="U1751" i="125"/>
  <c r="U1674" i="125"/>
  <c r="U1512" i="125"/>
  <c r="U1883" i="125"/>
  <c r="U1723" i="125"/>
  <c r="U1681" i="125"/>
  <c r="U1626" i="125"/>
  <c r="U1511" i="125"/>
  <c r="U1477" i="125"/>
  <c r="U1456" i="125"/>
  <c r="U1946" i="125"/>
  <c r="U1882" i="125"/>
  <c r="U1859" i="125"/>
  <c r="U1778" i="125"/>
  <c r="U1766" i="125"/>
  <c r="U1633" i="125"/>
  <c r="U1618" i="125"/>
  <c r="U1563" i="125"/>
  <c r="U1535" i="125"/>
  <c r="U1655" i="125"/>
  <c r="U1612" i="125"/>
  <c r="U1495" i="125"/>
  <c r="U1426" i="125"/>
  <c r="U1352" i="125"/>
  <c r="U1703" i="125"/>
  <c r="U1697" i="125"/>
  <c r="U1679" i="125"/>
  <c r="U1636" i="125"/>
  <c r="U1561" i="125"/>
  <c r="U1537" i="125"/>
  <c r="U1484" i="125"/>
  <c r="U1455" i="125"/>
  <c r="U1443" i="125"/>
  <c r="U1350" i="125"/>
  <c r="U1337" i="125"/>
  <c r="U1143" i="125"/>
  <c r="U1647" i="125"/>
  <c r="U1635" i="125"/>
  <c r="U1585" i="125"/>
  <c r="U1578" i="125"/>
  <c r="U1499" i="125"/>
  <c r="U1467" i="125"/>
  <c r="U1370" i="125"/>
  <c r="U1266" i="125"/>
  <c r="U1660" i="125"/>
  <c r="U1393" i="125"/>
  <c r="U1377" i="125"/>
  <c r="U1363" i="125"/>
  <c r="U1356" i="125"/>
  <c r="U1343" i="125"/>
  <c r="U1284" i="125"/>
  <c r="U1376" i="125"/>
  <c r="U1300" i="125"/>
  <c r="U1330" i="125"/>
  <c r="U921" i="125"/>
  <c r="U902" i="125"/>
  <c r="U888" i="125"/>
  <c r="U848" i="125"/>
  <c r="U1081" i="125"/>
  <c r="U1063" i="125"/>
  <c r="U1045" i="125"/>
  <c r="U1027" i="125"/>
  <c r="U1009" i="125"/>
  <c r="U977" i="125"/>
  <c r="U908" i="125"/>
  <c r="U901" i="125"/>
  <c r="U895" i="125"/>
  <c r="U1433" i="125"/>
  <c r="U1118" i="125"/>
  <c r="U969" i="125"/>
  <c r="U961" i="125"/>
  <c r="U1657" i="125"/>
  <c r="U1650" i="125"/>
  <c r="U1575" i="125"/>
  <c r="U1564" i="125"/>
  <c r="U1551" i="125"/>
  <c r="U1540" i="125"/>
  <c r="U1523" i="125"/>
  <c r="U1464" i="125"/>
  <c r="U1367" i="125"/>
  <c r="U1218" i="125"/>
  <c r="U1170" i="125"/>
  <c r="U1088" i="125"/>
  <c r="U926" i="125"/>
  <c r="U873" i="125"/>
  <c r="U860" i="125"/>
  <c r="U1631" i="125"/>
  <c r="U1588" i="125"/>
  <c r="U1517" i="125"/>
  <c r="U1287" i="125"/>
  <c r="U1262" i="125"/>
  <c r="U1256" i="125"/>
  <c r="U1125" i="125"/>
  <c r="U1102" i="125"/>
  <c r="U1095" i="125"/>
  <c r="U1079" i="125"/>
  <c r="U1061" i="125"/>
  <c r="U1043" i="125"/>
  <c r="U1025" i="125"/>
  <c r="U1007" i="125"/>
  <c r="U945" i="125"/>
  <c r="U1297" i="125"/>
  <c r="U1281" i="125"/>
  <c r="U1274" i="125"/>
  <c r="U1189" i="125"/>
  <c r="U1183" i="125"/>
  <c r="U1396" i="125"/>
  <c r="U1385" i="125"/>
  <c r="U1301" i="125"/>
  <c r="U1216" i="125"/>
  <c r="U1442" i="125"/>
  <c r="U1425" i="125"/>
  <c r="U1341" i="125"/>
  <c r="U1289" i="125"/>
  <c r="U1207" i="125"/>
  <c r="U891" i="125"/>
  <c r="U1675" i="125"/>
  <c r="U1651" i="125"/>
  <c r="U1627" i="125"/>
  <c r="U1603" i="125"/>
  <c r="U1579" i="125"/>
  <c r="U1555" i="125"/>
  <c r="U1500" i="125"/>
  <c r="U1468" i="125"/>
  <c r="U1458" i="125"/>
  <c r="U1441" i="125"/>
  <c r="U1213" i="125"/>
  <c r="U1075" i="125"/>
  <c r="U1057" i="125"/>
  <c r="U1039" i="125"/>
  <c r="U1021" i="125"/>
  <c r="U1003" i="125"/>
  <c r="U957" i="125"/>
  <c r="U949" i="125"/>
  <c r="U1491" i="125"/>
  <c r="U1473" i="125"/>
  <c r="U1407" i="125"/>
  <c r="U1383" i="125"/>
  <c r="U1371" i="125"/>
  <c r="U1311" i="125"/>
  <c r="U1140" i="125"/>
  <c r="U1417" i="125"/>
  <c r="U1401" i="125"/>
  <c r="U1321" i="125"/>
  <c r="U1305" i="125"/>
  <c r="U1245" i="125"/>
  <c r="U1165" i="125"/>
  <c r="U1127" i="125"/>
  <c r="U1091" i="125"/>
  <c r="U856" i="125"/>
  <c r="U806" i="125"/>
  <c r="U721" i="125"/>
  <c r="U1699" i="125"/>
  <c r="U1667" i="125"/>
  <c r="U1643" i="125"/>
  <c r="U1619" i="125"/>
  <c r="U1595" i="125"/>
  <c r="U1571" i="125"/>
  <c r="U1547" i="125"/>
  <c r="U1519" i="125"/>
  <c r="U1465" i="125"/>
  <c r="U1420" i="125"/>
  <c r="U1397" i="125"/>
  <c r="U1324" i="125"/>
  <c r="U1267" i="125"/>
  <c r="U1230" i="125"/>
  <c r="U1209" i="125"/>
  <c r="U1086" i="125"/>
  <c r="U1232" i="125"/>
  <c r="U1161" i="125"/>
  <c r="U1119" i="125"/>
  <c r="U1067" i="125"/>
  <c r="U1049" i="125"/>
  <c r="U1031" i="125"/>
  <c r="U1013" i="125"/>
  <c r="U965" i="125"/>
  <c r="U837" i="125"/>
  <c r="U774" i="125"/>
  <c r="U730" i="125"/>
  <c r="U697" i="125"/>
  <c r="U1329" i="125"/>
  <c r="U1215" i="125"/>
  <c r="U1191" i="125"/>
  <c r="U1167" i="125"/>
  <c r="U1142" i="125"/>
  <c r="U1124" i="125"/>
  <c r="U1111" i="125"/>
  <c r="U1104" i="125"/>
  <c r="U1097" i="125"/>
  <c r="U1090" i="125"/>
  <c r="U396" i="125"/>
  <c r="U369" i="125"/>
  <c r="U271" i="125"/>
  <c r="U1409" i="125"/>
  <c r="U1399" i="125"/>
  <c r="U1348" i="125"/>
  <c r="U1313" i="125"/>
  <c r="U1220" i="125"/>
  <c r="U1214" i="125"/>
  <c r="U1190" i="125"/>
  <c r="U1166" i="125"/>
  <c r="U1148" i="125"/>
  <c r="U1135" i="125"/>
  <c r="U1065" i="125"/>
  <c r="U1047" i="125"/>
  <c r="U1029" i="125"/>
  <c r="U1011" i="125"/>
  <c r="U941" i="125"/>
  <c r="U869" i="125"/>
  <c r="U863" i="125"/>
  <c r="U552" i="125"/>
  <c r="U510" i="125"/>
  <c r="U1196" i="125"/>
  <c r="U1172" i="125"/>
  <c r="U1159" i="125"/>
  <c r="U1116" i="125"/>
  <c r="U1073" i="125"/>
  <c r="U1055" i="125"/>
  <c r="U1037" i="125"/>
  <c r="U1019" i="125"/>
  <c r="U1001" i="125"/>
  <c r="U993" i="125"/>
  <c r="U985" i="125"/>
  <c r="U794" i="125"/>
  <c r="U715" i="125"/>
  <c r="U617" i="125"/>
  <c r="U1457" i="125"/>
  <c r="U1071" i="125"/>
  <c r="U1053" i="125"/>
  <c r="U1035" i="125"/>
  <c r="U1017" i="125"/>
  <c r="U999" i="125"/>
  <c r="U953" i="125"/>
  <c r="U763" i="125"/>
  <c r="U854" i="125"/>
  <c r="U1361" i="125"/>
  <c r="U1265" i="125"/>
  <c r="U1255" i="125"/>
  <c r="U1069" i="125"/>
  <c r="U1051" i="125"/>
  <c r="U1033" i="125"/>
  <c r="U1015" i="125"/>
  <c r="U997" i="125"/>
  <c r="U937" i="125"/>
  <c r="U831" i="125"/>
  <c r="U783" i="125"/>
  <c r="U706" i="125"/>
  <c r="U1227" i="125"/>
  <c r="U989" i="125"/>
  <c r="U845" i="125"/>
  <c r="U769" i="125"/>
  <c r="U1254" i="125"/>
  <c r="U1233" i="125"/>
  <c r="U1137" i="125"/>
  <c r="U1106" i="125"/>
  <c r="U1084" i="125"/>
  <c r="U1077" i="125"/>
  <c r="U1059" i="125"/>
  <c r="U1041" i="125"/>
  <c r="U1023" i="125"/>
  <c r="U1005" i="125"/>
  <c r="U981" i="125"/>
  <c r="U973" i="125"/>
  <c r="U930" i="125"/>
  <c r="U789" i="125"/>
  <c r="U691" i="125"/>
  <c r="U820" i="125"/>
  <c r="U764" i="125"/>
  <c r="U673" i="125"/>
  <c r="U642" i="125"/>
  <c r="U636" i="125"/>
  <c r="U630" i="125"/>
  <c r="U123" i="125"/>
  <c r="U788" i="125"/>
  <c r="U738" i="125"/>
  <c r="U708" i="125"/>
  <c r="U523" i="125"/>
  <c r="U449" i="125"/>
  <c r="U914" i="125"/>
  <c r="U647" i="125"/>
  <c r="U623" i="125"/>
  <c r="U713" i="125"/>
  <c r="U671" i="125"/>
  <c r="U590" i="125"/>
  <c r="U542" i="125"/>
  <c r="U494" i="125"/>
  <c r="U428" i="125"/>
  <c r="U401" i="125"/>
  <c r="U652" i="125"/>
  <c r="U589" i="125"/>
  <c r="U576" i="125"/>
  <c r="U508" i="125"/>
  <c r="U233" i="125"/>
  <c r="U900" i="125"/>
  <c r="U878" i="125"/>
  <c r="U454" i="125"/>
  <c r="U353" i="125"/>
  <c r="U889" i="125"/>
  <c r="U866" i="125"/>
  <c r="U804" i="125"/>
  <c r="U743" i="125"/>
  <c r="U614" i="125"/>
  <c r="U513" i="125"/>
  <c r="U433" i="125"/>
  <c r="U662" i="125"/>
  <c r="U587" i="125"/>
  <c r="U527" i="125"/>
  <c r="U520" i="125"/>
  <c r="U486" i="125"/>
  <c r="U460" i="125"/>
  <c r="U385" i="125"/>
  <c r="U218" i="125"/>
  <c r="U1076" i="125"/>
  <c r="U1064" i="125"/>
  <c r="U1052" i="125"/>
  <c r="U1040" i="125"/>
  <c r="U1028" i="125"/>
  <c r="U1016" i="125"/>
  <c r="U1004" i="125"/>
  <c r="U992" i="125"/>
  <c r="U980" i="125"/>
  <c r="U968" i="125"/>
  <c r="U956" i="125"/>
  <c r="U911" i="125"/>
  <c r="U887" i="125"/>
  <c r="U853" i="125"/>
  <c r="U815" i="125"/>
  <c r="U601" i="125"/>
  <c r="U595" i="125"/>
  <c r="U566" i="125"/>
  <c r="U499" i="125"/>
  <c r="U338" i="125"/>
  <c r="U231" i="125"/>
  <c r="U183" i="125"/>
  <c r="U1108" i="125"/>
  <c r="U1092" i="125"/>
  <c r="U876" i="125"/>
  <c r="U852" i="125"/>
  <c r="U753" i="125"/>
  <c r="U741" i="125"/>
  <c r="U594" i="125"/>
  <c r="U498" i="125"/>
  <c r="U480" i="125"/>
  <c r="U364" i="125"/>
  <c r="U324" i="125"/>
  <c r="U305" i="125"/>
  <c r="U875" i="125"/>
  <c r="U765" i="125"/>
  <c r="U758" i="125"/>
  <c r="U740" i="125"/>
  <c r="U692" i="125"/>
  <c r="U649" i="125"/>
  <c r="U612" i="125"/>
  <c r="U491" i="125"/>
  <c r="U417" i="125"/>
  <c r="U249" i="125"/>
  <c r="U547" i="125"/>
  <c r="U534" i="125"/>
  <c r="U504" i="125"/>
  <c r="U472" i="125"/>
  <c r="U419" i="125"/>
  <c r="U387" i="125"/>
  <c r="U355" i="125"/>
  <c r="U342" i="125"/>
  <c r="U195" i="125"/>
  <c r="U718" i="125"/>
  <c r="U679" i="125"/>
  <c r="U639" i="125"/>
  <c r="U515" i="125"/>
  <c r="U451" i="125"/>
  <c r="U444" i="125"/>
  <c r="U412" i="125"/>
  <c r="U380" i="125"/>
  <c r="U348" i="125"/>
  <c r="U341" i="125"/>
  <c r="U766" i="125"/>
  <c r="U604" i="125"/>
  <c r="U592" i="125"/>
  <c r="U558" i="125"/>
  <c r="U528" i="125"/>
  <c r="U496" i="125"/>
  <c r="U470" i="125"/>
  <c r="U30" i="125"/>
  <c r="U840" i="125"/>
  <c r="U824" i="125"/>
  <c r="U808" i="125"/>
  <c r="U792" i="125"/>
  <c r="U776" i="125"/>
  <c r="U728" i="125"/>
  <c r="U684" i="125"/>
  <c r="U678" i="125"/>
  <c r="U571" i="125"/>
  <c r="U539" i="125"/>
  <c r="U170" i="125"/>
  <c r="U129" i="125"/>
  <c r="U135" i="125"/>
  <c r="U754" i="125"/>
  <c r="U748" i="125"/>
  <c r="U705" i="125"/>
  <c r="U563" i="125"/>
  <c r="U551" i="125"/>
  <c r="U326" i="125"/>
  <c r="U293" i="125"/>
  <c r="U281" i="125"/>
  <c r="U54" i="125"/>
  <c r="U828" i="125"/>
  <c r="U812" i="125"/>
  <c r="U796" i="125"/>
  <c r="U780" i="125"/>
  <c r="U726" i="125"/>
  <c r="U665" i="125"/>
  <c r="U582" i="125"/>
  <c r="U544" i="125"/>
  <c r="U518" i="125"/>
  <c r="U475" i="125"/>
  <c r="U435" i="125"/>
  <c r="U403" i="125"/>
  <c r="U371" i="125"/>
  <c r="U286" i="125"/>
  <c r="U274" i="125"/>
  <c r="U252" i="125"/>
  <c r="U245" i="125"/>
  <c r="U832" i="125"/>
  <c r="U816" i="125"/>
  <c r="U800" i="125"/>
  <c r="U784" i="125"/>
  <c r="U670" i="125"/>
  <c r="U568" i="125"/>
  <c r="U467" i="125"/>
  <c r="U317" i="125"/>
  <c r="U243" i="125"/>
  <c r="U99" i="125"/>
  <c r="U117" i="125"/>
  <c r="U214" i="125"/>
  <c r="U202" i="125"/>
  <c r="U159" i="125"/>
  <c r="U147" i="125"/>
  <c r="U106" i="125"/>
  <c r="U75" i="125"/>
  <c r="U591" i="125"/>
  <c r="U567" i="125"/>
  <c r="U543" i="125"/>
  <c r="U519" i="125"/>
  <c r="U495" i="125"/>
  <c r="U471" i="125"/>
  <c r="U238" i="125"/>
  <c r="U226" i="125"/>
  <c r="U111" i="125"/>
  <c r="U269" i="125"/>
  <c r="U257" i="125"/>
  <c r="U219" i="125"/>
  <c r="U207" i="125"/>
  <c r="U175" i="125"/>
  <c r="U163" i="125"/>
  <c r="U151" i="125"/>
  <c r="U60" i="125"/>
  <c r="U262" i="125"/>
  <c r="U250" i="125"/>
  <c r="U187" i="125"/>
  <c r="U139" i="125"/>
  <c r="U127" i="125"/>
  <c r="U52" i="125"/>
  <c r="U28" i="125"/>
  <c r="U72" i="125"/>
  <c r="U96" i="125"/>
  <c r="U329" i="125"/>
  <c r="U310" i="125"/>
  <c r="U298" i="125"/>
  <c r="U267" i="125"/>
  <c r="U255" i="125"/>
  <c r="U173" i="125"/>
  <c r="U65" i="125"/>
  <c r="U346" i="125"/>
  <c r="U334" i="125"/>
  <c r="U322" i="125"/>
  <c r="U161" i="125"/>
  <c r="U149" i="125"/>
  <c r="U50" i="125"/>
  <c r="U26" i="125"/>
  <c r="U291" i="125"/>
  <c r="U279" i="125"/>
  <c r="U197" i="125"/>
  <c r="U185" i="125"/>
  <c r="U166" i="125"/>
  <c r="U137" i="125"/>
  <c r="U125" i="125"/>
  <c r="U89" i="125"/>
  <c r="U70" i="125"/>
  <c r="U56" i="125"/>
  <c r="U693" i="125"/>
  <c r="U680" i="125"/>
  <c r="U667" i="125"/>
  <c r="U645" i="125"/>
  <c r="U632" i="125"/>
  <c r="U619" i="125"/>
  <c r="U597" i="125"/>
  <c r="U583" i="125"/>
  <c r="U573" i="125"/>
  <c r="U549" i="125"/>
  <c r="U525" i="125"/>
  <c r="U501" i="125"/>
  <c r="U477" i="125"/>
  <c r="U457" i="125"/>
  <c r="U441" i="125"/>
  <c r="U425" i="125"/>
  <c r="U409" i="125"/>
  <c r="U393" i="125"/>
  <c r="U377" i="125"/>
  <c r="U361" i="125"/>
  <c r="U315" i="125"/>
  <c r="U303" i="125"/>
  <c r="U259" i="125"/>
  <c r="U196" i="125"/>
  <c r="U190" i="125"/>
  <c r="U178" i="125"/>
  <c r="U154" i="125"/>
  <c r="U142" i="125"/>
  <c r="U124" i="125"/>
  <c r="U113" i="125"/>
  <c r="U94" i="125"/>
  <c r="U327" i="125"/>
  <c r="U221" i="125"/>
  <c r="U209" i="125"/>
  <c r="U189" i="125"/>
  <c r="U177" i="125"/>
  <c r="U171" i="125"/>
  <c r="U153" i="125"/>
  <c r="U141" i="125"/>
  <c r="U130" i="125"/>
  <c r="U118" i="125"/>
  <c r="U100" i="125"/>
  <c r="U93" i="125"/>
  <c r="U55" i="125"/>
  <c r="U31" i="125"/>
  <c r="U337" i="125"/>
  <c r="U313" i="125"/>
  <c r="U289" i="125"/>
  <c r="U265" i="125"/>
  <c r="U241" i="125"/>
  <c r="U217" i="125"/>
  <c r="U193" i="125"/>
  <c r="U87" i="125"/>
  <c r="U63" i="125"/>
  <c r="U43" i="125"/>
  <c r="U19" i="125"/>
  <c r="U101" i="125"/>
  <c r="U77" i="125"/>
  <c r="U7" i="125"/>
  <c r="U61" i="125"/>
  <c r="U57" i="125"/>
  <c r="A10" i="127"/>
  <c r="D482" i="127"/>
  <c r="E482" i="127" s="1"/>
  <c r="B780" i="127"/>
  <c r="B763" i="127"/>
  <c r="B744" i="127"/>
  <c r="B727" i="127"/>
  <c r="B708" i="127"/>
  <c r="B691" i="127"/>
  <c r="B672" i="127"/>
  <c r="B655" i="127"/>
  <c r="B636" i="127"/>
  <c r="B619" i="127"/>
  <c r="B600" i="127"/>
  <c r="B583" i="127"/>
  <c r="B564" i="127"/>
  <c r="B547" i="127"/>
  <c r="B528" i="127"/>
  <c r="B511" i="127"/>
  <c r="B492" i="127"/>
  <c r="B475" i="127"/>
  <c r="B456" i="127"/>
  <c r="B439" i="127"/>
  <c r="B420" i="127"/>
  <c r="B403" i="127"/>
  <c r="B384" i="127"/>
  <c r="B367" i="127"/>
  <c r="B348" i="127"/>
  <c r="B331" i="127"/>
  <c r="B312" i="127"/>
  <c r="B295" i="127"/>
  <c r="B276" i="127"/>
  <c r="B259" i="127"/>
  <c r="B240" i="127"/>
  <c r="B223" i="127"/>
  <c r="B204" i="127"/>
  <c r="B187" i="127"/>
  <c r="B168" i="127"/>
  <c r="B151" i="127"/>
  <c r="B132" i="127"/>
  <c r="B115" i="127"/>
  <c r="B96" i="127"/>
  <c r="B79" i="127"/>
  <c r="B60" i="127"/>
  <c r="B43" i="127"/>
  <c r="B24" i="127"/>
  <c r="C784" i="127"/>
  <c r="C765" i="127"/>
  <c r="C748" i="127"/>
  <c r="C729" i="127"/>
  <c r="C707" i="127"/>
  <c r="C688" i="127"/>
  <c r="C666" i="127"/>
  <c r="C646" i="127"/>
  <c r="C622" i="127"/>
  <c r="C595" i="127"/>
  <c r="C567" i="127"/>
  <c r="C538" i="127"/>
  <c r="C505" i="127"/>
  <c r="C468" i="127"/>
  <c r="C434" i="127"/>
  <c r="C393" i="127"/>
  <c r="C355" i="127"/>
  <c r="C318" i="127"/>
  <c r="C277" i="127"/>
  <c r="C242" i="127"/>
  <c r="C181" i="127"/>
  <c r="C89" i="127"/>
  <c r="D31" i="127"/>
  <c r="E31" i="127" s="1"/>
  <c r="D181" i="127"/>
  <c r="E181" i="127" s="1"/>
  <c r="D347" i="127"/>
  <c r="E347" i="127" s="1"/>
  <c r="D699" i="127"/>
  <c r="E699" i="127" s="1"/>
  <c r="B778" i="127"/>
  <c r="B761" i="127"/>
  <c r="B742" i="127"/>
  <c r="B725" i="127"/>
  <c r="B706" i="127"/>
  <c r="B689" i="127"/>
  <c r="B670" i="127"/>
  <c r="B653" i="127"/>
  <c r="B634" i="127"/>
  <c r="B617" i="127"/>
  <c r="B598" i="127"/>
  <c r="B581" i="127"/>
  <c r="B526" i="127"/>
  <c r="B473" i="127"/>
  <c r="B454" i="127"/>
  <c r="B437" i="127"/>
  <c r="B418" i="127"/>
  <c r="B401" i="127"/>
  <c r="B382" i="127"/>
  <c r="B365" i="127"/>
  <c r="B346" i="127"/>
  <c r="B329" i="127"/>
  <c r="B310" i="127"/>
  <c r="B293" i="127"/>
  <c r="B274" i="127"/>
  <c r="B257" i="127"/>
  <c r="B238" i="127"/>
  <c r="B221" i="127"/>
  <c r="B202" i="127"/>
  <c r="B185" i="127"/>
  <c r="B166" i="127"/>
  <c r="B149" i="127"/>
  <c r="B130" i="127"/>
  <c r="B113" i="127"/>
  <c r="B94" i="127"/>
  <c r="B77" i="127"/>
  <c r="B58" i="127"/>
  <c r="B41" i="127"/>
  <c r="B22" i="127"/>
  <c r="C782" i="127"/>
  <c r="C763" i="127"/>
  <c r="C746" i="127"/>
  <c r="C726" i="127"/>
  <c r="C706" i="127"/>
  <c r="C686" i="127"/>
  <c r="C665" i="127"/>
  <c r="C645" i="127"/>
  <c r="C621" i="127"/>
  <c r="C594" i="127"/>
  <c r="C566" i="127"/>
  <c r="C537" i="127"/>
  <c r="C499" i="127"/>
  <c r="C466" i="127"/>
  <c r="C430" i="127"/>
  <c r="C389" i="127"/>
  <c r="C354" i="127"/>
  <c r="C313" i="127"/>
  <c r="C276" i="127"/>
  <c r="C238" i="127"/>
  <c r="C180" i="127"/>
  <c r="C85" i="127"/>
  <c r="D36" i="127"/>
  <c r="E36" i="127" s="1"/>
  <c r="D188" i="127"/>
  <c r="E188" i="127" s="1"/>
  <c r="D352" i="127"/>
  <c r="E352" i="127" s="1"/>
  <c r="D742" i="127"/>
  <c r="E742" i="127" s="1"/>
  <c r="B509" i="127"/>
  <c r="B777" i="127"/>
  <c r="B758" i="127"/>
  <c r="B741" i="127"/>
  <c r="B722" i="127"/>
  <c r="B705" i="127"/>
  <c r="B686" i="127"/>
  <c r="B669" i="127"/>
  <c r="B650" i="127"/>
  <c r="B633" i="127"/>
  <c r="B614" i="127"/>
  <c r="B597" i="127"/>
  <c r="B578" i="127"/>
  <c r="B561" i="127"/>
  <c r="B542" i="127"/>
  <c r="B525" i="127"/>
  <c r="B506" i="127"/>
  <c r="B489" i="127"/>
  <c r="B470" i="127"/>
  <c r="B453" i="127"/>
  <c r="B434" i="127"/>
  <c r="B417" i="127"/>
  <c r="B398" i="127"/>
  <c r="B381" i="127"/>
  <c r="B362" i="127"/>
  <c r="B345" i="127"/>
  <c r="B326" i="127"/>
  <c r="B309" i="127"/>
  <c r="B290" i="127"/>
  <c r="B273" i="127"/>
  <c r="B254" i="127"/>
  <c r="B237" i="127"/>
  <c r="B218" i="127"/>
  <c r="B201" i="127"/>
  <c r="B182" i="127"/>
  <c r="B165" i="127"/>
  <c r="B146" i="127"/>
  <c r="B129" i="127"/>
  <c r="B110" i="127"/>
  <c r="B93" i="127"/>
  <c r="B74" i="127"/>
  <c r="B57" i="127"/>
  <c r="B38" i="127"/>
  <c r="B21" i="127"/>
  <c r="C779" i="127"/>
  <c r="C762" i="127"/>
  <c r="C743" i="127"/>
  <c r="C725" i="127"/>
  <c r="C705" i="127"/>
  <c r="C683" i="127"/>
  <c r="C664" i="127"/>
  <c r="C642" i="127"/>
  <c r="C617" i="127"/>
  <c r="C591" i="127"/>
  <c r="C562" i="127"/>
  <c r="C533" i="127"/>
  <c r="C496" i="127"/>
  <c r="C465" i="127"/>
  <c r="C425" i="127"/>
  <c r="C387" i="127"/>
  <c r="C350" i="127"/>
  <c r="C309" i="127"/>
  <c r="C274" i="127"/>
  <c r="C233" i="127"/>
  <c r="C169" i="127"/>
  <c r="C73" i="127"/>
  <c r="D50" i="127"/>
  <c r="E50" i="127" s="1"/>
  <c r="D208" i="127"/>
  <c r="E208" i="127" s="1"/>
  <c r="D373" i="127"/>
  <c r="E373" i="127" s="1"/>
  <c r="B490" i="127"/>
  <c r="B776" i="127"/>
  <c r="B757" i="127"/>
  <c r="B740" i="127"/>
  <c r="B721" i="127"/>
  <c r="B704" i="127"/>
  <c r="B685" i="127"/>
  <c r="B668" i="127"/>
  <c r="B649" i="127"/>
  <c r="B632" i="127"/>
  <c r="B613" i="127"/>
  <c r="B596" i="127"/>
  <c r="B577" i="127"/>
  <c r="B560" i="127"/>
  <c r="B541" i="127"/>
  <c r="B524" i="127"/>
  <c r="B505" i="127"/>
  <c r="B488" i="127"/>
  <c r="B469" i="127"/>
  <c r="B452" i="127"/>
  <c r="B433" i="127"/>
  <c r="B416" i="127"/>
  <c r="B397" i="127"/>
  <c r="B380" i="127"/>
  <c r="B361" i="127"/>
  <c r="B344" i="127"/>
  <c r="B325" i="127"/>
  <c r="B308" i="127"/>
  <c r="B289" i="127"/>
  <c r="B272" i="127"/>
  <c r="B253" i="127"/>
  <c r="B236" i="127"/>
  <c r="B217" i="127"/>
  <c r="B200" i="127"/>
  <c r="B181" i="127"/>
  <c r="B164" i="127"/>
  <c r="B145" i="127"/>
  <c r="B128" i="127"/>
  <c r="B109" i="127"/>
  <c r="B92" i="127"/>
  <c r="B73" i="127"/>
  <c r="B56" i="127"/>
  <c r="B37" i="127"/>
  <c r="B20" i="127"/>
  <c r="C778" i="127"/>
  <c r="C761" i="127"/>
  <c r="C742" i="127"/>
  <c r="C724" i="127"/>
  <c r="C702" i="127"/>
  <c r="C682" i="127"/>
  <c r="C662" i="127"/>
  <c r="C641" i="127"/>
  <c r="C616" i="127"/>
  <c r="C590" i="127"/>
  <c r="C561" i="127"/>
  <c r="C529" i="127"/>
  <c r="C495" i="127"/>
  <c r="C461" i="127"/>
  <c r="C421" i="127"/>
  <c r="C386" i="127"/>
  <c r="C345" i="127"/>
  <c r="C307" i="127"/>
  <c r="C270" i="127"/>
  <c r="C229" i="127"/>
  <c r="C165" i="127"/>
  <c r="C69" i="127"/>
  <c r="D55" i="127"/>
  <c r="E55" i="127" s="1"/>
  <c r="D216" i="127"/>
  <c r="E216" i="127" s="1"/>
  <c r="D400" i="127"/>
  <c r="E400" i="127" s="1"/>
  <c r="B545" i="127"/>
  <c r="B775" i="127"/>
  <c r="B756" i="127"/>
  <c r="B739" i="127"/>
  <c r="B720" i="127"/>
  <c r="B703" i="127"/>
  <c r="B684" i="127"/>
  <c r="B667" i="127"/>
  <c r="B648" i="127"/>
  <c r="B631" i="127"/>
  <c r="B612" i="127"/>
  <c r="B595" i="127"/>
  <c r="B576" i="127"/>
  <c r="B559" i="127"/>
  <c r="B540" i="127"/>
  <c r="B523" i="127"/>
  <c r="B504" i="127"/>
  <c r="B487" i="127"/>
  <c r="B468" i="127"/>
  <c r="B451" i="127"/>
  <c r="B432" i="127"/>
  <c r="B415" i="127"/>
  <c r="B396" i="127"/>
  <c r="B379" i="127"/>
  <c r="B360" i="127"/>
  <c r="B343" i="127"/>
  <c r="B324" i="127"/>
  <c r="B307" i="127"/>
  <c r="B288" i="127"/>
  <c r="B271" i="127"/>
  <c r="B252" i="127"/>
  <c r="B235" i="127"/>
  <c r="B216" i="127"/>
  <c r="B199" i="127"/>
  <c r="B180" i="127"/>
  <c r="B163" i="127"/>
  <c r="B144" i="127"/>
  <c r="B127" i="127"/>
  <c r="B108" i="127"/>
  <c r="B91" i="127"/>
  <c r="B72" i="127"/>
  <c r="B55" i="127"/>
  <c r="B36" i="127"/>
  <c r="B19" i="127"/>
  <c r="C777" i="127"/>
  <c r="C760" i="127"/>
  <c r="C741" i="127"/>
  <c r="C722" i="127"/>
  <c r="C701" i="127"/>
  <c r="C681" i="127"/>
  <c r="C659" i="127"/>
  <c r="C638" i="127"/>
  <c r="C613" i="127"/>
  <c r="C586" i="127"/>
  <c r="C557" i="127"/>
  <c r="C525" i="127"/>
  <c r="C494" i="127"/>
  <c r="C457" i="127"/>
  <c r="C420" i="127"/>
  <c r="C382" i="127"/>
  <c r="C341" i="127"/>
  <c r="C306" i="127"/>
  <c r="C265" i="127"/>
  <c r="C228" i="127"/>
  <c r="C153" i="127"/>
  <c r="C57" i="127"/>
  <c r="D72" i="127"/>
  <c r="E72" i="127" s="1"/>
  <c r="D236" i="127"/>
  <c r="E236" i="127" s="1"/>
  <c r="D428" i="127"/>
  <c r="E428" i="127" s="1"/>
  <c r="B773" i="127"/>
  <c r="B754" i="127"/>
  <c r="B737" i="127"/>
  <c r="B718" i="127"/>
  <c r="B701" i="127"/>
  <c r="B682" i="127"/>
  <c r="B665" i="127"/>
  <c r="B646" i="127"/>
  <c r="B629" i="127"/>
  <c r="B610" i="127"/>
  <c r="B593" i="127"/>
  <c r="B574" i="127"/>
  <c r="B557" i="127"/>
  <c r="B538" i="127"/>
  <c r="B521" i="127"/>
  <c r="B502" i="127"/>
  <c r="B485" i="127"/>
  <c r="B466" i="127"/>
  <c r="B449" i="127"/>
  <c r="B430" i="127"/>
  <c r="B413" i="127"/>
  <c r="B394" i="127"/>
  <c r="B377" i="127"/>
  <c r="B358" i="127"/>
  <c r="B341" i="127"/>
  <c r="B322" i="127"/>
  <c r="B305" i="127"/>
  <c r="B286" i="127"/>
  <c r="B269" i="127"/>
  <c r="B250" i="127"/>
  <c r="B233" i="127"/>
  <c r="B214" i="127"/>
  <c r="B197" i="127"/>
  <c r="B178" i="127"/>
  <c r="B161" i="127"/>
  <c r="B142" i="127"/>
  <c r="B125" i="127"/>
  <c r="B106" i="127"/>
  <c r="B89" i="127"/>
  <c r="B70" i="127"/>
  <c r="B53" i="127"/>
  <c r="B34" i="127"/>
  <c r="B17" i="127"/>
  <c r="C775" i="127"/>
  <c r="C758" i="127"/>
  <c r="C739" i="127"/>
  <c r="C719" i="127"/>
  <c r="C700" i="127"/>
  <c r="C678" i="127"/>
  <c r="C658" i="127"/>
  <c r="C635" i="127"/>
  <c r="C610" i="127"/>
  <c r="C582" i="127"/>
  <c r="C554" i="127"/>
  <c r="C523" i="127"/>
  <c r="C490" i="127"/>
  <c r="C453" i="127"/>
  <c r="C418" i="127"/>
  <c r="C377" i="127"/>
  <c r="C339" i="127"/>
  <c r="C302" i="127"/>
  <c r="C261" i="127"/>
  <c r="C217" i="127"/>
  <c r="C149" i="127"/>
  <c r="C53" i="127"/>
  <c r="D77" i="127"/>
  <c r="E77" i="127" s="1"/>
  <c r="D242" i="127"/>
  <c r="E242" i="127" s="1"/>
  <c r="D456" i="127"/>
  <c r="E456" i="127" s="1"/>
  <c r="B562" i="127"/>
  <c r="B770" i="127"/>
  <c r="B753" i="127"/>
  <c r="B734" i="127"/>
  <c r="B717" i="127"/>
  <c r="B698" i="127"/>
  <c r="B681" i="127"/>
  <c r="B662" i="127"/>
  <c r="B645" i="127"/>
  <c r="B626" i="127"/>
  <c r="B609" i="127"/>
  <c r="B590" i="127"/>
  <c r="B573" i="127"/>
  <c r="B554" i="127"/>
  <c r="B537" i="127"/>
  <c r="B518" i="127"/>
  <c r="B501" i="127"/>
  <c r="B482" i="127"/>
  <c r="B465" i="127"/>
  <c r="B446" i="127"/>
  <c r="B429" i="127"/>
  <c r="B410" i="127"/>
  <c r="B393" i="127"/>
  <c r="B374" i="127"/>
  <c r="B357" i="127"/>
  <c r="B338" i="127"/>
  <c r="B321" i="127"/>
  <c r="B302" i="127"/>
  <c r="B285" i="127"/>
  <c r="B266" i="127"/>
  <c r="B249" i="127"/>
  <c r="B230" i="127"/>
  <c r="B213" i="127"/>
  <c r="B194" i="127"/>
  <c r="B177" i="127"/>
  <c r="B158" i="127"/>
  <c r="B141" i="127"/>
  <c r="B122" i="127"/>
  <c r="B105" i="127"/>
  <c r="B86" i="127"/>
  <c r="B69" i="127"/>
  <c r="B50" i="127"/>
  <c r="B33" i="127"/>
  <c r="B14" i="127"/>
  <c r="C774" i="127"/>
  <c r="C755" i="127"/>
  <c r="C738" i="127"/>
  <c r="C718" i="127"/>
  <c r="C698" i="127"/>
  <c r="C677" i="127"/>
  <c r="C657" i="127"/>
  <c r="C634" i="127"/>
  <c r="C609" i="127"/>
  <c r="C581" i="127"/>
  <c r="C553" i="127"/>
  <c r="C522" i="127"/>
  <c r="C485" i="127"/>
  <c r="C451" i="127"/>
  <c r="C414" i="127"/>
  <c r="C373" i="127"/>
  <c r="C338" i="127"/>
  <c r="C297" i="127"/>
  <c r="C259" i="127"/>
  <c r="C213" i="127"/>
  <c r="C137" i="127"/>
  <c r="C41" i="127"/>
  <c r="D98" i="127"/>
  <c r="E98" i="127" s="1"/>
  <c r="D264" i="127"/>
  <c r="E264" i="127" s="1"/>
  <c r="D782" i="127"/>
  <c r="E782" i="127" s="1"/>
  <c r="D770" i="127"/>
  <c r="E770" i="127" s="1"/>
  <c r="D758" i="127"/>
  <c r="E758" i="127" s="1"/>
  <c r="D746" i="127"/>
  <c r="E746" i="127" s="1"/>
  <c r="D734" i="127"/>
  <c r="E734" i="127" s="1"/>
  <c r="D722" i="127"/>
  <c r="E722" i="127" s="1"/>
  <c r="D781" i="127"/>
  <c r="E781" i="127" s="1"/>
  <c r="D769" i="127"/>
  <c r="E769" i="127" s="1"/>
  <c r="D757" i="127"/>
  <c r="E757" i="127" s="1"/>
  <c r="D745" i="127"/>
  <c r="E745" i="127" s="1"/>
  <c r="D733" i="127"/>
  <c r="E733" i="127" s="1"/>
  <c r="D721" i="127"/>
  <c r="E721" i="127" s="1"/>
  <c r="D709" i="127"/>
  <c r="E709" i="127" s="1"/>
  <c r="D697" i="127"/>
  <c r="E697" i="127" s="1"/>
  <c r="D685" i="127"/>
  <c r="E685" i="127" s="1"/>
  <c r="D673" i="127"/>
  <c r="E673" i="127" s="1"/>
  <c r="D661" i="127"/>
  <c r="E661" i="127" s="1"/>
  <c r="D649" i="127"/>
  <c r="E649" i="127" s="1"/>
  <c r="D637" i="127"/>
  <c r="E637" i="127" s="1"/>
  <c r="D625" i="127"/>
  <c r="E625" i="127" s="1"/>
  <c r="D613" i="127"/>
  <c r="E613" i="127" s="1"/>
  <c r="D601" i="127"/>
  <c r="E601" i="127" s="1"/>
  <c r="D589" i="127"/>
  <c r="E589" i="127" s="1"/>
  <c r="D577" i="127"/>
  <c r="E577" i="127" s="1"/>
  <c r="D565" i="127"/>
  <c r="E565" i="127" s="1"/>
  <c r="D775" i="127"/>
  <c r="E775" i="127" s="1"/>
  <c r="D763" i="127"/>
  <c r="E763" i="127" s="1"/>
  <c r="D751" i="127"/>
  <c r="E751" i="127" s="1"/>
  <c r="D739" i="127"/>
  <c r="E739" i="127" s="1"/>
  <c r="D727" i="127"/>
  <c r="E727" i="127" s="1"/>
  <c r="D715" i="127"/>
  <c r="E715" i="127" s="1"/>
  <c r="D703" i="127"/>
  <c r="E703" i="127" s="1"/>
  <c r="D691" i="127"/>
  <c r="E691" i="127" s="1"/>
  <c r="D679" i="127"/>
  <c r="E679" i="127" s="1"/>
  <c r="D667" i="127"/>
  <c r="E667" i="127" s="1"/>
  <c r="D655" i="127"/>
  <c r="E655" i="127" s="1"/>
  <c r="D643" i="127"/>
  <c r="E643" i="127" s="1"/>
  <c r="D631" i="127"/>
  <c r="E631" i="127" s="1"/>
  <c r="D619" i="127"/>
  <c r="E619" i="127" s="1"/>
  <c r="D607" i="127"/>
  <c r="E607" i="127" s="1"/>
  <c r="D595" i="127"/>
  <c r="E595" i="127" s="1"/>
  <c r="D583" i="127"/>
  <c r="E583" i="127" s="1"/>
  <c r="D571" i="127"/>
  <c r="E571" i="127" s="1"/>
  <c r="D559" i="127"/>
  <c r="E559" i="127" s="1"/>
  <c r="D547" i="127"/>
  <c r="E547" i="127" s="1"/>
  <c r="D786" i="127"/>
  <c r="E786" i="127" s="1"/>
  <c r="D774" i="127"/>
  <c r="E774" i="127" s="1"/>
  <c r="D762" i="127"/>
  <c r="E762" i="127" s="1"/>
  <c r="D750" i="127"/>
  <c r="E750" i="127" s="1"/>
  <c r="D738" i="127"/>
  <c r="E738" i="127" s="1"/>
  <c r="D726" i="127"/>
  <c r="E726" i="127" s="1"/>
  <c r="D714" i="127"/>
  <c r="E714" i="127" s="1"/>
  <c r="D702" i="127"/>
  <c r="E702" i="127" s="1"/>
  <c r="D690" i="127"/>
  <c r="E690" i="127" s="1"/>
  <c r="D678" i="127"/>
  <c r="E678" i="127" s="1"/>
  <c r="D666" i="127"/>
  <c r="E666" i="127" s="1"/>
  <c r="D654" i="127"/>
  <c r="E654" i="127" s="1"/>
  <c r="D642" i="127"/>
  <c r="E642" i="127" s="1"/>
  <c r="D630" i="127"/>
  <c r="E630" i="127" s="1"/>
  <c r="D618" i="127"/>
  <c r="E618" i="127" s="1"/>
  <c r="D606" i="127"/>
  <c r="E606" i="127" s="1"/>
  <c r="D594" i="127"/>
  <c r="E594" i="127" s="1"/>
  <c r="D582" i="127"/>
  <c r="E582" i="127" s="1"/>
  <c r="D570" i="127"/>
  <c r="E570" i="127" s="1"/>
  <c r="D558" i="127"/>
  <c r="E558" i="127" s="1"/>
  <c r="D546" i="127"/>
  <c r="E546" i="127" s="1"/>
  <c r="D784" i="127"/>
  <c r="E784" i="127" s="1"/>
  <c r="D772" i="127"/>
  <c r="E772" i="127" s="1"/>
  <c r="D760" i="127"/>
  <c r="E760" i="127" s="1"/>
  <c r="D748" i="127"/>
  <c r="E748" i="127" s="1"/>
  <c r="D736" i="127"/>
  <c r="E736" i="127" s="1"/>
  <c r="D724" i="127"/>
  <c r="E724" i="127" s="1"/>
  <c r="D712" i="127"/>
  <c r="E712" i="127" s="1"/>
  <c r="D700" i="127"/>
  <c r="E700" i="127" s="1"/>
  <c r="D688" i="127"/>
  <c r="E688" i="127" s="1"/>
  <c r="D676" i="127"/>
  <c r="E676" i="127" s="1"/>
  <c r="D664" i="127"/>
  <c r="E664" i="127" s="1"/>
  <c r="D652" i="127"/>
  <c r="E652" i="127" s="1"/>
  <c r="D640" i="127"/>
  <c r="E640" i="127" s="1"/>
  <c r="D628" i="127"/>
  <c r="E628" i="127" s="1"/>
  <c r="D616" i="127"/>
  <c r="E616" i="127" s="1"/>
  <c r="D604" i="127"/>
  <c r="E604" i="127" s="1"/>
  <c r="D592" i="127"/>
  <c r="E592" i="127" s="1"/>
  <c r="D580" i="127"/>
  <c r="E580" i="127" s="1"/>
  <c r="D568" i="127"/>
  <c r="E568" i="127" s="1"/>
  <c r="D556" i="127"/>
  <c r="E556" i="127" s="1"/>
  <c r="D544" i="127"/>
  <c r="E544" i="127" s="1"/>
  <c r="D768" i="127"/>
  <c r="E768" i="127" s="1"/>
  <c r="D749" i="127"/>
  <c r="E749" i="127" s="1"/>
  <c r="D729" i="127"/>
  <c r="E729" i="127" s="1"/>
  <c r="D708" i="127"/>
  <c r="E708" i="127" s="1"/>
  <c r="D692" i="127"/>
  <c r="E692" i="127" s="1"/>
  <c r="D672" i="127"/>
  <c r="E672" i="127" s="1"/>
  <c r="D656" i="127"/>
  <c r="E656" i="127" s="1"/>
  <c r="D636" i="127"/>
  <c r="E636" i="127" s="1"/>
  <c r="D620" i="127"/>
  <c r="E620" i="127" s="1"/>
  <c r="D600" i="127"/>
  <c r="E600" i="127" s="1"/>
  <c r="D584" i="127"/>
  <c r="E584" i="127" s="1"/>
  <c r="D564" i="127"/>
  <c r="E564" i="127" s="1"/>
  <c r="D549" i="127"/>
  <c r="E549" i="127" s="1"/>
  <c r="D534" i="127"/>
  <c r="E534" i="127" s="1"/>
  <c r="D522" i="127"/>
  <c r="E522" i="127" s="1"/>
  <c r="D510" i="127"/>
  <c r="E510" i="127" s="1"/>
  <c r="D498" i="127"/>
  <c r="E498" i="127" s="1"/>
  <c r="D486" i="127"/>
  <c r="E486" i="127" s="1"/>
  <c r="D474" i="127"/>
  <c r="E474" i="127" s="1"/>
  <c r="D462" i="127"/>
  <c r="E462" i="127" s="1"/>
  <c r="D450" i="127"/>
  <c r="E450" i="127" s="1"/>
  <c r="D438" i="127"/>
  <c r="E438" i="127" s="1"/>
  <c r="D426" i="127"/>
  <c r="E426" i="127" s="1"/>
  <c r="D414" i="127"/>
  <c r="E414" i="127" s="1"/>
  <c r="D402" i="127"/>
  <c r="E402" i="127" s="1"/>
  <c r="D390" i="127"/>
  <c r="E390" i="127" s="1"/>
  <c r="D378" i="127"/>
  <c r="E378" i="127" s="1"/>
  <c r="D366" i="127"/>
  <c r="E366" i="127" s="1"/>
  <c r="D354" i="127"/>
  <c r="E354" i="127" s="1"/>
  <c r="D342" i="127"/>
  <c r="E342" i="127" s="1"/>
  <c r="D330" i="127"/>
  <c r="E330" i="127" s="1"/>
  <c r="D318" i="127"/>
  <c r="E318" i="127" s="1"/>
  <c r="D306" i="127"/>
  <c r="E306" i="127" s="1"/>
  <c r="D294" i="127"/>
  <c r="E294" i="127" s="1"/>
  <c r="D282" i="127"/>
  <c r="E282" i="127" s="1"/>
  <c r="D270" i="127"/>
  <c r="E270" i="127" s="1"/>
  <c r="D258" i="127"/>
  <c r="E258" i="127" s="1"/>
  <c r="D246" i="127"/>
  <c r="E246" i="127" s="1"/>
  <c r="D234" i="127"/>
  <c r="E234" i="127" s="1"/>
  <c r="D222" i="127"/>
  <c r="E222" i="127" s="1"/>
  <c r="D210" i="127"/>
  <c r="E210" i="127" s="1"/>
  <c r="D198" i="127"/>
  <c r="E198" i="127" s="1"/>
  <c r="D186" i="127"/>
  <c r="E186" i="127" s="1"/>
  <c r="D174" i="127"/>
  <c r="E174" i="127" s="1"/>
  <c r="D162" i="127"/>
  <c r="E162" i="127" s="1"/>
  <c r="D150" i="127"/>
  <c r="E150" i="127" s="1"/>
  <c r="D138" i="127"/>
  <c r="E138" i="127" s="1"/>
  <c r="D126" i="127"/>
  <c r="E126" i="127" s="1"/>
  <c r="D114" i="127"/>
  <c r="E114" i="127" s="1"/>
  <c r="D102" i="127"/>
  <c r="E102" i="127" s="1"/>
  <c r="D90" i="127"/>
  <c r="E90" i="127" s="1"/>
  <c r="D78" i="127"/>
  <c r="E78" i="127" s="1"/>
  <c r="D66" i="127"/>
  <c r="E66" i="127" s="1"/>
  <c r="D54" i="127"/>
  <c r="E54" i="127" s="1"/>
  <c r="D42" i="127"/>
  <c r="E42" i="127" s="1"/>
  <c r="D30" i="127"/>
  <c r="E30" i="127" s="1"/>
  <c r="D18" i="127"/>
  <c r="E18" i="127" s="1"/>
  <c r="C14" i="127"/>
  <c r="D785" i="127"/>
  <c r="E785" i="127" s="1"/>
  <c r="D765" i="127"/>
  <c r="E765" i="127" s="1"/>
  <c r="D743" i="127"/>
  <c r="E743" i="127" s="1"/>
  <c r="D723" i="127"/>
  <c r="E723" i="127" s="1"/>
  <c r="D705" i="127"/>
  <c r="E705" i="127" s="1"/>
  <c r="D686" i="127"/>
  <c r="E686" i="127" s="1"/>
  <c r="D669" i="127"/>
  <c r="E669" i="127" s="1"/>
  <c r="D650" i="127"/>
  <c r="E650" i="127" s="1"/>
  <c r="D633" i="127"/>
  <c r="E633" i="127" s="1"/>
  <c r="D614" i="127"/>
  <c r="E614" i="127" s="1"/>
  <c r="D597" i="127"/>
  <c r="E597" i="127" s="1"/>
  <c r="D578" i="127"/>
  <c r="E578" i="127" s="1"/>
  <c r="D561" i="127"/>
  <c r="E561" i="127" s="1"/>
  <c r="D543" i="127"/>
  <c r="E543" i="127" s="1"/>
  <c r="D531" i="127"/>
  <c r="E531" i="127" s="1"/>
  <c r="D519" i="127"/>
  <c r="E519" i="127" s="1"/>
  <c r="D507" i="127"/>
  <c r="E507" i="127" s="1"/>
  <c r="D495" i="127"/>
  <c r="E495" i="127" s="1"/>
  <c r="D483" i="127"/>
  <c r="E483" i="127" s="1"/>
  <c r="D471" i="127"/>
  <c r="E471" i="127" s="1"/>
  <c r="D459" i="127"/>
  <c r="E459" i="127" s="1"/>
  <c r="D447" i="127"/>
  <c r="E447" i="127" s="1"/>
  <c r="D435" i="127"/>
  <c r="E435" i="127" s="1"/>
  <c r="D423" i="127"/>
  <c r="E423" i="127" s="1"/>
  <c r="D411" i="127"/>
  <c r="E411" i="127" s="1"/>
  <c r="D399" i="127"/>
  <c r="E399" i="127" s="1"/>
  <c r="D387" i="127"/>
  <c r="E387" i="127" s="1"/>
  <c r="D375" i="127"/>
  <c r="E375" i="127" s="1"/>
  <c r="D363" i="127"/>
  <c r="E363" i="127" s="1"/>
  <c r="D351" i="127"/>
  <c r="E351" i="127" s="1"/>
  <c r="D339" i="127"/>
  <c r="E339" i="127" s="1"/>
  <c r="D327" i="127"/>
  <c r="E327" i="127" s="1"/>
  <c r="D315" i="127"/>
  <c r="E315" i="127" s="1"/>
  <c r="D303" i="127"/>
  <c r="E303" i="127" s="1"/>
  <c r="D291" i="127"/>
  <c r="E291" i="127" s="1"/>
  <c r="D279" i="127"/>
  <c r="E279" i="127" s="1"/>
  <c r="D267" i="127"/>
  <c r="E267" i="127" s="1"/>
  <c r="D255" i="127"/>
  <c r="E255" i="127" s="1"/>
  <c r="D243" i="127"/>
  <c r="E243" i="127" s="1"/>
  <c r="D231" i="127"/>
  <c r="E231" i="127" s="1"/>
  <c r="D219" i="127"/>
  <c r="E219" i="127" s="1"/>
  <c r="D207" i="127"/>
  <c r="E207" i="127" s="1"/>
  <c r="D195" i="127"/>
  <c r="E195" i="127" s="1"/>
  <c r="D183" i="127"/>
  <c r="E183" i="127" s="1"/>
  <c r="D171" i="127"/>
  <c r="E171" i="127" s="1"/>
  <c r="D159" i="127"/>
  <c r="E159" i="127" s="1"/>
  <c r="D147" i="127"/>
  <c r="E147" i="127" s="1"/>
  <c r="D135" i="127"/>
  <c r="E135" i="127" s="1"/>
  <c r="D123" i="127"/>
  <c r="E123" i="127" s="1"/>
  <c r="D111" i="127"/>
  <c r="E111" i="127" s="1"/>
  <c r="D99" i="127"/>
  <c r="E99" i="127" s="1"/>
  <c r="D87" i="127"/>
  <c r="E87" i="127" s="1"/>
  <c r="D75" i="127"/>
  <c r="E75" i="127" s="1"/>
  <c r="D63" i="127"/>
  <c r="E63" i="127" s="1"/>
  <c r="D777" i="127"/>
  <c r="E777" i="127" s="1"/>
  <c r="D755" i="127"/>
  <c r="E755" i="127" s="1"/>
  <c r="D735" i="127"/>
  <c r="E735" i="127" s="1"/>
  <c r="D716" i="127"/>
  <c r="E716" i="127" s="1"/>
  <c r="D696" i="127"/>
  <c r="E696" i="127" s="1"/>
  <c r="D680" i="127"/>
  <c r="E680" i="127" s="1"/>
  <c r="D660" i="127"/>
  <c r="E660" i="127" s="1"/>
  <c r="D644" i="127"/>
  <c r="E644" i="127" s="1"/>
  <c r="D624" i="127"/>
  <c r="E624" i="127" s="1"/>
  <c r="D608" i="127"/>
  <c r="E608" i="127" s="1"/>
  <c r="D588" i="127"/>
  <c r="E588" i="127" s="1"/>
  <c r="D572" i="127"/>
  <c r="E572" i="127" s="1"/>
  <c r="D553" i="127"/>
  <c r="E553" i="127" s="1"/>
  <c r="D538" i="127"/>
  <c r="E538" i="127" s="1"/>
  <c r="D526" i="127"/>
  <c r="E526" i="127" s="1"/>
  <c r="D514" i="127"/>
  <c r="E514" i="127" s="1"/>
  <c r="D502" i="127"/>
  <c r="E502" i="127" s="1"/>
  <c r="D490" i="127"/>
  <c r="E490" i="127" s="1"/>
  <c r="D478" i="127"/>
  <c r="E478" i="127" s="1"/>
  <c r="D466" i="127"/>
  <c r="E466" i="127" s="1"/>
  <c r="D454" i="127"/>
  <c r="E454" i="127" s="1"/>
  <c r="D442" i="127"/>
  <c r="E442" i="127" s="1"/>
  <c r="D430" i="127"/>
  <c r="E430" i="127" s="1"/>
  <c r="D418" i="127"/>
  <c r="E418" i="127" s="1"/>
  <c r="D406" i="127"/>
  <c r="E406" i="127" s="1"/>
  <c r="D394" i="127"/>
  <c r="E394" i="127" s="1"/>
  <c r="D382" i="127"/>
  <c r="E382" i="127" s="1"/>
  <c r="D370" i="127"/>
  <c r="E370" i="127" s="1"/>
  <c r="D358" i="127"/>
  <c r="E358" i="127" s="1"/>
  <c r="D346" i="127"/>
  <c r="E346" i="127" s="1"/>
  <c r="D334" i="127"/>
  <c r="E334" i="127" s="1"/>
  <c r="D322" i="127"/>
  <c r="E322" i="127" s="1"/>
  <c r="D310" i="127"/>
  <c r="E310" i="127" s="1"/>
  <c r="D298" i="127"/>
  <c r="E298" i="127" s="1"/>
  <c r="D286" i="127"/>
  <c r="E286" i="127" s="1"/>
  <c r="D274" i="127"/>
  <c r="E274" i="127" s="1"/>
  <c r="D262" i="127"/>
  <c r="E262" i="127" s="1"/>
  <c r="D250" i="127"/>
  <c r="E250" i="127" s="1"/>
  <c r="D238" i="127"/>
  <c r="E238" i="127" s="1"/>
  <c r="D226" i="127"/>
  <c r="E226" i="127" s="1"/>
  <c r="D214" i="127"/>
  <c r="E214" i="127" s="1"/>
  <c r="D202" i="127"/>
  <c r="E202" i="127" s="1"/>
  <c r="D190" i="127"/>
  <c r="E190" i="127" s="1"/>
  <c r="D178" i="127"/>
  <c r="E178" i="127" s="1"/>
  <c r="D166" i="127"/>
  <c r="E166" i="127" s="1"/>
  <c r="D154" i="127"/>
  <c r="E154" i="127" s="1"/>
  <c r="D142" i="127"/>
  <c r="E142" i="127" s="1"/>
  <c r="D130" i="127"/>
  <c r="E130" i="127" s="1"/>
  <c r="D118" i="127"/>
  <c r="E118" i="127" s="1"/>
  <c r="D106" i="127"/>
  <c r="E106" i="127" s="1"/>
  <c r="D94" i="127"/>
  <c r="E94" i="127" s="1"/>
  <c r="D82" i="127"/>
  <c r="E82" i="127" s="1"/>
  <c r="D70" i="127"/>
  <c r="E70" i="127" s="1"/>
  <c r="D58" i="127"/>
  <c r="E58" i="127" s="1"/>
  <c r="D46" i="127"/>
  <c r="E46" i="127" s="1"/>
  <c r="D34" i="127"/>
  <c r="E34" i="127" s="1"/>
  <c r="D22" i="127"/>
  <c r="E22" i="127" s="1"/>
  <c r="D776" i="127"/>
  <c r="E776" i="127" s="1"/>
  <c r="D754" i="127"/>
  <c r="E754" i="127" s="1"/>
  <c r="D732" i="127"/>
  <c r="E732" i="127" s="1"/>
  <c r="D713" i="127"/>
  <c r="E713" i="127" s="1"/>
  <c r="D695" i="127"/>
  <c r="E695" i="127" s="1"/>
  <c r="D677" i="127"/>
  <c r="E677" i="127" s="1"/>
  <c r="D659" i="127"/>
  <c r="E659" i="127" s="1"/>
  <c r="D641" i="127"/>
  <c r="E641" i="127" s="1"/>
  <c r="D623" i="127"/>
  <c r="E623" i="127" s="1"/>
  <c r="D605" i="127"/>
  <c r="E605" i="127" s="1"/>
  <c r="D587" i="127"/>
  <c r="E587" i="127" s="1"/>
  <c r="D569" i="127"/>
  <c r="E569" i="127" s="1"/>
  <c r="D552" i="127"/>
  <c r="E552" i="127" s="1"/>
  <c r="D537" i="127"/>
  <c r="E537" i="127" s="1"/>
  <c r="D525" i="127"/>
  <c r="E525" i="127" s="1"/>
  <c r="D513" i="127"/>
  <c r="E513" i="127" s="1"/>
  <c r="D501" i="127"/>
  <c r="E501" i="127" s="1"/>
  <c r="D489" i="127"/>
  <c r="E489" i="127" s="1"/>
  <c r="D477" i="127"/>
  <c r="E477" i="127" s="1"/>
  <c r="D465" i="127"/>
  <c r="E465" i="127" s="1"/>
  <c r="D453" i="127"/>
  <c r="E453" i="127" s="1"/>
  <c r="D441" i="127"/>
  <c r="E441" i="127" s="1"/>
  <c r="D429" i="127"/>
  <c r="E429" i="127" s="1"/>
  <c r="D417" i="127"/>
  <c r="E417" i="127" s="1"/>
  <c r="D405" i="127"/>
  <c r="E405" i="127" s="1"/>
  <c r="D393" i="127"/>
  <c r="E393" i="127" s="1"/>
  <c r="D381" i="127"/>
  <c r="E381" i="127" s="1"/>
  <c r="D369" i="127"/>
  <c r="E369" i="127" s="1"/>
  <c r="D357" i="127"/>
  <c r="E357" i="127" s="1"/>
  <c r="D345" i="127"/>
  <c r="E345" i="127" s="1"/>
  <c r="D333" i="127"/>
  <c r="E333" i="127" s="1"/>
  <c r="D321" i="127"/>
  <c r="E321" i="127" s="1"/>
  <c r="D309" i="127"/>
  <c r="E309" i="127" s="1"/>
  <c r="D297" i="127"/>
  <c r="E297" i="127" s="1"/>
  <c r="D285" i="127"/>
  <c r="E285" i="127" s="1"/>
  <c r="D273" i="127"/>
  <c r="E273" i="127" s="1"/>
  <c r="D261" i="127"/>
  <c r="E261" i="127" s="1"/>
  <c r="D249" i="127"/>
  <c r="E249" i="127" s="1"/>
  <c r="D237" i="127"/>
  <c r="E237" i="127" s="1"/>
  <c r="D225" i="127"/>
  <c r="E225" i="127" s="1"/>
  <c r="D213" i="127"/>
  <c r="E213" i="127" s="1"/>
  <c r="D201" i="127"/>
  <c r="E201" i="127" s="1"/>
  <c r="D189" i="127"/>
  <c r="E189" i="127" s="1"/>
  <c r="D177" i="127"/>
  <c r="E177" i="127" s="1"/>
  <c r="D165" i="127"/>
  <c r="E165" i="127" s="1"/>
  <c r="D153" i="127"/>
  <c r="E153" i="127" s="1"/>
  <c r="D141" i="127"/>
  <c r="E141" i="127" s="1"/>
  <c r="D129" i="127"/>
  <c r="E129" i="127" s="1"/>
  <c r="D117" i="127"/>
  <c r="E117" i="127" s="1"/>
  <c r="D105" i="127"/>
  <c r="E105" i="127" s="1"/>
  <c r="D93" i="127"/>
  <c r="E93" i="127" s="1"/>
  <c r="D81" i="127"/>
  <c r="E81" i="127" s="1"/>
  <c r="D69" i="127"/>
  <c r="E69" i="127" s="1"/>
  <c r="D771" i="127"/>
  <c r="E771" i="127" s="1"/>
  <c r="D752" i="127"/>
  <c r="E752" i="127" s="1"/>
  <c r="D730" i="127"/>
  <c r="E730" i="127" s="1"/>
  <c r="D710" i="127"/>
  <c r="E710" i="127" s="1"/>
  <c r="D693" i="127"/>
  <c r="E693" i="127" s="1"/>
  <c r="D674" i="127"/>
  <c r="E674" i="127" s="1"/>
  <c r="D657" i="127"/>
  <c r="E657" i="127" s="1"/>
  <c r="D638" i="127"/>
  <c r="E638" i="127" s="1"/>
  <c r="D621" i="127"/>
  <c r="E621" i="127" s="1"/>
  <c r="D602" i="127"/>
  <c r="E602" i="127" s="1"/>
  <c r="D585" i="127"/>
  <c r="E585" i="127" s="1"/>
  <c r="D566" i="127"/>
  <c r="E566" i="127" s="1"/>
  <c r="D550" i="127"/>
  <c r="E550" i="127" s="1"/>
  <c r="D535" i="127"/>
  <c r="E535" i="127" s="1"/>
  <c r="D523" i="127"/>
  <c r="E523" i="127" s="1"/>
  <c r="D511" i="127"/>
  <c r="E511" i="127" s="1"/>
  <c r="D499" i="127"/>
  <c r="E499" i="127" s="1"/>
  <c r="D487" i="127"/>
  <c r="E487" i="127" s="1"/>
  <c r="D475" i="127"/>
  <c r="E475" i="127" s="1"/>
  <c r="D463" i="127"/>
  <c r="E463" i="127" s="1"/>
  <c r="D451" i="127"/>
  <c r="E451" i="127" s="1"/>
  <c r="D439" i="127"/>
  <c r="E439" i="127" s="1"/>
  <c r="D427" i="127"/>
  <c r="E427" i="127" s="1"/>
  <c r="D415" i="127"/>
  <c r="E415" i="127" s="1"/>
  <c r="D403" i="127"/>
  <c r="E403" i="127" s="1"/>
  <c r="D391" i="127"/>
  <c r="E391" i="127" s="1"/>
  <c r="D379" i="127"/>
  <c r="E379" i="127" s="1"/>
  <c r="D367" i="127"/>
  <c r="E367" i="127" s="1"/>
  <c r="D355" i="127"/>
  <c r="E355" i="127" s="1"/>
  <c r="D343" i="127"/>
  <c r="E343" i="127" s="1"/>
  <c r="D331" i="127"/>
  <c r="E331" i="127" s="1"/>
  <c r="D319" i="127"/>
  <c r="E319" i="127" s="1"/>
  <c r="D307" i="127"/>
  <c r="E307" i="127" s="1"/>
  <c r="D295" i="127"/>
  <c r="E295" i="127" s="1"/>
  <c r="D283" i="127"/>
  <c r="E283" i="127" s="1"/>
  <c r="D271" i="127"/>
  <c r="E271" i="127" s="1"/>
  <c r="D259" i="127"/>
  <c r="E259" i="127" s="1"/>
  <c r="D247" i="127"/>
  <c r="E247" i="127" s="1"/>
  <c r="D235" i="127"/>
  <c r="E235" i="127" s="1"/>
  <c r="D223" i="127"/>
  <c r="E223" i="127" s="1"/>
  <c r="D211" i="127"/>
  <c r="E211" i="127" s="1"/>
  <c r="D199" i="127"/>
  <c r="E199" i="127" s="1"/>
  <c r="D187" i="127"/>
  <c r="E187" i="127" s="1"/>
  <c r="D175" i="127"/>
  <c r="E175" i="127" s="1"/>
  <c r="D163" i="127"/>
  <c r="E163" i="127" s="1"/>
  <c r="D151" i="127"/>
  <c r="E151" i="127" s="1"/>
  <c r="D139" i="127"/>
  <c r="E139" i="127" s="1"/>
  <c r="D127" i="127"/>
  <c r="E127" i="127" s="1"/>
  <c r="D115" i="127"/>
  <c r="E115" i="127" s="1"/>
  <c r="D103" i="127"/>
  <c r="E103" i="127" s="1"/>
  <c r="D91" i="127"/>
  <c r="E91" i="127" s="1"/>
  <c r="D79" i="127"/>
  <c r="E79" i="127" s="1"/>
  <c r="D780" i="127"/>
  <c r="E780" i="127" s="1"/>
  <c r="D744" i="127"/>
  <c r="E744" i="127" s="1"/>
  <c r="D711" i="127"/>
  <c r="E711" i="127" s="1"/>
  <c r="D682" i="127"/>
  <c r="E682" i="127" s="1"/>
  <c r="D648" i="127"/>
  <c r="E648" i="127" s="1"/>
  <c r="D617" i="127"/>
  <c r="E617" i="127" s="1"/>
  <c r="D590" i="127"/>
  <c r="E590" i="127" s="1"/>
  <c r="D557" i="127"/>
  <c r="E557" i="127" s="1"/>
  <c r="D532" i="127"/>
  <c r="E532" i="127" s="1"/>
  <c r="D512" i="127"/>
  <c r="E512" i="127" s="1"/>
  <c r="D492" i="127"/>
  <c r="E492" i="127" s="1"/>
  <c r="D470" i="127"/>
  <c r="E470" i="127" s="1"/>
  <c r="D449" i="127"/>
  <c r="E449" i="127" s="1"/>
  <c r="D431" i="127"/>
  <c r="E431" i="127" s="1"/>
  <c r="D409" i="127"/>
  <c r="E409" i="127" s="1"/>
  <c r="D388" i="127"/>
  <c r="E388" i="127" s="1"/>
  <c r="D368" i="127"/>
  <c r="E368" i="127" s="1"/>
  <c r="D348" i="127"/>
  <c r="E348" i="127" s="1"/>
  <c r="D326" i="127"/>
  <c r="E326" i="127" s="1"/>
  <c r="D305" i="127"/>
  <c r="E305" i="127" s="1"/>
  <c r="D287" i="127"/>
  <c r="E287" i="127" s="1"/>
  <c r="D265" i="127"/>
  <c r="E265" i="127" s="1"/>
  <c r="D244" i="127"/>
  <c r="E244" i="127" s="1"/>
  <c r="D224" i="127"/>
  <c r="E224" i="127" s="1"/>
  <c r="D204" i="127"/>
  <c r="E204" i="127" s="1"/>
  <c r="D182" i="127"/>
  <c r="E182" i="127" s="1"/>
  <c r="D161" i="127"/>
  <c r="E161" i="127" s="1"/>
  <c r="D143" i="127"/>
  <c r="E143" i="127" s="1"/>
  <c r="D121" i="127"/>
  <c r="E121" i="127" s="1"/>
  <c r="D100" i="127"/>
  <c r="E100" i="127" s="1"/>
  <c r="D80" i="127"/>
  <c r="E80" i="127" s="1"/>
  <c r="D61" i="127"/>
  <c r="E61" i="127" s="1"/>
  <c r="D47" i="127"/>
  <c r="E47" i="127" s="1"/>
  <c r="D32" i="127"/>
  <c r="E32" i="127" s="1"/>
  <c r="D17" i="127"/>
  <c r="E17" i="127" s="1"/>
  <c r="C16" i="127"/>
  <c r="C28" i="127"/>
  <c r="C40" i="127"/>
  <c r="C52" i="127"/>
  <c r="C64" i="127"/>
  <c r="C76" i="127"/>
  <c r="C88" i="127"/>
  <c r="C100" i="127"/>
  <c r="C112" i="127"/>
  <c r="C124" i="127"/>
  <c r="C136" i="127"/>
  <c r="C148" i="127"/>
  <c r="C160" i="127"/>
  <c r="C172" i="127"/>
  <c r="C184" i="127"/>
  <c r="C196" i="127"/>
  <c r="C208" i="127"/>
  <c r="C220" i="127"/>
  <c r="C232" i="127"/>
  <c r="C244" i="127"/>
  <c r="C256" i="127"/>
  <c r="C268" i="127"/>
  <c r="C280" i="127"/>
  <c r="C292" i="127"/>
  <c r="C304" i="127"/>
  <c r="C316" i="127"/>
  <c r="C328" i="127"/>
  <c r="C340" i="127"/>
  <c r="C352" i="127"/>
  <c r="C364" i="127"/>
  <c r="C376" i="127"/>
  <c r="C388" i="127"/>
  <c r="C400" i="127"/>
  <c r="C412" i="127"/>
  <c r="C424" i="127"/>
  <c r="C436" i="127"/>
  <c r="C448" i="127"/>
  <c r="D767" i="127"/>
  <c r="E767" i="127" s="1"/>
  <c r="D737" i="127"/>
  <c r="E737" i="127" s="1"/>
  <c r="D701" i="127"/>
  <c r="E701" i="127" s="1"/>
  <c r="D670" i="127"/>
  <c r="E670" i="127" s="1"/>
  <c r="D639" i="127"/>
  <c r="E639" i="127" s="1"/>
  <c r="D610" i="127"/>
  <c r="E610" i="127" s="1"/>
  <c r="D576" i="127"/>
  <c r="E576" i="127" s="1"/>
  <c r="D548" i="127"/>
  <c r="E548" i="127" s="1"/>
  <c r="D527" i="127"/>
  <c r="E527" i="127" s="1"/>
  <c r="D505" i="127"/>
  <c r="E505" i="127" s="1"/>
  <c r="D484" i="127"/>
  <c r="E484" i="127" s="1"/>
  <c r="D464" i="127"/>
  <c r="E464" i="127" s="1"/>
  <c r="D444" i="127"/>
  <c r="E444" i="127" s="1"/>
  <c r="D422" i="127"/>
  <c r="E422" i="127" s="1"/>
  <c r="D401" i="127"/>
  <c r="E401" i="127" s="1"/>
  <c r="D383" i="127"/>
  <c r="E383" i="127" s="1"/>
  <c r="D361" i="127"/>
  <c r="E361" i="127" s="1"/>
  <c r="D340" i="127"/>
  <c r="E340" i="127" s="1"/>
  <c r="D320" i="127"/>
  <c r="E320" i="127" s="1"/>
  <c r="D300" i="127"/>
  <c r="E300" i="127" s="1"/>
  <c r="D278" i="127"/>
  <c r="E278" i="127" s="1"/>
  <c r="D257" i="127"/>
  <c r="E257" i="127" s="1"/>
  <c r="D239" i="127"/>
  <c r="E239" i="127" s="1"/>
  <c r="D217" i="127"/>
  <c r="E217" i="127" s="1"/>
  <c r="D196" i="127"/>
  <c r="E196" i="127" s="1"/>
  <c r="D176" i="127"/>
  <c r="E176" i="127" s="1"/>
  <c r="D156" i="127"/>
  <c r="E156" i="127" s="1"/>
  <c r="D134" i="127"/>
  <c r="E134" i="127" s="1"/>
  <c r="D113" i="127"/>
  <c r="E113" i="127" s="1"/>
  <c r="D95" i="127"/>
  <c r="E95" i="127" s="1"/>
  <c r="D73" i="127"/>
  <c r="E73" i="127" s="1"/>
  <c r="D56" i="127"/>
  <c r="E56" i="127" s="1"/>
  <c r="D41" i="127"/>
  <c r="E41" i="127" s="1"/>
  <c r="D27" i="127"/>
  <c r="E27" i="127" s="1"/>
  <c r="D13" i="127"/>
  <c r="E13" i="127" s="1"/>
  <c r="C20" i="127"/>
  <c r="C32" i="127"/>
  <c r="C44" i="127"/>
  <c r="C56" i="127"/>
  <c r="C68" i="127"/>
  <c r="C80" i="127"/>
  <c r="C92" i="127"/>
  <c r="C104" i="127"/>
  <c r="C116" i="127"/>
  <c r="C128" i="127"/>
  <c r="C140" i="127"/>
  <c r="C152" i="127"/>
  <c r="C164" i="127"/>
  <c r="C176" i="127"/>
  <c r="C188" i="127"/>
  <c r="C200" i="127"/>
  <c r="C212" i="127"/>
  <c r="C224" i="127"/>
  <c r="C236" i="127"/>
  <c r="C248" i="127"/>
  <c r="C260" i="127"/>
  <c r="C272" i="127"/>
  <c r="C284" i="127"/>
  <c r="C296" i="127"/>
  <c r="C308" i="127"/>
  <c r="C320" i="127"/>
  <c r="C332" i="127"/>
  <c r="C344" i="127"/>
  <c r="C356" i="127"/>
  <c r="C368" i="127"/>
  <c r="C380" i="127"/>
  <c r="C392" i="127"/>
  <c r="C404" i="127"/>
  <c r="C416" i="127"/>
  <c r="C428" i="127"/>
  <c r="C440" i="127"/>
  <c r="C452" i="127"/>
  <c r="C464" i="127"/>
  <c r="C476" i="127"/>
  <c r="C488" i="127"/>
  <c r="C500" i="127"/>
  <c r="C512" i="127"/>
  <c r="C524" i="127"/>
  <c r="C536" i="127"/>
  <c r="C548" i="127"/>
  <c r="C560" i="127"/>
  <c r="C572" i="127"/>
  <c r="C584" i="127"/>
  <c r="C596" i="127"/>
  <c r="C608" i="127"/>
  <c r="C620" i="127"/>
  <c r="D761" i="127"/>
  <c r="E761" i="127" s="1"/>
  <c r="D725" i="127"/>
  <c r="E725" i="127" s="1"/>
  <c r="D694" i="127"/>
  <c r="E694" i="127" s="1"/>
  <c r="D663" i="127"/>
  <c r="E663" i="127" s="1"/>
  <c r="D632" i="127"/>
  <c r="E632" i="127" s="1"/>
  <c r="D599" i="127"/>
  <c r="E599" i="127" s="1"/>
  <c r="D573" i="127"/>
  <c r="E573" i="127" s="1"/>
  <c r="D541" i="127"/>
  <c r="E541" i="127" s="1"/>
  <c r="D520" i="127"/>
  <c r="E520" i="127" s="1"/>
  <c r="D500" i="127"/>
  <c r="E500" i="127" s="1"/>
  <c r="D480" i="127"/>
  <c r="E480" i="127" s="1"/>
  <c r="D458" i="127"/>
  <c r="E458" i="127" s="1"/>
  <c r="D437" i="127"/>
  <c r="E437" i="127" s="1"/>
  <c r="D419" i="127"/>
  <c r="E419" i="127" s="1"/>
  <c r="D397" i="127"/>
  <c r="E397" i="127" s="1"/>
  <c r="D376" i="127"/>
  <c r="E376" i="127" s="1"/>
  <c r="D356" i="127"/>
  <c r="E356" i="127" s="1"/>
  <c r="D336" i="127"/>
  <c r="E336" i="127" s="1"/>
  <c r="D314" i="127"/>
  <c r="E314" i="127" s="1"/>
  <c r="D293" i="127"/>
  <c r="E293" i="127" s="1"/>
  <c r="D275" i="127"/>
  <c r="E275" i="127" s="1"/>
  <c r="D253" i="127"/>
  <c r="E253" i="127" s="1"/>
  <c r="D232" i="127"/>
  <c r="E232" i="127" s="1"/>
  <c r="D212" i="127"/>
  <c r="E212" i="127" s="1"/>
  <c r="D192" i="127"/>
  <c r="E192" i="127" s="1"/>
  <c r="D170" i="127"/>
  <c r="E170" i="127" s="1"/>
  <c r="D149" i="127"/>
  <c r="E149" i="127" s="1"/>
  <c r="D131" i="127"/>
  <c r="E131" i="127" s="1"/>
  <c r="D109" i="127"/>
  <c r="E109" i="127" s="1"/>
  <c r="D88" i="127"/>
  <c r="E88" i="127" s="1"/>
  <c r="D68" i="127"/>
  <c r="E68" i="127" s="1"/>
  <c r="D52" i="127"/>
  <c r="E52" i="127" s="1"/>
  <c r="D38" i="127"/>
  <c r="E38" i="127" s="1"/>
  <c r="D24" i="127"/>
  <c r="E24" i="127" s="1"/>
  <c r="C23" i="127"/>
  <c r="C35" i="127"/>
  <c r="C47" i="127"/>
  <c r="C59" i="127"/>
  <c r="C71" i="127"/>
  <c r="C83" i="127"/>
  <c r="C95" i="127"/>
  <c r="C107" i="127"/>
  <c r="C119" i="127"/>
  <c r="C131" i="127"/>
  <c r="C143" i="127"/>
  <c r="C155" i="127"/>
  <c r="C167" i="127"/>
  <c r="C179" i="127"/>
  <c r="C191" i="127"/>
  <c r="C203" i="127"/>
  <c r="C215" i="127"/>
  <c r="C227" i="127"/>
  <c r="C239" i="127"/>
  <c r="C251" i="127"/>
  <c r="C263" i="127"/>
  <c r="C275" i="127"/>
  <c r="C287" i="127"/>
  <c r="C299" i="127"/>
  <c r="C311" i="127"/>
  <c r="C323" i="127"/>
  <c r="C335" i="127"/>
  <c r="C347" i="127"/>
  <c r="C359" i="127"/>
  <c r="C371" i="127"/>
  <c r="C383" i="127"/>
  <c r="C395" i="127"/>
  <c r="C407" i="127"/>
  <c r="C419" i="127"/>
  <c r="C431" i="127"/>
  <c r="C443" i="127"/>
  <c r="C455" i="127"/>
  <c r="C467" i="127"/>
  <c r="C479" i="127"/>
  <c r="C491" i="127"/>
  <c r="C503" i="127"/>
  <c r="C515" i="127"/>
  <c r="C527" i="127"/>
  <c r="C539" i="127"/>
  <c r="C551" i="127"/>
  <c r="C563" i="127"/>
  <c r="C575" i="127"/>
  <c r="C587" i="127"/>
  <c r="D783" i="127"/>
  <c r="E783" i="127" s="1"/>
  <c r="D740" i="127"/>
  <c r="E740" i="127" s="1"/>
  <c r="D689" i="127"/>
  <c r="E689" i="127" s="1"/>
  <c r="D651" i="127"/>
  <c r="E651" i="127" s="1"/>
  <c r="D611" i="127"/>
  <c r="E611" i="127" s="1"/>
  <c r="D567" i="127"/>
  <c r="E567" i="127" s="1"/>
  <c r="D533" i="127"/>
  <c r="E533" i="127" s="1"/>
  <c r="D506" i="127"/>
  <c r="E506" i="127" s="1"/>
  <c r="D479" i="127"/>
  <c r="E479" i="127" s="1"/>
  <c r="D452" i="127"/>
  <c r="E452" i="127" s="1"/>
  <c r="D424" i="127"/>
  <c r="E424" i="127" s="1"/>
  <c r="D396" i="127"/>
  <c r="E396" i="127" s="1"/>
  <c r="D371" i="127"/>
  <c r="E371" i="127" s="1"/>
  <c r="D341" i="127"/>
  <c r="E341" i="127" s="1"/>
  <c r="D313" i="127"/>
  <c r="E313" i="127" s="1"/>
  <c r="D288" i="127"/>
  <c r="E288" i="127" s="1"/>
  <c r="D260" i="127"/>
  <c r="E260" i="127" s="1"/>
  <c r="D230" i="127"/>
  <c r="E230" i="127" s="1"/>
  <c r="D205" i="127"/>
  <c r="E205" i="127" s="1"/>
  <c r="D179" i="127"/>
  <c r="E179" i="127" s="1"/>
  <c r="D148" i="127"/>
  <c r="E148" i="127" s="1"/>
  <c r="D122" i="127"/>
  <c r="E122" i="127" s="1"/>
  <c r="D96" i="127"/>
  <c r="E96" i="127" s="1"/>
  <c r="D67" i="127"/>
  <c r="E67" i="127" s="1"/>
  <c r="D48" i="127"/>
  <c r="E48" i="127" s="1"/>
  <c r="D28" i="127"/>
  <c r="E28" i="127" s="1"/>
  <c r="C11" i="127"/>
  <c r="C27" i="127"/>
  <c r="C43" i="127"/>
  <c r="C60" i="127"/>
  <c r="C75" i="127"/>
  <c r="C91" i="127"/>
  <c r="C108" i="127"/>
  <c r="C123" i="127"/>
  <c r="C139" i="127"/>
  <c r="C156" i="127"/>
  <c r="C171" i="127"/>
  <c r="C187" i="127"/>
  <c r="C204" i="127"/>
  <c r="C219" i="127"/>
  <c r="C235" i="127"/>
  <c r="C252" i="127"/>
  <c r="C267" i="127"/>
  <c r="C283" i="127"/>
  <c r="C300" i="127"/>
  <c r="C315" i="127"/>
  <c r="C331" i="127"/>
  <c r="C348" i="127"/>
  <c r="C363" i="127"/>
  <c r="C379" i="127"/>
  <c r="C396" i="127"/>
  <c r="C411" i="127"/>
  <c r="C427" i="127"/>
  <c r="C444" i="127"/>
  <c r="C459" i="127"/>
  <c r="C473" i="127"/>
  <c r="C487" i="127"/>
  <c r="C502" i="127"/>
  <c r="C517" i="127"/>
  <c r="C531" i="127"/>
  <c r="C545" i="127"/>
  <c r="C559" i="127"/>
  <c r="C574" i="127"/>
  <c r="C589" i="127"/>
  <c r="C602" i="127"/>
  <c r="C615" i="127"/>
  <c r="C628" i="127"/>
  <c r="C640" i="127"/>
  <c r="D779" i="127"/>
  <c r="E779" i="127" s="1"/>
  <c r="D731" i="127"/>
  <c r="E731" i="127" s="1"/>
  <c r="D687" i="127"/>
  <c r="E687" i="127" s="1"/>
  <c r="D647" i="127"/>
  <c r="E647" i="127" s="1"/>
  <c r="D609" i="127"/>
  <c r="E609" i="127" s="1"/>
  <c r="D563" i="127"/>
  <c r="E563" i="127" s="1"/>
  <c r="D530" i="127"/>
  <c r="E530" i="127" s="1"/>
  <c r="D504" i="127"/>
  <c r="E504" i="127" s="1"/>
  <c r="D476" i="127"/>
  <c r="E476" i="127" s="1"/>
  <c r="D448" i="127"/>
  <c r="E448" i="127" s="1"/>
  <c r="D421" i="127"/>
  <c r="E421" i="127" s="1"/>
  <c r="D395" i="127"/>
  <c r="E395" i="127" s="1"/>
  <c r="D365" i="127"/>
  <c r="E365" i="127" s="1"/>
  <c r="D338" i="127"/>
  <c r="E338" i="127" s="1"/>
  <c r="D312" i="127"/>
  <c r="E312" i="127" s="1"/>
  <c r="D284" i="127"/>
  <c r="E284" i="127" s="1"/>
  <c r="D256" i="127"/>
  <c r="E256" i="127" s="1"/>
  <c r="D229" i="127"/>
  <c r="E229" i="127" s="1"/>
  <c r="D203" i="127"/>
  <c r="E203" i="127" s="1"/>
  <c r="D173" i="127"/>
  <c r="E173" i="127" s="1"/>
  <c r="D146" i="127"/>
  <c r="E146" i="127" s="1"/>
  <c r="D120" i="127"/>
  <c r="E120" i="127" s="1"/>
  <c r="D92" i="127"/>
  <c r="E92" i="127" s="1"/>
  <c r="D65" i="127"/>
  <c r="E65" i="127" s="1"/>
  <c r="D45" i="127"/>
  <c r="E45" i="127" s="1"/>
  <c r="D26" i="127"/>
  <c r="E26" i="127" s="1"/>
  <c r="C12" i="127"/>
  <c r="C29" i="127"/>
  <c r="C45" i="127"/>
  <c r="C61" i="127"/>
  <c r="C77" i="127"/>
  <c r="C93" i="127"/>
  <c r="C109" i="127"/>
  <c r="C125" i="127"/>
  <c r="C141" i="127"/>
  <c r="C157" i="127"/>
  <c r="C173" i="127"/>
  <c r="C189" i="127"/>
  <c r="C205" i="127"/>
  <c r="C221" i="127"/>
  <c r="C237" i="127"/>
  <c r="C253" i="127"/>
  <c r="C269" i="127"/>
  <c r="C285" i="127"/>
  <c r="C301" i="127"/>
  <c r="C317" i="127"/>
  <c r="C333" i="127"/>
  <c r="C349" i="127"/>
  <c r="C365" i="127"/>
  <c r="C381" i="127"/>
  <c r="C397" i="127"/>
  <c r="C413" i="127"/>
  <c r="C429" i="127"/>
  <c r="C445" i="127"/>
  <c r="C460" i="127"/>
  <c r="C474" i="127"/>
  <c r="C489" i="127"/>
  <c r="C504" i="127"/>
  <c r="C518" i="127"/>
  <c r="C532" i="127"/>
  <c r="D778" i="127"/>
  <c r="E778" i="127" s="1"/>
  <c r="D728" i="127"/>
  <c r="E728" i="127" s="1"/>
  <c r="D684" i="127"/>
  <c r="E684" i="127" s="1"/>
  <c r="D646" i="127"/>
  <c r="E646" i="127" s="1"/>
  <c r="D603" i="127"/>
  <c r="E603" i="127" s="1"/>
  <c r="D562" i="127"/>
  <c r="E562" i="127" s="1"/>
  <c r="D529" i="127"/>
  <c r="E529" i="127" s="1"/>
  <c r="D503" i="127"/>
  <c r="E503" i="127" s="1"/>
  <c r="D473" i="127"/>
  <c r="E473" i="127" s="1"/>
  <c r="D446" i="127"/>
  <c r="E446" i="127" s="1"/>
  <c r="D420" i="127"/>
  <c r="E420" i="127" s="1"/>
  <c r="D392" i="127"/>
  <c r="E392" i="127" s="1"/>
  <c r="D364" i="127"/>
  <c r="E364" i="127" s="1"/>
  <c r="D337" i="127"/>
  <c r="E337" i="127" s="1"/>
  <c r="D311" i="127"/>
  <c r="E311" i="127" s="1"/>
  <c r="D281" i="127"/>
  <c r="E281" i="127" s="1"/>
  <c r="D254" i="127"/>
  <c r="E254" i="127" s="1"/>
  <c r="D228" i="127"/>
  <c r="E228" i="127" s="1"/>
  <c r="D200" i="127"/>
  <c r="E200" i="127" s="1"/>
  <c r="D172" i="127"/>
  <c r="E172" i="127" s="1"/>
  <c r="D145" i="127"/>
  <c r="E145" i="127" s="1"/>
  <c r="D119" i="127"/>
  <c r="E119" i="127" s="1"/>
  <c r="D89" i="127"/>
  <c r="E89" i="127" s="1"/>
  <c r="D64" i="127"/>
  <c r="E64" i="127" s="1"/>
  <c r="D44" i="127"/>
  <c r="E44" i="127" s="1"/>
  <c r="D25" i="127"/>
  <c r="E25" i="127" s="1"/>
  <c r="C13" i="127"/>
  <c r="C30" i="127"/>
  <c r="C46" i="127"/>
  <c r="C62" i="127"/>
  <c r="C78" i="127"/>
  <c r="C94" i="127"/>
  <c r="C110" i="127"/>
  <c r="C126" i="127"/>
  <c r="C142" i="127"/>
  <c r="C158" i="127"/>
  <c r="C174" i="127"/>
  <c r="C190" i="127"/>
  <c r="C206" i="127"/>
  <c r="C222" i="127"/>
  <c r="D773" i="127"/>
  <c r="E773" i="127" s="1"/>
  <c r="D720" i="127"/>
  <c r="E720" i="127" s="1"/>
  <c r="D683" i="127"/>
  <c r="E683" i="127" s="1"/>
  <c r="D645" i="127"/>
  <c r="E645" i="127" s="1"/>
  <c r="D598" i="127"/>
  <c r="E598" i="127" s="1"/>
  <c r="D560" i="127"/>
  <c r="E560" i="127" s="1"/>
  <c r="D528" i="127"/>
  <c r="E528" i="127" s="1"/>
  <c r="D497" i="127"/>
  <c r="E497" i="127" s="1"/>
  <c r="D472" i="127"/>
  <c r="E472" i="127" s="1"/>
  <c r="D445" i="127"/>
  <c r="E445" i="127" s="1"/>
  <c r="D416" i="127"/>
  <c r="E416" i="127" s="1"/>
  <c r="D389" i="127"/>
  <c r="E389" i="127" s="1"/>
  <c r="D362" i="127"/>
  <c r="E362" i="127" s="1"/>
  <c r="D335" i="127"/>
  <c r="E335" i="127" s="1"/>
  <c r="D308" i="127"/>
  <c r="E308" i="127" s="1"/>
  <c r="D280" i="127"/>
  <c r="E280" i="127" s="1"/>
  <c r="D252" i="127"/>
  <c r="E252" i="127" s="1"/>
  <c r="D227" i="127"/>
  <c r="E227" i="127" s="1"/>
  <c r="D197" i="127"/>
  <c r="E197" i="127" s="1"/>
  <c r="D169" i="127"/>
  <c r="E169" i="127" s="1"/>
  <c r="D144" i="127"/>
  <c r="E144" i="127" s="1"/>
  <c r="D116" i="127"/>
  <c r="E116" i="127" s="1"/>
  <c r="D86" i="127"/>
  <c r="E86" i="127" s="1"/>
  <c r="D62" i="127"/>
  <c r="E62" i="127" s="1"/>
  <c r="D43" i="127"/>
  <c r="E43" i="127" s="1"/>
  <c r="D23" i="127"/>
  <c r="E23" i="127" s="1"/>
  <c r="C15" i="127"/>
  <c r="C31" i="127"/>
  <c r="C48" i="127"/>
  <c r="C63" i="127"/>
  <c r="C79" i="127"/>
  <c r="C96" i="127"/>
  <c r="C111" i="127"/>
  <c r="C127" i="127"/>
  <c r="C144" i="127"/>
  <c r="C159" i="127"/>
  <c r="C175" i="127"/>
  <c r="C192" i="127"/>
  <c r="C207" i="127"/>
  <c r="C223" i="127"/>
  <c r="C240" i="127"/>
  <c r="C255" i="127"/>
  <c r="C271" i="127"/>
  <c r="C288" i="127"/>
  <c r="C303" i="127"/>
  <c r="C319" i="127"/>
  <c r="C336" i="127"/>
  <c r="C351" i="127"/>
  <c r="C367" i="127"/>
  <c r="C384" i="127"/>
  <c r="C399" i="127"/>
  <c r="C415" i="127"/>
  <c r="C432" i="127"/>
  <c r="C447" i="127"/>
  <c r="C462" i="127"/>
  <c r="C477" i="127"/>
  <c r="C492" i="127"/>
  <c r="C506" i="127"/>
  <c r="C520" i="127"/>
  <c r="C534" i="127"/>
  <c r="C549" i="127"/>
  <c r="C564" i="127"/>
  <c r="C578" i="127"/>
  <c r="C592" i="127"/>
  <c r="C605" i="127"/>
  <c r="C618" i="127"/>
  <c r="C631" i="127"/>
  <c r="C643" i="127"/>
  <c r="C655" i="127"/>
  <c r="C667" i="127"/>
  <c r="C679" i="127"/>
  <c r="C691" i="127"/>
  <c r="C703" i="127"/>
  <c r="C715" i="127"/>
  <c r="C727" i="127"/>
  <c r="D766" i="127"/>
  <c r="E766" i="127" s="1"/>
  <c r="D719" i="127"/>
  <c r="E719" i="127" s="1"/>
  <c r="D681" i="127"/>
  <c r="E681" i="127" s="1"/>
  <c r="D635" i="127"/>
  <c r="E635" i="127" s="1"/>
  <c r="D596" i="127"/>
  <c r="E596" i="127" s="1"/>
  <c r="D555" i="127"/>
  <c r="E555" i="127" s="1"/>
  <c r="D524" i="127"/>
  <c r="E524" i="127" s="1"/>
  <c r="D496" i="127"/>
  <c r="E496" i="127" s="1"/>
  <c r="D469" i="127"/>
  <c r="E469" i="127" s="1"/>
  <c r="D443" i="127"/>
  <c r="E443" i="127" s="1"/>
  <c r="D413" i="127"/>
  <c r="E413" i="127" s="1"/>
  <c r="D386" i="127"/>
  <c r="E386" i="127" s="1"/>
  <c r="D360" i="127"/>
  <c r="E360" i="127" s="1"/>
  <c r="D332" i="127"/>
  <c r="E332" i="127" s="1"/>
  <c r="D304" i="127"/>
  <c r="E304" i="127" s="1"/>
  <c r="D277" i="127"/>
  <c r="E277" i="127" s="1"/>
  <c r="D251" i="127"/>
  <c r="E251" i="127" s="1"/>
  <c r="D221" i="127"/>
  <c r="E221" i="127" s="1"/>
  <c r="D194" i="127"/>
  <c r="E194" i="127" s="1"/>
  <c r="D168" i="127"/>
  <c r="E168" i="127" s="1"/>
  <c r="D140" i="127"/>
  <c r="E140" i="127" s="1"/>
  <c r="D112" i="127"/>
  <c r="E112" i="127" s="1"/>
  <c r="D85" i="127"/>
  <c r="E85" i="127" s="1"/>
  <c r="D60" i="127"/>
  <c r="E60" i="127" s="1"/>
  <c r="D40" i="127"/>
  <c r="E40" i="127" s="1"/>
  <c r="D21" i="127"/>
  <c r="E21" i="127" s="1"/>
  <c r="C17" i="127"/>
  <c r="C33" i="127"/>
  <c r="C49" i="127"/>
  <c r="C65" i="127"/>
  <c r="C81" i="127"/>
  <c r="C97" i="127"/>
  <c r="C113" i="127"/>
  <c r="C129" i="127"/>
  <c r="C145" i="127"/>
  <c r="C161" i="127"/>
  <c r="C177" i="127"/>
  <c r="C193" i="127"/>
  <c r="C209" i="127"/>
  <c r="C225" i="127"/>
  <c r="C241" i="127"/>
  <c r="C257" i="127"/>
  <c r="C273" i="127"/>
  <c r="C289" i="127"/>
  <c r="C305" i="127"/>
  <c r="C321" i="127"/>
  <c r="C337" i="127"/>
  <c r="C353" i="127"/>
  <c r="C369" i="127"/>
  <c r="C385" i="127"/>
  <c r="C401" i="127"/>
  <c r="C417" i="127"/>
  <c r="C433" i="127"/>
  <c r="C449" i="127"/>
  <c r="C463" i="127"/>
  <c r="C478" i="127"/>
  <c r="C493" i="127"/>
  <c r="C507" i="127"/>
  <c r="C521" i="127"/>
  <c r="C535" i="127"/>
  <c r="C550" i="127"/>
  <c r="C565" i="127"/>
  <c r="C579" i="127"/>
  <c r="C593" i="127"/>
  <c r="C606" i="127"/>
  <c r="C619" i="127"/>
  <c r="C632" i="127"/>
  <c r="C644" i="127"/>
  <c r="C656" i="127"/>
  <c r="C668" i="127"/>
  <c r="C680" i="127"/>
  <c r="C692" i="127"/>
  <c r="C704" i="127"/>
  <c r="C716" i="127"/>
  <c r="C728" i="127"/>
  <c r="C740" i="127"/>
  <c r="C752" i="127"/>
  <c r="C764" i="127"/>
  <c r="C776" i="127"/>
  <c r="B11" i="127"/>
  <c r="B23" i="127"/>
  <c r="B35" i="127"/>
  <c r="B47" i="127"/>
  <c r="B59" i="127"/>
  <c r="B71" i="127"/>
  <c r="B83" i="127"/>
  <c r="B95" i="127"/>
  <c r="B107" i="127"/>
  <c r="B119" i="127"/>
  <c r="B131" i="127"/>
  <c r="B143" i="127"/>
  <c r="B155" i="127"/>
  <c r="B167" i="127"/>
  <c r="B179" i="127"/>
  <c r="B191" i="127"/>
  <c r="B203" i="127"/>
  <c r="B215" i="127"/>
  <c r="B227" i="127"/>
  <c r="B239" i="127"/>
  <c r="B251" i="127"/>
  <c r="B263" i="127"/>
  <c r="B275" i="127"/>
  <c r="B287" i="127"/>
  <c r="B299" i="127"/>
  <c r="B311" i="127"/>
  <c r="B323" i="127"/>
  <c r="B335" i="127"/>
  <c r="B347" i="127"/>
  <c r="B359" i="127"/>
  <c r="B371" i="127"/>
  <c r="B383" i="127"/>
  <c r="B395" i="127"/>
  <c r="B407" i="127"/>
  <c r="B419" i="127"/>
  <c r="B431" i="127"/>
  <c r="B443" i="127"/>
  <c r="B455" i="127"/>
  <c r="B467" i="127"/>
  <c r="B479" i="127"/>
  <c r="B491" i="127"/>
  <c r="B503" i="127"/>
  <c r="B515" i="127"/>
  <c r="B527" i="127"/>
  <c r="B539" i="127"/>
  <c r="B551" i="127"/>
  <c r="B563" i="127"/>
  <c r="B575" i="127"/>
  <c r="B587" i="127"/>
  <c r="B599" i="127"/>
  <c r="B611" i="127"/>
  <c r="B623" i="127"/>
  <c r="B635" i="127"/>
  <c r="B647" i="127"/>
  <c r="B659" i="127"/>
  <c r="B671" i="127"/>
  <c r="B683" i="127"/>
  <c r="B695" i="127"/>
  <c r="B707" i="127"/>
  <c r="B719" i="127"/>
  <c r="B731" i="127"/>
  <c r="B743" i="127"/>
  <c r="B755" i="127"/>
  <c r="B767" i="127"/>
  <c r="B779" i="127"/>
  <c r="D764" i="127"/>
  <c r="E764" i="127" s="1"/>
  <c r="D718" i="127"/>
  <c r="E718" i="127" s="1"/>
  <c r="D675" i="127"/>
  <c r="E675" i="127" s="1"/>
  <c r="D634" i="127"/>
  <c r="E634" i="127" s="1"/>
  <c r="D593" i="127"/>
  <c r="E593" i="127" s="1"/>
  <c r="D554" i="127"/>
  <c r="E554" i="127" s="1"/>
  <c r="D521" i="127"/>
  <c r="E521" i="127" s="1"/>
  <c r="D494" i="127"/>
  <c r="E494" i="127" s="1"/>
  <c r="D468" i="127"/>
  <c r="E468" i="127" s="1"/>
  <c r="D440" i="127"/>
  <c r="E440" i="127" s="1"/>
  <c r="D412" i="127"/>
  <c r="E412" i="127" s="1"/>
  <c r="D385" i="127"/>
  <c r="E385" i="127" s="1"/>
  <c r="D359" i="127"/>
  <c r="E359" i="127" s="1"/>
  <c r="D329" i="127"/>
  <c r="E329" i="127" s="1"/>
  <c r="D302" i="127"/>
  <c r="E302" i="127" s="1"/>
  <c r="D276" i="127"/>
  <c r="E276" i="127" s="1"/>
  <c r="D248" i="127"/>
  <c r="E248" i="127" s="1"/>
  <c r="D220" i="127"/>
  <c r="E220" i="127" s="1"/>
  <c r="D193" i="127"/>
  <c r="E193" i="127" s="1"/>
  <c r="D167" i="127"/>
  <c r="E167" i="127" s="1"/>
  <c r="D137" i="127"/>
  <c r="E137" i="127" s="1"/>
  <c r="D110" i="127"/>
  <c r="E110" i="127" s="1"/>
  <c r="D84" i="127"/>
  <c r="E84" i="127" s="1"/>
  <c r="D59" i="127"/>
  <c r="E59" i="127" s="1"/>
  <c r="D39" i="127"/>
  <c r="E39" i="127" s="1"/>
  <c r="D20" i="127"/>
  <c r="E20" i="127" s="1"/>
  <c r="C18" i="127"/>
  <c r="C34" i="127"/>
  <c r="C50" i="127"/>
  <c r="C66" i="127"/>
  <c r="C82" i="127"/>
  <c r="C98" i="127"/>
  <c r="C114" i="127"/>
  <c r="C130" i="127"/>
  <c r="C146" i="127"/>
  <c r="C162" i="127"/>
  <c r="C178" i="127"/>
  <c r="C194" i="127"/>
  <c r="C210" i="127"/>
  <c r="C226" i="127"/>
  <c r="D759" i="127"/>
  <c r="E759" i="127" s="1"/>
  <c r="D717" i="127"/>
  <c r="E717" i="127" s="1"/>
  <c r="D671" i="127"/>
  <c r="E671" i="127" s="1"/>
  <c r="D629" i="127"/>
  <c r="E629" i="127" s="1"/>
  <c r="D591" i="127"/>
  <c r="E591" i="127" s="1"/>
  <c r="D551" i="127"/>
  <c r="E551" i="127" s="1"/>
  <c r="D518" i="127"/>
  <c r="E518" i="127" s="1"/>
  <c r="D493" i="127"/>
  <c r="E493" i="127" s="1"/>
  <c r="D467" i="127"/>
  <c r="E467" i="127" s="1"/>
  <c r="D436" i="127"/>
  <c r="E436" i="127" s="1"/>
  <c r="D410" i="127"/>
  <c r="E410" i="127" s="1"/>
  <c r="D384" i="127"/>
  <c r="E384" i="127" s="1"/>
  <c r="D353" i="127"/>
  <c r="E353" i="127" s="1"/>
  <c r="D328" i="127"/>
  <c r="E328" i="127" s="1"/>
  <c r="D301" i="127"/>
  <c r="E301" i="127" s="1"/>
  <c r="D272" i="127"/>
  <c r="E272" i="127" s="1"/>
  <c r="D245" i="127"/>
  <c r="E245" i="127" s="1"/>
  <c r="D218" i="127"/>
  <c r="E218" i="127" s="1"/>
  <c r="D191" i="127"/>
  <c r="E191" i="127" s="1"/>
  <c r="D164" i="127"/>
  <c r="E164" i="127" s="1"/>
  <c r="D136" i="127"/>
  <c r="E136" i="127" s="1"/>
  <c r="D108" i="127"/>
  <c r="E108" i="127" s="1"/>
  <c r="D83" i="127"/>
  <c r="E83" i="127" s="1"/>
  <c r="D57" i="127"/>
  <c r="E57" i="127" s="1"/>
  <c r="D37" i="127"/>
  <c r="E37" i="127" s="1"/>
  <c r="D19" i="127"/>
  <c r="E19" i="127" s="1"/>
  <c r="C19" i="127"/>
  <c r="C36" i="127"/>
  <c r="C51" i="127"/>
  <c r="C67" i="127"/>
  <c r="C84" i="127"/>
  <c r="C99" i="127"/>
  <c r="C115" i="127"/>
  <c r="C132" i="127"/>
  <c r="C147" i="127"/>
  <c r="C163" i="127"/>
  <c r="D756" i="127"/>
  <c r="E756" i="127" s="1"/>
  <c r="D707" i="127"/>
  <c r="E707" i="127" s="1"/>
  <c r="D668" i="127"/>
  <c r="E668" i="127" s="1"/>
  <c r="D627" i="127"/>
  <c r="E627" i="127" s="1"/>
  <c r="D586" i="127"/>
  <c r="E586" i="127" s="1"/>
  <c r="D545" i="127"/>
  <c r="E545" i="127" s="1"/>
  <c r="D517" i="127"/>
  <c r="E517" i="127" s="1"/>
  <c r="D491" i="127"/>
  <c r="E491" i="127" s="1"/>
  <c r="D461" i="127"/>
  <c r="E461" i="127" s="1"/>
  <c r="D434" i="127"/>
  <c r="E434" i="127" s="1"/>
  <c r="D408" i="127"/>
  <c r="E408" i="127" s="1"/>
  <c r="D380" i="127"/>
  <c r="E380" i="127" s="1"/>
  <c r="D753" i="127"/>
  <c r="E753" i="127" s="1"/>
  <c r="D706" i="127"/>
  <c r="E706" i="127" s="1"/>
  <c r="D665" i="127"/>
  <c r="E665" i="127" s="1"/>
  <c r="D626" i="127"/>
  <c r="E626" i="127" s="1"/>
  <c r="D581" i="127"/>
  <c r="E581" i="127" s="1"/>
  <c r="D542" i="127"/>
  <c r="E542" i="127" s="1"/>
  <c r="D516" i="127"/>
  <c r="E516" i="127" s="1"/>
  <c r="D488" i="127"/>
  <c r="E488" i="127" s="1"/>
  <c r="D460" i="127"/>
  <c r="E460" i="127" s="1"/>
  <c r="D433" i="127"/>
  <c r="E433" i="127" s="1"/>
  <c r="D407" i="127"/>
  <c r="E407" i="127" s="1"/>
  <c r="D377" i="127"/>
  <c r="E377" i="127" s="1"/>
  <c r="D350" i="127"/>
  <c r="E350" i="127" s="1"/>
  <c r="D324" i="127"/>
  <c r="E324" i="127" s="1"/>
  <c r="D296" i="127"/>
  <c r="E296" i="127" s="1"/>
  <c r="D268" i="127"/>
  <c r="E268" i="127" s="1"/>
  <c r="D241" i="127"/>
  <c r="E241" i="127" s="1"/>
  <c r="D215" i="127"/>
  <c r="E215" i="127" s="1"/>
  <c r="D185" i="127"/>
  <c r="E185" i="127" s="1"/>
  <c r="D158" i="127"/>
  <c r="E158" i="127" s="1"/>
  <c r="D132" i="127"/>
  <c r="E132" i="127" s="1"/>
  <c r="D104" i="127"/>
  <c r="E104" i="127" s="1"/>
  <c r="D76" i="127"/>
  <c r="E76" i="127" s="1"/>
  <c r="D53" i="127"/>
  <c r="E53" i="127" s="1"/>
  <c r="D35" i="127"/>
  <c r="E35" i="127" s="1"/>
  <c r="D15" i="127"/>
  <c r="E15" i="127" s="1"/>
  <c r="C22" i="127"/>
  <c r="C38" i="127"/>
  <c r="C54" i="127"/>
  <c r="C70" i="127"/>
  <c r="C86" i="127"/>
  <c r="C102" i="127"/>
  <c r="C118" i="127"/>
  <c r="C134" i="127"/>
  <c r="C150" i="127"/>
  <c r="C166" i="127"/>
  <c r="C182" i="127"/>
  <c r="C198" i="127"/>
  <c r="C214" i="127"/>
  <c r="C230" i="127"/>
  <c r="C246" i="127"/>
  <c r="C262" i="127"/>
  <c r="C278" i="127"/>
  <c r="C294" i="127"/>
  <c r="C310" i="127"/>
  <c r="C326" i="127"/>
  <c r="C342" i="127"/>
  <c r="C358" i="127"/>
  <c r="C374" i="127"/>
  <c r="C390" i="127"/>
  <c r="C406" i="127"/>
  <c r="C422" i="127"/>
  <c r="C438" i="127"/>
  <c r="C454" i="127"/>
  <c r="C469" i="127"/>
  <c r="C483" i="127"/>
  <c r="C497" i="127"/>
  <c r="C511" i="127"/>
  <c r="C526" i="127"/>
  <c r="C541" i="127"/>
  <c r="C555" i="127"/>
  <c r="C569" i="127"/>
  <c r="C583" i="127"/>
  <c r="C598" i="127"/>
  <c r="C611" i="127"/>
  <c r="C624" i="127"/>
  <c r="C636" i="127"/>
  <c r="C648" i="127"/>
  <c r="C660" i="127"/>
  <c r="C672" i="127"/>
  <c r="C684" i="127"/>
  <c r="C696" i="127"/>
  <c r="C708" i="127"/>
  <c r="C720" i="127"/>
  <c r="C732" i="127"/>
  <c r="C744" i="127"/>
  <c r="C756" i="127"/>
  <c r="C768" i="127"/>
  <c r="C780" i="127"/>
  <c r="B15" i="127"/>
  <c r="B27" i="127"/>
  <c r="B39" i="127"/>
  <c r="B51" i="127"/>
  <c r="B63" i="127"/>
  <c r="B75" i="127"/>
  <c r="B87" i="127"/>
  <c r="B99" i="127"/>
  <c r="B111" i="127"/>
  <c r="B123" i="127"/>
  <c r="B135" i="127"/>
  <c r="B147" i="127"/>
  <c r="B159" i="127"/>
  <c r="B171" i="127"/>
  <c r="B183" i="127"/>
  <c r="B195" i="127"/>
  <c r="B207" i="127"/>
  <c r="B219" i="127"/>
  <c r="B231" i="127"/>
  <c r="B243" i="127"/>
  <c r="B255" i="127"/>
  <c r="B267" i="127"/>
  <c r="B279" i="127"/>
  <c r="B291" i="127"/>
  <c r="B303" i="127"/>
  <c r="B315" i="127"/>
  <c r="B327" i="127"/>
  <c r="B339" i="127"/>
  <c r="B351" i="127"/>
  <c r="B363" i="127"/>
  <c r="B375" i="127"/>
  <c r="B387" i="127"/>
  <c r="B399" i="127"/>
  <c r="B411" i="127"/>
  <c r="B423" i="127"/>
  <c r="B435" i="127"/>
  <c r="B447" i="127"/>
  <c r="B459" i="127"/>
  <c r="B471" i="127"/>
  <c r="B483" i="127"/>
  <c r="B495" i="127"/>
  <c r="B507" i="127"/>
  <c r="B519" i="127"/>
  <c r="B531" i="127"/>
  <c r="B543" i="127"/>
  <c r="B555" i="127"/>
  <c r="B567" i="127"/>
  <c r="B579" i="127"/>
  <c r="B591" i="127"/>
  <c r="B603" i="127"/>
  <c r="B615" i="127"/>
  <c r="B627" i="127"/>
  <c r="B639" i="127"/>
  <c r="B651" i="127"/>
  <c r="B663" i="127"/>
  <c r="B675" i="127"/>
  <c r="B687" i="127"/>
  <c r="B699" i="127"/>
  <c r="B711" i="127"/>
  <c r="B723" i="127"/>
  <c r="B735" i="127"/>
  <c r="B747" i="127"/>
  <c r="B759" i="127"/>
  <c r="B771" i="127"/>
  <c r="B783" i="127"/>
  <c r="D747" i="127"/>
  <c r="E747" i="127" s="1"/>
  <c r="D704" i="127"/>
  <c r="E704" i="127" s="1"/>
  <c r="D662" i="127"/>
  <c r="E662" i="127" s="1"/>
  <c r="D622" i="127"/>
  <c r="E622" i="127" s="1"/>
  <c r="D579" i="127"/>
  <c r="E579" i="127" s="1"/>
  <c r="D540" i="127"/>
  <c r="E540" i="127" s="1"/>
  <c r="D515" i="127"/>
  <c r="E515" i="127" s="1"/>
  <c r="D485" i="127"/>
  <c r="E485" i="127" s="1"/>
  <c r="D457" i="127"/>
  <c r="E457" i="127" s="1"/>
  <c r="D432" i="127"/>
  <c r="E432" i="127" s="1"/>
  <c r="D404" i="127"/>
  <c r="E404" i="127" s="1"/>
  <c r="D374" i="127"/>
  <c r="E374" i="127" s="1"/>
  <c r="D349" i="127"/>
  <c r="E349" i="127" s="1"/>
  <c r="D323" i="127"/>
  <c r="E323" i="127" s="1"/>
  <c r="D292" i="127"/>
  <c r="E292" i="127" s="1"/>
  <c r="D266" i="127"/>
  <c r="E266" i="127" s="1"/>
  <c r="D240" i="127"/>
  <c r="E240" i="127" s="1"/>
  <c r="D209" i="127"/>
  <c r="E209" i="127" s="1"/>
  <c r="D184" i="127"/>
  <c r="E184" i="127" s="1"/>
  <c r="D157" i="127"/>
  <c r="E157" i="127" s="1"/>
  <c r="D128" i="127"/>
  <c r="E128" i="127" s="1"/>
  <c r="D101" i="127"/>
  <c r="E101" i="127" s="1"/>
  <c r="D74" i="127"/>
  <c r="E74" i="127" s="1"/>
  <c r="D51" i="127"/>
  <c r="E51" i="127" s="1"/>
  <c r="D33" i="127"/>
  <c r="E33" i="127" s="1"/>
  <c r="D14" i="127"/>
  <c r="E14" i="127" s="1"/>
  <c r="C24" i="127"/>
  <c r="C39" i="127"/>
  <c r="C55" i="127"/>
  <c r="C72" i="127"/>
  <c r="C87" i="127"/>
  <c r="C103" i="127"/>
  <c r="C120" i="127"/>
  <c r="C135" i="127"/>
  <c r="C151" i="127"/>
  <c r="C168" i="127"/>
  <c r="C183" i="127"/>
  <c r="C199" i="127"/>
  <c r="C216" i="127"/>
  <c r="C231" i="127"/>
  <c r="C247" i="127"/>
  <c r="C264" i="127"/>
  <c r="C279" i="127"/>
  <c r="C295" i="127"/>
  <c r="C312" i="127"/>
  <c r="C327" i="127"/>
  <c r="C343" i="127"/>
  <c r="C360" i="127"/>
  <c r="C375" i="127"/>
  <c r="C391" i="127"/>
  <c r="C408" i="127"/>
  <c r="C423" i="127"/>
  <c r="C439" i="127"/>
  <c r="C456" i="127"/>
  <c r="C470" i="127"/>
  <c r="C484" i="127"/>
  <c r="C498" i="127"/>
  <c r="C513" i="127"/>
  <c r="C528" i="127"/>
  <c r="C542" i="127"/>
  <c r="C556" i="127"/>
  <c r="C570" i="127"/>
  <c r="C585" i="127"/>
  <c r="C599" i="127"/>
  <c r="C612" i="127"/>
  <c r="C625" i="127"/>
  <c r="C637" i="127"/>
  <c r="C649" i="127"/>
  <c r="C661" i="127"/>
  <c r="C673" i="127"/>
  <c r="C685" i="127"/>
  <c r="C697" i="127"/>
  <c r="C709" i="127"/>
  <c r="C721" i="127"/>
  <c r="C733" i="127"/>
  <c r="C745" i="127"/>
  <c r="C757" i="127"/>
  <c r="C769" i="127"/>
  <c r="C781" i="127"/>
  <c r="B16" i="127"/>
  <c r="B28" i="127"/>
  <c r="B40" i="127"/>
  <c r="B52" i="127"/>
  <c r="B64" i="127"/>
  <c r="B76" i="127"/>
  <c r="B88" i="127"/>
  <c r="B100" i="127"/>
  <c r="B112" i="127"/>
  <c r="B124" i="127"/>
  <c r="B136" i="127"/>
  <c r="B148" i="127"/>
  <c r="B160" i="127"/>
  <c r="B172" i="127"/>
  <c r="B184" i="127"/>
  <c r="B196" i="127"/>
  <c r="B208" i="127"/>
  <c r="B220" i="127"/>
  <c r="B232" i="127"/>
  <c r="B244" i="127"/>
  <c r="B256" i="127"/>
  <c r="B268" i="127"/>
  <c r="B280" i="127"/>
  <c r="B292" i="127"/>
  <c r="B304" i="127"/>
  <c r="B316" i="127"/>
  <c r="B328" i="127"/>
  <c r="B340" i="127"/>
  <c r="B352" i="127"/>
  <c r="B364" i="127"/>
  <c r="B376" i="127"/>
  <c r="B388" i="127"/>
  <c r="B400" i="127"/>
  <c r="B412" i="127"/>
  <c r="B424" i="127"/>
  <c r="B436" i="127"/>
  <c r="B448" i="127"/>
  <c r="B460" i="127"/>
  <c r="B472" i="127"/>
  <c r="B484" i="127"/>
  <c r="B496" i="127"/>
  <c r="B508" i="127"/>
  <c r="B520" i="127"/>
  <c r="B532" i="127"/>
  <c r="B544" i="127"/>
  <c r="B556" i="127"/>
  <c r="B568" i="127"/>
  <c r="B580" i="127"/>
  <c r="B592" i="127"/>
  <c r="B604" i="127"/>
  <c r="B616" i="127"/>
  <c r="B628" i="127"/>
  <c r="B640" i="127"/>
  <c r="B652" i="127"/>
  <c r="B664" i="127"/>
  <c r="B676" i="127"/>
  <c r="B688" i="127"/>
  <c r="B700" i="127"/>
  <c r="B712" i="127"/>
  <c r="B724" i="127"/>
  <c r="B736" i="127"/>
  <c r="B748" i="127"/>
  <c r="B760" i="127"/>
  <c r="B772" i="127"/>
  <c r="B784" i="127"/>
  <c r="D741" i="127"/>
  <c r="E741" i="127" s="1"/>
  <c r="D698" i="127"/>
  <c r="E698" i="127" s="1"/>
  <c r="D653" i="127"/>
  <c r="E653" i="127" s="1"/>
  <c r="D612" i="127"/>
  <c r="E612" i="127" s="1"/>
  <c r="D574" i="127"/>
  <c r="E574" i="127" s="1"/>
  <c r="D536" i="127"/>
  <c r="E536" i="127" s="1"/>
  <c r="D508" i="127"/>
  <c r="E508" i="127" s="1"/>
  <c r="D481" i="127"/>
  <c r="E481" i="127" s="1"/>
  <c r="D455" i="127"/>
  <c r="E455" i="127" s="1"/>
  <c r="D425" i="127"/>
  <c r="E425" i="127" s="1"/>
  <c r="D398" i="127"/>
  <c r="E398" i="127" s="1"/>
  <c r="D372" i="127"/>
  <c r="E372" i="127" s="1"/>
  <c r="D344" i="127"/>
  <c r="E344" i="127" s="1"/>
  <c r="D316" i="127"/>
  <c r="E316" i="127" s="1"/>
  <c r="D289" i="127"/>
  <c r="E289" i="127" s="1"/>
  <c r="D263" i="127"/>
  <c r="E263" i="127" s="1"/>
  <c r="D233" i="127"/>
  <c r="E233" i="127" s="1"/>
  <c r="D206" i="127"/>
  <c r="E206" i="127" s="1"/>
  <c r="D180" i="127"/>
  <c r="E180" i="127" s="1"/>
  <c r="D152" i="127"/>
  <c r="E152" i="127" s="1"/>
  <c r="D124" i="127"/>
  <c r="E124" i="127" s="1"/>
  <c r="D97" i="127"/>
  <c r="E97" i="127" s="1"/>
  <c r="D71" i="127"/>
  <c r="E71" i="127" s="1"/>
  <c r="D49" i="127"/>
  <c r="E49" i="127" s="1"/>
  <c r="D29" i="127"/>
  <c r="E29" i="127" s="1"/>
  <c r="D11" i="127"/>
  <c r="E11" i="127" s="1"/>
  <c r="C26" i="127"/>
  <c r="C42" i="127"/>
  <c r="C58" i="127"/>
  <c r="C74" i="127"/>
  <c r="C90" i="127"/>
  <c r="C106" i="127"/>
  <c r="C122" i="127"/>
  <c r="C138" i="127"/>
  <c r="C154" i="127"/>
  <c r="C170" i="127"/>
  <c r="C186" i="127"/>
  <c r="C202" i="127"/>
  <c r="C218" i="127"/>
  <c r="C234" i="127"/>
  <c r="C250" i="127"/>
  <c r="C266" i="127"/>
  <c r="C282" i="127"/>
  <c r="C298" i="127"/>
  <c r="C314" i="127"/>
  <c r="C330" i="127"/>
  <c r="C346" i="127"/>
  <c r="C362" i="127"/>
  <c r="C378" i="127"/>
  <c r="C394" i="127"/>
  <c r="C410" i="127"/>
  <c r="C426" i="127"/>
  <c r="C442" i="127"/>
  <c r="C458" i="127"/>
  <c r="C472" i="127"/>
  <c r="C486" i="127"/>
  <c r="C501" i="127"/>
  <c r="C516" i="127"/>
  <c r="C530" i="127"/>
  <c r="C544" i="127"/>
  <c r="C558" i="127"/>
  <c r="C573" i="127"/>
  <c r="C588" i="127"/>
  <c r="C601" i="127"/>
  <c r="C614" i="127"/>
  <c r="C627" i="127"/>
  <c r="C639" i="127"/>
  <c r="C651" i="127"/>
  <c r="C663" i="127"/>
  <c r="C675" i="127"/>
  <c r="C687" i="127"/>
  <c r="C699" i="127"/>
  <c r="C711" i="127"/>
  <c r="C723" i="127"/>
  <c r="C735" i="127"/>
  <c r="C747" i="127"/>
  <c r="C759" i="127"/>
  <c r="C771" i="127"/>
  <c r="C783" i="127"/>
  <c r="B18" i="127"/>
  <c r="B30" i="127"/>
  <c r="B42" i="127"/>
  <c r="B54" i="127"/>
  <c r="B66" i="127"/>
  <c r="B78" i="127"/>
  <c r="B90" i="127"/>
  <c r="B102" i="127"/>
  <c r="B114" i="127"/>
  <c r="B126" i="127"/>
  <c r="B138" i="127"/>
  <c r="B150" i="127"/>
  <c r="B162" i="127"/>
  <c r="B174" i="127"/>
  <c r="B186" i="127"/>
  <c r="B198" i="127"/>
  <c r="B210" i="127"/>
  <c r="B222" i="127"/>
  <c r="B234" i="127"/>
  <c r="B246" i="127"/>
  <c r="B258" i="127"/>
  <c r="B270" i="127"/>
  <c r="B282" i="127"/>
  <c r="B294" i="127"/>
  <c r="B306" i="127"/>
  <c r="B318" i="127"/>
  <c r="B330" i="127"/>
  <c r="B342" i="127"/>
  <c r="B354" i="127"/>
  <c r="B366" i="127"/>
  <c r="B378" i="127"/>
  <c r="B390" i="127"/>
  <c r="B402" i="127"/>
  <c r="B414" i="127"/>
  <c r="B426" i="127"/>
  <c r="B438" i="127"/>
  <c r="B450" i="127"/>
  <c r="B462" i="127"/>
  <c r="B474" i="127"/>
  <c r="B486" i="127"/>
  <c r="B498" i="127"/>
  <c r="B510" i="127"/>
  <c r="B522" i="127"/>
  <c r="B534" i="127"/>
  <c r="B546" i="127"/>
  <c r="B558" i="127"/>
  <c r="B570" i="127"/>
  <c r="B582" i="127"/>
  <c r="B594" i="127"/>
  <c r="B606" i="127"/>
  <c r="B618" i="127"/>
  <c r="B630" i="127"/>
  <c r="B642" i="127"/>
  <c r="B654" i="127"/>
  <c r="B666" i="127"/>
  <c r="B678" i="127"/>
  <c r="B690" i="127"/>
  <c r="B702" i="127"/>
  <c r="B714" i="127"/>
  <c r="B726" i="127"/>
  <c r="B738" i="127"/>
  <c r="B750" i="127"/>
  <c r="B762" i="127"/>
  <c r="B774" i="127"/>
  <c r="B786" i="127"/>
  <c r="B769" i="127"/>
  <c r="B752" i="127"/>
  <c r="B733" i="127"/>
  <c r="B716" i="127"/>
  <c r="B697" i="127"/>
  <c r="B680" i="127"/>
  <c r="B661" i="127"/>
  <c r="B644" i="127"/>
  <c r="B625" i="127"/>
  <c r="B608" i="127"/>
  <c r="B589" i="127"/>
  <c r="B572" i="127"/>
  <c r="B553" i="127"/>
  <c r="B536" i="127"/>
  <c r="B517" i="127"/>
  <c r="B500" i="127"/>
  <c r="B481" i="127"/>
  <c r="B464" i="127"/>
  <c r="B445" i="127"/>
  <c r="B428" i="127"/>
  <c r="B409" i="127"/>
  <c r="B392" i="127"/>
  <c r="B373" i="127"/>
  <c r="B356" i="127"/>
  <c r="B337" i="127"/>
  <c r="B320" i="127"/>
  <c r="B301" i="127"/>
  <c r="B284" i="127"/>
  <c r="B265" i="127"/>
  <c r="B248" i="127"/>
  <c r="B229" i="127"/>
  <c r="B212" i="127"/>
  <c r="B193" i="127"/>
  <c r="B176" i="127"/>
  <c r="B157" i="127"/>
  <c r="B140" i="127"/>
  <c r="B121" i="127"/>
  <c r="B104" i="127"/>
  <c r="B85" i="127"/>
  <c r="B68" i="127"/>
  <c r="B49" i="127"/>
  <c r="B32" i="127"/>
  <c r="B13" i="127"/>
  <c r="C773" i="127"/>
  <c r="C754" i="127"/>
  <c r="C737" i="127"/>
  <c r="C717" i="127"/>
  <c r="C695" i="127"/>
  <c r="C676" i="127"/>
  <c r="C654" i="127"/>
  <c r="C633" i="127"/>
  <c r="C607" i="127"/>
  <c r="C580" i="127"/>
  <c r="C552" i="127"/>
  <c r="C519" i="127"/>
  <c r="C482" i="127"/>
  <c r="C450" i="127"/>
  <c r="C409" i="127"/>
  <c r="C372" i="127"/>
  <c r="C334" i="127"/>
  <c r="C293" i="127"/>
  <c r="C258" i="127"/>
  <c r="C211" i="127"/>
  <c r="C133" i="127"/>
  <c r="C37" i="127"/>
  <c r="D107" i="127"/>
  <c r="E107" i="127" s="1"/>
  <c r="D269" i="127"/>
  <c r="E269" i="127" s="1"/>
  <c r="D509" i="127"/>
  <c r="E509" i="127" s="1"/>
  <c r="B768" i="127"/>
  <c r="B751" i="127"/>
  <c r="B732" i="127"/>
  <c r="B715" i="127"/>
  <c r="B696" i="127"/>
  <c r="B679" i="127"/>
  <c r="B660" i="127"/>
  <c r="B643" i="127"/>
  <c r="B624" i="127"/>
  <c r="B607" i="127"/>
  <c r="B588" i="127"/>
  <c r="B571" i="127"/>
  <c r="B552" i="127"/>
  <c r="B535" i="127"/>
  <c r="B516" i="127"/>
  <c r="B499" i="127"/>
  <c r="B480" i="127"/>
  <c r="B463" i="127"/>
  <c r="B444" i="127"/>
  <c r="B427" i="127"/>
  <c r="B408" i="127"/>
  <c r="B391" i="127"/>
  <c r="B372" i="127"/>
  <c r="B355" i="127"/>
  <c r="B336" i="127"/>
  <c r="B319" i="127"/>
  <c r="B300" i="127"/>
  <c r="B283" i="127"/>
  <c r="B264" i="127"/>
  <c r="B247" i="127"/>
  <c r="B228" i="127"/>
  <c r="B211" i="127"/>
  <c r="B192" i="127"/>
  <c r="B175" i="127"/>
  <c r="B156" i="127"/>
  <c r="B139" i="127"/>
  <c r="B120" i="127"/>
  <c r="B103" i="127"/>
  <c r="B84" i="127"/>
  <c r="B67" i="127"/>
  <c r="B48" i="127"/>
  <c r="B31" i="127"/>
  <c r="B12" i="127"/>
  <c r="C772" i="127"/>
  <c r="C753" i="127"/>
  <c r="C736" i="127"/>
  <c r="C714" i="127"/>
  <c r="C694" i="127"/>
  <c r="C674" i="127"/>
  <c r="C653" i="127"/>
  <c r="C630" i="127"/>
  <c r="C604" i="127"/>
  <c r="C577" i="127"/>
  <c r="C547" i="127"/>
  <c r="C514" i="127"/>
  <c r="C481" i="127"/>
  <c r="C446" i="127"/>
  <c r="C405" i="127"/>
  <c r="C370" i="127"/>
  <c r="C329" i="127"/>
  <c r="C291" i="127"/>
  <c r="C254" i="127"/>
  <c r="C201" i="127"/>
  <c r="C121" i="127"/>
  <c r="C25" i="127"/>
  <c r="D125" i="127"/>
  <c r="E125" i="127" s="1"/>
  <c r="D290" i="127"/>
  <c r="E290" i="127" s="1"/>
  <c r="D539" i="127"/>
  <c r="E539" i="127" s="1"/>
  <c r="B785" i="127"/>
  <c r="B766" i="127"/>
  <c r="B749" i="127"/>
  <c r="B730" i="127"/>
  <c r="B713" i="127"/>
  <c r="B694" i="127"/>
  <c r="B677" i="127"/>
  <c r="B658" i="127"/>
  <c r="B641" i="127"/>
  <c r="B622" i="127"/>
  <c r="B605" i="127"/>
  <c r="B586" i="127"/>
  <c r="B569" i="127"/>
  <c r="B550" i="127"/>
  <c r="B533" i="127"/>
  <c r="B514" i="127"/>
  <c r="B497" i="127"/>
  <c r="B478" i="127"/>
  <c r="B461" i="127"/>
  <c r="B442" i="127"/>
  <c r="B425" i="127"/>
  <c r="B406" i="127"/>
  <c r="B389" i="127"/>
  <c r="B370" i="127"/>
  <c r="B353" i="127"/>
  <c r="B334" i="127"/>
  <c r="B317" i="127"/>
  <c r="B298" i="127"/>
  <c r="B281" i="127"/>
  <c r="B262" i="127"/>
  <c r="B245" i="127"/>
  <c r="B226" i="127"/>
  <c r="B209" i="127"/>
  <c r="B190" i="127"/>
  <c r="B173" i="127"/>
  <c r="B154" i="127"/>
  <c r="B137" i="127"/>
  <c r="B118" i="127"/>
  <c r="B101" i="127"/>
  <c r="B82" i="127"/>
  <c r="B65" i="127"/>
  <c r="B46" i="127"/>
  <c r="B29" i="127"/>
  <c r="C770" i="127"/>
  <c r="C751" i="127"/>
  <c r="C734" i="127"/>
  <c r="C713" i="127"/>
  <c r="C693" i="127"/>
  <c r="C671" i="127"/>
  <c r="C652" i="127"/>
  <c r="C629" i="127"/>
  <c r="C603" i="127"/>
  <c r="C576" i="127"/>
  <c r="C546" i="127"/>
  <c r="C510" i="127"/>
  <c r="C480" i="127"/>
  <c r="C441" i="127"/>
  <c r="C403" i="127"/>
  <c r="C366" i="127"/>
  <c r="C325" i="127"/>
  <c r="C290" i="127"/>
  <c r="C249" i="127"/>
  <c r="C197" i="127"/>
  <c r="C117" i="127"/>
  <c r="C21" i="127"/>
  <c r="D133" i="127"/>
  <c r="E133" i="127" s="1"/>
  <c r="D299" i="127"/>
  <c r="E299" i="127" s="1"/>
  <c r="D575" i="127"/>
  <c r="E575" i="127" s="1"/>
  <c r="B782" i="127"/>
  <c r="B765" i="127"/>
  <c r="B746" i="127"/>
  <c r="B729" i="127"/>
  <c r="B710" i="127"/>
  <c r="B693" i="127"/>
  <c r="B674" i="127"/>
  <c r="B657" i="127"/>
  <c r="B638" i="127"/>
  <c r="B621" i="127"/>
  <c r="B602" i="127"/>
  <c r="B585" i="127"/>
  <c r="B566" i="127"/>
  <c r="B549" i="127"/>
  <c r="B530" i="127"/>
  <c r="B513" i="127"/>
  <c r="B494" i="127"/>
  <c r="B477" i="127"/>
  <c r="B458" i="127"/>
  <c r="B441" i="127"/>
  <c r="B422" i="127"/>
  <c r="B405" i="127"/>
  <c r="B386" i="127"/>
  <c r="B369" i="127"/>
  <c r="B350" i="127"/>
  <c r="B333" i="127"/>
  <c r="B314" i="127"/>
  <c r="B297" i="127"/>
  <c r="B278" i="127"/>
  <c r="B261" i="127"/>
  <c r="B242" i="127"/>
  <c r="B225" i="127"/>
  <c r="B206" i="127"/>
  <c r="B189" i="127"/>
  <c r="B170" i="127"/>
  <c r="B153" i="127"/>
  <c r="B134" i="127"/>
  <c r="B117" i="127"/>
  <c r="B98" i="127"/>
  <c r="B81" i="127"/>
  <c r="B62" i="127"/>
  <c r="B45" i="127"/>
  <c r="B26" i="127"/>
  <c r="C786" i="127"/>
  <c r="C767" i="127"/>
  <c r="C750" i="127"/>
  <c r="C731" i="127"/>
  <c r="C712" i="127"/>
  <c r="C690" i="127"/>
  <c r="C670" i="127"/>
  <c r="C650" i="127"/>
  <c r="C626" i="127"/>
  <c r="C600" i="127"/>
  <c r="C571" i="127"/>
  <c r="C543" i="127"/>
  <c r="C509" i="127"/>
  <c r="C475" i="127"/>
  <c r="C437" i="127"/>
  <c r="C402" i="127"/>
  <c r="C361" i="127"/>
  <c r="C324" i="127"/>
  <c r="C286" i="127"/>
  <c r="C245" i="127"/>
  <c r="C195" i="127"/>
  <c r="C105" i="127"/>
  <c r="D12" i="127"/>
  <c r="E12" i="127" s="1"/>
  <c r="D155" i="127"/>
  <c r="E155" i="127" s="1"/>
  <c r="D317" i="127"/>
  <c r="E317" i="127" s="1"/>
  <c r="D615" i="127"/>
  <c r="E615" i="127" s="1"/>
  <c r="B781" i="127"/>
  <c r="B764" i="127"/>
  <c r="B745" i="127"/>
  <c r="B728" i="127"/>
  <c r="B709" i="127"/>
  <c r="B692" i="127"/>
  <c r="B673" i="127"/>
  <c r="B656" i="127"/>
  <c r="B637" i="127"/>
  <c r="B620" i="127"/>
  <c r="B601" i="127"/>
  <c r="B584" i="127"/>
  <c r="B565" i="127"/>
  <c r="B548" i="127"/>
  <c r="B529" i="127"/>
  <c r="B512" i="127"/>
  <c r="B493" i="127"/>
  <c r="B476" i="127"/>
  <c r="B457" i="127"/>
  <c r="B440" i="127"/>
  <c r="B421" i="127"/>
  <c r="B404" i="127"/>
  <c r="B385" i="127"/>
  <c r="B368" i="127"/>
  <c r="B349" i="127"/>
  <c r="B332" i="127"/>
  <c r="B313" i="127"/>
  <c r="B296" i="127"/>
  <c r="B277" i="127"/>
  <c r="B260" i="127"/>
  <c r="B241" i="127"/>
  <c r="B224" i="127"/>
  <c r="B205" i="127"/>
  <c r="B188" i="127"/>
  <c r="B169" i="127"/>
  <c r="B152" i="127"/>
  <c r="B133" i="127"/>
  <c r="B116" i="127"/>
  <c r="B97" i="127"/>
  <c r="B80" i="127"/>
  <c r="B61" i="127"/>
  <c r="B44" i="127"/>
  <c r="B25" i="127"/>
  <c r="C785" i="127"/>
  <c r="C766" i="127"/>
  <c r="C749" i="127"/>
  <c r="C730" i="127"/>
  <c r="C710" i="127"/>
  <c r="C689" i="127"/>
  <c r="C669" i="127"/>
  <c r="C647" i="127"/>
  <c r="C623" i="127"/>
  <c r="C597" i="127"/>
  <c r="C568" i="127"/>
  <c r="C540" i="127"/>
  <c r="C508" i="127"/>
  <c r="C471" i="127"/>
  <c r="C435" i="127"/>
  <c r="C398" i="127"/>
  <c r="C357" i="127"/>
  <c r="C322" i="127"/>
  <c r="C281" i="127"/>
  <c r="C243" i="127"/>
  <c r="C185" i="127"/>
  <c r="C101" i="127"/>
  <c r="D16" i="127"/>
  <c r="E16" i="127" s="1"/>
  <c r="D160" i="127"/>
  <c r="E160" i="127" s="1"/>
  <c r="D325" i="127"/>
  <c r="E325" i="127" s="1"/>
  <c r="D658" i="127"/>
  <c r="E658" i="127" s="1"/>
  <c r="A10" i="131" l="1" a="1"/>
  <c r="A10" i="129" a="1"/>
  <c r="D10" i="127"/>
  <c r="E10" i="127" s="1"/>
  <c r="C10" i="127"/>
  <c r="B10" i="127"/>
  <c r="A10" i="129" l="1"/>
  <c r="D1225" i="129"/>
  <c r="D1231" i="129"/>
  <c r="D1237" i="129"/>
  <c r="D1243" i="129"/>
  <c r="D1249" i="129"/>
  <c r="D1255" i="129"/>
  <c r="D1261" i="129"/>
  <c r="D1267" i="129"/>
  <c r="D1273" i="129"/>
  <c r="D1279" i="129"/>
  <c r="E15" i="129"/>
  <c r="F15" i="129" s="1"/>
  <c r="E27" i="129"/>
  <c r="E39" i="129"/>
  <c r="E51" i="129"/>
  <c r="E63" i="129"/>
  <c r="E75" i="129"/>
  <c r="E87" i="129"/>
  <c r="E99" i="129"/>
  <c r="E111" i="129"/>
  <c r="E123" i="129"/>
  <c r="E135" i="129"/>
  <c r="E147" i="129"/>
  <c r="E159" i="129"/>
  <c r="F159" i="129" s="1"/>
  <c r="E171" i="129"/>
  <c r="E183" i="129"/>
  <c r="E195" i="129"/>
  <c r="E207" i="129"/>
  <c r="E219" i="129"/>
  <c r="E231" i="129"/>
  <c r="E243" i="129"/>
  <c r="E255" i="129"/>
  <c r="E267" i="129"/>
  <c r="E279" i="129"/>
  <c r="E291" i="129"/>
  <c r="E303" i="129"/>
  <c r="F303" i="129" s="1"/>
  <c r="E315" i="129"/>
  <c r="E327" i="129"/>
  <c r="E339" i="129"/>
  <c r="E351" i="129"/>
  <c r="E363" i="129"/>
  <c r="E375" i="129"/>
  <c r="E387" i="129"/>
  <c r="E399" i="129"/>
  <c r="E411" i="129"/>
  <c r="E423" i="129"/>
  <c r="E435" i="129"/>
  <c r="E447" i="129"/>
  <c r="F447" i="129" s="1"/>
  <c r="E459" i="129"/>
  <c r="E471" i="129"/>
  <c r="E483" i="129"/>
  <c r="E495" i="129"/>
  <c r="E507" i="129"/>
  <c r="E519" i="129"/>
  <c r="E531" i="129"/>
  <c r="E543" i="129"/>
  <c r="E555" i="129"/>
  <c r="E567" i="129"/>
  <c r="E1225" i="129"/>
  <c r="F1225" i="129" s="1"/>
  <c r="G1225" i="129" s="1"/>
  <c r="E1231" i="129"/>
  <c r="F1231" i="129" s="1"/>
  <c r="G1231" i="129" s="1"/>
  <c r="E1237" i="129"/>
  <c r="F1237" i="129" s="1"/>
  <c r="G1237" i="129" s="1"/>
  <c r="E1243" i="129"/>
  <c r="F1243" i="129" s="1"/>
  <c r="G1243" i="129" s="1"/>
  <c r="E1249" i="129"/>
  <c r="F1249" i="129" s="1"/>
  <c r="G1249" i="129" s="1"/>
  <c r="E1255" i="129"/>
  <c r="F1255" i="129" s="1"/>
  <c r="G1255" i="129" s="1"/>
  <c r="E1261" i="129"/>
  <c r="F1261" i="129" s="1"/>
  <c r="G1261" i="129" s="1"/>
  <c r="E1267" i="129"/>
  <c r="F1267" i="129" s="1"/>
  <c r="G1267" i="129" s="1"/>
  <c r="E1273" i="129"/>
  <c r="F1273" i="129" s="1"/>
  <c r="G1273" i="129" s="1"/>
  <c r="E1279" i="129"/>
  <c r="F1279" i="129" s="1"/>
  <c r="G1279" i="129" s="1"/>
  <c r="E16" i="129"/>
  <c r="E28" i="129"/>
  <c r="E40" i="129"/>
  <c r="E52" i="129"/>
  <c r="F52" i="129" s="1"/>
  <c r="E64" i="129"/>
  <c r="E76" i="129"/>
  <c r="E88" i="129"/>
  <c r="E100" i="129"/>
  <c r="E112" i="129"/>
  <c r="E124" i="129"/>
  <c r="E136" i="129"/>
  <c r="E148" i="129"/>
  <c r="E160" i="129"/>
  <c r="E172" i="129"/>
  <c r="E184" i="129"/>
  <c r="E196" i="129"/>
  <c r="F196" i="129" s="1"/>
  <c r="E208" i="129"/>
  <c r="E220" i="129"/>
  <c r="E232" i="129"/>
  <c r="E244" i="129"/>
  <c r="E256" i="129"/>
  <c r="E268" i="129"/>
  <c r="E280" i="129"/>
  <c r="E292" i="129"/>
  <c r="E304" i="129"/>
  <c r="E316" i="129"/>
  <c r="E328" i="129"/>
  <c r="E340" i="129"/>
  <c r="F340" i="129" s="1"/>
  <c r="E352" i="129"/>
  <c r="E364" i="129"/>
  <c r="E376" i="129"/>
  <c r="E388" i="129"/>
  <c r="E400" i="129"/>
  <c r="E412" i="129"/>
  <c r="E424" i="129"/>
  <c r="E436" i="129"/>
  <c r="E448" i="129"/>
  <c r="E460" i="129"/>
  <c r="E472" i="129"/>
  <c r="E484" i="129"/>
  <c r="F484" i="129" s="1"/>
  <c r="E496" i="129"/>
  <c r="E508" i="129"/>
  <c r="E520" i="129"/>
  <c r="E532" i="129"/>
  <c r="E544" i="129"/>
  <c r="E556" i="129"/>
  <c r="E568" i="129"/>
  <c r="E580" i="129"/>
  <c r="D1226" i="129"/>
  <c r="D1232" i="129"/>
  <c r="D1238" i="129"/>
  <c r="D1244" i="129"/>
  <c r="D1250" i="129"/>
  <c r="D1256" i="129"/>
  <c r="D1262" i="129"/>
  <c r="D1268" i="129"/>
  <c r="D1274" i="129"/>
  <c r="D1280" i="129"/>
  <c r="E17" i="129"/>
  <c r="E29" i="129"/>
  <c r="E41" i="129"/>
  <c r="E53" i="129"/>
  <c r="E65" i="129"/>
  <c r="E77" i="129"/>
  <c r="F77" i="129" s="1"/>
  <c r="E89" i="129"/>
  <c r="E101" i="129"/>
  <c r="E113" i="129"/>
  <c r="E125" i="129"/>
  <c r="E137" i="129"/>
  <c r="E149" i="129"/>
  <c r="E161" i="129"/>
  <c r="E173" i="129"/>
  <c r="E185" i="129"/>
  <c r="E197" i="129"/>
  <c r="E209" i="129"/>
  <c r="E221" i="129"/>
  <c r="F221" i="129" s="1"/>
  <c r="E233" i="129"/>
  <c r="E245" i="129"/>
  <c r="E257" i="129"/>
  <c r="E269" i="129"/>
  <c r="E281" i="129"/>
  <c r="E293" i="129"/>
  <c r="E305" i="129"/>
  <c r="E317" i="129"/>
  <c r="E329" i="129"/>
  <c r="E341" i="129"/>
  <c r="E353" i="129"/>
  <c r="E365" i="129"/>
  <c r="F365" i="129" s="1"/>
  <c r="E377" i="129"/>
  <c r="E389" i="129"/>
  <c r="E401" i="129"/>
  <c r="E413" i="129"/>
  <c r="E425" i="129"/>
  <c r="E437" i="129"/>
  <c r="E449" i="129"/>
  <c r="E461" i="129"/>
  <c r="E473" i="129"/>
  <c r="E485" i="129"/>
  <c r="E497" i="129"/>
  <c r="E509" i="129"/>
  <c r="F509" i="129" s="1"/>
  <c r="E521" i="129"/>
  <c r="E533" i="129"/>
  <c r="E545" i="129"/>
  <c r="E557" i="129"/>
  <c r="E569" i="129"/>
  <c r="E1226" i="129"/>
  <c r="F1226" i="129" s="1"/>
  <c r="G1226" i="129" s="1"/>
  <c r="E1232" i="129"/>
  <c r="F1232" i="129" s="1"/>
  <c r="G1232" i="129" s="1"/>
  <c r="E1238" i="129"/>
  <c r="F1238" i="129" s="1"/>
  <c r="G1238" i="129" s="1"/>
  <c r="E1244" i="129"/>
  <c r="E1250" i="129"/>
  <c r="F1250" i="129" s="1"/>
  <c r="G1250" i="129" s="1"/>
  <c r="E1256" i="129"/>
  <c r="F1256" i="129" s="1"/>
  <c r="G1256" i="129" s="1"/>
  <c r="E1262" i="129"/>
  <c r="F1262" i="129" s="1"/>
  <c r="G1262" i="129" s="1"/>
  <c r="E1268" i="129"/>
  <c r="F1268" i="129" s="1"/>
  <c r="G1268" i="129" s="1"/>
  <c r="E1274" i="129"/>
  <c r="F1274" i="129" s="1"/>
  <c r="G1274" i="129" s="1"/>
  <c r="E1280" i="129"/>
  <c r="F1280" i="129" s="1"/>
  <c r="G1280" i="129" s="1"/>
  <c r="E18" i="129"/>
  <c r="E30" i="129"/>
  <c r="E42" i="129"/>
  <c r="E54" i="129"/>
  <c r="E66" i="129"/>
  <c r="E78" i="129"/>
  <c r="E90" i="129"/>
  <c r="E102" i="129"/>
  <c r="E114" i="129"/>
  <c r="F114" i="129" s="1"/>
  <c r="E126" i="129"/>
  <c r="E138" i="129"/>
  <c r="E150" i="129"/>
  <c r="E162" i="129"/>
  <c r="E174" i="129"/>
  <c r="E186" i="129"/>
  <c r="E198" i="129"/>
  <c r="E210" i="129"/>
  <c r="E222" i="129"/>
  <c r="E234" i="129"/>
  <c r="E246" i="129"/>
  <c r="E258" i="129"/>
  <c r="F258" i="129" s="1"/>
  <c r="E270" i="129"/>
  <c r="E282" i="129"/>
  <c r="E294" i="129"/>
  <c r="E306" i="129"/>
  <c r="E318" i="129"/>
  <c r="E330" i="129"/>
  <c r="E342" i="129"/>
  <c r="E354" i="129"/>
  <c r="E366" i="129"/>
  <c r="E378" i="129"/>
  <c r="E390" i="129"/>
  <c r="E402" i="129"/>
  <c r="F402" i="129" s="1"/>
  <c r="E414" i="129"/>
  <c r="E426" i="129"/>
  <c r="E438" i="129"/>
  <c r="E450" i="129"/>
  <c r="E462" i="129"/>
  <c r="E474" i="129"/>
  <c r="E486" i="129"/>
  <c r="E498" i="129"/>
  <c r="E510" i="129"/>
  <c r="E522" i="129"/>
  <c r="E534" i="129"/>
  <c r="E546" i="129"/>
  <c r="F546" i="129" s="1"/>
  <c r="E558" i="129"/>
  <c r="E570" i="129"/>
  <c r="D1227" i="129"/>
  <c r="D1233" i="129"/>
  <c r="D1239" i="129"/>
  <c r="D1245" i="129"/>
  <c r="D1251" i="129"/>
  <c r="D1257" i="129"/>
  <c r="D1263" i="129"/>
  <c r="D1269" i="129"/>
  <c r="D1275" i="129"/>
  <c r="D1281" i="129"/>
  <c r="E19" i="129"/>
  <c r="E31" i="129"/>
  <c r="E43" i="129"/>
  <c r="E55" i="129"/>
  <c r="E67" i="129"/>
  <c r="E79" i="129"/>
  <c r="E91" i="129"/>
  <c r="E103" i="129"/>
  <c r="E115" i="129"/>
  <c r="E127" i="129"/>
  <c r="E139" i="129"/>
  <c r="E151" i="129"/>
  <c r="F151" i="129" s="1"/>
  <c r="E163" i="129"/>
  <c r="E175" i="129"/>
  <c r="E187" i="129"/>
  <c r="E199" i="129"/>
  <c r="E211" i="129"/>
  <c r="E223" i="129"/>
  <c r="E235" i="129"/>
  <c r="E247" i="129"/>
  <c r="E259" i="129"/>
  <c r="E271" i="129"/>
  <c r="E283" i="129"/>
  <c r="E295" i="129"/>
  <c r="F295" i="129" s="1"/>
  <c r="E307" i="129"/>
  <c r="E319" i="129"/>
  <c r="E331" i="129"/>
  <c r="E343" i="129"/>
  <c r="E355" i="129"/>
  <c r="E367" i="129"/>
  <c r="E379" i="129"/>
  <c r="E391" i="129"/>
  <c r="E403" i="129"/>
  <c r="E415" i="129"/>
  <c r="E427" i="129"/>
  <c r="E439" i="129"/>
  <c r="F439" i="129" s="1"/>
  <c r="E451" i="129"/>
  <c r="E463" i="129"/>
  <c r="E475" i="129"/>
  <c r="E487" i="129"/>
  <c r="E499" i="129"/>
  <c r="E511" i="129"/>
  <c r="E523" i="129"/>
  <c r="E535" i="129"/>
  <c r="E547" i="129"/>
  <c r="E559" i="129"/>
  <c r="E571" i="129"/>
  <c r="E1227" i="129"/>
  <c r="F1227" i="129" s="1"/>
  <c r="G1227" i="129" s="1"/>
  <c r="E1233" i="129"/>
  <c r="F1233" i="129" s="1"/>
  <c r="G1233" i="129" s="1"/>
  <c r="E1239" i="129"/>
  <c r="F1239" i="129" s="1"/>
  <c r="G1239" i="129" s="1"/>
  <c r="E1245" i="129"/>
  <c r="F1245" i="129" s="1"/>
  <c r="G1245" i="129" s="1"/>
  <c r="E1251" i="129"/>
  <c r="F1251" i="129" s="1"/>
  <c r="G1251" i="129" s="1"/>
  <c r="E1257" i="129"/>
  <c r="F1257" i="129" s="1"/>
  <c r="G1257" i="129" s="1"/>
  <c r="E1263" i="129"/>
  <c r="F1263" i="129" s="1"/>
  <c r="G1263" i="129" s="1"/>
  <c r="E1269" i="129"/>
  <c r="E1275" i="129"/>
  <c r="F1275" i="129" s="1"/>
  <c r="G1275" i="129" s="1"/>
  <c r="E1281" i="129"/>
  <c r="E20" i="129"/>
  <c r="E32" i="129"/>
  <c r="E44" i="129"/>
  <c r="E56" i="129"/>
  <c r="E68" i="129"/>
  <c r="E80" i="129"/>
  <c r="E92" i="129"/>
  <c r="E104" i="129"/>
  <c r="E116" i="129"/>
  <c r="E128" i="129"/>
  <c r="E140" i="129"/>
  <c r="E152" i="129"/>
  <c r="E164" i="129"/>
  <c r="E176" i="129"/>
  <c r="E188" i="129"/>
  <c r="E200" i="129"/>
  <c r="E212" i="129"/>
  <c r="E224" i="129"/>
  <c r="E236" i="129"/>
  <c r="E248" i="129"/>
  <c r="E260" i="129"/>
  <c r="E272" i="129"/>
  <c r="E284" i="129"/>
  <c r="E296" i="129"/>
  <c r="E308" i="129"/>
  <c r="E320" i="129"/>
  <c r="E332" i="129"/>
  <c r="E344" i="129"/>
  <c r="E356" i="129"/>
  <c r="E368" i="129"/>
  <c r="E380" i="129"/>
  <c r="E392" i="129"/>
  <c r="E404" i="129"/>
  <c r="E416" i="129"/>
  <c r="E428" i="129"/>
  <c r="E440" i="129"/>
  <c r="E452" i="129"/>
  <c r="E464" i="129"/>
  <c r="E476" i="129"/>
  <c r="E488" i="129"/>
  <c r="E500" i="129"/>
  <c r="E512" i="129"/>
  <c r="E524" i="129"/>
  <c r="E536" i="129"/>
  <c r="E548" i="129"/>
  <c r="E560" i="129"/>
  <c r="E572" i="129"/>
  <c r="E584" i="129"/>
  <c r="D1228" i="129"/>
  <c r="D1234" i="129"/>
  <c r="D1240" i="129"/>
  <c r="D1246" i="129"/>
  <c r="D1252" i="129"/>
  <c r="D1258" i="129"/>
  <c r="D1264" i="129"/>
  <c r="D1270" i="129"/>
  <c r="D1276" i="129"/>
  <c r="D1282" i="129"/>
  <c r="E21" i="129"/>
  <c r="E33" i="129"/>
  <c r="E45" i="129"/>
  <c r="F45" i="129" s="1"/>
  <c r="E57" i="129"/>
  <c r="E69" i="129"/>
  <c r="F69" i="129" s="1"/>
  <c r="E81" i="129"/>
  <c r="E93" i="129"/>
  <c r="E105" i="129"/>
  <c r="E117" i="129"/>
  <c r="E129" i="129"/>
  <c r="E141" i="129"/>
  <c r="E153" i="129"/>
  <c r="E165" i="129"/>
  <c r="E177" i="129"/>
  <c r="E189" i="129"/>
  <c r="F189" i="129" s="1"/>
  <c r="E201" i="129"/>
  <c r="E213" i="129"/>
  <c r="F213" i="129" s="1"/>
  <c r="E225" i="129"/>
  <c r="E237" i="129"/>
  <c r="E249" i="129"/>
  <c r="E261" i="129"/>
  <c r="E273" i="129"/>
  <c r="E285" i="129"/>
  <c r="E297" i="129"/>
  <c r="E309" i="129"/>
  <c r="E321" i="129"/>
  <c r="E333" i="129"/>
  <c r="F333" i="129" s="1"/>
  <c r="E345" i="129"/>
  <c r="E357" i="129"/>
  <c r="F357" i="129" s="1"/>
  <c r="E369" i="129"/>
  <c r="E381" i="129"/>
  <c r="E393" i="129"/>
  <c r="E405" i="129"/>
  <c r="E417" i="129"/>
  <c r="E429" i="129"/>
  <c r="E441" i="129"/>
  <c r="E453" i="129"/>
  <c r="E465" i="129"/>
  <c r="E477" i="129"/>
  <c r="F477" i="129" s="1"/>
  <c r="E489" i="129"/>
  <c r="E501" i="129"/>
  <c r="F501" i="129" s="1"/>
  <c r="E513" i="129"/>
  <c r="E525" i="129"/>
  <c r="E537" i="129"/>
  <c r="E549" i="129"/>
  <c r="E561" i="129"/>
  <c r="E573" i="129"/>
  <c r="D1223" i="129"/>
  <c r="D1229" i="129"/>
  <c r="D1235" i="129"/>
  <c r="D1241" i="129"/>
  <c r="D1247" i="129"/>
  <c r="D1253" i="129"/>
  <c r="D1259" i="129"/>
  <c r="D1265" i="129"/>
  <c r="D1271" i="129"/>
  <c r="D1277" i="129"/>
  <c r="E11" i="129"/>
  <c r="E23" i="129"/>
  <c r="E35" i="129"/>
  <c r="E47" i="129"/>
  <c r="E59" i="129"/>
  <c r="E71" i="129"/>
  <c r="F71" i="129" s="1"/>
  <c r="E83" i="129"/>
  <c r="E95" i="129"/>
  <c r="F95" i="129" s="1"/>
  <c r="E107" i="129"/>
  <c r="E119" i="129"/>
  <c r="E131" i="129"/>
  <c r="E143" i="129"/>
  <c r="E155" i="129"/>
  <c r="E167" i="129"/>
  <c r="E179" i="129"/>
  <c r="E191" i="129"/>
  <c r="E203" i="129"/>
  <c r="E215" i="129"/>
  <c r="F215" i="129" s="1"/>
  <c r="E227" i="129"/>
  <c r="E239" i="129"/>
  <c r="F239" i="129" s="1"/>
  <c r="E251" i="129"/>
  <c r="E263" i="129"/>
  <c r="E275" i="129"/>
  <c r="E287" i="129"/>
  <c r="E299" i="129"/>
  <c r="E311" i="129"/>
  <c r="E323" i="129"/>
  <c r="E335" i="129"/>
  <c r="E347" i="129"/>
  <c r="E359" i="129"/>
  <c r="F359" i="129" s="1"/>
  <c r="E371" i="129"/>
  <c r="E383" i="129"/>
  <c r="F383" i="129" s="1"/>
  <c r="E395" i="129"/>
  <c r="E407" i="129"/>
  <c r="E419" i="129"/>
  <c r="E431" i="129"/>
  <c r="E443" i="129"/>
  <c r="E455" i="129"/>
  <c r="E467" i="129"/>
  <c r="E479" i="129"/>
  <c r="E491" i="129"/>
  <c r="E503" i="129"/>
  <c r="F503" i="129" s="1"/>
  <c r="E515" i="129"/>
  <c r="E527" i="129"/>
  <c r="F527" i="129" s="1"/>
  <c r="E539" i="129"/>
  <c r="E551" i="129"/>
  <c r="E563" i="129"/>
  <c r="E575" i="129"/>
  <c r="E1223" i="129"/>
  <c r="F1223" i="129" s="1"/>
  <c r="G1223" i="129" s="1"/>
  <c r="E1229" i="129"/>
  <c r="E1235" i="129"/>
  <c r="F1235" i="129" s="1"/>
  <c r="G1235" i="129" s="1"/>
  <c r="E1241" i="129"/>
  <c r="E1247" i="129"/>
  <c r="F1247" i="129" s="1"/>
  <c r="G1247" i="129" s="1"/>
  <c r="E1253" i="129"/>
  <c r="E1259" i="129"/>
  <c r="F1259" i="129" s="1"/>
  <c r="G1259" i="129" s="1"/>
  <c r="E1265" i="129"/>
  <c r="F1265" i="129" s="1"/>
  <c r="G1265" i="129" s="1"/>
  <c r="E1271" i="129"/>
  <c r="F1271" i="129" s="1"/>
  <c r="G1271" i="129" s="1"/>
  <c r="E1277" i="129"/>
  <c r="F1277" i="129" s="1"/>
  <c r="G1277" i="129" s="1"/>
  <c r="E12" i="129"/>
  <c r="E24" i="129"/>
  <c r="E36" i="129"/>
  <c r="E48" i="129"/>
  <c r="E60" i="129"/>
  <c r="E72" i="129"/>
  <c r="E84" i="129"/>
  <c r="E96" i="129"/>
  <c r="E108" i="129"/>
  <c r="E120" i="129"/>
  <c r="F120" i="129" s="1"/>
  <c r="E132" i="129"/>
  <c r="E144" i="129"/>
  <c r="E156" i="129"/>
  <c r="E168" i="129"/>
  <c r="E180" i="129"/>
  <c r="E192" i="129"/>
  <c r="E204" i="129"/>
  <c r="E216" i="129"/>
  <c r="E228" i="129"/>
  <c r="E240" i="129"/>
  <c r="E252" i="129"/>
  <c r="E264" i="129"/>
  <c r="F264" i="129" s="1"/>
  <c r="E276" i="129"/>
  <c r="E288" i="129"/>
  <c r="E300" i="129"/>
  <c r="E312" i="129"/>
  <c r="E324" i="129"/>
  <c r="E336" i="129"/>
  <c r="E348" i="129"/>
  <c r="E360" i="129"/>
  <c r="E372" i="129"/>
  <c r="E384" i="129"/>
  <c r="E396" i="129"/>
  <c r="E408" i="129"/>
  <c r="F408" i="129" s="1"/>
  <c r="E420" i="129"/>
  <c r="E432" i="129"/>
  <c r="E444" i="129"/>
  <c r="E456" i="129"/>
  <c r="E468" i="129"/>
  <c r="E480" i="129"/>
  <c r="E492" i="129"/>
  <c r="E504" i="129"/>
  <c r="E516" i="129"/>
  <c r="E528" i="129"/>
  <c r="E540" i="129"/>
  <c r="E552" i="129"/>
  <c r="F552" i="129" s="1"/>
  <c r="E564" i="129"/>
  <c r="E1242" i="129"/>
  <c r="E1266" i="129"/>
  <c r="E26" i="129"/>
  <c r="E74" i="129"/>
  <c r="E122" i="129"/>
  <c r="E170" i="129"/>
  <c r="E218" i="129"/>
  <c r="E266" i="129"/>
  <c r="E314" i="129"/>
  <c r="E362" i="129"/>
  <c r="E410" i="129"/>
  <c r="F410" i="129" s="1"/>
  <c r="E458" i="129"/>
  <c r="E506" i="129"/>
  <c r="E554" i="129"/>
  <c r="E585" i="129"/>
  <c r="E597" i="129"/>
  <c r="E609" i="129"/>
  <c r="E621" i="129"/>
  <c r="E633" i="129"/>
  <c r="E645" i="129"/>
  <c r="E657" i="129"/>
  <c r="F657" i="129" s="1"/>
  <c r="E669" i="129"/>
  <c r="E681" i="129"/>
  <c r="F681" i="129" s="1"/>
  <c r="E693" i="129"/>
  <c r="E705" i="129"/>
  <c r="F705" i="129" s="1"/>
  <c r="E717" i="129"/>
  <c r="E729" i="129"/>
  <c r="E741" i="129"/>
  <c r="E753" i="129"/>
  <c r="E765" i="129"/>
  <c r="E777" i="129"/>
  <c r="E789" i="129"/>
  <c r="E801" i="129"/>
  <c r="F801" i="129" s="1"/>
  <c r="E813" i="129"/>
  <c r="E825" i="129"/>
  <c r="F825" i="129" s="1"/>
  <c r="E837" i="129"/>
  <c r="E849" i="129"/>
  <c r="F849" i="129" s="1"/>
  <c r="E861" i="129"/>
  <c r="E873" i="129"/>
  <c r="E885" i="129"/>
  <c r="E897" i="129"/>
  <c r="E909" i="129"/>
  <c r="E921" i="129"/>
  <c r="E933" i="129"/>
  <c r="E945" i="129"/>
  <c r="F945" i="129" s="1"/>
  <c r="E957" i="129"/>
  <c r="E969" i="129"/>
  <c r="F969" i="129" s="1"/>
  <c r="E981" i="129"/>
  <c r="E993" i="129"/>
  <c r="F993" i="129" s="1"/>
  <c r="E1005" i="129"/>
  <c r="E1017" i="129"/>
  <c r="E1029" i="129"/>
  <c r="E1041" i="129"/>
  <c r="E1053" i="129"/>
  <c r="E1065" i="129"/>
  <c r="E1077" i="129"/>
  <c r="E1089" i="129"/>
  <c r="F1089" i="129" s="1"/>
  <c r="E1101" i="129"/>
  <c r="E1113" i="129"/>
  <c r="F1113" i="129" s="1"/>
  <c r="E1125" i="129"/>
  <c r="E1137" i="129"/>
  <c r="F1137" i="129" s="1"/>
  <c r="E1149" i="129"/>
  <c r="E1161" i="129"/>
  <c r="E1173" i="129"/>
  <c r="E1185" i="129"/>
  <c r="E1197" i="129"/>
  <c r="E1209" i="129"/>
  <c r="E1221" i="129"/>
  <c r="D20" i="129"/>
  <c r="D32" i="129"/>
  <c r="D44" i="129"/>
  <c r="D56" i="129"/>
  <c r="D68" i="129"/>
  <c r="D80" i="129"/>
  <c r="D92" i="129"/>
  <c r="D104" i="129"/>
  <c r="D116" i="129"/>
  <c r="D128" i="129"/>
  <c r="D140" i="129"/>
  <c r="D152" i="129"/>
  <c r="D164" i="129"/>
  <c r="D176" i="129"/>
  <c r="D188" i="129"/>
  <c r="D200" i="129"/>
  <c r="D212" i="129"/>
  <c r="D224" i="129"/>
  <c r="D236" i="129"/>
  <c r="D248" i="129"/>
  <c r="D260" i="129"/>
  <c r="D272" i="129"/>
  <c r="D284" i="129"/>
  <c r="D296" i="129"/>
  <c r="D308" i="129"/>
  <c r="D320" i="129"/>
  <c r="D332" i="129"/>
  <c r="D344" i="129"/>
  <c r="D356" i="129"/>
  <c r="D368" i="129"/>
  <c r="D380" i="129"/>
  <c r="D392" i="129"/>
  <c r="D404" i="129"/>
  <c r="D416" i="129"/>
  <c r="D428" i="129"/>
  <c r="D440" i="129"/>
  <c r="D452" i="129"/>
  <c r="D464" i="129"/>
  <c r="D476" i="129"/>
  <c r="D488" i="129"/>
  <c r="D500" i="129"/>
  <c r="D512" i="129"/>
  <c r="D524" i="129"/>
  <c r="D536" i="129"/>
  <c r="D548" i="129"/>
  <c r="D560" i="129"/>
  <c r="D572" i="129"/>
  <c r="D584" i="129"/>
  <c r="D596" i="129"/>
  <c r="D608" i="129"/>
  <c r="D620" i="129"/>
  <c r="D632" i="129"/>
  <c r="D644" i="129"/>
  <c r="D656" i="129"/>
  <c r="D668" i="129"/>
  <c r="D680" i="129"/>
  <c r="D692" i="129"/>
  <c r="D704" i="129"/>
  <c r="D716" i="129"/>
  <c r="D728" i="129"/>
  <c r="D740" i="129"/>
  <c r="D752" i="129"/>
  <c r="D764" i="129"/>
  <c r="D776" i="129"/>
  <c r="D788" i="129"/>
  <c r="D800" i="129"/>
  <c r="D812" i="129"/>
  <c r="D824" i="129"/>
  <c r="D836" i="129"/>
  <c r="D848" i="129"/>
  <c r="D860" i="129"/>
  <c r="D872" i="129"/>
  <c r="D884" i="129"/>
  <c r="D896" i="129"/>
  <c r="D908" i="129"/>
  <c r="D920" i="129"/>
  <c r="D932" i="129"/>
  <c r="D944" i="129"/>
  <c r="D956" i="129"/>
  <c r="D968" i="129"/>
  <c r="D980" i="129"/>
  <c r="D992" i="129"/>
  <c r="D1004" i="129"/>
  <c r="D1016" i="129"/>
  <c r="D1028" i="129"/>
  <c r="D1040" i="129"/>
  <c r="D1052" i="129"/>
  <c r="D1064" i="129"/>
  <c r="D1076" i="129"/>
  <c r="D1088" i="129"/>
  <c r="D1100" i="129"/>
  <c r="D1112" i="129"/>
  <c r="D1124" i="129"/>
  <c r="D1136" i="129"/>
  <c r="D1148" i="129"/>
  <c r="D1160" i="129"/>
  <c r="D1172" i="129"/>
  <c r="D1184" i="129"/>
  <c r="D1196" i="129"/>
  <c r="D1208" i="129"/>
  <c r="D1220" i="129"/>
  <c r="C1231" i="129"/>
  <c r="C1243" i="129"/>
  <c r="C1255" i="129"/>
  <c r="C1267" i="129"/>
  <c r="C1279" i="129"/>
  <c r="C19" i="129"/>
  <c r="C31" i="129"/>
  <c r="C43" i="129"/>
  <c r="C55" i="129"/>
  <c r="C67" i="129"/>
  <c r="C79" i="129"/>
  <c r="C91" i="129"/>
  <c r="C103" i="129"/>
  <c r="C115" i="129"/>
  <c r="C127" i="129"/>
  <c r="C139" i="129"/>
  <c r="C151" i="129"/>
  <c r="C163" i="129"/>
  <c r="C175" i="129"/>
  <c r="C187" i="129"/>
  <c r="C199" i="129"/>
  <c r="C211" i="129"/>
  <c r="C223" i="129"/>
  <c r="C235" i="129"/>
  <c r="C247" i="129"/>
  <c r="C259" i="129"/>
  <c r="C271" i="129"/>
  <c r="C283" i="129"/>
  <c r="C295" i="129"/>
  <c r="C307" i="129"/>
  <c r="C319" i="129"/>
  <c r="C331" i="129"/>
  <c r="C343" i="129"/>
  <c r="C355" i="129"/>
  <c r="C367" i="129"/>
  <c r="C379" i="129"/>
  <c r="C391" i="129"/>
  <c r="C403" i="129"/>
  <c r="C415" i="129"/>
  <c r="C427" i="129"/>
  <c r="C439" i="129"/>
  <c r="C451" i="129"/>
  <c r="C463" i="129"/>
  <c r="C475" i="129"/>
  <c r="C487" i="129"/>
  <c r="C499" i="129"/>
  <c r="C511" i="129"/>
  <c r="C523" i="129"/>
  <c r="C535" i="129"/>
  <c r="C547" i="129"/>
  <c r="C559" i="129"/>
  <c r="C571" i="129"/>
  <c r="C583" i="129"/>
  <c r="C595" i="129"/>
  <c r="C607" i="129"/>
  <c r="C619" i="129"/>
  <c r="C631" i="129"/>
  <c r="C643" i="129"/>
  <c r="C655" i="129"/>
  <c r="C667" i="129"/>
  <c r="C679" i="129"/>
  <c r="C691" i="129"/>
  <c r="C703" i="129"/>
  <c r="C715" i="129"/>
  <c r="C727" i="129"/>
  <c r="C739" i="129"/>
  <c r="C751" i="129"/>
  <c r="C763" i="129"/>
  <c r="C775" i="129"/>
  <c r="C787" i="129"/>
  <c r="C799" i="129"/>
  <c r="C811" i="129"/>
  <c r="C823" i="129"/>
  <c r="C835" i="129"/>
  <c r="C847" i="129"/>
  <c r="C859" i="129"/>
  <c r="C871" i="129"/>
  <c r="C883" i="129"/>
  <c r="C895" i="129"/>
  <c r="C907" i="129"/>
  <c r="C919" i="129"/>
  <c r="C931" i="129"/>
  <c r="C943" i="129"/>
  <c r="C955" i="129"/>
  <c r="E1246" i="129"/>
  <c r="F1246" i="129" s="1"/>
  <c r="G1246" i="129" s="1"/>
  <c r="E1270" i="129"/>
  <c r="F1270" i="129" s="1"/>
  <c r="G1270" i="129" s="1"/>
  <c r="E34" i="129"/>
  <c r="E82" i="129"/>
  <c r="E130" i="129"/>
  <c r="F130" i="129" s="1"/>
  <c r="E178" i="129"/>
  <c r="E226" i="129"/>
  <c r="E274" i="129"/>
  <c r="F274" i="129" s="1"/>
  <c r="E322" i="129"/>
  <c r="E370" i="129"/>
  <c r="F370" i="129" s="1"/>
  <c r="E418" i="129"/>
  <c r="E466" i="129"/>
  <c r="E514" i="129"/>
  <c r="E562" i="129"/>
  <c r="E586" i="129"/>
  <c r="E598" i="129"/>
  <c r="E610" i="129"/>
  <c r="E622" i="129"/>
  <c r="E634" i="129"/>
  <c r="E646" i="129"/>
  <c r="F646" i="129" s="1"/>
  <c r="E658" i="129"/>
  <c r="E670" i="129"/>
  <c r="F670" i="129" s="1"/>
  <c r="E682" i="129"/>
  <c r="E694" i="129"/>
  <c r="E706" i="129"/>
  <c r="E718" i="129"/>
  <c r="E730" i="129"/>
  <c r="E742" i="129"/>
  <c r="E754" i="129"/>
  <c r="E766" i="129"/>
  <c r="E778" i="129"/>
  <c r="E790" i="129"/>
  <c r="F790" i="129" s="1"/>
  <c r="E802" i="129"/>
  <c r="E814" i="129"/>
  <c r="F814" i="129" s="1"/>
  <c r="E826" i="129"/>
  <c r="E838" i="129"/>
  <c r="E850" i="129"/>
  <c r="E862" i="129"/>
  <c r="E874" i="129"/>
  <c r="E886" i="129"/>
  <c r="E898" i="129"/>
  <c r="E910" i="129"/>
  <c r="E922" i="129"/>
  <c r="E934" i="129"/>
  <c r="F934" i="129" s="1"/>
  <c r="E946" i="129"/>
  <c r="E958" i="129"/>
  <c r="F958" i="129" s="1"/>
  <c r="E970" i="129"/>
  <c r="E982" i="129"/>
  <c r="E994" i="129"/>
  <c r="E1006" i="129"/>
  <c r="E1018" i="129"/>
  <c r="E1030" i="129"/>
  <c r="E1042" i="129"/>
  <c r="E1054" i="129"/>
  <c r="E1066" i="129"/>
  <c r="E1078" i="129"/>
  <c r="F1078" i="129" s="1"/>
  <c r="E1090" i="129"/>
  <c r="E1102" i="129"/>
  <c r="F1102" i="129" s="1"/>
  <c r="E1114" i="129"/>
  <c r="E1126" i="129"/>
  <c r="E1138" i="129"/>
  <c r="E1150" i="129"/>
  <c r="E1162" i="129"/>
  <c r="E1174" i="129"/>
  <c r="E1186" i="129"/>
  <c r="E1198" i="129"/>
  <c r="E1210" i="129"/>
  <c r="E1222" i="129"/>
  <c r="F1222" i="129" s="1"/>
  <c r="D21" i="129"/>
  <c r="D33" i="129"/>
  <c r="D45" i="129"/>
  <c r="D57" i="129"/>
  <c r="D69" i="129"/>
  <c r="D81" i="129"/>
  <c r="D93" i="129"/>
  <c r="D105" i="129"/>
  <c r="D117" i="129"/>
  <c r="D129" i="129"/>
  <c r="D141" i="129"/>
  <c r="D153" i="129"/>
  <c r="D165" i="129"/>
  <c r="D177" i="129"/>
  <c r="D189" i="129"/>
  <c r="D201" i="129"/>
  <c r="D213" i="129"/>
  <c r="D225" i="129"/>
  <c r="D237" i="129"/>
  <c r="D249" i="129"/>
  <c r="D261" i="129"/>
  <c r="D273" i="129"/>
  <c r="D285" i="129"/>
  <c r="D297" i="129"/>
  <c r="D309" i="129"/>
  <c r="D321" i="129"/>
  <c r="D333" i="129"/>
  <c r="D345" i="129"/>
  <c r="D357" i="129"/>
  <c r="D369" i="129"/>
  <c r="D381" i="129"/>
  <c r="D393" i="129"/>
  <c r="D405" i="129"/>
  <c r="D417" i="129"/>
  <c r="D429" i="129"/>
  <c r="D441" i="129"/>
  <c r="D453" i="129"/>
  <c r="D465" i="129"/>
  <c r="D477" i="129"/>
  <c r="D489" i="129"/>
  <c r="D501" i="129"/>
  <c r="D513" i="129"/>
  <c r="D525" i="129"/>
  <c r="D537" i="129"/>
  <c r="D549" i="129"/>
  <c r="D561" i="129"/>
  <c r="D573" i="129"/>
  <c r="D585" i="129"/>
  <c r="D597" i="129"/>
  <c r="D609" i="129"/>
  <c r="D621" i="129"/>
  <c r="D633" i="129"/>
  <c r="D645" i="129"/>
  <c r="D657" i="129"/>
  <c r="D669" i="129"/>
  <c r="D681" i="129"/>
  <c r="D693" i="129"/>
  <c r="D705" i="129"/>
  <c r="D717" i="129"/>
  <c r="D729" i="129"/>
  <c r="D741" i="129"/>
  <c r="D753" i="129"/>
  <c r="D765" i="129"/>
  <c r="D777" i="129"/>
  <c r="D789" i="129"/>
  <c r="D801" i="129"/>
  <c r="D813" i="129"/>
  <c r="D825" i="129"/>
  <c r="D837" i="129"/>
  <c r="D849" i="129"/>
  <c r="D861" i="129"/>
  <c r="D873" i="129"/>
  <c r="D885" i="129"/>
  <c r="D897" i="129"/>
  <c r="D909" i="129"/>
  <c r="D921" i="129"/>
  <c r="D933" i="129"/>
  <c r="D945" i="129"/>
  <c r="D957" i="129"/>
  <c r="D969" i="129"/>
  <c r="D981" i="129"/>
  <c r="D993" i="129"/>
  <c r="D1005" i="129"/>
  <c r="D1017" i="129"/>
  <c r="D1029" i="129"/>
  <c r="D1041" i="129"/>
  <c r="D1053" i="129"/>
  <c r="D1065" i="129"/>
  <c r="D1077" i="129"/>
  <c r="D1089" i="129"/>
  <c r="D1101" i="129"/>
  <c r="D1113" i="129"/>
  <c r="D1125" i="129"/>
  <c r="D1137" i="129"/>
  <c r="D1149" i="129"/>
  <c r="D1161" i="129"/>
  <c r="D1173" i="129"/>
  <c r="D1185" i="129"/>
  <c r="D1197" i="129"/>
  <c r="D1209" i="129"/>
  <c r="D1221" i="129"/>
  <c r="C1232" i="129"/>
  <c r="C1244" i="129"/>
  <c r="C1256" i="129"/>
  <c r="C1268" i="129"/>
  <c r="C1280" i="129"/>
  <c r="C20" i="129"/>
  <c r="C32" i="129"/>
  <c r="C44" i="129"/>
  <c r="C56" i="129"/>
  <c r="C68" i="129"/>
  <c r="C80" i="129"/>
  <c r="C92" i="129"/>
  <c r="C104" i="129"/>
  <c r="C116" i="129"/>
  <c r="C128" i="129"/>
  <c r="C140" i="129"/>
  <c r="C152" i="129"/>
  <c r="C164" i="129"/>
  <c r="C176" i="129"/>
  <c r="C188" i="129"/>
  <c r="C200" i="129"/>
  <c r="C212" i="129"/>
  <c r="C224" i="129"/>
  <c r="C236" i="129"/>
  <c r="C248" i="129"/>
  <c r="C260" i="129"/>
  <c r="C272" i="129"/>
  <c r="C284" i="129"/>
  <c r="C296" i="129"/>
  <c r="C308" i="129"/>
  <c r="C320" i="129"/>
  <c r="C332" i="129"/>
  <c r="C344" i="129"/>
  <c r="C356" i="129"/>
  <c r="C368" i="129"/>
  <c r="C380" i="129"/>
  <c r="C392" i="129"/>
  <c r="C404" i="129"/>
  <c r="C416" i="129"/>
  <c r="C428" i="129"/>
  <c r="C440" i="129"/>
  <c r="C452" i="129"/>
  <c r="C464" i="129"/>
  <c r="C476" i="129"/>
  <c r="C488" i="129"/>
  <c r="C500" i="129"/>
  <c r="C512" i="129"/>
  <c r="C524" i="129"/>
  <c r="C536" i="129"/>
  <c r="C548" i="129"/>
  <c r="C560" i="129"/>
  <c r="C572" i="129"/>
  <c r="C584" i="129"/>
  <c r="C596" i="129"/>
  <c r="C608" i="129"/>
  <c r="C620" i="129"/>
  <c r="C632" i="129"/>
  <c r="C644" i="129"/>
  <c r="C656" i="129"/>
  <c r="C668" i="129"/>
  <c r="C680" i="129"/>
  <c r="C692" i="129"/>
  <c r="C704" i="129"/>
  <c r="C716" i="129"/>
  <c r="C728" i="129"/>
  <c r="C740" i="129"/>
  <c r="C752" i="129"/>
  <c r="C764" i="129"/>
  <c r="C776" i="129"/>
  <c r="C788" i="129"/>
  <c r="C800" i="129"/>
  <c r="C812" i="129"/>
  <c r="C824" i="129"/>
  <c r="C836" i="129"/>
  <c r="C848" i="129"/>
  <c r="C860" i="129"/>
  <c r="D1224" i="129"/>
  <c r="D1248" i="129"/>
  <c r="D1272" i="129"/>
  <c r="E37" i="129"/>
  <c r="E85" i="129"/>
  <c r="F85" i="129" s="1"/>
  <c r="E133" i="129"/>
  <c r="E181" i="129"/>
  <c r="E229" i="129"/>
  <c r="E277" i="129"/>
  <c r="E325" i="129"/>
  <c r="E373" i="129"/>
  <c r="E421" i="129"/>
  <c r="E469" i="129"/>
  <c r="E517" i="129"/>
  <c r="E565" i="129"/>
  <c r="E587" i="129"/>
  <c r="E599" i="129"/>
  <c r="F599" i="129" s="1"/>
  <c r="E611" i="129"/>
  <c r="E623" i="129"/>
  <c r="E635" i="129"/>
  <c r="E647" i="129"/>
  <c r="E659" i="129"/>
  <c r="E671" i="129"/>
  <c r="E683" i="129"/>
  <c r="F683" i="129" s="1"/>
  <c r="E695" i="129"/>
  <c r="E707" i="129"/>
  <c r="E719" i="129"/>
  <c r="E731" i="129"/>
  <c r="E743" i="129"/>
  <c r="F743" i="129" s="1"/>
  <c r="E755" i="129"/>
  <c r="E767" i="129"/>
  <c r="E779" i="129"/>
  <c r="E791" i="129"/>
  <c r="E803" i="129"/>
  <c r="E815" i="129"/>
  <c r="E827" i="129"/>
  <c r="F827" i="129" s="1"/>
  <c r="E839" i="129"/>
  <c r="E851" i="129"/>
  <c r="E863" i="129"/>
  <c r="E875" i="129"/>
  <c r="E887" i="129"/>
  <c r="F887" i="129" s="1"/>
  <c r="E899" i="129"/>
  <c r="E911" i="129"/>
  <c r="E923" i="129"/>
  <c r="E935" i="129"/>
  <c r="E947" i="129"/>
  <c r="E959" i="129"/>
  <c r="E971" i="129"/>
  <c r="F971" i="129" s="1"/>
  <c r="E983" i="129"/>
  <c r="E995" i="129"/>
  <c r="E1007" i="129"/>
  <c r="E1019" i="129"/>
  <c r="E1031" i="129"/>
  <c r="F1031" i="129" s="1"/>
  <c r="E1043" i="129"/>
  <c r="E1055" i="129"/>
  <c r="E1067" i="129"/>
  <c r="E1079" i="129"/>
  <c r="E1091" i="129"/>
  <c r="E1103" i="129"/>
  <c r="E1115" i="129"/>
  <c r="F1115" i="129" s="1"/>
  <c r="E1127" i="129"/>
  <c r="E1139" i="129"/>
  <c r="E1151" i="129"/>
  <c r="E1163" i="129"/>
  <c r="E1175" i="129"/>
  <c r="F1175" i="129" s="1"/>
  <c r="E1187" i="129"/>
  <c r="E1199" i="129"/>
  <c r="E1211" i="129"/>
  <c r="D22" i="129"/>
  <c r="D34" i="129"/>
  <c r="D46" i="129"/>
  <c r="D58" i="129"/>
  <c r="D70" i="129"/>
  <c r="D82" i="129"/>
  <c r="D94" i="129"/>
  <c r="D106" i="129"/>
  <c r="D118" i="129"/>
  <c r="D130" i="129"/>
  <c r="D142" i="129"/>
  <c r="D154" i="129"/>
  <c r="D166" i="129"/>
  <c r="D178" i="129"/>
  <c r="D190" i="129"/>
  <c r="D202" i="129"/>
  <c r="D214" i="129"/>
  <c r="D226" i="129"/>
  <c r="D238" i="129"/>
  <c r="D250" i="129"/>
  <c r="D262" i="129"/>
  <c r="D274" i="129"/>
  <c r="D286" i="129"/>
  <c r="D298" i="129"/>
  <c r="D310" i="129"/>
  <c r="D322" i="129"/>
  <c r="D334" i="129"/>
  <c r="D346" i="129"/>
  <c r="D358" i="129"/>
  <c r="D370" i="129"/>
  <c r="D382" i="129"/>
  <c r="D394" i="129"/>
  <c r="D406" i="129"/>
  <c r="D418" i="129"/>
  <c r="D430" i="129"/>
  <c r="D442" i="129"/>
  <c r="D454" i="129"/>
  <c r="D466" i="129"/>
  <c r="D478" i="129"/>
  <c r="D490" i="129"/>
  <c r="D502" i="129"/>
  <c r="D514" i="129"/>
  <c r="D526" i="129"/>
  <c r="D538" i="129"/>
  <c r="D550" i="129"/>
  <c r="D562" i="129"/>
  <c r="D574" i="129"/>
  <c r="D586" i="129"/>
  <c r="D598" i="129"/>
  <c r="D610" i="129"/>
  <c r="D622" i="129"/>
  <c r="D634" i="129"/>
  <c r="D646" i="129"/>
  <c r="D658" i="129"/>
  <c r="D670" i="129"/>
  <c r="D682" i="129"/>
  <c r="D694" i="129"/>
  <c r="D706" i="129"/>
  <c r="D718" i="129"/>
  <c r="D730" i="129"/>
  <c r="D742" i="129"/>
  <c r="D754" i="129"/>
  <c r="D766" i="129"/>
  <c r="D778" i="129"/>
  <c r="D790" i="129"/>
  <c r="D802" i="129"/>
  <c r="D814" i="129"/>
  <c r="D826" i="129"/>
  <c r="D838" i="129"/>
  <c r="D850" i="129"/>
  <c r="D862" i="129"/>
  <c r="D874" i="129"/>
  <c r="D886" i="129"/>
  <c r="D898" i="129"/>
  <c r="D910" i="129"/>
  <c r="D922" i="129"/>
  <c r="D934" i="129"/>
  <c r="D946" i="129"/>
  <c r="D958" i="129"/>
  <c r="D970" i="129"/>
  <c r="D982" i="129"/>
  <c r="D994" i="129"/>
  <c r="D1006" i="129"/>
  <c r="D1018" i="129"/>
  <c r="D1030" i="129"/>
  <c r="D1042" i="129"/>
  <c r="D1054" i="129"/>
  <c r="D1066" i="129"/>
  <c r="D1078" i="129"/>
  <c r="D1090" i="129"/>
  <c r="D1102" i="129"/>
  <c r="D1114" i="129"/>
  <c r="D1126" i="129"/>
  <c r="D1138" i="129"/>
  <c r="D1150" i="129"/>
  <c r="D1162" i="129"/>
  <c r="D1174" i="129"/>
  <c r="D1186" i="129"/>
  <c r="D1198" i="129"/>
  <c r="D1210" i="129"/>
  <c r="D1222" i="129"/>
  <c r="C1233" i="129"/>
  <c r="C1245" i="129"/>
  <c r="C1257" i="129"/>
  <c r="C1269" i="129"/>
  <c r="C1281" i="129"/>
  <c r="C21" i="129"/>
  <c r="C33" i="129"/>
  <c r="C45" i="129"/>
  <c r="C57" i="129"/>
  <c r="C69" i="129"/>
  <c r="C81" i="129"/>
  <c r="C93" i="129"/>
  <c r="C105" i="129"/>
  <c r="C117" i="129"/>
  <c r="C129" i="129"/>
  <c r="C141" i="129"/>
  <c r="C153" i="129"/>
  <c r="C165" i="129"/>
  <c r="C177" i="129"/>
  <c r="C189" i="129"/>
  <c r="C201" i="129"/>
  <c r="C213" i="129"/>
  <c r="C225" i="129"/>
  <c r="C237" i="129"/>
  <c r="C249" i="129"/>
  <c r="C261" i="129"/>
  <c r="C273" i="129"/>
  <c r="C285" i="129"/>
  <c r="C297" i="129"/>
  <c r="C309" i="129"/>
  <c r="C321" i="129"/>
  <c r="C333" i="129"/>
  <c r="C345" i="129"/>
  <c r="C357" i="129"/>
  <c r="C369" i="129"/>
  <c r="C381" i="129"/>
  <c r="C393" i="129"/>
  <c r="C405" i="129"/>
  <c r="C417" i="129"/>
  <c r="C429" i="129"/>
  <c r="C441" i="129"/>
  <c r="C453" i="129"/>
  <c r="C465" i="129"/>
  <c r="C477" i="129"/>
  <c r="C489" i="129"/>
  <c r="C501" i="129"/>
  <c r="C513" i="129"/>
  <c r="C525" i="129"/>
  <c r="C537" i="129"/>
  <c r="C549" i="129"/>
  <c r="C561" i="129"/>
  <c r="C573" i="129"/>
  <c r="C585" i="129"/>
  <c r="C597" i="129"/>
  <c r="C609" i="129"/>
  <c r="C621" i="129"/>
  <c r="C633" i="129"/>
  <c r="C645" i="129"/>
  <c r="C657" i="129"/>
  <c r="C669" i="129"/>
  <c r="C681" i="129"/>
  <c r="C693" i="129"/>
  <c r="C705" i="129"/>
  <c r="C717" i="129"/>
  <c r="C729" i="129"/>
  <c r="C741" i="129"/>
  <c r="C753" i="129"/>
  <c r="C765" i="129"/>
  <c r="C777" i="129"/>
  <c r="C789" i="129"/>
  <c r="C801" i="129"/>
  <c r="C813" i="129"/>
  <c r="C825" i="129"/>
  <c r="C837" i="129"/>
  <c r="C849" i="129"/>
  <c r="E1224" i="129"/>
  <c r="F1224" i="129" s="1"/>
  <c r="G1224" i="129" s="1"/>
  <c r="E1248" i="129"/>
  <c r="F1248" i="129" s="1"/>
  <c r="G1248" i="129" s="1"/>
  <c r="E1272" i="129"/>
  <c r="F1272" i="129" s="1"/>
  <c r="G1272" i="129" s="1"/>
  <c r="E38" i="129"/>
  <c r="F38" i="129" s="1"/>
  <c r="E86" i="129"/>
  <c r="E134" i="129"/>
  <c r="E182" i="129"/>
  <c r="E230" i="129"/>
  <c r="F230" i="129" s="1"/>
  <c r="E278" i="129"/>
  <c r="E326" i="129"/>
  <c r="E374" i="129"/>
  <c r="F374" i="129" s="1"/>
  <c r="E422" i="129"/>
  <c r="E470" i="129"/>
  <c r="F470" i="129" s="1"/>
  <c r="E518" i="129"/>
  <c r="E566" i="129"/>
  <c r="E588" i="129"/>
  <c r="E600" i="129"/>
  <c r="E612" i="129"/>
  <c r="E624" i="129"/>
  <c r="E636" i="129"/>
  <c r="F636" i="129" s="1"/>
  <c r="E648" i="129"/>
  <c r="E660" i="129"/>
  <c r="E672" i="129"/>
  <c r="F672" i="129" s="1"/>
  <c r="E684" i="129"/>
  <c r="F684" i="129" s="1"/>
  <c r="E696" i="129"/>
  <c r="F696" i="129" s="1"/>
  <c r="E708" i="129"/>
  <c r="E720" i="129"/>
  <c r="F720" i="129" s="1"/>
  <c r="E732" i="129"/>
  <c r="E744" i="129"/>
  <c r="E756" i="129"/>
  <c r="E768" i="129"/>
  <c r="E780" i="129"/>
  <c r="F780" i="129" s="1"/>
  <c r="E792" i="129"/>
  <c r="E804" i="129"/>
  <c r="E816" i="129"/>
  <c r="F816" i="129" s="1"/>
  <c r="E828" i="129"/>
  <c r="F828" i="129" s="1"/>
  <c r="E840" i="129"/>
  <c r="F840" i="129" s="1"/>
  <c r="E852" i="129"/>
  <c r="E864" i="129"/>
  <c r="F864" i="129" s="1"/>
  <c r="E876" i="129"/>
  <c r="E888" i="129"/>
  <c r="E900" i="129"/>
  <c r="E912" i="129"/>
  <c r="E924" i="129"/>
  <c r="F924" i="129" s="1"/>
  <c r="E936" i="129"/>
  <c r="E948" i="129"/>
  <c r="E960" i="129"/>
  <c r="F960" i="129" s="1"/>
  <c r="E972" i="129"/>
  <c r="F972" i="129" s="1"/>
  <c r="E984" i="129"/>
  <c r="F984" i="129" s="1"/>
  <c r="E996" i="129"/>
  <c r="E1008" i="129"/>
  <c r="F1008" i="129" s="1"/>
  <c r="E1020" i="129"/>
  <c r="E1032" i="129"/>
  <c r="E1044" i="129"/>
  <c r="E1056" i="129"/>
  <c r="E1068" i="129"/>
  <c r="F1068" i="129" s="1"/>
  <c r="E1080" i="129"/>
  <c r="E1092" i="129"/>
  <c r="E1104" i="129"/>
  <c r="F1104" i="129" s="1"/>
  <c r="E1116" i="129"/>
  <c r="F1116" i="129" s="1"/>
  <c r="E1128" i="129"/>
  <c r="F1128" i="129" s="1"/>
  <c r="E1140" i="129"/>
  <c r="E1152" i="129"/>
  <c r="F1152" i="129" s="1"/>
  <c r="E1164" i="129"/>
  <c r="E1176" i="129"/>
  <c r="E1188" i="129"/>
  <c r="E1200" i="129"/>
  <c r="E1212" i="129"/>
  <c r="F1212" i="129" s="1"/>
  <c r="D11" i="129"/>
  <c r="D23" i="129"/>
  <c r="D35" i="129"/>
  <c r="D47" i="129"/>
  <c r="D59" i="129"/>
  <c r="D71" i="129"/>
  <c r="D83" i="129"/>
  <c r="D95" i="129"/>
  <c r="D107" i="129"/>
  <c r="D119" i="129"/>
  <c r="D131" i="129"/>
  <c r="D143" i="129"/>
  <c r="D155" i="129"/>
  <c r="D167" i="129"/>
  <c r="D179" i="129"/>
  <c r="D191" i="129"/>
  <c r="D203" i="129"/>
  <c r="D215" i="129"/>
  <c r="D227" i="129"/>
  <c r="D239" i="129"/>
  <c r="D251" i="129"/>
  <c r="D263" i="129"/>
  <c r="D275" i="129"/>
  <c r="D287" i="129"/>
  <c r="D299" i="129"/>
  <c r="D311" i="129"/>
  <c r="D323" i="129"/>
  <c r="D335" i="129"/>
  <c r="D347" i="129"/>
  <c r="D359" i="129"/>
  <c r="D371" i="129"/>
  <c r="D383" i="129"/>
  <c r="D395" i="129"/>
  <c r="D407" i="129"/>
  <c r="D419" i="129"/>
  <c r="D431" i="129"/>
  <c r="D443" i="129"/>
  <c r="D455" i="129"/>
  <c r="D467" i="129"/>
  <c r="D479" i="129"/>
  <c r="D491" i="129"/>
  <c r="D503" i="129"/>
  <c r="D515" i="129"/>
  <c r="D527" i="129"/>
  <c r="D539" i="129"/>
  <c r="D551" i="129"/>
  <c r="D563" i="129"/>
  <c r="D575" i="129"/>
  <c r="D587" i="129"/>
  <c r="D599" i="129"/>
  <c r="D611" i="129"/>
  <c r="D623" i="129"/>
  <c r="D635" i="129"/>
  <c r="D647" i="129"/>
  <c r="D659" i="129"/>
  <c r="D671" i="129"/>
  <c r="D683" i="129"/>
  <c r="D695" i="129"/>
  <c r="D707" i="129"/>
  <c r="D719" i="129"/>
  <c r="D731" i="129"/>
  <c r="D743" i="129"/>
  <c r="D755" i="129"/>
  <c r="D767" i="129"/>
  <c r="D779" i="129"/>
  <c r="D791" i="129"/>
  <c r="D803" i="129"/>
  <c r="D815" i="129"/>
  <c r="D827" i="129"/>
  <c r="D839" i="129"/>
  <c r="D851" i="129"/>
  <c r="D863" i="129"/>
  <c r="D875" i="129"/>
  <c r="D887" i="129"/>
  <c r="D899" i="129"/>
  <c r="D911" i="129"/>
  <c r="D923" i="129"/>
  <c r="D935" i="129"/>
  <c r="D947" i="129"/>
  <c r="D959" i="129"/>
  <c r="D971" i="129"/>
  <c r="D983" i="129"/>
  <c r="D995" i="129"/>
  <c r="D1007" i="129"/>
  <c r="D1019" i="129"/>
  <c r="D1031" i="129"/>
  <c r="D1043" i="129"/>
  <c r="D1055" i="129"/>
  <c r="D1067" i="129"/>
  <c r="D1079" i="129"/>
  <c r="D1091" i="129"/>
  <c r="D1103" i="129"/>
  <c r="D1115" i="129"/>
  <c r="D1127" i="129"/>
  <c r="D1139" i="129"/>
  <c r="D1151" i="129"/>
  <c r="D1163" i="129"/>
  <c r="D1175" i="129"/>
  <c r="D1187" i="129"/>
  <c r="D1199" i="129"/>
  <c r="D1211" i="129"/>
  <c r="C1234" i="129"/>
  <c r="C1246" i="129"/>
  <c r="C1258" i="129"/>
  <c r="C1270" i="129"/>
  <c r="C1282" i="129"/>
  <c r="C22" i="129"/>
  <c r="C34" i="129"/>
  <c r="C46" i="129"/>
  <c r="C58" i="129"/>
  <c r="C70" i="129"/>
  <c r="C82" i="129"/>
  <c r="C94" i="129"/>
  <c r="C106" i="129"/>
  <c r="C118" i="129"/>
  <c r="C130" i="129"/>
  <c r="C142" i="129"/>
  <c r="C154" i="129"/>
  <c r="C166" i="129"/>
  <c r="C178" i="129"/>
  <c r="C190" i="129"/>
  <c r="C202" i="129"/>
  <c r="C214" i="129"/>
  <c r="C226" i="129"/>
  <c r="C238" i="129"/>
  <c r="C250" i="129"/>
  <c r="C262" i="129"/>
  <c r="C274" i="129"/>
  <c r="C286" i="129"/>
  <c r="C298" i="129"/>
  <c r="C310" i="129"/>
  <c r="C322" i="129"/>
  <c r="C334" i="129"/>
  <c r="C346" i="129"/>
  <c r="C358" i="129"/>
  <c r="C370" i="129"/>
  <c r="C382" i="129"/>
  <c r="C394" i="129"/>
  <c r="C406" i="129"/>
  <c r="C418" i="129"/>
  <c r="C430" i="129"/>
  <c r="C442" i="129"/>
  <c r="C454" i="129"/>
  <c r="C466" i="129"/>
  <c r="C478" i="129"/>
  <c r="C490" i="129"/>
  <c r="C502" i="129"/>
  <c r="C514" i="129"/>
  <c r="C526" i="129"/>
  <c r="C538" i="129"/>
  <c r="C550" i="129"/>
  <c r="C562" i="129"/>
  <c r="C574" i="129"/>
  <c r="C586" i="129"/>
  <c r="C598" i="129"/>
  <c r="C610" i="129"/>
  <c r="C622" i="129"/>
  <c r="C634" i="129"/>
  <c r="C646" i="129"/>
  <c r="C658" i="129"/>
  <c r="C670" i="129"/>
  <c r="C682" i="129"/>
  <c r="C694" i="129"/>
  <c r="C706" i="129"/>
  <c r="C718" i="129"/>
  <c r="C730" i="129"/>
  <c r="C742" i="129"/>
  <c r="C754" i="129"/>
  <c r="C766" i="129"/>
  <c r="C778" i="129"/>
  <c r="C790" i="129"/>
  <c r="C802" i="129"/>
  <c r="C814" i="129"/>
  <c r="C826" i="129"/>
  <c r="C838" i="129"/>
  <c r="C850" i="129"/>
  <c r="C862" i="129"/>
  <c r="C874" i="129"/>
  <c r="C886" i="129"/>
  <c r="C898" i="129"/>
  <c r="C910" i="129"/>
  <c r="C922" i="129"/>
  <c r="C934" i="129"/>
  <c r="C946" i="129"/>
  <c r="C958" i="129"/>
  <c r="C970" i="129"/>
  <c r="C982" i="129"/>
  <c r="C994" i="129"/>
  <c r="E1228" i="129"/>
  <c r="F1228" i="129" s="1"/>
  <c r="G1228" i="129" s="1"/>
  <c r="E1252" i="129"/>
  <c r="F1252" i="129" s="1"/>
  <c r="G1252" i="129" s="1"/>
  <c r="E1276" i="129"/>
  <c r="F1276" i="129" s="1"/>
  <c r="G1276" i="129" s="1"/>
  <c r="E46" i="129"/>
  <c r="F46" i="129" s="1"/>
  <c r="E94" i="129"/>
  <c r="E142" i="129"/>
  <c r="E190" i="129"/>
  <c r="F190" i="129" s="1"/>
  <c r="E238" i="129"/>
  <c r="F238" i="129" s="1"/>
  <c r="E286" i="129"/>
  <c r="F286" i="129" s="1"/>
  <c r="E334" i="129"/>
  <c r="F334" i="129" s="1"/>
  <c r="E382" i="129"/>
  <c r="F382" i="129" s="1"/>
  <c r="E430" i="129"/>
  <c r="F430" i="129" s="1"/>
  <c r="E478" i="129"/>
  <c r="F478" i="129" s="1"/>
  <c r="E526" i="129"/>
  <c r="F526" i="129" s="1"/>
  <c r="E574" i="129"/>
  <c r="E589" i="129"/>
  <c r="F589" i="129" s="1"/>
  <c r="E601" i="129"/>
  <c r="E613" i="129"/>
  <c r="E625" i="129"/>
  <c r="F625" i="129" s="1"/>
  <c r="E637" i="129"/>
  <c r="E649" i="129"/>
  <c r="F649" i="129" s="1"/>
  <c r="E661" i="129"/>
  <c r="E673" i="129"/>
  <c r="F673" i="129" s="1"/>
  <c r="E685" i="129"/>
  <c r="F685" i="129" s="1"/>
  <c r="E697" i="129"/>
  <c r="E709" i="129"/>
  <c r="E721" i="129"/>
  <c r="E733" i="129"/>
  <c r="F733" i="129" s="1"/>
  <c r="E745" i="129"/>
  <c r="E757" i="129"/>
  <c r="E769" i="129"/>
  <c r="F769" i="129" s="1"/>
  <c r="E781" i="129"/>
  <c r="E793" i="129"/>
  <c r="F793" i="129" s="1"/>
  <c r="E805" i="129"/>
  <c r="E817" i="129"/>
  <c r="F817" i="129" s="1"/>
  <c r="E829" i="129"/>
  <c r="F829" i="129" s="1"/>
  <c r="E841" i="129"/>
  <c r="E853" i="129"/>
  <c r="E865" i="129"/>
  <c r="E877" i="129"/>
  <c r="F877" i="129" s="1"/>
  <c r="E889" i="129"/>
  <c r="E901" i="129"/>
  <c r="E913" i="129"/>
  <c r="F913" i="129" s="1"/>
  <c r="E925" i="129"/>
  <c r="E937" i="129"/>
  <c r="F937" i="129" s="1"/>
  <c r="E949" i="129"/>
  <c r="E961" i="129"/>
  <c r="F961" i="129" s="1"/>
  <c r="E973" i="129"/>
  <c r="F973" i="129" s="1"/>
  <c r="E985" i="129"/>
  <c r="E997" i="129"/>
  <c r="E1009" i="129"/>
  <c r="E1021" i="129"/>
  <c r="F1021" i="129" s="1"/>
  <c r="E1033" i="129"/>
  <c r="E1045" i="129"/>
  <c r="E1057" i="129"/>
  <c r="F1057" i="129" s="1"/>
  <c r="E1069" i="129"/>
  <c r="E1081" i="129"/>
  <c r="F1081" i="129" s="1"/>
  <c r="E1093" i="129"/>
  <c r="E1105" i="129"/>
  <c r="F1105" i="129" s="1"/>
  <c r="E1117" i="129"/>
  <c r="F1117" i="129" s="1"/>
  <c r="E1129" i="129"/>
  <c r="E1141" i="129"/>
  <c r="E1153" i="129"/>
  <c r="E1165" i="129"/>
  <c r="F1165" i="129" s="1"/>
  <c r="E1177" i="129"/>
  <c r="E1189" i="129"/>
  <c r="E1201" i="129"/>
  <c r="F1201" i="129" s="1"/>
  <c r="E1213" i="129"/>
  <c r="D12" i="129"/>
  <c r="D24" i="129"/>
  <c r="D36" i="129"/>
  <c r="D48" i="129"/>
  <c r="D60" i="129"/>
  <c r="D72" i="129"/>
  <c r="D84" i="129"/>
  <c r="D96" i="129"/>
  <c r="D108" i="129"/>
  <c r="D120" i="129"/>
  <c r="D132" i="129"/>
  <c r="D144" i="129"/>
  <c r="D156" i="129"/>
  <c r="D168" i="129"/>
  <c r="D180" i="129"/>
  <c r="D192" i="129"/>
  <c r="D204" i="129"/>
  <c r="D216" i="129"/>
  <c r="D228" i="129"/>
  <c r="D240" i="129"/>
  <c r="D252" i="129"/>
  <c r="D264" i="129"/>
  <c r="D276" i="129"/>
  <c r="D288" i="129"/>
  <c r="D300" i="129"/>
  <c r="D312" i="129"/>
  <c r="D324" i="129"/>
  <c r="D336" i="129"/>
  <c r="D348" i="129"/>
  <c r="D360" i="129"/>
  <c r="D372" i="129"/>
  <c r="D384" i="129"/>
  <c r="D396" i="129"/>
  <c r="D408" i="129"/>
  <c r="D420" i="129"/>
  <c r="D432" i="129"/>
  <c r="D444" i="129"/>
  <c r="D456" i="129"/>
  <c r="D468" i="129"/>
  <c r="D480" i="129"/>
  <c r="D492" i="129"/>
  <c r="D504" i="129"/>
  <c r="D516" i="129"/>
  <c r="D528" i="129"/>
  <c r="D540" i="129"/>
  <c r="D552" i="129"/>
  <c r="D564" i="129"/>
  <c r="D576" i="129"/>
  <c r="D588" i="129"/>
  <c r="D600" i="129"/>
  <c r="D612" i="129"/>
  <c r="D624" i="129"/>
  <c r="D636" i="129"/>
  <c r="D648" i="129"/>
  <c r="D660" i="129"/>
  <c r="D672" i="129"/>
  <c r="D684" i="129"/>
  <c r="D696" i="129"/>
  <c r="D708" i="129"/>
  <c r="D720" i="129"/>
  <c r="D732" i="129"/>
  <c r="D744" i="129"/>
  <c r="D756" i="129"/>
  <c r="D768" i="129"/>
  <c r="D780" i="129"/>
  <c r="D792" i="129"/>
  <c r="D804" i="129"/>
  <c r="D816" i="129"/>
  <c r="D828" i="129"/>
  <c r="D840" i="129"/>
  <c r="D852" i="129"/>
  <c r="D864" i="129"/>
  <c r="D876" i="129"/>
  <c r="D888" i="129"/>
  <c r="D900" i="129"/>
  <c r="D912" i="129"/>
  <c r="D924" i="129"/>
  <c r="D936" i="129"/>
  <c r="D948" i="129"/>
  <c r="D960" i="129"/>
  <c r="D972" i="129"/>
  <c r="D984" i="129"/>
  <c r="D996" i="129"/>
  <c r="D1008" i="129"/>
  <c r="D1020" i="129"/>
  <c r="D1032" i="129"/>
  <c r="D1044" i="129"/>
  <c r="D1056" i="129"/>
  <c r="D1068" i="129"/>
  <c r="D1080" i="129"/>
  <c r="D1092" i="129"/>
  <c r="D1104" i="129"/>
  <c r="D1116" i="129"/>
  <c r="D1128" i="129"/>
  <c r="D1140" i="129"/>
  <c r="D1152" i="129"/>
  <c r="D1164" i="129"/>
  <c r="D1176" i="129"/>
  <c r="D1188" i="129"/>
  <c r="D1200" i="129"/>
  <c r="D1212" i="129"/>
  <c r="C1223" i="129"/>
  <c r="C1235" i="129"/>
  <c r="C1247" i="129"/>
  <c r="C1259" i="129"/>
  <c r="C1271" i="129"/>
  <c r="C11" i="129"/>
  <c r="C23" i="129"/>
  <c r="C35" i="129"/>
  <c r="C47" i="129"/>
  <c r="C59" i="129"/>
  <c r="C71" i="129"/>
  <c r="C83" i="129"/>
  <c r="C95" i="129"/>
  <c r="C107" i="129"/>
  <c r="C119" i="129"/>
  <c r="C131" i="129"/>
  <c r="C143" i="129"/>
  <c r="C155" i="129"/>
  <c r="C167" i="129"/>
  <c r="C179" i="129"/>
  <c r="C191" i="129"/>
  <c r="C203" i="129"/>
  <c r="C215" i="129"/>
  <c r="C227" i="129"/>
  <c r="C239" i="129"/>
  <c r="C251" i="129"/>
  <c r="C263" i="129"/>
  <c r="C275" i="129"/>
  <c r="C287" i="129"/>
  <c r="C299" i="129"/>
  <c r="C311" i="129"/>
  <c r="C323" i="129"/>
  <c r="C335" i="129"/>
  <c r="C347" i="129"/>
  <c r="C359" i="129"/>
  <c r="C371" i="129"/>
  <c r="C383" i="129"/>
  <c r="C395" i="129"/>
  <c r="C407" i="129"/>
  <c r="C419" i="129"/>
  <c r="C431" i="129"/>
  <c r="C443" i="129"/>
  <c r="C455" i="129"/>
  <c r="C467" i="129"/>
  <c r="C479" i="129"/>
  <c r="C491" i="129"/>
  <c r="C503" i="129"/>
  <c r="C515" i="129"/>
  <c r="C527" i="129"/>
  <c r="C539" i="129"/>
  <c r="C551" i="129"/>
  <c r="C563" i="129"/>
  <c r="C575" i="129"/>
  <c r="C587" i="129"/>
  <c r="C599" i="129"/>
  <c r="C611" i="129"/>
  <c r="C623" i="129"/>
  <c r="C635" i="129"/>
  <c r="C647" i="129"/>
  <c r="C659" i="129"/>
  <c r="C671" i="129"/>
  <c r="C683" i="129"/>
  <c r="C695" i="129"/>
  <c r="C707" i="129"/>
  <c r="C719" i="129"/>
  <c r="C731" i="129"/>
  <c r="C743" i="129"/>
  <c r="C755" i="129"/>
  <c r="C767" i="129"/>
  <c r="C779" i="129"/>
  <c r="C791" i="129"/>
  <c r="C803" i="129"/>
  <c r="C815" i="129"/>
  <c r="C827" i="129"/>
  <c r="C839" i="129"/>
  <c r="C851" i="129"/>
  <c r="C863" i="129"/>
  <c r="C875" i="129"/>
  <c r="C887" i="129"/>
  <c r="C899" i="129"/>
  <c r="C911" i="129"/>
  <c r="C923" i="129"/>
  <c r="C935" i="129"/>
  <c r="C947" i="129"/>
  <c r="C959" i="129"/>
  <c r="C971" i="129"/>
  <c r="C983" i="129"/>
  <c r="C995" i="129"/>
  <c r="C1007" i="129"/>
  <c r="C1019" i="129"/>
  <c r="C1031" i="129"/>
  <c r="C1043" i="129"/>
  <c r="C1055" i="129"/>
  <c r="C1067" i="129"/>
  <c r="C1079" i="129"/>
  <c r="C1091" i="129"/>
  <c r="D1230" i="129"/>
  <c r="D1254" i="129"/>
  <c r="D1278" i="129"/>
  <c r="E49" i="129"/>
  <c r="E97" i="129"/>
  <c r="E145" i="129"/>
  <c r="E193" i="129"/>
  <c r="F193" i="129" s="1"/>
  <c r="E241" i="129"/>
  <c r="F241" i="129" s="1"/>
  <c r="E289" i="129"/>
  <c r="E337" i="129"/>
  <c r="F337" i="129" s="1"/>
  <c r="E385" i="129"/>
  <c r="F385" i="129" s="1"/>
  <c r="E433" i="129"/>
  <c r="E481" i="129"/>
  <c r="F481" i="129" s="1"/>
  <c r="E529" i="129"/>
  <c r="E576" i="129"/>
  <c r="E590" i="129"/>
  <c r="E602" i="129"/>
  <c r="E614" i="129"/>
  <c r="F614" i="129" s="1"/>
  <c r="E626" i="129"/>
  <c r="E638" i="129"/>
  <c r="F638" i="129" s="1"/>
  <c r="E650" i="129"/>
  <c r="E662" i="129"/>
  <c r="F662" i="129" s="1"/>
  <c r="E674" i="129"/>
  <c r="E686" i="129"/>
  <c r="E698" i="129"/>
  <c r="F698" i="129" s="1"/>
  <c r="E710" i="129"/>
  <c r="E722" i="129"/>
  <c r="F722" i="129" s="1"/>
  <c r="E734" i="129"/>
  <c r="E746" i="129"/>
  <c r="E758" i="129"/>
  <c r="F758" i="129" s="1"/>
  <c r="E770" i="129"/>
  <c r="E782" i="129"/>
  <c r="F782" i="129" s="1"/>
  <c r="E794" i="129"/>
  <c r="E806" i="129"/>
  <c r="F806" i="129" s="1"/>
  <c r="E818" i="129"/>
  <c r="E830" i="129"/>
  <c r="E842" i="129"/>
  <c r="F842" i="129" s="1"/>
  <c r="E854" i="129"/>
  <c r="E866" i="129"/>
  <c r="F866" i="129" s="1"/>
  <c r="E878" i="129"/>
  <c r="E890" i="129"/>
  <c r="E902" i="129"/>
  <c r="F902" i="129" s="1"/>
  <c r="E914" i="129"/>
  <c r="E926" i="129"/>
  <c r="F926" i="129" s="1"/>
  <c r="E938" i="129"/>
  <c r="E950" i="129"/>
  <c r="F950" i="129" s="1"/>
  <c r="E962" i="129"/>
  <c r="E974" i="129"/>
  <c r="E986" i="129"/>
  <c r="F986" i="129" s="1"/>
  <c r="E998" i="129"/>
  <c r="E1010" i="129"/>
  <c r="F1010" i="129" s="1"/>
  <c r="E1022" i="129"/>
  <c r="E1034" i="129"/>
  <c r="E1046" i="129"/>
  <c r="F1046" i="129" s="1"/>
  <c r="E1058" i="129"/>
  <c r="E1070" i="129"/>
  <c r="F1070" i="129" s="1"/>
  <c r="E1082" i="129"/>
  <c r="E1094" i="129"/>
  <c r="F1094" i="129" s="1"/>
  <c r="E1106" i="129"/>
  <c r="E1118" i="129"/>
  <c r="E1130" i="129"/>
  <c r="F1130" i="129" s="1"/>
  <c r="E1142" i="129"/>
  <c r="E1154" i="129"/>
  <c r="F1154" i="129" s="1"/>
  <c r="E1166" i="129"/>
  <c r="E1178" i="129"/>
  <c r="E1190" i="129"/>
  <c r="F1190" i="129" s="1"/>
  <c r="E1202" i="129"/>
  <c r="E1214" i="129"/>
  <c r="F1214" i="129" s="1"/>
  <c r="D13" i="129"/>
  <c r="D25" i="129"/>
  <c r="D37" i="129"/>
  <c r="D49" i="129"/>
  <c r="D61" i="129"/>
  <c r="D73" i="129"/>
  <c r="D85" i="129"/>
  <c r="D97" i="129"/>
  <c r="D109" i="129"/>
  <c r="D121" i="129"/>
  <c r="D133" i="129"/>
  <c r="D145" i="129"/>
  <c r="D157" i="129"/>
  <c r="D169" i="129"/>
  <c r="D181" i="129"/>
  <c r="D193" i="129"/>
  <c r="D205" i="129"/>
  <c r="D217" i="129"/>
  <c r="D229" i="129"/>
  <c r="D241" i="129"/>
  <c r="D253" i="129"/>
  <c r="D265" i="129"/>
  <c r="D277" i="129"/>
  <c r="D289" i="129"/>
  <c r="D301" i="129"/>
  <c r="D313" i="129"/>
  <c r="D325" i="129"/>
  <c r="D337" i="129"/>
  <c r="D349" i="129"/>
  <c r="D361" i="129"/>
  <c r="D373" i="129"/>
  <c r="D385" i="129"/>
  <c r="D397" i="129"/>
  <c r="D409" i="129"/>
  <c r="D421" i="129"/>
  <c r="D433" i="129"/>
  <c r="D445" i="129"/>
  <c r="D457" i="129"/>
  <c r="D469" i="129"/>
  <c r="D481" i="129"/>
  <c r="D493" i="129"/>
  <c r="D505" i="129"/>
  <c r="D517" i="129"/>
  <c r="D529" i="129"/>
  <c r="D541" i="129"/>
  <c r="D553" i="129"/>
  <c r="D565" i="129"/>
  <c r="D577" i="129"/>
  <c r="D589" i="129"/>
  <c r="D601" i="129"/>
  <c r="D613" i="129"/>
  <c r="D625" i="129"/>
  <c r="D637" i="129"/>
  <c r="D649" i="129"/>
  <c r="D661" i="129"/>
  <c r="D673" i="129"/>
  <c r="D685" i="129"/>
  <c r="D697" i="129"/>
  <c r="D709" i="129"/>
  <c r="D721" i="129"/>
  <c r="D733" i="129"/>
  <c r="D745" i="129"/>
  <c r="D757" i="129"/>
  <c r="D769" i="129"/>
  <c r="D781" i="129"/>
  <c r="D793" i="129"/>
  <c r="D805" i="129"/>
  <c r="D817" i="129"/>
  <c r="D829" i="129"/>
  <c r="D841" i="129"/>
  <c r="D853" i="129"/>
  <c r="D865" i="129"/>
  <c r="D877" i="129"/>
  <c r="D889" i="129"/>
  <c r="D901" i="129"/>
  <c r="D913" i="129"/>
  <c r="D925" i="129"/>
  <c r="D937" i="129"/>
  <c r="D949" i="129"/>
  <c r="D961" i="129"/>
  <c r="D973" i="129"/>
  <c r="D985" i="129"/>
  <c r="D997" i="129"/>
  <c r="D1009" i="129"/>
  <c r="D1021" i="129"/>
  <c r="D1033" i="129"/>
  <c r="D1045" i="129"/>
  <c r="D1057" i="129"/>
  <c r="D1069" i="129"/>
  <c r="D1081" i="129"/>
  <c r="D1093" i="129"/>
  <c r="D1105" i="129"/>
  <c r="D1117" i="129"/>
  <c r="D1129" i="129"/>
  <c r="D1141" i="129"/>
  <c r="D1153" i="129"/>
  <c r="D1165" i="129"/>
  <c r="D1177" i="129"/>
  <c r="D1189" i="129"/>
  <c r="D1201" i="129"/>
  <c r="D1213" i="129"/>
  <c r="C1224" i="129"/>
  <c r="C1236" i="129"/>
  <c r="C1248" i="129"/>
  <c r="C1260" i="129"/>
  <c r="C1272" i="129"/>
  <c r="C12" i="129"/>
  <c r="C24" i="129"/>
  <c r="C36" i="129"/>
  <c r="C48" i="129"/>
  <c r="C60" i="129"/>
  <c r="C72" i="129"/>
  <c r="C84" i="129"/>
  <c r="C96" i="129"/>
  <c r="C108" i="129"/>
  <c r="C120" i="129"/>
  <c r="C132" i="129"/>
  <c r="C144" i="129"/>
  <c r="C156" i="129"/>
  <c r="C168" i="129"/>
  <c r="C180" i="129"/>
  <c r="C192" i="129"/>
  <c r="C204" i="129"/>
  <c r="C216" i="129"/>
  <c r="C228" i="129"/>
  <c r="C240" i="129"/>
  <c r="C252" i="129"/>
  <c r="C264" i="129"/>
  <c r="C276" i="129"/>
  <c r="C288" i="129"/>
  <c r="C300" i="129"/>
  <c r="C312" i="129"/>
  <c r="C324" i="129"/>
  <c r="C336" i="129"/>
  <c r="C348" i="129"/>
  <c r="C360" i="129"/>
  <c r="C372" i="129"/>
  <c r="C384" i="129"/>
  <c r="C396" i="129"/>
  <c r="C408" i="129"/>
  <c r="C420" i="129"/>
  <c r="C432" i="129"/>
  <c r="C444" i="129"/>
  <c r="C456" i="129"/>
  <c r="C468" i="129"/>
  <c r="C480" i="129"/>
  <c r="C492" i="129"/>
  <c r="C504" i="129"/>
  <c r="C516" i="129"/>
  <c r="C528" i="129"/>
  <c r="C540" i="129"/>
  <c r="C552" i="129"/>
  <c r="C564" i="129"/>
  <c r="C576" i="129"/>
  <c r="C588" i="129"/>
  <c r="C600" i="129"/>
  <c r="C612" i="129"/>
  <c r="C624" i="129"/>
  <c r="C636" i="129"/>
  <c r="C648" i="129"/>
  <c r="C660" i="129"/>
  <c r="C672" i="129"/>
  <c r="C684" i="129"/>
  <c r="C696" i="129"/>
  <c r="C708" i="129"/>
  <c r="C720" i="129"/>
  <c r="C732" i="129"/>
  <c r="C744" i="129"/>
  <c r="C756" i="129"/>
  <c r="C768" i="129"/>
  <c r="C780" i="129"/>
  <c r="C792" i="129"/>
  <c r="C804" i="129"/>
  <c r="C816" i="129"/>
  <c r="C828" i="129"/>
  <c r="C840" i="129"/>
  <c r="C852" i="129"/>
  <c r="C864" i="129"/>
  <c r="C876" i="129"/>
  <c r="C888" i="129"/>
  <c r="C900" i="129"/>
  <c r="C912" i="129"/>
  <c r="C924" i="129"/>
  <c r="C936" i="129"/>
  <c r="C948" i="129"/>
  <c r="C960" i="129"/>
  <c r="C972" i="129"/>
  <c r="C984" i="129"/>
  <c r="C996" i="129"/>
  <c r="C1008" i="129"/>
  <c r="E1230" i="129"/>
  <c r="F1230" i="129" s="1"/>
  <c r="G1230" i="129" s="1"/>
  <c r="E1254" i="129"/>
  <c r="F1254" i="129" s="1"/>
  <c r="G1254" i="129" s="1"/>
  <c r="E1278" i="129"/>
  <c r="E50" i="129"/>
  <c r="E98" i="129"/>
  <c r="E146" i="129"/>
  <c r="F146" i="129" s="1"/>
  <c r="E194" i="129"/>
  <c r="E242" i="129"/>
  <c r="E290" i="129"/>
  <c r="F290" i="129" s="1"/>
  <c r="E338" i="129"/>
  <c r="E386" i="129"/>
  <c r="E434" i="129"/>
  <c r="F434" i="129" s="1"/>
  <c r="E482" i="129"/>
  <c r="E530" i="129"/>
  <c r="F530" i="129" s="1"/>
  <c r="E577" i="129"/>
  <c r="E591" i="129"/>
  <c r="F591" i="129" s="1"/>
  <c r="E603" i="129"/>
  <c r="F603" i="129" s="1"/>
  <c r="E615" i="129"/>
  <c r="E627" i="129"/>
  <c r="F627" i="129" s="1"/>
  <c r="E639" i="129"/>
  <c r="E651" i="129"/>
  <c r="E663" i="129"/>
  <c r="E675" i="129"/>
  <c r="E687" i="129"/>
  <c r="F687" i="129" s="1"/>
  <c r="E699" i="129"/>
  <c r="E711" i="129"/>
  <c r="F711" i="129" s="1"/>
  <c r="E723" i="129"/>
  <c r="E735" i="129"/>
  <c r="F735" i="129" s="1"/>
  <c r="E747" i="129"/>
  <c r="F747" i="129" s="1"/>
  <c r="E759" i="129"/>
  <c r="E771" i="129"/>
  <c r="F771" i="129" s="1"/>
  <c r="E783" i="129"/>
  <c r="E795" i="129"/>
  <c r="E807" i="129"/>
  <c r="E819" i="129"/>
  <c r="E831" i="129"/>
  <c r="F831" i="129" s="1"/>
  <c r="E843" i="129"/>
  <c r="E855" i="129"/>
  <c r="F855" i="129" s="1"/>
  <c r="E867" i="129"/>
  <c r="E879" i="129"/>
  <c r="F879" i="129" s="1"/>
  <c r="E891" i="129"/>
  <c r="F891" i="129" s="1"/>
  <c r="E903" i="129"/>
  <c r="E915" i="129"/>
  <c r="F915" i="129" s="1"/>
  <c r="E927" i="129"/>
  <c r="E939" i="129"/>
  <c r="E951" i="129"/>
  <c r="E963" i="129"/>
  <c r="E975" i="129"/>
  <c r="F975" i="129" s="1"/>
  <c r="E987" i="129"/>
  <c r="E999" i="129"/>
  <c r="F999" i="129" s="1"/>
  <c r="E1011" i="129"/>
  <c r="E1023" i="129"/>
  <c r="F1023" i="129" s="1"/>
  <c r="E1035" i="129"/>
  <c r="F1035" i="129" s="1"/>
  <c r="E1047" i="129"/>
  <c r="E1059" i="129"/>
  <c r="F1059" i="129" s="1"/>
  <c r="E1071" i="129"/>
  <c r="E1083" i="129"/>
  <c r="E1095" i="129"/>
  <c r="E1107" i="129"/>
  <c r="E1119" i="129"/>
  <c r="F1119" i="129" s="1"/>
  <c r="E1131" i="129"/>
  <c r="E1143" i="129"/>
  <c r="F1143" i="129" s="1"/>
  <c r="E1155" i="129"/>
  <c r="E1167" i="129"/>
  <c r="F1167" i="129" s="1"/>
  <c r="E1179" i="129"/>
  <c r="F1179" i="129" s="1"/>
  <c r="E1191" i="129"/>
  <c r="E1203" i="129"/>
  <c r="F1203" i="129" s="1"/>
  <c r="E1215" i="129"/>
  <c r="D14" i="129"/>
  <c r="D26" i="129"/>
  <c r="D38" i="129"/>
  <c r="D50" i="129"/>
  <c r="D62" i="129"/>
  <c r="D74" i="129"/>
  <c r="D86" i="129"/>
  <c r="D98" i="129"/>
  <c r="D110" i="129"/>
  <c r="D122" i="129"/>
  <c r="D134" i="129"/>
  <c r="D146" i="129"/>
  <c r="D158" i="129"/>
  <c r="D170" i="129"/>
  <c r="D182" i="129"/>
  <c r="D194" i="129"/>
  <c r="D206" i="129"/>
  <c r="D218" i="129"/>
  <c r="D230" i="129"/>
  <c r="D242" i="129"/>
  <c r="D254" i="129"/>
  <c r="D266" i="129"/>
  <c r="D278" i="129"/>
  <c r="D290" i="129"/>
  <c r="D302" i="129"/>
  <c r="D314" i="129"/>
  <c r="D326" i="129"/>
  <c r="D338" i="129"/>
  <c r="D350" i="129"/>
  <c r="D362" i="129"/>
  <c r="D374" i="129"/>
  <c r="D386" i="129"/>
  <c r="D398" i="129"/>
  <c r="D410" i="129"/>
  <c r="D422" i="129"/>
  <c r="D434" i="129"/>
  <c r="D446" i="129"/>
  <c r="D458" i="129"/>
  <c r="D470" i="129"/>
  <c r="D482" i="129"/>
  <c r="D494" i="129"/>
  <c r="D506" i="129"/>
  <c r="D518" i="129"/>
  <c r="D530" i="129"/>
  <c r="D542" i="129"/>
  <c r="D554" i="129"/>
  <c r="D566" i="129"/>
  <c r="D578" i="129"/>
  <c r="D590" i="129"/>
  <c r="D602" i="129"/>
  <c r="D614" i="129"/>
  <c r="D626" i="129"/>
  <c r="D638" i="129"/>
  <c r="D650" i="129"/>
  <c r="D662" i="129"/>
  <c r="D674" i="129"/>
  <c r="D686" i="129"/>
  <c r="D698" i="129"/>
  <c r="D710" i="129"/>
  <c r="D722" i="129"/>
  <c r="D734" i="129"/>
  <c r="D746" i="129"/>
  <c r="D758" i="129"/>
  <c r="D770" i="129"/>
  <c r="D782" i="129"/>
  <c r="D794" i="129"/>
  <c r="D806" i="129"/>
  <c r="D818" i="129"/>
  <c r="D830" i="129"/>
  <c r="D842" i="129"/>
  <c r="D854" i="129"/>
  <c r="D866" i="129"/>
  <c r="D878" i="129"/>
  <c r="D890" i="129"/>
  <c r="D902" i="129"/>
  <c r="D914" i="129"/>
  <c r="D926" i="129"/>
  <c r="D938" i="129"/>
  <c r="D950" i="129"/>
  <c r="D962" i="129"/>
  <c r="D974" i="129"/>
  <c r="D986" i="129"/>
  <c r="D998" i="129"/>
  <c r="D1010" i="129"/>
  <c r="D1022" i="129"/>
  <c r="D1034" i="129"/>
  <c r="D1046" i="129"/>
  <c r="D1058" i="129"/>
  <c r="D1070" i="129"/>
  <c r="D1082" i="129"/>
  <c r="D1094" i="129"/>
  <c r="D1106" i="129"/>
  <c r="D1118" i="129"/>
  <c r="D1130" i="129"/>
  <c r="D1142" i="129"/>
  <c r="D1154" i="129"/>
  <c r="D1166" i="129"/>
  <c r="D1178" i="129"/>
  <c r="D1190" i="129"/>
  <c r="D1202" i="129"/>
  <c r="D1214" i="129"/>
  <c r="C1225" i="129"/>
  <c r="C1237" i="129"/>
  <c r="C1249" i="129"/>
  <c r="C1261" i="129"/>
  <c r="C1273" i="129"/>
  <c r="C13" i="129"/>
  <c r="C25" i="129"/>
  <c r="C37" i="129"/>
  <c r="C49" i="129"/>
  <c r="C61" i="129"/>
  <c r="C73" i="129"/>
  <c r="C85" i="129"/>
  <c r="C97" i="129"/>
  <c r="C109" i="129"/>
  <c r="C121" i="129"/>
  <c r="C133" i="129"/>
  <c r="C145" i="129"/>
  <c r="C157" i="129"/>
  <c r="C169" i="129"/>
  <c r="C181" i="129"/>
  <c r="C193" i="129"/>
  <c r="C205" i="129"/>
  <c r="C217" i="129"/>
  <c r="C229" i="129"/>
  <c r="C241" i="129"/>
  <c r="C253" i="129"/>
  <c r="C265" i="129"/>
  <c r="C277" i="129"/>
  <c r="C289" i="129"/>
  <c r="C301" i="129"/>
  <c r="C313" i="129"/>
  <c r="C325" i="129"/>
  <c r="C337" i="129"/>
  <c r="C349" i="129"/>
  <c r="C361" i="129"/>
  <c r="C373" i="129"/>
  <c r="C385" i="129"/>
  <c r="C397" i="129"/>
  <c r="C409" i="129"/>
  <c r="C421" i="129"/>
  <c r="C433" i="129"/>
  <c r="C445" i="129"/>
  <c r="C457" i="129"/>
  <c r="C469" i="129"/>
  <c r="C481" i="129"/>
  <c r="C493" i="129"/>
  <c r="C505" i="129"/>
  <c r="C517" i="129"/>
  <c r="C529" i="129"/>
  <c r="C541" i="129"/>
  <c r="C553" i="129"/>
  <c r="C565" i="129"/>
  <c r="C577" i="129"/>
  <c r="C589" i="129"/>
  <c r="C601" i="129"/>
  <c r="C613" i="129"/>
  <c r="C625" i="129"/>
  <c r="C637" i="129"/>
  <c r="C649" i="129"/>
  <c r="C661" i="129"/>
  <c r="C673" i="129"/>
  <c r="C685" i="129"/>
  <c r="C697" i="129"/>
  <c r="C709" i="129"/>
  <c r="C721" i="129"/>
  <c r="C733" i="129"/>
  <c r="C745" i="129"/>
  <c r="C757" i="129"/>
  <c r="C769" i="129"/>
  <c r="C781" i="129"/>
  <c r="C793" i="129"/>
  <c r="C805" i="129"/>
  <c r="C817" i="129"/>
  <c r="C829" i="129"/>
  <c r="C841" i="129"/>
  <c r="C853" i="129"/>
  <c r="C865" i="129"/>
  <c r="C877" i="129"/>
  <c r="C889" i="129"/>
  <c r="C901" i="129"/>
  <c r="C913" i="129"/>
  <c r="C925" i="129"/>
  <c r="C937" i="129"/>
  <c r="C949" i="129"/>
  <c r="C961" i="129"/>
  <c r="C973" i="129"/>
  <c r="C985" i="129"/>
  <c r="C997" i="129"/>
  <c r="C1009" i="129"/>
  <c r="C1021" i="129"/>
  <c r="C1033" i="129"/>
  <c r="C1045" i="129"/>
  <c r="C1057" i="129"/>
  <c r="C1069" i="129"/>
  <c r="C1081" i="129"/>
  <c r="C1093" i="129"/>
  <c r="C1105" i="129"/>
  <c r="C1117" i="129"/>
  <c r="C1129" i="129"/>
  <c r="C1141" i="129"/>
  <c r="C1153" i="129"/>
  <c r="C1165" i="129"/>
  <c r="C1177" i="129"/>
  <c r="C1189" i="129"/>
  <c r="C1201" i="129"/>
  <c r="C1213" i="129"/>
  <c r="B1224" i="129"/>
  <c r="B1236" i="129"/>
  <c r="B1248" i="129"/>
  <c r="B1260" i="129"/>
  <c r="B1272" i="129"/>
  <c r="B12" i="129"/>
  <c r="B24" i="129"/>
  <c r="B36" i="129"/>
  <c r="B48" i="129"/>
  <c r="B60" i="129"/>
  <c r="B72" i="129"/>
  <c r="B84" i="129"/>
  <c r="B96" i="129"/>
  <c r="B108" i="129"/>
  <c r="B120" i="129"/>
  <c r="B132" i="129"/>
  <c r="B144" i="129"/>
  <c r="B156" i="129"/>
  <c r="B168" i="129"/>
  <c r="B180" i="129"/>
  <c r="B192" i="129"/>
  <c r="B204" i="129"/>
  <c r="B216" i="129"/>
  <c r="B228" i="129"/>
  <c r="B240" i="129"/>
  <c r="B252" i="129"/>
  <c r="B264" i="129"/>
  <c r="B276" i="129"/>
  <c r="B288" i="129"/>
  <c r="B300" i="129"/>
  <c r="B312" i="129"/>
  <c r="B324" i="129"/>
  <c r="B336" i="129"/>
  <c r="B348" i="129"/>
  <c r="B360" i="129"/>
  <c r="B372" i="129"/>
  <c r="B384" i="129"/>
  <c r="B396" i="129"/>
  <c r="B408" i="129"/>
  <c r="B420" i="129"/>
  <c r="B432" i="129"/>
  <c r="B444" i="129"/>
  <c r="B456" i="129"/>
  <c r="B468" i="129"/>
  <c r="B480" i="129"/>
  <c r="B492" i="129"/>
  <c r="B504" i="129"/>
  <c r="E1234" i="129"/>
  <c r="F1234" i="129" s="1"/>
  <c r="G1234" i="129" s="1"/>
  <c r="E1258" i="129"/>
  <c r="F1258" i="129" s="1"/>
  <c r="G1258" i="129" s="1"/>
  <c r="E1282" i="129"/>
  <c r="F1282" i="129" s="1"/>
  <c r="G1282" i="129" s="1"/>
  <c r="E58" i="129"/>
  <c r="F58" i="129" s="1"/>
  <c r="E106" i="129"/>
  <c r="F106" i="129" s="1"/>
  <c r="E154" i="129"/>
  <c r="F154" i="129" s="1"/>
  <c r="E202" i="129"/>
  <c r="F202" i="129" s="1"/>
  <c r="E250" i="129"/>
  <c r="F250" i="129" s="1"/>
  <c r="E298" i="129"/>
  <c r="F298" i="129" s="1"/>
  <c r="E346" i="129"/>
  <c r="E394" i="129"/>
  <c r="F394" i="129" s="1"/>
  <c r="E442" i="129"/>
  <c r="E490" i="129"/>
  <c r="E538" i="129"/>
  <c r="F538" i="129" s="1"/>
  <c r="E578" i="129"/>
  <c r="F578" i="129" s="1"/>
  <c r="E592" i="129"/>
  <c r="F592" i="129" s="1"/>
  <c r="E604" i="129"/>
  <c r="E616" i="129"/>
  <c r="E628" i="129"/>
  <c r="F628" i="129" s="1"/>
  <c r="E640" i="129"/>
  <c r="E652" i="129"/>
  <c r="E664" i="129"/>
  <c r="E676" i="129"/>
  <c r="E688" i="129"/>
  <c r="E700" i="129"/>
  <c r="E712" i="129"/>
  <c r="F712" i="129" s="1"/>
  <c r="E724" i="129"/>
  <c r="F724" i="129" s="1"/>
  <c r="E736" i="129"/>
  <c r="F736" i="129" s="1"/>
  <c r="E748" i="129"/>
  <c r="E760" i="129"/>
  <c r="E772" i="129"/>
  <c r="F772" i="129" s="1"/>
  <c r="E784" i="129"/>
  <c r="E796" i="129"/>
  <c r="E808" i="129"/>
  <c r="E820" i="129"/>
  <c r="E832" i="129"/>
  <c r="E844" i="129"/>
  <c r="E856" i="129"/>
  <c r="F856" i="129" s="1"/>
  <c r="E868" i="129"/>
  <c r="F868" i="129" s="1"/>
  <c r="E880" i="129"/>
  <c r="F880" i="129" s="1"/>
  <c r="E892" i="129"/>
  <c r="E904" i="129"/>
  <c r="E916" i="129"/>
  <c r="F916" i="129" s="1"/>
  <c r="E928" i="129"/>
  <c r="E940" i="129"/>
  <c r="E952" i="129"/>
  <c r="E964" i="129"/>
  <c r="E976" i="129"/>
  <c r="E988" i="129"/>
  <c r="E1000" i="129"/>
  <c r="F1000" i="129" s="1"/>
  <c r="E1012" i="129"/>
  <c r="F1012" i="129" s="1"/>
  <c r="E1024" i="129"/>
  <c r="F1024" i="129" s="1"/>
  <c r="E1036" i="129"/>
  <c r="E1048" i="129"/>
  <c r="E1060" i="129"/>
  <c r="F1060" i="129" s="1"/>
  <c r="E1072" i="129"/>
  <c r="E1084" i="129"/>
  <c r="E1096" i="129"/>
  <c r="E1108" i="129"/>
  <c r="E1120" i="129"/>
  <c r="E1132" i="129"/>
  <c r="E1144" i="129"/>
  <c r="F1144" i="129" s="1"/>
  <c r="E1156" i="129"/>
  <c r="F1156" i="129" s="1"/>
  <c r="E1168" i="129"/>
  <c r="F1168" i="129" s="1"/>
  <c r="E1180" i="129"/>
  <c r="E1192" i="129"/>
  <c r="E1204" i="129"/>
  <c r="F1204" i="129" s="1"/>
  <c r="E1216" i="129"/>
  <c r="D15" i="129"/>
  <c r="D27" i="129"/>
  <c r="D39" i="129"/>
  <c r="D51" i="129"/>
  <c r="D63" i="129"/>
  <c r="D75" i="129"/>
  <c r="D87" i="129"/>
  <c r="D99" i="129"/>
  <c r="D111" i="129"/>
  <c r="D123" i="129"/>
  <c r="D135" i="129"/>
  <c r="D147" i="129"/>
  <c r="D159" i="129"/>
  <c r="D171" i="129"/>
  <c r="D183" i="129"/>
  <c r="D195" i="129"/>
  <c r="D207" i="129"/>
  <c r="D219" i="129"/>
  <c r="D231" i="129"/>
  <c r="D243" i="129"/>
  <c r="D255" i="129"/>
  <c r="D267" i="129"/>
  <c r="D279" i="129"/>
  <c r="D291" i="129"/>
  <c r="D303" i="129"/>
  <c r="D315" i="129"/>
  <c r="D327" i="129"/>
  <c r="D339" i="129"/>
  <c r="D351" i="129"/>
  <c r="D363" i="129"/>
  <c r="D375" i="129"/>
  <c r="D387" i="129"/>
  <c r="D399" i="129"/>
  <c r="D411" i="129"/>
  <c r="D423" i="129"/>
  <c r="D435" i="129"/>
  <c r="D447" i="129"/>
  <c r="D459" i="129"/>
  <c r="D471" i="129"/>
  <c r="D483" i="129"/>
  <c r="D495" i="129"/>
  <c r="D507" i="129"/>
  <c r="D519" i="129"/>
  <c r="D531" i="129"/>
  <c r="D543" i="129"/>
  <c r="D555" i="129"/>
  <c r="D567" i="129"/>
  <c r="D579" i="129"/>
  <c r="D591" i="129"/>
  <c r="D603" i="129"/>
  <c r="D615" i="129"/>
  <c r="D627" i="129"/>
  <c r="D639" i="129"/>
  <c r="D651" i="129"/>
  <c r="D663" i="129"/>
  <c r="D675" i="129"/>
  <c r="D687" i="129"/>
  <c r="D699" i="129"/>
  <c r="D711" i="129"/>
  <c r="D723" i="129"/>
  <c r="D735" i="129"/>
  <c r="D747" i="129"/>
  <c r="D759" i="129"/>
  <c r="D771" i="129"/>
  <c r="D783" i="129"/>
  <c r="D795" i="129"/>
  <c r="D807" i="129"/>
  <c r="D819" i="129"/>
  <c r="D831" i="129"/>
  <c r="D843" i="129"/>
  <c r="D855" i="129"/>
  <c r="D867" i="129"/>
  <c r="D879" i="129"/>
  <c r="D891" i="129"/>
  <c r="D903" i="129"/>
  <c r="D915" i="129"/>
  <c r="D927" i="129"/>
  <c r="D939" i="129"/>
  <c r="D951" i="129"/>
  <c r="D963" i="129"/>
  <c r="D975" i="129"/>
  <c r="D987" i="129"/>
  <c r="D999" i="129"/>
  <c r="D1011" i="129"/>
  <c r="D1023" i="129"/>
  <c r="D1035" i="129"/>
  <c r="D1047" i="129"/>
  <c r="D1059" i="129"/>
  <c r="D1071" i="129"/>
  <c r="D1083" i="129"/>
  <c r="D1095" i="129"/>
  <c r="D1107" i="129"/>
  <c r="D1119" i="129"/>
  <c r="D1131" i="129"/>
  <c r="D1143" i="129"/>
  <c r="D1155" i="129"/>
  <c r="D1167" i="129"/>
  <c r="D1179" i="129"/>
  <c r="D1191" i="129"/>
  <c r="D1203" i="129"/>
  <c r="D1215" i="129"/>
  <c r="C1226" i="129"/>
  <c r="C1238" i="129"/>
  <c r="C1250" i="129"/>
  <c r="C1262" i="129"/>
  <c r="C1274" i="129"/>
  <c r="C14" i="129"/>
  <c r="C26" i="129"/>
  <c r="C38" i="129"/>
  <c r="C50" i="129"/>
  <c r="C62" i="129"/>
  <c r="C74" i="129"/>
  <c r="C86" i="129"/>
  <c r="C98" i="129"/>
  <c r="C110" i="129"/>
  <c r="C122" i="129"/>
  <c r="C134" i="129"/>
  <c r="D1236" i="129"/>
  <c r="D1260" i="129"/>
  <c r="E13" i="129"/>
  <c r="F13" i="129" s="1"/>
  <c r="E61" i="129"/>
  <c r="F61" i="129" s="1"/>
  <c r="E109" i="129"/>
  <c r="F109" i="129" s="1"/>
  <c r="E157" i="129"/>
  <c r="F157" i="129" s="1"/>
  <c r="E205" i="129"/>
  <c r="E253" i="129"/>
  <c r="F253" i="129" s="1"/>
  <c r="E301" i="129"/>
  <c r="F301" i="129" s="1"/>
  <c r="E349" i="129"/>
  <c r="F349" i="129" s="1"/>
  <c r="E397" i="129"/>
  <c r="F397" i="129" s="1"/>
  <c r="E445" i="129"/>
  <c r="F445" i="129" s="1"/>
  <c r="E493" i="129"/>
  <c r="F493" i="129" s="1"/>
  <c r="E541" i="129"/>
  <c r="F541" i="129" s="1"/>
  <c r="E579" i="129"/>
  <c r="F579" i="129" s="1"/>
  <c r="E593" i="129"/>
  <c r="E605" i="129"/>
  <c r="E617" i="129"/>
  <c r="E629" i="129"/>
  <c r="E641" i="129"/>
  <c r="E653" i="129"/>
  <c r="F653" i="129" s="1"/>
  <c r="E665" i="129"/>
  <c r="F665" i="129" s="1"/>
  <c r="E677" i="129"/>
  <c r="F677" i="129" s="1"/>
  <c r="E689" i="129"/>
  <c r="E701" i="129"/>
  <c r="E713" i="129"/>
  <c r="F713" i="129" s="1"/>
  <c r="E725" i="129"/>
  <c r="E737" i="129"/>
  <c r="E749" i="129"/>
  <c r="E761" i="129"/>
  <c r="E773" i="129"/>
  <c r="E785" i="129"/>
  <c r="E797" i="129"/>
  <c r="F797" i="129" s="1"/>
  <c r="E809" i="129"/>
  <c r="F809" i="129" s="1"/>
  <c r="E821" i="129"/>
  <c r="F821" i="129" s="1"/>
  <c r="E833" i="129"/>
  <c r="E845" i="129"/>
  <c r="E857" i="129"/>
  <c r="F857" i="129" s="1"/>
  <c r="E869" i="129"/>
  <c r="E881" i="129"/>
  <c r="E893" i="129"/>
  <c r="E905" i="129"/>
  <c r="E917" i="129"/>
  <c r="E929" i="129"/>
  <c r="E941" i="129"/>
  <c r="F941" i="129" s="1"/>
  <c r="E953" i="129"/>
  <c r="F953" i="129" s="1"/>
  <c r="E965" i="129"/>
  <c r="F965" i="129" s="1"/>
  <c r="E977" i="129"/>
  <c r="E989" i="129"/>
  <c r="E1001" i="129"/>
  <c r="F1001" i="129" s="1"/>
  <c r="E1013" i="129"/>
  <c r="E1025" i="129"/>
  <c r="E1037" i="129"/>
  <c r="E1049" i="129"/>
  <c r="E1061" i="129"/>
  <c r="E1073" i="129"/>
  <c r="E1085" i="129"/>
  <c r="F1085" i="129" s="1"/>
  <c r="E1097" i="129"/>
  <c r="F1097" i="129" s="1"/>
  <c r="E1109" i="129"/>
  <c r="F1109" i="129" s="1"/>
  <c r="E1121" i="129"/>
  <c r="E1133" i="129"/>
  <c r="E1145" i="129"/>
  <c r="F1145" i="129" s="1"/>
  <c r="E1157" i="129"/>
  <c r="E1169" i="129"/>
  <c r="E1181" i="129"/>
  <c r="E1193" i="129"/>
  <c r="E1205" i="129"/>
  <c r="E1217" i="129"/>
  <c r="D16" i="129"/>
  <c r="D28" i="129"/>
  <c r="D40" i="129"/>
  <c r="D52" i="129"/>
  <c r="D64" i="129"/>
  <c r="D76" i="129"/>
  <c r="D88" i="129"/>
  <c r="D100" i="129"/>
  <c r="D112" i="129"/>
  <c r="D124" i="129"/>
  <c r="D136" i="129"/>
  <c r="D148" i="129"/>
  <c r="D160" i="129"/>
  <c r="D172" i="129"/>
  <c r="D184" i="129"/>
  <c r="D196" i="129"/>
  <c r="D208" i="129"/>
  <c r="D220" i="129"/>
  <c r="D232" i="129"/>
  <c r="D244" i="129"/>
  <c r="D256" i="129"/>
  <c r="D268" i="129"/>
  <c r="D280" i="129"/>
  <c r="D292" i="129"/>
  <c r="D304" i="129"/>
  <c r="D316" i="129"/>
  <c r="D328" i="129"/>
  <c r="D340" i="129"/>
  <c r="D352" i="129"/>
  <c r="D364" i="129"/>
  <c r="D376" i="129"/>
  <c r="D388" i="129"/>
  <c r="D400" i="129"/>
  <c r="D412" i="129"/>
  <c r="D424" i="129"/>
  <c r="D436" i="129"/>
  <c r="D448" i="129"/>
  <c r="D460" i="129"/>
  <c r="D472" i="129"/>
  <c r="D484" i="129"/>
  <c r="D496" i="129"/>
  <c r="D508" i="129"/>
  <c r="D520" i="129"/>
  <c r="D532" i="129"/>
  <c r="D544" i="129"/>
  <c r="D556" i="129"/>
  <c r="D568" i="129"/>
  <c r="D580" i="129"/>
  <c r="D592" i="129"/>
  <c r="D604" i="129"/>
  <c r="D616" i="129"/>
  <c r="D628" i="129"/>
  <c r="D640" i="129"/>
  <c r="D652" i="129"/>
  <c r="D664" i="129"/>
  <c r="D676" i="129"/>
  <c r="D688" i="129"/>
  <c r="D700" i="129"/>
  <c r="D712" i="129"/>
  <c r="D724" i="129"/>
  <c r="D736" i="129"/>
  <c r="D748" i="129"/>
  <c r="D760" i="129"/>
  <c r="D772" i="129"/>
  <c r="D784" i="129"/>
  <c r="D796" i="129"/>
  <c r="D808" i="129"/>
  <c r="D820" i="129"/>
  <c r="D832" i="129"/>
  <c r="D844" i="129"/>
  <c r="D856" i="129"/>
  <c r="D868" i="129"/>
  <c r="D880" i="129"/>
  <c r="D892" i="129"/>
  <c r="D904" i="129"/>
  <c r="D916" i="129"/>
  <c r="D928" i="129"/>
  <c r="D940" i="129"/>
  <c r="D952" i="129"/>
  <c r="D964" i="129"/>
  <c r="D976" i="129"/>
  <c r="D988" i="129"/>
  <c r="D1000" i="129"/>
  <c r="D1012" i="129"/>
  <c r="D1024" i="129"/>
  <c r="D1036" i="129"/>
  <c r="D1048" i="129"/>
  <c r="D1060" i="129"/>
  <c r="D1072" i="129"/>
  <c r="D1084" i="129"/>
  <c r="D1096" i="129"/>
  <c r="D1108" i="129"/>
  <c r="D1120" i="129"/>
  <c r="D1132" i="129"/>
  <c r="D1144" i="129"/>
  <c r="D1156" i="129"/>
  <c r="D1168" i="129"/>
  <c r="D1180" i="129"/>
  <c r="D1192" i="129"/>
  <c r="D1204" i="129"/>
  <c r="D1216" i="129"/>
  <c r="C1227" i="129"/>
  <c r="C1239" i="129"/>
  <c r="C1251" i="129"/>
  <c r="C1263" i="129"/>
  <c r="C1275" i="129"/>
  <c r="C15" i="129"/>
  <c r="C27" i="129"/>
  <c r="C39" i="129"/>
  <c r="C51" i="129"/>
  <c r="C63" i="129"/>
  <c r="C75" i="129"/>
  <c r="C87" i="129"/>
  <c r="C99" i="129"/>
  <c r="C111" i="129"/>
  <c r="C123" i="129"/>
  <c r="C135" i="129"/>
  <c r="C147" i="129"/>
  <c r="C159" i="129"/>
  <c r="C171" i="129"/>
  <c r="C183" i="129"/>
  <c r="C195" i="129"/>
  <c r="C207" i="129"/>
  <c r="C219" i="129"/>
  <c r="C231" i="129"/>
  <c r="C243" i="129"/>
  <c r="C255" i="129"/>
  <c r="C267" i="129"/>
  <c r="C279" i="129"/>
  <c r="C291" i="129"/>
  <c r="C303" i="129"/>
  <c r="C315" i="129"/>
  <c r="C327" i="129"/>
  <c r="C339" i="129"/>
  <c r="C351" i="129"/>
  <c r="C363" i="129"/>
  <c r="C375" i="129"/>
  <c r="C387" i="129"/>
  <c r="C399" i="129"/>
  <c r="C411" i="129"/>
  <c r="C423" i="129"/>
  <c r="C435" i="129"/>
  <c r="C447" i="129"/>
  <c r="C459" i="129"/>
  <c r="C471" i="129"/>
  <c r="C483" i="129"/>
  <c r="C495" i="129"/>
  <c r="C507" i="129"/>
  <c r="C519" i="129"/>
  <c r="C531" i="129"/>
  <c r="C543" i="129"/>
  <c r="C555" i="129"/>
  <c r="C567" i="129"/>
  <c r="C579" i="129"/>
  <c r="C591" i="129"/>
  <c r="C603" i="129"/>
  <c r="C615" i="129"/>
  <c r="C627" i="129"/>
  <c r="C639" i="129"/>
  <c r="C651" i="129"/>
  <c r="C663" i="129"/>
  <c r="C675" i="129"/>
  <c r="C687" i="129"/>
  <c r="C699" i="129"/>
  <c r="C711" i="129"/>
  <c r="C723" i="129"/>
  <c r="C735" i="129"/>
  <c r="C747" i="129"/>
  <c r="C759" i="129"/>
  <c r="C771" i="129"/>
  <c r="C783" i="129"/>
  <c r="C795" i="129"/>
  <c r="C807" i="129"/>
  <c r="C819" i="129"/>
  <c r="C831" i="129"/>
  <c r="C843" i="129"/>
  <c r="C855" i="129"/>
  <c r="E1236" i="129"/>
  <c r="E1260" i="129"/>
  <c r="E14" i="129"/>
  <c r="E62" i="129"/>
  <c r="F62" i="129" s="1"/>
  <c r="E110" i="129"/>
  <c r="F110" i="129" s="1"/>
  <c r="E158" i="129"/>
  <c r="F158" i="129" s="1"/>
  <c r="E206" i="129"/>
  <c r="E254" i="129"/>
  <c r="F254" i="129" s="1"/>
  <c r="E302" i="129"/>
  <c r="F302" i="129" s="1"/>
  <c r="E350" i="129"/>
  <c r="E398" i="129"/>
  <c r="F398" i="129" s="1"/>
  <c r="E446" i="129"/>
  <c r="E494" i="129"/>
  <c r="F494" i="129" s="1"/>
  <c r="E542" i="129"/>
  <c r="E581" i="129"/>
  <c r="E594" i="129"/>
  <c r="E606" i="129"/>
  <c r="F606" i="129" s="1"/>
  <c r="E618" i="129"/>
  <c r="E630" i="129"/>
  <c r="E642" i="129"/>
  <c r="F642" i="129" s="1"/>
  <c r="E654" i="129"/>
  <c r="F654" i="129" s="1"/>
  <c r="E666" i="129"/>
  <c r="E678" i="129"/>
  <c r="E690" i="129"/>
  <c r="E702" i="129"/>
  <c r="E714" i="129"/>
  <c r="E726" i="129"/>
  <c r="E738" i="129"/>
  <c r="F738" i="129" s="1"/>
  <c r="E750" i="129"/>
  <c r="F750" i="129" s="1"/>
  <c r="E762" i="129"/>
  <c r="F762" i="129" s="1"/>
  <c r="G762" i="129" s="1"/>
  <c r="E774" i="129"/>
  <c r="E786" i="129"/>
  <c r="F786" i="129" s="1"/>
  <c r="E798" i="129"/>
  <c r="E810" i="129"/>
  <c r="E822" i="129"/>
  <c r="F822" i="129" s="1"/>
  <c r="E834" i="129"/>
  <c r="E846" i="129"/>
  <c r="F846" i="129" s="1"/>
  <c r="E858" i="129"/>
  <c r="E870" i="129"/>
  <c r="E882" i="129"/>
  <c r="F882" i="129" s="1"/>
  <c r="E894" i="129"/>
  <c r="E906" i="129"/>
  <c r="F906" i="129" s="1"/>
  <c r="G906" i="129" s="1"/>
  <c r="E918" i="129"/>
  <c r="E930" i="129"/>
  <c r="F930" i="129" s="1"/>
  <c r="E942" i="129"/>
  <c r="F942" i="129" s="1"/>
  <c r="E954" i="129"/>
  <c r="E966" i="129"/>
  <c r="E978" i="129"/>
  <c r="E990" i="129"/>
  <c r="E1002" i="129"/>
  <c r="E1014" i="129"/>
  <c r="E1026" i="129"/>
  <c r="F1026" i="129" s="1"/>
  <c r="E1038" i="129"/>
  <c r="E1050" i="129"/>
  <c r="F1050" i="129" s="1"/>
  <c r="G1050" i="129" s="1"/>
  <c r="E1062" i="129"/>
  <c r="E1074" i="129"/>
  <c r="F1074" i="129" s="1"/>
  <c r="E1086" i="129"/>
  <c r="E1098" i="129"/>
  <c r="E1110" i="129"/>
  <c r="F1110" i="129" s="1"/>
  <c r="E1122" i="129"/>
  <c r="E1134" i="129"/>
  <c r="F1134" i="129" s="1"/>
  <c r="E1146" i="129"/>
  <c r="E1158" i="129"/>
  <c r="E1170" i="129"/>
  <c r="E1182" i="129"/>
  <c r="E1194" i="129"/>
  <c r="F1194" i="129" s="1"/>
  <c r="E1206" i="129"/>
  <c r="E1218" i="129"/>
  <c r="F1218" i="129" s="1"/>
  <c r="D17" i="129"/>
  <c r="D29" i="129"/>
  <c r="D41" i="129"/>
  <c r="D53" i="129"/>
  <c r="D65" i="129"/>
  <c r="D77" i="129"/>
  <c r="D89" i="129"/>
  <c r="D101" i="129"/>
  <c r="D113" i="129"/>
  <c r="D125" i="129"/>
  <c r="D137" i="129"/>
  <c r="D149" i="129"/>
  <c r="D161" i="129"/>
  <c r="D173" i="129"/>
  <c r="D185" i="129"/>
  <c r="D197" i="129"/>
  <c r="D209" i="129"/>
  <c r="D221" i="129"/>
  <c r="D233" i="129"/>
  <c r="D245" i="129"/>
  <c r="D257" i="129"/>
  <c r="D269" i="129"/>
  <c r="D281" i="129"/>
  <c r="D293" i="129"/>
  <c r="D305" i="129"/>
  <c r="D317" i="129"/>
  <c r="D329" i="129"/>
  <c r="D341" i="129"/>
  <c r="D353" i="129"/>
  <c r="D365" i="129"/>
  <c r="D377" i="129"/>
  <c r="D389" i="129"/>
  <c r="D401" i="129"/>
  <c r="D413" i="129"/>
  <c r="D425" i="129"/>
  <c r="D437" i="129"/>
  <c r="D449" i="129"/>
  <c r="D461" i="129"/>
  <c r="D473" i="129"/>
  <c r="D485" i="129"/>
  <c r="D497" i="129"/>
  <c r="D509" i="129"/>
  <c r="D521" i="129"/>
  <c r="D533" i="129"/>
  <c r="D545" i="129"/>
  <c r="D557" i="129"/>
  <c r="D569" i="129"/>
  <c r="D581" i="129"/>
  <c r="D593" i="129"/>
  <c r="D605" i="129"/>
  <c r="D617" i="129"/>
  <c r="D629" i="129"/>
  <c r="D641" i="129"/>
  <c r="D653" i="129"/>
  <c r="D665" i="129"/>
  <c r="D677" i="129"/>
  <c r="D689" i="129"/>
  <c r="D701" i="129"/>
  <c r="D713" i="129"/>
  <c r="D725" i="129"/>
  <c r="D737" i="129"/>
  <c r="D749" i="129"/>
  <c r="D761" i="129"/>
  <c r="D773" i="129"/>
  <c r="D785" i="129"/>
  <c r="D797" i="129"/>
  <c r="D809" i="129"/>
  <c r="D821" i="129"/>
  <c r="D833" i="129"/>
  <c r="D845" i="129"/>
  <c r="D857" i="129"/>
  <c r="D869" i="129"/>
  <c r="D881" i="129"/>
  <c r="D893" i="129"/>
  <c r="D905" i="129"/>
  <c r="D917" i="129"/>
  <c r="D929" i="129"/>
  <c r="D941" i="129"/>
  <c r="D953" i="129"/>
  <c r="D965" i="129"/>
  <c r="D977" i="129"/>
  <c r="D989" i="129"/>
  <c r="D1001" i="129"/>
  <c r="D1013" i="129"/>
  <c r="D1025" i="129"/>
  <c r="D1037" i="129"/>
  <c r="D1049" i="129"/>
  <c r="D1061" i="129"/>
  <c r="D1073" i="129"/>
  <c r="D1085" i="129"/>
  <c r="D1097" i="129"/>
  <c r="D1109" i="129"/>
  <c r="D1121" i="129"/>
  <c r="D1133" i="129"/>
  <c r="D1145" i="129"/>
  <c r="D1157" i="129"/>
  <c r="D1169" i="129"/>
  <c r="D1181" i="129"/>
  <c r="D1193" i="129"/>
  <c r="D1205" i="129"/>
  <c r="D1217" i="129"/>
  <c r="C1228" i="129"/>
  <c r="C1240" i="129"/>
  <c r="C1252" i="129"/>
  <c r="C1264" i="129"/>
  <c r="C1276" i="129"/>
  <c r="C16" i="129"/>
  <c r="C28" i="129"/>
  <c r="C40" i="129"/>
  <c r="C52" i="129"/>
  <c r="C64" i="129"/>
  <c r="C76" i="129"/>
  <c r="C88" i="129"/>
  <c r="C100" i="129"/>
  <c r="C112" i="129"/>
  <c r="C124" i="129"/>
  <c r="C136" i="129"/>
  <c r="C148" i="129"/>
  <c r="C160" i="129"/>
  <c r="C172" i="129"/>
  <c r="C184" i="129"/>
  <c r="C196" i="129"/>
  <c r="C208" i="129"/>
  <c r="C220" i="129"/>
  <c r="C232" i="129"/>
  <c r="C244" i="129"/>
  <c r="C256" i="129"/>
  <c r="C268" i="129"/>
  <c r="C280" i="129"/>
  <c r="C292" i="129"/>
  <c r="C304" i="129"/>
  <c r="C316" i="129"/>
  <c r="C328" i="129"/>
  <c r="C340" i="129"/>
  <c r="C352" i="129"/>
  <c r="C364" i="129"/>
  <c r="C376" i="129"/>
  <c r="C388" i="129"/>
  <c r="C400" i="129"/>
  <c r="C412" i="129"/>
  <c r="C424" i="129"/>
  <c r="C436" i="129"/>
  <c r="C448" i="129"/>
  <c r="C460" i="129"/>
  <c r="C472" i="129"/>
  <c r="C484" i="129"/>
  <c r="C496" i="129"/>
  <c r="C508" i="129"/>
  <c r="C520" i="129"/>
  <c r="C532" i="129"/>
  <c r="C544" i="129"/>
  <c r="C556" i="129"/>
  <c r="C568" i="129"/>
  <c r="C580" i="129"/>
  <c r="C592" i="129"/>
  <c r="C604" i="129"/>
  <c r="C616" i="129"/>
  <c r="C628" i="129"/>
  <c r="C640" i="129"/>
  <c r="C652" i="129"/>
  <c r="C664" i="129"/>
  <c r="C676" i="129"/>
  <c r="C688" i="129"/>
  <c r="C700" i="129"/>
  <c r="C712" i="129"/>
  <c r="C724" i="129"/>
  <c r="C736" i="129"/>
  <c r="C748" i="129"/>
  <c r="C760" i="129"/>
  <c r="C772" i="129"/>
  <c r="C784" i="129"/>
  <c r="C796" i="129"/>
  <c r="C808" i="129"/>
  <c r="C820" i="129"/>
  <c r="C832" i="129"/>
  <c r="C844" i="129"/>
  <c r="E70" i="129"/>
  <c r="F70" i="129" s="1"/>
  <c r="E358" i="129"/>
  <c r="F358" i="129" s="1"/>
  <c r="G358" i="129" s="1"/>
  <c r="E595" i="129"/>
  <c r="E667" i="129"/>
  <c r="F667" i="129" s="1"/>
  <c r="E739" i="129"/>
  <c r="E811" i="129"/>
  <c r="E883" i="129"/>
  <c r="F883" i="129" s="1"/>
  <c r="E955" i="129"/>
  <c r="E1027" i="129"/>
  <c r="E1099" i="129"/>
  <c r="E1171" i="129"/>
  <c r="D30" i="129"/>
  <c r="D102" i="129"/>
  <c r="D174" i="129"/>
  <c r="D246" i="129"/>
  <c r="D318" i="129"/>
  <c r="D390" i="129"/>
  <c r="D462" i="129"/>
  <c r="D534" i="129"/>
  <c r="D606" i="129"/>
  <c r="D678" i="129"/>
  <c r="D750" i="129"/>
  <c r="D822" i="129"/>
  <c r="D894" i="129"/>
  <c r="D966" i="129"/>
  <c r="D1038" i="129"/>
  <c r="D1110" i="129"/>
  <c r="D1182" i="129"/>
  <c r="C1253" i="129"/>
  <c r="C53" i="129"/>
  <c r="C125" i="129"/>
  <c r="C174" i="129"/>
  <c r="C222" i="129"/>
  <c r="C270" i="129"/>
  <c r="C318" i="129"/>
  <c r="C366" i="129"/>
  <c r="C414" i="129"/>
  <c r="C462" i="129"/>
  <c r="C510" i="129"/>
  <c r="C558" i="129"/>
  <c r="C606" i="129"/>
  <c r="C654" i="129"/>
  <c r="C702" i="129"/>
  <c r="C750" i="129"/>
  <c r="C798" i="129"/>
  <c r="C846" i="129"/>
  <c r="C873" i="129"/>
  <c r="C894" i="129"/>
  <c r="C916" i="129"/>
  <c r="C938" i="129"/>
  <c r="C956" i="129"/>
  <c r="C976" i="129"/>
  <c r="C992" i="129"/>
  <c r="C1011" i="129"/>
  <c r="C1025" i="129"/>
  <c r="C1039" i="129"/>
  <c r="C1053" i="129"/>
  <c r="C1068" i="129"/>
  <c r="C1083" i="129"/>
  <c r="C1097" i="129"/>
  <c r="C1110" i="129"/>
  <c r="C1123" i="129"/>
  <c r="C1136" i="129"/>
  <c r="C1149" i="129"/>
  <c r="C1162" i="129"/>
  <c r="C1175" i="129"/>
  <c r="C1188" i="129"/>
  <c r="C1202" i="129"/>
  <c r="C1215" i="129"/>
  <c r="B1227" i="129"/>
  <c r="B1240" i="129"/>
  <c r="B1253" i="129"/>
  <c r="B1266" i="129"/>
  <c r="B1279" i="129"/>
  <c r="B20" i="129"/>
  <c r="B33" i="129"/>
  <c r="B46" i="129"/>
  <c r="B59" i="129"/>
  <c r="B73" i="129"/>
  <c r="B86" i="129"/>
  <c r="B99" i="129"/>
  <c r="B112" i="129"/>
  <c r="B125" i="129"/>
  <c r="B138" i="129"/>
  <c r="B151" i="129"/>
  <c r="B164" i="129"/>
  <c r="B177" i="129"/>
  <c r="B190" i="129"/>
  <c r="B203" i="129"/>
  <c r="B217" i="129"/>
  <c r="B230" i="129"/>
  <c r="B243" i="129"/>
  <c r="B256" i="129"/>
  <c r="B269" i="129"/>
  <c r="B282" i="129"/>
  <c r="B295" i="129"/>
  <c r="B308" i="129"/>
  <c r="B321" i="129"/>
  <c r="B334" i="129"/>
  <c r="B347" i="129"/>
  <c r="B361" i="129"/>
  <c r="B374" i="129"/>
  <c r="B387" i="129"/>
  <c r="B400" i="129"/>
  <c r="B413" i="129"/>
  <c r="B426" i="129"/>
  <c r="B439" i="129"/>
  <c r="B452" i="129"/>
  <c r="B465" i="129"/>
  <c r="B478" i="129"/>
  <c r="B491" i="129"/>
  <c r="B505" i="129"/>
  <c r="B517" i="129"/>
  <c r="B529" i="129"/>
  <c r="B541" i="129"/>
  <c r="B553" i="129"/>
  <c r="B565" i="129"/>
  <c r="B577" i="129"/>
  <c r="B589" i="129"/>
  <c r="B601" i="129"/>
  <c r="B613" i="129"/>
  <c r="B625" i="129"/>
  <c r="B637" i="129"/>
  <c r="B649" i="129"/>
  <c r="B661" i="129"/>
  <c r="B673" i="129"/>
  <c r="B685" i="129"/>
  <c r="B697" i="129"/>
  <c r="B709" i="129"/>
  <c r="B721" i="129"/>
  <c r="B733" i="129"/>
  <c r="B745" i="129"/>
  <c r="B757" i="129"/>
  <c r="B769" i="129"/>
  <c r="B781" i="129"/>
  <c r="B793" i="129"/>
  <c r="B805" i="129"/>
  <c r="B817" i="129"/>
  <c r="B829" i="129"/>
  <c r="B841" i="129"/>
  <c r="B853" i="129"/>
  <c r="B865" i="129"/>
  <c r="B877" i="129"/>
  <c r="B889" i="129"/>
  <c r="B901" i="129"/>
  <c r="B913" i="129"/>
  <c r="B925" i="129"/>
  <c r="B937" i="129"/>
  <c r="B949" i="129"/>
  <c r="B961" i="129"/>
  <c r="B973" i="129"/>
  <c r="B985" i="129"/>
  <c r="B997" i="129"/>
  <c r="B1009" i="129"/>
  <c r="B1021" i="129"/>
  <c r="B1033" i="129"/>
  <c r="B1045" i="129"/>
  <c r="B1057" i="129"/>
  <c r="B1069" i="129"/>
  <c r="B1081" i="129"/>
  <c r="B1093" i="129"/>
  <c r="B1105" i="129"/>
  <c r="B1117" i="129"/>
  <c r="B1129" i="129"/>
  <c r="B1141" i="129"/>
  <c r="B1153" i="129"/>
  <c r="B1165" i="129"/>
  <c r="B1177" i="129"/>
  <c r="B1189" i="129"/>
  <c r="B1201" i="129"/>
  <c r="B1213" i="129"/>
  <c r="E73" i="129"/>
  <c r="F73" i="129" s="1"/>
  <c r="E361" i="129"/>
  <c r="F361" i="129" s="1"/>
  <c r="E596" i="129"/>
  <c r="F596" i="129" s="1"/>
  <c r="E668" i="129"/>
  <c r="F668" i="129" s="1"/>
  <c r="E740" i="129"/>
  <c r="F740" i="129" s="1"/>
  <c r="E812" i="129"/>
  <c r="F812" i="129" s="1"/>
  <c r="E884" i="129"/>
  <c r="F884" i="129" s="1"/>
  <c r="E956" i="129"/>
  <c r="F956" i="129" s="1"/>
  <c r="E1028" i="129"/>
  <c r="F1028" i="129" s="1"/>
  <c r="E1100" i="129"/>
  <c r="F1100" i="129" s="1"/>
  <c r="E1172" i="129"/>
  <c r="F1172" i="129" s="1"/>
  <c r="D31" i="129"/>
  <c r="D103" i="129"/>
  <c r="D175" i="129"/>
  <c r="D247" i="129"/>
  <c r="D319" i="129"/>
  <c r="D391" i="129"/>
  <c r="D463" i="129"/>
  <c r="D535" i="129"/>
  <c r="D607" i="129"/>
  <c r="D679" i="129"/>
  <c r="D751" i="129"/>
  <c r="D823" i="129"/>
  <c r="D895" i="129"/>
  <c r="D967" i="129"/>
  <c r="D1039" i="129"/>
  <c r="D1111" i="129"/>
  <c r="D1183" i="129"/>
  <c r="C1254" i="129"/>
  <c r="C54" i="129"/>
  <c r="C126" i="129"/>
  <c r="C182" i="129"/>
  <c r="C230" i="129"/>
  <c r="C278" i="129"/>
  <c r="C326" i="129"/>
  <c r="C374" i="129"/>
  <c r="C422" i="129"/>
  <c r="C470" i="129"/>
  <c r="C518" i="129"/>
  <c r="C566" i="129"/>
  <c r="C614" i="129"/>
  <c r="C662" i="129"/>
  <c r="C710" i="129"/>
  <c r="C758" i="129"/>
  <c r="C806" i="129"/>
  <c r="C854" i="129"/>
  <c r="C878" i="129"/>
  <c r="C896" i="129"/>
  <c r="C917" i="129"/>
  <c r="C939" i="129"/>
  <c r="C957" i="129"/>
  <c r="C977" i="129"/>
  <c r="C993" i="129"/>
  <c r="C1012" i="129"/>
  <c r="C1026" i="129"/>
  <c r="C1040" i="129"/>
  <c r="C1054" i="129"/>
  <c r="C1070" i="129"/>
  <c r="C1084" i="129"/>
  <c r="C1098" i="129"/>
  <c r="C1111" i="129"/>
  <c r="C1124" i="129"/>
  <c r="C1137" i="129"/>
  <c r="C1150" i="129"/>
  <c r="C1163" i="129"/>
  <c r="C1176" i="129"/>
  <c r="C1190" i="129"/>
  <c r="C1203" i="129"/>
  <c r="C1216" i="129"/>
  <c r="B1228" i="129"/>
  <c r="B1241" i="129"/>
  <c r="B1254" i="129"/>
  <c r="B1267" i="129"/>
  <c r="B1280" i="129"/>
  <c r="B21" i="129"/>
  <c r="B34" i="129"/>
  <c r="B47" i="129"/>
  <c r="B61" i="129"/>
  <c r="B74" i="129"/>
  <c r="B87" i="129"/>
  <c r="B100" i="129"/>
  <c r="B113" i="129"/>
  <c r="B126" i="129"/>
  <c r="B139" i="129"/>
  <c r="B152" i="129"/>
  <c r="B165" i="129"/>
  <c r="B178" i="129"/>
  <c r="B191" i="129"/>
  <c r="B205" i="129"/>
  <c r="B218" i="129"/>
  <c r="B231" i="129"/>
  <c r="B244" i="129"/>
  <c r="B257" i="129"/>
  <c r="B270" i="129"/>
  <c r="B283" i="129"/>
  <c r="B296" i="129"/>
  <c r="B309" i="129"/>
  <c r="B322" i="129"/>
  <c r="B335" i="129"/>
  <c r="B349" i="129"/>
  <c r="B362" i="129"/>
  <c r="B375" i="129"/>
  <c r="B388" i="129"/>
  <c r="B401" i="129"/>
  <c r="B414" i="129"/>
  <c r="B427" i="129"/>
  <c r="B440" i="129"/>
  <c r="B453" i="129"/>
  <c r="B466" i="129"/>
  <c r="B479" i="129"/>
  <c r="B493" i="129"/>
  <c r="B506" i="129"/>
  <c r="B518" i="129"/>
  <c r="B530" i="129"/>
  <c r="B542" i="129"/>
  <c r="B554" i="129"/>
  <c r="B566" i="129"/>
  <c r="B578" i="129"/>
  <c r="B590" i="129"/>
  <c r="B602" i="129"/>
  <c r="B614" i="129"/>
  <c r="B626" i="129"/>
  <c r="B638" i="129"/>
  <c r="B650" i="129"/>
  <c r="B662" i="129"/>
  <c r="B674" i="129"/>
  <c r="B686" i="129"/>
  <c r="B698" i="129"/>
  <c r="B710" i="129"/>
  <c r="B722" i="129"/>
  <c r="B734" i="129"/>
  <c r="B746" i="129"/>
  <c r="B758" i="129"/>
  <c r="B770" i="129"/>
  <c r="B782" i="129"/>
  <c r="B794" i="129"/>
  <c r="B806" i="129"/>
  <c r="B818" i="129"/>
  <c r="B830" i="129"/>
  <c r="B842" i="129"/>
  <c r="B854" i="129"/>
  <c r="B866" i="129"/>
  <c r="B878" i="129"/>
  <c r="B890" i="129"/>
  <c r="B902" i="129"/>
  <c r="B914" i="129"/>
  <c r="B926" i="129"/>
  <c r="B938" i="129"/>
  <c r="B950" i="129"/>
  <c r="B962" i="129"/>
  <c r="B974" i="129"/>
  <c r="B986" i="129"/>
  <c r="B998" i="129"/>
  <c r="B1010" i="129"/>
  <c r="B1022" i="129"/>
  <c r="B1034" i="129"/>
  <c r="B1046" i="129"/>
  <c r="B1058" i="129"/>
  <c r="B1070" i="129"/>
  <c r="B1082" i="129"/>
  <c r="B1094" i="129"/>
  <c r="B1106" i="129"/>
  <c r="B1118" i="129"/>
  <c r="B1130" i="129"/>
  <c r="B1142" i="129"/>
  <c r="B1154" i="129"/>
  <c r="B1166" i="129"/>
  <c r="B1178" i="129"/>
  <c r="B1190" i="129"/>
  <c r="B1202" i="129"/>
  <c r="B1214" i="129"/>
  <c r="E118" i="129"/>
  <c r="E406" i="129"/>
  <c r="E607" i="129"/>
  <c r="F607" i="129" s="1"/>
  <c r="E679" i="129"/>
  <c r="E751" i="129"/>
  <c r="E823" i="129"/>
  <c r="E895" i="129"/>
  <c r="F895" i="129" s="1"/>
  <c r="E967" i="129"/>
  <c r="F967" i="129" s="1"/>
  <c r="G967" i="129" s="1"/>
  <c r="E1039" i="129"/>
  <c r="E1111" i="129"/>
  <c r="F1111" i="129" s="1"/>
  <c r="E1183" i="129"/>
  <c r="F1183" i="129" s="1"/>
  <c r="D42" i="129"/>
  <c r="D114" i="129"/>
  <c r="D186" i="129"/>
  <c r="D258" i="129"/>
  <c r="D330" i="129"/>
  <c r="D402" i="129"/>
  <c r="D474" i="129"/>
  <c r="D546" i="129"/>
  <c r="D618" i="129"/>
  <c r="D690" i="129"/>
  <c r="D762" i="129"/>
  <c r="D834" i="129"/>
  <c r="D906" i="129"/>
  <c r="D978" i="129"/>
  <c r="D1050" i="129"/>
  <c r="D1122" i="129"/>
  <c r="D1194" i="129"/>
  <c r="C1265" i="129"/>
  <c r="C65" i="129"/>
  <c r="C137" i="129"/>
  <c r="C185" i="129"/>
  <c r="C233" i="129"/>
  <c r="C281" i="129"/>
  <c r="C329" i="129"/>
  <c r="C377" i="129"/>
  <c r="C425" i="129"/>
  <c r="C473" i="129"/>
  <c r="C521" i="129"/>
  <c r="C569" i="129"/>
  <c r="C617" i="129"/>
  <c r="C665" i="129"/>
  <c r="C713" i="129"/>
  <c r="C761" i="129"/>
  <c r="C809" i="129"/>
  <c r="C856" i="129"/>
  <c r="C879" i="129"/>
  <c r="C897" i="129"/>
  <c r="C918" i="129"/>
  <c r="C940" i="129"/>
  <c r="C962" i="129"/>
  <c r="C978" i="129"/>
  <c r="C998" i="129"/>
  <c r="C1013" i="129"/>
  <c r="C1027" i="129"/>
  <c r="C1041" i="129"/>
  <c r="C1056" i="129"/>
  <c r="C1071" i="129"/>
  <c r="C1085" i="129"/>
  <c r="C1099" i="129"/>
  <c r="C1112" i="129"/>
  <c r="C1125" i="129"/>
  <c r="C1138" i="129"/>
  <c r="C1151" i="129"/>
  <c r="C1164" i="129"/>
  <c r="C1178" i="129"/>
  <c r="C1191" i="129"/>
  <c r="C1204" i="129"/>
  <c r="C1217" i="129"/>
  <c r="B1229" i="129"/>
  <c r="B1242" i="129"/>
  <c r="B1255" i="129"/>
  <c r="B1268" i="129"/>
  <c r="B1281" i="129"/>
  <c r="B22" i="129"/>
  <c r="B35" i="129"/>
  <c r="B49" i="129"/>
  <c r="B62" i="129"/>
  <c r="B75" i="129"/>
  <c r="B88" i="129"/>
  <c r="B101" i="129"/>
  <c r="B114" i="129"/>
  <c r="B127" i="129"/>
  <c r="B140" i="129"/>
  <c r="B153" i="129"/>
  <c r="B166" i="129"/>
  <c r="B179" i="129"/>
  <c r="B193" i="129"/>
  <c r="B206" i="129"/>
  <c r="B219" i="129"/>
  <c r="B232" i="129"/>
  <c r="B245" i="129"/>
  <c r="B258" i="129"/>
  <c r="B271" i="129"/>
  <c r="B284" i="129"/>
  <c r="B297" i="129"/>
  <c r="B310" i="129"/>
  <c r="B323" i="129"/>
  <c r="B337" i="129"/>
  <c r="B350" i="129"/>
  <c r="B363" i="129"/>
  <c r="B376" i="129"/>
  <c r="B389" i="129"/>
  <c r="B402" i="129"/>
  <c r="B415" i="129"/>
  <c r="B428" i="129"/>
  <c r="B441" i="129"/>
  <c r="B454" i="129"/>
  <c r="B467" i="129"/>
  <c r="B481" i="129"/>
  <c r="B494" i="129"/>
  <c r="B507" i="129"/>
  <c r="B519" i="129"/>
  <c r="B531" i="129"/>
  <c r="B543" i="129"/>
  <c r="B555" i="129"/>
  <c r="B567" i="129"/>
  <c r="B579" i="129"/>
  <c r="B591" i="129"/>
  <c r="B603" i="129"/>
  <c r="B615" i="129"/>
  <c r="B627" i="129"/>
  <c r="B639" i="129"/>
  <c r="B651" i="129"/>
  <c r="B663" i="129"/>
  <c r="B675" i="129"/>
  <c r="B687" i="129"/>
  <c r="B699" i="129"/>
  <c r="B711" i="129"/>
  <c r="B723" i="129"/>
  <c r="B735" i="129"/>
  <c r="B747" i="129"/>
  <c r="B759" i="129"/>
  <c r="B771" i="129"/>
  <c r="B783" i="129"/>
  <c r="B795" i="129"/>
  <c r="B807" i="129"/>
  <c r="B819" i="129"/>
  <c r="B831" i="129"/>
  <c r="B843" i="129"/>
  <c r="B855" i="129"/>
  <c r="B867" i="129"/>
  <c r="B879" i="129"/>
  <c r="B891" i="129"/>
  <c r="B903" i="129"/>
  <c r="B915" i="129"/>
  <c r="B927" i="129"/>
  <c r="B939" i="129"/>
  <c r="B951" i="129"/>
  <c r="B963" i="129"/>
  <c r="B975" i="129"/>
  <c r="B987" i="129"/>
  <c r="B999" i="129"/>
  <c r="B1011" i="129"/>
  <c r="B1023" i="129"/>
  <c r="B1035" i="129"/>
  <c r="B1047" i="129"/>
  <c r="B1059" i="129"/>
  <c r="B1071" i="129"/>
  <c r="B1083" i="129"/>
  <c r="B1095" i="129"/>
  <c r="B1107" i="129"/>
  <c r="B1119" i="129"/>
  <c r="B1131" i="129"/>
  <c r="B1143" i="129"/>
  <c r="B1155" i="129"/>
  <c r="B1167" i="129"/>
  <c r="B1179" i="129"/>
  <c r="B1191" i="129"/>
  <c r="B1203" i="129"/>
  <c r="B1215" i="129"/>
  <c r="E121" i="129"/>
  <c r="E409" i="129"/>
  <c r="E608" i="129"/>
  <c r="F608" i="129" s="1"/>
  <c r="E680" i="129"/>
  <c r="F680" i="129" s="1"/>
  <c r="E752" i="129"/>
  <c r="F752" i="129" s="1"/>
  <c r="E824" i="129"/>
  <c r="F824" i="129" s="1"/>
  <c r="E896" i="129"/>
  <c r="F896" i="129" s="1"/>
  <c r="E968" i="129"/>
  <c r="F968" i="129" s="1"/>
  <c r="E1040" i="129"/>
  <c r="F1040" i="129" s="1"/>
  <c r="E1112" i="129"/>
  <c r="F1112" i="129" s="1"/>
  <c r="E1184" i="129"/>
  <c r="F1184" i="129" s="1"/>
  <c r="D43" i="129"/>
  <c r="D115" i="129"/>
  <c r="D187" i="129"/>
  <c r="D259" i="129"/>
  <c r="D331" i="129"/>
  <c r="D403" i="129"/>
  <c r="D475" i="129"/>
  <c r="D547" i="129"/>
  <c r="D619" i="129"/>
  <c r="D691" i="129"/>
  <c r="D763" i="129"/>
  <c r="D835" i="129"/>
  <c r="D907" i="129"/>
  <c r="D979" i="129"/>
  <c r="D1051" i="129"/>
  <c r="D1123" i="129"/>
  <c r="D1195" i="129"/>
  <c r="C1266" i="129"/>
  <c r="C66" i="129"/>
  <c r="C138" i="129"/>
  <c r="C186" i="129"/>
  <c r="C234" i="129"/>
  <c r="C282" i="129"/>
  <c r="C330" i="129"/>
  <c r="C378" i="129"/>
  <c r="C426" i="129"/>
  <c r="C474" i="129"/>
  <c r="C522" i="129"/>
  <c r="C570" i="129"/>
  <c r="C618" i="129"/>
  <c r="C666" i="129"/>
  <c r="C714" i="129"/>
  <c r="C762" i="129"/>
  <c r="C810" i="129"/>
  <c r="C857" i="129"/>
  <c r="C880" i="129"/>
  <c r="C902" i="129"/>
  <c r="C920" i="129"/>
  <c r="C941" i="129"/>
  <c r="C963" i="129"/>
  <c r="C979" i="129"/>
  <c r="C999" i="129"/>
  <c r="C1014" i="129"/>
  <c r="C1028" i="129"/>
  <c r="C1042" i="129"/>
  <c r="C1058" i="129"/>
  <c r="C1072" i="129"/>
  <c r="C1086" i="129"/>
  <c r="C1100" i="129"/>
  <c r="C1113" i="129"/>
  <c r="C1126" i="129"/>
  <c r="C1139" i="129"/>
  <c r="C1152" i="129"/>
  <c r="C1166" i="129"/>
  <c r="C1179" i="129"/>
  <c r="C1192" i="129"/>
  <c r="C1205" i="129"/>
  <c r="C1218" i="129"/>
  <c r="B1230" i="129"/>
  <c r="B1243" i="129"/>
  <c r="B1256" i="129"/>
  <c r="B1269" i="129"/>
  <c r="B1282" i="129"/>
  <c r="B23" i="129"/>
  <c r="B37" i="129"/>
  <c r="B50" i="129"/>
  <c r="B63" i="129"/>
  <c r="B76" i="129"/>
  <c r="B89" i="129"/>
  <c r="B102" i="129"/>
  <c r="B115" i="129"/>
  <c r="B128" i="129"/>
  <c r="B141" i="129"/>
  <c r="B154" i="129"/>
  <c r="B167" i="129"/>
  <c r="B181" i="129"/>
  <c r="B194" i="129"/>
  <c r="B207" i="129"/>
  <c r="B220" i="129"/>
  <c r="B233" i="129"/>
  <c r="B246" i="129"/>
  <c r="B259" i="129"/>
  <c r="B272" i="129"/>
  <c r="B285" i="129"/>
  <c r="B298" i="129"/>
  <c r="B311" i="129"/>
  <c r="B325" i="129"/>
  <c r="B338" i="129"/>
  <c r="B351" i="129"/>
  <c r="B364" i="129"/>
  <c r="B377" i="129"/>
  <c r="B390" i="129"/>
  <c r="B403" i="129"/>
  <c r="B416" i="129"/>
  <c r="B429" i="129"/>
  <c r="B442" i="129"/>
  <c r="B455" i="129"/>
  <c r="B469" i="129"/>
  <c r="B482" i="129"/>
  <c r="B495" i="129"/>
  <c r="B508" i="129"/>
  <c r="B520" i="129"/>
  <c r="B532" i="129"/>
  <c r="B544" i="129"/>
  <c r="B556" i="129"/>
  <c r="B568" i="129"/>
  <c r="B580" i="129"/>
  <c r="B592" i="129"/>
  <c r="B604" i="129"/>
  <c r="B616" i="129"/>
  <c r="B628" i="129"/>
  <c r="B640" i="129"/>
  <c r="B652" i="129"/>
  <c r="B664" i="129"/>
  <c r="B676" i="129"/>
  <c r="B688" i="129"/>
  <c r="B700" i="129"/>
  <c r="B712" i="129"/>
  <c r="B724" i="129"/>
  <c r="B736" i="129"/>
  <c r="B748" i="129"/>
  <c r="B760" i="129"/>
  <c r="B772" i="129"/>
  <c r="B784" i="129"/>
  <c r="B796" i="129"/>
  <c r="B808" i="129"/>
  <c r="B820" i="129"/>
  <c r="B832" i="129"/>
  <c r="B844" i="129"/>
  <c r="B856" i="129"/>
  <c r="B868" i="129"/>
  <c r="B880" i="129"/>
  <c r="B892" i="129"/>
  <c r="B904" i="129"/>
  <c r="B916" i="129"/>
  <c r="B928" i="129"/>
  <c r="B940" i="129"/>
  <c r="B952" i="129"/>
  <c r="B964" i="129"/>
  <c r="B976" i="129"/>
  <c r="B988" i="129"/>
  <c r="B1000" i="129"/>
  <c r="B1012" i="129"/>
  <c r="B1024" i="129"/>
  <c r="B1036" i="129"/>
  <c r="B1048" i="129"/>
  <c r="B1060" i="129"/>
  <c r="B1072" i="129"/>
  <c r="B1084" i="129"/>
  <c r="B1096" i="129"/>
  <c r="B1108" i="129"/>
  <c r="B1120" i="129"/>
  <c r="B1132" i="129"/>
  <c r="B1144" i="129"/>
  <c r="B1156" i="129"/>
  <c r="B1168" i="129"/>
  <c r="B1180" i="129"/>
  <c r="B1192" i="129"/>
  <c r="B1204" i="129"/>
  <c r="B1216" i="129"/>
  <c r="E166" i="129"/>
  <c r="F166" i="129" s="1"/>
  <c r="E454" i="129"/>
  <c r="F454" i="129" s="1"/>
  <c r="G454" i="129" s="1"/>
  <c r="E619" i="129"/>
  <c r="E691" i="129"/>
  <c r="F691" i="129" s="1"/>
  <c r="E763" i="129"/>
  <c r="F763" i="129" s="1"/>
  <c r="E835" i="129"/>
  <c r="F835" i="129" s="1"/>
  <c r="E907" i="129"/>
  <c r="E979" i="129"/>
  <c r="E1051" i="129"/>
  <c r="F1051" i="129" s="1"/>
  <c r="E1123" i="129"/>
  <c r="E1195" i="129"/>
  <c r="D54" i="129"/>
  <c r="D126" i="129"/>
  <c r="D198" i="129"/>
  <c r="D270" i="129"/>
  <c r="D342" i="129"/>
  <c r="D414" i="129"/>
  <c r="D486" i="129"/>
  <c r="D558" i="129"/>
  <c r="D630" i="129"/>
  <c r="D702" i="129"/>
  <c r="D774" i="129"/>
  <c r="D846" i="129"/>
  <c r="D918" i="129"/>
  <c r="D990" i="129"/>
  <c r="D1062" i="129"/>
  <c r="D1134" i="129"/>
  <c r="D1206" i="129"/>
  <c r="C1277" i="129"/>
  <c r="C77" i="129"/>
  <c r="C146" i="129"/>
  <c r="C194" i="129"/>
  <c r="C242" i="129"/>
  <c r="C290" i="129"/>
  <c r="C338" i="129"/>
  <c r="C386" i="129"/>
  <c r="C434" i="129"/>
  <c r="C482" i="129"/>
  <c r="C530" i="129"/>
  <c r="C578" i="129"/>
  <c r="C626" i="129"/>
  <c r="C674" i="129"/>
  <c r="C722" i="129"/>
  <c r="C770" i="129"/>
  <c r="C818" i="129"/>
  <c r="C858" i="129"/>
  <c r="C881" i="129"/>
  <c r="C903" i="129"/>
  <c r="C921" i="129"/>
  <c r="C942" i="129"/>
  <c r="C964" i="129"/>
  <c r="C980" i="129"/>
  <c r="C1000" i="129"/>
  <c r="C1015" i="129"/>
  <c r="C1029" i="129"/>
  <c r="C1044" i="129"/>
  <c r="C1059" i="129"/>
  <c r="C1073" i="129"/>
  <c r="C1087" i="129"/>
  <c r="C1101" i="129"/>
  <c r="C1114" i="129"/>
  <c r="C1127" i="129"/>
  <c r="C1140" i="129"/>
  <c r="C1154" i="129"/>
  <c r="C1167" i="129"/>
  <c r="C1180" i="129"/>
  <c r="C1193" i="129"/>
  <c r="C1206" i="129"/>
  <c r="C1219" i="129"/>
  <c r="B1231" i="129"/>
  <c r="B1244" i="129"/>
  <c r="B1257" i="129"/>
  <c r="B1270" i="129"/>
  <c r="B11" i="129"/>
  <c r="B25" i="129"/>
  <c r="B38" i="129"/>
  <c r="B51" i="129"/>
  <c r="B64" i="129"/>
  <c r="B77" i="129"/>
  <c r="B90" i="129"/>
  <c r="B103" i="129"/>
  <c r="B116" i="129"/>
  <c r="B129" i="129"/>
  <c r="B142" i="129"/>
  <c r="B155" i="129"/>
  <c r="B169" i="129"/>
  <c r="B182" i="129"/>
  <c r="B195" i="129"/>
  <c r="B208" i="129"/>
  <c r="B221" i="129"/>
  <c r="B234" i="129"/>
  <c r="B247" i="129"/>
  <c r="B260" i="129"/>
  <c r="B273" i="129"/>
  <c r="B286" i="129"/>
  <c r="B299" i="129"/>
  <c r="B313" i="129"/>
  <c r="B326" i="129"/>
  <c r="B339" i="129"/>
  <c r="B352" i="129"/>
  <c r="B365" i="129"/>
  <c r="B378" i="129"/>
  <c r="B391" i="129"/>
  <c r="B404" i="129"/>
  <c r="B417" i="129"/>
  <c r="B430" i="129"/>
  <c r="B443" i="129"/>
  <c r="B457" i="129"/>
  <c r="B470" i="129"/>
  <c r="B483" i="129"/>
  <c r="B496" i="129"/>
  <c r="B509" i="129"/>
  <c r="B521" i="129"/>
  <c r="B533" i="129"/>
  <c r="B545" i="129"/>
  <c r="B557" i="129"/>
  <c r="B569" i="129"/>
  <c r="B581" i="129"/>
  <c r="B593" i="129"/>
  <c r="B605" i="129"/>
  <c r="B617" i="129"/>
  <c r="B629" i="129"/>
  <c r="B641" i="129"/>
  <c r="B653" i="129"/>
  <c r="B665" i="129"/>
  <c r="B677" i="129"/>
  <c r="B689" i="129"/>
  <c r="B701" i="129"/>
  <c r="B713" i="129"/>
  <c r="B725" i="129"/>
  <c r="B737" i="129"/>
  <c r="B749" i="129"/>
  <c r="B761" i="129"/>
  <c r="B773" i="129"/>
  <c r="B785" i="129"/>
  <c r="B797" i="129"/>
  <c r="B809" i="129"/>
  <c r="B821" i="129"/>
  <c r="B833" i="129"/>
  <c r="B845" i="129"/>
  <c r="B857" i="129"/>
  <c r="B869" i="129"/>
  <c r="B881" i="129"/>
  <c r="B893" i="129"/>
  <c r="B905" i="129"/>
  <c r="B917" i="129"/>
  <c r="B929" i="129"/>
  <c r="B941" i="129"/>
  <c r="B953" i="129"/>
  <c r="B965" i="129"/>
  <c r="B977" i="129"/>
  <c r="B989" i="129"/>
  <c r="B1001" i="129"/>
  <c r="B1013" i="129"/>
  <c r="B1025" i="129"/>
  <c r="B1037" i="129"/>
  <c r="B1049" i="129"/>
  <c r="B1061" i="129"/>
  <c r="B1073" i="129"/>
  <c r="B1085" i="129"/>
  <c r="B1097" i="129"/>
  <c r="B1109" i="129"/>
  <c r="B1121" i="129"/>
  <c r="B1133" i="129"/>
  <c r="B1145" i="129"/>
  <c r="B1157" i="129"/>
  <c r="B1169" i="129"/>
  <c r="B1181" i="129"/>
  <c r="B1193" i="129"/>
  <c r="B1205" i="129"/>
  <c r="B1217" i="129"/>
  <c r="E169" i="129"/>
  <c r="F169" i="129" s="1"/>
  <c r="E457" i="129"/>
  <c r="F457" i="129" s="1"/>
  <c r="E620" i="129"/>
  <c r="E692" i="129"/>
  <c r="F692" i="129" s="1"/>
  <c r="E764" i="129"/>
  <c r="E836" i="129"/>
  <c r="F836" i="129" s="1"/>
  <c r="E908" i="129"/>
  <c r="E980" i="129"/>
  <c r="F980" i="129" s="1"/>
  <c r="E1052" i="129"/>
  <c r="E1124" i="129"/>
  <c r="F1124" i="129" s="1"/>
  <c r="E1196" i="129"/>
  <c r="F1196" i="129" s="1"/>
  <c r="G1196" i="129" s="1"/>
  <c r="D55" i="129"/>
  <c r="D127" i="129"/>
  <c r="D199" i="129"/>
  <c r="D271" i="129"/>
  <c r="D343" i="129"/>
  <c r="D415" i="129"/>
  <c r="D487" i="129"/>
  <c r="D559" i="129"/>
  <c r="D631" i="129"/>
  <c r="D703" i="129"/>
  <c r="D775" i="129"/>
  <c r="D847" i="129"/>
  <c r="D919" i="129"/>
  <c r="D991" i="129"/>
  <c r="D1063" i="129"/>
  <c r="D1135" i="129"/>
  <c r="D1207" i="129"/>
  <c r="C1278" i="129"/>
  <c r="C78" i="129"/>
  <c r="C149" i="129"/>
  <c r="C197" i="129"/>
  <c r="C245" i="129"/>
  <c r="C293" i="129"/>
  <c r="C341" i="129"/>
  <c r="C389" i="129"/>
  <c r="C437" i="129"/>
  <c r="C485" i="129"/>
  <c r="C533" i="129"/>
  <c r="C581" i="129"/>
  <c r="C629" i="129"/>
  <c r="C677" i="129"/>
  <c r="C725" i="129"/>
  <c r="C773" i="129"/>
  <c r="C821" i="129"/>
  <c r="C861" i="129"/>
  <c r="C882" i="129"/>
  <c r="C904" i="129"/>
  <c r="C926" i="129"/>
  <c r="C944" i="129"/>
  <c r="C965" i="129"/>
  <c r="C981" i="129"/>
  <c r="C1001" i="129"/>
  <c r="C1016" i="129"/>
  <c r="C1030" i="129"/>
  <c r="C1046" i="129"/>
  <c r="C1060" i="129"/>
  <c r="C1074" i="129"/>
  <c r="C1088" i="129"/>
  <c r="C1102" i="129"/>
  <c r="C1115" i="129"/>
  <c r="C1128" i="129"/>
  <c r="C1142" i="129"/>
  <c r="C1155" i="129"/>
  <c r="C1168" i="129"/>
  <c r="C1181" i="129"/>
  <c r="C1194" i="129"/>
  <c r="C1207" i="129"/>
  <c r="C1220" i="129"/>
  <c r="B1232" i="129"/>
  <c r="B1245" i="129"/>
  <c r="B1258" i="129"/>
  <c r="B1271" i="129"/>
  <c r="B13" i="129"/>
  <c r="B26" i="129"/>
  <c r="B39" i="129"/>
  <c r="B52" i="129"/>
  <c r="B65" i="129"/>
  <c r="B78" i="129"/>
  <c r="B91" i="129"/>
  <c r="B104" i="129"/>
  <c r="B117" i="129"/>
  <c r="B130" i="129"/>
  <c r="B143" i="129"/>
  <c r="B157" i="129"/>
  <c r="B170" i="129"/>
  <c r="B183" i="129"/>
  <c r="B196" i="129"/>
  <c r="B209" i="129"/>
  <c r="B222" i="129"/>
  <c r="B235" i="129"/>
  <c r="B248" i="129"/>
  <c r="B261" i="129"/>
  <c r="B274" i="129"/>
  <c r="B287" i="129"/>
  <c r="B301" i="129"/>
  <c r="B314" i="129"/>
  <c r="B327" i="129"/>
  <c r="B340" i="129"/>
  <c r="B353" i="129"/>
  <c r="B366" i="129"/>
  <c r="B379" i="129"/>
  <c r="B392" i="129"/>
  <c r="B405" i="129"/>
  <c r="B418" i="129"/>
  <c r="B431" i="129"/>
  <c r="B445" i="129"/>
  <c r="B458" i="129"/>
  <c r="B471" i="129"/>
  <c r="B484" i="129"/>
  <c r="B497" i="129"/>
  <c r="B510" i="129"/>
  <c r="B522" i="129"/>
  <c r="B534" i="129"/>
  <c r="B546" i="129"/>
  <c r="B558" i="129"/>
  <c r="B570" i="129"/>
  <c r="B582" i="129"/>
  <c r="B594" i="129"/>
  <c r="B606" i="129"/>
  <c r="B618" i="129"/>
  <c r="B630" i="129"/>
  <c r="B642" i="129"/>
  <c r="B654" i="129"/>
  <c r="B666" i="129"/>
  <c r="B678" i="129"/>
  <c r="B690" i="129"/>
  <c r="B702" i="129"/>
  <c r="B714" i="129"/>
  <c r="B726" i="129"/>
  <c r="B738" i="129"/>
  <c r="B750" i="129"/>
  <c r="B762" i="129"/>
  <c r="B774" i="129"/>
  <c r="B786" i="129"/>
  <c r="B798" i="129"/>
  <c r="B810" i="129"/>
  <c r="B822" i="129"/>
  <c r="B834" i="129"/>
  <c r="B846" i="129"/>
  <c r="B858" i="129"/>
  <c r="B870" i="129"/>
  <c r="B882" i="129"/>
  <c r="B894" i="129"/>
  <c r="B906" i="129"/>
  <c r="B918" i="129"/>
  <c r="B930" i="129"/>
  <c r="B942" i="129"/>
  <c r="B954" i="129"/>
  <c r="B966" i="129"/>
  <c r="B978" i="129"/>
  <c r="B990" i="129"/>
  <c r="B1002" i="129"/>
  <c r="B1014" i="129"/>
  <c r="B1026" i="129"/>
  <c r="B1038" i="129"/>
  <c r="B1050" i="129"/>
  <c r="B1062" i="129"/>
  <c r="B1074" i="129"/>
  <c r="B1086" i="129"/>
  <c r="B1098" i="129"/>
  <c r="B1110" i="129"/>
  <c r="B1122" i="129"/>
  <c r="B1134" i="129"/>
  <c r="B1146" i="129"/>
  <c r="B1158" i="129"/>
  <c r="B1170" i="129"/>
  <c r="B1182" i="129"/>
  <c r="B1194" i="129"/>
  <c r="B1206" i="129"/>
  <c r="B1218" i="129"/>
  <c r="E1240" i="129"/>
  <c r="E214" i="129"/>
  <c r="F214" i="129" s="1"/>
  <c r="E502" i="129"/>
  <c r="F502" i="129" s="1"/>
  <c r="E631" i="129"/>
  <c r="F631" i="129" s="1"/>
  <c r="E703" i="129"/>
  <c r="E775" i="129"/>
  <c r="F775" i="129" s="1"/>
  <c r="E847" i="129"/>
  <c r="E919" i="129"/>
  <c r="F919" i="129" s="1"/>
  <c r="E991" i="129"/>
  <c r="E1063" i="129"/>
  <c r="F1063" i="129" s="1"/>
  <c r="E1135" i="129"/>
  <c r="F1135" i="129" s="1"/>
  <c r="E1207" i="129"/>
  <c r="D66" i="129"/>
  <c r="D138" i="129"/>
  <c r="D210" i="129"/>
  <c r="D282" i="129"/>
  <c r="D354" i="129"/>
  <c r="D426" i="129"/>
  <c r="D498" i="129"/>
  <c r="D570" i="129"/>
  <c r="D642" i="129"/>
  <c r="D714" i="129"/>
  <c r="D786" i="129"/>
  <c r="D858" i="129"/>
  <c r="D930" i="129"/>
  <c r="D1002" i="129"/>
  <c r="D1074" i="129"/>
  <c r="D1146" i="129"/>
  <c r="D1218" i="129"/>
  <c r="C17" i="129"/>
  <c r="C89" i="129"/>
  <c r="C150" i="129"/>
  <c r="C198" i="129"/>
  <c r="C246" i="129"/>
  <c r="C294" i="129"/>
  <c r="C342" i="129"/>
  <c r="C390" i="129"/>
  <c r="C438" i="129"/>
  <c r="C486" i="129"/>
  <c r="C534" i="129"/>
  <c r="C582" i="129"/>
  <c r="C630" i="129"/>
  <c r="C678" i="129"/>
  <c r="C726" i="129"/>
  <c r="C774" i="129"/>
  <c r="C822" i="129"/>
  <c r="C866" i="129"/>
  <c r="C884" i="129"/>
  <c r="C905" i="129"/>
  <c r="C927" i="129"/>
  <c r="C945" i="129"/>
  <c r="C966" i="129"/>
  <c r="C986" i="129"/>
  <c r="C1002" i="129"/>
  <c r="C1017" i="129"/>
  <c r="C1032" i="129"/>
  <c r="C1047" i="129"/>
  <c r="C1061" i="129"/>
  <c r="C1075" i="129"/>
  <c r="C1089" i="129"/>
  <c r="C1103" i="129"/>
  <c r="C1116" i="129"/>
  <c r="C1130" i="129"/>
  <c r="C1143" i="129"/>
  <c r="C1156" i="129"/>
  <c r="C1169" i="129"/>
  <c r="C1182" i="129"/>
  <c r="C1195" i="129"/>
  <c r="C1208" i="129"/>
  <c r="C1221" i="129"/>
  <c r="B1233" i="129"/>
  <c r="B1246" i="129"/>
  <c r="B1259" i="129"/>
  <c r="B1273" i="129"/>
  <c r="B14" i="129"/>
  <c r="B27" i="129"/>
  <c r="B40" i="129"/>
  <c r="B53" i="129"/>
  <c r="B66" i="129"/>
  <c r="B79" i="129"/>
  <c r="B92" i="129"/>
  <c r="B105" i="129"/>
  <c r="B118" i="129"/>
  <c r="B131" i="129"/>
  <c r="B145" i="129"/>
  <c r="B158" i="129"/>
  <c r="B171" i="129"/>
  <c r="B184" i="129"/>
  <c r="B197" i="129"/>
  <c r="B210" i="129"/>
  <c r="B223" i="129"/>
  <c r="B236" i="129"/>
  <c r="B249" i="129"/>
  <c r="B262" i="129"/>
  <c r="B275" i="129"/>
  <c r="B289" i="129"/>
  <c r="B302" i="129"/>
  <c r="B315" i="129"/>
  <c r="B328" i="129"/>
  <c r="B341" i="129"/>
  <c r="B354" i="129"/>
  <c r="B367" i="129"/>
  <c r="B380" i="129"/>
  <c r="B393" i="129"/>
  <c r="B406" i="129"/>
  <c r="B419" i="129"/>
  <c r="B433" i="129"/>
  <c r="B446" i="129"/>
  <c r="B459" i="129"/>
  <c r="B472" i="129"/>
  <c r="B485" i="129"/>
  <c r="B498" i="129"/>
  <c r="B511" i="129"/>
  <c r="B523" i="129"/>
  <c r="B535" i="129"/>
  <c r="B547" i="129"/>
  <c r="B559" i="129"/>
  <c r="B571" i="129"/>
  <c r="B583" i="129"/>
  <c r="B595" i="129"/>
  <c r="B607" i="129"/>
  <c r="B619" i="129"/>
  <c r="B631" i="129"/>
  <c r="B643" i="129"/>
  <c r="B655" i="129"/>
  <c r="B667" i="129"/>
  <c r="B679" i="129"/>
  <c r="B691" i="129"/>
  <c r="B703" i="129"/>
  <c r="B715" i="129"/>
  <c r="B727" i="129"/>
  <c r="B739" i="129"/>
  <c r="B751" i="129"/>
  <c r="B763" i="129"/>
  <c r="B775" i="129"/>
  <c r="B787" i="129"/>
  <c r="B799" i="129"/>
  <c r="B811" i="129"/>
  <c r="B823" i="129"/>
  <c r="B835" i="129"/>
  <c r="B847" i="129"/>
  <c r="B859" i="129"/>
  <c r="B871" i="129"/>
  <c r="B883" i="129"/>
  <c r="B895" i="129"/>
  <c r="B907" i="129"/>
  <c r="B919" i="129"/>
  <c r="B931" i="129"/>
  <c r="B943" i="129"/>
  <c r="B955" i="129"/>
  <c r="B967" i="129"/>
  <c r="B979" i="129"/>
  <c r="B991" i="129"/>
  <c r="B1003" i="129"/>
  <c r="B1015" i="129"/>
  <c r="B1027" i="129"/>
  <c r="B1039" i="129"/>
  <c r="B1051" i="129"/>
  <c r="B1063" i="129"/>
  <c r="B1075" i="129"/>
  <c r="B1087" i="129"/>
  <c r="B1099" i="129"/>
  <c r="B1111" i="129"/>
  <c r="B1123" i="129"/>
  <c r="B1135" i="129"/>
  <c r="B1147" i="129"/>
  <c r="B1159" i="129"/>
  <c r="B1171" i="129"/>
  <c r="B1183" i="129"/>
  <c r="B1195" i="129"/>
  <c r="B1207" i="129"/>
  <c r="B1219" i="129"/>
  <c r="D1242" i="129"/>
  <c r="E217" i="129"/>
  <c r="F217" i="129" s="1"/>
  <c r="E505" i="129"/>
  <c r="F505" i="129" s="1"/>
  <c r="E632" i="129"/>
  <c r="F632" i="129" s="1"/>
  <c r="G632" i="129" s="1"/>
  <c r="E704" i="129"/>
  <c r="F704" i="129" s="1"/>
  <c r="E776" i="129"/>
  <c r="F776" i="129" s="1"/>
  <c r="E848" i="129"/>
  <c r="F848" i="129" s="1"/>
  <c r="E920" i="129"/>
  <c r="F920" i="129" s="1"/>
  <c r="E992" i="129"/>
  <c r="F992" i="129" s="1"/>
  <c r="E1064" i="129"/>
  <c r="F1064" i="129" s="1"/>
  <c r="E1136" i="129"/>
  <c r="F1136" i="129" s="1"/>
  <c r="E1208" i="129"/>
  <c r="F1208" i="129" s="1"/>
  <c r="D67" i="129"/>
  <c r="D139" i="129"/>
  <c r="D211" i="129"/>
  <c r="D283" i="129"/>
  <c r="D355" i="129"/>
  <c r="D427" i="129"/>
  <c r="D499" i="129"/>
  <c r="D571" i="129"/>
  <c r="D643" i="129"/>
  <c r="D715" i="129"/>
  <c r="D787" i="129"/>
  <c r="D859" i="129"/>
  <c r="D931" i="129"/>
  <c r="D1003" i="129"/>
  <c r="D1075" i="129"/>
  <c r="D1147" i="129"/>
  <c r="D1219" i="129"/>
  <c r="C18" i="129"/>
  <c r="C90" i="129"/>
  <c r="C158" i="129"/>
  <c r="C206" i="129"/>
  <c r="C254" i="129"/>
  <c r="C302" i="129"/>
  <c r="C350" i="129"/>
  <c r="C398" i="129"/>
  <c r="C446" i="129"/>
  <c r="C494" i="129"/>
  <c r="C542" i="129"/>
  <c r="C590" i="129"/>
  <c r="C638" i="129"/>
  <c r="C686" i="129"/>
  <c r="C734" i="129"/>
  <c r="C782" i="129"/>
  <c r="C830" i="129"/>
  <c r="C867" i="129"/>
  <c r="C885" i="129"/>
  <c r="C906" i="129"/>
  <c r="C928" i="129"/>
  <c r="C950" i="129"/>
  <c r="C967" i="129"/>
  <c r="C987" i="129"/>
  <c r="C1003" i="129"/>
  <c r="C1018" i="129"/>
  <c r="C1034" i="129"/>
  <c r="C1048" i="129"/>
  <c r="C1062" i="129"/>
  <c r="C1076" i="129"/>
  <c r="C1090" i="129"/>
  <c r="C1104" i="129"/>
  <c r="C1118" i="129"/>
  <c r="C1131" i="129"/>
  <c r="C1144" i="129"/>
  <c r="C1157" i="129"/>
  <c r="C1170" i="129"/>
  <c r="C1183" i="129"/>
  <c r="C1196" i="129"/>
  <c r="C1209" i="129"/>
  <c r="C1222" i="129"/>
  <c r="B1234" i="129"/>
  <c r="B1247" i="129"/>
  <c r="B1261" i="129"/>
  <c r="B1274" i="129"/>
  <c r="B15" i="129"/>
  <c r="B28" i="129"/>
  <c r="B41" i="129"/>
  <c r="B54" i="129"/>
  <c r="B67" i="129"/>
  <c r="B80" i="129"/>
  <c r="B93" i="129"/>
  <c r="B106" i="129"/>
  <c r="B119" i="129"/>
  <c r="B133" i="129"/>
  <c r="B146" i="129"/>
  <c r="B159" i="129"/>
  <c r="B172" i="129"/>
  <c r="B185" i="129"/>
  <c r="B198" i="129"/>
  <c r="B211" i="129"/>
  <c r="B224" i="129"/>
  <c r="B237" i="129"/>
  <c r="B250" i="129"/>
  <c r="B263" i="129"/>
  <c r="B277" i="129"/>
  <c r="B290" i="129"/>
  <c r="B303" i="129"/>
  <c r="B316" i="129"/>
  <c r="B329" i="129"/>
  <c r="B342" i="129"/>
  <c r="B355" i="129"/>
  <c r="B368" i="129"/>
  <c r="B381" i="129"/>
  <c r="B394" i="129"/>
  <c r="B407" i="129"/>
  <c r="B421" i="129"/>
  <c r="B434" i="129"/>
  <c r="B447" i="129"/>
  <c r="B460" i="129"/>
  <c r="B473" i="129"/>
  <c r="B486" i="129"/>
  <c r="B499" i="129"/>
  <c r="B512" i="129"/>
  <c r="B524" i="129"/>
  <c r="B536" i="129"/>
  <c r="B548" i="129"/>
  <c r="B560" i="129"/>
  <c r="B572" i="129"/>
  <c r="B584" i="129"/>
  <c r="B596" i="129"/>
  <c r="B608" i="129"/>
  <c r="B620" i="129"/>
  <c r="B632" i="129"/>
  <c r="B644" i="129"/>
  <c r="B656" i="129"/>
  <c r="B668" i="129"/>
  <c r="B680" i="129"/>
  <c r="B692" i="129"/>
  <c r="B704" i="129"/>
  <c r="B716" i="129"/>
  <c r="B728" i="129"/>
  <c r="B740" i="129"/>
  <c r="B752" i="129"/>
  <c r="B764" i="129"/>
  <c r="B776" i="129"/>
  <c r="B788" i="129"/>
  <c r="B800" i="129"/>
  <c r="B812" i="129"/>
  <c r="B824" i="129"/>
  <c r="B836" i="129"/>
  <c r="B848" i="129"/>
  <c r="B860" i="129"/>
  <c r="B872" i="129"/>
  <c r="B884" i="129"/>
  <c r="B896" i="129"/>
  <c r="B908" i="129"/>
  <c r="B920" i="129"/>
  <c r="B932" i="129"/>
  <c r="B944" i="129"/>
  <c r="B956" i="129"/>
  <c r="B968" i="129"/>
  <c r="B980" i="129"/>
  <c r="B992" i="129"/>
  <c r="B1004" i="129"/>
  <c r="B1016" i="129"/>
  <c r="B1028" i="129"/>
  <c r="B1040" i="129"/>
  <c r="B1052" i="129"/>
  <c r="B1064" i="129"/>
  <c r="B1076" i="129"/>
  <c r="B1088" i="129"/>
  <c r="B1100" i="129"/>
  <c r="B1112" i="129"/>
  <c r="B1124" i="129"/>
  <c r="B1136" i="129"/>
  <c r="B1148" i="129"/>
  <c r="B1160" i="129"/>
  <c r="B1172" i="129"/>
  <c r="B1184" i="129"/>
  <c r="B1196" i="129"/>
  <c r="B1208" i="129"/>
  <c r="B1220" i="129"/>
  <c r="E1264" i="129"/>
  <c r="F1264" i="129" s="1"/>
  <c r="G1264" i="129" s="1"/>
  <c r="E262" i="129"/>
  <c r="E550" i="129"/>
  <c r="E643" i="129"/>
  <c r="E715" i="129"/>
  <c r="F715" i="129" s="1"/>
  <c r="E787" i="129"/>
  <c r="E859" i="129"/>
  <c r="F859" i="129" s="1"/>
  <c r="E931" i="129"/>
  <c r="F931" i="129" s="1"/>
  <c r="E1003" i="129"/>
  <c r="E1075" i="129"/>
  <c r="F1075" i="129" s="1"/>
  <c r="E1147" i="129"/>
  <c r="E1219" i="129"/>
  <c r="F1219" i="129" s="1"/>
  <c r="G1219" i="129" s="1"/>
  <c r="D78" i="129"/>
  <c r="D150" i="129"/>
  <c r="D222" i="129"/>
  <c r="D294" i="129"/>
  <c r="D366" i="129"/>
  <c r="D438" i="129"/>
  <c r="D510" i="129"/>
  <c r="D582" i="129"/>
  <c r="D654" i="129"/>
  <c r="D726" i="129"/>
  <c r="D798" i="129"/>
  <c r="D870" i="129"/>
  <c r="D942" i="129"/>
  <c r="D1014" i="129"/>
  <c r="D1086" i="129"/>
  <c r="D1158" i="129"/>
  <c r="C1229" i="129"/>
  <c r="C29" i="129"/>
  <c r="C101" i="129"/>
  <c r="C161" i="129"/>
  <c r="C209" i="129"/>
  <c r="C257" i="129"/>
  <c r="C305" i="129"/>
  <c r="C353" i="129"/>
  <c r="C401" i="129"/>
  <c r="C449" i="129"/>
  <c r="C497" i="129"/>
  <c r="C545" i="129"/>
  <c r="C593" i="129"/>
  <c r="C641" i="129"/>
  <c r="C689" i="129"/>
  <c r="C737" i="129"/>
  <c r="C785" i="129"/>
  <c r="C833" i="129"/>
  <c r="C868" i="129"/>
  <c r="C890" i="129"/>
  <c r="C908" i="129"/>
  <c r="C929" i="129"/>
  <c r="C951" i="129"/>
  <c r="C968" i="129"/>
  <c r="C988" i="129"/>
  <c r="C1004" i="129"/>
  <c r="C1020" i="129"/>
  <c r="C1035" i="129"/>
  <c r="C1049" i="129"/>
  <c r="C1063" i="129"/>
  <c r="C1077" i="129"/>
  <c r="C1092" i="129"/>
  <c r="C1106" i="129"/>
  <c r="C1119" i="129"/>
  <c r="C1132" i="129"/>
  <c r="C1145" i="129"/>
  <c r="C1158" i="129"/>
  <c r="C1171" i="129"/>
  <c r="C1184" i="129"/>
  <c r="C1197" i="129"/>
  <c r="C1210" i="129"/>
  <c r="B1235" i="129"/>
  <c r="B1249" i="129"/>
  <c r="B1262" i="129"/>
  <c r="B1275" i="129"/>
  <c r="B16" i="129"/>
  <c r="B29" i="129"/>
  <c r="B42" i="129"/>
  <c r="B55" i="129"/>
  <c r="B68" i="129"/>
  <c r="B81" i="129"/>
  <c r="B94" i="129"/>
  <c r="B107" i="129"/>
  <c r="B121" i="129"/>
  <c r="B134" i="129"/>
  <c r="B147" i="129"/>
  <c r="B160" i="129"/>
  <c r="B173" i="129"/>
  <c r="B186" i="129"/>
  <c r="B199" i="129"/>
  <c r="B212" i="129"/>
  <c r="B225" i="129"/>
  <c r="B238" i="129"/>
  <c r="B251" i="129"/>
  <c r="B265" i="129"/>
  <c r="B278" i="129"/>
  <c r="B291" i="129"/>
  <c r="B304" i="129"/>
  <c r="B317" i="129"/>
  <c r="B330" i="129"/>
  <c r="B343" i="129"/>
  <c r="B356" i="129"/>
  <c r="B369" i="129"/>
  <c r="B382" i="129"/>
  <c r="B395" i="129"/>
  <c r="B409" i="129"/>
  <c r="B422" i="129"/>
  <c r="B435" i="129"/>
  <c r="B448" i="129"/>
  <c r="B461" i="129"/>
  <c r="B474" i="129"/>
  <c r="B487" i="129"/>
  <c r="B500" i="129"/>
  <c r="B513" i="129"/>
  <c r="B525" i="129"/>
  <c r="B537" i="129"/>
  <c r="B549" i="129"/>
  <c r="B561" i="129"/>
  <c r="B573" i="129"/>
  <c r="B585" i="129"/>
  <c r="B597" i="129"/>
  <c r="B609" i="129"/>
  <c r="B621" i="129"/>
  <c r="B633" i="129"/>
  <c r="B645" i="129"/>
  <c r="B657" i="129"/>
  <c r="B669" i="129"/>
  <c r="B681" i="129"/>
  <c r="B693" i="129"/>
  <c r="B705" i="129"/>
  <c r="B717" i="129"/>
  <c r="B729" i="129"/>
  <c r="B741" i="129"/>
  <c r="B753" i="129"/>
  <c r="B765" i="129"/>
  <c r="B777" i="129"/>
  <c r="B789" i="129"/>
  <c r="B801" i="129"/>
  <c r="B813" i="129"/>
  <c r="B825" i="129"/>
  <c r="B837" i="129"/>
  <c r="B849" i="129"/>
  <c r="B861" i="129"/>
  <c r="B873" i="129"/>
  <c r="B885" i="129"/>
  <c r="B897" i="129"/>
  <c r="B909" i="129"/>
  <c r="B921" i="129"/>
  <c r="B933" i="129"/>
  <c r="B945" i="129"/>
  <c r="B957" i="129"/>
  <c r="B969" i="129"/>
  <c r="B981" i="129"/>
  <c r="B993" i="129"/>
  <c r="B1005" i="129"/>
  <c r="B1017" i="129"/>
  <c r="B1029" i="129"/>
  <c r="B1041" i="129"/>
  <c r="B1053" i="129"/>
  <c r="B1065" i="129"/>
  <c r="B1077" i="129"/>
  <c r="B1089" i="129"/>
  <c r="B1101" i="129"/>
  <c r="B1113" i="129"/>
  <c r="B1125" i="129"/>
  <c r="B1137" i="129"/>
  <c r="B1149" i="129"/>
  <c r="B1161" i="129"/>
  <c r="B1173" i="129"/>
  <c r="B1185" i="129"/>
  <c r="B1197" i="129"/>
  <c r="B1209" i="129"/>
  <c r="B1221" i="129"/>
  <c r="E656" i="129"/>
  <c r="F656" i="129" s="1"/>
  <c r="E944" i="129"/>
  <c r="F944" i="129" s="1"/>
  <c r="D19" i="129"/>
  <c r="D307" i="129"/>
  <c r="D595" i="129"/>
  <c r="D883" i="129"/>
  <c r="D1171" i="129"/>
  <c r="C173" i="129"/>
  <c r="C365" i="129"/>
  <c r="C557" i="129"/>
  <c r="C749" i="129"/>
  <c r="C893" i="129"/>
  <c r="C975" i="129"/>
  <c r="C1038" i="129"/>
  <c r="C1096" i="129"/>
  <c r="C1148" i="129"/>
  <c r="C1200" i="129"/>
  <c r="B1252" i="129"/>
  <c r="B32" i="129"/>
  <c r="B85" i="129"/>
  <c r="B137" i="129"/>
  <c r="B189" i="129"/>
  <c r="B242" i="129"/>
  <c r="B294" i="129"/>
  <c r="B346" i="129"/>
  <c r="B399" i="129"/>
  <c r="B451" i="129"/>
  <c r="B503" i="129"/>
  <c r="B552" i="129"/>
  <c r="B600" i="129"/>
  <c r="B648" i="129"/>
  <c r="B696" i="129"/>
  <c r="B744" i="129"/>
  <c r="B792" i="129"/>
  <c r="B840" i="129"/>
  <c r="B888" i="129"/>
  <c r="B936" i="129"/>
  <c r="B984" i="129"/>
  <c r="B1032" i="129"/>
  <c r="B1080" i="129"/>
  <c r="B1128" i="129"/>
  <c r="B1176" i="129"/>
  <c r="D1266" i="129"/>
  <c r="E716" i="129"/>
  <c r="F716" i="129" s="1"/>
  <c r="E1004" i="129"/>
  <c r="F1004" i="129" s="1"/>
  <c r="G1004" i="129" s="1"/>
  <c r="D79" i="129"/>
  <c r="D367" i="129"/>
  <c r="D655" i="129"/>
  <c r="D943" i="129"/>
  <c r="C1230" i="129"/>
  <c r="C210" i="129"/>
  <c r="C402" i="129"/>
  <c r="C594" i="129"/>
  <c r="C786" i="129"/>
  <c r="C909" i="129"/>
  <c r="C989" i="129"/>
  <c r="C1050" i="129"/>
  <c r="C1107" i="129"/>
  <c r="C1159" i="129"/>
  <c r="C1211" i="129"/>
  <c r="B1263" i="129"/>
  <c r="B43" i="129"/>
  <c r="B95" i="129"/>
  <c r="B148" i="129"/>
  <c r="B200" i="129"/>
  <c r="B253" i="129"/>
  <c r="B305" i="129"/>
  <c r="B357" i="129"/>
  <c r="B410" i="129"/>
  <c r="B462" i="129"/>
  <c r="B514" i="129"/>
  <c r="B562" i="129"/>
  <c r="B610" i="129"/>
  <c r="B658" i="129"/>
  <c r="B706" i="129"/>
  <c r="B754" i="129"/>
  <c r="B802" i="129"/>
  <c r="B850" i="129"/>
  <c r="B898" i="129"/>
  <c r="B946" i="129"/>
  <c r="B994" i="129"/>
  <c r="B1042" i="129"/>
  <c r="B1090" i="129"/>
  <c r="B1138" i="129"/>
  <c r="B1186" i="129"/>
  <c r="E22" i="129"/>
  <c r="F22" i="129" s="1"/>
  <c r="E727" i="129"/>
  <c r="E1015" i="129"/>
  <c r="F1015" i="129" s="1"/>
  <c r="D90" i="129"/>
  <c r="D378" i="129"/>
  <c r="D666" i="129"/>
  <c r="D954" i="129"/>
  <c r="C1241" i="129"/>
  <c r="C218" i="129"/>
  <c r="C410" i="129"/>
  <c r="C602" i="129"/>
  <c r="C794" i="129"/>
  <c r="C914" i="129"/>
  <c r="C990" i="129"/>
  <c r="C1051" i="129"/>
  <c r="C1108" i="129"/>
  <c r="C1160" i="129"/>
  <c r="C1212" i="129"/>
  <c r="B1264" i="129"/>
  <c r="B44" i="129"/>
  <c r="B97" i="129"/>
  <c r="B149" i="129"/>
  <c r="B201" i="129"/>
  <c r="B254" i="129"/>
  <c r="B306" i="129"/>
  <c r="B358" i="129"/>
  <c r="B411" i="129"/>
  <c r="B463" i="129"/>
  <c r="B515" i="129"/>
  <c r="B563" i="129"/>
  <c r="B611" i="129"/>
  <c r="B659" i="129"/>
  <c r="B707" i="129"/>
  <c r="B755" i="129"/>
  <c r="B803" i="129"/>
  <c r="B851" i="129"/>
  <c r="B899" i="129"/>
  <c r="B947" i="129"/>
  <c r="B995" i="129"/>
  <c r="B1043" i="129"/>
  <c r="B1091" i="129"/>
  <c r="B1139" i="129"/>
  <c r="B1187" i="129"/>
  <c r="E25" i="129"/>
  <c r="F25" i="129" s="1"/>
  <c r="G25" i="129" s="1"/>
  <c r="E728" i="129"/>
  <c r="F728" i="129" s="1"/>
  <c r="E1016" i="129"/>
  <c r="F1016" i="129" s="1"/>
  <c r="D91" i="129"/>
  <c r="D379" i="129"/>
  <c r="D667" i="129"/>
  <c r="D955" i="129"/>
  <c r="C1242" i="129"/>
  <c r="C221" i="129"/>
  <c r="C413" i="129"/>
  <c r="C605" i="129"/>
  <c r="C797" i="129"/>
  <c r="C915" i="129"/>
  <c r="C991" i="129"/>
  <c r="C1052" i="129"/>
  <c r="C1109" i="129"/>
  <c r="C1161" i="129"/>
  <c r="C1214" i="129"/>
  <c r="B1265" i="129"/>
  <c r="B45" i="129"/>
  <c r="B98" i="129"/>
  <c r="B150" i="129"/>
  <c r="B202" i="129"/>
  <c r="B255" i="129"/>
  <c r="B307" i="129"/>
  <c r="B359" i="129"/>
  <c r="B412" i="129"/>
  <c r="B464" i="129"/>
  <c r="B516" i="129"/>
  <c r="B564" i="129"/>
  <c r="B612" i="129"/>
  <c r="B660" i="129"/>
  <c r="B708" i="129"/>
  <c r="B756" i="129"/>
  <c r="B804" i="129"/>
  <c r="B852" i="129"/>
  <c r="B900" i="129"/>
  <c r="B948" i="129"/>
  <c r="B996" i="129"/>
  <c r="B1044" i="129"/>
  <c r="B1092" i="129"/>
  <c r="B1140" i="129"/>
  <c r="B1188" i="129"/>
  <c r="E265" i="129"/>
  <c r="F265" i="129" s="1"/>
  <c r="E788" i="129"/>
  <c r="F788" i="129" s="1"/>
  <c r="E1076" i="129"/>
  <c r="F1076" i="129" s="1"/>
  <c r="D151" i="129"/>
  <c r="D439" i="129"/>
  <c r="D727" i="129"/>
  <c r="D1015" i="129"/>
  <c r="C30" i="129"/>
  <c r="C258" i="129"/>
  <c r="C450" i="129"/>
  <c r="C642" i="129"/>
  <c r="C834" i="129"/>
  <c r="C930" i="129"/>
  <c r="C1005" i="129"/>
  <c r="C1064" i="129"/>
  <c r="C1120" i="129"/>
  <c r="C1172" i="129"/>
  <c r="B1223" i="129"/>
  <c r="B1276" i="129"/>
  <c r="B56" i="129"/>
  <c r="B109" i="129"/>
  <c r="B161" i="129"/>
  <c r="B213" i="129"/>
  <c r="B266" i="129"/>
  <c r="B318" i="129"/>
  <c r="B370" i="129"/>
  <c r="B423" i="129"/>
  <c r="B475" i="129"/>
  <c r="B526" i="129"/>
  <c r="B574" i="129"/>
  <c r="B622" i="129"/>
  <c r="B670" i="129"/>
  <c r="B718" i="129"/>
  <c r="B766" i="129"/>
  <c r="B814" i="129"/>
  <c r="B862" i="129"/>
  <c r="B910" i="129"/>
  <c r="B958" i="129"/>
  <c r="B1006" i="129"/>
  <c r="B1054" i="129"/>
  <c r="B1102" i="129"/>
  <c r="B1150" i="129"/>
  <c r="B1198" i="129"/>
  <c r="E310" i="129"/>
  <c r="F310" i="129" s="1"/>
  <c r="E799" i="129"/>
  <c r="E1087" i="129"/>
  <c r="F1087" i="129" s="1"/>
  <c r="D162" i="129"/>
  <c r="D450" i="129"/>
  <c r="D738" i="129"/>
  <c r="D1026" i="129"/>
  <c r="C41" i="129"/>
  <c r="C266" i="129"/>
  <c r="C458" i="129"/>
  <c r="C650" i="129"/>
  <c r="C842" i="129"/>
  <c r="C932" i="129"/>
  <c r="C1006" i="129"/>
  <c r="C1065" i="129"/>
  <c r="C1121" i="129"/>
  <c r="C1173" i="129"/>
  <c r="B1225" i="129"/>
  <c r="B1277" i="129"/>
  <c r="B57" i="129"/>
  <c r="B110" i="129"/>
  <c r="B162" i="129"/>
  <c r="B214" i="129"/>
  <c r="B267" i="129"/>
  <c r="B319" i="129"/>
  <c r="B371" i="129"/>
  <c r="B424" i="129"/>
  <c r="B476" i="129"/>
  <c r="B527" i="129"/>
  <c r="B575" i="129"/>
  <c r="B623" i="129"/>
  <c r="B671" i="129"/>
  <c r="B719" i="129"/>
  <c r="B767" i="129"/>
  <c r="B815" i="129"/>
  <c r="B863" i="129"/>
  <c r="B911" i="129"/>
  <c r="B959" i="129"/>
  <c r="B1007" i="129"/>
  <c r="B1055" i="129"/>
  <c r="B1103" i="129"/>
  <c r="B1151" i="129"/>
  <c r="B1199" i="129"/>
  <c r="E313" i="129"/>
  <c r="E800" i="129"/>
  <c r="F800" i="129" s="1"/>
  <c r="E1088" i="129"/>
  <c r="F1088" i="129" s="1"/>
  <c r="D163" i="129"/>
  <c r="D451" i="129"/>
  <c r="D739" i="129"/>
  <c r="D1027" i="129"/>
  <c r="C42" i="129"/>
  <c r="C269" i="129"/>
  <c r="C461" i="129"/>
  <c r="C653" i="129"/>
  <c r="C845" i="129"/>
  <c r="C933" i="129"/>
  <c r="C1010" i="129"/>
  <c r="C1066" i="129"/>
  <c r="C1122" i="129"/>
  <c r="C1174" i="129"/>
  <c r="B1226" i="129"/>
  <c r="B1278" i="129"/>
  <c r="B58" i="129"/>
  <c r="B111" i="129"/>
  <c r="B163" i="129"/>
  <c r="B215" i="129"/>
  <c r="B268" i="129"/>
  <c r="B320" i="129"/>
  <c r="B373" i="129"/>
  <c r="B425" i="129"/>
  <c r="B477" i="129"/>
  <c r="B528" i="129"/>
  <c r="B576" i="129"/>
  <c r="B624" i="129"/>
  <c r="B672" i="129"/>
  <c r="B720" i="129"/>
  <c r="B768" i="129"/>
  <c r="B816" i="129"/>
  <c r="B864" i="129"/>
  <c r="B912" i="129"/>
  <c r="B960" i="129"/>
  <c r="B1008" i="129"/>
  <c r="B1056" i="129"/>
  <c r="B1104" i="129"/>
  <c r="B1152" i="129"/>
  <c r="B1200" i="129"/>
  <c r="E583" i="129"/>
  <c r="E1160" i="129"/>
  <c r="F1160" i="129" s="1"/>
  <c r="D235" i="129"/>
  <c r="D523" i="129"/>
  <c r="D811" i="129"/>
  <c r="D1099" i="129"/>
  <c r="C114" i="129"/>
  <c r="C317" i="129"/>
  <c r="C701" i="129"/>
  <c r="C872" i="129"/>
  <c r="C954" i="129"/>
  <c r="C1024" i="129"/>
  <c r="C1135" i="129"/>
  <c r="C1187" i="129"/>
  <c r="B19" i="129"/>
  <c r="B71" i="129"/>
  <c r="B176" i="129"/>
  <c r="B333" i="129"/>
  <c r="B438" i="129"/>
  <c r="B540" i="129"/>
  <c r="B636" i="129"/>
  <c r="B732" i="129"/>
  <c r="B828" i="129"/>
  <c r="B924" i="129"/>
  <c r="B1020" i="129"/>
  <c r="B1116" i="129"/>
  <c r="B1212" i="129"/>
  <c r="E644" i="129"/>
  <c r="F644" i="129" s="1"/>
  <c r="E932" i="129"/>
  <c r="F932" i="129" s="1"/>
  <c r="E1220" i="129"/>
  <c r="F1220" i="129" s="1"/>
  <c r="D295" i="129"/>
  <c r="D583" i="129"/>
  <c r="D871" i="129"/>
  <c r="D1159" i="129"/>
  <c r="C162" i="129"/>
  <c r="C354" i="129"/>
  <c r="C546" i="129"/>
  <c r="C738" i="129"/>
  <c r="C891" i="129"/>
  <c r="C969" i="129"/>
  <c r="C1036" i="129"/>
  <c r="C1094" i="129"/>
  <c r="C1146" i="129"/>
  <c r="C1198" i="129"/>
  <c r="B30" i="129"/>
  <c r="B82" i="129"/>
  <c r="B135" i="129"/>
  <c r="B187" i="129"/>
  <c r="B239" i="129"/>
  <c r="B292" i="129"/>
  <c r="B344" i="129"/>
  <c r="B397" i="129"/>
  <c r="B449" i="129"/>
  <c r="B550" i="129"/>
  <c r="B598" i="129"/>
  <c r="B646" i="129"/>
  <c r="B694" i="129"/>
  <c r="B790" i="129"/>
  <c r="B838" i="129"/>
  <c r="B934" i="129"/>
  <c r="B982" i="129"/>
  <c r="B1078" i="129"/>
  <c r="B1174" i="129"/>
  <c r="E553" i="129"/>
  <c r="F553" i="129" s="1"/>
  <c r="E860" i="129"/>
  <c r="F860" i="129" s="1"/>
  <c r="E1148" i="129"/>
  <c r="F1148" i="129" s="1"/>
  <c r="D223" i="129"/>
  <c r="D511" i="129"/>
  <c r="D799" i="129"/>
  <c r="D1087" i="129"/>
  <c r="C102" i="129"/>
  <c r="C306" i="129"/>
  <c r="C498" i="129"/>
  <c r="C690" i="129"/>
  <c r="C869" i="129"/>
  <c r="C952" i="129"/>
  <c r="C1022" i="129"/>
  <c r="C1078" i="129"/>
  <c r="C1133" i="129"/>
  <c r="C1185" i="129"/>
  <c r="B1237" i="129"/>
  <c r="B17" i="129"/>
  <c r="B69" i="129"/>
  <c r="B122" i="129"/>
  <c r="B174" i="129"/>
  <c r="B226" i="129"/>
  <c r="B279" i="129"/>
  <c r="B331" i="129"/>
  <c r="B383" i="129"/>
  <c r="B436" i="129"/>
  <c r="B488" i="129"/>
  <c r="B538" i="129"/>
  <c r="B586" i="129"/>
  <c r="B634" i="129"/>
  <c r="B682" i="129"/>
  <c r="B730" i="129"/>
  <c r="B778" i="129"/>
  <c r="B826" i="129"/>
  <c r="B874" i="129"/>
  <c r="B922" i="129"/>
  <c r="B970" i="129"/>
  <c r="B1018" i="129"/>
  <c r="B1066" i="129"/>
  <c r="B1114" i="129"/>
  <c r="B1162" i="129"/>
  <c r="B1210" i="129"/>
  <c r="E872" i="129"/>
  <c r="F872" i="129" s="1"/>
  <c r="C509" i="129"/>
  <c r="C1082" i="129"/>
  <c r="B1239" i="129"/>
  <c r="B124" i="129"/>
  <c r="B229" i="129"/>
  <c r="B281" i="129"/>
  <c r="B386" i="129"/>
  <c r="B490" i="129"/>
  <c r="B588" i="129"/>
  <c r="B684" i="129"/>
  <c r="B780" i="129"/>
  <c r="B876" i="129"/>
  <c r="B972" i="129"/>
  <c r="B1068" i="129"/>
  <c r="B1164" i="129"/>
  <c r="B1250" i="129"/>
  <c r="B501" i="129"/>
  <c r="B742" i="129"/>
  <c r="B886" i="129"/>
  <c r="B1030" i="129"/>
  <c r="B1126" i="129"/>
  <c r="B1222" i="129"/>
  <c r="E582" i="129"/>
  <c r="F582" i="129" s="1"/>
  <c r="E871" i="129"/>
  <c r="E1159" i="129"/>
  <c r="F1159" i="129" s="1"/>
  <c r="D234" i="129"/>
  <c r="D522" i="129"/>
  <c r="D810" i="129"/>
  <c r="D1098" i="129"/>
  <c r="C113" i="129"/>
  <c r="C314" i="129"/>
  <c r="C506" i="129"/>
  <c r="C698" i="129"/>
  <c r="C870" i="129"/>
  <c r="C953" i="129"/>
  <c r="C1023" i="129"/>
  <c r="C1080" i="129"/>
  <c r="C1134" i="129"/>
  <c r="C1186" i="129"/>
  <c r="B1238" i="129"/>
  <c r="B18" i="129"/>
  <c r="B70" i="129"/>
  <c r="B123" i="129"/>
  <c r="B175" i="129"/>
  <c r="B227" i="129"/>
  <c r="B280" i="129"/>
  <c r="B332" i="129"/>
  <c r="B385" i="129"/>
  <c r="B437" i="129"/>
  <c r="B489" i="129"/>
  <c r="B539" i="129"/>
  <c r="B587" i="129"/>
  <c r="B635" i="129"/>
  <c r="B683" i="129"/>
  <c r="B731" i="129"/>
  <c r="B779" i="129"/>
  <c r="B827" i="129"/>
  <c r="B875" i="129"/>
  <c r="B923" i="129"/>
  <c r="B971" i="129"/>
  <c r="B1019" i="129"/>
  <c r="B1067" i="129"/>
  <c r="B1115" i="129"/>
  <c r="B1163" i="129"/>
  <c r="B1211" i="129"/>
  <c r="E655" i="129"/>
  <c r="E943" i="129"/>
  <c r="D18" i="129"/>
  <c r="D306" i="129"/>
  <c r="D594" i="129"/>
  <c r="D882" i="129"/>
  <c r="D1170" i="129"/>
  <c r="C170" i="129"/>
  <c r="C362" i="129"/>
  <c r="C554" i="129"/>
  <c r="C746" i="129"/>
  <c r="C892" i="129"/>
  <c r="C974" i="129"/>
  <c r="C1037" i="129"/>
  <c r="C1095" i="129"/>
  <c r="C1147" i="129"/>
  <c r="C1199" i="129"/>
  <c r="B1251" i="129"/>
  <c r="B31" i="129"/>
  <c r="B83" i="129"/>
  <c r="B136" i="129"/>
  <c r="B188" i="129"/>
  <c r="B241" i="129"/>
  <c r="B293" i="129"/>
  <c r="B345" i="129"/>
  <c r="B398" i="129"/>
  <c r="B450" i="129"/>
  <c r="B502" i="129"/>
  <c r="B551" i="129"/>
  <c r="B599" i="129"/>
  <c r="B647" i="129"/>
  <c r="B695" i="129"/>
  <c r="B743" i="129"/>
  <c r="B791" i="129"/>
  <c r="B839" i="129"/>
  <c r="B887" i="129"/>
  <c r="B935" i="129"/>
  <c r="B983" i="129"/>
  <c r="B1031" i="129"/>
  <c r="B1079" i="129"/>
  <c r="B1127" i="129"/>
  <c r="B1175" i="129"/>
  <c r="A10" i="131"/>
  <c r="G2027" i="131"/>
  <c r="G2039" i="131"/>
  <c r="G2051" i="131"/>
  <c r="G2063" i="131"/>
  <c r="G2075" i="131"/>
  <c r="G2087" i="131"/>
  <c r="G2099" i="131"/>
  <c r="G2111" i="131"/>
  <c r="G2123" i="131"/>
  <c r="G13" i="131"/>
  <c r="G25" i="131"/>
  <c r="G37" i="131"/>
  <c r="G49" i="131"/>
  <c r="G61" i="131"/>
  <c r="G73" i="131"/>
  <c r="G2028" i="131"/>
  <c r="G2040" i="131"/>
  <c r="G2052" i="131"/>
  <c r="G2064" i="131"/>
  <c r="G2076" i="131"/>
  <c r="G2088" i="131"/>
  <c r="G2100" i="131"/>
  <c r="G2112" i="131"/>
  <c r="G2124" i="131"/>
  <c r="G14" i="131"/>
  <c r="G26" i="131"/>
  <c r="G38" i="131"/>
  <c r="G50" i="131"/>
  <c r="G62" i="131"/>
  <c r="G74" i="131"/>
  <c r="G86" i="131"/>
  <c r="G98" i="131"/>
  <c r="G110" i="131"/>
  <c r="G122" i="131"/>
  <c r="G134" i="131"/>
  <c r="G146" i="131"/>
  <c r="G2029" i="131"/>
  <c r="G2041" i="131"/>
  <c r="G2053" i="131"/>
  <c r="G2065" i="131"/>
  <c r="G2077" i="131"/>
  <c r="G2089" i="131"/>
  <c r="G2101" i="131"/>
  <c r="G2113" i="131"/>
  <c r="G2125" i="131"/>
  <c r="G15" i="131"/>
  <c r="G27" i="131"/>
  <c r="G39" i="131"/>
  <c r="G51" i="131"/>
  <c r="G63" i="131"/>
  <c r="G75" i="131"/>
  <c r="G87" i="131"/>
  <c r="G99" i="131"/>
  <c r="G111" i="131"/>
  <c r="G123" i="131"/>
  <c r="G135" i="131"/>
  <c r="G147" i="131"/>
  <c r="G2032" i="131"/>
  <c r="G2044" i="131"/>
  <c r="G2056" i="131"/>
  <c r="G2068" i="131"/>
  <c r="G2080" i="131"/>
  <c r="G2092" i="131"/>
  <c r="G2104" i="131"/>
  <c r="G2116" i="131"/>
  <c r="G2128" i="131"/>
  <c r="G18" i="131"/>
  <c r="G30" i="131"/>
  <c r="G42" i="131"/>
  <c r="G54" i="131"/>
  <c r="G66" i="131"/>
  <c r="G78" i="131"/>
  <c r="G90" i="131"/>
  <c r="G102" i="131"/>
  <c r="G114" i="131"/>
  <c r="G126" i="131"/>
  <c r="G138" i="131"/>
  <c r="G2034" i="131"/>
  <c r="G2046" i="131"/>
  <c r="G2058" i="131"/>
  <c r="G2070" i="131"/>
  <c r="G2082" i="131"/>
  <c r="G2094" i="131"/>
  <c r="G2106" i="131"/>
  <c r="G2118" i="131"/>
  <c r="G2130" i="131"/>
  <c r="G20" i="131"/>
  <c r="G32" i="131"/>
  <c r="G44" i="131"/>
  <c r="G56" i="131"/>
  <c r="G68" i="131"/>
  <c r="G80" i="131"/>
  <c r="G92" i="131"/>
  <c r="G104" i="131"/>
  <c r="G116" i="131"/>
  <c r="G128" i="131"/>
  <c r="G140" i="131"/>
  <c r="G2035" i="131"/>
  <c r="G2047" i="131"/>
  <c r="G2059" i="131"/>
  <c r="G2071" i="131"/>
  <c r="G2083" i="131"/>
  <c r="G2095" i="131"/>
  <c r="G2107" i="131"/>
  <c r="G2119" i="131"/>
  <c r="G2131" i="131"/>
  <c r="G21" i="131"/>
  <c r="G33" i="131"/>
  <c r="G45" i="131"/>
  <c r="G57" i="131"/>
  <c r="G69" i="131"/>
  <c r="G81" i="131"/>
  <c r="G93" i="131"/>
  <c r="G105" i="131"/>
  <c r="G117" i="131"/>
  <c r="G129" i="131"/>
  <c r="G141" i="131"/>
  <c r="G2036" i="131"/>
  <c r="G2048" i="131"/>
  <c r="G2060" i="131"/>
  <c r="G2072" i="131"/>
  <c r="G2084" i="131"/>
  <c r="G2096" i="131"/>
  <c r="G2108" i="131"/>
  <c r="G2120" i="131"/>
  <c r="G2132" i="131"/>
  <c r="G22" i="131"/>
  <c r="G34" i="131"/>
  <c r="G46" i="131"/>
  <c r="G58" i="131"/>
  <c r="G70" i="131"/>
  <c r="G82" i="131"/>
  <c r="G94" i="131"/>
  <c r="G106" i="131"/>
  <c r="G118" i="131"/>
  <c r="G130" i="131"/>
  <c r="G142" i="131"/>
  <c r="G2031" i="131"/>
  <c r="G2061" i="131"/>
  <c r="G2090" i="131"/>
  <c r="G2117" i="131"/>
  <c r="G24" i="131"/>
  <c r="G53" i="131"/>
  <c r="G83" i="131"/>
  <c r="G107" i="131"/>
  <c r="G131" i="131"/>
  <c r="G151" i="131"/>
  <c r="G163" i="131"/>
  <c r="G175" i="131"/>
  <c r="G187" i="131"/>
  <c r="G199" i="131"/>
  <c r="G211" i="131"/>
  <c r="G223" i="131"/>
  <c r="G235" i="131"/>
  <c r="G247" i="131"/>
  <c r="G259" i="131"/>
  <c r="G271" i="131"/>
  <c r="G283" i="131"/>
  <c r="G295" i="131"/>
  <c r="G307" i="131"/>
  <c r="G319" i="131"/>
  <c r="G331" i="131"/>
  <c r="G343" i="131"/>
  <c r="G355" i="131"/>
  <c r="G367" i="131"/>
  <c r="G379" i="131"/>
  <c r="G391" i="131"/>
  <c r="G403" i="131"/>
  <c r="G415" i="131"/>
  <c r="G427" i="131"/>
  <c r="G439" i="131"/>
  <c r="G451" i="131"/>
  <c r="G463" i="131"/>
  <c r="G475" i="131"/>
  <c r="G487" i="131"/>
  <c r="G499" i="131"/>
  <c r="G511" i="131"/>
  <c r="G523" i="131"/>
  <c r="G535" i="131"/>
  <c r="G547" i="131"/>
  <c r="G559" i="131"/>
  <c r="G571" i="131"/>
  <c r="G583" i="131"/>
  <c r="G595" i="131"/>
  <c r="G607" i="131"/>
  <c r="G619" i="131"/>
  <c r="G631" i="131"/>
  <c r="G643" i="131"/>
  <c r="G655" i="131"/>
  <c r="G667" i="131"/>
  <c r="G679" i="131"/>
  <c r="G691" i="131"/>
  <c r="G703" i="131"/>
  <c r="G715" i="131"/>
  <c r="G727" i="131"/>
  <c r="G739" i="131"/>
  <c r="G2038" i="131"/>
  <c r="G2067" i="131"/>
  <c r="G2097" i="131"/>
  <c r="G2126" i="131"/>
  <c r="G31" i="131"/>
  <c r="G60" i="131"/>
  <c r="G88" i="131"/>
  <c r="G112" i="131"/>
  <c r="G136" i="131"/>
  <c r="G154" i="131"/>
  <c r="G166" i="131"/>
  <c r="G178" i="131"/>
  <c r="G190" i="131"/>
  <c r="G202" i="131"/>
  <c r="G214" i="131"/>
  <c r="G226" i="131"/>
  <c r="G238" i="131"/>
  <c r="G250" i="131"/>
  <c r="G262" i="131"/>
  <c r="G274" i="131"/>
  <c r="G286" i="131"/>
  <c r="G298" i="131"/>
  <c r="G310" i="131"/>
  <c r="G322" i="131"/>
  <c r="G334" i="131"/>
  <c r="G346" i="131"/>
  <c r="G358" i="131"/>
  <c r="G370" i="131"/>
  <c r="G382" i="131"/>
  <c r="G394" i="131"/>
  <c r="G406" i="131"/>
  <c r="G418" i="131"/>
  <c r="G430" i="131"/>
  <c r="G442" i="131"/>
  <c r="G454" i="131"/>
  <c r="G466" i="131"/>
  <c r="G478" i="131"/>
  <c r="G490" i="131"/>
  <c r="G502" i="131"/>
  <c r="G514" i="131"/>
  <c r="G526" i="131"/>
  <c r="G538" i="131"/>
  <c r="G550" i="131"/>
  <c r="G562" i="131"/>
  <c r="G574" i="131"/>
  <c r="G586" i="131"/>
  <c r="G598" i="131"/>
  <c r="G610" i="131"/>
  <c r="G622" i="131"/>
  <c r="G634" i="131"/>
  <c r="G646" i="131"/>
  <c r="G658" i="131"/>
  <c r="G670" i="131"/>
  <c r="G682" i="131"/>
  <c r="G694" i="131"/>
  <c r="G706" i="131"/>
  <c r="G718" i="131"/>
  <c r="G730" i="131"/>
  <c r="G2045" i="131"/>
  <c r="G2074" i="131"/>
  <c r="G2103" i="131"/>
  <c r="G11" i="131"/>
  <c r="G40" i="131"/>
  <c r="G67" i="131"/>
  <c r="G95" i="131"/>
  <c r="G119" i="131"/>
  <c r="G143" i="131"/>
  <c r="G157" i="131"/>
  <c r="G169" i="131"/>
  <c r="G181" i="131"/>
  <c r="G193" i="131"/>
  <c r="G205" i="131"/>
  <c r="G217" i="131"/>
  <c r="G229" i="131"/>
  <c r="G241" i="131"/>
  <c r="G253" i="131"/>
  <c r="G265" i="131"/>
  <c r="G277" i="131"/>
  <c r="G289" i="131"/>
  <c r="G301" i="131"/>
  <c r="G313" i="131"/>
  <c r="G325" i="131"/>
  <c r="G337" i="131"/>
  <c r="G349" i="131"/>
  <c r="G361" i="131"/>
  <c r="G373" i="131"/>
  <c r="G385" i="131"/>
  <c r="G397" i="131"/>
  <c r="G409" i="131"/>
  <c r="G421" i="131"/>
  <c r="G433" i="131"/>
  <c r="G445" i="131"/>
  <c r="G457" i="131"/>
  <c r="G469" i="131"/>
  <c r="G481" i="131"/>
  <c r="G493" i="131"/>
  <c r="G505" i="131"/>
  <c r="G517" i="131"/>
  <c r="G529" i="131"/>
  <c r="G541" i="131"/>
  <c r="G553" i="131"/>
  <c r="G565" i="131"/>
  <c r="G577" i="131"/>
  <c r="G589" i="131"/>
  <c r="G601" i="131"/>
  <c r="G613" i="131"/>
  <c r="G625" i="131"/>
  <c r="G637" i="131"/>
  <c r="G649" i="131"/>
  <c r="G661" i="131"/>
  <c r="G673" i="131"/>
  <c r="G685" i="131"/>
  <c r="G697" i="131"/>
  <c r="G709" i="131"/>
  <c r="G721" i="131"/>
  <c r="G733" i="131"/>
  <c r="G745" i="131"/>
  <c r="G2049" i="131"/>
  <c r="G2078" i="131"/>
  <c r="G2105" i="131"/>
  <c r="G12" i="131"/>
  <c r="G41" i="131"/>
  <c r="G71" i="131"/>
  <c r="G96" i="131"/>
  <c r="G120" i="131"/>
  <c r="G144" i="131"/>
  <c r="G158" i="131"/>
  <c r="G170" i="131"/>
  <c r="G182" i="131"/>
  <c r="G194" i="131"/>
  <c r="G206" i="131"/>
  <c r="G218" i="131"/>
  <c r="G230" i="131"/>
  <c r="G242" i="131"/>
  <c r="G254" i="131"/>
  <c r="G266" i="131"/>
  <c r="G278" i="131"/>
  <c r="G290" i="131"/>
  <c r="G302" i="131"/>
  <c r="G314" i="131"/>
  <c r="G326" i="131"/>
  <c r="G338" i="131"/>
  <c r="G350" i="131"/>
  <c r="G362" i="131"/>
  <c r="G374" i="131"/>
  <c r="G386" i="131"/>
  <c r="G398" i="131"/>
  <c r="G410" i="131"/>
  <c r="G422" i="131"/>
  <c r="G434" i="131"/>
  <c r="G446" i="131"/>
  <c r="G458" i="131"/>
  <c r="G470" i="131"/>
  <c r="G482" i="131"/>
  <c r="G494" i="131"/>
  <c r="G506" i="131"/>
  <c r="G518" i="131"/>
  <c r="G530" i="131"/>
  <c r="G542" i="131"/>
  <c r="G554" i="131"/>
  <c r="G566" i="131"/>
  <c r="G578" i="131"/>
  <c r="G590" i="131"/>
  <c r="G602" i="131"/>
  <c r="G614" i="131"/>
  <c r="G626" i="131"/>
  <c r="G638" i="131"/>
  <c r="G650" i="131"/>
  <c r="G662" i="131"/>
  <c r="G674" i="131"/>
  <c r="G686" i="131"/>
  <c r="G698" i="131"/>
  <c r="G710" i="131"/>
  <c r="G722" i="131"/>
  <c r="G734" i="131"/>
  <c r="G746" i="131"/>
  <c r="G2054" i="131"/>
  <c r="G2081" i="131"/>
  <c r="G2110" i="131"/>
  <c r="G17" i="131"/>
  <c r="G47" i="131"/>
  <c r="G76" i="131"/>
  <c r="G100" i="131"/>
  <c r="G124" i="131"/>
  <c r="G148" i="131"/>
  <c r="G160" i="131"/>
  <c r="G172" i="131"/>
  <c r="G184" i="131"/>
  <c r="G196" i="131"/>
  <c r="G208" i="131"/>
  <c r="G220" i="131"/>
  <c r="G232" i="131"/>
  <c r="G244" i="131"/>
  <c r="G256" i="131"/>
  <c r="G268" i="131"/>
  <c r="G280" i="131"/>
  <c r="G292" i="131"/>
  <c r="G304" i="131"/>
  <c r="G316" i="131"/>
  <c r="G328" i="131"/>
  <c r="G340" i="131"/>
  <c r="G352" i="131"/>
  <c r="G364" i="131"/>
  <c r="G376" i="131"/>
  <c r="G388" i="131"/>
  <c r="G400" i="131"/>
  <c r="G412" i="131"/>
  <c r="G424" i="131"/>
  <c r="G436" i="131"/>
  <c r="G448" i="131"/>
  <c r="G460" i="131"/>
  <c r="G472" i="131"/>
  <c r="G484" i="131"/>
  <c r="G496" i="131"/>
  <c r="G508" i="131"/>
  <c r="G520" i="131"/>
  <c r="G532" i="131"/>
  <c r="G544" i="131"/>
  <c r="G556" i="131"/>
  <c r="G568" i="131"/>
  <c r="G580" i="131"/>
  <c r="G592" i="131"/>
  <c r="G604" i="131"/>
  <c r="G616" i="131"/>
  <c r="G628" i="131"/>
  <c r="G640" i="131"/>
  <c r="G652" i="131"/>
  <c r="G664" i="131"/>
  <c r="G676" i="131"/>
  <c r="G688" i="131"/>
  <c r="G700" i="131"/>
  <c r="G712" i="131"/>
  <c r="G724" i="131"/>
  <c r="G736" i="131"/>
  <c r="G2033" i="131"/>
  <c r="G2085" i="131"/>
  <c r="G2129" i="131"/>
  <c r="G59" i="131"/>
  <c r="G103" i="131"/>
  <c r="G145" i="131"/>
  <c r="G167" i="131"/>
  <c r="G188" i="131"/>
  <c r="G209" i="131"/>
  <c r="G228" i="131"/>
  <c r="G249" i="131"/>
  <c r="G270" i="131"/>
  <c r="G291" i="131"/>
  <c r="G311" i="131"/>
  <c r="G332" i="131"/>
  <c r="G353" i="131"/>
  <c r="G372" i="131"/>
  <c r="G393" i="131"/>
  <c r="G414" i="131"/>
  <c r="G435" i="131"/>
  <c r="G455" i="131"/>
  <c r="G476" i="131"/>
  <c r="G497" i="131"/>
  <c r="G516" i="131"/>
  <c r="G537" i="131"/>
  <c r="G558" i="131"/>
  <c r="G579" i="131"/>
  <c r="G599" i="131"/>
  <c r="G620" i="131"/>
  <c r="G641" i="131"/>
  <c r="G660" i="131"/>
  <c r="G681" i="131"/>
  <c r="G702" i="131"/>
  <c r="G723" i="131"/>
  <c r="G742" i="131"/>
  <c r="G756" i="131"/>
  <c r="G768" i="131"/>
  <c r="G780" i="131"/>
  <c r="G792" i="131"/>
  <c r="G804" i="131"/>
  <c r="G816" i="131"/>
  <c r="G828" i="131"/>
  <c r="G840" i="131"/>
  <c r="G852" i="131"/>
  <c r="G864" i="131"/>
  <c r="G876" i="131"/>
  <c r="G888" i="131"/>
  <c r="G900" i="131"/>
  <c r="G912" i="131"/>
  <c r="G924" i="131"/>
  <c r="G936" i="131"/>
  <c r="G948" i="131"/>
  <c r="G960" i="131"/>
  <c r="G972" i="131"/>
  <c r="G984" i="131"/>
  <c r="G996" i="131"/>
  <c r="G1008" i="131"/>
  <c r="G1020" i="131"/>
  <c r="G1032" i="131"/>
  <c r="G1044" i="131"/>
  <c r="G1056" i="131"/>
  <c r="G1068" i="131"/>
  <c r="G1080" i="131"/>
  <c r="G1092" i="131"/>
  <c r="G1104" i="131"/>
  <c r="G1116" i="131"/>
  <c r="G1128" i="131"/>
  <c r="G1140" i="131"/>
  <c r="G1152" i="131"/>
  <c r="G1164" i="131"/>
  <c r="G1176" i="131"/>
  <c r="G1188" i="131"/>
  <c r="G1200" i="131"/>
  <c r="G1212" i="131"/>
  <c r="G2037" i="131"/>
  <c r="G2086" i="131"/>
  <c r="G16" i="131"/>
  <c r="G64" i="131"/>
  <c r="G108" i="131"/>
  <c r="G149" i="131"/>
  <c r="G168" i="131"/>
  <c r="G189" i="131"/>
  <c r="G210" i="131"/>
  <c r="G231" i="131"/>
  <c r="G251" i="131"/>
  <c r="G272" i="131"/>
  <c r="G293" i="131"/>
  <c r="G312" i="131"/>
  <c r="G333" i="131"/>
  <c r="G354" i="131"/>
  <c r="G375" i="131"/>
  <c r="G395" i="131"/>
  <c r="G416" i="131"/>
  <c r="G437" i="131"/>
  <c r="G456" i="131"/>
  <c r="G477" i="131"/>
  <c r="G498" i="131"/>
  <c r="G519" i="131"/>
  <c r="G539" i="131"/>
  <c r="G560" i="131"/>
  <c r="G581" i="131"/>
  <c r="G600" i="131"/>
  <c r="G621" i="131"/>
  <c r="G642" i="131"/>
  <c r="G663" i="131"/>
  <c r="G683" i="131"/>
  <c r="G704" i="131"/>
  <c r="G725" i="131"/>
  <c r="G743" i="131"/>
  <c r="G757" i="131"/>
  <c r="G769" i="131"/>
  <c r="G781" i="131"/>
  <c r="G793" i="131"/>
  <c r="G805" i="131"/>
  <c r="G817" i="131"/>
  <c r="G829" i="131"/>
  <c r="G841" i="131"/>
  <c r="G853" i="131"/>
  <c r="G865" i="131"/>
  <c r="G877" i="131"/>
  <c r="G889" i="131"/>
  <c r="G901" i="131"/>
  <c r="G913" i="131"/>
  <c r="G925" i="131"/>
  <c r="G937" i="131"/>
  <c r="G949" i="131"/>
  <c r="G961" i="131"/>
  <c r="G973" i="131"/>
  <c r="G985" i="131"/>
  <c r="G997" i="131"/>
  <c r="G1009" i="131"/>
  <c r="G1021" i="131"/>
  <c r="G1033" i="131"/>
  <c r="G1045" i="131"/>
  <c r="G1057" i="131"/>
  <c r="G1069" i="131"/>
  <c r="G1081" i="131"/>
  <c r="G1093" i="131"/>
  <c r="G1105" i="131"/>
  <c r="G1117" i="131"/>
  <c r="G1129" i="131"/>
  <c r="G1141" i="131"/>
  <c r="G1153" i="131"/>
  <c r="G1165" i="131"/>
  <c r="G1177" i="131"/>
  <c r="G1189" i="131"/>
  <c r="G1201" i="131"/>
  <c r="G1213" i="131"/>
  <c r="G1225" i="131"/>
  <c r="G1237" i="131"/>
  <c r="G2042" i="131"/>
  <c r="G2091" i="131"/>
  <c r="G19" i="131"/>
  <c r="G65" i="131"/>
  <c r="G109" i="131"/>
  <c r="G150" i="131"/>
  <c r="G171" i="131"/>
  <c r="G191" i="131"/>
  <c r="G212" i="131"/>
  <c r="G233" i="131"/>
  <c r="G252" i="131"/>
  <c r="G273" i="131"/>
  <c r="G294" i="131"/>
  <c r="G2062" i="131"/>
  <c r="G2114" i="131"/>
  <c r="G36" i="131"/>
  <c r="G85" i="131"/>
  <c r="G127" i="131"/>
  <c r="G159" i="131"/>
  <c r="G179" i="131"/>
  <c r="G200" i="131"/>
  <c r="G221" i="131"/>
  <c r="G240" i="131"/>
  <c r="G261" i="131"/>
  <c r="G282" i="131"/>
  <c r="G303" i="131"/>
  <c r="G323" i="131"/>
  <c r="G344" i="131"/>
  <c r="G365" i="131"/>
  <c r="G384" i="131"/>
  <c r="G405" i="131"/>
  <c r="G426" i="131"/>
  <c r="G447" i="131"/>
  <c r="G467" i="131"/>
  <c r="G488" i="131"/>
  <c r="G509" i="131"/>
  <c r="G528" i="131"/>
  <c r="G549" i="131"/>
  <c r="G570" i="131"/>
  <c r="G591" i="131"/>
  <c r="G611" i="131"/>
  <c r="G632" i="131"/>
  <c r="G653" i="131"/>
  <c r="G672" i="131"/>
  <c r="G693" i="131"/>
  <c r="G714" i="131"/>
  <c r="G735" i="131"/>
  <c r="G751" i="131"/>
  <c r="G763" i="131"/>
  <c r="G775" i="131"/>
  <c r="G787" i="131"/>
  <c r="G799" i="131"/>
  <c r="G811" i="131"/>
  <c r="G823" i="131"/>
  <c r="G835" i="131"/>
  <c r="G847" i="131"/>
  <c r="G859" i="131"/>
  <c r="G871" i="131"/>
  <c r="G883" i="131"/>
  <c r="G895" i="131"/>
  <c r="G907" i="131"/>
  <c r="G919" i="131"/>
  <c r="G931" i="131"/>
  <c r="G943" i="131"/>
  <c r="G955" i="131"/>
  <c r="G967" i="131"/>
  <c r="G979" i="131"/>
  <c r="G991" i="131"/>
  <c r="G1003" i="131"/>
  <c r="G1015" i="131"/>
  <c r="G1027" i="131"/>
  <c r="G1039" i="131"/>
  <c r="G1051" i="131"/>
  <c r="G1063" i="131"/>
  <c r="G1075" i="131"/>
  <c r="G1087" i="131"/>
  <c r="G1099" i="131"/>
  <c r="G1111" i="131"/>
  <c r="G1123" i="131"/>
  <c r="G1135" i="131"/>
  <c r="G1147" i="131"/>
  <c r="G1159" i="131"/>
  <c r="G1171" i="131"/>
  <c r="G1183" i="131"/>
  <c r="G1195" i="131"/>
  <c r="G1207" i="131"/>
  <c r="G1219" i="131"/>
  <c r="G1231" i="131"/>
  <c r="G2066" i="131"/>
  <c r="G2115" i="131"/>
  <c r="G43" i="131"/>
  <c r="G89" i="131"/>
  <c r="G132" i="131"/>
  <c r="G161" i="131"/>
  <c r="G180" i="131"/>
  <c r="G201" i="131"/>
  <c r="G222" i="131"/>
  <c r="G243" i="131"/>
  <c r="G263" i="131"/>
  <c r="G284" i="131"/>
  <c r="G305" i="131"/>
  <c r="G324" i="131"/>
  <c r="G345" i="131"/>
  <c r="G366" i="131"/>
  <c r="G387" i="131"/>
  <c r="G407" i="131"/>
  <c r="G428" i="131"/>
  <c r="G449" i="131"/>
  <c r="G468" i="131"/>
  <c r="G489" i="131"/>
  <c r="G510" i="131"/>
  <c r="G531" i="131"/>
  <c r="G551" i="131"/>
  <c r="G572" i="131"/>
  <c r="G593" i="131"/>
  <c r="G612" i="131"/>
  <c r="G633" i="131"/>
  <c r="G654" i="131"/>
  <c r="G675" i="131"/>
  <c r="G695" i="131"/>
  <c r="G716" i="131"/>
  <c r="G737" i="131"/>
  <c r="G752" i="131"/>
  <c r="G764" i="131"/>
  <c r="G776" i="131"/>
  <c r="G788" i="131"/>
  <c r="G800" i="131"/>
  <c r="G812" i="131"/>
  <c r="G824" i="131"/>
  <c r="G836" i="131"/>
  <c r="G848" i="131"/>
  <c r="G860" i="131"/>
  <c r="G872" i="131"/>
  <c r="G884" i="131"/>
  <c r="G896" i="131"/>
  <c r="G908" i="131"/>
  <c r="G920" i="131"/>
  <c r="G932" i="131"/>
  <c r="G944" i="131"/>
  <c r="G956" i="131"/>
  <c r="G968" i="131"/>
  <c r="G980" i="131"/>
  <c r="G992" i="131"/>
  <c r="G1004" i="131"/>
  <c r="G1016" i="131"/>
  <c r="G1028" i="131"/>
  <c r="G1040" i="131"/>
  <c r="G1052" i="131"/>
  <c r="G1064" i="131"/>
  <c r="G1076" i="131"/>
  <c r="G1088" i="131"/>
  <c r="G1100" i="131"/>
  <c r="G1112" i="131"/>
  <c r="G1124" i="131"/>
  <c r="G1136" i="131"/>
  <c r="G1148" i="131"/>
  <c r="G1160" i="131"/>
  <c r="G1172" i="131"/>
  <c r="G2069" i="131"/>
  <c r="G2121" i="131"/>
  <c r="G48" i="131"/>
  <c r="G91" i="131"/>
  <c r="G133" i="131"/>
  <c r="G162" i="131"/>
  <c r="G183" i="131"/>
  <c r="G203" i="131"/>
  <c r="G224" i="131"/>
  <c r="G245" i="131"/>
  <c r="G264" i="131"/>
  <c r="G285" i="131"/>
  <c r="G306" i="131"/>
  <c r="G327" i="131"/>
  <c r="G347" i="131"/>
  <c r="G368" i="131"/>
  <c r="G389" i="131"/>
  <c r="G408" i="131"/>
  <c r="G429" i="131"/>
  <c r="G450" i="131"/>
  <c r="G471" i="131"/>
  <c r="G491" i="131"/>
  <c r="G512" i="131"/>
  <c r="G533" i="131"/>
  <c r="G552" i="131"/>
  <c r="G573" i="131"/>
  <c r="G594" i="131"/>
  <c r="G615" i="131"/>
  <c r="G635" i="131"/>
  <c r="G656" i="131"/>
  <c r="G677" i="131"/>
  <c r="G696" i="131"/>
  <c r="G717" i="131"/>
  <c r="G738" i="131"/>
  <c r="G753" i="131"/>
  <c r="G765" i="131"/>
  <c r="G777" i="131"/>
  <c r="G789" i="131"/>
  <c r="G801" i="131"/>
  <c r="G813" i="131"/>
  <c r="G825" i="131"/>
  <c r="G837" i="131"/>
  <c r="G849" i="131"/>
  <c r="G861" i="131"/>
  <c r="G873" i="131"/>
  <c r="G885" i="131"/>
  <c r="G897" i="131"/>
  <c r="G909" i="131"/>
  <c r="G921" i="131"/>
  <c r="G933" i="131"/>
  <c r="G945" i="131"/>
  <c r="G957" i="131"/>
  <c r="G969" i="131"/>
  <c r="G981" i="131"/>
  <c r="G993" i="131"/>
  <c r="G1005" i="131"/>
  <c r="G1017" i="131"/>
  <c r="G1029" i="131"/>
  <c r="G1041" i="131"/>
  <c r="G2050" i="131"/>
  <c r="G28" i="131"/>
  <c r="G115" i="131"/>
  <c r="G174" i="131"/>
  <c r="G215" i="131"/>
  <c r="G257" i="131"/>
  <c r="G297" i="131"/>
  <c r="G335" i="131"/>
  <c r="G369" i="131"/>
  <c r="G402" i="131"/>
  <c r="G440" i="131"/>
  <c r="G474" i="131"/>
  <c r="G507" i="131"/>
  <c r="G545" i="131"/>
  <c r="G582" i="131"/>
  <c r="G617" i="131"/>
  <c r="G648" i="131"/>
  <c r="G687" i="131"/>
  <c r="G720" i="131"/>
  <c r="G750" i="131"/>
  <c r="G772" i="131"/>
  <c r="G794" i="131"/>
  <c r="G814" i="131"/>
  <c r="G833" i="131"/>
  <c r="G855" i="131"/>
  <c r="G875" i="131"/>
  <c r="G894" i="131"/>
  <c r="G916" i="131"/>
  <c r="G938" i="131"/>
  <c r="G958" i="131"/>
  <c r="G977" i="131"/>
  <c r="G999" i="131"/>
  <c r="G1019" i="131"/>
  <c r="G1038" i="131"/>
  <c r="G1059" i="131"/>
  <c r="G1077" i="131"/>
  <c r="G1095" i="131"/>
  <c r="G1113" i="131"/>
  <c r="G1131" i="131"/>
  <c r="G1149" i="131"/>
  <c r="G1167" i="131"/>
  <c r="G1184" i="131"/>
  <c r="G1199" i="131"/>
  <c r="G1216" i="131"/>
  <c r="G1230" i="131"/>
  <c r="G1244" i="131"/>
  <c r="G1256" i="131"/>
  <c r="G1268" i="131"/>
  <c r="G1280" i="131"/>
  <c r="G1292" i="131"/>
  <c r="G1304" i="131"/>
  <c r="G1316" i="131"/>
  <c r="G1328" i="131"/>
  <c r="G1340" i="131"/>
  <c r="G1352" i="131"/>
  <c r="G1364" i="131"/>
  <c r="G1376" i="131"/>
  <c r="G1388" i="131"/>
  <c r="G1400" i="131"/>
  <c r="G1412" i="131"/>
  <c r="G1424" i="131"/>
  <c r="G1436" i="131"/>
  <c r="G1448" i="131"/>
  <c r="G1460" i="131"/>
  <c r="G1472" i="131"/>
  <c r="G1484" i="131"/>
  <c r="G1496" i="131"/>
  <c r="G1508" i="131"/>
  <c r="G1520" i="131"/>
  <c r="G1532" i="131"/>
  <c r="G1544" i="131"/>
  <c r="G1556" i="131"/>
  <c r="G1568" i="131"/>
  <c r="G1580" i="131"/>
  <c r="G1592" i="131"/>
  <c r="G1604" i="131"/>
  <c r="G1616" i="131"/>
  <c r="G1628" i="131"/>
  <c r="G1640" i="131"/>
  <c r="G2057" i="131"/>
  <c r="G35" i="131"/>
  <c r="G125" i="131"/>
  <c r="G177" i="131"/>
  <c r="G219" i="131"/>
  <c r="G260" i="131"/>
  <c r="G300" i="131"/>
  <c r="G339" i="131"/>
  <c r="G377" i="131"/>
  <c r="G411" i="131"/>
  <c r="G443" i="131"/>
  <c r="G480" i="131"/>
  <c r="G515" i="131"/>
  <c r="G548" i="131"/>
  <c r="G585" i="131"/>
  <c r="G623" i="131"/>
  <c r="G657" i="131"/>
  <c r="G690" i="131"/>
  <c r="G728" i="131"/>
  <c r="G755" i="131"/>
  <c r="G774" i="131"/>
  <c r="G796" i="131"/>
  <c r="G818" i="131"/>
  <c r="G838" i="131"/>
  <c r="G857" i="131"/>
  <c r="G879" i="131"/>
  <c r="G899" i="131"/>
  <c r="G918" i="131"/>
  <c r="G940" i="131"/>
  <c r="G962" i="131"/>
  <c r="G982" i="131"/>
  <c r="G1001" i="131"/>
  <c r="G1023" i="131"/>
  <c r="G1043" i="131"/>
  <c r="G1061" i="131"/>
  <c r="G1079" i="131"/>
  <c r="G1097" i="131"/>
  <c r="G1115" i="131"/>
  <c r="G1133" i="131"/>
  <c r="G1151" i="131"/>
  <c r="G1169" i="131"/>
  <c r="G1186" i="131"/>
  <c r="G1203" i="131"/>
  <c r="G1218" i="131"/>
  <c r="G1233" i="131"/>
  <c r="G1246" i="131"/>
  <c r="G1258" i="131"/>
  <c r="G1270" i="131"/>
  <c r="G1282" i="131"/>
  <c r="G1294" i="131"/>
  <c r="G1306" i="131"/>
  <c r="G1318" i="131"/>
  <c r="G1330" i="131"/>
  <c r="G1342" i="131"/>
  <c r="G1354" i="131"/>
  <c r="G1366" i="131"/>
  <c r="G1378" i="131"/>
  <c r="G1390" i="131"/>
  <c r="G1402" i="131"/>
  <c r="G1414" i="131"/>
  <c r="G1426" i="131"/>
  <c r="G1438" i="131"/>
  <c r="G1450" i="131"/>
  <c r="G1462" i="131"/>
  <c r="G1474" i="131"/>
  <c r="G1486" i="131"/>
  <c r="G1498" i="131"/>
  <c r="G1510" i="131"/>
  <c r="G1522" i="131"/>
  <c r="G1534" i="131"/>
  <c r="G1546" i="131"/>
  <c r="G1558" i="131"/>
  <c r="G1570" i="131"/>
  <c r="G1582" i="131"/>
  <c r="G1594" i="131"/>
  <c r="G1606" i="131"/>
  <c r="G1618" i="131"/>
  <c r="G1630" i="131"/>
  <c r="G1642" i="131"/>
  <c r="G2073" i="131"/>
  <c r="G52" i="131"/>
  <c r="G137" i="131"/>
  <c r="G185" i="131"/>
  <c r="G225" i="131"/>
  <c r="G267" i="131"/>
  <c r="G308" i="131"/>
  <c r="G341" i="131"/>
  <c r="G378" i="131"/>
  <c r="G413" i="131"/>
  <c r="G444" i="131"/>
  <c r="G483" i="131"/>
  <c r="G521" i="131"/>
  <c r="G555" i="131"/>
  <c r="G587" i="131"/>
  <c r="G624" i="131"/>
  <c r="G659" i="131"/>
  <c r="G692" i="131"/>
  <c r="G729" i="131"/>
  <c r="G758" i="131"/>
  <c r="G778" i="131"/>
  <c r="G797" i="131"/>
  <c r="G819" i="131"/>
  <c r="G839" i="131"/>
  <c r="G858" i="131"/>
  <c r="G880" i="131"/>
  <c r="G902" i="131"/>
  <c r="G922" i="131"/>
  <c r="G941" i="131"/>
  <c r="G963" i="131"/>
  <c r="G983" i="131"/>
  <c r="G1002" i="131"/>
  <c r="G1024" i="131"/>
  <c r="G1046" i="131"/>
  <c r="G1062" i="131"/>
  <c r="G1082" i="131"/>
  <c r="G1098" i="131"/>
  <c r="G1118" i="131"/>
  <c r="G1134" i="131"/>
  <c r="G1154" i="131"/>
  <c r="G1170" i="131"/>
  <c r="G1187" i="131"/>
  <c r="G1204" i="131"/>
  <c r="G1220" i="131"/>
  <c r="G1234" i="131"/>
  <c r="G1247" i="131"/>
  <c r="G1259" i="131"/>
  <c r="G1271" i="131"/>
  <c r="G1283" i="131"/>
  <c r="G1295" i="131"/>
  <c r="G1307" i="131"/>
  <c r="G1319" i="131"/>
  <c r="G1331" i="131"/>
  <c r="G1343" i="131"/>
  <c r="G1355" i="131"/>
  <c r="G1367" i="131"/>
  <c r="G1379" i="131"/>
  <c r="G1391" i="131"/>
  <c r="G1403" i="131"/>
  <c r="G1415" i="131"/>
  <c r="G1427" i="131"/>
  <c r="G1439" i="131"/>
  <c r="G1451" i="131"/>
  <c r="G1463" i="131"/>
  <c r="G1475" i="131"/>
  <c r="G1487" i="131"/>
  <c r="G1499" i="131"/>
  <c r="G1511" i="131"/>
  <c r="G1523" i="131"/>
  <c r="G1535" i="131"/>
  <c r="G1547" i="131"/>
  <c r="G1559" i="131"/>
  <c r="G1571" i="131"/>
  <c r="G1583" i="131"/>
  <c r="G1595" i="131"/>
  <c r="G1607" i="131"/>
  <c r="G1619" i="131"/>
  <c r="G1631" i="131"/>
  <c r="G1643" i="131"/>
  <c r="G1655" i="131"/>
  <c r="G1667" i="131"/>
  <c r="G1679" i="131"/>
  <c r="G1691" i="131"/>
  <c r="G1703" i="131"/>
  <c r="G1715" i="131"/>
  <c r="G1727" i="131"/>
  <c r="G1739" i="131"/>
  <c r="G1751" i="131"/>
  <c r="G2079" i="131"/>
  <c r="G55" i="131"/>
  <c r="G139" i="131"/>
  <c r="G186" i="131"/>
  <c r="G227" i="131"/>
  <c r="G269" i="131"/>
  <c r="G309" i="131"/>
  <c r="G342" i="131"/>
  <c r="G380" i="131"/>
  <c r="G417" i="131"/>
  <c r="G452" i="131"/>
  <c r="G485" i="131"/>
  <c r="G522" i="131"/>
  <c r="G557" i="131"/>
  <c r="G588" i="131"/>
  <c r="G627" i="131"/>
  <c r="G665" i="131"/>
  <c r="G699" i="131"/>
  <c r="G731" i="131"/>
  <c r="G759" i="131"/>
  <c r="G779" i="131"/>
  <c r="G798" i="131"/>
  <c r="G820" i="131"/>
  <c r="G842" i="131"/>
  <c r="G862" i="131"/>
  <c r="G881" i="131"/>
  <c r="G903" i="131"/>
  <c r="G923" i="131"/>
  <c r="G942" i="131"/>
  <c r="G964" i="131"/>
  <c r="G986" i="131"/>
  <c r="G1006" i="131"/>
  <c r="G1025" i="131"/>
  <c r="G1047" i="131"/>
  <c r="G1065" i="131"/>
  <c r="G1083" i="131"/>
  <c r="G1101" i="131"/>
  <c r="G1119" i="131"/>
  <c r="G1137" i="131"/>
  <c r="G1155" i="131"/>
  <c r="G1173" i="131"/>
  <c r="G1190" i="131"/>
  <c r="G1205" i="131"/>
  <c r="G1221" i="131"/>
  <c r="G1235" i="131"/>
  <c r="G1248" i="131"/>
  <c r="G1260" i="131"/>
  <c r="G1272" i="131"/>
  <c r="G1284" i="131"/>
  <c r="G1296" i="131"/>
  <c r="G1308" i="131"/>
  <c r="G1320" i="131"/>
  <c r="G1332" i="131"/>
  <c r="G1344" i="131"/>
  <c r="G1356" i="131"/>
  <c r="G1368" i="131"/>
  <c r="G1380" i="131"/>
  <c r="G1392" i="131"/>
  <c r="G1404" i="131"/>
  <c r="G1416" i="131"/>
  <c r="G1428" i="131"/>
  <c r="G1440" i="131"/>
  <c r="G1452" i="131"/>
  <c r="G1464" i="131"/>
  <c r="G1476" i="131"/>
  <c r="G1488" i="131"/>
  <c r="G1500" i="131"/>
  <c r="G1512" i="131"/>
  <c r="G1524" i="131"/>
  <c r="G1536" i="131"/>
  <c r="G1548" i="131"/>
  <c r="G1560" i="131"/>
  <c r="G1572" i="131"/>
  <c r="G1584" i="131"/>
  <c r="G1596" i="131"/>
  <c r="G1608" i="131"/>
  <c r="G1620" i="131"/>
  <c r="G1632" i="131"/>
  <c r="G1644" i="131"/>
  <c r="G1656" i="131"/>
  <c r="G1668" i="131"/>
  <c r="G2093" i="131"/>
  <c r="G72" i="131"/>
  <c r="G152" i="131"/>
  <c r="G192" i="131"/>
  <c r="G234" i="131"/>
  <c r="G275" i="131"/>
  <c r="G315" i="131"/>
  <c r="G348" i="131"/>
  <c r="G381" i="131"/>
  <c r="G419" i="131"/>
  <c r="G453" i="131"/>
  <c r="G486" i="131"/>
  <c r="G524" i="131"/>
  <c r="G561" i="131"/>
  <c r="G596" i="131"/>
  <c r="G629" i="131"/>
  <c r="G666" i="131"/>
  <c r="G701" i="131"/>
  <c r="G732" i="131"/>
  <c r="G760" i="131"/>
  <c r="G782" i="131"/>
  <c r="G802" i="131"/>
  <c r="G821" i="131"/>
  <c r="G843" i="131"/>
  <c r="G863" i="131"/>
  <c r="G882" i="131"/>
  <c r="G904" i="131"/>
  <c r="G926" i="131"/>
  <c r="G946" i="131"/>
  <c r="G965" i="131"/>
  <c r="G987" i="131"/>
  <c r="G1007" i="131"/>
  <c r="G1026" i="131"/>
  <c r="G1048" i="131"/>
  <c r="G1066" i="131"/>
  <c r="G1084" i="131"/>
  <c r="G1102" i="131"/>
  <c r="G1120" i="131"/>
  <c r="G1138" i="131"/>
  <c r="G1156" i="131"/>
  <c r="G1174" i="131"/>
  <c r="G1191" i="131"/>
  <c r="G1206" i="131"/>
  <c r="G1222" i="131"/>
  <c r="G1236" i="131"/>
  <c r="G1249" i="131"/>
  <c r="G1261" i="131"/>
  <c r="G1273" i="131"/>
  <c r="G1285" i="131"/>
  <c r="G1297" i="131"/>
  <c r="G1309" i="131"/>
  <c r="G1321" i="131"/>
  <c r="G1333" i="131"/>
  <c r="G1345" i="131"/>
  <c r="G1357" i="131"/>
  <c r="G1369" i="131"/>
  <c r="G1381" i="131"/>
  <c r="G1393" i="131"/>
  <c r="G1405" i="131"/>
  <c r="G1417" i="131"/>
  <c r="G1429" i="131"/>
  <c r="G1441" i="131"/>
  <c r="G1453" i="131"/>
  <c r="G1465" i="131"/>
  <c r="G1477" i="131"/>
  <c r="G1489" i="131"/>
  <c r="G1501" i="131"/>
  <c r="G1513" i="131"/>
  <c r="G1525" i="131"/>
  <c r="G1537" i="131"/>
  <c r="G1549" i="131"/>
  <c r="G1561" i="131"/>
  <c r="G1573" i="131"/>
  <c r="G1585" i="131"/>
  <c r="G1597" i="131"/>
  <c r="G1609" i="131"/>
  <c r="G1621" i="131"/>
  <c r="G1633" i="131"/>
  <c r="G1645" i="131"/>
  <c r="G2102" i="131"/>
  <c r="G79" i="131"/>
  <c r="G155" i="131"/>
  <c r="G197" i="131"/>
  <c r="G237" i="131"/>
  <c r="G279" i="131"/>
  <c r="G318" i="131"/>
  <c r="G356" i="131"/>
  <c r="G390" i="131"/>
  <c r="G423" i="131"/>
  <c r="G461" i="131"/>
  <c r="G495" i="131"/>
  <c r="G527" i="131"/>
  <c r="G564" i="131"/>
  <c r="G603" i="131"/>
  <c r="G636" i="131"/>
  <c r="G669" i="131"/>
  <c r="G707" i="131"/>
  <c r="G741" i="131"/>
  <c r="G762" i="131"/>
  <c r="G784" i="131"/>
  <c r="G806" i="131"/>
  <c r="G826" i="131"/>
  <c r="G845" i="131"/>
  <c r="G867" i="131"/>
  <c r="G887" i="131"/>
  <c r="G906" i="131"/>
  <c r="G928" i="131"/>
  <c r="G950" i="131"/>
  <c r="G970" i="131"/>
  <c r="G989" i="131"/>
  <c r="G1011" i="131"/>
  <c r="G1031" i="131"/>
  <c r="G1050" i="131"/>
  <c r="G1070" i="131"/>
  <c r="G1086" i="131"/>
  <c r="G1106" i="131"/>
  <c r="G1122" i="131"/>
  <c r="G1142" i="131"/>
  <c r="G1158" i="131"/>
  <c r="G1178" i="131"/>
  <c r="G1193" i="131"/>
  <c r="G1209" i="131"/>
  <c r="G1224" i="131"/>
  <c r="G1239" i="131"/>
  <c r="G1251" i="131"/>
  <c r="G1263" i="131"/>
  <c r="G1275" i="131"/>
  <c r="G1287" i="131"/>
  <c r="G1299" i="131"/>
  <c r="G1311" i="131"/>
  <c r="G1323" i="131"/>
  <c r="G1335" i="131"/>
  <c r="G1347" i="131"/>
  <c r="G1359" i="131"/>
  <c r="G1371" i="131"/>
  <c r="G1383" i="131"/>
  <c r="G1395" i="131"/>
  <c r="G1407" i="131"/>
  <c r="G1419" i="131"/>
  <c r="G1431" i="131"/>
  <c r="G1443" i="131"/>
  <c r="G1455" i="131"/>
  <c r="G1467" i="131"/>
  <c r="G1479" i="131"/>
  <c r="G1491" i="131"/>
  <c r="G1503" i="131"/>
  <c r="G1515" i="131"/>
  <c r="G1527" i="131"/>
  <c r="G1539" i="131"/>
  <c r="G1551" i="131"/>
  <c r="G1563" i="131"/>
  <c r="G1575" i="131"/>
  <c r="G1587" i="131"/>
  <c r="G1599" i="131"/>
  <c r="G1611" i="131"/>
  <c r="G1623" i="131"/>
  <c r="G1635" i="131"/>
  <c r="G1647" i="131"/>
  <c r="G1659" i="131"/>
  <c r="G1671" i="131"/>
  <c r="G1683" i="131"/>
  <c r="G1695" i="131"/>
  <c r="G1707" i="131"/>
  <c r="G1719" i="131"/>
  <c r="G1731" i="131"/>
  <c r="G1743" i="131"/>
  <c r="G1755" i="131"/>
  <c r="G84" i="131"/>
  <c r="G198" i="131"/>
  <c r="G281" i="131"/>
  <c r="G357" i="131"/>
  <c r="G425" i="131"/>
  <c r="G500" i="131"/>
  <c r="G567" i="131"/>
  <c r="G639" i="131"/>
  <c r="G708" i="131"/>
  <c r="G766" i="131"/>
  <c r="G807" i="131"/>
  <c r="G846" i="131"/>
  <c r="G890" i="131"/>
  <c r="G929" i="131"/>
  <c r="G971" i="131"/>
  <c r="G1012" i="131"/>
  <c r="G1053" i="131"/>
  <c r="G1089" i="131"/>
  <c r="G1125" i="131"/>
  <c r="G1161" i="131"/>
  <c r="G1194" i="131"/>
  <c r="G2030" i="131"/>
  <c r="G101" i="131"/>
  <c r="G207" i="131"/>
  <c r="G288" i="131"/>
  <c r="G360" i="131"/>
  <c r="G432" i="131"/>
  <c r="G503" i="131"/>
  <c r="G575" i="131"/>
  <c r="G645" i="131"/>
  <c r="G713" i="131"/>
  <c r="G770" i="131"/>
  <c r="G809" i="131"/>
  <c r="G851" i="131"/>
  <c r="G892" i="131"/>
  <c r="G934" i="131"/>
  <c r="G975" i="131"/>
  <c r="G1014" i="131"/>
  <c r="G1055" i="131"/>
  <c r="G1091" i="131"/>
  <c r="G1127" i="131"/>
  <c r="G1163" i="131"/>
  <c r="G1197" i="131"/>
  <c r="G1228" i="131"/>
  <c r="G1254" i="131"/>
  <c r="G1278" i="131"/>
  <c r="G1302" i="131"/>
  <c r="G1326" i="131"/>
  <c r="G1350" i="131"/>
  <c r="G1374" i="131"/>
  <c r="G1398" i="131"/>
  <c r="G1422" i="131"/>
  <c r="G1446" i="131"/>
  <c r="G1470" i="131"/>
  <c r="G1494" i="131"/>
  <c r="G1518" i="131"/>
  <c r="G1542" i="131"/>
  <c r="G1566" i="131"/>
  <c r="G1590" i="131"/>
  <c r="G1614" i="131"/>
  <c r="G1638" i="131"/>
  <c r="G1658" i="131"/>
  <c r="G1674" i="131"/>
  <c r="G1688" i="131"/>
  <c r="G1702" i="131"/>
  <c r="G1717" i="131"/>
  <c r="G1732" i="131"/>
  <c r="G1746" i="131"/>
  <c r="G1760" i="131"/>
  <c r="G1772" i="131"/>
  <c r="G1784" i="131"/>
  <c r="G1796" i="131"/>
  <c r="G1808" i="131"/>
  <c r="G1820" i="131"/>
  <c r="G1832" i="131"/>
  <c r="G1844" i="131"/>
  <c r="G1856" i="131"/>
  <c r="G1868" i="131"/>
  <c r="G1880" i="131"/>
  <c r="G1892" i="131"/>
  <c r="G1904" i="131"/>
  <c r="G1916" i="131"/>
  <c r="G1928" i="131"/>
  <c r="G1940" i="131"/>
  <c r="G1952" i="131"/>
  <c r="G1964" i="131"/>
  <c r="G1976" i="131"/>
  <c r="G1988" i="131"/>
  <c r="G2000" i="131"/>
  <c r="G2012" i="131"/>
  <c r="G2024" i="131"/>
  <c r="F2035" i="131"/>
  <c r="F2047" i="131"/>
  <c r="F2059" i="131"/>
  <c r="F2071" i="131"/>
  <c r="F2083" i="131"/>
  <c r="F2095" i="131"/>
  <c r="F2107" i="131"/>
  <c r="F2119" i="131"/>
  <c r="F2131" i="131"/>
  <c r="F21" i="131"/>
  <c r="F33" i="131"/>
  <c r="F45" i="131"/>
  <c r="F57" i="131"/>
  <c r="F69" i="131"/>
  <c r="G2043" i="131"/>
  <c r="G113" i="131"/>
  <c r="G213" i="131"/>
  <c r="G296" i="131"/>
  <c r="G363" i="131"/>
  <c r="G438" i="131"/>
  <c r="G504" i="131"/>
  <c r="G576" i="131"/>
  <c r="G647" i="131"/>
  <c r="G719" i="131"/>
  <c r="G771" i="131"/>
  <c r="G810" i="131"/>
  <c r="G854" i="131"/>
  <c r="G893" i="131"/>
  <c r="G935" i="131"/>
  <c r="G976" i="131"/>
  <c r="G1018" i="131"/>
  <c r="G1058" i="131"/>
  <c r="G1094" i="131"/>
  <c r="G1130" i="131"/>
  <c r="G1166" i="131"/>
  <c r="G1198" i="131"/>
  <c r="G1229" i="131"/>
  <c r="G1255" i="131"/>
  <c r="G1279" i="131"/>
  <c r="G1303" i="131"/>
  <c r="G1327" i="131"/>
  <c r="G1351" i="131"/>
  <c r="G1375" i="131"/>
  <c r="G1399" i="131"/>
  <c r="G1423" i="131"/>
  <c r="G1447" i="131"/>
  <c r="G1471" i="131"/>
  <c r="G1495" i="131"/>
  <c r="G1519" i="131"/>
  <c r="G1543" i="131"/>
  <c r="G1567" i="131"/>
  <c r="G1591" i="131"/>
  <c r="G1615" i="131"/>
  <c r="G1639" i="131"/>
  <c r="G1660" i="131"/>
  <c r="G1675" i="131"/>
  <c r="G1689" i="131"/>
  <c r="G1704" i="131"/>
  <c r="G1718" i="131"/>
  <c r="G1733" i="131"/>
  <c r="G1747" i="131"/>
  <c r="G1761" i="131"/>
  <c r="G1773" i="131"/>
  <c r="G1785" i="131"/>
  <c r="G1797" i="131"/>
  <c r="G1809" i="131"/>
  <c r="G1821" i="131"/>
  <c r="G1833" i="131"/>
  <c r="G1845" i="131"/>
  <c r="G1857" i="131"/>
  <c r="G1869" i="131"/>
  <c r="G1881" i="131"/>
  <c r="G1893" i="131"/>
  <c r="G1905" i="131"/>
  <c r="G1917" i="131"/>
  <c r="G1929" i="131"/>
  <c r="G1941" i="131"/>
  <c r="G1953" i="131"/>
  <c r="G1965" i="131"/>
  <c r="G1977" i="131"/>
  <c r="G1989" i="131"/>
  <c r="G2001" i="131"/>
  <c r="G2013" i="131"/>
  <c r="G2025" i="131"/>
  <c r="F2036" i="131"/>
  <c r="F2048" i="131"/>
  <c r="F2060" i="131"/>
  <c r="F2072" i="131"/>
  <c r="F2084" i="131"/>
  <c r="F2096" i="131"/>
  <c r="F2108" i="131"/>
  <c r="F2120" i="131"/>
  <c r="F2132" i="131"/>
  <c r="F22" i="131"/>
  <c r="F34" i="131"/>
  <c r="F46" i="131"/>
  <c r="F58" i="131"/>
  <c r="G2055" i="131"/>
  <c r="G121" i="131"/>
  <c r="G216" i="131"/>
  <c r="G299" i="131"/>
  <c r="G371" i="131"/>
  <c r="G441" i="131"/>
  <c r="G513" i="131"/>
  <c r="G584" i="131"/>
  <c r="G651" i="131"/>
  <c r="G726" i="131"/>
  <c r="G773" i="131"/>
  <c r="G815" i="131"/>
  <c r="G856" i="131"/>
  <c r="G898" i="131"/>
  <c r="G939" i="131"/>
  <c r="G978" i="131"/>
  <c r="G1022" i="131"/>
  <c r="G1060" i="131"/>
  <c r="G1096" i="131"/>
  <c r="G1132" i="131"/>
  <c r="G1168" i="131"/>
  <c r="G1202" i="131"/>
  <c r="G1232" i="131"/>
  <c r="G1257" i="131"/>
  <c r="G1281" i="131"/>
  <c r="G1305" i="131"/>
  <c r="G1329" i="131"/>
  <c r="G1353" i="131"/>
  <c r="G1377" i="131"/>
  <c r="G1401" i="131"/>
  <c r="G1425" i="131"/>
  <c r="G1449" i="131"/>
  <c r="G1473" i="131"/>
  <c r="G1497" i="131"/>
  <c r="G1521" i="131"/>
  <c r="G1545" i="131"/>
  <c r="G1569" i="131"/>
  <c r="G1593" i="131"/>
  <c r="G1617" i="131"/>
  <c r="G1641" i="131"/>
  <c r="G1661" i="131"/>
  <c r="G1676" i="131"/>
  <c r="G1690" i="131"/>
  <c r="G1705" i="131"/>
  <c r="G1720" i="131"/>
  <c r="G1734" i="131"/>
  <c r="G1748" i="131"/>
  <c r="G1762" i="131"/>
  <c r="G1774" i="131"/>
  <c r="G1786" i="131"/>
  <c r="G1798" i="131"/>
  <c r="G1810" i="131"/>
  <c r="G1822" i="131"/>
  <c r="G1834" i="131"/>
  <c r="G1846" i="131"/>
  <c r="G1858" i="131"/>
  <c r="G1870" i="131"/>
  <c r="G1882" i="131"/>
  <c r="G1894" i="131"/>
  <c r="G1906" i="131"/>
  <c r="G1918" i="131"/>
  <c r="G1930" i="131"/>
  <c r="G1942" i="131"/>
  <c r="G1954" i="131"/>
  <c r="G1966" i="131"/>
  <c r="G1978" i="131"/>
  <c r="G1990" i="131"/>
  <c r="G2002" i="131"/>
  <c r="G2014" i="131"/>
  <c r="G2026" i="131"/>
  <c r="F2037" i="131"/>
  <c r="F2049" i="131"/>
  <c r="F2061" i="131"/>
  <c r="F2073" i="131"/>
  <c r="F2085" i="131"/>
  <c r="F2097" i="131"/>
  <c r="F2109" i="131"/>
  <c r="F2121" i="131"/>
  <c r="F11" i="131"/>
  <c r="F23" i="131"/>
  <c r="F35" i="131"/>
  <c r="F47" i="131"/>
  <c r="F59" i="131"/>
  <c r="F71" i="131"/>
  <c r="F83" i="131"/>
  <c r="G2109" i="131"/>
  <c r="G156" i="131"/>
  <c r="G239" i="131"/>
  <c r="G320" i="131"/>
  <c r="G392" i="131"/>
  <c r="G462" i="131"/>
  <c r="G534" i="131"/>
  <c r="G605" i="131"/>
  <c r="G671" i="131"/>
  <c r="G744" i="131"/>
  <c r="G785" i="131"/>
  <c r="G827" i="131"/>
  <c r="G868" i="131"/>
  <c r="G910" i="131"/>
  <c r="G951" i="131"/>
  <c r="G990" i="131"/>
  <c r="G1034" i="131"/>
  <c r="G1071" i="131"/>
  <c r="G1107" i="131"/>
  <c r="G1143" i="131"/>
  <c r="G1179" i="131"/>
  <c r="G1210" i="131"/>
  <c r="G1240" i="131"/>
  <c r="G1264" i="131"/>
  <c r="G1288" i="131"/>
  <c r="G1312" i="131"/>
  <c r="G1336" i="131"/>
  <c r="G1360" i="131"/>
  <c r="G1384" i="131"/>
  <c r="G1408" i="131"/>
  <c r="G1432" i="131"/>
  <c r="G1456" i="131"/>
  <c r="G1480" i="131"/>
  <c r="G1504" i="131"/>
  <c r="G1528" i="131"/>
  <c r="G1552" i="131"/>
  <c r="G1576" i="131"/>
  <c r="G1600" i="131"/>
  <c r="G1624" i="131"/>
  <c r="G1648" i="131"/>
  <c r="G1663" i="131"/>
  <c r="G1678" i="131"/>
  <c r="G1693" i="131"/>
  <c r="G1708" i="131"/>
  <c r="G1722" i="131"/>
  <c r="G1736" i="131"/>
  <c r="G1750" i="131"/>
  <c r="G1764" i="131"/>
  <c r="G1776" i="131"/>
  <c r="G1788" i="131"/>
  <c r="G1800" i="131"/>
  <c r="G1812" i="131"/>
  <c r="G1824" i="131"/>
  <c r="G1836" i="131"/>
  <c r="G1848" i="131"/>
  <c r="G1860" i="131"/>
  <c r="G1872" i="131"/>
  <c r="G1884" i="131"/>
  <c r="G1896" i="131"/>
  <c r="G1908" i="131"/>
  <c r="G1920" i="131"/>
  <c r="G1932" i="131"/>
  <c r="G1944" i="131"/>
  <c r="G1956" i="131"/>
  <c r="G1968" i="131"/>
  <c r="G1980" i="131"/>
  <c r="G1992" i="131"/>
  <c r="G2004" i="131"/>
  <c r="G2016" i="131"/>
  <c r="F2027" i="131"/>
  <c r="F2039" i="131"/>
  <c r="F2051" i="131"/>
  <c r="F2063" i="131"/>
  <c r="F2075" i="131"/>
  <c r="F2087" i="131"/>
  <c r="F2099" i="131"/>
  <c r="F2111" i="131"/>
  <c r="F2123" i="131"/>
  <c r="F13" i="131"/>
  <c r="F25" i="131"/>
  <c r="F37" i="131"/>
  <c r="F49" i="131"/>
  <c r="F61" i="131"/>
  <c r="F73" i="131"/>
  <c r="G2122" i="131"/>
  <c r="G164" i="131"/>
  <c r="G246" i="131"/>
  <c r="G321" i="131"/>
  <c r="G396" i="131"/>
  <c r="G464" i="131"/>
  <c r="G536" i="131"/>
  <c r="G606" i="131"/>
  <c r="G678" i="131"/>
  <c r="G747" i="131"/>
  <c r="G786" i="131"/>
  <c r="G830" i="131"/>
  <c r="G869" i="131"/>
  <c r="G911" i="131"/>
  <c r="G952" i="131"/>
  <c r="G994" i="131"/>
  <c r="G1035" i="131"/>
  <c r="G1072" i="131"/>
  <c r="G1108" i="131"/>
  <c r="G1144" i="131"/>
  <c r="G1180" i="131"/>
  <c r="G1211" i="131"/>
  <c r="G1241" i="131"/>
  <c r="G1265" i="131"/>
  <c r="G1289" i="131"/>
  <c r="G1313" i="131"/>
  <c r="G1337" i="131"/>
  <c r="G1361" i="131"/>
  <c r="G1385" i="131"/>
  <c r="G1409" i="131"/>
  <c r="G1433" i="131"/>
  <c r="G1457" i="131"/>
  <c r="G1481" i="131"/>
  <c r="G1505" i="131"/>
  <c r="G1529" i="131"/>
  <c r="G1553" i="131"/>
  <c r="G1577" i="131"/>
  <c r="G1601" i="131"/>
  <c r="G1625" i="131"/>
  <c r="G1649" i="131"/>
  <c r="G1664" i="131"/>
  <c r="G1680" i="131"/>
  <c r="G1694" i="131"/>
  <c r="G1709" i="131"/>
  <c r="G1723" i="131"/>
  <c r="G1737" i="131"/>
  <c r="G1752" i="131"/>
  <c r="G1765" i="131"/>
  <c r="G1777" i="131"/>
  <c r="G1789" i="131"/>
  <c r="G1801" i="131"/>
  <c r="G1813" i="131"/>
  <c r="G1825" i="131"/>
  <c r="G1837" i="131"/>
  <c r="G1849" i="131"/>
  <c r="G1861" i="131"/>
  <c r="G1873" i="131"/>
  <c r="G1885" i="131"/>
  <c r="G1897" i="131"/>
  <c r="G1909" i="131"/>
  <c r="G1921" i="131"/>
  <c r="G1933" i="131"/>
  <c r="G1945" i="131"/>
  <c r="G1957" i="131"/>
  <c r="G1969" i="131"/>
  <c r="G1981" i="131"/>
  <c r="G1993" i="131"/>
  <c r="G2005" i="131"/>
  <c r="G2017" i="131"/>
  <c r="F2028" i="131"/>
  <c r="F2040" i="131"/>
  <c r="F2052" i="131"/>
  <c r="F2064" i="131"/>
  <c r="F2076" i="131"/>
  <c r="F2088" i="131"/>
  <c r="F2100" i="131"/>
  <c r="F2112" i="131"/>
  <c r="F2124" i="131"/>
  <c r="F14" i="131"/>
  <c r="F26" i="131"/>
  <c r="F38" i="131"/>
  <c r="F50" i="131"/>
  <c r="F62" i="131"/>
  <c r="F74" i="131"/>
  <c r="F86" i="131"/>
  <c r="F98" i="131"/>
  <c r="G2127" i="131"/>
  <c r="G165" i="131"/>
  <c r="G248" i="131"/>
  <c r="G329" i="131"/>
  <c r="G399" i="131"/>
  <c r="G465" i="131"/>
  <c r="G540" i="131"/>
  <c r="G608" i="131"/>
  <c r="G680" i="131"/>
  <c r="G748" i="131"/>
  <c r="G790" i="131"/>
  <c r="G831" i="131"/>
  <c r="G870" i="131"/>
  <c r="G914" i="131"/>
  <c r="G953" i="131"/>
  <c r="G995" i="131"/>
  <c r="G1036" i="131"/>
  <c r="G1073" i="131"/>
  <c r="G1109" i="131"/>
  <c r="G1145" i="131"/>
  <c r="G1181" i="131"/>
  <c r="G1214" i="131"/>
  <c r="G1242" i="131"/>
  <c r="G1266" i="131"/>
  <c r="G1290" i="131"/>
  <c r="G1314" i="131"/>
  <c r="G1338" i="131"/>
  <c r="G1362" i="131"/>
  <c r="G1386" i="131"/>
  <c r="G1410" i="131"/>
  <c r="G1434" i="131"/>
  <c r="G1458" i="131"/>
  <c r="G1482" i="131"/>
  <c r="G1506" i="131"/>
  <c r="G1530" i="131"/>
  <c r="G1554" i="131"/>
  <c r="G1578" i="131"/>
  <c r="G1602" i="131"/>
  <c r="G1626" i="131"/>
  <c r="G1650" i="131"/>
  <c r="G1665" i="131"/>
  <c r="G1681" i="131"/>
  <c r="G1696" i="131"/>
  <c r="G1710" i="131"/>
  <c r="G1724" i="131"/>
  <c r="G1738" i="131"/>
  <c r="G1753" i="131"/>
  <c r="G1766" i="131"/>
  <c r="G1778" i="131"/>
  <c r="G1790" i="131"/>
  <c r="G1802" i="131"/>
  <c r="G1814" i="131"/>
  <c r="G1826" i="131"/>
  <c r="G1838" i="131"/>
  <c r="G1850" i="131"/>
  <c r="G1862" i="131"/>
  <c r="G1874" i="131"/>
  <c r="G1886" i="131"/>
  <c r="G1898" i="131"/>
  <c r="G1910" i="131"/>
  <c r="G1922" i="131"/>
  <c r="G1934" i="131"/>
  <c r="G1946" i="131"/>
  <c r="G1958" i="131"/>
  <c r="G1970" i="131"/>
  <c r="G1982" i="131"/>
  <c r="G1994" i="131"/>
  <c r="G2006" i="131"/>
  <c r="G2018" i="131"/>
  <c r="F2029" i="131"/>
  <c r="F2041" i="131"/>
  <c r="F2053" i="131"/>
  <c r="F2065" i="131"/>
  <c r="F2077" i="131"/>
  <c r="F2089" i="131"/>
  <c r="F2101" i="131"/>
  <c r="F2113" i="131"/>
  <c r="F2125" i="131"/>
  <c r="F15" i="131"/>
  <c r="F27" i="131"/>
  <c r="F39" i="131"/>
  <c r="F51" i="131"/>
  <c r="F63" i="131"/>
  <c r="F75" i="131"/>
  <c r="F87" i="131"/>
  <c r="F99" i="131"/>
  <c r="F111" i="131"/>
  <c r="G77" i="131"/>
  <c r="G195" i="131"/>
  <c r="G276" i="131"/>
  <c r="G351" i="131"/>
  <c r="G420" i="131"/>
  <c r="G492" i="131"/>
  <c r="G236" i="131"/>
  <c r="G459" i="131"/>
  <c r="G630" i="131"/>
  <c r="G783" i="131"/>
  <c r="G878" i="131"/>
  <c r="G974" i="131"/>
  <c r="G1074" i="131"/>
  <c r="G1157" i="131"/>
  <c r="G1227" i="131"/>
  <c r="G1277" i="131"/>
  <c r="G1325" i="131"/>
  <c r="G1373" i="131"/>
  <c r="G1421" i="131"/>
  <c r="G1469" i="131"/>
  <c r="G1517" i="131"/>
  <c r="G1565" i="131"/>
  <c r="G1613" i="131"/>
  <c r="G1657" i="131"/>
  <c r="G1687" i="131"/>
  <c r="G1716" i="131"/>
  <c r="G1745" i="131"/>
  <c r="G1771" i="131"/>
  <c r="G1795" i="131"/>
  <c r="G1819" i="131"/>
  <c r="G1843" i="131"/>
  <c r="G1867" i="131"/>
  <c r="G1891" i="131"/>
  <c r="G1915" i="131"/>
  <c r="G1939" i="131"/>
  <c r="G1963" i="131"/>
  <c r="G1987" i="131"/>
  <c r="G2011" i="131"/>
  <c r="F2034" i="131"/>
  <c r="F2058" i="131"/>
  <c r="F2082" i="131"/>
  <c r="F2106" i="131"/>
  <c r="F2130" i="131"/>
  <c r="F32" i="131"/>
  <c r="F56" i="131"/>
  <c r="F79" i="131"/>
  <c r="F94" i="131"/>
  <c r="F108" i="131"/>
  <c r="F121" i="131"/>
  <c r="F133" i="131"/>
  <c r="F145" i="131"/>
  <c r="F157" i="131"/>
  <c r="F169" i="131"/>
  <c r="F181" i="131"/>
  <c r="F193" i="131"/>
  <c r="F205" i="131"/>
  <c r="F217" i="131"/>
  <c r="F229" i="131"/>
  <c r="F241" i="131"/>
  <c r="F253" i="131"/>
  <c r="F265" i="131"/>
  <c r="F277" i="131"/>
  <c r="F289" i="131"/>
  <c r="F301" i="131"/>
  <c r="F313" i="131"/>
  <c r="F325" i="131"/>
  <c r="F337" i="131"/>
  <c r="F349" i="131"/>
  <c r="F361" i="131"/>
  <c r="F373" i="131"/>
  <c r="F385" i="131"/>
  <c r="F397" i="131"/>
  <c r="F409" i="131"/>
  <c r="F421" i="131"/>
  <c r="F433" i="131"/>
  <c r="F445" i="131"/>
  <c r="F457" i="131"/>
  <c r="F469" i="131"/>
  <c r="F481" i="131"/>
  <c r="F493" i="131"/>
  <c r="F505" i="131"/>
  <c r="F517" i="131"/>
  <c r="F529" i="131"/>
  <c r="F541" i="131"/>
  <c r="F553" i="131"/>
  <c r="F565" i="131"/>
  <c r="F577" i="131"/>
  <c r="F589" i="131"/>
  <c r="F601" i="131"/>
  <c r="F613" i="131"/>
  <c r="F625" i="131"/>
  <c r="F637" i="131"/>
  <c r="F649" i="131"/>
  <c r="F661" i="131"/>
  <c r="F673" i="131"/>
  <c r="F685" i="131"/>
  <c r="F697" i="131"/>
  <c r="F709" i="131"/>
  <c r="F721" i="131"/>
  <c r="F733" i="131"/>
  <c r="F745" i="131"/>
  <c r="F757" i="131"/>
  <c r="F769" i="131"/>
  <c r="F781" i="131"/>
  <c r="F793" i="131"/>
  <c r="F805" i="131"/>
  <c r="F817" i="131"/>
  <c r="F829" i="131"/>
  <c r="F841" i="131"/>
  <c r="F853" i="131"/>
  <c r="F865" i="131"/>
  <c r="F877" i="131"/>
  <c r="F889" i="131"/>
  <c r="F901" i="131"/>
  <c r="F913" i="131"/>
  <c r="F925" i="131"/>
  <c r="F937" i="131"/>
  <c r="F949" i="131"/>
  <c r="F961" i="131"/>
  <c r="F973" i="131"/>
  <c r="F985" i="131"/>
  <c r="F997" i="131"/>
  <c r="F1009" i="131"/>
  <c r="F1021" i="131"/>
  <c r="F1033" i="131"/>
  <c r="F1045" i="131"/>
  <c r="F1057" i="131"/>
  <c r="F1069" i="131"/>
  <c r="F1081" i="131"/>
  <c r="F1093" i="131"/>
  <c r="F1105" i="131"/>
  <c r="F1117" i="131"/>
  <c r="F1129" i="131"/>
  <c r="F1141" i="131"/>
  <c r="F1153" i="131"/>
  <c r="F1165" i="131"/>
  <c r="F1177" i="131"/>
  <c r="F1189" i="131"/>
  <c r="F1201" i="131"/>
  <c r="F1213" i="131"/>
  <c r="F1225" i="131"/>
  <c r="F1237" i="131"/>
  <c r="F1249" i="131"/>
  <c r="F1261" i="131"/>
  <c r="F1273" i="131"/>
  <c r="F1285" i="131"/>
  <c r="F1297" i="131"/>
  <c r="F1309" i="131"/>
  <c r="G255" i="131"/>
  <c r="G473" i="131"/>
  <c r="G644" i="131"/>
  <c r="G791" i="131"/>
  <c r="G886" i="131"/>
  <c r="G988" i="131"/>
  <c r="G1078" i="131"/>
  <c r="G1162" i="131"/>
  <c r="G1238" i="131"/>
  <c r="G1286" i="131"/>
  <c r="G1334" i="131"/>
  <c r="G1382" i="131"/>
  <c r="G1430" i="131"/>
  <c r="G1478" i="131"/>
  <c r="G1526" i="131"/>
  <c r="G1574" i="131"/>
  <c r="G1622" i="131"/>
  <c r="G1662" i="131"/>
  <c r="G1692" i="131"/>
  <c r="G1721" i="131"/>
  <c r="G1749" i="131"/>
  <c r="G1775" i="131"/>
  <c r="G1799" i="131"/>
  <c r="G1823" i="131"/>
  <c r="G1847" i="131"/>
  <c r="G1871" i="131"/>
  <c r="G1895" i="131"/>
  <c r="G1919" i="131"/>
  <c r="G1943" i="131"/>
  <c r="G1967" i="131"/>
  <c r="G1991" i="131"/>
  <c r="G2015" i="131"/>
  <c r="F2038" i="131"/>
  <c r="F2062" i="131"/>
  <c r="F2086" i="131"/>
  <c r="F2110" i="131"/>
  <c r="F12" i="131"/>
  <c r="F36" i="131"/>
  <c r="F60" i="131"/>
  <c r="F80" i="131"/>
  <c r="F95" i="131"/>
  <c r="F109" i="131"/>
  <c r="F122" i="131"/>
  <c r="F134" i="131"/>
  <c r="F146" i="131"/>
  <c r="F158" i="131"/>
  <c r="F170" i="131"/>
  <c r="F182" i="131"/>
  <c r="F194" i="131"/>
  <c r="F206" i="131"/>
  <c r="F218" i="131"/>
  <c r="F230" i="131"/>
  <c r="F242" i="131"/>
  <c r="F254" i="131"/>
  <c r="F266" i="131"/>
  <c r="F278" i="131"/>
  <c r="F290" i="131"/>
  <c r="F302" i="131"/>
  <c r="F314" i="131"/>
  <c r="F326" i="131"/>
  <c r="F338" i="131"/>
  <c r="F350" i="131"/>
  <c r="F362" i="131"/>
  <c r="F374" i="131"/>
  <c r="F386" i="131"/>
  <c r="F398" i="131"/>
  <c r="F410" i="131"/>
  <c r="F422" i="131"/>
  <c r="F434" i="131"/>
  <c r="F446" i="131"/>
  <c r="F458" i="131"/>
  <c r="F470" i="131"/>
  <c r="F482" i="131"/>
  <c r="F494" i="131"/>
  <c r="F506" i="131"/>
  <c r="F518" i="131"/>
  <c r="F530" i="131"/>
  <c r="F542" i="131"/>
  <c r="F554" i="131"/>
  <c r="F566" i="131"/>
  <c r="F578" i="131"/>
  <c r="F590" i="131"/>
  <c r="F602" i="131"/>
  <c r="F614" i="131"/>
  <c r="F626" i="131"/>
  <c r="F638" i="131"/>
  <c r="F650" i="131"/>
  <c r="F662" i="131"/>
  <c r="F674" i="131"/>
  <c r="F686" i="131"/>
  <c r="F698" i="131"/>
  <c r="F710" i="131"/>
  <c r="F722" i="131"/>
  <c r="F734" i="131"/>
  <c r="F746" i="131"/>
  <c r="F758" i="131"/>
  <c r="F770" i="131"/>
  <c r="F782" i="131"/>
  <c r="F794" i="131"/>
  <c r="F806" i="131"/>
  <c r="F818" i="131"/>
  <c r="F830" i="131"/>
  <c r="F842" i="131"/>
  <c r="F854" i="131"/>
  <c r="F866" i="131"/>
  <c r="F878" i="131"/>
  <c r="F890" i="131"/>
  <c r="F902" i="131"/>
  <c r="F914" i="131"/>
  <c r="F926" i="131"/>
  <c r="F938" i="131"/>
  <c r="F950" i="131"/>
  <c r="F962" i="131"/>
  <c r="F974" i="131"/>
  <c r="F986" i="131"/>
  <c r="F998" i="131"/>
  <c r="F1010" i="131"/>
  <c r="F1022" i="131"/>
  <c r="F1034" i="131"/>
  <c r="F1046" i="131"/>
  <c r="F1058" i="131"/>
  <c r="F1070" i="131"/>
  <c r="F1082" i="131"/>
  <c r="F1094" i="131"/>
  <c r="F1106" i="131"/>
  <c r="F1118" i="131"/>
  <c r="F1130" i="131"/>
  <c r="F1142" i="131"/>
  <c r="F1154" i="131"/>
  <c r="F1166" i="131"/>
  <c r="F1178" i="131"/>
  <c r="F1190" i="131"/>
  <c r="F1202" i="131"/>
  <c r="F1214" i="131"/>
  <c r="F1226" i="131"/>
  <c r="F1238" i="131"/>
  <c r="F1250" i="131"/>
  <c r="F1262" i="131"/>
  <c r="F1274" i="131"/>
  <c r="F1286" i="131"/>
  <c r="F1298" i="131"/>
  <c r="F1310" i="131"/>
  <c r="F1322" i="131"/>
  <c r="F1334" i="131"/>
  <c r="F1346" i="131"/>
  <c r="F1358" i="131"/>
  <c r="G258" i="131"/>
  <c r="G479" i="131"/>
  <c r="G668" i="131"/>
  <c r="G795" i="131"/>
  <c r="G891" i="131"/>
  <c r="G998" i="131"/>
  <c r="G1085" i="131"/>
  <c r="G1175" i="131"/>
  <c r="G1243" i="131"/>
  <c r="G1291" i="131"/>
  <c r="G1339" i="131"/>
  <c r="G1387" i="131"/>
  <c r="G1435" i="131"/>
  <c r="G1483" i="131"/>
  <c r="G1531" i="131"/>
  <c r="G1579" i="131"/>
  <c r="G1627" i="131"/>
  <c r="G1666" i="131"/>
  <c r="G1697" i="131"/>
  <c r="G1725" i="131"/>
  <c r="G1754" i="131"/>
  <c r="G1779" i="131"/>
  <c r="G1803" i="131"/>
  <c r="G1827" i="131"/>
  <c r="G1851" i="131"/>
  <c r="G1875" i="131"/>
  <c r="G1899" i="131"/>
  <c r="G1923" i="131"/>
  <c r="G1947" i="131"/>
  <c r="G1971" i="131"/>
  <c r="G1995" i="131"/>
  <c r="G2019" i="131"/>
  <c r="F2042" i="131"/>
  <c r="F2066" i="131"/>
  <c r="F2090" i="131"/>
  <c r="F2114" i="131"/>
  <c r="F16" i="131"/>
  <c r="F40" i="131"/>
  <c r="F64" i="131"/>
  <c r="F81" i="131"/>
  <c r="F96" i="131"/>
  <c r="F110" i="131"/>
  <c r="F123" i="131"/>
  <c r="F135" i="131"/>
  <c r="F147" i="131"/>
  <c r="F159" i="131"/>
  <c r="F171" i="131"/>
  <c r="F183" i="131"/>
  <c r="F195" i="131"/>
  <c r="F207" i="131"/>
  <c r="F219" i="131"/>
  <c r="F231" i="131"/>
  <c r="F243" i="131"/>
  <c r="F255" i="131"/>
  <c r="F267" i="131"/>
  <c r="F279" i="131"/>
  <c r="F291" i="131"/>
  <c r="F303" i="131"/>
  <c r="F315" i="131"/>
  <c r="F327" i="131"/>
  <c r="F339" i="131"/>
  <c r="F351" i="131"/>
  <c r="F363" i="131"/>
  <c r="F375" i="131"/>
  <c r="F387" i="131"/>
  <c r="F399" i="131"/>
  <c r="F411" i="131"/>
  <c r="F423" i="131"/>
  <c r="F435" i="131"/>
  <c r="F447" i="131"/>
  <c r="F459" i="131"/>
  <c r="F471" i="131"/>
  <c r="F483" i="131"/>
  <c r="F495" i="131"/>
  <c r="F507" i="131"/>
  <c r="F519" i="131"/>
  <c r="F531" i="131"/>
  <c r="F543" i="131"/>
  <c r="F555" i="131"/>
  <c r="F567" i="131"/>
  <c r="F579" i="131"/>
  <c r="F591" i="131"/>
  <c r="F603" i="131"/>
  <c r="F615" i="131"/>
  <c r="F627" i="131"/>
  <c r="F639" i="131"/>
  <c r="F651" i="131"/>
  <c r="F663" i="131"/>
  <c r="F675" i="131"/>
  <c r="F687" i="131"/>
  <c r="F699" i="131"/>
  <c r="F711" i="131"/>
  <c r="F723" i="131"/>
  <c r="F735" i="131"/>
  <c r="F747" i="131"/>
  <c r="F759" i="131"/>
  <c r="F771" i="131"/>
  <c r="F783" i="131"/>
  <c r="F795" i="131"/>
  <c r="F807" i="131"/>
  <c r="F819" i="131"/>
  <c r="F831" i="131"/>
  <c r="F843" i="131"/>
  <c r="F855" i="131"/>
  <c r="F867" i="131"/>
  <c r="F879" i="131"/>
  <c r="F891" i="131"/>
  <c r="F903" i="131"/>
  <c r="F915" i="131"/>
  <c r="F927" i="131"/>
  <c r="F939" i="131"/>
  <c r="F951" i="131"/>
  <c r="F963" i="131"/>
  <c r="F975" i="131"/>
  <c r="F987" i="131"/>
  <c r="F999" i="131"/>
  <c r="F1011" i="131"/>
  <c r="F1023" i="131"/>
  <c r="F1035" i="131"/>
  <c r="F1047" i="131"/>
  <c r="F1059" i="131"/>
  <c r="F1071" i="131"/>
  <c r="F1083" i="131"/>
  <c r="F1095" i="131"/>
  <c r="F1107" i="131"/>
  <c r="F1119" i="131"/>
  <c r="F1131" i="131"/>
  <c r="F1143" i="131"/>
  <c r="F1155" i="131"/>
  <c r="F1167" i="131"/>
  <c r="F1179" i="131"/>
  <c r="F1191" i="131"/>
  <c r="F1203" i="131"/>
  <c r="F1215" i="131"/>
  <c r="F1227" i="131"/>
  <c r="F1239" i="131"/>
  <c r="F1251" i="131"/>
  <c r="F1263" i="131"/>
  <c r="F1275" i="131"/>
  <c r="F1287" i="131"/>
  <c r="F1299" i="131"/>
  <c r="F1311" i="131"/>
  <c r="F1323" i="131"/>
  <c r="F1335" i="131"/>
  <c r="F1347" i="131"/>
  <c r="F1359" i="131"/>
  <c r="G287" i="131"/>
  <c r="G501" i="131"/>
  <c r="G684" i="131"/>
  <c r="G803" i="131"/>
  <c r="G905" i="131"/>
  <c r="G1000" i="131"/>
  <c r="G1090" i="131"/>
  <c r="G1182" i="131"/>
  <c r="G1245" i="131"/>
  <c r="G1293" i="131"/>
  <c r="G1341" i="131"/>
  <c r="G1389" i="131"/>
  <c r="G1437" i="131"/>
  <c r="G1485" i="131"/>
  <c r="G1533" i="131"/>
  <c r="G1581" i="131"/>
  <c r="G1629" i="131"/>
  <c r="G1669" i="131"/>
  <c r="G1698" i="131"/>
  <c r="G1726" i="131"/>
  <c r="G1756" i="131"/>
  <c r="G1780" i="131"/>
  <c r="G1804" i="131"/>
  <c r="G1828" i="131"/>
  <c r="G1852" i="131"/>
  <c r="G1876" i="131"/>
  <c r="G1900" i="131"/>
  <c r="G1924" i="131"/>
  <c r="G1948" i="131"/>
  <c r="G1972" i="131"/>
  <c r="G1996" i="131"/>
  <c r="G2020" i="131"/>
  <c r="F2043" i="131"/>
  <c r="F2067" i="131"/>
  <c r="F2091" i="131"/>
  <c r="F2115" i="131"/>
  <c r="F17" i="131"/>
  <c r="F41" i="131"/>
  <c r="F65" i="131"/>
  <c r="F82" i="131"/>
  <c r="F97" i="131"/>
  <c r="F112" i="131"/>
  <c r="F124" i="131"/>
  <c r="F136" i="131"/>
  <c r="F148" i="131"/>
  <c r="F160" i="131"/>
  <c r="F172" i="131"/>
  <c r="F184" i="131"/>
  <c r="F196" i="131"/>
  <c r="F208" i="131"/>
  <c r="F220" i="131"/>
  <c r="F232" i="131"/>
  <c r="F244" i="131"/>
  <c r="F256" i="131"/>
  <c r="F268" i="131"/>
  <c r="F280" i="131"/>
  <c r="F292" i="131"/>
  <c r="F304" i="131"/>
  <c r="F316" i="131"/>
  <c r="F328" i="131"/>
  <c r="F340" i="131"/>
  <c r="F352" i="131"/>
  <c r="F364" i="131"/>
  <c r="F376" i="131"/>
  <c r="F388" i="131"/>
  <c r="F400" i="131"/>
  <c r="F412" i="131"/>
  <c r="F424" i="131"/>
  <c r="F436" i="131"/>
  <c r="F448" i="131"/>
  <c r="F460" i="131"/>
  <c r="F472" i="131"/>
  <c r="F484" i="131"/>
  <c r="F496" i="131"/>
  <c r="F508" i="131"/>
  <c r="F520" i="131"/>
  <c r="F532" i="131"/>
  <c r="F544" i="131"/>
  <c r="F556" i="131"/>
  <c r="F568" i="131"/>
  <c r="F580" i="131"/>
  <c r="F592" i="131"/>
  <c r="F604" i="131"/>
  <c r="F616" i="131"/>
  <c r="F628" i="131"/>
  <c r="F640" i="131"/>
  <c r="F652" i="131"/>
  <c r="F664" i="131"/>
  <c r="F676" i="131"/>
  <c r="F688" i="131"/>
  <c r="F700" i="131"/>
  <c r="F712" i="131"/>
  <c r="F724" i="131"/>
  <c r="F736" i="131"/>
  <c r="F748" i="131"/>
  <c r="F760" i="131"/>
  <c r="F772" i="131"/>
  <c r="F784" i="131"/>
  <c r="F796" i="131"/>
  <c r="F808" i="131"/>
  <c r="F820" i="131"/>
  <c r="F832" i="131"/>
  <c r="F844" i="131"/>
  <c r="F856" i="131"/>
  <c r="F868" i="131"/>
  <c r="F880" i="131"/>
  <c r="F892" i="131"/>
  <c r="F904" i="131"/>
  <c r="F916" i="131"/>
  <c r="F928" i="131"/>
  <c r="F940" i="131"/>
  <c r="F952" i="131"/>
  <c r="F964" i="131"/>
  <c r="F976" i="131"/>
  <c r="F988" i="131"/>
  <c r="F1000" i="131"/>
  <c r="F1012" i="131"/>
  <c r="F1024" i="131"/>
  <c r="F1036" i="131"/>
  <c r="F1048" i="131"/>
  <c r="F1060" i="131"/>
  <c r="F1072" i="131"/>
  <c r="F1084" i="131"/>
  <c r="F1096" i="131"/>
  <c r="F1108" i="131"/>
  <c r="F1120" i="131"/>
  <c r="F1132" i="131"/>
  <c r="F1144" i="131"/>
  <c r="F1156" i="131"/>
  <c r="F1168" i="131"/>
  <c r="F1180" i="131"/>
  <c r="F1192" i="131"/>
  <c r="F1204" i="131"/>
  <c r="F1216" i="131"/>
  <c r="F1228" i="131"/>
  <c r="F1240" i="131"/>
  <c r="F1252" i="131"/>
  <c r="F1264" i="131"/>
  <c r="F1276" i="131"/>
  <c r="F1288" i="131"/>
  <c r="F1300" i="131"/>
  <c r="F1312" i="131"/>
  <c r="G2098" i="131"/>
  <c r="G317" i="131"/>
  <c r="G525" i="131"/>
  <c r="G689" i="131"/>
  <c r="G808" i="131"/>
  <c r="G915" i="131"/>
  <c r="G1010" i="131"/>
  <c r="G1103" i="131"/>
  <c r="G1185" i="131"/>
  <c r="G1250" i="131"/>
  <c r="G1298" i="131"/>
  <c r="G1346" i="131"/>
  <c r="G1394" i="131"/>
  <c r="G1442" i="131"/>
  <c r="G1490" i="131"/>
  <c r="G1538" i="131"/>
  <c r="G1586" i="131"/>
  <c r="G1634" i="131"/>
  <c r="G1670" i="131"/>
  <c r="G1699" i="131"/>
  <c r="G1728" i="131"/>
  <c r="G1757" i="131"/>
  <c r="G1781" i="131"/>
  <c r="G1805" i="131"/>
  <c r="G1829" i="131"/>
  <c r="G1853" i="131"/>
  <c r="G1877" i="131"/>
  <c r="G1901" i="131"/>
  <c r="G1925" i="131"/>
  <c r="G1949" i="131"/>
  <c r="G1973" i="131"/>
  <c r="G1997" i="131"/>
  <c r="G2021" i="131"/>
  <c r="F2044" i="131"/>
  <c r="F2068" i="131"/>
  <c r="F2092" i="131"/>
  <c r="F2116" i="131"/>
  <c r="F18" i="131"/>
  <c r="F42" i="131"/>
  <c r="F66" i="131"/>
  <c r="F84" i="131"/>
  <c r="F100" i="131"/>
  <c r="F113" i="131"/>
  <c r="F125" i="131"/>
  <c r="F137" i="131"/>
  <c r="F149" i="131"/>
  <c r="F161" i="131"/>
  <c r="F173" i="131"/>
  <c r="F185" i="131"/>
  <c r="F197" i="131"/>
  <c r="F209" i="131"/>
  <c r="F221" i="131"/>
  <c r="F233" i="131"/>
  <c r="F245" i="131"/>
  <c r="F257" i="131"/>
  <c r="F269" i="131"/>
  <c r="F281" i="131"/>
  <c r="F293" i="131"/>
  <c r="F305" i="131"/>
  <c r="F317" i="131"/>
  <c r="F329" i="131"/>
  <c r="F341" i="131"/>
  <c r="F353" i="131"/>
  <c r="F365" i="131"/>
  <c r="F377" i="131"/>
  <c r="F389" i="131"/>
  <c r="F401" i="131"/>
  <c r="F413" i="131"/>
  <c r="F425" i="131"/>
  <c r="F437" i="131"/>
  <c r="F449" i="131"/>
  <c r="F461" i="131"/>
  <c r="F473" i="131"/>
  <c r="F485" i="131"/>
  <c r="F497" i="131"/>
  <c r="F509" i="131"/>
  <c r="F521" i="131"/>
  <c r="F533" i="131"/>
  <c r="F545" i="131"/>
  <c r="F557" i="131"/>
  <c r="F569" i="131"/>
  <c r="F581" i="131"/>
  <c r="F593" i="131"/>
  <c r="F605" i="131"/>
  <c r="F617" i="131"/>
  <c r="F629" i="131"/>
  <c r="F641" i="131"/>
  <c r="F653" i="131"/>
  <c r="F665" i="131"/>
  <c r="F677" i="131"/>
  <c r="F689" i="131"/>
  <c r="F701" i="131"/>
  <c r="F713" i="131"/>
  <c r="F725" i="131"/>
  <c r="F737" i="131"/>
  <c r="F749" i="131"/>
  <c r="F761" i="131"/>
  <c r="F773" i="131"/>
  <c r="F785" i="131"/>
  <c r="F797" i="131"/>
  <c r="F809" i="131"/>
  <c r="F821" i="131"/>
  <c r="F833" i="131"/>
  <c r="F845" i="131"/>
  <c r="F857" i="131"/>
  <c r="F869" i="131"/>
  <c r="F881" i="131"/>
  <c r="F893" i="131"/>
  <c r="F905" i="131"/>
  <c r="F917" i="131"/>
  <c r="F929" i="131"/>
  <c r="F941" i="131"/>
  <c r="F953" i="131"/>
  <c r="F965" i="131"/>
  <c r="F977" i="131"/>
  <c r="F989" i="131"/>
  <c r="F1001" i="131"/>
  <c r="F1013" i="131"/>
  <c r="F1025" i="131"/>
  <c r="F1037" i="131"/>
  <c r="F1049" i="131"/>
  <c r="F1061" i="131"/>
  <c r="F1073" i="131"/>
  <c r="F1085" i="131"/>
  <c r="F1097" i="131"/>
  <c r="F1109" i="131"/>
  <c r="F1121" i="131"/>
  <c r="F1133" i="131"/>
  <c r="F1145" i="131"/>
  <c r="F1157" i="131"/>
  <c r="F1169" i="131"/>
  <c r="F1181" i="131"/>
  <c r="F1193" i="131"/>
  <c r="F1205" i="131"/>
  <c r="F1217" i="131"/>
  <c r="F1229" i="131"/>
  <c r="F1241" i="131"/>
  <c r="F1253" i="131"/>
  <c r="F1265" i="131"/>
  <c r="F1277" i="131"/>
  <c r="F1289" i="131"/>
  <c r="F1301" i="131"/>
  <c r="G29" i="131"/>
  <c r="G336" i="131"/>
  <c r="G546" i="131"/>
  <c r="G711" i="131"/>
  <c r="G832" i="131"/>
  <c r="G927" i="131"/>
  <c r="G1030" i="131"/>
  <c r="G1114" i="131"/>
  <c r="G1196" i="131"/>
  <c r="G1253" i="131"/>
  <c r="G1301" i="131"/>
  <c r="G1349" i="131"/>
  <c r="G1397" i="131"/>
  <c r="G1445" i="131"/>
  <c r="G1493" i="131"/>
  <c r="G1541" i="131"/>
  <c r="G1589" i="131"/>
  <c r="G1637" i="131"/>
  <c r="G1673" i="131"/>
  <c r="G1701" i="131"/>
  <c r="G1730" i="131"/>
  <c r="G1759" i="131"/>
  <c r="G1783" i="131"/>
  <c r="G1807" i="131"/>
  <c r="G1831" i="131"/>
  <c r="G1855" i="131"/>
  <c r="G1879" i="131"/>
  <c r="G1903" i="131"/>
  <c r="G1927" i="131"/>
  <c r="G1951" i="131"/>
  <c r="G1975" i="131"/>
  <c r="G1999" i="131"/>
  <c r="G2023" i="131"/>
  <c r="F2046" i="131"/>
  <c r="F2070" i="131"/>
  <c r="F2094" i="131"/>
  <c r="F2118" i="131"/>
  <c r="F20" i="131"/>
  <c r="F44" i="131"/>
  <c r="F68" i="131"/>
  <c r="F88" i="131"/>
  <c r="F102" i="131"/>
  <c r="F115" i="131"/>
  <c r="F127" i="131"/>
  <c r="F139" i="131"/>
  <c r="F151" i="131"/>
  <c r="F163" i="131"/>
  <c r="F175" i="131"/>
  <c r="F187" i="131"/>
  <c r="F199" i="131"/>
  <c r="F211" i="131"/>
  <c r="F223" i="131"/>
  <c r="F235" i="131"/>
  <c r="F247" i="131"/>
  <c r="F259" i="131"/>
  <c r="F271" i="131"/>
  <c r="F283" i="131"/>
  <c r="F295" i="131"/>
  <c r="F307" i="131"/>
  <c r="F319" i="131"/>
  <c r="F331" i="131"/>
  <c r="F343" i="131"/>
  <c r="F355" i="131"/>
  <c r="F367" i="131"/>
  <c r="F379" i="131"/>
  <c r="F391" i="131"/>
  <c r="F403" i="131"/>
  <c r="F415" i="131"/>
  <c r="F427" i="131"/>
  <c r="F439" i="131"/>
  <c r="F451" i="131"/>
  <c r="F463" i="131"/>
  <c r="F475" i="131"/>
  <c r="F487" i="131"/>
  <c r="F499" i="131"/>
  <c r="F511" i="131"/>
  <c r="F523" i="131"/>
  <c r="F535" i="131"/>
  <c r="F547" i="131"/>
  <c r="F559" i="131"/>
  <c r="F571" i="131"/>
  <c r="F583" i="131"/>
  <c r="F595" i="131"/>
  <c r="F607" i="131"/>
  <c r="F619" i="131"/>
  <c r="F631" i="131"/>
  <c r="F643" i="131"/>
  <c r="F655" i="131"/>
  <c r="F667" i="131"/>
  <c r="F679" i="131"/>
  <c r="F691" i="131"/>
  <c r="F703" i="131"/>
  <c r="F715" i="131"/>
  <c r="F727" i="131"/>
  <c r="F739" i="131"/>
  <c r="F751" i="131"/>
  <c r="F763" i="131"/>
  <c r="F775" i="131"/>
  <c r="F787" i="131"/>
  <c r="F799" i="131"/>
  <c r="F811" i="131"/>
  <c r="F823" i="131"/>
  <c r="F835" i="131"/>
  <c r="F847" i="131"/>
  <c r="F859" i="131"/>
  <c r="F871" i="131"/>
  <c r="F883" i="131"/>
  <c r="F895" i="131"/>
  <c r="F907" i="131"/>
  <c r="F919" i="131"/>
  <c r="F931" i="131"/>
  <c r="F943" i="131"/>
  <c r="F955" i="131"/>
  <c r="F967" i="131"/>
  <c r="F979" i="131"/>
  <c r="F991" i="131"/>
  <c r="F1003" i="131"/>
  <c r="F1015" i="131"/>
  <c r="F1027" i="131"/>
  <c r="F1039" i="131"/>
  <c r="F1051" i="131"/>
  <c r="F1063" i="131"/>
  <c r="F1075" i="131"/>
  <c r="F1087" i="131"/>
  <c r="F1099" i="131"/>
  <c r="F1111" i="131"/>
  <c r="F1123" i="131"/>
  <c r="F1135" i="131"/>
  <c r="F1147" i="131"/>
  <c r="F1159" i="131"/>
  <c r="F1171" i="131"/>
  <c r="F1183" i="131"/>
  <c r="F1195" i="131"/>
  <c r="F1207" i="131"/>
  <c r="F1219" i="131"/>
  <c r="F1231" i="131"/>
  <c r="F1243" i="131"/>
  <c r="F1255" i="131"/>
  <c r="F1267" i="131"/>
  <c r="F1279" i="131"/>
  <c r="F1291" i="131"/>
  <c r="F1303" i="131"/>
  <c r="F1315" i="131"/>
  <c r="F1327" i="131"/>
  <c r="F1339" i="131"/>
  <c r="F1351" i="131"/>
  <c r="F1363" i="131"/>
  <c r="F1375" i="131"/>
  <c r="F1387" i="131"/>
  <c r="F1399" i="131"/>
  <c r="F1411" i="131"/>
  <c r="F1423" i="131"/>
  <c r="F1435" i="131"/>
  <c r="F1447" i="131"/>
  <c r="F1459" i="131"/>
  <c r="F1471" i="131"/>
  <c r="F1483" i="131"/>
  <c r="F1495" i="131"/>
  <c r="G97" i="131"/>
  <c r="G359" i="131"/>
  <c r="G563" i="131"/>
  <c r="G740" i="131"/>
  <c r="G834" i="131"/>
  <c r="G930" i="131"/>
  <c r="G1037" i="131"/>
  <c r="G1121" i="131"/>
  <c r="G1208" i="131"/>
  <c r="G1262" i="131"/>
  <c r="G1310" i="131"/>
  <c r="G1358" i="131"/>
  <c r="G1406" i="131"/>
  <c r="G1454" i="131"/>
  <c r="G1502" i="131"/>
  <c r="G1550" i="131"/>
  <c r="G1598" i="131"/>
  <c r="G1646" i="131"/>
  <c r="G1677" i="131"/>
  <c r="G1706" i="131"/>
  <c r="G1735" i="131"/>
  <c r="G1763" i="131"/>
  <c r="G1787" i="131"/>
  <c r="G1811" i="131"/>
  <c r="G1835" i="131"/>
  <c r="G1859" i="131"/>
  <c r="G1883" i="131"/>
  <c r="G1907" i="131"/>
  <c r="G1931" i="131"/>
  <c r="G1955" i="131"/>
  <c r="G1979" i="131"/>
  <c r="G2003" i="131"/>
  <c r="F2050" i="131"/>
  <c r="F2074" i="131"/>
  <c r="F2098" i="131"/>
  <c r="F2122" i="131"/>
  <c r="F24" i="131"/>
  <c r="F48" i="131"/>
  <c r="F70" i="131"/>
  <c r="F89" i="131"/>
  <c r="F103" i="131"/>
  <c r="F116" i="131"/>
  <c r="F128" i="131"/>
  <c r="F140" i="131"/>
  <c r="F152" i="131"/>
  <c r="F164" i="131"/>
  <c r="F176" i="131"/>
  <c r="F188" i="131"/>
  <c r="F200" i="131"/>
  <c r="F212" i="131"/>
  <c r="F224" i="131"/>
  <c r="F236" i="131"/>
  <c r="F248" i="131"/>
  <c r="F260" i="131"/>
  <c r="F272" i="131"/>
  <c r="F284" i="131"/>
  <c r="F296" i="131"/>
  <c r="F308" i="131"/>
  <c r="F320" i="131"/>
  <c r="F332" i="131"/>
  <c r="F344" i="131"/>
  <c r="F356" i="131"/>
  <c r="F368" i="131"/>
  <c r="F380" i="131"/>
  <c r="F392" i="131"/>
  <c r="F404" i="131"/>
  <c r="F416" i="131"/>
  <c r="F428" i="131"/>
  <c r="F440" i="131"/>
  <c r="F452" i="131"/>
  <c r="F464" i="131"/>
  <c r="F476" i="131"/>
  <c r="F488" i="131"/>
  <c r="F500" i="131"/>
  <c r="F512" i="131"/>
  <c r="F524" i="131"/>
  <c r="F536" i="131"/>
  <c r="F548" i="131"/>
  <c r="F560" i="131"/>
  <c r="F572" i="131"/>
  <c r="F584" i="131"/>
  <c r="F596" i="131"/>
  <c r="F608" i="131"/>
  <c r="F620" i="131"/>
  <c r="F632" i="131"/>
  <c r="F644" i="131"/>
  <c r="F656" i="131"/>
  <c r="F668" i="131"/>
  <c r="F680" i="131"/>
  <c r="F692" i="131"/>
  <c r="F704" i="131"/>
  <c r="F716" i="131"/>
  <c r="F728" i="131"/>
  <c r="F740" i="131"/>
  <c r="F752" i="131"/>
  <c r="F764" i="131"/>
  <c r="F776" i="131"/>
  <c r="F788" i="131"/>
  <c r="F800" i="131"/>
  <c r="F812" i="131"/>
  <c r="F824" i="131"/>
  <c r="F836" i="131"/>
  <c r="F848" i="131"/>
  <c r="F860" i="131"/>
  <c r="F872" i="131"/>
  <c r="F884" i="131"/>
  <c r="F896" i="131"/>
  <c r="F908" i="131"/>
  <c r="F920" i="131"/>
  <c r="F932" i="131"/>
  <c r="F944" i="131"/>
  <c r="F956" i="131"/>
  <c r="F968" i="131"/>
  <c r="F980" i="131"/>
  <c r="F992" i="131"/>
  <c r="F1004" i="131"/>
  <c r="F1016" i="131"/>
  <c r="F1028" i="131"/>
  <c r="F1040" i="131"/>
  <c r="F1052" i="131"/>
  <c r="F1064" i="131"/>
  <c r="F1076" i="131"/>
  <c r="F1088" i="131"/>
  <c r="F1100" i="131"/>
  <c r="F1112" i="131"/>
  <c r="F1124" i="131"/>
  <c r="F1136" i="131"/>
  <c r="F1148" i="131"/>
  <c r="F1160" i="131"/>
  <c r="F1172" i="131"/>
  <c r="F1184" i="131"/>
  <c r="F1196" i="131"/>
  <c r="F1208" i="131"/>
  <c r="F1220" i="131"/>
  <c r="F1232" i="131"/>
  <c r="F1244" i="131"/>
  <c r="F1256" i="131"/>
  <c r="F1268" i="131"/>
  <c r="F1280" i="131"/>
  <c r="F1292" i="131"/>
  <c r="F1304" i="131"/>
  <c r="F1316" i="131"/>
  <c r="F1328" i="131"/>
  <c r="F1340" i="131"/>
  <c r="F1352" i="131"/>
  <c r="F1364" i="131"/>
  <c r="F1376" i="131"/>
  <c r="F1388" i="131"/>
  <c r="F1400" i="131"/>
  <c r="F1412" i="131"/>
  <c r="F1424" i="131"/>
  <c r="F1436" i="131"/>
  <c r="F1448" i="131"/>
  <c r="F1460" i="131"/>
  <c r="F1472" i="131"/>
  <c r="F1484" i="131"/>
  <c r="F1496" i="131"/>
  <c r="F1508" i="131"/>
  <c r="F1520" i="131"/>
  <c r="F1532" i="131"/>
  <c r="F1544" i="131"/>
  <c r="F1556" i="131"/>
  <c r="F1568" i="131"/>
  <c r="F1580" i="131"/>
  <c r="F1592" i="131"/>
  <c r="F1604" i="131"/>
  <c r="F1616" i="131"/>
  <c r="F1628" i="131"/>
  <c r="G153" i="131"/>
  <c r="G383" i="131"/>
  <c r="G569" i="131"/>
  <c r="G749" i="131"/>
  <c r="G844" i="131"/>
  <c r="G947" i="131"/>
  <c r="G1042" i="131"/>
  <c r="G1126" i="131"/>
  <c r="G1215" i="131"/>
  <c r="G1267" i="131"/>
  <c r="G1315" i="131"/>
  <c r="G1363" i="131"/>
  <c r="G1411" i="131"/>
  <c r="G1459" i="131"/>
  <c r="G1507" i="131"/>
  <c r="G1555" i="131"/>
  <c r="G1603" i="131"/>
  <c r="G1651" i="131"/>
  <c r="G1682" i="131"/>
  <c r="G1711" i="131"/>
  <c r="G1740" i="131"/>
  <c r="G1767" i="131"/>
  <c r="G1791" i="131"/>
  <c r="G1815" i="131"/>
  <c r="G1839" i="131"/>
  <c r="G1863" i="131"/>
  <c r="G1887" i="131"/>
  <c r="G1911" i="131"/>
  <c r="G1935" i="131"/>
  <c r="G1959" i="131"/>
  <c r="G1983" i="131"/>
  <c r="G2007" i="131"/>
  <c r="F2030" i="131"/>
  <c r="F2054" i="131"/>
  <c r="F2078" i="131"/>
  <c r="F2102" i="131"/>
  <c r="F2126" i="131"/>
  <c r="F28" i="131"/>
  <c r="F52" i="131"/>
  <c r="F72" i="131"/>
  <c r="F90" i="131"/>
  <c r="F104" i="131"/>
  <c r="F117" i="131"/>
  <c r="F129" i="131"/>
  <c r="F141" i="131"/>
  <c r="F153" i="131"/>
  <c r="F165" i="131"/>
  <c r="F177" i="131"/>
  <c r="F189" i="131"/>
  <c r="F201" i="131"/>
  <c r="F213" i="131"/>
  <c r="F225" i="131"/>
  <c r="F237" i="131"/>
  <c r="F249" i="131"/>
  <c r="F261" i="131"/>
  <c r="F273" i="131"/>
  <c r="F285" i="131"/>
  <c r="F297" i="131"/>
  <c r="F309" i="131"/>
  <c r="F321" i="131"/>
  <c r="F333" i="131"/>
  <c r="F345" i="131"/>
  <c r="F357" i="131"/>
  <c r="F369" i="131"/>
  <c r="F381" i="131"/>
  <c r="F393" i="131"/>
  <c r="F405" i="131"/>
  <c r="F417" i="131"/>
  <c r="F429" i="131"/>
  <c r="F441" i="131"/>
  <c r="F453" i="131"/>
  <c r="F465" i="131"/>
  <c r="F477" i="131"/>
  <c r="F489" i="131"/>
  <c r="F501" i="131"/>
  <c r="F513" i="131"/>
  <c r="F525" i="131"/>
  <c r="F537" i="131"/>
  <c r="F549" i="131"/>
  <c r="F561" i="131"/>
  <c r="F573" i="131"/>
  <c r="F585" i="131"/>
  <c r="F597" i="131"/>
  <c r="F609" i="131"/>
  <c r="F621" i="131"/>
  <c r="F633" i="131"/>
  <c r="F645" i="131"/>
  <c r="F657" i="131"/>
  <c r="F669" i="131"/>
  <c r="F681" i="131"/>
  <c r="F693" i="131"/>
  <c r="F705" i="131"/>
  <c r="F717" i="131"/>
  <c r="F729" i="131"/>
  <c r="F741" i="131"/>
  <c r="F753" i="131"/>
  <c r="F765" i="131"/>
  <c r="F777" i="131"/>
  <c r="F789" i="131"/>
  <c r="F801" i="131"/>
  <c r="F813" i="131"/>
  <c r="F825" i="131"/>
  <c r="F837" i="131"/>
  <c r="F849" i="131"/>
  <c r="F861" i="131"/>
  <c r="F873" i="131"/>
  <c r="F885" i="131"/>
  <c r="F897" i="131"/>
  <c r="F909" i="131"/>
  <c r="F921" i="131"/>
  <c r="F933" i="131"/>
  <c r="F945" i="131"/>
  <c r="F957" i="131"/>
  <c r="F969" i="131"/>
  <c r="F981" i="131"/>
  <c r="F993" i="131"/>
  <c r="F1005" i="131"/>
  <c r="F1017" i="131"/>
  <c r="F1029" i="131"/>
  <c r="F1041" i="131"/>
  <c r="F1053" i="131"/>
  <c r="F1065" i="131"/>
  <c r="G204" i="131"/>
  <c r="G431" i="131"/>
  <c r="G618" i="131"/>
  <c r="G767" i="131"/>
  <c r="G874" i="131"/>
  <c r="G966" i="131"/>
  <c r="G1067" i="131"/>
  <c r="G1150" i="131"/>
  <c r="G1226" i="131"/>
  <c r="G1276" i="131"/>
  <c r="G1324" i="131"/>
  <c r="G1372" i="131"/>
  <c r="G1420" i="131"/>
  <c r="G1468" i="131"/>
  <c r="G1516" i="131"/>
  <c r="G1564" i="131"/>
  <c r="G1612" i="131"/>
  <c r="G1654" i="131"/>
  <c r="G1686" i="131"/>
  <c r="G1714" i="131"/>
  <c r="G1744" i="131"/>
  <c r="G1770" i="131"/>
  <c r="G1794" i="131"/>
  <c r="G1818" i="131"/>
  <c r="G1842" i="131"/>
  <c r="G1866" i="131"/>
  <c r="G1890" i="131"/>
  <c r="G1914" i="131"/>
  <c r="G1938" i="131"/>
  <c r="G1962" i="131"/>
  <c r="G1986" i="131"/>
  <c r="G2010" i="131"/>
  <c r="F2033" i="131"/>
  <c r="F2057" i="131"/>
  <c r="F2081" i="131"/>
  <c r="F2105" i="131"/>
  <c r="F2129" i="131"/>
  <c r="F31" i="131"/>
  <c r="F55" i="131"/>
  <c r="F78" i="131"/>
  <c r="F93" i="131"/>
  <c r="F107" i="131"/>
  <c r="F120" i="131"/>
  <c r="F132" i="131"/>
  <c r="F144" i="131"/>
  <c r="F156" i="131"/>
  <c r="F168" i="131"/>
  <c r="F180" i="131"/>
  <c r="F192" i="131"/>
  <c r="F204" i="131"/>
  <c r="F216" i="131"/>
  <c r="F228" i="131"/>
  <c r="F240" i="131"/>
  <c r="F252" i="131"/>
  <c r="F264" i="131"/>
  <c r="F276" i="131"/>
  <c r="F288" i="131"/>
  <c r="F300" i="131"/>
  <c r="F312" i="131"/>
  <c r="F324" i="131"/>
  <c r="F336" i="131"/>
  <c r="F348" i="131"/>
  <c r="F360" i="131"/>
  <c r="F372" i="131"/>
  <c r="F384" i="131"/>
  <c r="F396" i="131"/>
  <c r="F408" i="131"/>
  <c r="F420" i="131"/>
  <c r="F432" i="131"/>
  <c r="F444" i="131"/>
  <c r="F456" i="131"/>
  <c r="F468" i="131"/>
  <c r="F480" i="131"/>
  <c r="F492" i="131"/>
  <c r="F504" i="131"/>
  <c r="F516" i="131"/>
  <c r="F528" i="131"/>
  <c r="F540" i="131"/>
  <c r="F552" i="131"/>
  <c r="F564" i="131"/>
  <c r="F576" i="131"/>
  <c r="F588" i="131"/>
  <c r="F600" i="131"/>
  <c r="F612" i="131"/>
  <c r="F624" i="131"/>
  <c r="F636" i="131"/>
  <c r="F648" i="131"/>
  <c r="F660" i="131"/>
  <c r="F672" i="131"/>
  <c r="F684" i="131"/>
  <c r="F696" i="131"/>
  <c r="F708" i="131"/>
  <c r="F720" i="131"/>
  <c r="F732" i="131"/>
  <c r="F744" i="131"/>
  <c r="F756" i="131"/>
  <c r="F768" i="131"/>
  <c r="F780" i="131"/>
  <c r="F792" i="131"/>
  <c r="F804" i="131"/>
  <c r="F816" i="131"/>
  <c r="F828" i="131"/>
  <c r="F840" i="131"/>
  <c r="F852" i="131"/>
  <c r="F864" i="131"/>
  <c r="F876" i="131"/>
  <c r="F888" i="131"/>
  <c r="F900" i="131"/>
  <c r="F912" i="131"/>
  <c r="F924" i="131"/>
  <c r="F936" i="131"/>
  <c r="F948" i="131"/>
  <c r="F960" i="131"/>
  <c r="F972" i="131"/>
  <c r="F984" i="131"/>
  <c r="F996" i="131"/>
  <c r="F1008" i="131"/>
  <c r="F1020" i="131"/>
  <c r="F1032" i="131"/>
  <c r="F1044" i="131"/>
  <c r="F1056" i="131"/>
  <c r="F1068" i="131"/>
  <c r="F1080" i="131"/>
  <c r="F1092" i="131"/>
  <c r="F1104" i="131"/>
  <c r="F1116" i="131"/>
  <c r="F1128" i="131"/>
  <c r="F1140" i="131"/>
  <c r="F1152" i="131"/>
  <c r="F1164" i="131"/>
  <c r="F1176" i="131"/>
  <c r="F1188" i="131"/>
  <c r="F1200" i="131"/>
  <c r="F1212" i="131"/>
  <c r="F1224" i="131"/>
  <c r="F1236" i="131"/>
  <c r="F1248" i="131"/>
  <c r="F1260" i="131"/>
  <c r="F1272" i="131"/>
  <c r="F1284" i="131"/>
  <c r="F1296" i="131"/>
  <c r="F1308" i="131"/>
  <c r="F1320" i="131"/>
  <c r="F1332" i="131"/>
  <c r="F1344" i="131"/>
  <c r="F1356" i="131"/>
  <c r="F1368" i="131"/>
  <c r="F1380" i="131"/>
  <c r="F1392" i="131"/>
  <c r="F1404" i="131"/>
  <c r="F1416" i="131"/>
  <c r="F1428" i="131"/>
  <c r="F1440" i="131"/>
  <c r="F1452" i="131"/>
  <c r="F1464" i="131"/>
  <c r="F1476" i="131"/>
  <c r="F1488" i="131"/>
  <c r="F1500" i="131"/>
  <c r="F1512" i="131"/>
  <c r="F1524" i="131"/>
  <c r="F1536" i="131"/>
  <c r="F1548" i="131"/>
  <c r="F1560" i="131"/>
  <c r="F1572" i="131"/>
  <c r="F1584" i="131"/>
  <c r="F1596" i="131"/>
  <c r="F1608" i="131"/>
  <c r="F1620" i="131"/>
  <c r="F1632" i="131"/>
  <c r="G404" i="131"/>
  <c r="G959" i="131"/>
  <c r="G1274" i="131"/>
  <c r="G1466" i="131"/>
  <c r="G1653" i="131"/>
  <c r="G1769" i="131"/>
  <c r="G1865" i="131"/>
  <c r="G1961" i="131"/>
  <c r="F2056" i="131"/>
  <c r="F30" i="131"/>
  <c r="F106" i="131"/>
  <c r="F155" i="131"/>
  <c r="F203" i="131"/>
  <c r="F251" i="131"/>
  <c r="F299" i="131"/>
  <c r="F347" i="131"/>
  <c r="F395" i="131"/>
  <c r="F443" i="131"/>
  <c r="F491" i="131"/>
  <c r="F539" i="131"/>
  <c r="F587" i="131"/>
  <c r="F635" i="131"/>
  <c r="F683" i="131"/>
  <c r="F731" i="131"/>
  <c r="F779" i="131"/>
  <c r="F827" i="131"/>
  <c r="F875" i="131"/>
  <c r="F923" i="131"/>
  <c r="F971" i="131"/>
  <c r="F1019" i="131"/>
  <c r="F1067" i="131"/>
  <c r="F1103" i="131"/>
  <c r="F1139" i="131"/>
  <c r="F1175" i="131"/>
  <c r="F1211" i="131"/>
  <c r="F1247" i="131"/>
  <c r="F1283" i="131"/>
  <c r="F1318" i="131"/>
  <c r="F1338" i="131"/>
  <c r="F1360" i="131"/>
  <c r="F1377" i="131"/>
  <c r="F1393" i="131"/>
  <c r="F1408" i="131"/>
  <c r="F1425" i="131"/>
  <c r="F1441" i="131"/>
  <c r="F1456" i="131"/>
  <c r="F1473" i="131"/>
  <c r="F1489" i="131"/>
  <c r="F1504" i="131"/>
  <c r="F1518" i="131"/>
  <c r="F1533" i="131"/>
  <c r="F1547" i="131"/>
  <c r="F1562" i="131"/>
  <c r="F1576" i="131"/>
  <c r="F1590" i="131"/>
  <c r="F1605" i="131"/>
  <c r="F1619" i="131"/>
  <c r="F1634" i="131"/>
  <c r="F1646" i="131"/>
  <c r="F1658" i="131"/>
  <c r="F1670" i="131"/>
  <c r="F1682" i="131"/>
  <c r="F1694" i="131"/>
  <c r="F1706" i="131"/>
  <c r="F1718" i="131"/>
  <c r="F1730" i="131"/>
  <c r="F1742" i="131"/>
  <c r="F1754" i="131"/>
  <c r="F1766" i="131"/>
  <c r="F1778" i="131"/>
  <c r="F1790" i="131"/>
  <c r="F1802" i="131"/>
  <c r="F1814" i="131"/>
  <c r="F1826" i="131"/>
  <c r="F1838" i="131"/>
  <c r="F1850" i="131"/>
  <c r="F1862" i="131"/>
  <c r="F1874" i="131"/>
  <c r="F1886" i="131"/>
  <c r="F1898" i="131"/>
  <c r="F1910" i="131"/>
  <c r="F1922" i="131"/>
  <c r="F1934" i="131"/>
  <c r="F1946" i="131"/>
  <c r="F1958" i="131"/>
  <c r="F1970" i="131"/>
  <c r="F1982" i="131"/>
  <c r="F1994" i="131"/>
  <c r="F2006" i="131"/>
  <c r="F2018" i="131"/>
  <c r="G543" i="131"/>
  <c r="G1013" i="131"/>
  <c r="G1300" i="131"/>
  <c r="G1492" i="131"/>
  <c r="G1672" i="131"/>
  <c r="G1782" i="131"/>
  <c r="G1878" i="131"/>
  <c r="G1974" i="131"/>
  <c r="F2069" i="131"/>
  <c r="G597" i="131"/>
  <c r="G1049" i="131"/>
  <c r="G1317" i="131"/>
  <c r="G1509" i="131"/>
  <c r="G1684" i="131"/>
  <c r="G1792" i="131"/>
  <c r="G609" i="131"/>
  <c r="G1054" i="131"/>
  <c r="G1322" i="131"/>
  <c r="G1514" i="131"/>
  <c r="G1685" i="131"/>
  <c r="G1793" i="131"/>
  <c r="G1889" i="131"/>
  <c r="G1985" i="131"/>
  <c r="F2080" i="131"/>
  <c r="F54" i="131"/>
  <c r="F119" i="131"/>
  <c r="F167" i="131"/>
  <c r="F215" i="131"/>
  <c r="F263" i="131"/>
  <c r="F311" i="131"/>
  <c r="F359" i="131"/>
  <c r="F407" i="131"/>
  <c r="F455" i="131"/>
  <c r="F503" i="131"/>
  <c r="F551" i="131"/>
  <c r="F599" i="131"/>
  <c r="F647" i="131"/>
  <c r="F695" i="131"/>
  <c r="F743" i="131"/>
  <c r="F791" i="131"/>
  <c r="F839" i="131"/>
  <c r="F887" i="131"/>
  <c r="F935" i="131"/>
  <c r="F983" i="131"/>
  <c r="F1031" i="131"/>
  <c r="F1078" i="131"/>
  <c r="F1114" i="131"/>
  <c r="F1150" i="131"/>
  <c r="F1186" i="131"/>
  <c r="F1222" i="131"/>
  <c r="F1258" i="131"/>
  <c r="F1294" i="131"/>
  <c r="F1324" i="131"/>
  <c r="F1343" i="131"/>
  <c r="F1365" i="131"/>
  <c r="F1381" i="131"/>
  <c r="F1396" i="131"/>
  <c r="F1413" i="131"/>
  <c r="F1429" i="131"/>
  <c r="F1444" i="131"/>
  <c r="F1461" i="131"/>
  <c r="F1477" i="131"/>
  <c r="F1492" i="131"/>
  <c r="F1507" i="131"/>
  <c r="F1522" i="131"/>
  <c r="F1537" i="131"/>
  <c r="F1551" i="131"/>
  <c r="F1565" i="131"/>
  <c r="F1579" i="131"/>
  <c r="F1594" i="131"/>
  <c r="F1609" i="131"/>
  <c r="F1623" i="131"/>
  <c r="F1637" i="131"/>
  <c r="F1649" i="131"/>
  <c r="F1661" i="131"/>
  <c r="F1673" i="131"/>
  <c r="F1685" i="131"/>
  <c r="F1697" i="131"/>
  <c r="F1709" i="131"/>
  <c r="F1721" i="131"/>
  <c r="F1733" i="131"/>
  <c r="F1745" i="131"/>
  <c r="F1757" i="131"/>
  <c r="F1769" i="131"/>
  <c r="F1781" i="131"/>
  <c r="F1793" i="131"/>
  <c r="F1805" i="131"/>
  <c r="F1817" i="131"/>
  <c r="F1829" i="131"/>
  <c r="F1841" i="131"/>
  <c r="F1853" i="131"/>
  <c r="F1865" i="131"/>
  <c r="F1877" i="131"/>
  <c r="F1889" i="131"/>
  <c r="F1901" i="131"/>
  <c r="F1913" i="131"/>
  <c r="F1925" i="131"/>
  <c r="F1937" i="131"/>
  <c r="F1949" i="131"/>
  <c r="F1961" i="131"/>
  <c r="F1973" i="131"/>
  <c r="F1985" i="131"/>
  <c r="F1997" i="131"/>
  <c r="F2009" i="131"/>
  <c r="F2021" i="131"/>
  <c r="G705" i="131"/>
  <c r="G1110" i="131"/>
  <c r="G1348" i="131"/>
  <c r="G1540" i="131"/>
  <c r="G1700" i="131"/>
  <c r="G1806" i="131"/>
  <c r="G1902" i="131"/>
  <c r="G1998" i="131"/>
  <c r="F2093" i="131"/>
  <c r="F67" i="131"/>
  <c r="F126" i="131"/>
  <c r="F174" i="131"/>
  <c r="F222" i="131"/>
  <c r="F270" i="131"/>
  <c r="F318" i="131"/>
  <c r="F366" i="131"/>
  <c r="F414" i="131"/>
  <c r="F462" i="131"/>
  <c r="F510" i="131"/>
  <c r="F558" i="131"/>
  <c r="F606" i="131"/>
  <c r="F654" i="131"/>
  <c r="F702" i="131"/>
  <c r="F750" i="131"/>
  <c r="F798" i="131"/>
  <c r="F846" i="131"/>
  <c r="F894" i="131"/>
  <c r="F942" i="131"/>
  <c r="F990" i="131"/>
  <c r="F1038" i="131"/>
  <c r="F1079" i="131"/>
  <c r="F1115" i="131"/>
  <c r="F1151" i="131"/>
  <c r="F1187" i="131"/>
  <c r="F1223" i="131"/>
  <c r="F1259" i="131"/>
  <c r="F1295" i="131"/>
  <c r="F1325" i="131"/>
  <c r="F1345" i="131"/>
  <c r="F1366" i="131"/>
  <c r="F1382" i="131"/>
  <c r="F1397" i="131"/>
  <c r="F1414" i="131"/>
  <c r="F1430" i="131"/>
  <c r="F1445" i="131"/>
  <c r="F1462" i="131"/>
  <c r="F1478" i="131"/>
  <c r="F1493" i="131"/>
  <c r="F1509" i="131"/>
  <c r="F1523" i="131"/>
  <c r="F1538" i="131"/>
  <c r="F1552" i="131"/>
  <c r="F1566" i="131"/>
  <c r="F1581" i="131"/>
  <c r="F1595" i="131"/>
  <c r="F1610" i="131"/>
  <c r="F1624" i="131"/>
  <c r="F1638" i="131"/>
  <c r="F1650" i="131"/>
  <c r="F1662" i="131"/>
  <c r="F1674" i="131"/>
  <c r="F1686" i="131"/>
  <c r="F1698" i="131"/>
  <c r="F1710" i="131"/>
  <c r="F1722" i="131"/>
  <c r="F1734" i="131"/>
  <c r="F1746" i="131"/>
  <c r="F1758" i="131"/>
  <c r="F1770" i="131"/>
  <c r="F1782" i="131"/>
  <c r="F1794" i="131"/>
  <c r="F1806" i="131"/>
  <c r="F1818" i="131"/>
  <c r="F1830" i="131"/>
  <c r="F1842" i="131"/>
  <c r="F1854" i="131"/>
  <c r="F1866" i="131"/>
  <c r="F1878" i="131"/>
  <c r="F1890" i="131"/>
  <c r="F1902" i="131"/>
  <c r="F1914" i="131"/>
  <c r="F1926" i="131"/>
  <c r="F1938" i="131"/>
  <c r="F1950" i="131"/>
  <c r="F1962" i="131"/>
  <c r="F1974" i="131"/>
  <c r="F1986" i="131"/>
  <c r="F1998" i="131"/>
  <c r="F2010" i="131"/>
  <c r="F2022" i="131"/>
  <c r="G754" i="131"/>
  <c r="G1139" i="131"/>
  <c r="G1365" i="131"/>
  <c r="G1557" i="131"/>
  <c r="G1712" i="131"/>
  <c r="G1816" i="131"/>
  <c r="G1912" i="131"/>
  <c r="G2008" i="131"/>
  <c r="F2103" i="131"/>
  <c r="F76" i="131"/>
  <c r="F130" i="131"/>
  <c r="F178" i="131"/>
  <c r="F226" i="131"/>
  <c r="F274" i="131"/>
  <c r="F322" i="131"/>
  <c r="F370" i="131"/>
  <c r="F418" i="131"/>
  <c r="F466" i="131"/>
  <c r="F514" i="131"/>
  <c r="F562" i="131"/>
  <c r="F610" i="131"/>
  <c r="F658" i="131"/>
  <c r="F706" i="131"/>
  <c r="F754" i="131"/>
  <c r="F802" i="131"/>
  <c r="F850" i="131"/>
  <c r="F898" i="131"/>
  <c r="F946" i="131"/>
  <c r="F994" i="131"/>
  <c r="F1042" i="131"/>
  <c r="F1086" i="131"/>
  <c r="F1122" i="131"/>
  <c r="F1158" i="131"/>
  <c r="F1194" i="131"/>
  <c r="F1230" i="131"/>
  <c r="F1266" i="131"/>
  <c r="F1302" i="131"/>
  <c r="F1326" i="131"/>
  <c r="F1348" i="131"/>
  <c r="F1367" i="131"/>
  <c r="F1383" i="131"/>
  <c r="F1398" i="131"/>
  <c r="F1415" i="131"/>
  <c r="F1431" i="131"/>
  <c r="F1446" i="131"/>
  <c r="F1463" i="131"/>
  <c r="F1479" i="131"/>
  <c r="F1494" i="131"/>
  <c r="F1510" i="131"/>
  <c r="F1525" i="131"/>
  <c r="F1539" i="131"/>
  <c r="F1553" i="131"/>
  <c r="F1567" i="131"/>
  <c r="F1582" i="131"/>
  <c r="F1597" i="131"/>
  <c r="F1611" i="131"/>
  <c r="F1625" i="131"/>
  <c r="F1639" i="131"/>
  <c r="F1651" i="131"/>
  <c r="F1663" i="131"/>
  <c r="F1675" i="131"/>
  <c r="F1687" i="131"/>
  <c r="F1699" i="131"/>
  <c r="F1711" i="131"/>
  <c r="F1723" i="131"/>
  <c r="F1735" i="131"/>
  <c r="F1747" i="131"/>
  <c r="F1759" i="131"/>
  <c r="F1771" i="131"/>
  <c r="F1783" i="131"/>
  <c r="F1795" i="131"/>
  <c r="F1807" i="131"/>
  <c r="F1819" i="131"/>
  <c r="F1831" i="131"/>
  <c r="F1843" i="131"/>
  <c r="F1855" i="131"/>
  <c r="F1867" i="131"/>
  <c r="F1879" i="131"/>
  <c r="F1891" i="131"/>
  <c r="F1903" i="131"/>
  <c r="F1915" i="131"/>
  <c r="F1927" i="131"/>
  <c r="F1939" i="131"/>
  <c r="F1951" i="131"/>
  <c r="F1963" i="131"/>
  <c r="F1975" i="131"/>
  <c r="F1987" i="131"/>
  <c r="F1999" i="131"/>
  <c r="F2011" i="131"/>
  <c r="F2023" i="131"/>
  <c r="G761" i="131"/>
  <c r="G1146" i="131"/>
  <c r="G1370" i="131"/>
  <c r="G1562" i="131"/>
  <c r="G1713" i="131"/>
  <c r="G1817" i="131"/>
  <c r="G1913" i="131"/>
  <c r="G2009" i="131"/>
  <c r="F2104" i="131"/>
  <c r="F77" i="131"/>
  <c r="F131" i="131"/>
  <c r="F179" i="131"/>
  <c r="F227" i="131"/>
  <c r="F275" i="131"/>
  <c r="F323" i="131"/>
  <c r="F371" i="131"/>
  <c r="F419" i="131"/>
  <c r="F467" i="131"/>
  <c r="F515" i="131"/>
  <c r="F563" i="131"/>
  <c r="F611" i="131"/>
  <c r="F659" i="131"/>
  <c r="F707" i="131"/>
  <c r="F755" i="131"/>
  <c r="F803" i="131"/>
  <c r="F851" i="131"/>
  <c r="F899" i="131"/>
  <c r="F947" i="131"/>
  <c r="F995" i="131"/>
  <c r="F1043" i="131"/>
  <c r="F1089" i="131"/>
  <c r="F1125" i="131"/>
  <c r="F1161" i="131"/>
  <c r="F1197" i="131"/>
  <c r="F1233" i="131"/>
  <c r="F1269" i="131"/>
  <c r="F1305" i="131"/>
  <c r="F1329" i="131"/>
  <c r="F1349" i="131"/>
  <c r="F1369" i="131"/>
  <c r="F1384" i="131"/>
  <c r="F1401" i="131"/>
  <c r="F1417" i="131"/>
  <c r="F1432" i="131"/>
  <c r="F1449" i="131"/>
  <c r="F1465" i="131"/>
  <c r="F1480" i="131"/>
  <c r="F1497" i="131"/>
  <c r="F1511" i="131"/>
  <c r="F1526" i="131"/>
  <c r="G23" i="131"/>
  <c r="G822" i="131"/>
  <c r="G1192" i="131"/>
  <c r="G1396" i="131"/>
  <c r="G1588" i="131"/>
  <c r="G1729" i="131"/>
  <c r="G1830" i="131"/>
  <c r="G1926" i="131"/>
  <c r="G2022" i="131"/>
  <c r="F2117" i="131"/>
  <c r="F85" i="131"/>
  <c r="F138" i="131"/>
  <c r="F186" i="131"/>
  <c r="F234" i="131"/>
  <c r="F282" i="131"/>
  <c r="F330" i="131"/>
  <c r="F378" i="131"/>
  <c r="F426" i="131"/>
  <c r="F474" i="131"/>
  <c r="F522" i="131"/>
  <c r="F570" i="131"/>
  <c r="F618" i="131"/>
  <c r="F666" i="131"/>
  <c r="F714" i="131"/>
  <c r="F762" i="131"/>
  <c r="F810" i="131"/>
  <c r="F858" i="131"/>
  <c r="F906" i="131"/>
  <c r="F954" i="131"/>
  <c r="F1002" i="131"/>
  <c r="F1050" i="131"/>
  <c r="F1090" i="131"/>
  <c r="F1126" i="131"/>
  <c r="F1162" i="131"/>
  <c r="F1198" i="131"/>
  <c r="F1234" i="131"/>
  <c r="F1270" i="131"/>
  <c r="F1306" i="131"/>
  <c r="F1330" i="131"/>
  <c r="F1350" i="131"/>
  <c r="F1370" i="131"/>
  <c r="F1385" i="131"/>
  <c r="F1402" i="131"/>
  <c r="F1418" i="131"/>
  <c r="F1433" i="131"/>
  <c r="F1450" i="131"/>
  <c r="F1466" i="131"/>
  <c r="F1481" i="131"/>
  <c r="F1498" i="131"/>
  <c r="F1513" i="131"/>
  <c r="F1527" i="131"/>
  <c r="F1541" i="131"/>
  <c r="F1555" i="131"/>
  <c r="F1570" i="131"/>
  <c r="F1585" i="131"/>
  <c r="F1599" i="131"/>
  <c r="F1613" i="131"/>
  <c r="F1627" i="131"/>
  <c r="F1641" i="131"/>
  <c r="F1653" i="131"/>
  <c r="F1665" i="131"/>
  <c r="F1677" i="131"/>
  <c r="F1689" i="131"/>
  <c r="F1701" i="131"/>
  <c r="F1713" i="131"/>
  <c r="F1725" i="131"/>
  <c r="F1737" i="131"/>
  <c r="F1749" i="131"/>
  <c r="F1761" i="131"/>
  <c r="F1773" i="131"/>
  <c r="F1785" i="131"/>
  <c r="F1797" i="131"/>
  <c r="F1809" i="131"/>
  <c r="F1821" i="131"/>
  <c r="F1833" i="131"/>
  <c r="F1845" i="131"/>
  <c r="F1857" i="131"/>
  <c r="F1869" i="131"/>
  <c r="F1881" i="131"/>
  <c r="F1893" i="131"/>
  <c r="F1905" i="131"/>
  <c r="F1917" i="131"/>
  <c r="F1929" i="131"/>
  <c r="F1941" i="131"/>
  <c r="F1953" i="131"/>
  <c r="F1965" i="131"/>
  <c r="F1977" i="131"/>
  <c r="F1989" i="131"/>
  <c r="F2001" i="131"/>
  <c r="F2013" i="131"/>
  <c r="F2025" i="131"/>
  <c r="G173" i="131"/>
  <c r="G850" i="131"/>
  <c r="G1217" i="131"/>
  <c r="G1413" i="131"/>
  <c r="G1605" i="131"/>
  <c r="G1741" i="131"/>
  <c r="G1840" i="131"/>
  <c r="G1936" i="131"/>
  <c r="F2031" i="131"/>
  <c r="F2127" i="131"/>
  <c r="F91" i="131"/>
  <c r="F142" i="131"/>
  <c r="F190" i="131"/>
  <c r="F238" i="131"/>
  <c r="F286" i="131"/>
  <c r="F334" i="131"/>
  <c r="F382" i="131"/>
  <c r="F430" i="131"/>
  <c r="F478" i="131"/>
  <c r="F526" i="131"/>
  <c r="F574" i="131"/>
  <c r="F622" i="131"/>
  <c r="F670" i="131"/>
  <c r="F718" i="131"/>
  <c r="F766" i="131"/>
  <c r="F814" i="131"/>
  <c r="F862" i="131"/>
  <c r="F910" i="131"/>
  <c r="F958" i="131"/>
  <c r="F1006" i="131"/>
  <c r="F1054" i="131"/>
  <c r="F1091" i="131"/>
  <c r="F1127" i="131"/>
  <c r="F1163" i="131"/>
  <c r="F1199" i="131"/>
  <c r="F1235" i="131"/>
  <c r="F1271" i="131"/>
  <c r="F1307" i="131"/>
  <c r="F1331" i="131"/>
  <c r="F1353" i="131"/>
  <c r="F1371" i="131"/>
  <c r="F1386" i="131"/>
  <c r="F1403" i="131"/>
  <c r="F1419" i="131"/>
  <c r="F1434" i="131"/>
  <c r="F1451" i="131"/>
  <c r="F1467" i="131"/>
  <c r="F1482" i="131"/>
  <c r="F1499" i="131"/>
  <c r="F1514" i="131"/>
  <c r="F1528" i="131"/>
  <c r="F1542" i="131"/>
  <c r="F1557" i="131"/>
  <c r="F1571" i="131"/>
  <c r="F1586" i="131"/>
  <c r="F1600" i="131"/>
  <c r="F1614" i="131"/>
  <c r="F1629" i="131"/>
  <c r="F1642" i="131"/>
  <c r="F1654" i="131"/>
  <c r="F1666" i="131"/>
  <c r="F1678" i="131"/>
  <c r="F1690" i="131"/>
  <c r="F1702" i="131"/>
  <c r="F1714" i="131"/>
  <c r="F1726" i="131"/>
  <c r="F1738" i="131"/>
  <c r="F1750" i="131"/>
  <c r="F1762" i="131"/>
  <c r="F1774" i="131"/>
  <c r="F1786" i="131"/>
  <c r="F1798" i="131"/>
  <c r="F1810" i="131"/>
  <c r="F1822" i="131"/>
  <c r="F1834" i="131"/>
  <c r="F1846" i="131"/>
  <c r="F1858" i="131"/>
  <c r="F1870" i="131"/>
  <c r="F1882" i="131"/>
  <c r="F1894" i="131"/>
  <c r="F1906" i="131"/>
  <c r="F1918" i="131"/>
  <c r="F1930" i="131"/>
  <c r="F1942" i="131"/>
  <c r="F1954" i="131"/>
  <c r="F1966" i="131"/>
  <c r="F1978" i="131"/>
  <c r="F1990" i="131"/>
  <c r="F2002" i="131"/>
  <c r="F2014" i="131"/>
  <c r="F2026" i="131"/>
  <c r="G1269" i="131"/>
  <c r="G1864" i="131"/>
  <c r="F29" i="131"/>
  <c r="F166" i="131"/>
  <c r="F294" i="131"/>
  <c r="F402" i="131"/>
  <c r="F527" i="131"/>
  <c r="F634" i="131"/>
  <c r="F742" i="131"/>
  <c r="F870" i="131"/>
  <c r="F978" i="131"/>
  <c r="F1098" i="131"/>
  <c r="F1174" i="131"/>
  <c r="F1257" i="131"/>
  <c r="F1336" i="131"/>
  <c r="F1378" i="131"/>
  <c r="F1420" i="131"/>
  <c r="F1455" i="131"/>
  <c r="F1491" i="131"/>
  <c r="F1530" i="131"/>
  <c r="F1559" i="131"/>
  <c r="F1588" i="131"/>
  <c r="F1617" i="131"/>
  <c r="F1644" i="131"/>
  <c r="F1668" i="131"/>
  <c r="F1692" i="131"/>
  <c r="F1716" i="131"/>
  <c r="F1740" i="131"/>
  <c r="F1764" i="131"/>
  <c r="F1788" i="131"/>
  <c r="F1812" i="131"/>
  <c r="F1836" i="131"/>
  <c r="F1860" i="131"/>
  <c r="F1884" i="131"/>
  <c r="F1908" i="131"/>
  <c r="F1932" i="131"/>
  <c r="F1956" i="131"/>
  <c r="F1980" i="131"/>
  <c r="F2004" i="131"/>
  <c r="G1418" i="131"/>
  <c r="G1888" i="131"/>
  <c r="F43" i="131"/>
  <c r="F191" i="131"/>
  <c r="F298" i="131"/>
  <c r="F406" i="131"/>
  <c r="F534" i="131"/>
  <c r="F642" i="131"/>
  <c r="F767" i="131"/>
  <c r="F874" i="131"/>
  <c r="F982" i="131"/>
  <c r="F1101" i="131"/>
  <c r="F1182" i="131"/>
  <c r="F1278" i="131"/>
  <c r="F1337" i="131"/>
  <c r="F1379" i="131"/>
  <c r="F1421" i="131"/>
  <c r="F1457" i="131"/>
  <c r="F1501" i="131"/>
  <c r="F1531" i="131"/>
  <c r="F1561" i="131"/>
  <c r="F1589" i="131"/>
  <c r="F1618" i="131"/>
  <c r="F1645" i="131"/>
  <c r="F1669" i="131"/>
  <c r="F1693" i="131"/>
  <c r="F1717" i="131"/>
  <c r="F1741" i="131"/>
  <c r="F1765" i="131"/>
  <c r="F1789" i="131"/>
  <c r="F1813" i="131"/>
  <c r="F1837" i="131"/>
  <c r="F1861" i="131"/>
  <c r="F1885" i="131"/>
  <c r="F1909" i="131"/>
  <c r="F1933" i="131"/>
  <c r="F1957" i="131"/>
  <c r="F1981" i="131"/>
  <c r="F2005" i="131"/>
  <c r="G1444" i="131"/>
  <c r="G1937" i="131"/>
  <c r="F53" i="131"/>
  <c r="F198" i="131"/>
  <c r="F306" i="131"/>
  <c r="F431" i="131"/>
  <c r="F538" i="131"/>
  <c r="F646" i="131"/>
  <c r="F774" i="131"/>
  <c r="F882" i="131"/>
  <c r="F1007" i="131"/>
  <c r="F1102" i="131"/>
  <c r="F1185" i="131"/>
  <c r="F1281" i="131"/>
  <c r="F1341" i="131"/>
  <c r="F1389" i="131"/>
  <c r="F1422" i="131"/>
  <c r="F1458" i="131"/>
  <c r="F1502" i="131"/>
  <c r="F1534" i="131"/>
  <c r="F1563" i="131"/>
  <c r="F1591" i="131"/>
  <c r="F1621" i="131"/>
  <c r="F1647" i="131"/>
  <c r="F1671" i="131"/>
  <c r="F1695" i="131"/>
  <c r="F1719" i="131"/>
  <c r="G1461" i="131"/>
  <c r="G1950" i="131"/>
  <c r="F92" i="131"/>
  <c r="F202" i="131"/>
  <c r="F310" i="131"/>
  <c r="F438" i="131"/>
  <c r="F546" i="131"/>
  <c r="F671" i="131"/>
  <c r="F778" i="131"/>
  <c r="F886" i="131"/>
  <c r="F1014" i="131"/>
  <c r="F1110" i="131"/>
  <c r="F1206" i="131"/>
  <c r="F1282" i="131"/>
  <c r="F1342" i="131"/>
  <c r="F1390" i="131"/>
  <c r="F1426" i="131"/>
  <c r="F1468" i="131"/>
  <c r="F1503" i="131"/>
  <c r="F1535" i="131"/>
  <c r="F1564" i="131"/>
  <c r="F1593" i="131"/>
  <c r="F1622" i="131"/>
  <c r="F1648" i="131"/>
  <c r="F1672" i="131"/>
  <c r="F1696" i="131"/>
  <c r="F1720" i="131"/>
  <c r="F1744" i="131"/>
  <c r="F1768" i="131"/>
  <c r="F1792" i="131"/>
  <c r="F1816" i="131"/>
  <c r="F1840" i="131"/>
  <c r="F1864" i="131"/>
  <c r="F1888" i="131"/>
  <c r="F1912" i="131"/>
  <c r="F1936" i="131"/>
  <c r="F1960" i="131"/>
  <c r="F1984" i="131"/>
  <c r="F2008" i="131"/>
  <c r="G176" i="131"/>
  <c r="G1610" i="131"/>
  <c r="G1960" i="131"/>
  <c r="F101" i="131"/>
  <c r="F210" i="131"/>
  <c r="F335" i="131"/>
  <c r="F442" i="131"/>
  <c r="F550" i="131"/>
  <c r="F678" i="131"/>
  <c r="F786" i="131"/>
  <c r="F911" i="131"/>
  <c r="F1018" i="131"/>
  <c r="F1113" i="131"/>
  <c r="F1209" i="131"/>
  <c r="F1290" i="131"/>
  <c r="F1354" i="131"/>
  <c r="F1391" i="131"/>
  <c r="F1427" i="131"/>
  <c r="F1469" i="131"/>
  <c r="F1505" i="131"/>
  <c r="F1540" i="131"/>
  <c r="F1569" i="131"/>
  <c r="F1598" i="131"/>
  <c r="F1626" i="131"/>
  <c r="F1652" i="131"/>
  <c r="F1676" i="131"/>
  <c r="F1700" i="131"/>
  <c r="F1724" i="131"/>
  <c r="F1748" i="131"/>
  <c r="F1772" i="131"/>
  <c r="F1796" i="131"/>
  <c r="F1820" i="131"/>
  <c r="F1844" i="131"/>
  <c r="F1868" i="131"/>
  <c r="F1892" i="131"/>
  <c r="F1916" i="131"/>
  <c r="F1940" i="131"/>
  <c r="F1964" i="131"/>
  <c r="F1988" i="131"/>
  <c r="F2012" i="131"/>
  <c r="G330" i="131"/>
  <c r="G1636" i="131"/>
  <c r="G1984" i="131"/>
  <c r="F105" i="131"/>
  <c r="F214" i="131"/>
  <c r="F342" i="131"/>
  <c r="F450" i="131"/>
  <c r="F575" i="131"/>
  <c r="F682" i="131"/>
  <c r="F790" i="131"/>
  <c r="F918" i="131"/>
  <c r="F1026" i="131"/>
  <c r="F1134" i="131"/>
  <c r="F1210" i="131"/>
  <c r="F1293" i="131"/>
  <c r="F1355" i="131"/>
  <c r="F1394" i="131"/>
  <c r="F1437" i="131"/>
  <c r="F1470" i="131"/>
  <c r="F1506" i="131"/>
  <c r="F1543" i="131"/>
  <c r="F1573" i="131"/>
  <c r="F1601" i="131"/>
  <c r="F1630" i="131"/>
  <c r="F1655" i="131"/>
  <c r="F1679" i="131"/>
  <c r="F1703" i="131"/>
  <c r="F1727" i="131"/>
  <c r="F1751" i="131"/>
  <c r="F1775" i="131"/>
  <c r="F1799" i="131"/>
  <c r="F1823" i="131"/>
  <c r="F1847" i="131"/>
  <c r="F1871" i="131"/>
  <c r="F1895" i="131"/>
  <c r="F1919" i="131"/>
  <c r="F1943" i="131"/>
  <c r="F1967" i="131"/>
  <c r="F1991" i="131"/>
  <c r="F2015" i="131"/>
  <c r="G401" i="131"/>
  <c r="G1652" i="131"/>
  <c r="F2032" i="131"/>
  <c r="F114" i="131"/>
  <c r="F239" i="131"/>
  <c r="F346" i="131"/>
  <c r="F454" i="131"/>
  <c r="F582" i="131"/>
  <c r="F690" i="131"/>
  <c r="F815" i="131"/>
  <c r="F922" i="131"/>
  <c r="F1030" i="131"/>
  <c r="F1137" i="131"/>
  <c r="F1218" i="131"/>
  <c r="F1313" i="131"/>
  <c r="F1357" i="131"/>
  <c r="F1395" i="131"/>
  <c r="F1438" i="131"/>
  <c r="F1474" i="131"/>
  <c r="F1515" i="131"/>
  <c r="F1545" i="131"/>
  <c r="F1574" i="131"/>
  <c r="F1602" i="131"/>
  <c r="F1631" i="131"/>
  <c r="F1656" i="131"/>
  <c r="F1680" i="131"/>
  <c r="F1704" i="131"/>
  <c r="F1728" i="131"/>
  <c r="F1752" i="131"/>
  <c r="F1776" i="131"/>
  <c r="F1800" i="131"/>
  <c r="F1824" i="131"/>
  <c r="F1848" i="131"/>
  <c r="F1872" i="131"/>
  <c r="F1896" i="131"/>
  <c r="F1920" i="131"/>
  <c r="F1944" i="131"/>
  <c r="F1968" i="131"/>
  <c r="F1992" i="131"/>
  <c r="F2016" i="131"/>
  <c r="G866" i="131"/>
  <c r="G1742" i="131"/>
  <c r="F2045" i="131"/>
  <c r="F118" i="131"/>
  <c r="F246" i="131"/>
  <c r="F354" i="131"/>
  <c r="F479" i="131"/>
  <c r="F586" i="131"/>
  <c r="F694" i="131"/>
  <c r="F822" i="131"/>
  <c r="F930" i="131"/>
  <c r="F1055" i="131"/>
  <c r="F1138" i="131"/>
  <c r="F1221" i="131"/>
  <c r="F1314" i="131"/>
  <c r="F1361" i="131"/>
  <c r="F1405" i="131"/>
  <c r="F1439" i="131"/>
  <c r="F1475" i="131"/>
  <c r="F1516" i="131"/>
  <c r="F1546" i="131"/>
  <c r="F1575" i="131"/>
  <c r="F1603" i="131"/>
  <c r="F1633" i="131"/>
  <c r="F1657" i="131"/>
  <c r="F1681" i="131"/>
  <c r="F1705" i="131"/>
  <c r="F1729" i="131"/>
  <c r="F1753" i="131"/>
  <c r="F1777" i="131"/>
  <c r="F1801" i="131"/>
  <c r="F1825" i="131"/>
  <c r="F1849" i="131"/>
  <c r="F1873" i="131"/>
  <c r="F1897" i="131"/>
  <c r="F1921" i="131"/>
  <c r="F1945" i="131"/>
  <c r="F1969" i="131"/>
  <c r="F1993" i="131"/>
  <c r="F2017" i="131"/>
  <c r="G917" i="131"/>
  <c r="G1758" i="131"/>
  <c r="F2055" i="131"/>
  <c r="F143" i="131"/>
  <c r="F250" i="131"/>
  <c r="F358" i="131"/>
  <c r="F486" i="131"/>
  <c r="F594" i="131"/>
  <c r="F719" i="131"/>
  <c r="F826" i="131"/>
  <c r="F934" i="131"/>
  <c r="F1062" i="131"/>
  <c r="F1146" i="131"/>
  <c r="F1242" i="131"/>
  <c r="F1317" i="131"/>
  <c r="F1362" i="131"/>
  <c r="F1406" i="131"/>
  <c r="F1442" i="131"/>
  <c r="F1485" i="131"/>
  <c r="F1517" i="131"/>
  <c r="F1549" i="131"/>
  <c r="F1577" i="131"/>
  <c r="F1606" i="131"/>
  <c r="F1635" i="131"/>
  <c r="F1659" i="131"/>
  <c r="F1683" i="131"/>
  <c r="F1707" i="131"/>
  <c r="F1731" i="131"/>
  <c r="F1755" i="131"/>
  <c r="F1779" i="131"/>
  <c r="F1803" i="131"/>
  <c r="F1827" i="131"/>
  <c r="F1851" i="131"/>
  <c r="F1875" i="131"/>
  <c r="F1899" i="131"/>
  <c r="F1923" i="131"/>
  <c r="F1947" i="131"/>
  <c r="F1971" i="131"/>
  <c r="F1995" i="131"/>
  <c r="F2019" i="131"/>
  <c r="G1252" i="131"/>
  <c r="G1854" i="131"/>
  <c r="F19" i="131"/>
  <c r="F162" i="131"/>
  <c r="F287" i="131"/>
  <c r="F394" i="131"/>
  <c r="F502" i="131"/>
  <c r="F630" i="131"/>
  <c r="F738" i="131"/>
  <c r="F863" i="131"/>
  <c r="F970" i="131"/>
  <c r="F1077" i="131"/>
  <c r="F1173" i="131"/>
  <c r="F1254" i="131"/>
  <c r="F1333" i="131"/>
  <c r="F1374" i="131"/>
  <c r="F1410" i="131"/>
  <c r="F1454" i="131"/>
  <c r="F1490" i="131"/>
  <c r="F1529" i="131"/>
  <c r="F1558" i="131"/>
  <c r="F1587" i="131"/>
  <c r="F1615" i="131"/>
  <c r="F1643" i="131"/>
  <c r="F1667" i="131"/>
  <c r="F1691" i="131"/>
  <c r="F1715" i="131"/>
  <c r="F1739" i="131"/>
  <c r="F1763" i="131"/>
  <c r="F1787" i="131"/>
  <c r="F1811" i="131"/>
  <c r="F1835" i="131"/>
  <c r="F1859" i="131"/>
  <c r="F1883" i="131"/>
  <c r="F1907" i="131"/>
  <c r="F1931" i="131"/>
  <c r="F1955" i="131"/>
  <c r="F1979" i="131"/>
  <c r="F2003" i="131"/>
  <c r="F258" i="131"/>
  <c r="F959" i="131"/>
  <c r="F1407" i="131"/>
  <c r="F1607" i="131"/>
  <c r="F1743" i="131"/>
  <c r="F1839" i="131"/>
  <c r="F1935" i="131"/>
  <c r="F262" i="131"/>
  <c r="F966" i="131"/>
  <c r="F1409" i="131"/>
  <c r="F1612" i="131"/>
  <c r="F1756" i="131"/>
  <c r="F1852" i="131"/>
  <c r="F1948" i="131"/>
  <c r="F383" i="131"/>
  <c r="F1066" i="131"/>
  <c r="F1443" i="131"/>
  <c r="F1636" i="131"/>
  <c r="F1760" i="131"/>
  <c r="F1856" i="131"/>
  <c r="F1952" i="131"/>
  <c r="F390" i="131"/>
  <c r="F1074" i="131"/>
  <c r="F1453" i="131"/>
  <c r="F1640" i="131"/>
  <c r="F1767" i="131"/>
  <c r="F1863" i="131"/>
  <c r="F1959" i="131"/>
  <c r="G954" i="131"/>
  <c r="F490" i="131"/>
  <c r="F1149" i="131"/>
  <c r="F1486" i="131"/>
  <c r="F1660" i="131"/>
  <c r="F1780" i="131"/>
  <c r="F1876" i="131"/>
  <c r="F1972" i="131"/>
  <c r="G1223" i="131"/>
  <c r="F498" i="131"/>
  <c r="F1170" i="131"/>
  <c r="F1487" i="131"/>
  <c r="F1664" i="131"/>
  <c r="F1784" i="131"/>
  <c r="F1880" i="131"/>
  <c r="F1976" i="131"/>
  <c r="G1768" i="131"/>
  <c r="F598" i="131"/>
  <c r="F1245" i="131"/>
  <c r="F1519" i="131"/>
  <c r="F1684" i="131"/>
  <c r="F1791" i="131"/>
  <c r="F1887" i="131"/>
  <c r="F1983" i="131"/>
  <c r="G1841" i="131"/>
  <c r="F623" i="131"/>
  <c r="F1246" i="131"/>
  <c r="F1521" i="131"/>
  <c r="F1688" i="131"/>
  <c r="F1804" i="131"/>
  <c r="F1900" i="131"/>
  <c r="F1996" i="131"/>
  <c r="F2079" i="131"/>
  <c r="F726" i="131"/>
  <c r="F1319" i="131"/>
  <c r="F1550" i="131"/>
  <c r="F1708" i="131"/>
  <c r="F1808" i="131"/>
  <c r="F1904" i="131"/>
  <c r="F2000" i="131"/>
  <c r="F2128" i="131"/>
  <c r="F730" i="131"/>
  <c r="F1321" i="131"/>
  <c r="F1554" i="131"/>
  <c r="F1712" i="131"/>
  <c r="F1815" i="131"/>
  <c r="F1911" i="131"/>
  <c r="F2007" i="131"/>
  <c r="F1732" i="131"/>
  <c r="C2029" i="131"/>
  <c r="C2041" i="131"/>
  <c r="C2053" i="131"/>
  <c r="C2065" i="131"/>
  <c r="C2077" i="131"/>
  <c r="C2089" i="131"/>
  <c r="C2101" i="131"/>
  <c r="C2113" i="131"/>
  <c r="C2125" i="131"/>
  <c r="C15" i="131"/>
  <c r="C27" i="131"/>
  <c r="C39" i="131"/>
  <c r="C51" i="131"/>
  <c r="C63" i="131"/>
  <c r="C75" i="131"/>
  <c r="C87" i="131"/>
  <c r="C99" i="131"/>
  <c r="C111" i="131"/>
  <c r="C123" i="131"/>
  <c r="C135" i="131"/>
  <c r="C147" i="131"/>
  <c r="C159" i="131"/>
  <c r="C171" i="131"/>
  <c r="C183" i="131"/>
  <c r="C195" i="131"/>
  <c r="C207" i="131"/>
  <c r="C219" i="131"/>
  <c r="C231" i="131"/>
  <c r="C243" i="131"/>
  <c r="C255" i="131"/>
  <c r="C267" i="131"/>
  <c r="C279" i="131"/>
  <c r="C291" i="131"/>
  <c r="C303" i="131"/>
  <c r="C315" i="131"/>
  <c r="C327" i="131"/>
  <c r="C339" i="131"/>
  <c r="C351" i="131"/>
  <c r="C363" i="131"/>
  <c r="C375" i="131"/>
  <c r="C387" i="131"/>
  <c r="C399" i="131"/>
  <c r="C411" i="131"/>
  <c r="C423" i="131"/>
  <c r="C435" i="131"/>
  <c r="F1736" i="131"/>
  <c r="F1828" i="131"/>
  <c r="F1832" i="131"/>
  <c r="F150" i="131"/>
  <c r="F1924" i="131"/>
  <c r="F154" i="131"/>
  <c r="F1928" i="131"/>
  <c r="F834" i="131"/>
  <c r="F2020" i="131"/>
  <c r="F838" i="131"/>
  <c r="F2024" i="131"/>
  <c r="C2036" i="131"/>
  <c r="C2048" i="131"/>
  <c r="C2060" i="131"/>
  <c r="C2072" i="131"/>
  <c r="C2084" i="131"/>
  <c r="C2096" i="131"/>
  <c r="C2108" i="131"/>
  <c r="C2120" i="131"/>
  <c r="C2132" i="131"/>
  <c r="C22" i="131"/>
  <c r="C34" i="131"/>
  <c r="C46" i="131"/>
  <c r="C58" i="131"/>
  <c r="F1372" i="131"/>
  <c r="C2037" i="131"/>
  <c r="C2049" i="131"/>
  <c r="C2061" i="131"/>
  <c r="C2073" i="131"/>
  <c r="C2085" i="131"/>
  <c r="C2097" i="131"/>
  <c r="C2109" i="131"/>
  <c r="C2121" i="131"/>
  <c r="C11" i="131"/>
  <c r="C23" i="131"/>
  <c r="C35" i="131"/>
  <c r="C47" i="131"/>
  <c r="C59" i="131"/>
  <c r="C71" i="131"/>
  <c r="C83" i="131"/>
  <c r="C95" i="131"/>
  <c r="F1373" i="131"/>
  <c r="C2034" i="131"/>
  <c r="C2051" i="131"/>
  <c r="C2067" i="131"/>
  <c r="C2082" i="131"/>
  <c r="C2099" i="131"/>
  <c r="C2115" i="131"/>
  <c r="C2130" i="131"/>
  <c r="C25" i="131"/>
  <c r="C41" i="131"/>
  <c r="C56" i="131"/>
  <c r="C72" i="131"/>
  <c r="C86" i="131"/>
  <c r="C101" i="131"/>
  <c r="C114" i="131"/>
  <c r="C127" i="131"/>
  <c r="C140" i="131"/>
  <c r="C153" i="131"/>
  <c r="C166" i="131"/>
  <c r="C179" i="131"/>
  <c r="C192" i="131"/>
  <c r="C205" i="131"/>
  <c r="C218" i="131"/>
  <c r="C232" i="131"/>
  <c r="C245" i="131"/>
  <c r="C258" i="131"/>
  <c r="C271" i="131"/>
  <c r="C284" i="131"/>
  <c r="C297" i="131"/>
  <c r="C310" i="131"/>
  <c r="C323" i="131"/>
  <c r="C336" i="131"/>
  <c r="C349" i="131"/>
  <c r="C362" i="131"/>
  <c r="C376" i="131"/>
  <c r="C389" i="131"/>
  <c r="C402" i="131"/>
  <c r="C415" i="131"/>
  <c r="C428" i="131"/>
  <c r="C441" i="131"/>
  <c r="C453" i="131"/>
  <c r="C465" i="131"/>
  <c r="C477" i="131"/>
  <c r="C489" i="131"/>
  <c r="C501" i="131"/>
  <c r="C513" i="131"/>
  <c r="C525" i="131"/>
  <c r="C537" i="131"/>
  <c r="C549" i="131"/>
  <c r="C561" i="131"/>
  <c r="C573" i="131"/>
  <c r="C585" i="131"/>
  <c r="C597" i="131"/>
  <c r="C609" i="131"/>
  <c r="C621" i="131"/>
  <c r="C633" i="131"/>
  <c r="C645" i="131"/>
  <c r="C657" i="131"/>
  <c r="C669" i="131"/>
  <c r="C681" i="131"/>
  <c r="C693" i="131"/>
  <c r="C705" i="131"/>
  <c r="C717" i="131"/>
  <c r="C729" i="131"/>
  <c r="C741" i="131"/>
  <c r="C753" i="131"/>
  <c r="C765" i="131"/>
  <c r="C777" i="131"/>
  <c r="C789" i="131"/>
  <c r="C801" i="131"/>
  <c r="C813" i="131"/>
  <c r="C825" i="131"/>
  <c r="C837" i="131"/>
  <c r="C849" i="131"/>
  <c r="C861" i="131"/>
  <c r="C873" i="131"/>
  <c r="C885" i="131"/>
  <c r="C897" i="131"/>
  <c r="C909" i="131"/>
  <c r="C921" i="131"/>
  <c r="C933" i="131"/>
  <c r="C945" i="131"/>
  <c r="C957" i="131"/>
  <c r="C969" i="131"/>
  <c r="C981" i="131"/>
  <c r="C993" i="131"/>
  <c r="C1005" i="131"/>
  <c r="C1017" i="131"/>
  <c r="C1029" i="131"/>
  <c r="C1041" i="131"/>
  <c r="C1053" i="131"/>
  <c r="C1065" i="131"/>
  <c r="C1077" i="131"/>
  <c r="C1089" i="131"/>
  <c r="C1101" i="131"/>
  <c r="C1113" i="131"/>
  <c r="C1125" i="131"/>
  <c r="C1137" i="131"/>
  <c r="C1149" i="131"/>
  <c r="C1161" i="131"/>
  <c r="C1173" i="131"/>
  <c r="C1185" i="131"/>
  <c r="C1197" i="131"/>
  <c r="C1209" i="131"/>
  <c r="C1221" i="131"/>
  <c r="C1233" i="131"/>
  <c r="C1245" i="131"/>
  <c r="C1257" i="131"/>
  <c r="C1269" i="131"/>
  <c r="C1281" i="131"/>
  <c r="C1293" i="131"/>
  <c r="C1305" i="131"/>
  <c r="C1317" i="131"/>
  <c r="C1329" i="131"/>
  <c r="C1341" i="131"/>
  <c r="C1353" i="131"/>
  <c r="C1365" i="131"/>
  <c r="C1377" i="131"/>
  <c r="C1389" i="131"/>
  <c r="C1401" i="131"/>
  <c r="C1413" i="131"/>
  <c r="C1425" i="131"/>
  <c r="C1437" i="131"/>
  <c r="C1449" i="131"/>
  <c r="C1461" i="131"/>
  <c r="C1473" i="131"/>
  <c r="C1485" i="131"/>
  <c r="C1497" i="131"/>
  <c r="C1509" i="131"/>
  <c r="C1521" i="131"/>
  <c r="C1533" i="131"/>
  <c r="C1545" i="131"/>
  <c r="C1557" i="131"/>
  <c r="C1569" i="131"/>
  <c r="C1581" i="131"/>
  <c r="C1593" i="131"/>
  <c r="C1605" i="131"/>
  <c r="C1617" i="131"/>
  <c r="C1629" i="131"/>
  <c r="C1641" i="131"/>
  <c r="C1653" i="131"/>
  <c r="C1665" i="131"/>
  <c r="C1677" i="131"/>
  <c r="C1689" i="131"/>
  <c r="C1701" i="131"/>
  <c r="C1713" i="131"/>
  <c r="C1725" i="131"/>
  <c r="C1737" i="131"/>
  <c r="C1749" i="131"/>
  <c r="C1761" i="131"/>
  <c r="C1773" i="131"/>
  <c r="C1785" i="131"/>
  <c r="C1797" i="131"/>
  <c r="C1809" i="131"/>
  <c r="C1821" i="131"/>
  <c r="C1833" i="131"/>
  <c r="C1845" i="131"/>
  <c r="C1857" i="131"/>
  <c r="C1869" i="131"/>
  <c r="C1881" i="131"/>
  <c r="C1893" i="131"/>
  <c r="C1905" i="131"/>
  <c r="C1917" i="131"/>
  <c r="C1929" i="131"/>
  <c r="C1941" i="131"/>
  <c r="C1953" i="131"/>
  <c r="C1965" i="131"/>
  <c r="C1977" i="131"/>
  <c r="C1989" i="131"/>
  <c r="C2001" i="131"/>
  <c r="C2013" i="131"/>
  <c r="C2025" i="131"/>
  <c r="B2036" i="131"/>
  <c r="B2048" i="131"/>
  <c r="B2060" i="131"/>
  <c r="B2072" i="131"/>
  <c r="B2084" i="131"/>
  <c r="B2096" i="131"/>
  <c r="B2108" i="131"/>
  <c r="B2120" i="131"/>
  <c r="B2132" i="131"/>
  <c r="B22" i="131"/>
  <c r="B34" i="131"/>
  <c r="B46" i="131"/>
  <c r="B58" i="131"/>
  <c r="B70" i="131"/>
  <c r="B82" i="131"/>
  <c r="B94" i="131"/>
  <c r="B106" i="131"/>
  <c r="B118" i="131"/>
  <c r="B130" i="131"/>
  <c r="B142" i="131"/>
  <c r="B154" i="131"/>
  <c r="B166" i="131"/>
  <c r="B178" i="131"/>
  <c r="B190" i="131"/>
  <c r="B202" i="131"/>
  <c r="B214" i="131"/>
  <c r="B226" i="131"/>
  <c r="B238" i="131"/>
  <c r="B250" i="131"/>
  <c r="B262" i="131"/>
  <c r="B274" i="131"/>
  <c r="B286" i="131"/>
  <c r="B298" i="131"/>
  <c r="B310" i="131"/>
  <c r="B322" i="131"/>
  <c r="C2035" i="131"/>
  <c r="C2052" i="131"/>
  <c r="C2068" i="131"/>
  <c r="C2083" i="131"/>
  <c r="C2100" i="131"/>
  <c r="C2116" i="131"/>
  <c r="C2131" i="131"/>
  <c r="C26" i="131"/>
  <c r="C42" i="131"/>
  <c r="C57" i="131"/>
  <c r="C73" i="131"/>
  <c r="C88" i="131"/>
  <c r="C102" i="131"/>
  <c r="C115" i="131"/>
  <c r="C128" i="131"/>
  <c r="C141" i="131"/>
  <c r="C154" i="131"/>
  <c r="C167" i="131"/>
  <c r="C180" i="131"/>
  <c r="C193" i="131"/>
  <c r="C206" i="131"/>
  <c r="C220" i="131"/>
  <c r="C233" i="131"/>
  <c r="C246" i="131"/>
  <c r="C259" i="131"/>
  <c r="C272" i="131"/>
  <c r="C285" i="131"/>
  <c r="C298" i="131"/>
  <c r="C311" i="131"/>
  <c r="C324" i="131"/>
  <c r="C337" i="131"/>
  <c r="C350" i="131"/>
  <c r="C364" i="131"/>
  <c r="C377" i="131"/>
  <c r="C390" i="131"/>
  <c r="C403" i="131"/>
  <c r="C416" i="131"/>
  <c r="C429" i="131"/>
  <c r="C442" i="131"/>
  <c r="C454" i="131"/>
  <c r="C466" i="131"/>
  <c r="C478" i="131"/>
  <c r="C490" i="131"/>
  <c r="C502" i="131"/>
  <c r="C514" i="131"/>
  <c r="C526" i="131"/>
  <c r="C538" i="131"/>
  <c r="C550" i="131"/>
  <c r="C562" i="131"/>
  <c r="C574" i="131"/>
  <c r="C586" i="131"/>
  <c r="C598" i="131"/>
  <c r="C610" i="131"/>
  <c r="C622" i="131"/>
  <c r="C634" i="131"/>
  <c r="C646" i="131"/>
  <c r="C658" i="131"/>
  <c r="C670" i="131"/>
  <c r="C682" i="131"/>
  <c r="C694" i="131"/>
  <c r="C706" i="131"/>
  <c r="C718" i="131"/>
  <c r="C730" i="131"/>
  <c r="C742" i="131"/>
  <c r="C754" i="131"/>
  <c r="C766" i="131"/>
  <c r="C778" i="131"/>
  <c r="C790" i="131"/>
  <c r="C802" i="131"/>
  <c r="C814" i="131"/>
  <c r="C826" i="131"/>
  <c r="C838" i="131"/>
  <c r="C850" i="131"/>
  <c r="C862" i="131"/>
  <c r="C874" i="131"/>
  <c r="C886" i="131"/>
  <c r="C898" i="131"/>
  <c r="C910" i="131"/>
  <c r="C922" i="131"/>
  <c r="C934" i="131"/>
  <c r="C946" i="131"/>
  <c r="C958" i="131"/>
  <c r="C970" i="131"/>
  <c r="C982" i="131"/>
  <c r="C994" i="131"/>
  <c r="C1006" i="131"/>
  <c r="C1018" i="131"/>
  <c r="C1030" i="131"/>
  <c r="C1042" i="131"/>
  <c r="C1054" i="131"/>
  <c r="C1066" i="131"/>
  <c r="C1078" i="131"/>
  <c r="C1090" i="131"/>
  <c r="C1102" i="131"/>
  <c r="C1114" i="131"/>
  <c r="C1126" i="131"/>
  <c r="C1138" i="131"/>
  <c r="C1150" i="131"/>
  <c r="C1162" i="131"/>
  <c r="C1174" i="131"/>
  <c r="C1186" i="131"/>
  <c r="C1198" i="131"/>
  <c r="C1210" i="131"/>
  <c r="C1222" i="131"/>
  <c r="C1234" i="131"/>
  <c r="C1246" i="131"/>
  <c r="C1258" i="131"/>
  <c r="C1270" i="131"/>
  <c r="C1282" i="131"/>
  <c r="C1294" i="131"/>
  <c r="C1306" i="131"/>
  <c r="C1318" i="131"/>
  <c r="C1330" i="131"/>
  <c r="C1342" i="131"/>
  <c r="C1354" i="131"/>
  <c r="C1366" i="131"/>
  <c r="C1378" i="131"/>
  <c r="C1390" i="131"/>
  <c r="C1402" i="131"/>
  <c r="C1414" i="131"/>
  <c r="C1426" i="131"/>
  <c r="C1438" i="131"/>
  <c r="C1450" i="131"/>
  <c r="C1462" i="131"/>
  <c r="C1474" i="131"/>
  <c r="C1486" i="131"/>
  <c r="C1498" i="131"/>
  <c r="C1510" i="131"/>
  <c r="C1522" i="131"/>
  <c r="C1534" i="131"/>
  <c r="C1546" i="131"/>
  <c r="C1558" i="131"/>
  <c r="C1570" i="131"/>
  <c r="C1582" i="131"/>
  <c r="C1594" i="131"/>
  <c r="C1606" i="131"/>
  <c r="C1618" i="131"/>
  <c r="C2038" i="131"/>
  <c r="C2054" i="131"/>
  <c r="C2069" i="131"/>
  <c r="C2086" i="131"/>
  <c r="C2102" i="131"/>
  <c r="C2117" i="131"/>
  <c r="C12" i="131"/>
  <c r="C28" i="131"/>
  <c r="C43" i="131"/>
  <c r="C60" i="131"/>
  <c r="C74" i="131"/>
  <c r="C89" i="131"/>
  <c r="C103" i="131"/>
  <c r="C116" i="131"/>
  <c r="C129" i="131"/>
  <c r="C142" i="131"/>
  <c r="C155" i="131"/>
  <c r="C168" i="131"/>
  <c r="C181" i="131"/>
  <c r="C194" i="131"/>
  <c r="C208" i="131"/>
  <c r="C221" i="131"/>
  <c r="C234" i="131"/>
  <c r="C247" i="131"/>
  <c r="C260" i="131"/>
  <c r="C273" i="131"/>
  <c r="C286" i="131"/>
  <c r="C299" i="131"/>
  <c r="C312" i="131"/>
  <c r="C325" i="131"/>
  <c r="C338" i="131"/>
  <c r="C352" i="131"/>
  <c r="C365" i="131"/>
  <c r="C378" i="131"/>
  <c r="C391" i="131"/>
  <c r="C404" i="131"/>
  <c r="C417" i="131"/>
  <c r="C430" i="131"/>
  <c r="C443" i="131"/>
  <c r="C455" i="131"/>
  <c r="C467" i="131"/>
  <c r="C479" i="131"/>
  <c r="C491" i="131"/>
  <c r="C503" i="131"/>
  <c r="C515" i="131"/>
  <c r="C527" i="131"/>
  <c r="C539" i="131"/>
  <c r="C551" i="131"/>
  <c r="C563" i="131"/>
  <c r="C575" i="131"/>
  <c r="C587" i="131"/>
  <c r="C599" i="131"/>
  <c r="C611" i="131"/>
  <c r="C623" i="131"/>
  <c r="C635" i="131"/>
  <c r="C647" i="131"/>
  <c r="C659" i="131"/>
  <c r="C671" i="131"/>
  <c r="C683" i="131"/>
  <c r="C695" i="131"/>
  <c r="C707" i="131"/>
  <c r="C719" i="131"/>
  <c r="C731" i="131"/>
  <c r="C743" i="131"/>
  <c r="C755" i="131"/>
  <c r="C767" i="131"/>
  <c r="C779" i="131"/>
  <c r="C791" i="131"/>
  <c r="C803" i="131"/>
  <c r="C815" i="131"/>
  <c r="C827" i="131"/>
  <c r="C839" i="131"/>
  <c r="C851" i="131"/>
  <c r="C863" i="131"/>
  <c r="C875" i="131"/>
  <c r="C887" i="131"/>
  <c r="C899" i="131"/>
  <c r="C911" i="131"/>
  <c r="C923" i="131"/>
  <c r="C935" i="131"/>
  <c r="C947" i="131"/>
  <c r="C959" i="131"/>
  <c r="C971" i="131"/>
  <c r="C983" i="131"/>
  <c r="C995" i="131"/>
  <c r="C1007" i="131"/>
  <c r="C1019" i="131"/>
  <c r="C1031" i="131"/>
  <c r="C1043" i="131"/>
  <c r="C1055" i="131"/>
  <c r="C1067" i="131"/>
  <c r="C1079" i="131"/>
  <c r="C1091" i="131"/>
  <c r="C1103" i="131"/>
  <c r="C1115" i="131"/>
  <c r="C1127" i="131"/>
  <c r="C1139" i="131"/>
  <c r="C1151" i="131"/>
  <c r="C1163" i="131"/>
  <c r="C1175" i="131"/>
  <c r="C1187" i="131"/>
  <c r="C1199" i="131"/>
  <c r="C1211" i="131"/>
  <c r="C1223" i="131"/>
  <c r="C1235" i="131"/>
  <c r="C1247" i="131"/>
  <c r="C1259" i="131"/>
  <c r="C1271" i="131"/>
  <c r="C1283" i="131"/>
  <c r="C1295" i="131"/>
  <c r="C1307" i="131"/>
  <c r="C1319" i="131"/>
  <c r="C1331" i="131"/>
  <c r="C1343" i="131"/>
  <c r="C1355" i="131"/>
  <c r="C1367" i="131"/>
  <c r="C1379" i="131"/>
  <c r="C1391" i="131"/>
  <c r="C1403" i="131"/>
  <c r="C1415" i="131"/>
  <c r="C1427" i="131"/>
  <c r="C1439" i="131"/>
  <c r="C1451" i="131"/>
  <c r="C1463" i="131"/>
  <c r="C1475" i="131"/>
  <c r="C1487" i="131"/>
  <c r="C1499" i="131"/>
  <c r="C1511" i="131"/>
  <c r="C1523" i="131"/>
  <c r="C1535" i="131"/>
  <c r="C1547" i="131"/>
  <c r="C1559" i="131"/>
  <c r="C1571" i="131"/>
  <c r="C1583" i="131"/>
  <c r="C1595" i="131"/>
  <c r="C1607" i="131"/>
  <c r="C1619" i="131"/>
  <c r="C2039" i="131"/>
  <c r="C2055" i="131"/>
  <c r="C2070" i="131"/>
  <c r="C2087" i="131"/>
  <c r="C2103" i="131"/>
  <c r="C2118" i="131"/>
  <c r="C13" i="131"/>
  <c r="C29" i="131"/>
  <c r="C44" i="131"/>
  <c r="C61" i="131"/>
  <c r="C76" i="131"/>
  <c r="C90" i="131"/>
  <c r="C104" i="131"/>
  <c r="C117" i="131"/>
  <c r="C130" i="131"/>
  <c r="C143" i="131"/>
  <c r="C156" i="131"/>
  <c r="C169" i="131"/>
  <c r="C182" i="131"/>
  <c r="C196" i="131"/>
  <c r="C209" i="131"/>
  <c r="C222" i="131"/>
  <c r="C235" i="131"/>
  <c r="C248" i="131"/>
  <c r="C261" i="131"/>
  <c r="C274" i="131"/>
  <c r="C287" i="131"/>
  <c r="C300" i="131"/>
  <c r="C313" i="131"/>
  <c r="C326" i="131"/>
  <c r="C340" i="131"/>
  <c r="C353" i="131"/>
  <c r="C366" i="131"/>
  <c r="C379" i="131"/>
  <c r="C392" i="131"/>
  <c r="C405" i="131"/>
  <c r="C418" i="131"/>
  <c r="C431" i="131"/>
  <c r="C444" i="131"/>
  <c r="C456" i="131"/>
  <c r="C468" i="131"/>
  <c r="C480" i="131"/>
  <c r="C492" i="131"/>
  <c r="C504" i="131"/>
  <c r="C516" i="131"/>
  <c r="C528" i="131"/>
  <c r="C540" i="131"/>
  <c r="C552" i="131"/>
  <c r="C564" i="131"/>
  <c r="C576" i="131"/>
  <c r="C588" i="131"/>
  <c r="C600" i="131"/>
  <c r="C612" i="131"/>
  <c r="C624" i="131"/>
  <c r="C636" i="131"/>
  <c r="C648" i="131"/>
  <c r="C660" i="131"/>
  <c r="C672" i="131"/>
  <c r="C684" i="131"/>
  <c r="C696" i="131"/>
  <c r="C708" i="131"/>
  <c r="C720" i="131"/>
  <c r="C732" i="131"/>
  <c r="C744" i="131"/>
  <c r="C756" i="131"/>
  <c r="C768" i="131"/>
  <c r="C780" i="131"/>
  <c r="C792" i="131"/>
  <c r="C804" i="131"/>
  <c r="C816" i="131"/>
  <c r="C828" i="131"/>
  <c r="C840" i="131"/>
  <c r="C852" i="131"/>
  <c r="C864" i="131"/>
  <c r="C876" i="131"/>
  <c r="C888" i="131"/>
  <c r="C900" i="131"/>
  <c r="C912" i="131"/>
  <c r="C924" i="131"/>
  <c r="C936" i="131"/>
  <c r="C948" i="131"/>
  <c r="C960" i="131"/>
  <c r="C972" i="131"/>
  <c r="C984" i="131"/>
  <c r="C996" i="131"/>
  <c r="C1008" i="131"/>
  <c r="C1020" i="131"/>
  <c r="C1032" i="131"/>
  <c r="C1044" i="131"/>
  <c r="C1056" i="131"/>
  <c r="C1068" i="131"/>
  <c r="C1080" i="131"/>
  <c r="C1092" i="131"/>
  <c r="C1104" i="131"/>
  <c r="C1116" i="131"/>
  <c r="C1128" i="131"/>
  <c r="C1140" i="131"/>
  <c r="C1152" i="131"/>
  <c r="C1164" i="131"/>
  <c r="C1176" i="131"/>
  <c r="C1188" i="131"/>
  <c r="C1200" i="131"/>
  <c r="C1212" i="131"/>
  <c r="C1224" i="131"/>
  <c r="C1236" i="131"/>
  <c r="C1248" i="131"/>
  <c r="C1260" i="131"/>
  <c r="C1272" i="131"/>
  <c r="C1284" i="131"/>
  <c r="C1296" i="131"/>
  <c r="C1308" i="131"/>
  <c r="C1320" i="131"/>
  <c r="C1332" i="131"/>
  <c r="C1344" i="131"/>
  <c r="C1356" i="131"/>
  <c r="C1368" i="131"/>
  <c r="C1380" i="131"/>
  <c r="C1392" i="131"/>
  <c r="C1404" i="131"/>
  <c r="C1416" i="131"/>
  <c r="C1428" i="131"/>
  <c r="C1440" i="131"/>
  <c r="C1452" i="131"/>
  <c r="C1464" i="131"/>
  <c r="F1578" i="131"/>
  <c r="C2040" i="131"/>
  <c r="C2056" i="131"/>
  <c r="C2071" i="131"/>
  <c r="C2088" i="131"/>
  <c r="C2104" i="131"/>
  <c r="C2119" i="131"/>
  <c r="C14" i="131"/>
  <c r="C30" i="131"/>
  <c r="C45" i="131"/>
  <c r="C62" i="131"/>
  <c r="C77" i="131"/>
  <c r="C91" i="131"/>
  <c r="C105" i="131"/>
  <c r="C118" i="131"/>
  <c r="C131" i="131"/>
  <c r="C144" i="131"/>
  <c r="C157" i="131"/>
  <c r="C170" i="131"/>
  <c r="C184" i="131"/>
  <c r="C197" i="131"/>
  <c r="C210" i="131"/>
  <c r="C223" i="131"/>
  <c r="C236" i="131"/>
  <c r="C249" i="131"/>
  <c r="C262" i="131"/>
  <c r="C275" i="131"/>
  <c r="C288" i="131"/>
  <c r="C301" i="131"/>
  <c r="C314" i="131"/>
  <c r="C328" i="131"/>
  <c r="C341" i="131"/>
  <c r="C354" i="131"/>
  <c r="C367" i="131"/>
  <c r="C380" i="131"/>
  <c r="C393" i="131"/>
  <c r="C406" i="131"/>
  <c r="C419" i="131"/>
  <c r="C432" i="131"/>
  <c r="C445" i="131"/>
  <c r="C457" i="131"/>
  <c r="C469" i="131"/>
  <c r="C481" i="131"/>
  <c r="C493" i="131"/>
  <c r="C505" i="131"/>
  <c r="C517" i="131"/>
  <c r="C529" i="131"/>
  <c r="C541" i="131"/>
  <c r="C553" i="131"/>
  <c r="C565" i="131"/>
  <c r="C577" i="131"/>
  <c r="C589" i="131"/>
  <c r="C601" i="131"/>
  <c r="C613" i="131"/>
  <c r="C625" i="131"/>
  <c r="C637" i="131"/>
  <c r="C649" i="131"/>
  <c r="C661" i="131"/>
  <c r="C673" i="131"/>
  <c r="C685" i="131"/>
  <c r="C697" i="131"/>
  <c r="C709" i="131"/>
  <c r="C721" i="131"/>
  <c r="C733" i="131"/>
  <c r="C745" i="131"/>
  <c r="C757" i="131"/>
  <c r="C769" i="131"/>
  <c r="C781" i="131"/>
  <c r="C793" i="131"/>
  <c r="C805" i="131"/>
  <c r="C817" i="131"/>
  <c r="C829" i="131"/>
  <c r="C841" i="131"/>
  <c r="C853" i="131"/>
  <c r="C865" i="131"/>
  <c r="C877" i="131"/>
  <c r="C889" i="131"/>
  <c r="C901" i="131"/>
  <c r="C913" i="131"/>
  <c r="C925" i="131"/>
  <c r="C937" i="131"/>
  <c r="C949" i="131"/>
  <c r="C961" i="131"/>
  <c r="C973" i="131"/>
  <c r="C985" i="131"/>
  <c r="C997" i="131"/>
  <c r="C1009" i="131"/>
  <c r="C1021" i="131"/>
  <c r="C1033" i="131"/>
  <c r="C1045" i="131"/>
  <c r="C1057" i="131"/>
  <c r="C1069" i="131"/>
  <c r="C1081" i="131"/>
  <c r="C1093" i="131"/>
  <c r="C1105" i="131"/>
  <c r="C1117" i="131"/>
  <c r="C1129" i="131"/>
  <c r="C1141" i="131"/>
  <c r="C1153" i="131"/>
  <c r="C1165" i="131"/>
  <c r="C1177" i="131"/>
  <c r="C1189" i="131"/>
  <c r="C1201" i="131"/>
  <c r="C1213" i="131"/>
  <c r="C1225" i="131"/>
  <c r="C1237" i="131"/>
  <c r="C1249" i="131"/>
  <c r="C1261" i="131"/>
  <c r="C1273" i="131"/>
  <c r="C1285" i="131"/>
  <c r="C1297" i="131"/>
  <c r="C1309" i="131"/>
  <c r="C1321" i="131"/>
  <c r="C1333" i="131"/>
  <c r="C1345" i="131"/>
  <c r="C1357" i="131"/>
  <c r="C1369" i="131"/>
  <c r="C1381" i="131"/>
  <c r="C1393" i="131"/>
  <c r="C1405" i="131"/>
  <c r="C1417" i="131"/>
  <c r="C1429" i="131"/>
  <c r="C1441" i="131"/>
  <c r="C1453" i="131"/>
  <c r="F1583" i="131"/>
  <c r="C2042" i="131"/>
  <c r="C2057" i="131"/>
  <c r="C2074" i="131"/>
  <c r="C2090" i="131"/>
  <c r="C2105" i="131"/>
  <c r="C2122" i="131"/>
  <c r="C16" i="131"/>
  <c r="C31" i="131"/>
  <c r="C48" i="131"/>
  <c r="C64" i="131"/>
  <c r="C78" i="131"/>
  <c r="C92" i="131"/>
  <c r="C106" i="131"/>
  <c r="C119" i="131"/>
  <c r="C132" i="131"/>
  <c r="C145" i="131"/>
  <c r="C158" i="131"/>
  <c r="C172" i="131"/>
  <c r="C185" i="131"/>
  <c r="C198" i="131"/>
  <c r="C211" i="131"/>
  <c r="C224" i="131"/>
  <c r="C237" i="131"/>
  <c r="C250" i="131"/>
  <c r="C263" i="131"/>
  <c r="C276" i="131"/>
  <c r="C289" i="131"/>
  <c r="C302" i="131"/>
  <c r="C316" i="131"/>
  <c r="C329" i="131"/>
  <c r="C342" i="131"/>
  <c r="C355" i="131"/>
  <c r="C368" i="131"/>
  <c r="C381" i="131"/>
  <c r="C394" i="131"/>
  <c r="C407" i="131"/>
  <c r="C420" i="131"/>
  <c r="C433" i="131"/>
  <c r="C446" i="131"/>
  <c r="C458" i="131"/>
  <c r="C470" i="131"/>
  <c r="C482" i="131"/>
  <c r="C494" i="131"/>
  <c r="C506" i="131"/>
  <c r="C518" i="131"/>
  <c r="C530" i="131"/>
  <c r="C542" i="131"/>
  <c r="C554" i="131"/>
  <c r="C566" i="131"/>
  <c r="C578" i="131"/>
  <c r="C590" i="131"/>
  <c r="C602" i="131"/>
  <c r="C614" i="131"/>
  <c r="C626" i="131"/>
  <c r="C638" i="131"/>
  <c r="C650" i="131"/>
  <c r="C662" i="131"/>
  <c r="C674" i="131"/>
  <c r="C686" i="131"/>
  <c r="C698" i="131"/>
  <c r="C710" i="131"/>
  <c r="C722" i="131"/>
  <c r="C734" i="131"/>
  <c r="C746" i="131"/>
  <c r="C758" i="131"/>
  <c r="C770" i="131"/>
  <c r="C782" i="131"/>
  <c r="C794" i="131"/>
  <c r="C806" i="131"/>
  <c r="C818" i="131"/>
  <c r="C830" i="131"/>
  <c r="C842" i="131"/>
  <c r="C854" i="131"/>
  <c r="C866" i="131"/>
  <c r="C878" i="131"/>
  <c r="C890" i="131"/>
  <c r="C902" i="131"/>
  <c r="C914" i="131"/>
  <c r="C926" i="131"/>
  <c r="C938" i="131"/>
  <c r="C950" i="131"/>
  <c r="C962" i="131"/>
  <c r="C974" i="131"/>
  <c r="C986" i="131"/>
  <c r="C998" i="131"/>
  <c r="C1010" i="131"/>
  <c r="C1022" i="131"/>
  <c r="C1034" i="131"/>
  <c r="C1046" i="131"/>
  <c r="C1058" i="131"/>
  <c r="C1070" i="131"/>
  <c r="C1082" i="131"/>
  <c r="C1094" i="131"/>
  <c r="C1106" i="131"/>
  <c r="C1118" i="131"/>
  <c r="C1130" i="131"/>
  <c r="C1142" i="131"/>
  <c r="C1154" i="131"/>
  <c r="C1166" i="131"/>
  <c r="C1178" i="131"/>
  <c r="C1190" i="131"/>
  <c r="C1202" i="131"/>
  <c r="C1214" i="131"/>
  <c r="C1226" i="131"/>
  <c r="C1238" i="131"/>
  <c r="C1250" i="131"/>
  <c r="C1262" i="131"/>
  <c r="C1274" i="131"/>
  <c r="C1286" i="131"/>
  <c r="C1298" i="131"/>
  <c r="C1310" i="131"/>
  <c r="C1322" i="131"/>
  <c r="C1334" i="131"/>
  <c r="C1346" i="131"/>
  <c r="C1358" i="131"/>
  <c r="C1370" i="131"/>
  <c r="C1382" i="131"/>
  <c r="C1394" i="131"/>
  <c r="C1406" i="131"/>
  <c r="C1418" i="131"/>
  <c r="C1430" i="131"/>
  <c r="C1442" i="131"/>
  <c r="C1454" i="131"/>
  <c r="C1466" i="131"/>
  <c r="C1478" i="131"/>
  <c r="C1490" i="131"/>
  <c r="C1502" i="131"/>
  <c r="C1514" i="131"/>
  <c r="C1526" i="131"/>
  <c r="C1538" i="131"/>
  <c r="C1550" i="131"/>
  <c r="C1562" i="131"/>
  <c r="C1574" i="131"/>
  <c r="C2027" i="131"/>
  <c r="C2043" i="131"/>
  <c r="C2058" i="131"/>
  <c r="C2075" i="131"/>
  <c r="C2091" i="131"/>
  <c r="C2106" i="131"/>
  <c r="C2123" i="131"/>
  <c r="C17" i="131"/>
  <c r="C32" i="131"/>
  <c r="C49" i="131"/>
  <c r="C65" i="131"/>
  <c r="C79" i="131"/>
  <c r="C93" i="131"/>
  <c r="C107" i="131"/>
  <c r="C120" i="131"/>
  <c r="C133" i="131"/>
  <c r="C146" i="131"/>
  <c r="C160" i="131"/>
  <c r="C173" i="131"/>
  <c r="C186" i="131"/>
  <c r="C199" i="131"/>
  <c r="C212" i="131"/>
  <c r="C225" i="131"/>
  <c r="C238" i="131"/>
  <c r="C251" i="131"/>
  <c r="C264" i="131"/>
  <c r="C277" i="131"/>
  <c r="C290" i="131"/>
  <c r="C304" i="131"/>
  <c r="C317" i="131"/>
  <c r="C330" i="131"/>
  <c r="C343" i="131"/>
  <c r="C356" i="131"/>
  <c r="C369" i="131"/>
  <c r="C382" i="131"/>
  <c r="C395" i="131"/>
  <c r="C408" i="131"/>
  <c r="C421" i="131"/>
  <c r="C434" i="131"/>
  <c r="C447" i="131"/>
  <c r="C459" i="131"/>
  <c r="C471" i="131"/>
  <c r="C483" i="131"/>
  <c r="C495" i="131"/>
  <c r="C507" i="131"/>
  <c r="C519" i="131"/>
  <c r="C531" i="131"/>
  <c r="C543" i="131"/>
  <c r="C555" i="131"/>
  <c r="C567" i="131"/>
  <c r="C579" i="131"/>
  <c r="C591" i="131"/>
  <c r="C603" i="131"/>
  <c r="C615" i="131"/>
  <c r="C627" i="131"/>
  <c r="C639" i="131"/>
  <c r="C651" i="131"/>
  <c r="C663" i="131"/>
  <c r="C675" i="131"/>
  <c r="C687" i="131"/>
  <c r="C699" i="131"/>
  <c r="C711" i="131"/>
  <c r="C723" i="131"/>
  <c r="C735" i="131"/>
  <c r="C747" i="131"/>
  <c r="C759" i="131"/>
  <c r="C771" i="131"/>
  <c r="C783" i="131"/>
  <c r="C795" i="131"/>
  <c r="C807" i="131"/>
  <c r="C819" i="131"/>
  <c r="C831" i="131"/>
  <c r="C843" i="131"/>
  <c r="C855" i="131"/>
  <c r="C867" i="131"/>
  <c r="C879" i="131"/>
  <c r="C891" i="131"/>
  <c r="C903" i="131"/>
  <c r="C915" i="131"/>
  <c r="C927" i="131"/>
  <c r="C939" i="131"/>
  <c r="C951" i="131"/>
  <c r="C963" i="131"/>
  <c r="C975" i="131"/>
  <c r="C987" i="131"/>
  <c r="C999" i="131"/>
  <c r="C1011" i="131"/>
  <c r="C1023" i="131"/>
  <c r="C1035" i="131"/>
  <c r="C1047" i="131"/>
  <c r="C1059" i="131"/>
  <c r="C1071" i="131"/>
  <c r="C1083" i="131"/>
  <c r="C1095" i="131"/>
  <c r="C1107" i="131"/>
  <c r="C1119" i="131"/>
  <c r="C1131" i="131"/>
  <c r="C1143" i="131"/>
  <c r="C1155" i="131"/>
  <c r="C1167" i="131"/>
  <c r="C1179" i="131"/>
  <c r="C1191" i="131"/>
  <c r="C1203" i="131"/>
  <c r="C1215" i="131"/>
  <c r="C1227" i="131"/>
  <c r="C1239" i="131"/>
  <c r="C1251" i="131"/>
  <c r="C1263" i="131"/>
  <c r="C1275" i="131"/>
  <c r="C1287" i="131"/>
  <c r="C1299" i="131"/>
  <c r="C1311" i="131"/>
  <c r="C1323" i="131"/>
  <c r="C1335" i="131"/>
  <c r="C1347" i="131"/>
  <c r="C1359" i="131"/>
  <c r="C1371" i="131"/>
  <c r="C1383" i="131"/>
  <c r="C1395" i="131"/>
  <c r="C1407" i="131"/>
  <c r="C1419" i="131"/>
  <c r="C1431" i="131"/>
  <c r="C1443" i="131"/>
  <c r="C1455" i="131"/>
  <c r="C1467" i="131"/>
  <c r="C1479" i="131"/>
  <c r="C1491" i="131"/>
  <c r="C1503" i="131"/>
  <c r="C1515" i="131"/>
  <c r="C1527" i="131"/>
  <c r="C1539" i="131"/>
  <c r="C1551" i="131"/>
  <c r="C1563" i="131"/>
  <c r="C2028" i="131"/>
  <c r="C2044" i="131"/>
  <c r="C2059" i="131"/>
  <c r="C2076" i="131"/>
  <c r="C2092" i="131"/>
  <c r="C2107" i="131"/>
  <c r="C2124" i="131"/>
  <c r="C18" i="131"/>
  <c r="C33" i="131"/>
  <c r="C50" i="131"/>
  <c r="C66" i="131"/>
  <c r="C80" i="131"/>
  <c r="C94" i="131"/>
  <c r="C108" i="131"/>
  <c r="C121" i="131"/>
  <c r="C134" i="131"/>
  <c r="C148" i="131"/>
  <c r="C161" i="131"/>
  <c r="C174" i="131"/>
  <c r="C187" i="131"/>
  <c r="C200" i="131"/>
  <c r="C213" i="131"/>
  <c r="C226" i="131"/>
  <c r="C239" i="131"/>
  <c r="C252" i="131"/>
  <c r="C265" i="131"/>
  <c r="C278" i="131"/>
  <c r="C292" i="131"/>
  <c r="C305" i="131"/>
  <c r="C318" i="131"/>
  <c r="C331" i="131"/>
  <c r="C344" i="131"/>
  <c r="C357" i="131"/>
  <c r="C370" i="131"/>
  <c r="C383" i="131"/>
  <c r="C396" i="131"/>
  <c r="C409" i="131"/>
  <c r="C422" i="131"/>
  <c r="C436" i="131"/>
  <c r="C448" i="131"/>
  <c r="C460" i="131"/>
  <c r="C472" i="131"/>
  <c r="C484" i="131"/>
  <c r="C496" i="131"/>
  <c r="C508" i="131"/>
  <c r="C520" i="131"/>
  <c r="C532" i="131"/>
  <c r="C544" i="131"/>
  <c r="C556" i="131"/>
  <c r="C568" i="131"/>
  <c r="C580" i="131"/>
  <c r="C592" i="131"/>
  <c r="C604" i="131"/>
  <c r="C616" i="131"/>
  <c r="C628" i="131"/>
  <c r="C640" i="131"/>
  <c r="C652" i="131"/>
  <c r="C664" i="131"/>
  <c r="C676" i="131"/>
  <c r="C688" i="131"/>
  <c r="C700" i="131"/>
  <c r="C712" i="131"/>
  <c r="C724" i="131"/>
  <c r="C736" i="131"/>
  <c r="C748" i="131"/>
  <c r="C760" i="131"/>
  <c r="C772" i="131"/>
  <c r="C784" i="131"/>
  <c r="C796" i="131"/>
  <c r="C808" i="131"/>
  <c r="C820" i="131"/>
  <c r="C832" i="131"/>
  <c r="C844" i="131"/>
  <c r="C856" i="131"/>
  <c r="C868" i="131"/>
  <c r="C880" i="131"/>
  <c r="C892" i="131"/>
  <c r="C904" i="131"/>
  <c r="C916" i="131"/>
  <c r="C928" i="131"/>
  <c r="C940" i="131"/>
  <c r="C952" i="131"/>
  <c r="C964" i="131"/>
  <c r="C976" i="131"/>
  <c r="C988" i="131"/>
  <c r="C1000" i="131"/>
  <c r="C1012" i="131"/>
  <c r="C1024" i="131"/>
  <c r="C1036" i="131"/>
  <c r="C1048" i="131"/>
  <c r="C1060" i="131"/>
  <c r="C1072" i="131"/>
  <c r="C1084" i="131"/>
  <c r="C1096" i="131"/>
  <c r="C1108" i="131"/>
  <c r="C1120" i="131"/>
  <c r="C1132" i="131"/>
  <c r="C1144" i="131"/>
  <c r="C1156" i="131"/>
  <c r="C1168" i="131"/>
  <c r="C1180" i="131"/>
  <c r="C1192" i="131"/>
  <c r="C1204" i="131"/>
  <c r="C1216" i="131"/>
  <c r="C1228" i="131"/>
  <c r="C1240" i="131"/>
  <c r="C1252" i="131"/>
  <c r="C1264" i="131"/>
  <c r="C1276" i="131"/>
  <c r="C1288" i="131"/>
  <c r="C1300" i="131"/>
  <c r="C1312" i="131"/>
  <c r="C1324" i="131"/>
  <c r="C1336" i="131"/>
  <c r="C1348" i="131"/>
  <c r="C1360" i="131"/>
  <c r="C1372" i="131"/>
  <c r="C1384" i="131"/>
  <c r="C1396" i="131"/>
  <c r="C1408" i="131"/>
  <c r="C1420" i="131"/>
  <c r="C1432" i="131"/>
  <c r="C1444" i="131"/>
  <c r="C1456" i="131"/>
  <c r="C1468" i="131"/>
  <c r="C1480" i="131"/>
  <c r="C1492" i="131"/>
  <c r="C1504" i="131"/>
  <c r="C1516" i="131"/>
  <c r="C1528" i="131"/>
  <c r="C1540" i="131"/>
  <c r="C1552" i="131"/>
  <c r="C1564" i="131"/>
  <c r="C1576" i="131"/>
  <c r="C1588" i="131"/>
  <c r="C1600" i="131"/>
  <c r="C1612" i="131"/>
  <c r="C1624" i="131"/>
  <c r="C1636" i="131"/>
  <c r="C1648" i="131"/>
  <c r="C1660" i="131"/>
  <c r="C1672" i="131"/>
  <c r="C1684" i="131"/>
  <c r="C1696" i="131"/>
  <c r="C1708" i="131"/>
  <c r="C1720" i="131"/>
  <c r="C1732" i="131"/>
  <c r="C1744" i="131"/>
  <c r="C1756" i="131"/>
  <c r="C1768" i="131"/>
  <c r="C1780" i="131"/>
  <c r="C1792" i="131"/>
  <c r="C1804" i="131"/>
  <c r="C1816" i="131"/>
  <c r="C1828" i="131"/>
  <c r="C1840" i="131"/>
  <c r="C1852" i="131"/>
  <c r="C1864" i="131"/>
  <c r="C1876" i="131"/>
  <c r="C1888" i="131"/>
  <c r="C1900" i="131"/>
  <c r="C1912" i="131"/>
  <c r="C1924" i="131"/>
  <c r="C1936" i="131"/>
  <c r="C1948" i="131"/>
  <c r="C1960" i="131"/>
  <c r="C1972" i="131"/>
  <c r="C1984" i="131"/>
  <c r="C1996" i="131"/>
  <c r="C2008" i="131"/>
  <c r="C2030" i="131"/>
  <c r="C2045" i="131"/>
  <c r="C2062" i="131"/>
  <c r="C2078" i="131"/>
  <c r="C2093" i="131"/>
  <c r="C2110" i="131"/>
  <c r="C2126" i="131"/>
  <c r="C19" i="131"/>
  <c r="C36" i="131"/>
  <c r="C52" i="131"/>
  <c r="C67" i="131"/>
  <c r="C81" i="131"/>
  <c r="C96" i="131"/>
  <c r="C109" i="131"/>
  <c r="C122" i="131"/>
  <c r="C136" i="131"/>
  <c r="C149" i="131"/>
  <c r="C162" i="131"/>
  <c r="C175" i="131"/>
  <c r="C188" i="131"/>
  <c r="C201" i="131"/>
  <c r="C214" i="131"/>
  <c r="C227" i="131"/>
  <c r="C240" i="131"/>
  <c r="C253" i="131"/>
  <c r="C266" i="131"/>
  <c r="C280" i="131"/>
  <c r="C293" i="131"/>
  <c r="C306" i="131"/>
  <c r="C319" i="131"/>
  <c r="C332" i="131"/>
  <c r="C345" i="131"/>
  <c r="C358" i="131"/>
  <c r="C371" i="131"/>
  <c r="C384" i="131"/>
  <c r="C397" i="131"/>
  <c r="C410" i="131"/>
  <c r="C424" i="131"/>
  <c r="C437" i="131"/>
  <c r="C449" i="131"/>
  <c r="C461" i="131"/>
  <c r="C473" i="131"/>
  <c r="C485" i="131"/>
  <c r="C497" i="131"/>
  <c r="C509" i="131"/>
  <c r="C521" i="131"/>
  <c r="C533" i="131"/>
  <c r="C545" i="131"/>
  <c r="C557" i="131"/>
  <c r="C569" i="131"/>
  <c r="C581" i="131"/>
  <c r="C593" i="131"/>
  <c r="C605" i="131"/>
  <c r="C617" i="131"/>
  <c r="C629" i="131"/>
  <c r="C641" i="131"/>
  <c r="C653" i="131"/>
  <c r="C665" i="131"/>
  <c r="C677" i="131"/>
  <c r="C689" i="131"/>
  <c r="C701" i="131"/>
  <c r="C713" i="131"/>
  <c r="C725" i="131"/>
  <c r="C737" i="131"/>
  <c r="C749" i="131"/>
  <c r="C761" i="131"/>
  <c r="C773" i="131"/>
  <c r="C785" i="131"/>
  <c r="C797" i="131"/>
  <c r="C809" i="131"/>
  <c r="C821" i="131"/>
  <c r="C833" i="131"/>
  <c r="C845" i="131"/>
  <c r="C857" i="131"/>
  <c r="C869" i="131"/>
  <c r="C881" i="131"/>
  <c r="C893" i="131"/>
  <c r="C905" i="131"/>
  <c r="C917" i="131"/>
  <c r="C929" i="131"/>
  <c r="C941" i="131"/>
  <c r="C953" i="131"/>
  <c r="C965" i="131"/>
  <c r="C977" i="131"/>
  <c r="C989" i="131"/>
  <c r="C1001" i="131"/>
  <c r="C1013" i="131"/>
  <c r="C1025" i="131"/>
  <c r="C1037" i="131"/>
  <c r="C1049" i="131"/>
  <c r="C1061" i="131"/>
  <c r="C1073" i="131"/>
  <c r="C1085" i="131"/>
  <c r="C1097" i="131"/>
  <c r="C1109" i="131"/>
  <c r="C1121" i="131"/>
  <c r="C1133" i="131"/>
  <c r="C1145" i="131"/>
  <c r="C1157" i="131"/>
  <c r="C1169" i="131"/>
  <c r="C1181" i="131"/>
  <c r="C1193" i="131"/>
  <c r="C1205" i="131"/>
  <c r="C1217" i="131"/>
  <c r="C1229" i="131"/>
  <c r="C1241" i="131"/>
  <c r="C1253" i="131"/>
  <c r="C1265" i="131"/>
  <c r="C1277" i="131"/>
  <c r="C1289" i="131"/>
  <c r="C1301" i="131"/>
  <c r="C1313" i="131"/>
  <c r="C1325" i="131"/>
  <c r="C1337" i="131"/>
  <c r="C1349" i="131"/>
  <c r="C1361" i="131"/>
  <c r="C1373" i="131"/>
  <c r="C1385" i="131"/>
  <c r="C1397" i="131"/>
  <c r="C1409" i="131"/>
  <c r="C1421" i="131"/>
  <c r="C1433" i="131"/>
  <c r="C2047" i="131"/>
  <c r="C2112" i="131"/>
  <c r="C54" i="131"/>
  <c r="C112" i="131"/>
  <c r="C164" i="131"/>
  <c r="C216" i="131"/>
  <c r="C269" i="131"/>
  <c r="C321" i="131"/>
  <c r="C373" i="131"/>
  <c r="C426" i="131"/>
  <c r="C475" i="131"/>
  <c r="C523" i="131"/>
  <c r="C571" i="131"/>
  <c r="C619" i="131"/>
  <c r="C667" i="131"/>
  <c r="C715" i="131"/>
  <c r="C763" i="131"/>
  <c r="C811" i="131"/>
  <c r="C859" i="131"/>
  <c r="C907" i="131"/>
  <c r="C955" i="131"/>
  <c r="C1003" i="131"/>
  <c r="C1051" i="131"/>
  <c r="C1099" i="131"/>
  <c r="C1147" i="131"/>
  <c r="C1195" i="131"/>
  <c r="C1243" i="131"/>
  <c r="C1291" i="131"/>
  <c r="C1339" i="131"/>
  <c r="C1387" i="131"/>
  <c r="C1435" i="131"/>
  <c r="C1470" i="131"/>
  <c r="C1494" i="131"/>
  <c r="C1518" i="131"/>
  <c r="C1542" i="131"/>
  <c r="C1566" i="131"/>
  <c r="C1586" i="131"/>
  <c r="C1603" i="131"/>
  <c r="C1622" i="131"/>
  <c r="C1637" i="131"/>
  <c r="C1651" i="131"/>
  <c r="C1666" i="131"/>
  <c r="C1680" i="131"/>
  <c r="C1694" i="131"/>
  <c r="C1709" i="131"/>
  <c r="C1723" i="131"/>
  <c r="C1738" i="131"/>
  <c r="C1752" i="131"/>
  <c r="C1766" i="131"/>
  <c r="C1781" i="131"/>
  <c r="C1795" i="131"/>
  <c r="C1810" i="131"/>
  <c r="C1824" i="131"/>
  <c r="C1838" i="131"/>
  <c r="C1853" i="131"/>
  <c r="C1867" i="131"/>
  <c r="C1882" i="131"/>
  <c r="C1896" i="131"/>
  <c r="C1910" i="131"/>
  <c r="C1925" i="131"/>
  <c r="C1939" i="131"/>
  <c r="C1954" i="131"/>
  <c r="C1968" i="131"/>
  <c r="C1982" i="131"/>
  <c r="C1997" i="131"/>
  <c r="C2011" i="131"/>
  <c r="C2024" i="131"/>
  <c r="B2037" i="131"/>
  <c r="B2050" i="131"/>
  <c r="B2063" i="131"/>
  <c r="B2076" i="131"/>
  <c r="B2089" i="131"/>
  <c r="B2102" i="131"/>
  <c r="B2115" i="131"/>
  <c r="B2128" i="131"/>
  <c r="B19" i="131"/>
  <c r="B32" i="131"/>
  <c r="B45" i="131"/>
  <c r="B59" i="131"/>
  <c r="B72" i="131"/>
  <c r="B85" i="131"/>
  <c r="B98" i="131"/>
  <c r="B111" i="131"/>
  <c r="B124" i="131"/>
  <c r="B137" i="131"/>
  <c r="B150" i="131"/>
  <c r="B163" i="131"/>
  <c r="B176" i="131"/>
  <c r="B189" i="131"/>
  <c r="B203" i="131"/>
  <c r="B216" i="131"/>
  <c r="B229" i="131"/>
  <c r="B242" i="131"/>
  <c r="B255" i="131"/>
  <c r="B268" i="131"/>
  <c r="B281" i="131"/>
  <c r="B294" i="131"/>
  <c r="B307" i="131"/>
  <c r="B320" i="131"/>
  <c r="B333" i="131"/>
  <c r="B345" i="131"/>
  <c r="B357" i="131"/>
  <c r="B369" i="131"/>
  <c r="B381" i="131"/>
  <c r="B393" i="131"/>
  <c r="B405" i="131"/>
  <c r="B417" i="131"/>
  <c r="B429" i="131"/>
  <c r="B441" i="131"/>
  <c r="B453" i="131"/>
  <c r="B465" i="131"/>
  <c r="B477" i="131"/>
  <c r="B489" i="131"/>
  <c r="B501" i="131"/>
  <c r="B513" i="131"/>
  <c r="B525" i="131"/>
  <c r="B537" i="131"/>
  <c r="B549" i="131"/>
  <c r="B561" i="131"/>
  <c r="B573" i="131"/>
  <c r="B585" i="131"/>
  <c r="B597" i="131"/>
  <c r="B609" i="131"/>
  <c r="B621" i="131"/>
  <c r="B633" i="131"/>
  <c r="B645" i="131"/>
  <c r="B657" i="131"/>
  <c r="B669" i="131"/>
  <c r="B681" i="131"/>
  <c r="B693" i="131"/>
  <c r="B705" i="131"/>
  <c r="B717" i="131"/>
  <c r="B729" i="131"/>
  <c r="B741" i="131"/>
  <c r="B753" i="131"/>
  <c r="B765" i="131"/>
  <c r="B777" i="131"/>
  <c r="B789" i="131"/>
  <c r="B801" i="131"/>
  <c r="B813" i="131"/>
  <c r="B825" i="131"/>
  <c r="B837" i="131"/>
  <c r="B849" i="131"/>
  <c r="B861" i="131"/>
  <c r="B873" i="131"/>
  <c r="B885" i="131"/>
  <c r="B897" i="131"/>
  <c r="B909" i="131"/>
  <c r="B921" i="131"/>
  <c r="B933" i="131"/>
  <c r="B945" i="131"/>
  <c r="B957" i="131"/>
  <c r="B969" i="131"/>
  <c r="B981" i="131"/>
  <c r="B993" i="131"/>
  <c r="B1005" i="131"/>
  <c r="B1017" i="131"/>
  <c r="B1029" i="131"/>
  <c r="B1041" i="131"/>
  <c r="B1053" i="131"/>
  <c r="B1065" i="131"/>
  <c r="B1077" i="131"/>
  <c r="B1089" i="131"/>
  <c r="B1101" i="131"/>
  <c r="B1113" i="131"/>
  <c r="B1125" i="131"/>
  <c r="C2050" i="131"/>
  <c r="C2114" i="131"/>
  <c r="C55" i="131"/>
  <c r="C113" i="131"/>
  <c r="C165" i="131"/>
  <c r="C217" i="131"/>
  <c r="C270" i="131"/>
  <c r="C322" i="131"/>
  <c r="C374" i="131"/>
  <c r="C427" i="131"/>
  <c r="C476" i="131"/>
  <c r="C524" i="131"/>
  <c r="C572" i="131"/>
  <c r="C620" i="131"/>
  <c r="C668" i="131"/>
  <c r="C716" i="131"/>
  <c r="C764" i="131"/>
  <c r="C812" i="131"/>
  <c r="C860" i="131"/>
  <c r="C908" i="131"/>
  <c r="C956" i="131"/>
  <c r="C1004" i="131"/>
  <c r="C1052" i="131"/>
  <c r="C1100" i="131"/>
  <c r="C1148" i="131"/>
  <c r="C1196" i="131"/>
  <c r="C1244" i="131"/>
  <c r="C1292" i="131"/>
  <c r="C1340" i="131"/>
  <c r="C1388" i="131"/>
  <c r="C1436" i="131"/>
  <c r="C1471" i="131"/>
  <c r="C1495" i="131"/>
  <c r="C1519" i="131"/>
  <c r="C1543" i="131"/>
  <c r="C1567" i="131"/>
  <c r="C1587" i="131"/>
  <c r="C1604" i="131"/>
  <c r="C1623" i="131"/>
  <c r="C1638" i="131"/>
  <c r="C1652" i="131"/>
  <c r="C1667" i="131"/>
  <c r="C1681" i="131"/>
  <c r="C1695" i="131"/>
  <c r="C1710" i="131"/>
  <c r="C1724" i="131"/>
  <c r="C1739" i="131"/>
  <c r="C1753" i="131"/>
  <c r="C1767" i="131"/>
  <c r="C1782" i="131"/>
  <c r="C1796" i="131"/>
  <c r="C1811" i="131"/>
  <c r="C1825" i="131"/>
  <c r="C1839" i="131"/>
  <c r="C1854" i="131"/>
  <c r="C1868" i="131"/>
  <c r="C1883" i="131"/>
  <c r="C1897" i="131"/>
  <c r="C1911" i="131"/>
  <c r="C1926" i="131"/>
  <c r="C1940" i="131"/>
  <c r="C1955" i="131"/>
  <c r="C1969" i="131"/>
  <c r="C1983" i="131"/>
  <c r="C1998" i="131"/>
  <c r="C2012" i="131"/>
  <c r="C2026" i="131"/>
  <c r="B2038" i="131"/>
  <c r="B2051" i="131"/>
  <c r="B2064" i="131"/>
  <c r="B2077" i="131"/>
  <c r="B2090" i="131"/>
  <c r="B2103" i="131"/>
  <c r="B2116" i="131"/>
  <c r="B2129" i="131"/>
  <c r="B20" i="131"/>
  <c r="B33" i="131"/>
  <c r="B47" i="131"/>
  <c r="B60" i="131"/>
  <c r="B73" i="131"/>
  <c r="B86" i="131"/>
  <c r="B99" i="131"/>
  <c r="B112" i="131"/>
  <c r="B125" i="131"/>
  <c r="B138" i="131"/>
  <c r="B151" i="131"/>
  <c r="B164" i="131"/>
  <c r="B177" i="131"/>
  <c r="B191" i="131"/>
  <c r="B204" i="131"/>
  <c r="B217" i="131"/>
  <c r="B230" i="131"/>
  <c r="B243" i="131"/>
  <c r="B256" i="131"/>
  <c r="B269" i="131"/>
  <c r="B282" i="131"/>
  <c r="B295" i="131"/>
  <c r="B308" i="131"/>
  <c r="B321" i="131"/>
  <c r="B334" i="131"/>
  <c r="B346" i="131"/>
  <c r="B358" i="131"/>
  <c r="B370" i="131"/>
  <c r="B382" i="131"/>
  <c r="B394" i="131"/>
  <c r="B406" i="131"/>
  <c r="B418" i="131"/>
  <c r="B430" i="131"/>
  <c r="B442" i="131"/>
  <c r="B454" i="131"/>
  <c r="B466" i="131"/>
  <c r="B478" i="131"/>
  <c r="B490" i="131"/>
  <c r="B502" i="131"/>
  <c r="B514" i="131"/>
  <c r="B526" i="131"/>
  <c r="B538" i="131"/>
  <c r="B550" i="131"/>
  <c r="B562" i="131"/>
  <c r="B574" i="131"/>
  <c r="B586" i="131"/>
  <c r="B598" i="131"/>
  <c r="B610" i="131"/>
  <c r="B622" i="131"/>
  <c r="B634" i="131"/>
  <c r="B646" i="131"/>
  <c r="B658" i="131"/>
  <c r="B670" i="131"/>
  <c r="B682" i="131"/>
  <c r="B694" i="131"/>
  <c r="B706" i="131"/>
  <c r="B718" i="131"/>
  <c r="B730" i="131"/>
  <c r="B742" i="131"/>
  <c r="B754" i="131"/>
  <c r="B766" i="131"/>
  <c r="B778" i="131"/>
  <c r="B790" i="131"/>
  <c r="B802" i="131"/>
  <c r="B814" i="131"/>
  <c r="B826" i="131"/>
  <c r="B838" i="131"/>
  <c r="B850" i="131"/>
  <c r="B862" i="131"/>
  <c r="B874" i="131"/>
  <c r="B886" i="131"/>
  <c r="B898" i="131"/>
  <c r="B910" i="131"/>
  <c r="B922" i="131"/>
  <c r="B934" i="131"/>
  <c r="B946" i="131"/>
  <c r="B958" i="131"/>
  <c r="B970" i="131"/>
  <c r="B982" i="131"/>
  <c r="B994" i="131"/>
  <c r="B1006" i="131"/>
  <c r="B1018" i="131"/>
  <c r="B1030" i="131"/>
  <c r="B1042" i="131"/>
  <c r="B1054" i="131"/>
  <c r="B1066" i="131"/>
  <c r="B1078" i="131"/>
  <c r="B1090" i="131"/>
  <c r="B1102" i="131"/>
  <c r="B1114" i="131"/>
  <c r="B1126" i="131"/>
  <c r="B1138" i="131"/>
  <c r="B1150" i="131"/>
  <c r="B1162" i="131"/>
  <c r="B1174" i="131"/>
  <c r="B1186" i="131"/>
  <c r="B1198" i="131"/>
  <c r="B1210" i="131"/>
  <c r="C2063" i="131"/>
  <c r="C2127" i="131"/>
  <c r="C68" i="131"/>
  <c r="C124" i="131"/>
  <c r="C176" i="131"/>
  <c r="C228" i="131"/>
  <c r="C281" i="131"/>
  <c r="C333" i="131"/>
  <c r="C385" i="131"/>
  <c r="C438" i="131"/>
  <c r="C486" i="131"/>
  <c r="C534" i="131"/>
  <c r="C582" i="131"/>
  <c r="C630" i="131"/>
  <c r="C678" i="131"/>
  <c r="C726" i="131"/>
  <c r="C774" i="131"/>
  <c r="C822" i="131"/>
  <c r="C870" i="131"/>
  <c r="C918" i="131"/>
  <c r="C966" i="131"/>
  <c r="C1014" i="131"/>
  <c r="C1062" i="131"/>
  <c r="C1110" i="131"/>
  <c r="C1158" i="131"/>
  <c r="C1206" i="131"/>
  <c r="C1254" i="131"/>
  <c r="C1302" i="131"/>
  <c r="C1350" i="131"/>
  <c r="C1398" i="131"/>
  <c r="C1445" i="131"/>
  <c r="C1472" i="131"/>
  <c r="C1496" i="131"/>
  <c r="C1520" i="131"/>
  <c r="C1544" i="131"/>
  <c r="C1568" i="131"/>
  <c r="C1589" i="131"/>
  <c r="C1608" i="131"/>
  <c r="C1625" i="131"/>
  <c r="C1639" i="131"/>
  <c r="C1654" i="131"/>
  <c r="C1668" i="131"/>
  <c r="C1682" i="131"/>
  <c r="C1697" i="131"/>
  <c r="C1711" i="131"/>
  <c r="C1726" i="131"/>
  <c r="C1740" i="131"/>
  <c r="C1754" i="131"/>
  <c r="C1769" i="131"/>
  <c r="C1783" i="131"/>
  <c r="C1798" i="131"/>
  <c r="C1812" i="131"/>
  <c r="C1826" i="131"/>
  <c r="C1841" i="131"/>
  <c r="C1855" i="131"/>
  <c r="C1870" i="131"/>
  <c r="C1884" i="131"/>
  <c r="C1898" i="131"/>
  <c r="C1913" i="131"/>
  <c r="C1927" i="131"/>
  <c r="C1942" i="131"/>
  <c r="C1956" i="131"/>
  <c r="C1970" i="131"/>
  <c r="C1985" i="131"/>
  <c r="C1999" i="131"/>
  <c r="C2014" i="131"/>
  <c r="B2039" i="131"/>
  <c r="B2052" i="131"/>
  <c r="B2065" i="131"/>
  <c r="B2078" i="131"/>
  <c r="B2091" i="131"/>
  <c r="B2104" i="131"/>
  <c r="B2117" i="131"/>
  <c r="B2130" i="131"/>
  <c r="B21" i="131"/>
  <c r="B35" i="131"/>
  <c r="B48" i="131"/>
  <c r="B61" i="131"/>
  <c r="B74" i="131"/>
  <c r="B87" i="131"/>
  <c r="B100" i="131"/>
  <c r="B113" i="131"/>
  <c r="B126" i="131"/>
  <c r="B139" i="131"/>
  <c r="B152" i="131"/>
  <c r="B165" i="131"/>
  <c r="B179" i="131"/>
  <c r="B192" i="131"/>
  <c r="B205" i="131"/>
  <c r="B218" i="131"/>
  <c r="B231" i="131"/>
  <c r="B244" i="131"/>
  <c r="B257" i="131"/>
  <c r="B270" i="131"/>
  <c r="B283" i="131"/>
  <c r="B296" i="131"/>
  <c r="B309" i="131"/>
  <c r="B323" i="131"/>
  <c r="B335" i="131"/>
  <c r="B347" i="131"/>
  <c r="B359" i="131"/>
  <c r="B371" i="131"/>
  <c r="B383" i="131"/>
  <c r="B395" i="131"/>
  <c r="B407" i="131"/>
  <c r="B419" i="131"/>
  <c r="B431" i="131"/>
  <c r="B443" i="131"/>
  <c r="B455" i="131"/>
  <c r="B467" i="131"/>
  <c r="B479" i="131"/>
  <c r="B491" i="131"/>
  <c r="B503" i="131"/>
  <c r="B515" i="131"/>
  <c r="B527" i="131"/>
  <c r="B539" i="131"/>
  <c r="B551" i="131"/>
  <c r="B563" i="131"/>
  <c r="B575" i="131"/>
  <c r="B587" i="131"/>
  <c r="B599" i="131"/>
  <c r="B611" i="131"/>
  <c r="B623" i="131"/>
  <c r="B635" i="131"/>
  <c r="B647" i="131"/>
  <c r="B659" i="131"/>
  <c r="B671" i="131"/>
  <c r="B683" i="131"/>
  <c r="B695" i="131"/>
  <c r="B707" i="131"/>
  <c r="B719" i="131"/>
  <c r="B731" i="131"/>
  <c r="B743" i="131"/>
  <c r="B755" i="131"/>
  <c r="B767" i="131"/>
  <c r="B779" i="131"/>
  <c r="B791" i="131"/>
  <c r="B803" i="131"/>
  <c r="B815" i="131"/>
  <c r="B827" i="131"/>
  <c r="B839" i="131"/>
  <c r="B851" i="131"/>
  <c r="B863" i="131"/>
  <c r="B875" i="131"/>
  <c r="B887" i="131"/>
  <c r="B899" i="131"/>
  <c r="B911" i="131"/>
  <c r="B923" i="131"/>
  <c r="B935" i="131"/>
  <c r="B947" i="131"/>
  <c r="B959" i="131"/>
  <c r="B971" i="131"/>
  <c r="B983" i="131"/>
  <c r="B995" i="131"/>
  <c r="B1007" i="131"/>
  <c r="B1019" i="131"/>
  <c r="B1031" i="131"/>
  <c r="B1043" i="131"/>
  <c r="B1055" i="131"/>
  <c r="B1067" i="131"/>
  <c r="B1079" i="131"/>
  <c r="B1091" i="131"/>
  <c r="B1103" i="131"/>
  <c r="B1115" i="131"/>
  <c r="C2064" i="131"/>
  <c r="C2128" i="131"/>
  <c r="C69" i="131"/>
  <c r="C125" i="131"/>
  <c r="C177" i="131"/>
  <c r="C229" i="131"/>
  <c r="C282" i="131"/>
  <c r="C334" i="131"/>
  <c r="C386" i="131"/>
  <c r="C439" i="131"/>
  <c r="C487" i="131"/>
  <c r="C535" i="131"/>
  <c r="C583" i="131"/>
  <c r="C631" i="131"/>
  <c r="C679" i="131"/>
  <c r="C727" i="131"/>
  <c r="C775" i="131"/>
  <c r="C823" i="131"/>
  <c r="C871" i="131"/>
  <c r="C919" i="131"/>
  <c r="C967" i="131"/>
  <c r="C1015" i="131"/>
  <c r="C1063" i="131"/>
  <c r="C1111" i="131"/>
  <c r="C1159" i="131"/>
  <c r="C1207" i="131"/>
  <c r="C1255" i="131"/>
  <c r="C1303" i="131"/>
  <c r="C1351" i="131"/>
  <c r="C1399" i="131"/>
  <c r="C1446" i="131"/>
  <c r="C1476" i="131"/>
  <c r="C1500" i="131"/>
  <c r="C1524" i="131"/>
  <c r="C1548" i="131"/>
  <c r="C1572" i="131"/>
  <c r="C1590" i="131"/>
  <c r="C1609" i="131"/>
  <c r="C1626" i="131"/>
  <c r="C1640" i="131"/>
  <c r="C1655" i="131"/>
  <c r="C1669" i="131"/>
  <c r="C1683" i="131"/>
  <c r="C1698" i="131"/>
  <c r="C1712" i="131"/>
  <c r="C1727" i="131"/>
  <c r="C1741" i="131"/>
  <c r="C1755" i="131"/>
  <c r="C1770" i="131"/>
  <c r="C1784" i="131"/>
  <c r="C1799" i="131"/>
  <c r="C1813" i="131"/>
  <c r="C1827" i="131"/>
  <c r="C1842" i="131"/>
  <c r="C1856" i="131"/>
  <c r="C1871" i="131"/>
  <c r="C1885" i="131"/>
  <c r="C1899" i="131"/>
  <c r="C1914" i="131"/>
  <c r="C1928" i="131"/>
  <c r="C1943" i="131"/>
  <c r="C1957" i="131"/>
  <c r="C1971" i="131"/>
  <c r="C1986" i="131"/>
  <c r="C2000" i="131"/>
  <c r="C2015" i="131"/>
  <c r="B2027" i="131"/>
  <c r="B2040" i="131"/>
  <c r="B2053" i="131"/>
  <c r="B2066" i="131"/>
  <c r="B2079" i="131"/>
  <c r="B2092" i="131"/>
  <c r="B2105" i="131"/>
  <c r="B2118" i="131"/>
  <c r="B2131" i="131"/>
  <c r="B23" i="131"/>
  <c r="B36" i="131"/>
  <c r="B49" i="131"/>
  <c r="B62" i="131"/>
  <c r="B75" i="131"/>
  <c r="B88" i="131"/>
  <c r="B101" i="131"/>
  <c r="B114" i="131"/>
  <c r="B127" i="131"/>
  <c r="B140" i="131"/>
  <c r="B153" i="131"/>
  <c r="B167" i="131"/>
  <c r="B180" i="131"/>
  <c r="B193" i="131"/>
  <c r="B206" i="131"/>
  <c r="B219" i="131"/>
  <c r="B232" i="131"/>
  <c r="B245" i="131"/>
  <c r="B258" i="131"/>
  <c r="B271" i="131"/>
  <c r="B284" i="131"/>
  <c r="B297" i="131"/>
  <c r="B311" i="131"/>
  <c r="B324" i="131"/>
  <c r="B336" i="131"/>
  <c r="B348" i="131"/>
  <c r="B360" i="131"/>
  <c r="B372" i="131"/>
  <c r="B384" i="131"/>
  <c r="B396" i="131"/>
  <c r="B408" i="131"/>
  <c r="B420" i="131"/>
  <c r="B432" i="131"/>
  <c r="B444" i="131"/>
  <c r="B456" i="131"/>
  <c r="B468" i="131"/>
  <c r="B480" i="131"/>
  <c r="B492" i="131"/>
  <c r="B504" i="131"/>
  <c r="B516" i="131"/>
  <c r="B528" i="131"/>
  <c r="B540" i="131"/>
  <c r="B552" i="131"/>
  <c r="B564" i="131"/>
  <c r="B576" i="131"/>
  <c r="B588" i="131"/>
  <c r="B600" i="131"/>
  <c r="B612" i="131"/>
  <c r="B624" i="131"/>
  <c r="B636" i="131"/>
  <c r="B648" i="131"/>
  <c r="B660" i="131"/>
  <c r="B672" i="131"/>
  <c r="B684" i="131"/>
  <c r="B696" i="131"/>
  <c r="B708" i="131"/>
  <c r="B720" i="131"/>
  <c r="B732" i="131"/>
  <c r="B744" i="131"/>
  <c r="B756" i="131"/>
  <c r="B768" i="131"/>
  <c r="B780" i="131"/>
  <c r="B792" i="131"/>
  <c r="B804" i="131"/>
  <c r="B816" i="131"/>
  <c r="B828" i="131"/>
  <c r="B840" i="131"/>
  <c r="B852" i="131"/>
  <c r="B864" i="131"/>
  <c r="B876" i="131"/>
  <c r="B888" i="131"/>
  <c r="B900" i="131"/>
  <c r="B912" i="131"/>
  <c r="B924" i="131"/>
  <c r="B936" i="131"/>
  <c r="B948" i="131"/>
  <c r="B960" i="131"/>
  <c r="B972" i="131"/>
  <c r="C2066" i="131"/>
  <c r="C2129" i="131"/>
  <c r="C70" i="131"/>
  <c r="C126" i="131"/>
  <c r="C178" i="131"/>
  <c r="C230" i="131"/>
  <c r="C283" i="131"/>
  <c r="C335" i="131"/>
  <c r="C388" i="131"/>
  <c r="C440" i="131"/>
  <c r="C488" i="131"/>
  <c r="C536" i="131"/>
  <c r="C584" i="131"/>
  <c r="C632" i="131"/>
  <c r="C680" i="131"/>
  <c r="C728" i="131"/>
  <c r="C776" i="131"/>
  <c r="C824" i="131"/>
  <c r="C872" i="131"/>
  <c r="C920" i="131"/>
  <c r="C968" i="131"/>
  <c r="C1016" i="131"/>
  <c r="C1064" i="131"/>
  <c r="C1112" i="131"/>
  <c r="C1160" i="131"/>
  <c r="C1208" i="131"/>
  <c r="C1256" i="131"/>
  <c r="C1304" i="131"/>
  <c r="C1352" i="131"/>
  <c r="C1400" i="131"/>
  <c r="C1447" i="131"/>
  <c r="C1477" i="131"/>
  <c r="C1501" i="131"/>
  <c r="C1525" i="131"/>
  <c r="C1549" i="131"/>
  <c r="C1573" i="131"/>
  <c r="C1591" i="131"/>
  <c r="C1610" i="131"/>
  <c r="C1627" i="131"/>
  <c r="C1642" i="131"/>
  <c r="C1656" i="131"/>
  <c r="C1670" i="131"/>
  <c r="C1685" i="131"/>
  <c r="C1699" i="131"/>
  <c r="C1714" i="131"/>
  <c r="C1728" i="131"/>
  <c r="C1742" i="131"/>
  <c r="C1757" i="131"/>
  <c r="C1771" i="131"/>
  <c r="C1786" i="131"/>
  <c r="C1800" i="131"/>
  <c r="C1814" i="131"/>
  <c r="C1829" i="131"/>
  <c r="C1843" i="131"/>
  <c r="C1858" i="131"/>
  <c r="C1872" i="131"/>
  <c r="C1886" i="131"/>
  <c r="C1901" i="131"/>
  <c r="C1915" i="131"/>
  <c r="C1930" i="131"/>
  <c r="C1944" i="131"/>
  <c r="C1958" i="131"/>
  <c r="C1973" i="131"/>
  <c r="C1987" i="131"/>
  <c r="C2002" i="131"/>
  <c r="C2016" i="131"/>
  <c r="B2028" i="131"/>
  <c r="B2041" i="131"/>
  <c r="B2054" i="131"/>
  <c r="B2067" i="131"/>
  <c r="B2080" i="131"/>
  <c r="B2093" i="131"/>
  <c r="B2106" i="131"/>
  <c r="B2119" i="131"/>
  <c r="B11" i="131"/>
  <c r="B24" i="131"/>
  <c r="B37" i="131"/>
  <c r="B50" i="131"/>
  <c r="B63" i="131"/>
  <c r="B76" i="131"/>
  <c r="B89" i="131"/>
  <c r="B102" i="131"/>
  <c r="B115" i="131"/>
  <c r="B128" i="131"/>
  <c r="B141" i="131"/>
  <c r="B155" i="131"/>
  <c r="B168" i="131"/>
  <c r="B181" i="131"/>
  <c r="B194" i="131"/>
  <c r="B207" i="131"/>
  <c r="B220" i="131"/>
  <c r="B233" i="131"/>
  <c r="B246" i="131"/>
  <c r="B259" i="131"/>
  <c r="B272" i="131"/>
  <c r="B285" i="131"/>
  <c r="B299" i="131"/>
  <c r="B312" i="131"/>
  <c r="B325" i="131"/>
  <c r="B337" i="131"/>
  <c r="B349" i="131"/>
  <c r="B361" i="131"/>
  <c r="B373" i="131"/>
  <c r="B385" i="131"/>
  <c r="B397" i="131"/>
  <c r="B409" i="131"/>
  <c r="B421" i="131"/>
  <c r="B433" i="131"/>
  <c r="B445" i="131"/>
  <c r="B457" i="131"/>
  <c r="B469" i="131"/>
  <c r="B481" i="131"/>
  <c r="B493" i="131"/>
  <c r="B505" i="131"/>
  <c r="B517" i="131"/>
  <c r="B529" i="131"/>
  <c r="B541" i="131"/>
  <c r="B553" i="131"/>
  <c r="B565" i="131"/>
  <c r="B577" i="131"/>
  <c r="B589" i="131"/>
  <c r="B601" i="131"/>
  <c r="B613" i="131"/>
  <c r="B625" i="131"/>
  <c r="B637" i="131"/>
  <c r="B649" i="131"/>
  <c r="B661" i="131"/>
  <c r="B673" i="131"/>
  <c r="B685" i="131"/>
  <c r="B697" i="131"/>
  <c r="B709" i="131"/>
  <c r="B721" i="131"/>
  <c r="B733" i="131"/>
  <c r="B745" i="131"/>
  <c r="B757" i="131"/>
  <c r="B769" i="131"/>
  <c r="B781" i="131"/>
  <c r="B793" i="131"/>
  <c r="B805" i="131"/>
  <c r="B817" i="131"/>
  <c r="B829" i="131"/>
  <c r="B841" i="131"/>
  <c r="B853" i="131"/>
  <c r="B865" i="131"/>
  <c r="B877" i="131"/>
  <c r="B889" i="131"/>
  <c r="B901" i="131"/>
  <c r="B913" i="131"/>
  <c r="B925" i="131"/>
  <c r="B937" i="131"/>
  <c r="B949" i="131"/>
  <c r="B961" i="131"/>
  <c r="C2079" i="131"/>
  <c r="C20" i="131"/>
  <c r="C82" i="131"/>
  <c r="C137" i="131"/>
  <c r="C189" i="131"/>
  <c r="C241" i="131"/>
  <c r="C294" i="131"/>
  <c r="C346" i="131"/>
  <c r="C398" i="131"/>
  <c r="C450" i="131"/>
  <c r="C498" i="131"/>
  <c r="C546" i="131"/>
  <c r="C594" i="131"/>
  <c r="C642" i="131"/>
  <c r="C690" i="131"/>
  <c r="C738" i="131"/>
  <c r="C786" i="131"/>
  <c r="C834" i="131"/>
  <c r="C882" i="131"/>
  <c r="C930" i="131"/>
  <c r="C978" i="131"/>
  <c r="C1026" i="131"/>
  <c r="C1074" i="131"/>
  <c r="C1122" i="131"/>
  <c r="C1170" i="131"/>
  <c r="C1218" i="131"/>
  <c r="C1266" i="131"/>
  <c r="C1314" i="131"/>
  <c r="C1362" i="131"/>
  <c r="C1410" i="131"/>
  <c r="C1448" i="131"/>
  <c r="C1481" i="131"/>
  <c r="C1505" i="131"/>
  <c r="C1529" i="131"/>
  <c r="C1553" i="131"/>
  <c r="C1575" i="131"/>
  <c r="C1592" i="131"/>
  <c r="C1611" i="131"/>
  <c r="C1628" i="131"/>
  <c r="C1643" i="131"/>
  <c r="C1657" i="131"/>
  <c r="C1671" i="131"/>
  <c r="C1686" i="131"/>
  <c r="C1700" i="131"/>
  <c r="C1715" i="131"/>
  <c r="C1729" i="131"/>
  <c r="C1743" i="131"/>
  <c r="C1758" i="131"/>
  <c r="C1772" i="131"/>
  <c r="C1787" i="131"/>
  <c r="C1801" i="131"/>
  <c r="C1815" i="131"/>
  <c r="C1830" i="131"/>
  <c r="C1844" i="131"/>
  <c r="C1859" i="131"/>
  <c r="C1873" i="131"/>
  <c r="C1887" i="131"/>
  <c r="C1902" i="131"/>
  <c r="C1916" i="131"/>
  <c r="C1931" i="131"/>
  <c r="C1945" i="131"/>
  <c r="C1959" i="131"/>
  <c r="C1974" i="131"/>
  <c r="C1988" i="131"/>
  <c r="C2003" i="131"/>
  <c r="C2017" i="131"/>
  <c r="B2029" i="131"/>
  <c r="B2042" i="131"/>
  <c r="B2055" i="131"/>
  <c r="B2068" i="131"/>
  <c r="B2081" i="131"/>
  <c r="B2094" i="131"/>
  <c r="B2107" i="131"/>
  <c r="B2121" i="131"/>
  <c r="B12" i="131"/>
  <c r="B25" i="131"/>
  <c r="B38" i="131"/>
  <c r="B51" i="131"/>
  <c r="B64" i="131"/>
  <c r="B77" i="131"/>
  <c r="B90" i="131"/>
  <c r="B103" i="131"/>
  <c r="B116" i="131"/>
  <c r="B129" i="131"/>
  <c r="B143" i="131"/>
  <c r="B156" i="131"/>
  <c r="B169" i="131"/>
  <c r="B182" i="131"/>
  <c r="B195" i="131"/>
  <c r="B208" i="131"/>
  <c r="B221" i="131"/>
  <c r="B234" i="131"/>
  <c r="B247" i="131"/>
  <c r="B260" i="131"/>
  <c r="B273" i="131"/>
  <c r="B287" i="131"/>
  <c r="B300" i="131"/>
  <c r="B313" i="131"/>
  <c r="B326" i="131"/>
  <c r="B338" i="131"/>
  <c r="B350" i="131"/>
  <c r="B362" i="131"/>
  <c r="B374" i="131"/>
  <c r="B386" i="131"/>
  <c r="B398" i="131"/>
  <c r="B410" i="131"/>
  <c r="B422" i="131"/>
  <c r="B434" i="131"/>
  <c r="B446" i="131"/>
  <c r="B458" i="131"/>
  <c r="B470" i="131"/>
  <c r="B482" i="131"/>
  <c r="B494" i="131"/>
  <c r="B506" i="131"/>
  <c r="B518" i="131"/>
  <c r="B530" i="131"/>
  <c r="B542" i="131"/>
  <c r="B554" i="131"/>
  <c r="B566" i="131"/>
  <c r="B578" i="131"/>
  <c r="B590" i="131"/>
  <c r="B602" i="131"/>
  <c r="B614" i="131"/>
  <c r="B626" i="131"/>
  <c r="B638" i="131"/>
  <c r="B650" i="131"/>
  <c r="B662" i="131"/>
  <c r="B674" i="131"/>
  <c r="B686" i="131"/>
  <c r="B698" i="131"/>
  <c r="B710" i="131"/>
  <c r="B722" i="131"/>
  <c r="B734" i="131"/>
  <c r="B746" i="131"/>
  <c r="B758" i="131"/>
  <c r="B770" i="131"/>
  <c r="B782" i="131"/>
  <c r="B794" i="131"/>
  <c r="B806" i="131"/>
  <c r="B818" i="131"/>
  <c r="B830" i="131"/>
  <c r="B842" i="131"/>
  <c r="B854" i="131"/>
  <c r="B866" i="131"/>
  <c r="B878" i="131"/>
  <c r="B890" i="131"/>
  <c r="B902" i="131"/>
  <c r="B914" i="131"/>
  <c r="B926" i="131"/>
  <c r="B938" i="131"/>
  <c r="B950" i="131"/>
  <c r="B962" i="131"/>
  <c r="B974" i="131"/>
  <c r="B986" i="131"/>
  <c r="B998" i="131"/>
  <c r="B1010" i="131"/>
  <c r="B1022" i="131"/>
  <c r="B1034" i="131"/>
  <c r="B1046" i="131"/>
  <c r="B1058" i="131"/>
  <c r="B1070" i="131"/>
  <c r="B1082" i="131"/>
  <c r="C2080" i="131"/>
  <c r="C21" i="131"/>
  <c r="C84" i="131"/>
  <c r="C138" i="131"/>
  <c r="C190" i="131"/>
  <c r="C242" i="131"/>
  <c r="C295" i="131"/>
  <c r="C347" i="131"/>
  <c r="C400" i="131"/>
  <c r="C451" i="131"/>
  <c r="C499" i="131"/>
  <c r="C547" i="131"/>
  <c r="C595" i="131"/>
  <c r="C643" i="131"/>
  <c r="C691" i="131"/>
  <c r="C739" i="131"/>
  <c r="C787" i="131"/>
  <c r="C835" i="131"/>
  <c r="C883" i="131"/>
  <c r="C931" i="131"/>
  <c r="C979" i="131"/>
  <c r="C1027" i="131"/>
  <c r="C1075" i="131"/>
  <c r="C1123" i="131"/>
  <c r="C1171" i="131"/>
  <c r="C1219" i="131"/>
  <c r="C1267" i="131"/>
  <c r="C1315" i="131"/>
  <c r="C1363" i="131"/>
  <c r="C1411" i="131"/>
  <c r="C1457" i="131"/>
  <c r="C1482" i="131"/>
  <c r="C1506" i="131"/>
  <c r="C1530" i="131"/>
  <c r="C1554" i="131"/>
  <c r="C1577" i="131"/>
  <c r="C1596" i="131"/>
  <c r="C1613" i="131"/>
  <c r="C1630" i="131"/>
  <c r="C1644" i="131"/>
  <c r="C1658" i="131"/>
  <c r="C1673" i="131"/>
  <c r="C1687" i="131"/>
  <c r="C1702" i="131"/>
  <c r="C1716" i="131"/>
  <c r="C1730" i="131"/>
  <c r="C1745" i="131"/>
  <c r="C1759" i="131"/>
  <c r="C1774" i="131"/>
  <c r="C1788" i="131"/>
  <c r="C1802" i="131"/>
  <c r="C1817" i="131"/>
  <c r="C1831" i="131"/>
  <c r="C1846" i="131"/>
  <c r="C1860" i="131"/>
  <c r="C1874" i="131"/>
  <c r="C1889" i="131"/>
  <c r="C1903" i="131"/>
  <c r="C1918" i="131"/>
  <c r="C1932" i="131"/>
  <c r="C1946" i="131"/>
  <c r="C1961" i="131"/>
  <c r="C1975" i="131"/>
  <c r="C1990" i="131"/>
  <c r="C2004" i="131"/>
  <c r="C2018" i="131"/>
  <c r="B2030" i="131"/>
  <c r="B2043" i="131"/>
  <c r="B2056" i="131"/>
  <c r="B2069" i="131"/>
  <c r="B2082" i="131"/>
  <c r="B2095" i="131"/>
  <c r="B2109" i="131"/>
  <c r="B2122" i="131"/>
  <c r="B13" i="131"/>
  <c r="B26" i="131"/>
  <c r="B39" i="131"/>
  <c r="B52" i="131"/>
  <c r="B65" i="131"/>
  <c r="B78" i="131"/>
  <c r="B91" i="131"/>
  <c r="B104" i="131"/>
  <c r="B117" i="131"/>
  <c r="B131" i="131"/>
  <c r="B144" i="131"/>
  <c r="B157" i="131"/>
  <c r="B170" i="131"/>
  <c r="B183" i="131"/>
  <c r="B196" i="131"/>
  <c r="B209" i="131"/>
  <c r="B222" i="131"/>
  <c r="B235" i="131"/>
  <c r="B248" i="131"/>
  <c r="B261" i="131"/>
  <c r="B275" i="131"/>
  <c r="B288" i="131"/>
  <c r="B301" i="131"/>
  <c r="B314" i="131"/>
  <c r="B327" i="131"/>
  <c r="B339" i="131"/>
  <c r="B351" i="131"/>
  <c r="B363" i="131"/>
  <c r="B375" i="131"/>
  <c r="B387" i="131"/>
  <c r="B399" i="131"/>
  <c r="B411" i="131"/>
  <c r="B423" i="131"/>
  <c r="B435" i="131"/>
  <c r="B447" i="131"/>
  <c r="B459" i="131"/>
  <c r="B471" i="131"/>
  <c r="B483" i="131"/>
  <c r="B495" i="131"/>
  <c r="B507" i="131"/>
  <c r="B519" i="131"/>
  <c r="B531" i="131"/>
  <c r="B543" i="131"/>
  <c r="B555" i="131"/>
  <c r="B567" i="131"/>
  <c r="B579" i="131"/>
  <c r="B591" i="131"/>
  <c r="B603" i="131"/>
  <c r="B615" i="131"/>
  <c r="B627" i="131"/>
  <c r="B639" i="131"/>
  <c r="B651" i="131"/>
  <c r="B663" i="131"/>
  <c r="B675" i="131"/>
  <c r="B687" i="131"/>
  <c r="B699" i="131"/>
  <c r="B711" i="131"/>
  <c r="B723" i="131"/>
  <c r="B735" i="131"/>
  <c r="B747" i="131"/>
  <c r="B759" i="131"/>
  <c r="B771" i="131"/>
  <c r="B783" i="131"/>
  <c r="B795" i="131"/>
  <c r="B807" i="131"/>
  <c r="B819" i="131"/>
  <c r="B831" i="131"/>
  <c r="B843" i="131"/>
  <c r="B855" i="131"/>
  <c r="B867" i="131"/>
  <c r="B879" i="131"/>
  <c r="B891" i="131"/>
  <c r="B903" i="131"/>
  <c r="B915" i="131"/>
  <c r="B927" i="131"/>
  <c r="B939" i="131"/>
  <c r="B951" i="131"/>
  <c r="B963" i="131"/>
  <c r="B975" i="131"/>
  <c r="B987" i="131"/>
  <c r="B999" i="131"/>
  <c r="B1011" i="131"/>
  <c r="B1023" i="131"/>
  <c r="B1035" i="131"/>
  <c r="B1047" i="131"/>
  <c r="B1059" i="131"/>
  <c r="B1071" i="131"/>
  <c r="B1083" i="131"/>
  <c r="B1095" i="131"/>
  <c r="B1107" i="131"/>
  <c r="B1119" i="131"/>
  <c r="B1131" i="131"/>
  <c r="B1143" i="131"/>
  <c r="B1155" i="131"/>
  <c r="B1167" i="131"/>
  <c r="B1179" i="131"/>
  <c r="B1191" i="131"/>
  <c r="B1203" i="131"/>
  <c r="B1215" i="131"/>
  <c r="B1227" i="131"/>
  <c r="B1239" i="131"/>
  <c r="B1251" i="131"/>
  <c r="B1263" i="131"/>
  <c r="B1275" i="131"/>
  <c r="B1287" i="131"/>
  <c r="B1299" i="131"/>
  <c r="B1311" i="131"/>
  <c r="B1323" i="131"/>
  <c r="B1335" i="131"/>
  <c r="B1347" i="131"/>
  <c r="B1359" i="131"/>
  <c r="B1371" i="131"/>
  <c r="B1383" i="131"/>
  <c r="B1395" i="131"/>
  <c r="B1407" i="131"/>
  <c r="B1419" i="131"/>
  <c r="B1431" i="131"/>
  <c r="B1443" i="131"/>
  <c r="B1455" i="131"/>
  <c r="B1467" i="131"/>
  <c r="B1479" i="131"/>
  <c r="B1491" i="131"/>
  <c r="B1503" i="131"/>
  <c r="B1515" i="131"/>
  <c r="B1527" i="131"/>
  <c r="B1539" i="131"/>
  <c r="B1551" i="131"/>
  <c r="B1563" i="131"/>
  <c r="B1575" i="131"/>
  <c r="B1587" i="131"/>
  <c r="B1599" i="131"/>
  <c r="B1611" i="131"/>
  <c r="B1623" i="131"/>
  <c r="B1635" i="131"/>
  <c r="B1647" i="131"/>
  <c r="B1659" i="131"/>
  <c r="B1671" i="131"/>
  <c r="B1683" i="131"/>
  <c r="B1695" i="131"/>
  <c r="B1707" i="131"/>
  <c r="B1719" i="131"/>
  <c r="B1731" i="131"/>
  <c r="B1743" i="131"/>
  <c r="C2081" i="131"/>
  <c r="C24" i="131"/>
  <c r="C85" i="131"/>
  <c r="C139" i="131"/>
  <c r="C191" i="131"/>
  <c r="C244" i="131"/>
  <c r="C296" i="131"/>
  <c r="C348" i="131"/>
  <c r="C401" i="131"/>
  <c r="C452" i="131"/>
  <c r="C500" i="131"/>
  <c r="C548" i="131"/>
  <c r="C596" i="131"/>
  <c r="C644" i="131"/>
  <c r="C692" i="131"/>
  <c r="C740" i="131"/>
  <c r="C788" i="131"/>
  <c r="C836" i="131"/>
  <c r="C884" i="131"/>
  <c r="C932" i="131"/>
  <c r="C980" i="131"/>
  <c r="C1028" i="131"/>
  <c r="C1076" i="131"/>
  <c r="C1124" i="131"/>
  <c r="C1172" i="131"/>
  <c r="C1220" i="131"/>
  <c r="C1268" i="131"/>
  <c r="C1316" i="131"/>
  <c r="C1364" i="131"/>
  <c r="C1412" i="131"/>
  <c r="C1458" i="131"/>
  <c r="C1483" i="131"/>
  <c r="C1507" i="131"/>
  <c r="C1531" i="131"/>
  <c r="C1555" i="131"/>
  <c r="C1578" i="131"/>
  <c r="C1597" i="131"/>
  <c r="C1614" i="131"/>
  <c r="C1631" i="131"/>
  <c r="C1645" i="131"/>
  <c r="C1659" i="131"/>
  <c r="C1674" i="131"/>
  <c r="C1688" i="131"/>
  <c r="C1703" i="131"/>
  <c r="C1717" i="131"/>
  <c r="C1731" i="131"/>
  <c r="C1746" i="131"/>
  <c r="C1760" i="131"/>
  <c r="C1775" i="131"/>
  <c r="C1789" i="131"/>
  <c r="C1803" i="131"/>
  <c r="C1818" i="131"/>
  <c r="C1832" i="131"/>
  <c r="C1847" i="131"/>
  <c r="C1861" i="131"/>
  <c r="C1875" i="131"/>
  <c r="C1890" i="131"/>
  <c r="C1904" i="131"/>
  <c r="C1919" i="131"/>
  <c r="C1933" i="131"/>
  <c r="C1947" i="131"/>
  <c r="C1962" i="131"/>
  <c r="C1976" i="131"/>
  <c r="C1991" i="131"/>
  <c r="C2005" i="131"/>
  <c r="C2019" i="131"/>
  <c r="B2031" i="131"/>
  <c r="B2044" i="131"/>
  <c r="B2057" i="131"/>
  <c r="B2070" i="131"/>
  <c r="B2083" i="131"/>
  <c r="B2097" i="131"/>
  <c r="B2110" i="131"/>
  <c r="B2123" i="131"/>
  <c r="B14" i="131"/>
  <c r="B27" i="131"/>
  <c r="B40" i="131"/>
  <c r="B53" i="131"/>
  <c r="B66" i="131"/>
  <c r="B79" i="131"/>
  <c r="B92" i="131"/>
  <c r="B105" i="131"/>
  <c r="B119" i="131"/>
  <c r="B132" i="131"/>
  <c r="B145" i="131"/>
  <c r="B158" i="131"/>
  <c r="B171" i="131"/>
  <c r="B184" i="131"/>
  <c r="B197" i="131"/>
  <c r="B210" i="131"/>
  <c r="B223" i="131"/>
  <c r="B236" i="131"/>
  <c r="B249" i="131"/>
  <c r="B263" i="131"/>
  <c r="B276" i="131"/>
  <c r="B289" i="131"/>
  <c r="B302" i="131"/>
  <c r="B315" i="131"/>
  <c r="B328" i="131"/>
  <c r="B340" i="131"/>
  <c r="B352" i="131"/>
  <c r="B364" i="131"/>
  <c r="B376" i="131"/>
  <c r="B388" i="131"/>
  <c r="B400" i="131"/>
  <c r="B412" i="131"/>
  <c r="B424" i="131"/>
  <c r="B436" i="131"/>
  <c r="B448" i="131"/>
  <c r="B460" i="131"/>
  <c r="B472" i="131"/>
  <c r="B484" i="131"/>
  <c r="B496" i="131"/>
  <c r="B508" i="131"/>
  <c r="B520" i="131"/>
  <c r="B532" i="131"/>
  <c r="B544" i="131"/>
  <c r="B556" i="131"/>
  <c r="B568" i="131"/>
  <c r="B580" i="131"/>
  <c r="B592" i="131"/>
  <c r="B604" i="131"/>
  <c r="B616" i="131"/>
  <c r="B628" i="131"/>
  <c r="B640" i="131"/>
  <c r="B652" i="131"/>
  <c r="B664" i="131"/>
  <c r="B676" i="131"/>
  <c r="B688" i="131"/>
  <c r="B700" i="131"/>
  <c r="B712" i="131"/>
  <c r="B724" i="131"/>
  <c r="B736" i="131"/>
  <c r="B748" i="131"/>
  <c r="B760" i="131"/>
  <c r="B772" i="131"/>
  <c r="B784" i="131"/>
  <c r="B796" i="131"/>
  <c r="B808" i="131"/>
  <c r="B820" i="131"/>
  <c r="B832" i="131"/>
  <c r="B844" i="131"/>
  <c r="B856" i="131"/>
  <c r="B868" i="131"/>
  <c r="B880" i="131"/>
  <c r="B892" i="131"/>
  <c r="B904" i="131"/>
  <c r="B916" i="131"/>
  <c r="B928" i="131"/>
  <c r="B940" i="131"/>
  <c r="B952" i="131"/>
  <c r="B964" i="131"/>
  <c r="B976" i="131"/>
  <c r="B988" i="131"/>
  <c r="B1000" i="131"/>
  <c r="B1012" i="131"/>
  <c r="B1024" i="131"/>
  <c r="B1036" i="131"/>
  <c r="B1048" i="131"/>
  <c r="B1060" i="131"/>
  <c r="B1072" i="131"/>
  <c r="B1084" i="131"/>
  <c r="B1096" i="131"/>
  <c r="B1108" i="131"/>
  <c r="B1120" i="131"/>
  <c r="B1132" i="131"/>
  <c r="B1144" i="131"/>
  <c r="B1156" i="131"/>
  <c r="B1168" i="131"/>
  <c r="B1180" i="131"/>
  <c r="B1192" i="131"/>
  <c r="B1204" i="131"/>
  <c r="B1216" i="131"/>
  <c r="B1228" i="131"/>
  <c r="B1240" i="131"/>
  <c r="B1252" i="131"/>
  <c r="C2031" i="131"/>
  <c r="C2094" i="131"/>
  <c r="C37" i="131"/>
  <c r="C97" i="131"/>
  <c r="C150" i="131"/>
  <c r="C202" i="131"/>
  <c r="C254" i="131"/>
  <c r="C307" i="131"/>
  <c r="C359" i="131"/>
  <c r="C412" i="131"/>
  <c r="C462" i="131"/>
  <c r="C510" i="131"/>
  <c r="C558" i="131"/>
  <c r="C606" i="131"/>
  <c r="C654" i="131"/>
  <c r="C702" i="131"/>
  <c r="C750" i="131"/>
  <c r="C798" i="131"/>
  <c r="C846" i="131"/>
  <c r="C894" i="131"/>
  <c r="C942" i="131"/>
  <c r="C990" i="131"/>
  <c r="C1038" i="131"/>
  <c r="C1086" i="131"/>
  <c r="C1134" i="131"/>
  <c r="C1182" i="131"/>
  <c r="C1230" i="131"/>
  <c r="C1278" i="131"/>
  <c r="C1326" i="131"/>
  <c r="C1374" i="131"/>
  <c r="C1422" i="131"/>
  <c r="C1459" i="131"/>
  <c r="C1484" i="131"/>
  <c r="C1508" i="131"/>
  <c r="C1532" i="131"/>
  <c r="C1556" i="131"/>
  <c r="C1579" i="131"/>
  <c r="C1598" i="131"/>
  <c r="C1615" i="131"/>
  <c r="C1632" i="131"/>
  <c r="C1646" i="131"/>
  <c r="C1661" i="131"/>
  <c r="C1675" i="131"/>
  <c r="C1690" i="131"/>
  <c r="C1704" i="131"/>
  <c r="C1718" i="131"/>
  <c r="C1733" i="131"/>
  <c r="C1747" i="131"/>
  <c r="C1762" i="131"/>
  <c r="C1776" i="131"/>
  <c r="C1790" i="131"/>
  <c r="C1805" i="131"/>
  <c r="C1819" i="131"/>
  <c r="C1834" i="131"/>
  <c r="C1848" i="131"/>
  <c r="C1862" i="131"/>
  <c r="C1877" i="131"/>
  <c r="C1891" i="131"/>
  <c r="C1906" i="131"/>
  <c r="C1920" i="131"/>
  <c r="C1934" i="131"/>
  <c r="C1949" i="131"/>
  <c r="C1963" i="131"/>
  <c r="C1978" i="131"/>
  <c r="C1992" i="131"/>
  <c r="C2006" i="131"/>
  <c r="C2020" i="131"/>
  <c r="B2032" i="131"/>
  <c r="B2045" i="131"/>
  <c r="B2058" i="131"/>
  <c r="B2071" i="131"/>
  <c r="B2085" i="131"/>
  <c r="B2098" i="131"/>
  <c r="B2111" i="131"/>
  <c r="B2124" i="131"/>
  <c r="B15" i="131"/>
  <c r="B28" i="131"/>
  <c r="B41" i="131"/>
  <c r="B54" i="131"/>
  <c r="B67" i="131"/>
  <c r="B80" i="131"/>
  <c r="B93" i="131"/>
  <c r="B107" i="131"/>
  <c r="B120" i="131"/>
  <c r="B133" i="131"/>
  <c r="B146" i="131"/>
  <c r="B159" i="131"/>
  <c r="B172" i="131"/>
  <c r="B185" i="131"/>
  <c r="B198" i="131"/>
  <c r="B211" i="131"/>
  <c r="B224" i="131"/>
  <c r="B237" i="131"/>
  <c r="B251" i="131"/>
  <c r="B264" i="131"/>
  <c r="B277" i="131"/>
  <c r="B290" i="131"/>
  <c r="B303" i="131"/>
  <c r="B316" i="131"/>
  <c r="B329" i="131"/>
  <c r="B341" i="131"/>
  <c r="B353" i="131"/>
  <c r="B365" i="131"/>
  <c r="B377" i="131"/>
  <c r="B389" i="131"/>
  <c r="B401" i="131"/>
  <c r="B413" i="131"/>
  <c r="B425" i="131"/>
  <c r="B437" i="131"/>
  <c r="B449" i="131"/>
  <c r="B461" i="131"/>
  <c r="B473" i="131"/>
  <c r="B485" i="131"/>
  <c r="B497" i="131"/>
  <c r="B509" i="131"/>
  <c r="B521" i="131"/>
  <c r="B533" i="131"/>
  <c r="B545" i="131"/>
  <c r="B557" i="131"/>
  <c r="B569" i="131"/>
  <c r="B581" i="131"/>
  <c r="B593" i="131"/>
  <c r="B605" i="131"/>
  <c r="B617" i="131"/>
  <c r="B629" i="131"/>
  <c r="B641" i="131"/>
  <c r="B653" i="131"/>
  <c r="B665" i="131"/>
  <c r="B677" i="131"/>
  <c r="B689" i="131"/>
  <c r="B701" i="131"/>
  <c r="B713" i="131"/>
  <c r="B725" i="131"/>
  <c r="B737" i="131"/>
  <c r="B749" i="131"/>
  <c r="B761" i="131"/>
  <c r="B773" i="131"/>
  <c r="B785" i="131"/>
  <c r="B797" i="131"/>
  <c r="B809" i="131"/>
  <c r="B821" i="131"/>
  <c r="B833" i="131"/>
  <c r="B845" i="131"/>
  <c r="B857" i="131"/>
  <c r="B869" i="131"/>
  <c r="B881" i="131"/>
  <c r="B893" i="131"/>
  <c r="B905" i="131"/>
  <c r="B917" i="131"/>
  <c r="B929" i="131"/>
  <c r="B941" i="131"/>
  <c r="B953" i="131"/>
  <c r="B965" i="131"/>
  <c r="C2032" i="131"/>
  <c r="C2095" i="131"/>
  <c r="C38" i="131"/>
  <c r="C98" i="131"/>
  <c r="C151" i="131"/>
  <c r="C203" i="131"/>
  <c r="C256" i="131"/>
  <c r="C308" i="131"/>
  <c r="C360" i="131"/>
  <c r="C413" i="131"/>
  <c r="C463" i="131"/>
  <c r="C511" i="131"/>
  <c r="C559" i="131"/>
  <c r="C607" i="131"/>
  <c r="C655" i="131"/>
  <c r="C703" i="131"/>
  <c r="C751" i="131"/>
  <c r="C799" i="131"/>
  <c r="C847" i="131"/>
  <c r="C895" i="131"/>
  <c r="C943" i="131"/>
  <c r="C991" i="131"/>
  <c r="C1039" i="131"/>
  <c r="C1087" i="131"/>
  <c r="C1135" i="131"/>
  <c r="C100" i="131"/>
  <c r="C414" i="131"/>
  <c r="C704" i="131"/>
  <c r="C992" i="131"/>
  <c r="C1232" i="131"/>
  <c r="C1424" i="131"/>
  <c r="C1537" i="131"/>
  <c r="C1620" i="131"/>
  <c r="C1678" i="131"/>
  <c r="C1735" i="131"/>
  <c r="C1793" i="131"/>
  <c r="C1850" i="131"/>
  <c r="C1908" i="131"/>
  <c r="C1966" i="131"/>
  <c r="C2022" i="131"/>
  <c r="B2074" i="131"/>
  <c r="B2126" i="131"/>
  <c r="B56" i="131"/>
  <c r="B109" i="131"/>
  <c r="B161" i="131"/>
  <c r="B213" i="131"/>
  <c r="B266" i="131"/>
  <c r="B318" i="131"/>
  <c r="B367" i="131"/>
  <c r="B415" i="131"/>
  <c r="B463" i="131"/>
  <c r="B511" i="131"/>
  <c r="B559" i="131"/>
  <c r="B607" i="131"/>
  <c r="B655" i="131"/>
  <c r="B703" i="131"/>
  <c r="B751" i="131"/>
  <c r="B799" i="131"/>
  <c r="B847" i="131"/>
  <c r="B895" i="131"/>
  <c r="B943" i="131"/>
  <c r="B980" i="131"/>
  <c r="B1004" i="131"/>
  <c r="B1028" i="131"/>
  <c r="B1052" i="131"/>
  <c r="B1076" i="131"/>
  <c r="B1099" i="131"/>
  <c r="B1121" i="131"/>
  <c r="B1137" i="131"/>
  <c r="B1153" i="131"/>
  <c r="B1170" i="131"/>
  <c r="B1185" i="131"/>
  <c r="B1201" i="131"/>
  <c r="B1218" i="131"/>
  <c r="B1232" i="131"/>
  <c r="B1246" i="131"/>
  <c r="B1260" i="131"/>
  <c r="B1273" i="131"/>
  <c r="B1286" i="131"/>
  <c r="B1300" i="131"/>
  <c r="B1313" i="131"/>
  <c r="B1326" i="131"/>
  <c r="B1339" i="131"/>
  <c r="B1352" i="131"/>
  <c r="B1365" i="131"/>
  <c r="B1378" i="131"/>
  <c r="B1391" i="131"/>
  <c r="B1404" i="131"/>
  <c r="B1417" i="131"/>
  <c r="B1430" i="131"/>
  <c r="B1444" i="131"/>
  <c r="B1457" i="131"/>
  <c r="B1470" i="131"/>
  <c r="B1483" i="131"/>
  <c r="B1496" i="131"/>
  <c r="B1509" i="131"/>
  <c r="B1522" i="131"/>
  <c r="B1535" i="131"/>
  <c r="B1548" i="131"/>
  <c r="B1561" i="131"/>
  <c r="B1574" i="131"/>
  <c r="B1588" i="131"/>
  <c r="B1601" i="131"/>
  <c r="B1614" i="131"/>
  <c r="B1627" i="131"/>
  <c r="B1640" i="131"/>
  <c r="B1653" i="131"/>
  <c r="B1666" i="131"/>
  <c r="B1679" i="131"/>
  <c r="B1692" i="131"/>
  <c r="B1705" i="131"/>
  <c r="B1718" i="131"/>
  <c r="B1732" i="131"/>
  <c r="B1745" i="131"/>
  <c r="B1757" i="131"/>
  <c r="B1769" i="131"/>
  <c r="B1781" i="131"/>
  <c r="B1793" i="131"/>
  <c r="B1805" i="131"/>
  <c r="B1817" i="131"/>
  <c r="B1829" i="131"/>
  <c r="B1841" i="131"/>
  <c r="B1853" i="131"/>
  <c r="B1865" i="131"/>
  <c r="B1877" i="131"/>
  <c r="B1889" i="131"/>
  <c r="B1901" i="131"/>
  <c r="B1913" i="131"/>
  <c r="B1925" i="131"/>
  <c r="B1937" i="131"/>
  <c r="B1949" i="131"/>
  <c r="B1961" i="131"/>
  <c r="B1973" i="131"/>
  <c r="B1985" i="131"/>
  <c r="B1997" i="131"/>
  <c r="B2009" i="131"/>
  <c r="B2021" i="131"/>
  <c r="C110" i="131"/>
  <c r="C425" i="131"/>
  <c r="C714" i="131"/>
  <c r="C1002" i="131"/>
  <c r="C1242" i="131"/>
  <c r="C1434" i="131"/>
  <c r="C1541" i="131"/>
  <c r="C1621" i="131"/>
  <c r="C1679" i="131"/>
  <c r="C1736" i="131"/>
  <c r="C1794" i="131"/>
  <c r="C1851" i="131"/>
  <c r="C1909" i="131"/>
  <c r="C1967" i="131"/>
  <c r="C2023" i="131"/>
  <c r="B2075" i="131"/>
  <c r="B2127" i="131"/>
  <c r="B57" i="131"/>
  <c r="B110" i="131"/>
  <c r="B162" i="131"/>
  <c r="B215" i="131"/>
  <c r="B267" i="131"/>
  <c r="B319" i="131"/>
  <c r="B368" i="131"/>
  <c r="B416" i="131"/>
  <c r="B464" i="131"/>
  <c r="B512" i="131"/>
  <c r="B560" i="131"/>
  <c r="B608" i="131"/>
  <c r="B656" i="131"/>
  <c r="B704" i="131"/>
  <c r="B752" i="131"/>
  <c r="B800" i="131"/>
  <c r="B848" i="131"/>
  <c r="B896" i="131"/>
  <c r="B944" i="131"/>
  <c r="B984" i="131"/>
  <c r="B1008" i="131"/>
  <c r="B1032" i="131"/>
  <c r="B1056" i="131"/>
  <c r="B1080" i="131"/>
  <c r="B1100" i="131"/>
  <c r="B1122" i="131"/>
  <c r="B1139" i="131"/>
  <c r="B1154" i="131"/>
  <c r="B1171" i="131"/>
  <c r="B1187" i="131"/>
  <c r="B1202" i="131"/>
  <c r="B1219" i="131"/>
  <c r="B1233" i="131"/>
  <c r="B1247" i="131"/>
  <c r="B1261" i="131"/>
  <c r="B1274" i="131"/>
  <c r="B1288" i="131"/>
  <c r="B1301" i="131"/>
  <c r="B1314" i="131"/>
  <c r="B1327" i="131"/>
  <c r="B1340" i="131"/>
  <c r="B1353" i="131"/>
  <c r="B1366" i="131"/>
  <c r="B1379" i="131"/>
  <c r="B1392" i="131"/>
  <c r="B1405" i="131"/>
  <c r="B1418" i="131"/>
  <c r="B1432" i="131"/>
  <c r="B1445" i="131"/>
  <c r="B1458" i="131"/>
  <c r="B1471" i="131"/>
  <c r="B1484" i="131"/>
  <c r="B1497" i="131"/>
  <c r="B1510" i="131"/>
  <c r="B1523" i="131"/>
  <c r="B1536" i="131"/>
  <c r="B1549" i="131"/>
  <c r="B1562" i="131"/>
  <c r="B1576" i="131"/>
  <c r="B1589" i="131"/>
  <c r="B1602" i="131"/>
  <c r="B1615" i="131"/>
  <c r="B1628" i="131"/>
  <c r="B1641" i="131"/>
  <c r="B1654" i="131"/>
  <c r="B1667" i="131"/>
  <c r="B1680" i="131"/>
  <c r="B1693" i="131"/>
  <c r="B1706" i="131"/>
  <c r="B1720" i="131"/>
  <c r="B1733" i="131"/>
  <c r="B1746" i="131"/>
  <c r="B1758" i="131"/>
  <c r="B1770" i="131"/>
  <c r="B1782" i="131"/>
  <c r="B1794" i="131"/>
  <c r="B1806" i="131"/>
  <c r="B1818" i="131"/>
  <c r="B1830" i="131"/>
  <c r="B1842" i="131"/>
  <c r="B1854" i="131"/>
  <c r="B1866" i="131"/>
  <c r="B1878" i="131"/>
  <c r="B1890" i="131"/>
  <c r="B1902" i="131"/>
  <c r="B1914" i="131"/>
  <c r="B1926" i="131"/>
  <c r="B1938" i="131"/>
  <c r="B1950" i="131"/>
  <c r="B1962" i="131"/>
  <c r="B1974" i="131"/>
  <c r="B1986" i="131"/>
  <c r="B1998" i="131"/>
  <c r="B2010" i="131"/>
  <c r="B2022" i="131"/>
  <c r="C152" i="131"/>
  <c r="C464" i="131"/>
  <c r="C752" i="131"/>
  <c r="C1040" i="131"/>
  <c r="C1279" i="131"/>
  <c r="C1460" i="131"/>
  <c r="C1560" i="131"/>
  <c r="C1633" i="131"/>
  <c r="C1691" i="131"/>
  <c r="C1748" i="131"/>
  <c r="C1806" i="131"/>
  <c r="C1863" i="131"/>
  <c r="C1921" i="131"/>
  <c r="C1979" i="131"/>
  <c r="B2033" i="131"/>
  <c r="B2086" i="131"/>
  <c r="B16" i="131"/>
  <c r="B68" i="131"/>
  <c r="B121" i="131"/>
  <c r="B173" i="131"/>
  <c r="B225" i="131"/>
  <c r="B278" i="131"/>
  <c r="B330" i="131"/>
  <c r="B378" i="131"/>
  <c r="B426" i="131"/>
  <c r="B474" i="131"/>
  <c r="B522" i="131"/>
  <c r="B570" i="131"/>
  <c r="B618" i="131"/>
  <c r="B666" i="131"/>
  <c r="B714" i="131"/>
  <c r="B762" i="131"/>
  <c r="B810" i="131"/>
  <c r="B858" i="131"/>
  <c r="B906" i="131"/>
  <c r="B954" i="131"/>
  <c r="B985" i="131"/>
  <c r="B1009" i="131"/>
  <c r="B1033" i="131"/>
  <c r="B1057" i="131"/>
  <c r="B1081" i="131"/>
  <c r="B1104" i="131"/>
  <c r="B1123" i="131"/>
  <c r="B1140" i="131"/>
  <c r="B1157" i="131"/>
  <c r="B1172" i="131"/>
  <c r="B1188" i="131"/>
  <c r="B1205" i="131"/>
  <c r="B1220" i="131"/>
  <c r="B1234" i="131"/>
  <c r="B1248" i="131"/>
  <c r="B1262" i="131"/>
  <c r="B1276" i="131"/>
  <c r="B1289" i="131"/>
  <c r="B1302" i="131"/>
  <c r="B1315" i="131"/>
  <c r="B1328" i="131"/>
  <c r="B1341" i="131"/>
  <c r="B1354" i="131"/>
  <c r="B1367" i="131"/>
  <c r="B1380" i="131"/>
  <c r="B1393" i="131"/>
  <c r="B1406" i="131"/>
  <c r="B1420" i="131"/>
  <c r="B1433" i="131"/>
  <c r="B1446" i="131"/>
  <c r="B1459" i="131"/>
  <c r="B1472" i="131"/>
  <c r="B1485" i="131"/>
  <c r="B1498" i="131"/>
  <c r="B1511" i="131"/>
  <c r="B1524" i="131"/>
  <c r="B1537" i="131"/>
  <c r="B1550" i="131"/>
  <c r="B1564" i="131"/>
  <c r="B1577" i="131"/>
  <c r="B1590" i="131"/>
  <c r="B1603" i="131"/>
  <c r="B1616" i="131"/>
  <c r="B1629" i="131"/>
  <c r="B1642" i="131"/>
  <c r="B1655" i="131"/>
  <c r="B1668" i="131"/>
  <c r="B1681" i="131"/>
  <c r="B1694" i="131"/>
  <c r="B1708" i="131"/>
  <c r="B1721" i="131"/>
  <c r="B1734" i="131"/>
  <c r="B1747" i="131"/>
  <c r="B1759" i="131"/>
  <c r="B1771" i="131"/>
  <c r="B1783" i="131"/>
  <c r="B1795" i="131"/>
  <c r="B1807" i="131"/>
  <c r="B1819" i="131"/>
  <c r="B1831" i="131"/>
  <c r="B1843" i="131"/>
  <c r="B1855" i="131"/>
  <c r="B1867" i="131"/>
  <c r="B1879" i="131"/>
  <c r="B1891" i="131"/>
  <c r="B1903" i="131"/>
  <c r="B1915" i="131"/>
  <c r="B1927" i="131"/>
  <c r="B1939" i="131"/>
  <c r="B1951" i="131"/>
  <c r="B1963" i="131"/>
  <c r="B1975" i="131"/>
  <c r="B1987" i="131"/>
  <c r="B1999" i="131"/>
  <c r="B2011" i="131"/>
  <c r="B2023" i="131"/>
  <c r="C163" i="131"/>
  <c r="C474" i="131"/>
  <c r="C762" i="131"/>
  <c r="C1050" i="131"/>
  <c r="C1280" i="131"/>
  <c r="C1465" i="131"/>
  <c r="C1561" i="131"/>
  <c r="C1634" i="131"/>
  <c r="C1692" i="131"/>
  <c r="C1750" i="131"/>
  <c r="C1807" i="131"/>
  <c r="C1865" i="131"/>
  <c r="C1922" i="131"/>
  <c r="C1980" i="131"/>
  <c r="B2034" i="131"/>
  <c r="B2087" i="131"/>
  <c r="B17" i="131"/>
  <c r="B69" i="131"/>
  <c r="B122" i="131"/>
  <c r="B174" i="131"/>
  <c r="B227" i="131"/>
  <c r="B279" i="131"/>
  <c r="B331" i="131"/>
  <c r="B379" i="131"/>
  <c r="B427" i="131"/>
  <c r="B475" i="131"/>
  <c r="B523" i="131"/>
  <c r="B571" i="131"/>
  <c r="B619" i="131"/>
  <c r="B667" i="131"/>
  <c r="B715" i="131"/>
  <c r="B763" i="131"/>
  <c r="B811" i="131"/>
  <c r="B859" i="131"/>
  <c r="B907" i="131"/>
  <c r="B955" i="131"/>
  <c r="B989" i="131"/>
  <c r="B1013" i="131"/>
  <c r="B1037" i="131"/>
  <c r="B1061" i="131"/>
  <c r="B1085" i="131"/>
  <c r="B1105" i="131"/>
  <c r="B1124" i="131"/>
  <c r="B1141" i="131"/>
  <c r="B1158" i="131"/>
  <c r="B1173" i="131"/>
  <c r="B1189" i="131"/>
  <c r="B1206" i="131"/>
  <c r="B1221" i="131"/>
  <c r="B1235" i="131"/>
  <c r="B1249" i="131"/>
  <c r="B1264" i="131"/>
  <c r="B1277" i="131"/>
  <c r="B1290" i="131"/>
  <c r="B1303" i="131"/>
  <c r="B1316" i="131"/>
  <c r="B1329" i="131"/>
  <c r="B1342" i="131"/>
  <c r="B1355" i="131"/>
  <c r="B1368" i="131"/>
  <c r="B1381" i="131"/>
  <c r="B1394" i="131"/>
  <c r="B1408" i="131"/>
  <c r="B1421" i="131"/>
  <c r="B1434" i="131"/>
  <c r="B1447" i="131"/>
  <c r="B1460" i="131"/>
  <c r="B1473" i="131"/>
  <c r="B1486" i="131"/>
  <c r="B1499" i="131"/>
  <c r="B1512" i="131"/>
  <c r="B1525" i="131"/>
  <c r="B1538" i="131"/>
  <c r="B1552" i="131"/>
  <c r="B1565" i="131"/>
  <c r="B1578" i="131"/>
  <c r="B1591" i="131"/>
  <c r="B1604" i="131"/>
  <c r="B1617" i="131"/>
  <c r="B1630" i="131"/>
  <c r="B1643" i="131"/>
  <c r="B1656" i="131"/>
  <c r="B1669" i="131"/>
  <c r="B1682" i="131"/>
  <c r="B1696" i="131"/>
  <c r="B1709" i="131"/>
  <c r="B1722" i="131"/>
  <c r="B1735" i="131"/>
  <c r="B1748" i="131"/>
  <c r="B1760" i="131"/>
  <c r="B1772" i="131"/>
  <c r="B1784" i="131"/>
  <c r="B1796" i="131"/>
  <c r="B1808" i="131"/>
  <c r="B1820" i="131"/>
  <c r="B1832" i="131"/>
  <c r="B1844" i="131"/>
  <c r="B1856" i="131"/>
  <c r="B1868" i="131"/>
  <c r="B1880" i="131"/>
  <c r="B1892" i="131"/>
  <c r="B1904" i="131"/>
  <c r="B1916" i="131"/>
  <c r="B1928" i="131"/>
  <c r="B1940" i="131"/>
  <c r="B1952" i="131"/>
  <c r="B1964" i="131"/>
  <c r="B1976" i="131"/>
  <c r="B1988" i="131"/>
  <c r="B2000" i="131"/>
  <c r="B2012" i="131"/>
  <c r="B2024" i="131"/>
  <c r="C204" i="131"/>
  <c r="C512" i="131"/>
  <c r="C800" i="131"/>
  <c r="C1088" i="131"/>
  <c r="C1290" i="131"/>
  <c r="C1469" i="131"/>
  <c r="C1565" i="131"/>
  <c r="C1635" i="131"/>
  <c r="C1693" i="131"/>
  <c r="C1751" i="131"/>
  <c r="C1808" i="131"/>
  <c r="C1866" i="131"/>
  <c r="C1923" i="131"/>
  <c r="C1981" i="131"/>
  <c r="B2035" i="131"/>
  <c r="B2088" i="131"/>
  <c r="B18" i="131"/>
  <c r="B71" i="131"/>
  <c r="B123" i="131"/>
  <c r="B175" i="131"/>
  <c r="B228" i="131"/>
  <c r="B280" i="131"/>
  <c r="B332" i="131"/>
  <c r="B380" i="131"/>
  <c r="B428" i="131"/>
  <c r="B476" i="131"/>
  <c r="B524" i="131"/>
  <c r="B572" i="131"/>
  <c r="B620" i="131"/>
  <c r="B668" i="131"/>
  <c r="B716" i="131"/>
  <c r="B764" i="131"/>
  <c r="B812" i="131"/>
  <c r="B860" i="131"/>
  <c r="B908" i="131"/>
  <c r="B956" i="131"/>
  <c r="B990" i="131"/>
  <c r="B1014" i="131"/>
  <c r="B1038" i="131"/>
  <c r="B1062" i="131"/>
  <c r="B1086" i="131"/>
  <c r="B1106" i="131"/>
  <c r="B1127" i="131"/>
  <c r="B1142" i="131"/>
  <c r="B1159" i="131"/>
  <c r="B1175" i="131"/>
  <c r="B1190" i="131"/>
  <c r="B1207" i="131"/>
  <c r="B1222" i="131"/>
  <c r="B1236" i="131"/>
  <c r="B1250" i="131"/>
  <c r="B1265" i="131"/>
  <c r="B1278" i="131"/>
  <c r="B1291" i="131"/>
  <c r="B1304" i="131"/>
  <c r="B1317" i="131"/>
  <c r="B1330" i="131"/>
  <c r="B1343" i="131"/>
  <c r="B1356" i="131"/>
  <c r="B1369" i="131"/>
  <c r="B1382" i="131"/>
  <c r="B1396" i="131"/>
  <c r="B1409" i="131"/>
  <c r="B1422" i="131"/>
  <c r="B1435" i="131"/>
  <c r="B1448" i="131"/>
  <c r="B1461" i="131"/>
  <c r="B1474" i="131"/>
  <c r="B1487" i="131"/>
  <c r="B1500" i="131"/>
  <c r="B1513" i="131"/>
  <c r="B1526" i="131"/>
  <c r="B1540" i="131"/>
  <c r="B1553" i="131"/>
  <c r="B1566" i="131"/>
  <c r="B1579" i="131"/>
  <c r="B1592" i="131"/>
  <c r="B1605" i="131"/>
  <c r="B1618" i="131"/>
  <c r="B1631" i="131"/>
  <c r="B1644" i="131"/>
  <c r="B1657" i="131"/>
  <c r="B1670" i="131"/>
  <c r="B1684" i="131"/>
  <c r="B1697" i="131"/>
  <c r="B1710" i="131"/>
  <c r="B1723" i="131"/>
  <c r="B1736" i="131"/>
  <c r="B1749" i="131"/>
  <c r="B1761" i="131"/>
  <c r="B1773" i="131"/>
  <c r="B1785" i="131"/>
  <c r="B1797" i="131"/>
  <c r="B1809" i="131"/>
  <c r="B1821" i="131"/>
  <c r="B1833" i="131"/>
  <c r="B1845" i="131"/>
  <c r="B1857" i="131"/>
  <c r="B1869" i="131"/>
  <c r="B1881" i="131"/>
  <c r="B1893" i="131"/>
  <c r="B1905" i="131"/>
  <c r="B1917" i="131"/>
  <c r="B1929" i="131"/>
  <c r="B1941" i="131"/>
  <c r="B1953" i="131"/>
  <c r="B1965" i="131"/>
  <c r="B1977" i="131"/>
  <c r="B1989" i="131"/>
  <c r="B2001" i="131"/>
  <c r="B2013" i="131"/>
  <c r="B2025" i="131"/>
  <c r="C215" i="131"/>
  <c r="C522" i="131"/>
  <c r="C810" i="131"/>
  <c r="C1098" i="131"/>
  <c r="C1327" i="131"/>
  <c r="C1488" i="131"/>
  <c r="C1580" i="131"/>
  <c r="C1647" i="131"/>
  <c r="C1705" i="131"/>
  <c r="C1763" i="131"/>
  <c r="C1820" i="131"/>
  <c r="C1878" i="131"/>
  <c r="C1935" i="131"/>
  <c r="C1993" i="131"/>
  <c r="B2046" i="131"/>
  <c r="B2099" i="131"/>
  <c r="B29" i="131"/>
  <c r="B81" i="131"/>
  <c r="B134" i="131"/>
  <c r="B186" i="131"/>
  <c r="B239" i="131"/>
  <c r="B291" i="131"/>
  <c r="B342" i="131"/>
  <c r="B390" i="131"/>
  <c r="B438" i="131"/>
  <c r="B486" i="131"/>
  <c r="B534" i="131"/>
  <c r="B582" i="131"/>
  <c r="B630" i="131"/>
  <c r="B678" i="131"/>
  <c r="B726" i="131"/>
  <c r="B774" i="131"/>
  <c r="B822" i="131"/>
  <c r="B870" i="131"/>
  <c r="B918" i="131"/>
  <c r="B966" i="131"/>
  <c r="B991" i="131"/>
  <c r="B1015" i="131"/>
  <c r="B1039" i="131"/>
  <c r="B1063" i="131"/>
  <c r="B1087" i="131"/>
  <c r="B1109" i="131"/>
  <c r="B1128" i="131"/>
  <c r="B1145" i="131"/>
  <c r="B1160" i="131"/>
  <c r="B1176" i="131"/>
  <c r="B1193" i="131"/>
  <c r="B1208" i="131"/>
  <c r="B1223" i="131"/>
  <c r="B1237" i="131"/>
  <c r="B1253" i="131"/>
  <c r="B1266" i="131"/>
  <c r="B1279" i="131"/>
  <c r="B1292" i="131"/>
  <c r="B1305" i="131"/>
  <c r="B1318" i="131"/>
  <c r="B1331" i="131"/>
  <c r="B1344" i="131"/>
  <c r="B1357" i="131"/>
  <c r="B1370" i="131"/>
  <c r="B1384" i="131"/>
  <c r="B1397" i="131"/>
  <c r="B1410" i="131"/>
  <c r="B1423" i="131"/>
  <c r="B1436" i="131"/>
  <c r="B1449" i="131"/>
  <c r="B1462" i="131"/>
  <c r="B1475" i="131"/>
  <c r="B1488" i="131"/>
  <c r="B1501" i="131"/>
  <c r="B1514" i="131"/>
  <c r="B1528" i="131"/>
  <c r="B1541" i="131"/>
  <c r="B1554" i="131"/>
  <c r="B1567" i="131"/>
  <c r="B1580" i="131"/>
  <c r="B1593" i="131"/>
  <c r="B1606" i="131"/>
  <c r="B1619" i="131"/>
  <c r="B1632" i="131"/>
  <c r="B1645" i="131"/>
  <c r="B1658" i="131"/>
  <c r="B1672" i="131"/>
  <c r="B1685" i="131"/>
  <c r="B1698" i="131"/>
  <c r="B1711" i="131"/>
  <c r="B1724" i="131"/>
  <c r="B1737" i="131"/>
  <c r="B1750" i="131"/>
  <c r="B1762" i="131"/>
  <c r="B1774" i="131"/>
  <c r="B1786" i="131"/>
  <c r="B1798" i="131"/>
  <c r="B1810" i="131"/>
  <c r="B1822" i="131"/>
  <c r="B1834" i="131"/>
  <c r="B1846" i="131"/>
  <c r="B1858" i="131"/>
  <c r="B1870" i="131"/>
  <c r="B1882" i="131"/>
  <c r="B1894" i="131"/>
  <c r="B1906" i="131"/>
  <c r="B1918" i="131"/>
  <c r="B1930" i="131"/>
  <c r="B1942" i="131"/>
  <c r="B1954" i="131"/>
  <c r="B1966" i="131"/>
  <c r="B1978" i="131"/>
  <c r="B1990" i="131"/>
  <c r="B2002" i="131"/>
  <c r="B2014" i="131"/>
  <c r="B2026" i="131"/>
  <c r="C2033" i="131"/>
  <c r="C257" i="131"/>
  <c r="C560" i="131"/>
  <c r="C848" i="131"/>
  <c r="C1136" i="131"/>
  <c r="C1328" i="131"/>
  <c r="C1489" i="131"/>
  <c r="C1584" i="131"/>
  <c r="C1649" i="131"/>
  <c r="C1706" i="131"/>
  <c r="C1764" i="131"/>
  <c r="C1822" i="131"/>
  <c r="C1879" i="131"/>
  <c r="C1937" i="131"/>
  <c r="C1994" i="131"/>
  <c r="B2047" i="131"/>
  <c r="B2100" i="131"/>
  <c r="B30" i="131"/>
  <c r="B83" i="131"/>
  <c r="B135" i="131"/>
  <c r="B187" i="131"/>
  <c r="B240" i="131"/>
  <c r="B292" i="131"/>
  <c r="B343" i="131"/>
  <c r="B391" i="131"/>
  <c r="B439" i="131"/>
  <c r="B487" i="131"/>
  <c r="B535" i="131"/>
  <c r="B583" i="131"/>
  <c r="B631" i="131"/>
  <c r="B679" i="131"/>
  <c r="B727" i="131"/>
  <c r="B775" i="131"/>
  <c r="B823" i="131"/>
  <c r="B871" i="131"/>
  <c r="B919" i="131"/>
  <c r="B967" i="131"/>
  <c r="B992" i="131"/>
  <c r="B1016" i="131"/>
  <c r="B1040" i="131"/>
  <c r="B1064" i="131"/>
  <c r="B1088" i="131"/>
  <c r="B1110" i="131"/>
  <c r="B1129" i="131"/>
  <c r="B1146" i="131"/>
  <c r="B1161" i="131"/>
  <c r="B1177" i="131"/>
  <c r="B1194" i="131"/>
  <c r="B1209" i="131"/>
  <c r="B1224" i="131"/>
  <c r="B1238" i="131"/>
  <c r="B1254" i="131"/>
  <c r="B1267" i="131"/>
  <c r="B1280" i="131"/>
  <c r="B1293" i="131"/>
  <c r="B1306" i="131"/>
  <c r="B1319" i="131"/>
  <c r="B1332" i="131"/>
  <c r="B1345" i="131"/>
  <c r="B1358" i="131"/>
  <c r="B1372" i="131"/>
  <c r="B1385" i="131"/>
  <c r="B1398" i="131"/>
  <c r="B1411" i="131"/>
  <c r="B1424" i="131"/>
  <c r="B1437" i="131"/>
  <c r="B1450" i="131"/>
  <c r="B1463" i="131"/>
  <c r="B1476" i="131"/>
  <c r="B1489" i="131"/>
  <c r="B1502" i="131"/>
  <c r="B1516" i="131"/>
  <c r="B1529" i="131"/>
  <c r="B1542" i="131"/>
  <c r="B1555" i="131"/>
  <c r="B1568" i="131"/>
  <c r="B1581" i="131"/>
  <c r="B1594" i="131"/>
  <c r="B1607" i="131"/>
  <c r="B1620" i="131"/>
  <c r="B1633" i="131"/>
  <c r="B1646" i="131"/>
  <c r="B1660" i="131"/>
  <c r="B1673" i="131"/>
  <c r="B1686" i="131"/>
  <c r="B1699" i="131"/>
  <c r="B1712" i="131"/>
  <c r="B1725" i="131"/>
  <c r="B1738" i="131"/>
  <c r="B1751" i="131"/>
  <c r="B1763" i="131"/>
  <c r="B1775" i="131"/>
  <c r="B1787" i="131"/>
  <c r="B1799" i="131"/>
  <c r="B1811" i="131"/>
  <c r="B1823" i="131"/>
  <c r="B1835" i="131"/>
  <c r="B1847" i="131"/>
  <c r="B1859" i="131"/>
  <c r="B1871" i="131"/>
  <c r="B1883" i="131"/>
  <c r="B1895" i="131"/>
  <c r="B1907" i="131"/>
  <c r="B1919" i="131"/>
  <c r="B1931" i="131"/>
  <c r="B1943" i="131"/>
  <c r="B1955" i="131"/>
  <c r="B1967" i="131"/>
  <c r="B1979" i="131"/>
  <c r="B1991" i="131"/>
  <c r="B2003" i="131"/>
  <c r="B2015" i="131"/>
  <c r="C2046" i="131"/>
  <c r="C268" i="131"/>
  <c r="C570" i="131"/>
  <c r="C858" i="131"/>
  <c r="C1146" i="131"/>
  <c r="C1338" i="131"/>
  <c r="C1493" i="131"/>
  <c r="C1585" i="131"/>
  <c r="C1650" i="131"/>
  <c r="C1707" i="131"/>
  <c r="C1765" i="131"/>
  <c r="C1823" i="131"/>
  <c r="C1880" i="131"/>
  <c r="C1938" i="131"/>
  <c r="C1995" i="131"/>
  <c r="B2049" i="131"/>
  <c r="B2101" i="131"/>
  <c r="B31" i="131"/>
  <c r="B84" i="131"/>
  <c r="B136" i="131"/>
  <c r="B188" i="131"/>
  <c r="B241" i="131"/>
  <c r="B293" i="131"/>
  <c r="B344" i="131"/>
  <c r="B392" i="131"/>
  <c r="B440" i="131"/>
  <c r="B488" i="131"/>
  <c r="B536" i="131"/>
  <c r="B584" i="131"/>
  <c r="B632" i="131"/>
  <c r="B680" i="131"/>
  <c r="B728" i="131"/>
  <c r="B776" i="131"/>
  <c r="B824" i="131"/>
  <c r="B872" i="131"/>
  <c r="B920" i="131"/>
  <c r="B968" i="131"/>
  <c r="B996" i="131"/>
  <c r="B1020" i="131"/>
  <c r="B1044" i="131"/>
  <c r="B1068" i="131"/>
  <c r="B1092" i="131"/>
  <c r="B1111" i="131"/>
  <c r="B1130" i="131"/>
  <c r="B1147" i="131"/>
  <c r="B1163" i="131"/>
  <c r="B1178" i="131"/>
  <c r="B1195" i="131"/>
  <c r="B1211" i="131"/>
  <c r="B1225" i="131"/>
  <c r="B1241" i="131"/>
  <c r="B1255" i="131"/>
  <c r="B1268" i="131"/>
  <c r="B1281" i="131"/>
  <c r="B1294" i="131"/>
  <c r="B1307" i="131"/>
  <c r="B1320" i="131"/>
  <c r="B1333" i="131"/>
  <c r="B1346" i="131"/>
  <c r="B1360" i="131"/>
  <c r="B1373" i="131"/>
  <c r="B1386" i="131"/>
  <c r="B1399" i="131"/>
  <c r="B1412" i="131"/>
  <c r="B1425" i="131"/>
  <c r="B1438" i="131"/>
  <c r="B1451" i="131"/>
  <c r="B1464" i="131"/>
  <c r="B1477" i="131"/>
  <c r="B1490" i="131"/>
  <c r="B1504" i="131"/>
  <c r="B1517" i="131"/>
  <c r="B1530" i="131"/>
  <c r="B1543" i="131"/>
  <c r="B1556" i="131"/>
  <c r="B1569" i="131"/>
  <c r="B1582" i="131"/>
  <c r="B1595" i="131"/>
  <c r="B1608" i="131"/>
  <c r="B1621" i="131"/>
  <c r="B1634" i="131"/>
  <c r="B1648" i="131"/>
  <c r="B1661" i="131"/>
  <c r="B1674" i="131"/>
  <c r="B1687" i="131"/>
  <c r="B1700" i="131"/>
  <c r="B1713" i="131"/>
  <c r="B1726" i="131"/>
  <c r="B1739" i="131"/>
  <c r="B1752" i="131"/>
  <c r="B1764" i="131"/>
  <c r="B1776" i="131"/>
  <c r="B1788" i="131"/>
  <c r="B1800" i="131"/>
  <c r="B1812" i="131"/>
  <c r="B1824" i="131"/>
  <c r="B1836" i="131"/>
  <c r="B1848" i="131"/>
  <c r="B1860" i="131"/>
  <c r="B1872" i="131"/>
  <c r="B1884" i="131"/>
  <c r="B1896" i="131"/>
  <c r="B1908" i="131"/>
  <c r="B1920" i="131"/>
  <c r="B1932" i="131"/>
  <c r="B1944" i="131"/>
  <c r="B1956" i="131"/>
  <c r="B1968" i="131"/>
  <c r="B1980" i="131"/>
  <c r="B1992" i="131"/>
  <c r="B2004" i="131"/>
  <c r="B2016" i="131"/>
  <c r="C2098" i="131"/>
  <c r="C309" i="131"/>
  <c r="C608" i="131"/>
  <c r="C896" i="131"/>
  <c r="C1183" i="131"/>
  <c r="C1375" i="131"/>
  <c r="C1512" i="131"/>
  <c r="C1599" i="131"/>
  <c r="C1662" i="131"/>
  <c r="C1719" i="131"/>
  <c r="C1777" i="131"/>
  <c r="C1835" i="131"/>
  <c r="C1892" i="131"/>
  <c r="C1950" i="131"/>
  <c r="C2007" i="131"/>
  <c r="B2059" i="131"/>
  <c r="B2112" i="131"/>
  <c r="B42" i="131"/>
  <c r="B95" i="131"/>
  <c r="B147" i="131"/>
  <c r="B199" i="131"/>
  <c r="B252" i="131"/>
  <c r="B304" i="131"/>
  <c r="B354" i="131"/>
  <c r="B402" i="131"/>
  <c r="B450" i="131"/>
  <c r="B498" i="131"/>
  <c r="B546" i="131"/>
  <c r="B594" i="131"/>
  <c r="B642" i="131"/>
  <c r="B690" i="131"/>
  <c r="B738" i="131"/>
  <c r="B786" i="131"/>
  <c r="B834" i="131"/>
  <c r="B882" i="131"/>
  <c r="B930" i="131"/>
  <c r="B973" i="131"/>
  <c r="B997" i="131"/>
  <c r="B1021" i="131"/>
  <c r="B1045" i="131"/>
  <c r="B1069" i="131"/>
  <c r="B1093" i="131"/>
  <c r="B1112" i="131"/>
  <c r="B1133" i="131"/>
  <c r="B1148" i="131"/>
  <c r="B1164" i="131"/>
  <c r="B1181" i="131"/>
  <c r="B1196" i="131"/>
  <c r="B1212" i="131"/>
  <c r="B1226" i="131"/>
  <c r="B1242" i="131"/>
  <c r="B1256" i="131"/>
  <c r="B1269" i="131"/>
  <c r="B1282" i="131"/>
  <c r="B1295" i="131"/>
  <c r="B1308" i="131"/>
  <c r="B1321" i="131"/>
  <c r="B1334" i="131"/>
  <c r="B1348" i="131"/>
  <c r="B1361" i="131"/>
  <c r="B1374" i="131"/>
  <c r="B1387" i="131"/>
  <c r="B1400" i="131"/>
  <c r="B1413" i="131"/>
  <c r="B1426" i="131"/>
  <c r="B1439" i="131"/>
  <c r="B1452" i="131"/>
  <c r="B1465" i="131"/>
  <c r="B1478" i="131"/>
  <c r="B1492" i="131"/>
  <c r="B1505" i="131"/>
  <c r="B1518" i="131"/>
  <c r="B1531" i="131"/>
  <c r="B1544" i="131"/>
  <c r="B1557" i="131"/>
  <c r="B1570" i="131"/>
  <c r="B1583" i="131"/>
  <c r="B1596" i="131"/>
  <c r="B1609" i="131"/>
  <c r="B1622" i="131"/>
  <c r="B1636" i="131"/>
  <c r="B1649" i="131"/>
  <c r="B1662" i="131"/>
  <c r="B1675" i="131"/>
  <c r="B1688" i="131"/>
  <c r="B1701" i="131"/>
  <c r="B1714" i="131"/>
  <c r="B1727" i="131"/>
  <c r="B1740" i="131"/>
  <c r="B1753" i="131"/>
  <c r="B1765" i="131"/>
  <c r="B1777" i="131"/>
  <c r="B1789" i="131"/>
  <c r="B1801" i="131"/>
  <c r="B1813" i="131"/>
  <c r="B1825" i="131"/>
  <c r="B1837" i="131"/>
  <c r="B1849" i="131"/>
  <c r="B1861" i="131"/>
  <c r="B1873" i="131"/>
  <c r="B1885" i="131"/>
  <c r="B1897" i="131"/>
  <c r="B1909" i="131"/>
  <c r="B1921" i="131"/>
  <c r="B1933" i="131"/>
  <c r="B1945" i="131"/>
  <c r="B1957" i="131"/>
  <c r="B1969" i="131"/>
  <c r="B1981" i="131"/>
  <c r="B1993" i="131"/>
  <c r="B2005" i="131"/>
  <c r="B2017" i="131"/>
  <c r="C2111" i="131"/>
  <c r="C320" i="131"/>
  <c r="C618" i="131"/>
  <c r="C906" i="131"/>
  <c r="C1184" i="131"/>
  <c r="C1376" i="131"/>
  <c r="C1513" i="131"/>
  <c r="C1601" i="131"/>
  <c r="C1663" i="131"/>
  <c r="C1721" i="131"/>
  <c r="C1778" i="131"/>
  <c r="C1836" i="131"/>
  <c r="C1894" i="131"/>
  <c r="C1951" i="131"/>
  <c r="C2009" i="131"/>
  <c r="B2061" i="131"/>
  <c r="B2113" i="131"/>
  <c r="B43" i="131"/>
  <c r="B96" i="131"/>
  <c r="B148" i="131"/>
  <c r="B200" i="131"/>
  <c r="B253" i="131"/>
  <c r="B305" i="131"/>
  <c r="B355" i="131"/>
  <c r="B403" i="131"/>
  <c r="B451" i="131"/>
  <c r="B499" i="131"/>
  <c r="B547" i="131"/>
  <c r="B595" i="131"/>
  <c r="B643" i="131"/>
  <c r="B691" i="131"/>
  <c r="B739" i="131"/>
  <c r="B787" i="131"/>
  <c r="B835" i="131"/>
  <c r="B883" i="131"/>
  <c r="B931" i="131"/>
  <c r="B977" i="131"/>
  <c r="B1001" i="131"/>
  <c r="B1025" i="131"/>
  <c r="B1049" i="131"/>
  <c r="B1073" i="131"/>
  <c r="B1094" i="131"/>
  <c r="B1116" i="131"/>
  <c r="B1134" i="131"/>
  <c r="B1149" i="131"/>
  <c r="B1165" i="131"/>
  <c r="B1182" i="131"/>
  <c r="B1197" i="131"/>
  <c r="B1213" i="131"/>
  <c r="B1229" i="131"/>
  <c r="B1243" i="131"/>
  <c r="B1257" i="131"/>
  <c r="B1270" i="131"/>
  <c r="B1283" i="131"/>
  <c r="B1296" i="131"/>
  <c r="B1309" i="131"/>
  <c r="B1322" i="131"/>
  <c r="B1336" i="131"/>
  <c r="B1349" i="131"/>
  <c r="B1362" i="131"/>
  <c r="B1375" i="131"/>
  <c r="B1388" i="131"/>
  <c r="B1401" i="131"/>
  <c r="B1414" i="131"/>
  <c r="B1427" i="131"/>
  <c r="B1440" i="131"/>
  <c r="B1453" i="131"/>
  <c r="B1466" i="131"/>
  <c r="B1480" i="131"/>
  <c r="B1493" i="131"/>
  <c r="B1506" i="131"/>
  <c r="B1519" i="131"/>
  <c r="B1532" i="131"/>
  <c r="B1545" i="131"/>
  <c r="B1558" i="131"/>
  <c r="B1571" i="131"/>
  <c r="B1584" i="131"/>
  <c r="B1597" i="131"/>
  <c r="B1610" i="131"/>
  <c r="B1624" i="131"/>
  <c r="B1637" i="131"/>
  <c r="B1650" i="131"/>
  <c r="B1663" i="131"/>
  <c r="B1676" i="131"/>
  <c r="B1689" i="131"/>
  <c r="B1702" i="131"/>
  <c r="B1715" i="131"/>
  <c r="B1728" i="131"/>
  <c r="B1741" i="131"/>
  <c r="B1754" i="131"/>
  <c r="B1766" i="131"/>
  <c r="B1778" i="131"/>
  <c r="B1790" i="131"/>
  <c r="B1802" i="131"/>
  <c r="B1814" i="131"/>
  <c r="B1826" i="131"/>
  <c r="B1838" i="131"/>
  <c r="B1850" i="131"/>
  <c r="B1862" i="131"/>
  <c r="B1874" i="131"/>
  <c r="B1886" i="131"/>
  <c r="B1898" i="131"/>
  <c r="B1910" i="131"/>
  <c r="B1922" i="131"/>
  <c r="B1934" i="131"/>
  <c r="B1946" i="131"/>
  <c r="B1958" i="131"/>
  <c r="B1970" i="131"/>
  <c r="B1982" i="131"/>
  <c r="B1994" i="131"/>
  <c r="B2006" i="131"/>
  <c r="B2018" i="131"/>
  <c r="C944" i="131"/>
  <c r="C1722" i="131"/>
  <c r="B2062" i="131"/>
  <c r="B254" i="131"/>
  <c r="B548" i="131"/>
  <c r="B836" i="131"/>
  <c r="B1050" i="131"/>
  <c r="B1166" i="131"/>
  <c r="B1258" i="131"/>
  <c r="B1337" i="131"/>
  <c r="B1415" i="131"/>
  <c r="B1494" i="131"/>
  <c r="B1572" i="131"/>
  <c r="B1651" i="131"/>
  <c r="B1729" i="131"/>
  <c r="B1803" i="131"/>
  <c r="B1875" i="131"/>
  <c r="B1947" i="131"/>
  <c r="B2019" i="131"/>
  <c r="C954" i="131"/>
  <c r="C1734" i="131"/>
  <c r="B2073" i="131"/>
  <c r="B265" i="131"/>
  <c r="B558" i="131"/>
  <c r="B846" i="131"/>
  <c r="B1051" i="131"/>
  <c r="B1169" i="131"/>
  <c r="B1259" i="131"/>
  <c r="B1338" i="131"/>
  <c r="B1416" i="131"/>
  <c r="B1495" i="131"/>
  <c r="B1573" i="131"/>
  <c r="B1652" i="131"/>
  <c r="B1730" i="131"/>
  <c r="B1804" i="131"/>
  <c r="B1876" i="131"/>
  <c r="B1948" i="131"/>
  <c r="B2020" i="131"/>
  <c r="C1194" i="131"/>
  <c r="C1779" i="131"/>
  <c r="B2114" i="131"/>
  <c r="B306" i="131"/>
  <c r="B596" i="131"/>
  <c r="B884" i="131"/>
  <c r="B1074" i="131"/>
  <c r="B1183" i="131"/>
  <c r="B1271" i="131"/>
  <c r="B1350" i="131"/>
  <c r="B1428" i="131"/>
  <c r="B1507" i="131"/>
  <c r="B1585" i="131"/>
  <c r="B1664" i="131"/>
  <c r="B1742" i="131"/>
  <c r="B1815" i="131"/>
  <c r="B1887" i="131"/>
  <c r="B1959" i="131"/>
  <c r="C1231" i="131"/>
  <c r="C1791" i="131"/>
  <c r="B2125" i="131"/>
  <c r="B317" i="131"/>
  <c r="B606" i="131"/>
  <c r="B894" i="131"/>
  <c r="B1075" i="131"/>
  <c r="B1184" i="131"/>
  <c r="B1272" i="131"/>
  <c r="B1351" i="131"/>
  <c r="B1429" i="131"/>
  <c r="B1508" i="131"/>
  <c r="B1586" i="131"/>
  <c r="B1665" i="131"/>
  <c r="B1744" i="131"/>
  <c r="B1816" i="131"/>
  <c r="B1888" i="131"/>
  <c r="B1960" i="131"/>
  <c r="C1386" i="131"/>
  <c r="C1837" i="131"/>
  <c r="B44" i="131"/>
  <c r="B356" i="131"/>
  <c r="B644" i="131"/>
  <c r="B932" i="131"/>
  <c r="B1097" i="131"/>
  <c r="B1199" i="131"/>
  <c r="B1284" i="131"/>
  <c r="B1363" i="131"/>
  <c r="B1441" i="131"/>
  <c r="B1520" i="131"/>
  <c r="B1598" i="131"/>
  <c r="B1677" i="131"/>
  <c r="B1755" i="131"/>
  <c r="B1827" i="131"/>
  <c r="B1899" i="131"/>
  <c r="B1971" i="131"/>
  <c r="C1423" i="131"/>
  <c r="C1849" i="131"/>
  <c r="B55" i="131"/>
  <c r="B366" i="131"/>
  <c r="B654" i="131"/>
  <c r="B942" i="131"/>
  <c r="B1098" i="131"/>
  <c r="B1200" i="131"/>
  <c r="B1285" i="131"/>
  <c r="B1364" i="131"/>
  <c r="B1442" i="131"/>
  <c r="B1521" i="131"/>
  <c r="B1600" i="131"/>
  <c r="B1678" i="131"/>
  <c r="B1756" i="131"/>
  <c r="B1828" i="131"/>
  <c r="B1900" i="131"/>
  <c r="B1972" i="131"/>
  <c r="C40" i="131"/>
  <c r="C1517" i="131"/>
  <c r="C1895" i="131"/>
  <c r="B97" i="131"/>
  <c r="B404" i="131"/>
  <c r="B692" i="131"/>
  <c r="B978" i="131"/>
  <c r="B1117" i="131"/>
  <c r="B1214" i="131"/>
  <c r="B1297" i="131"/>
  <c r="B1376" i="131"/>
  <c r="B1454" i="131"/>
  <c r="B1533" i="131"/>
  <c r="B1612" i="131"/>
  <c r="B1690" i="131"/>
  <c r="B1767" i="131"/>
  <c r="B1839" i="131"/>
  <c r="B1911" i="131"/>
  <c r="B1983" i="131"/>
  <c r="C53" i="131"/>
  <c r="C1536" i="131"/>
  <c r="C1907" i="131"/>
  <c r="B108" i="131"/>
  <c r="B414" i="131"/>
  <c r="B702" i="131"/>
  <c r="B979" i="131"/>
  <c r="B1118" i="131"/>
  <c r="B1217" i="131"/>
  <c r="B1298" i="131"/>
  <c r="B1377" i="131"/>
  <c r="B1456" i="131"/>
  <c r="B1534" i="131"/>
  <c r="B1613" i="131"/>
  <c r="B1691" i="131"/>
  <c r="B1768" i="131"/>
  <c r="B1840" i="131"/>
  <c r="B1912" i="131"/>
  <c r="B1984" i="131"/>
  <c r="C361" i="131"/>
  <c r="C1602" i="131"/>
  <c r="C1952" i="131"/>
  <c r="B149" i="131"/>
  <c r="B452" i="131"/>
  <c r="B740" i="131"/>
  <c r="B1002" i="131"/>
  <c r="B1135" i="131"/>
  <c r="B1230" i="131"/>
  <c r="B1310" i="131"/>
  <c r="B1389" i="131"/>
  <c r="B1468" i="131"/>
  <c r="B1546" i="131"/>
  <c r="B1625" i="131"/>
  <c r="B1703" i="131"/>
  <c r="B1779" i="131"/>
  <c r="B1851" i="131"/>
  <c r="B1923" i="131"/>
  <c r="B1995" i="131"/>
  <c r="C372" i="131"/>
  <c r="C1616" i="131"/>
  <c r="C1964" i="131"/>
  <c r="B160" i="131"/>
  <c r="B462" i="131"/>
  <c r="B750" i="131"/>
  <c r="B1003" i="131"/>
  <c r="B1136" i="131"/>
  <c r="B1231" i="131"/>
  <c r="B1312" i="131"/>
  <c r="B1390" i="131"/>
  <c r="B1469" i="131"/>
  <c r="B1547" i="131"/>
  <c r="B1626" i="131"/>
  <c r="B1704" i="131"/>
  <c r="B1780" i="131"/>
  <c r="B1852" i="131"/>
  <c r="B1924" i="131"/>
  <c r="B1996" i="131"/>
  <c r="B500" i="131"/>
  <c r="B1402" i="131"/>
  <c r="B1863" i="131"/>
  <c r="B510" i="131"/>
  <c r="B1403" i="131"/>
  <c r="B1864" i="131"/>
  <c r="B788" i="131"/>
  <c r="B1481" i="131"/>
  <c r="B1935" i="131"/>
  <c r="B798" i="131"/>
  <c r="B1482" i="131"/>
  <c r="B1936" i="131"/>
  <c r="C656" i="131"/>
  <c r="B1026" i="131"/>
  <c r="B1559" i="131"/>
  <c r="B2007" i="131"/>
  <c r="C666" i="131"/>
  <c r="B1027" i="131"/>
  <c r="B1560" i="131"/>
  <c r="B2008" i="131"/>
  <c r="C1664" i="131"/>
  <c r="B1151" i="131"/>
  <c r="B1638" i="131"/>
  <c r="C1676" i="131"/>
  <c r="B1152" i="131"/>
  <c r="B1639" i="131"/>
  <c r="C2010" i="131"/>
  <c r="B1244" i="131"/>
  <c r="B1716" i="131"/>
  <c r="B1792" i="131"/>
  <c r="C2021" i="131"/>
  <c r="B201" i="131"/>
  <c r="B212" i="131"/>
  <c r="B1325" i="131"/>
  <c r="B1717" i="131"/>
  <c r="B1245" i="131"/>
  <c r="B1324" i="131"/>
  <c r="B1791" i="131"/>
  <c r="G13" i="129"/>
  <c r="G15" i="129"/>
  <c r="G22" i="129"/>
  <c r="G38" i="129"/>
  <c r="G45" i="129"/>
  <c r="G46" i="129"/>
  <c r="G52" i="129"/>
  <c r="G58" i="129"/>
  <c r="G61" i="129"/>
  <c r="G62" i="129"/>
  <c r="G69" i="129"/>
  <c r="G70" i="129"/>
  <c r="G71" i="129"/>
  <c r="G73" i="129"/>
  <c r="G77" i="129"/>
  <c r="G85" i="129"/>
  <c r="G95" i="129"/>
  <c r="G106" i="129"/>
  <c r="G109" i="129"/>
  <c r="G110" i="129"/>
  <c r="G114" i="129"/>
  <c r="G120" i="129"/>
  <c r="G130" i="129"/>
  <c r="G146" i="129"/>
  <c r="G151" i="129"/>
  <c r="G154" i="129"/>
  <c r="G157" i="129"/>
  <c r="G158" i="129"/>
  <c r="G159" i="129"/>
  <c r="G166" i="129"/>
  <c r="G169" i="129"/>
  <c r="G189" i="129"/>
  <c r="G190" i="129"/>
  <c r="G193" i="129"/>
  <c r="G196" i="129"/>
  <c r="G202" i="129"/>
  <c r="G213" i="129"/>
  <c r="G214" i="129"/>
  <c r="G215" i="129"/>
  <c r="G217" i="129"/>
  <c r="G221" i="129"/>
  <c r="G230" i="129"/>
  <c r="G238" i="129"/>
  <c r="G239" i="129"/>
  <c r="G241" i="129"/>
  <c r="G250" i="129"/>
  <c r="G253" i="129"/>
  <c r="G254" i="129"/>
  <c r="G258" i="129"/>
  <c r="G264" i="129"/>
  <c r="G265" i="129"/>
  <c r="G274" i="129"/>
  <c r="G286" i="129"/>
  <c r="G290" i="129"/>
  <c r="G295" i="129"/>
  <c r="G298" i="129"/>
  <c r="G301" i="129"/>
  <c r="G302" i="129"/>
  <c r="G303" i="129"/>
  <c r="G310" i="129"/>
  <c r="G333" i="129"/>
  <c r="G334" i="129"/>
  <c r="G337" i="129"/>
  <c r="G340" i="129"/>
  <c r="G349" i="129"/>
  <c r="G357" i="129"/>
  <c r="G359" i="129"/>
  <c r="G361" i="129"/>
  <c r="G365" i="129"/>
  <c r="G370" i="129"/>
  <c r="G374" i="129"/>
  <c r="G382" i="129"/>
  <c r="G383" i="129"/>
  <c r="G385" i="129"/>
  <c r="G394" i="129"/>
  <c r="G397" i="129"/>
  <c r="G398" i="129"/>
  <c r="G402" i="129"/>
  <c r="G408" i="129"/>
  <c r="G410" i="129"/>
  <c r="G430" i="129"/>
  <c r="G434" i="129"/>
  <c r="G439" i="129"/>
  <c r="G445" i="129"/>
  <c r="G447" i="129"/>
  <c r="G457" i="129"/>
  <c r="G470" i="129"/>
  <c r="G477" i="129"/>
  <c r="G478" i="129"/>
  <c r="G481" i="129"/>
  <c r="G484" i="129"/>
  <c r="G493" i="129"/>
  <c r="G494" i="129"/>
  <c r="G501" i="129"/>
  <c r="G502" i="129"/>
  <c r="G503" i="129"/>
  <c r="G505" i="129"/>
  <c r="G509" i="129"/>
  <c r="G526" i="129"/>
  <c r="G527" i="129"/>
  <c r="G530" i="129"/>
  <c r="G538" i="129"/>
  <c r="G541" i="129"/>
  <c r="G546" i="129"/>
  <c r="G552" i="129"/>
  <c r="G553" i="129"/>
  <c r="G578" i="129"/>
  <c r="G579" i="129"/>
  <c r="G582" i="129"/>
  <c r="G589" i="129"/>
  <c r="G591" i="129"/>
  <c r="G592" i="129"/>
  <c r="G596" i="129"/>
  <c r="G599" i="129"/>
  <c r="G603" i="129"/>
  <c r="G606" i="129"/>
  <c r="G607" i="129"/>
  <c r="G608" i="129"/>
  <c r="G614" i="129"/>
  <c r="G625" i="129"/>
  <c r="G627" i="129"/>
  <c r="G628" i="129"/>
  <c r="G631" i="129"/>
  <c r="G636" i="129"/>
  <c r="G638" i="129"/>
  <c r="G642" i="129"/>
  <c r="G644" i="129"/>
  <c r="G646" i="129"/>
  <c r="G649" i="129"/>
  <c r="G653" i="129"/>
  <c r="G654" i="129"/>
  <c r="G656" i="129"/>
  <c r="G657" i="129"/>
  <c r="G662" i="129"/>
  <c r="G665" i="129"/>
  <c r="G667" i="129"/>
  <c r="G668" i="129"/>
  <c r="G670" i="129"/>
  <c r="G672" i="129"/>
  <c r="G673" i="129"/>
  <c r="G677" i="129"/>
  <c r="G680" i="129"/>
  <c r="G681" i="129"/>
  <c r="G683" i="129"/>
  <c r="G684" i="129"/>
  <c r="G685" i="129"/>
  <c r="G687" i="129"/>
  <c r="G691" i="129"/>
  <c r="G692" i="129"/>
  <c r="G696" i="129"/>
  <c r="G698" i="129"/>
  <c r="G704" i="129"/>
  <c r="G705" i="129"/>
  <c r="G711" i="129"/>
  <c r="G712" i="129"/>
  <c r="G713" i="129"/>
  <c r="G715" i="129"/>
  <c r="G716" i="129"/>
  <c r="G720" i="129"/>
  <c r="G722" i="129"/>
  <c r="G724" i="129"/>
  <c r="G728" i="129"/>
  <c r="G733" i="129"/>
  <c r="G735" i="129"/>
  <c r="G736" i="129"/>
  <c r="G738" i="129"/>
  <c r="G740" i="129"/>
  <c r="G743" i="129"/>
  <c r="G747" i="129"/>
  <c r="G750" i="129"/>
  <c r="G752" i="129"/>
  <c r="G758" i="129"/>
  <c r="G763" i="129"/>
  <c r="G769" i="129"/>
  <c r="G771" i="129"/>
  <c r="G772" i="129"/>
  <c r="G775" i="129"/>
  <c r="G776" i="129"/>
  <c r="G780" i="129"/>
  <c r="G782" i="129"/>
  <c r="G786" i="129"/>
  <c r="G788" i="129"/>
  <c r="G790" i="129"/>
  <c r="G793" i="129"/>
  <c r="G797" i="129"/>
  <c r="G800" i="129"/>
  <c r="G801" i="129"/>
  <c r="G806" i="129"/>
  <c r="G809" i="129"/>
  <c r="G812" i="129"/>
  <c r="G814" i="129"/>
  <c r="G816" i="129"/>
  <c r="G817" i="129"/>
  <c r="G821" i="129"/>
  <c r="G822" i="129"/>
  <c r="G824" i="129"/>
  <c r="G825" i="129"/>
  <c r="G827" i="129"/>
  <c r="G828" i="129"/>
  <c r="G829" i="129"/>
  <c r="G831" i="129"/>
  <c r="G835" i="129"/>
  <c r="G836" i="129"/>
  <c r="G840" i="129"/>
  <c r="G842" i="129"/>
  <c r="G846" i="129"/>
  <c r="G848" i="129"/>
  <c r="G849" i="129"/>
  <c r="G855" i="129"/>
  <c r="G856" i="129"/>
  <c r="G857" i="129"/>
  <c r="G859" i="129"/>
  <c r="G860" i="129"/>
  <c r="G864" i="129"/>
  <c r="G866" i="129"/>
  <c r="G868" i="129"/>
  <c r="G872" i="129"/>
  <c r="G877" i="129"/>
  <c r="G879" i="129"/>
  <c r="G880" i="129"/>
  <c r="G882" i="129"/>
  <c r="G883" i="129"/>
  <c r="G884" i="129"/>
  <c r="G887" i="129"/>
  <c r="G891" i="129"/>
  <c r="G895" i="129"/>
  <c r="G896" i="129"/>
  <c r="G902" i="129"/>
  <c r="G913" i="129"/>
  <c r="G915" i="129"/>
  <c r="G916" i="129"/>
  <c r="G919" i="129"/>
  <c r="G920" i="129"/>
  <c r="G924" i="129"/>
  <c r="G926" i="129"/>
  <c r="G930" i="129"/>
  <c r="G931" i="129"/>
  <c r="G932" i="129"/>
  <c r="G934" i="129"/>
  <c r="G937" i="129"/>
  <c r="G941" i="129"/>
  <c r="G942" i="129"/>
  <c r="G944" i="129"/>
  <c r="G945" i="129"/>
  <c r="G950" i="129"/>
  <c r="G953" i="129"/>
  <c r="G956" i="129"/>
  <c r="G958" i="129"/>
  <c r="G960" i="129"/>
  <c r="G961" i="129"/>
  <c r="G965" i="129"/>
  <c r="G968" i="129"/>
  <c r="G969" i="129"/>
  <c r="G971" i="129"/>
  <c r="G972" i="129"/>
  <c r="G973" i="129"/>
  <c r="G975" i="129"/>
  <c r="G980" i="129"/>
  <c r="G984" i="129"/>
  <c r="G986" i="129"/>
  <c r="G992" i="129"/>
  <c r="G993" i="129"/>
  <c r="G999" i="129"/>
  <c r="G1000" i="129"/>
  <c r="G1001" i="129"/>
  <c r="G1008" i="129"/>
  <c r="G1010" i="129"/>
  <c r="G1012" i="129"/>
  <c r="G1015" i="129"/>
  <c r="G1016" i="129"/>
  <c r="G1021" i="129"/>
  <c r="G1023" i="129"/>
  <c r="G1024" i="129"/>
  <c r="G1026" i="129"/>
  <c r="G1028" i="129"/>
  <c r="G1031" i="129"/>
  <c r="G1035" i="129"/>
  <c r="G1040" i="129"/>
  <c r="G1046" i="129"/>
  <c r="G1051" i="129"/>
  <c r="G1057" i="129"/>
  <c r="G1059" i="129"/>
  <c r="G1060" i="129"/>
  <c r="G1063" i="129"/>
  <c r="G1064" i="129"/>
  <c r="G1068" i="129"/>
  <c r="G1070" i="129"/>
  <c r="G1074" i="129"/>
  <c r="G1075" i="129"/>
  <c r="G1076" i="129"/>
  <c r="G1078" i="129"/>
  <c r="G1081" i="129"/>
  <c r="G1085" i="129"/>
  <c r="G1087" i="129"/>
  <c r="G1088" i="129"/>
  <c r="G1089" i="129"/>
  <c r="G1094" i="129"/>
  <c r="G1097" i="129"/>
  <c r="G1100" i="129"/>
  <c r="G1102" i="129"/>
  <c r="G1104" i="129"/>
  <c r="G1105" i="129"/>
  <c r="G1109" i="129"/>
  <c r="G1110" i="129"/>
  <c r="G1111" i="129"/>
  <c r="G1112" i="129"/>
  <c r="G1113" i="129"/>
  <c r="G1115" i="129"/>
  <c r="G1116" i="129"/>
  <c r="G1117" i="129"/>
  <c r="G1119" i="129"/>
  <c r="G1124" i="129"/>
  <c r="G1128" i="129"/>
  <c r="G1130" i="129"/>
  <c r="G1134" i="129"/>
  <c r="G1135" i="129"/>
  <c r="G1136" i="129"/>
  <c r="G1137" i="129"/>
  <c r="G1143" i="129"/>
  <c r="G1144" i="129"/>
  <c r="G1145" i="129"/>
  <c r="G1148" i="129"/>
  <c r="G1152" i="129"/>
  <c r="G1154" i="129"/>
  <c r="G1156" i="129"/>
  <c r="G1159" i="129"/>
  <c r="G1160" i="129"/>
  <c r="G1165" i="129"/>
  <c r="G1167" i="129"/>
  <c r="G1168" i="129"/>
  <c r="G1172" i="129"/>
  <c r="G1175" i="129"/>
  <c r="G1179" i="129"/>
  <c r="G1183" i="129"/>
  <c r="G1184" i="129"/>
  <c r="G1190" i="129"/>
  <c r="G1194" i="129"/>
  <c r="G1201" i="129"/>
  <c r="G1203" i="129"/>
  <c r="G1204" i="129"/>
  <c r="G1208" i="129"/>
  <c r="G1212" i="129"/>
  <c r="G1214" i="129"/>
  <c r="G1218" i="129"/>
  <c r="G1220" i="129"/>
  <c r="G1222" i="129"/>
  <c r="E1448" i="131" l="1"/>
  <c r="D1448" i="131"/>
  <c r="E720" i="131"/>
  <c r="D720" i="131"/>
  <c r="F618" i="129"/>
  <c r="G618" i="129" s="1"/>
  <c r="E1051" i="131"/>
  <c r="D1051" i="131"/>
  <c r="E410" i="131"/>
  <c r="D410" i="131"/>
  <c r="E1156" i="131"/>
  <c r="D1156" i="131"/>
  <c r="E1455" i="131"/>
  <c r="D1455" i="131"/>
  <c r="E2075" i="131"/>
  <c r="D2075" i="131"/>
  <c r="E316" i="131"/>
  <c r="D316" i="131"/>
  <c r="E517" i="131"/>
  <c r="D517" i="131"/>
  <c r="E864" i="131"/>
  <c r="D864" i="131"/>
  <c r="E1499" i="131"/>
  <c r="D1499" i="131"/>
  <c r="E491" i="131"/>
  <c r="D491" i="131"/>
  <c r="E1270" i="131"/>
  <c r="D1270" i="131"/>
  <c r="E403" i="131"/>
  <c r="D403" i="131"/>
  <c r="E1437" i="131"/>
  <c r="D1437" i="131"/>
  <c r="E1923" i="131"/>
  <c r="D1923" i="131"/>
  <c r="E204" i="131"/>
  <c r="D204" i="131"/>
  <c r="E1280" i="131"/>
  <c r="D1280" i="131"/>
  <c r="E1691" i="131"/>
  <c r="D1691" i="131"/>
  <c r="E1909" i="131"/>
  <c r="D1909" i="131"/>
  <c r="E110" i="131"/>
  <c r="D110" i="131"/>
  <c r="E1232" i="131"/>
  <c r="D1232" i="131"/>
  <c r="E799" i="131"/>
  <c r="D799" i="131"/>
  <c r="E203" i="131"/>
  <c r="D203" i="131"/>
  <c r="E1963" i="131"/>
  <c r="D1963" i="131"/>
  <c r="E1790" i="131"/>
  <c r="D1790" i="131"/>
  <c r="E1615" i="131"/>
  <c r="D1615" i="131"/>
  <c r="E1230" i="131"/>
  <c r="D1230" i="131"/>
  <c r="E654" i="131"/>
  <c r="D654" i="131"/>
  <c r="E37" i="131"/>
  <c r="D37" i="131"/>
  <c r="E1919" i="131"/>
  <c r="D1919" i="131"/>
  <c r="E1746" i="131"/>
  <c r="D1746" i="131"/>
  <c r="E1555" i="131"/>
  <c r="D1555" i="131"/>
  <c r="E1076" i="131"/>
  <c r="D1076" i="131"/>
  <c r="E500" i="131"/>
  <c r="D500" i="131"/>
  <c r="E1932" i="131"/>
  <c r="D1932" i="131"/>
  <c r="D1759" i="131"/>
  <c r="E1759" i="131"/>
  <c r="E1577" i="131"/>
  <c r="D1577" i="131"/>
  <c r="E1123" i="131"/>
  <c r="D1123" i="131"/>
  <c r="E547" i="131"/>
  <c r="D547" i="131"/>
  <c r="E2017" i="131"/>
  <c r="D2017" i="131"/>
  <c r="E1844" i="131"/>
  <c r="D1844" i="131"/>
  <c r="D1671" i="131"/>
  <c r="E1671" i="131"/>
  <c r="E1410" i="131"/>
  <c r="D1410" i="131"/>
  <c r="E834" i="131"/>
  <c r="D834" i="131"/>
  <c r="D241" i="131"/>
  <c r="E241" i="131"/>
  <c r="E1958" i="131"/>
  <c r="D1958" i="131"/>
  <c r="E1786" i="131"/>
  <c r="D1786" i="131"/>
  <c r="E1610" i="131"/>
  <c r="D1610" i="131"/>
  <c r="E1208" i="131"/>
  <c r="D1208" i="131"/>
  <c r="E632" i="131"/>
  <c r="D632" i="131"/>
  <c r="E2129" i="131"/>
  <c r="D2129" i="131"/>
  <c r="E1914" i="131"/>
  <c r="D1914" i="131"/>
  <c r="E1741" i="131"/>
  <c r="D1741" i="131"/>
  <c r="E1548" i="131"/>
  <c r="D1548" i="131"/>
  <c r="E1063" i="131"/>
  <c r="D1063" i="131"/>
  <c r="E487" i="131"/>
  <c r="D487" i="131"/>
  <c r="E1855" i="131"/>
  <c r="D1855" i="131"/>
  <c r="E1682" i="131"/>
  <c r="D1682" i="131"/>
  <c r="E1445" i="131"/>
  <c r="D1445" i="131"/>
  <c r="E870" i="131"/>
  <c r="D870" i="131"/>
  <c r="E281" i="131"/>
  <c r="D281" i="131"/>
  <c r="E1926" i="131"/>
  <c r="D1926" i="131"/>
  <c r="E1753" i="131"/>
  <c r="D1753" i="131"/>
  <c r="E1567" i="131"/>
  <c r="D1567" i="131"/>
  <c r="E1100" i="131"/>
  <c r="D1100" i="131"/>
  <c r="E524" i="131"/>
  <c r="D524" i="131"/>
  <c r="E1896" i="131"/>
  <c r="D1896" i="131"/>
  <c r="E1723" i="131"/>
  <c r="D1723" i="131"/>
  <c r="E1518" i="131"/>
  <c r="D1518" i="131"/>
  <c r="E1003" i="131"/>
  <c r="D1003" i="131"/>
  <c r="E426" i="131"/>
  <c r="D426" i="131"/>
  <c r="E1409" i="131"/>
  <c r="D1409" i="131"/>
  <c r="E1265" i="131"/>
  <c r="D1265" i="131"/>
  <c r="E1121" i="131"/>
  <c r="D1121" i="131"/>
  <c r="E977" i="131"/>
  <c r="D977" i="131"/>
  <c r="D833" i="131"/>
  <c r="E833" i="131"/>
  <c r="E689" i="131"/>
  <c r="D689" i="131"/>
  <c r="E545" i="131"/>
  <c r="D545" i="131"/>
  <c r="E397" i="131"/>
  <c r="D397" i="131"/>
  <c r="E240" i="131"/>
  <c r="D240" i="131"/>
  <c r="E81" i="131"/>
  <c r="D81" i="131"/>
  <c r="E2008" i="131"/>
  <c r="D2008" i="131"/>
  <c r="E1864" i="131"/>
  <c r="D1864" i="131"/>
  <c r="E1720" i="131"/>
  <c r="D1720" i="131"/>
  <c r="E1576" i="131"/>
  <c r="D1576" i="131"/>
  <c r="E1432" i="131"/>
  <c r="D1432" i="131"/>
  <c r="E1288" i="131"/>
  <c r="D1288" i="131"/>
  <c r="E1144" i="131"/>
  <c r="D1144" i="131"/>
  <c r="E1000" i="131"/>
  <c r="D1000" i="131"/>
  <c r="E856" i="131"/>
  <c r="D856" i="131"/>
  <c r="E712" i="131"/>
  <c r="D712" i="131"/>
  <c r="E568" i="131"/>
  <c r="D568" i="131"/>
  <c r="D422" i="131"/>
  <c r="E422" i="131"/>
  <c r="D265" i="131"/>
  <c r="E265" i="131"/>
  <c r="E108" i="131"/>
  <c r="D108" i="131"/>
  <c r="E2044" i="131"/>
  <c r="D2044" i="131"/>
  <c r="E1443" i="131"/>
  <c r="D1443" i="131"/>
  <c r="E1299" i="131"/>
  <c r="D1299" i="131"/>
  <c r="E1155" i="131"/>
  <c r="D1155" i="131"/>
  <c r="E1011" i="131"/>
  <c r="D1011" i="131"/>
  <c r="E867" i="131"/>
  <c r="D867" i="131"/>
  <c r="E723" i="131"/>
  <c r="D723" i="131"/>
  <c r="E579" i="131"/>
  <c r="D579" i="131"/>
  <c r="E434" i="131"/>
  <c r="D434" i="131"/>
  <c r="D277" i="131"/>
  <c r="E277" i="131"/>
  <c r="E120" i="131"/>
  <c r="D120" i="131"/>
  <c r="E2058" i="131"/>
  <c r="D2058" i="131"/>
  <c r="E1466" i="131"/>
  <c r="D1466" i="131"/>
  <c r="E1322" i="131"/>
  <c r="D1322" i="131"/>
  <c r="E1178" i="131"/>
  <c r="D1178" i="131"/>
  <c r="E1034" i="131"/>
  <c r="D1034" i="131"/>
  <c r="E890" i="131"/>
  <c r="D890" i="131"/>
  <c r="E746" i="131"/>
  <c r="D746" i="131"/>
  <c r="E602" i="131"/>
  <c r="D602" i="131"/>
  <c r="E458" i="131"/>
  <c r="D458" i="131"/>
  <c r="E302" i="131"/>
  <c r="D302" i="131"/>
  <c r="E145" i="131"/>
  <c r="D145" i="131"/>
  <c r="E2090" i="131"/>
  <c r="D2090" i="131"/>
  <c r="E1369" i="131"/>
  <c r="D1369" i="131"/>
  <c r="E1225" i="131"/>
  <c r="D1225" i="131"/>
  <c r="E1081" i="131"/>
  <c r="D1081" i="131"/>
  <c r="E937" i="131"/>
  <c r="D937" i="131"/>
  <c r="E793" i="131"/>
  <c r="D793" i="131"/>
  <c r="E649" i="131"/>
  <c r="D649" i="131"/>
  <c r="E505" i="131"/>
  <c r="D505" i="131"/>
  <c r="E354" i="131"/>
  <c r="D354" i="131"/>
  <c r="E197" i="131"/>
  <c r="D197" i="131"/>
  <c r="E30" i="131"/>
  <c r="D30" i="131"/>
  <c r="E1428" i="131"/>
  <c r="D1428" i="131"/>
  <c r="E1284" i="131"/>
  <c r="D1284" i="131"/>
  <c r="E1140" i="131"/>
  <c r="D1140" i="131"/>
  <c r="E996" i="131"/>
  <c r="D996" i="131"/>
  <c r="E852" i="131"/>
  <c r="D852" i="131"/>
  <c r="E708" i="131"/>
  <c r="D708" i="131"/>
  <c r="E564" i="131"/>
  <c r="D564" i="131"/>
  <c r="E418" i="131"/>
  <c r="D418" i="131"/>
  <c r="E261" i="131"/>
  <c r="D261" i="131"/>
  <c r="E104" i="131"/>
  <c r="D104" i="131"/>
  <c r="E2039" i="131"/>
  <c r="D2039" i="131"/>
  <c r="E1487" i="131"/>
  <c r="D1487" i="131"/>
  <c r="E1343" i="131"/>
  <c r="D1343" i="131"/>
  <c r="E1199" i="131"/>
  <c r="D1199" i="131"/>
  <c r="E1055" i="131"/>
  <c r="D1055" i="131"/>
  <c r="E911" i="131"/>
  <c r="D911" i="131"/>
  <c r="E1424" i="131"/>
  <c r="D1424" i="131"/>
  <c r="D1978" i="131"/>
  <c r="E1978" i="131"/>
  <c r="D97" i="131"/>
  <c r="E97" i="131"/>
  <c r="E1933" i="131"/>
  <c r="D1933" i="131"/>
  <c r="E1596" i="131"/>
  <c r="D1596" i="131"/>
  <c r="E1859" i="131"/>
  <c r="D1859" i="131"/>
  <c r="E70" i="131"/>
  <c r="D70" i="131"/>
  <c r="E535" i="131"/>
  <c r="D535" i="131"/>
  <c r="E1697" i="131"/>
  <c r="D1697" i="131"/>
  <c r="E572" i="131"/>
  <c r="D572" i="131"/>
  <c r="E724" i="131"/>
  <c r="D724" i="131"/>
  <c r="E1616" i="131"/>
  <c r="D1616" i="131"/>
  <c r="E944" i="131"/>
  <c r="D944" i="131"/>
  <c r="D1136" i="131"/>
  <c r="E1136" i="131"/>
  <c r="E1907" i="131"/>
  <c r="D1907" i="131"/>
  <c r="E848" i="131"/>
  <c r="D848" i="131"/>
  <c r="E1647" i="131"/>
  <c r="D1647" i="131"/>
  <c r="E1598" i="131"/>
  <c r="D1598" i="131"/>
  <c r="E1745" i="131"/>
  <c r="D1745" i="131"/>
  <c r="E439" i="131"/>
  <c r="D439" i="131"/>
  <c r="E955" i="131"/>
  <c r="D955" i="131"/>
  <c r="E821" i="131"/>
  <c r="D821" i="131"/>
  <c r="E67" i="131"/>
  <c r="D67" i="131"/>
  <c r="E1420" i="131"/>
  <c r="D1420" i="131"/>
  <c r="E409" i="131"/>
  <c r="D409" i="131"/>
  <c r="E1287" i="131"/>
  <c r="D1287" i="131"/>
  <c r="E421" i="131"/>
  <c r="D421" i="131"/>
  <c r="E1310" i="131"/>
  <c r="D1310" i="131"/>
  <c r="E446" i="131"/>
  <c r="D446" i="131"/>
  <c r="E1213" i="131"/>
  <c r="D1213" i="131"/>
  <c r="E341" i="131"/>
  <c r="D341" i="131"/>
  <c r="E1272" i="131"/>
  <c r="D1272" i="131"/>
  <c r="E696" i="131"/>
  <c r="D696" i="131"/>
  <c r="E90" i="131"/>
  <c r="D90" i="131"/>
  <c r="E1331" i="131"/>
  <c r="D1331" i="131"/>
  <c r="E899" i="131"/>
  <c r="D899" i="131"/>
  <c r="E155" i="131"/>
  <c r="D155" i="131"/>
  <c r="E1246" i="131"/>
  <c r="D1246" i="131"/>
  <c r="E219" i="131"/>
  <c r="D219" i="131"/>
  <c r="E2053" i="131"/>
  <c r="D2053" i="131"/>
  <c r="E1964" i="131"/>
  <c r="D1964" i="131"/>
  <c r="E1967" i="131"/>
  <c r="D1967" i="131"/>
  <c r="E256" i="131"/>
  <c r="D256" i="131"/>
  <c r="E1278" i="131"/>
  <c r="D1278" i="131"/>
  <c r="E548" i="131"/>
  <c r="D548" i="131"/>
  <c r="E1946" i="131"/>
  <c r="D1946" i="131"/>
  <c r="E2080" i="131"/>
  <c r="D2080" i="131"/>
  <c r="E1686" i="131"/>
  <c r="D1686" i="131"/>
  <c r="E1572" i="131"/>
  <c r="D1572" i="131"/>
  <c r="E333" i="131"/>
  <c r="D333" i="131"/>
  <c r="E475" i="131"/>
  <c r="D475" i="131"/>
  <c r="D701" i="131"/>
  <c r="E701" i="131"/>
  <c r="E1876" i="131"/>
  <c r="D1876" i="131"/>
  <c r="E278" i="131"/>
  <c r="D278" i="131"/>
  <c r="E591" i="131"/>
  <c r="D591" i="131"/>
  <c r="E1046" i="131"/>
  <c r="D1046" i="131"/>
  <c r="E1381" i="131"/>
  <c r="D1381" i="131"/>
  <c r="E45" i="131"/>
  <c r="D45" i="131"/>
  <c r="E635" i="131"/>
  <c r="D635" i="131"/>
  <c r="E2021" i="131"/>
  <c r="D2021" i="131"/>
  <c r="E1184" i="131"/>
  <c r="D1184" i="131"/>
  <c r="E1662" i="131"/>
  <c r="D1662" i="131"/>
  <c r="E1880" i="131"/>
  <c r="D1880" i="131"/>
  <c r="E2046" i="131"/>
  <c r="D2046" i="131"/>
  <c r="E1705" i="131"/>
  <c r="D1705" i="131"/>
  <c r="E372" i="131"/>
  <c r="D372" i="131"/>
  <c r="E906" i="131"/>
  <c r="D906" i="131"/>
  <c r="E1599" i="131"/>
  <c r="D1599" i="131"/>
  <c r="E1823" i="131"/>
  <c r="D1823" i="131"/>
  <c r="E1866" i="131"/>
  <c r="D1866" i="131"/>
  <c r="E992" i="131"/>
  <c r="D992" i="131"/>
  <c r="E1949" i="131"/>
  <c r="D1949" i="131"/>
  <c r="E606" i="131"/>
  <c r="D606" i="131"/>
  <c r="E1904" i="131"/>
  <c r="D1904" i="131"/>
  <c r="E1531" i="131"/>
  <c r="D1531" i="131"/>
  <c r="E1918" i="131"/>
  <c r="D1918" i="131"/>
  <c r="E499" i="131"/>
  <c r="D499" i="131"/>
  <c r="E2003" i="131"/>
  <c r="D2003" i="131"/>
  <c r="E786" i="131"/>
  <c r="D786" i="131"/>
  <c r="E1944" i="131"/>
  <c r="D1944" i="131"/>
  <c r="E584" i="131"/>
  <c r="D584" i="131"/>
  <c r="E1727" i="131"/>
  <c r="D1727" i="131"/>
  <c r="E1398" i="131"/>
  <c r="D1398" i="131"/>
  <c r="E1543" i="131"/>
  <c r="D1543" i="131"/>
  <c r="D373" i="131"/>
  <c r="E373" i="131"/>
  <c r="E965" i="131"/>
  <c r="D965" i="131"/>
  <c r="E227" i="131"/>
  <c r="D227" i="131"/>
  <c r="E1564" i="131"/>
  <c r="D1564" i="131"/>
  <c r="E844" i="131"/>
  <c r="D844" i="131"/>
  <c r="E94" i="131"/>
  <c r="D94" i="131"/>
  <c r="E999" i="131"/>
  <c r="D999" i="131"/>
  <c r="E264" i="131"/>
  <c r="D264" i="131"/>
  <c r="E1166" i="131"/>
  <c r="D1166" i="131"/>
  <c r="E590" i="131"/>
  <c r="D590" i="131"/>
  <c r="E2074" i="131"/>
  <c r="D2074" i="131"/>
  <c r="E925" i="131"/>
  <c r="D925" i="131"/>
  <c r="E493" i="131"/>
  <c r="D493" i="131"/>
  <c r="E1416" i="131"/>
  <c r="D1416" i="131"/>
  <c r="E1128" i="131"/>
  <c r="D1128" i="131"/>
  <c r="E552" i="131"/>
  <c r="D552" i="131"/>
  <c r="E1619" i="131"/>
  <c r="D1619" i="131"/>
  <c r="E1187" i="131"/>
  <c r="D1187" i="131"/>
  <c r="E467" i="131"/>
  <c r="D467" i="131"/>
  <c r="D2102" i="131"/>
  <c r="E2102" i="131"/>
  <c r="E1390" i="131"/>
  <c r="D1390" i="131"/>
  <c r="E1102" i="131"/>
  <c r="D1102" i="131"/>
  <c r="E814" i="131"/>
  <c r="D814" i="131"/>
  <c r="E526" i="131"/>
  <c r="D526" i="131"/>
  <c r="E220" i="131"/>
  <c r="D220" i="131"/>
  <c r="E1989" i="131"/>
  <c r="D1989" i="131"/>
  <c r="E1701" i="131"/>
  <c r="D1701" i="131"/>
  <c r="E1557" i="131"/>
  <c r="D1557" i="131"/>
  <c r="E1269" i="131"/>
  <c r="D1269" i="131"/>
  <c r="E981" i="131"/>
  <c r="D981" i="131"/>
  <c r="E837" i="131"/>
  <c r="D837" i="131"/>
  <c r="E693" i="131"/>
  <c r="D693" i="131"/>
  <c r="E549" i="131"/>
  <c r="D549" i="131"/>
  <c r="E402" i="131"/>
  <c r="D402" i="131"/>
  <c r="E245" i="131"/>
  <c r="D245" i="131"/>
  <c r="E86" i="131"/>
  <c r="D86" i="131"/>
  <c r="E666" i="131"/>
  <c r="D666" i="131"/>
  <c r="E1536" i="131"/>
  <c r="D1536" i="131"/>
  <c r="E2009" i="131"/>
  <c r="D2009" i="131"/>
  <c r="E618" i="131"/>
  <c r="D618" i="131"/>
  <c r="E1512" i="131"/>
  <c r="D1512" i="131"/>
  <c r="E1376" i="131"/>
  <c r="D1376" i="131"/>
  <c r="E1805" i="131"/>
  <c r="D1805" i="131"/>
  <c r="E595" i="131"/>
  <c r="D595" i="131"/>
  <c r="E294" i="131"/>
  <c r="D294" i="131"/>
  <c r="E1800" i="131"/>
  <c r="D1800" i="131"/>
  <c r="E680" i="131"/>
  <c r="D680" i="131"/>
  <c r="E1928" i="131"/>
  <c r="D1928" i="131"/>
  <c r="E918" i="131"/>
  <c r="D918" i="131"/>
  <c r="E1542" i="131"/>
  <c r="D1542" i="131"/>
  <c r="E989" i="131"/>
  <c r="D989" i="131"/>
  <c r="E1732" i="131"/>
  <c r="D1732" i="131"/>
  <c r="E436" i="131"/>
  <c r="D436" i="131"/>
  <c r="E735" i="131"/>
  <c r="D735" i="131"/>
  <c r="E1190" i="131"/>
  <c r="D1190" i="131"/>
  <c r="E1237" i="131"/>
  <c r="D1237" i="131"/>
  <c r="E210" i="131"/>
  <c r="D210" i="131"/>
  <c r="E431" i="131"/>
  <c r="D431" i="131"/>
  <c r="E923" i="131"/>
  <c r="D923" i="131"/>
  <c r="E1414" i="131"/>
  <c r="D1414" i="131"/>
  <c r="D1581" i="131"/>
  <c r="E1581" i="131"/>
  <c r="E1005" i="131"/>
  <c r="D1005" i="131"/>
  <c r="E573" i="131"/>
  <c r="D573" i="131"/>
  <c r="E271" i="131"/>
  <c r="D271" i="131"/>
  <c r="E2109" i="131"/>
  <c r="D2109" i="131"/>
  <c r="E243" i="131"/>
  <c r="D243" i="131"/>
  <c r="E2077" i="131"/>
  <c r="D2077" i="131"/>
  <c r="E151" i="131"/>
  <c r="D151" i="131"/>
  <c r="E1182" i="131"/>
  <c r="D1182" i="131"/>
  <c r="E1731" i="131"/>
  <c r="D1731" i="131"/>
  <c r="E1028" i="131"/>
  <c r="D1028" i="131"/>
  <c r="E1075" i="131"/>
  <c r="D1075" i="131"/>
  <c r="E1362" i="131"/>
  <c r="D1362" i="131"/>
  <c r="E189" i="131"/>
  <c r="D189" i="131"/>
  <c r="E1771" i="131"/>
  <c r="D1771" i="131"/>
  <c r="E1524" i="131"/>
  <c r="D1524" i="131"/>
  <c r="E1668" i="131"/>
  <c r="D1668" i="131"/>
  <c r="E1911" i="131"/>
  <c r="D1911" i="131"/>
  <c r="E476" i="131"/>
  <c r="D476" i="131"/>
  <c r="E1494" i="131"/>
  <c r="D1494" i="131"/>
  <c r="E1109" i="131"/>
  <c r="D1109" i="131"/>
  <c r="E533" i="131"/>
  <c r="D533" i="131"/>
  <c r="E1852" i="131"/>
  <c r="D1852" i="131"/>
  <c r="E1276" i="131"/>
  <c r="D1276" i="131"/>
  <c r="E700" i="131"/>
  <c r="D700" i="131"/>
  <c r="E1431" i="131"/>
  <c r="D1431" i="131"/>
  <c r="E855" i="131"/>
  <c r="D855" i="131"/>
  <c r="E567" i="131"/>
  <c r="D567" i="131"/>
  <c r="E1454" i="131"/>
  <c r="D1454" i="131"/>
  <c r="E734" i="131"/>
  <c r="D734" i="131"/>
  <c r="E1357" i="131"/>
  <c r="D1357" i="131"/>
  <c r="E637" i="131"/>
  <c r="D637" i="131"/>
  <c r="E14" i="131"/>
  <c r="D14" i="131"/>
  <c r="E840" i="131"/>
  <c r="D840" i="131"/>
  <c r="E248" i="131"/>
  <c r="D248" i="131"/>
  <c r="E1475" i="131"/>
  <c r="D1475" i="131"/>
  <c r="E1043" i="131"/>
  <c r="D1043" i="131"/>
  <c r="E611" i="131"/>
  <c r="D611" i="131"/>
  <c r="E312" i="131"/>
  <c r="D312" i="131"/>
  <c r="E1534" i="131"/>
  <c r="D1534" i="131"/>
  <c r="E958" i="131"/>
  <c r="D958" i="131"/>
  <c r="E670" i="131"/>
  <c r="D670" i="131"/>
  <c r="E377" i="131"/>
  <c r="D377" i="131"/>
  <c r="E57" i="131"/>
  <c r="D57" i="131"/>
  <c r="E1845" i="131"/>
  <c r="D1845" i="131"/>
  <c r="E1413" i="131"/>
  <c r="D1413" i="131"/>
  <c r="E1125" i="131"/>
  <c r="D1125" i="131"/>
  <c r="E2085" i="131"/>
  <c r="D2085" i="131"/>
  <c r="E2108" i="131"/>
  <c r="D2108" i="131"/>
  <c r="E363" i="131"/>
  <c r="D363" i="131"/>
  <c r="E75" i="131"/>
  <c r="D75" i="131"/>
  <c r="E1050" i="131"/>
  <c r="D1050" i="131"/>
  <c r="E1633" i="131"/>
  <c r="D1633" i="131"/>
  <c r="E1851" i="131"/>
  <c r="D1851" i="131"/>
  <c r="E751" i="131"/>
  <c r="D751" i="131"/>
  <c r="E1776" i="131"/>
  <c r="D1776" i="131"/>
  <c r="E2094" i="131"/>
  <c r="D2094" i="131"/>
  <c r="E452" i="131"/>
  <c r="D452" i="131"/>
  <c r="E1554" i="131"/>
  <c r="D1554" i="131"/>
  <c r="E1830" i="131"/>
  <c r="D1830" i="131"/>
  <c r="E1160" i="131"/>
  <c r="D1160" i="131"/>
  <c r="E1015" i="131"/>
  <c r="D1015" i="131"/>
  <c r="E2014" i="131"/>
  <c r="D2014" i="131"/>
  <c r="E228" i="131"/>
  <c r="D228" i="131"/>
  <c r="E1052" i="131"/>
  <c r="D1052" i="131"/>
  <c r="E1882" i="131"/>
  <c r="D1882" i="131"/>
  <c r="E1397" i="131"/>
  <c r="D1397" i="131"/>
  <c r="E384" i="131"/>
  <c r="D384" i="131"/>
  <c r="E1708" i="131"/>
  <c r="D1708" i="131"/>
  <c r="E988" i="131"/>
  <c r="D988" i="131"/>
  <c r="E252" i="131"/>
  <c r="D252" i="131"/>
  <c r="E1143" i="131"/>
  <c r="D1143" i="131"/>
  <c r="E107" i="131"/>
  <c r="D107" i="131"/>
  <c r="E1022" i="131"/>
  <c r="D1022" i="131"/>
  <c r="E289" i="131"/>
  <c r="D289" i="131"/>
  <c r="E1069" i="131"/>
  <c r="D1069" i="131"/>
  <c r="E184" i="131"/>
  <c r="D184" i="131"/>
  <c r="E984" i="131"/>
  <c r="D984" i="131"/>
  <c r="E755" i="131"/>
  <c r="D755" i="131"/>
  <c r="E2010" i="131"/>
  <c r="D2010" i="131"/>
  <c r="E1423" i="131"/>
  <c r="D1423" i="131"/>
  <c r="E1231" i="131"/>
  <c r="D1231" i="131"/>
  <c r="E1734" i="131"/>
  <c r="D1734" i="131"/>
  <c r="E1894" i="131"/>
  <c r="D1894" i="131"/>
  <c r="E2111" i="131"/>
  <c r="D2111" i="131"/>
  <c r="E512" i="131"/>
  <c r="D512" i="131"/>
  <c r="E1632" i="131"/>
  <c r="D1632" i="131"/>
  <c r="E1124" i="131"/>
  <c r="D1124" i="131"/>
  <c r="E1774" i="131"/>
  <c r="D1774" i="131"/>
  <c r="E882" i="131"/>
  <c r="D882" i="131"/>
  <c r="E1973" i="131"/>
  <c r="D1973" i="131"/>
  <c r="E1870" i="131"/>
  <c r="D1870" i="131"/>
  <c r="E1148" i="131"/>
  <c r="D1148" i="131"/>
  <c r="E1421" i="131"/>
  <c r="D1421" i="131"/>
  <c r="E557" i="131"/>
  <c r="D557" i="131"/>
  <c r="E1444" i="131"/>
  <c r="D1444" i="131"/>
  <c r="D121" i="131"/>
  <c r="E121" i="131"/>
  <c r="E879" i="131"/>
  <c r="D879" i="131"/>
  <c r="E447" i="131"/>
  <c r="D447" i="131"/>
  <c r="E902" i="131"/>
  <c r="D902" i="131"/>
  <c r="E1093" i="131"/>
  <c r="D1093" i="131"/>
  <c r="E1296" i="131"/>
  <c r="D1296" i="131"/>
  <c r="E2055" i="131"/>
  <c r="D2055" i="131"/>
  <c r="E1126" i="131"/>
  <c r="D1126" i="131"/>
  <c r="E1657" i="131"/>
  <c r="D1657" i="131"/>
  <c r="E1591" i="131"/>
  <c r="D1591" i="131"/>
  <c r="E2066" i="131"/>
  <c r="D2066" i="131"/>
  <c r="E1899" i="131"/>
  <c r="D1899" i="131"/>
  <c r="E1841" i="131"/>
  <c r="D1841" i="131"/>
  <c r="E822" i="131"/>
  <c r="D822" i="131"/>
  <c r="E1739" i="131"/>
  <c r="D1739" i="131"/>
  <c r="E1709" i="131"/>
  <c r="D1709" i="131"/>
  <c r="E1253" i="131"/>
  <c r="D1253" i="131"/>
  <c r="E677" i="131"/>
  <c r="D677" i="131"/>
  <c r="E1996" i="131"/>
  <c r="D1996" i="131"/>
  <c r="E1132" i="131"/>
  <c r="D1132" i="131"/>
  <c r="E556" i="131"/>
  <c r="D556" i="131"/>
  <c r="E2028" i="131"/>
  <c r="D2028" i="131"/>
  <c r="E711" i="131"/>
  <c r="D711" i="131"/>
  <c r="E2043" i="131"/>
  <c r="D2043" i="131"/>
  <c r="E878" i="131"/>
  <c r="D878" i="131"/>
  <c r="E132" i="131"/>
  <c r="D132" i="131"/>
  <c r="E781" i="131"/>
  <c r="D781" i="131"/>
  <c r="E405" i="131"/>
  <c r="D405" i="131"/>
  <c r="E1719" i="131"/>
  <c r="D1719" i="131"/>
  <c r="E268" i="131"/>
  <c r="D268" i="131"/>
  <c r="E1760" i="131"/>
  <c r="D1760" i="131"/>
  <c r="E1587" i="131"/>
  <c r="D1587" i="131"/>
  <c r="D845" i="131"/>
  <c r="E845" i="131"/>
  <c r="E1300" i="131"/>
  <c r="D1300" i="131"/>
  <c r="E2059" i="131"/>
  <c r="D2059" i="131"/>
  <c r="D133" i="131"/>
  <c r="E133" i="131"/>
  <c r="E470" i="131"/>
  <c r="D470" i="131"/>
  <c r="E661" i="131"/>
  <c r="D661" i="131"/>
  <c r="E1008" i="131"/>
  <c r="D1008" i="131"/>
  <c r="E117" i="131"/>
  <c r="D117" i="131"/>
  <c r="E779" i="131"/>
  <c r="D779" i="131"/>
  <c r="E1558" i="131"/>
  <c r="D1558" i="131"/>
  <c r="E694" i="131"/>
  <c r="D694" i="131"/>
  <c r="E88" i="131"/>
  <c r="D88" i="131"/>
  <c r="E1869" i="131"/>
  <c r="D1869" i="131"/>
  <c r="E1149" i="131"/>
  <c r="D1149" i="131"/>
  <c r="E114" i="131"/>
  <c r="D114" i="131"/>
  <c r="E656" i="131"/>
  <c r="D656" i="131"/>
  <c r="E1952" i="131"/>
  <c r="D1952" i="131"/>
  <c r="E1778" i="131"/>
  <c r="D1778" i="131"/>
  <c r="E2007" i="131"/>
  <c r="D2007" i="131"/>
  <c r="E608" i="131"/>
  <c r="D608" i="131"/>
  <c r="E1493" i="131"/>
  <c r="D1493" i="131"/>
  <c r="E1764" i="131"/>
  <c r="D1764" i="131"/>
  <c r="E810" i="131"/>
  <c r="D810" i="131"/>
  <c r="E1565" i="131"/>
  <c r="D1565" i="131"/>
  <c r="E1807" i="131"/>
  <c r="D1807" i="131"/>
  <c r="E752" i="131"/>
  <c r="D752" i="131"/>
  <c r="E1541" i="131"/>
  <c r="D1541" i="131"/>
  <c r="E1793" i="131"/>
  <c r="D1793" i="131"/>
  <c r="E1087" i="131"/>
  <c r="D1087" i="131"/>
  <c r="E511" i="131"/>
  <c r="D511" i="131"/>
  <c r="E1877" i="131"/>
  <c r="D1877" i="131"/>
  <c r="E1704" i="131"/>
  <c r="D1704" i="131"/>
  <c r="E1484" i="131"/>
  <c r="D1484" i="131"/>
  <c r="E942" i="131"/>
  <c r="D942" i="131"/>
  <c r="E359" i="131"/>
  <c r="D359" i="131"/>
  <c r="E2005" i="131"/>
  <c r="D2005" i="131"/>
  <c r="E1832" i="131"/>
  <c r="D1832" i="131"/>
  <c r="E1659" i="131"/>
  <c r="D1659" i="131"/>
  <c r="E1364" i="131"/>
  <c r="D1364" i="131"/>
  <c r="E788" i="131"/>
  <c r="D788" i="131"/>
  <c r="E191" i="131"/>
  <c r="D191" i="131"/>
  <c r="E2018" i="131"/>
  <c r="D2018" i="131"/>
  <c r="E1846" i="131"/>
  <c r="D1846" i="131"/>
  <c r="E1673" i="131"/>
  <c r="D1673" i="131"/>
  <c r="E1411" i="131"/>
  <c r="D1411" i="131"/>
  <c r="E835" i="131"/>
  <c r="D835" i="131"/>
  <c r="D242" i="131"/>
  <c r="E242" i="131"/>
  <c r="E1931" i="131"/>
  <c r="D1931" i="131"/>
  <c r="E1758" i="131"/>
  <c r="D1758" i="131"/>
  <c r="E1575" i="131"/>
  <c r="D1575" i="131"/>
  <c r="E1122" i="131"/>
  <c r="D1122" i="131"/>
  <c r="E546" i="131"/>
  <c r="D546" i="131"/>
  <c r="E1872" i="131"/>
  <c r="D1872" i="131"/>
  <c r="E1699" i="131"/>
  <c r="D1699" i="131"/>
  <c r="E1477" i="131"/>
  <c r="D1477" i="131"/>
  <c r="E920" i="131"/>
  <c r="D920" i="131"/>
  <c r="E335" i="131"/>
  <c r="D335" i="131"/>
  <c r="E2000" i="131"/>
  <c r="D2000" i="131"/>
  <c r="E1827" i="131"/>
  <c r="D1827" i="131"/>
  <c r="E1655" i="131"/>
  <c r="D1655" i="131"/>
  <c r="E1351" i="131"/>
  <c r="D1351" i="131"/>
  <c r="E775" i="131"/>
  <c r="D775" i="131"/>
  <c r="E177" i="131"/>
  <c r="D177" i="131"/>
  <c r="E1942" i="131"/>
  <c r="D1942" i="131"/>
  <c r="E1769" i="131"/>
  <c r="D1769" i="131"/>
  <c r="E1589" i="131"/>
  <c r="D1589" i="131"/>
  <c r="E1158" i="131"/>
  <c r="D1158" i="131"/>
  <c r="E582" i="131"/>
  <c r="D582" i="131"/>
  <c r="E2063" i="131"/>
  <c r="D2063" i="131"/>
  <c r="E2012" i="131"/>
  <c r="D2012" i="131"/>
  <c r="E1839" i="131"/>
  <c r="D1839" i="131"/>
  <c r="E1667" i="131"/>
  <c r="D1667" i="131"/>
  <c r="D1388" i="131"/>
  <c r="E1388" i="131"/>
  <c r="E812" i="131"/>
  <c r="D812" i="131"/>
  <c r="E217" i="131"/>
  <c r="D217" i="131"/>
  <c r="E1982" i="131"/>
  <c r="D1982" i="131"/>
  <c r="E1810" i="131"/>
  <c r="D1810" i="131"/>
  <c r="E1637" i="131"/>
  <c r="D1637" i="131"/>
  <c r="E1291" i="131"/>
  <c r="D1291" i="131"/>
  <c r="E715" i="131"/>
  <c r="D715" i="131"/>
  <c r="E1722" i="131"/>
  <c r="D1722" i="131"/>
  <c r="E1748" i="131"/>
  <c r="D1748" i="131"/>
  <c r="E1472" i="131"/>
  <c r="D1472" i="131"/>
  <c r="E1277" i="131"/>
  <c r="D1277" i="131"/>
  <c r="E96" i="131"/>
  <c r="D96" i="131"/>
  <c r="E868" i="131"/>
  <c r="D868" i="131"/>
  <c r="E1311" i="131"/>
  <c r="D1311" i="131"/>
  <c r="E290" i="131"/>
  <c r="D290" i="131"/>
  <c r="E758" i="131"/>
  <c r="D758" i="131"/>
  <c r="E805" i="131"/>
  <c r="D805" i="131"/>
  <c r="E1152" i="131"/>
  <c r="D1152" i="131"/>
  <c r="E1355" i="131"/>
  <c r="D1355" i="131"/>
  <c r="E338" i="131"/>
  <c r="D338" i="131"/>
  <c r="E982" i="131"/>
  <c r="D982" i="131"/>
  <c r="E2013" i="131"/>
  <c r="D2013" i="131"/>
  <c r="E1293" i="131"/>
  <c r="D1293" i="131"/>
  <c r="E861" i="131"/>
  <c r="D861" i="131"/>
  <c r="E428" i="131"/>
  <c r="D428" i="131"/>
  <c r="E2051" i="131"/>
  <c r="D2051" i="131"/>
  <c r="E387" i="131"/>
  <c r="D387" i="131"/>
  <c r="E99" i="131"/>
  <c r="D99" i="131"/>
  <c r="E1602" i="131"/>
  <c r="D1602" i="131"/>
  <c r="E1979" i="131"/>
  <c r="D1979" i="131"/>
  <c r="E1434" i="131"/>
  <c r="D1434" i="131"/>
  <c r="E1735" i="131"/>
  <c r="D1735" i="131"/>
  <c r="E894" i="131"/>
  <c r="D894" i="131"/>
  <c r="E1316" i="131"/>
  <c r="D1316" i="131"/>
  <c r="D1658" i="131"/>
  <c r="E1658" i="131"/>
  <c r="E1916" i="131"/>
  <c r="D1916" i="131"/>
  <c r="E1858" i="131"/>
  <c r="D1858" i="131"/>
  <c r="E283" i="131"/>
  <c r="D283" i="131"/>
  <c r="E1640" i="131"/>
  <c r="D1640" i="131"/>
  <c r="E1825" i="131"/>
  <c r="D1825" i="131"/>
  <c r="E1968" i="131"/>
  <c r="D1968" i="131"/>
  <c r="E667" i="131"/>
  <c r="D667" i="131"/>
  <c r="E1037" i="131"/>
  <c r="D1037" i="131"/>
  <c r="E306" i="131"/>
  <c r="D306" i="131"/>
  <c r="E1636" i="131"/>
  <c r="D1636" i="131"/>
  <c r="E916" i="131"/>
  <c r="D916" i="131"/>
  <c r="E2124" i="131"/>
  <c r="D2124" i="131"/>
  <c r="E1071" i="131"/>
  <c r="D1071" i="131"/>
  <c r="E495" i="131"/>
  <c r="D495" i="131"/>
  <c r="E1382" i="131"/>
  <c r="D1382" i="131"/>
  <c r="E662" i="131"/>
  <c r="D662" i="131"/>
  <c r="E48" i="131"/>
  <c r="D48" i="131"/>
  <c r="E997" i="131"/>
  <c r="D997" i="131"/>
  <c r="E2040" i="131"/>
  <c r="D2040" i="131"/>
  <c r="E2118" i="131"/>
  <c r="D2118" i="131"/>
  <c r="E1115" i="131"/>
  <c r="D1115" i="131"/>
  <c r="E539" i="131"/>
  <c r="D539" i="131"/>
  <c r="E1462" i="131"/>
  <c r="D1462" i="131"/>
  <c r="E742" i="131"/>
  <c r="D742" i="131"/>
  <c r="E141" i="131"/>
  <c r="D141" i="131"/>
  <c r="E1341" i="131"/>
  <c r="D1341" i="131"/>
  <c r="E1328" i="131"/>
  <c r="D1328" i="131"/>
  <c r="E847" i="131"/>
  <c r="D847" i="131"/>
  <c r="E1767" i="131"/>
  <c r="D1767" i="131"/>
  <c r="E1588" i="131"/>
  <c r="D1588" i="131"/>
  <c r="E2105" i="131"/>
  <c r="D2105" i="131"/>
  <c r="E1676" i="131"/>
  <c r="D1676" i="131"/>
  <c r="E1338" i="131"/>
  <c r="D1338" i="131"/>
  <c r="E1469" i="131"/>
  <c r="D1469" i="131"/>
  <c r="E1039" i="131"/>
  <c r="D1039" i="131"/>
  <c r="E1690" i="131"/>
  <c r="D1690" i="131"/>
  <c r="E307" i="131"/>
  <c r="D307" i="131"/>
  <c r="E1818" i="131"/>
  <c r="D1818" i="131"/>
  <c r="E139" i="131"/>
  <c r="D139" i="131"/>
  <c r="E1831" i="131"/>
  <c r="D1831" i="131"/>
  <c r="E1074" i="131"/>
  <c r="D1074" i="131"/>
  <c r="E872" i="131"/>
  <c r="D872" i="131"/>
  <c r="E1303" i="131"/>
  <c r="D1303" i="131"/>
  <c r="E125" i="131"/>
  <c r="D125" i="131"/>
  <c r="E1927" i="131"/>
  <c r="D1927" i="131"/>
  <c r="E1110" i="131"/>
  <c r="D1110" i="131"/>
  <c r="E1340" i="131"/>
  <c r="D1340" i="131"/>
  <c r="E165" i="131"/>
  <c r="D165" i="131"/>
  <c r="E1622" i="131"/>
  <c r="D1622" i="131"/>
  <c r="E54" i="131"/>
  <c r="D54" i="131"/>
  <c r="E893" i="131"/>
  <c r="D893" i="131"/>
  <c r="E461" i="131"/>
  <c r="D461" i="131"/>
  <c r="E1780" i="131"/>
  <c r="D1780" i="131"/>
  <c r="E1348" i="131"/>
  <c r="D1348" i="131"/>
  <c r="E628" i="131"/>
  <c r="D628" i="131"/>
  <c r="E174" i="131"/>
  <c r="D174" i="131"/>
  <c r="E1215" i="131"/>
  <c r="D1215" i="131"/>
  <c r="E639" i="131"/>
  <c r="D639" i="131"/>
  <c r="E17" i="131"/>
  <c r="D17" i="131"/>
  <c r="E950" i="131"/>
  <c r="D950" i="131"/>
  <c r="E211" i="131"/>
  <c r="D211" i="131"/>
  <c r="E1141" i="131"/>
  <c r="D1141" i="131"/>
  <c r="E565" i="131"/>
  <c r="D565" i="131"/>
  <c r="E105" i="131"/>
  <c r="D105" i="131"/>
  <c r="E1056" i="131"/>
  <c r="D1056" i="131"/>
  <c r="E624" i="131"/>
  <c r="D624" i="131"/>
  <c r="D169" i="131"/>
  <c r="E169" i="131"/>
  <c r="E1259" i="131"/>
  <c r="D1259" i="131"/>
  <c r="E827" i="131"/>
  <c r="D827" i="131"/>
  <c r="E234" i="131"/>
  <c r="D234" i="131"/>
  <c r="E1318" i="131"/>
  <c r="D1318" i="131"/>
  <c r="E886" i="131"/>
  <c r="D886" i="131"/>
  <c r="E298" i="131"/>
  <c r="D298" i="131"/>
  <c r="E2083" i="131"/>
  <c r="D2083" i="131"/>
  <c r="E1773" i="131"/>
  <c r="D1773" i="131"/>
  <c r="E1485" i="131"/>
  <c r="D1485" i="131"/>
  <c r="E765" i="131"/>
  <c r="D765" i="131"/>
  <c r="E477" i="131"/>
  <c r="D477" i="131"/>
  <c r="E323" i="131"/>
  <c r="D323" i="131"/>
  <c r="D2115" i="131"/>
  <c r="E2115" i="131"/>
  <c r="E58" i="131"/>
  <c r="D58" i="131"/>
  <c r="E2036" i="131"/>
  <c r="D2036" i="131"/>
  <c r="E291" i="131"/>
  <c r="D291" i="131"/>
  <c r="E147" i="131"/>
  <c r="D147" i="131"/>
  <c r="E2125" i="131"/>
  <c r="D2125" i="131"/>
  <c r="E361" i="131"/>
  <c r="D361" i="131"/>
  <c r="E1895" i="131"/>
  <c r="D1895" i="131"/>
  <c r="E1663" i="131"/>
  <c r="D1663" i="131"/>
  <c r="E1892" i="131"/>
  <c r="D1892" i="131"/>
  <c r="E2098" i="131"/>
  <c r="D2098" i="131"/>
  <c r="E1146" i="131"/>
  <c r="D1146" i="131"/>
  <c r="E1649" i="131"/>
  <c r="D1649" i="131"/>
  <c r="E1935" i="131"/>
  <c r="D1935" i="131"/>
  <c r="E215" i="131"/>
  <c r="D215" i="131"/>
  <c r="E1290" i="131"/>
  <c r="D1290" i="131"/>
  <c r="E1692" i="131"/>
  <c r="D1692" i="131"/>
  <c r="E1921" i="131"/>
  <c r="D1921" i="131"/>
  <c r="D152" i="131"/>
  <c r="E152" i="131"/>
  <c r="E1242" i="131"/>
  <c r="D1242" i="131"/>
  <c r="E1678" i="131"/>
  <c r="D1678" i="131"/>
  <c r="E991" i="131"/>
  <c r="D991" i="131"/>
  <c r="E413" i="131"/>
  <c r="D413" i="131"/>
  <c r="E2020" i="131"/>
  <c r="D2020" i="131"/>
  <c r="E1848" i="131"/>
  <c r="D1848" i="131"/>
  <c r="E1675" i="131"/>
  <c r="D1675" i="131"/>
  <c r="E1422" i="131"/>
  <c r="D1422" i="131"/>
  <c r="E846" i="131"/>
  <c r="D846" i="131"/>
  <c r="E254" i="131"/>
  <c r="D254" i="131"/>
  <c r="E1465" i="131"/>
  <c r="D1465" i="131"/>
  <c r="E702" i="131"/>
  <c r="D702" i="131"/>
  <c r="E1171" i="131"/>
  <c r="D1171" i="131"/>
  <c r="E1627" i="131"/>
  <c r="D1627" i="131"/>
  <c r="E1111" i="131"/>
  <c r="D1111" i="131"/>
  <c r="E1940" i="131"/>
  <c r="D1940" i="131"/>
  <c r="E1738" i="131"/>
  <c r="D1738" i="131"/>
  <c r="E1133" i="131"/>
  <c r="D1133" i="131"/>
  <c r="E2030" i="131"/>
  <c r="D2030" i="131"/>
  <c r="E580" i="131"/>
  <c r="D580" i="131"/>
  <c r="E1023" i="131"/>
  <c r="D1023" i="131"/>
  <c r="E1478" i="131"/>
  <c r="D1478" i="131"/>
  <c r="E614" i="131"/>
  <c r="D614" i="131"/>
  <c r="E949" i="131"/>
  <c r="D949" i="131"/>
  <c r="E1440" i="131"/>
  <c r="D1440" i="131"/>
  <c r="E274" i="131"/>
  <c r="D274" i="131"/>
  <c r="E1067" i="131"/>
  <c r="D1067" i="131"/>
  <c r="E181" i="131"/>
  <c r="D181" i="131"/>
  <c r="E838" i="131"/>
  <c r="D838" i="131"/>
  <c r="E246" i="131"/>
  <c r="D246" i="131"/>
  <c r="E1725" i="131"/>
  <c r="D1725" i="131"/>
  <c r="E2132" i="131"/>
  <c r="D2132" i="131"/>
  <c r="E309" i="131"/>
  <c r="D309" i="131"/>
  <c r="E522" i="131"/>
  <c r="D522" i="131"/>
  <c r="E1750" i="131"/>
  <c r="D1750" i="131"/>
  <c r="E464" i="131"/>
  <c r="D464" i="131"/>
  <c r="E1459" i="131"/>
  <c r="D1459" i="131"/>
  <c r="E1645" i="131"/>
  <c r="D1645" i="131"/>
  <c r="E740" i="131"/>
  <c r="D740" i="131"/>
  <c r="E2004" i="131"/>
  <c r="D2004" i="131"/>
  <c r="E787" i="131"/>
  <c r="D787" i="131"/>
  <c r="E190" i="131"/>
  <c r="D190" i="131"/>
  <c r="E1553" i="131"/>
  <c r="D1553" i="131"/>
  <c r="E498" i="131"/>
  <c r="D498" i="131"/>
  <c r="E1447" i="131"/>
  <c r="D1447" i="131"/>
  <c r="E1986" i="131"/>
  <c r="D1986" i="131"/>
  <c r="E727" i="131"/>
  <c r="D727" i="131"/>
  <c r="E1568" i="131"/>
  <c r="D1568" i="131"/>
  <c r="E1998" i="131"/>
  <c r="D1998" i="131"/>
  <c r="E764" i="131"/>
  <c r="D764" i="131"/>
  <c r="E1795" i="131"/>
  <c r="D1795" i="131"/>
  <c r="E1181" i="131"/>
  <c r="D1181" i="131"/>
  <c r="E605" i="131"/>
  <c r="D605" i="131"/>
  <c r="E2093" i="131"/>
  <c r="D2093" i="131"/>
  <c r="E1492" i="131"/>
  <c r="D1492" i="131"/>
  <c r="E1060" i="131"/>
  <c r="D1060" i="131"/>
  <c r="E484" i="131"/>
  <c r="D484" i="131"/>
  <c r="E1503" i="131"/>
  <c r="D1503" i="131"/>
  <c r="E927" i="131"/>
  <c r="D927" i="131"/>
  <c r="E343" i="131"/>
  <c r="D343" i="131"/>
  <c r="E1238" i="131"/>
  <c r="D1238" i="131"/>
  <c r="E806" i="131"/>
  <c r="D806" i="131"/>
  <c r="E518" i="131"/>
  <c r="D518" i="131"/>
  <c r="E1429" i="131"/>
  <c r="D1429" i="131"/>
  <c r="E853" i="131"/>
  <c r="D853" i="131"/>
  <c r="E419" i="131"/>
  <c r="D419" i="131"/>
  <c r="E1344" i="131"/>
  <c r="D1344" i="131"/>
  <c r="E912" i="131"/>
  <c r="D912" i="131"/>
  <c r="E480" i="131"/>
  <c r="D480" i="131"/>
  <c r="E1547" i="131"/>
  <c r="D1547" i="131"/>
  <c r="E971" i="131"/>
  <c r="D971" i="131"/>
  <c r="E391" i="131"/>
  <c r="D391" i="131"/>
  <c r="E1606" i="131"/>
  <c r="D1606" i="131"/>
  <c r="E1030" i="131"/>
  <c r="D1030" i="131"/>
  <c r="E454" i="131"/>
  <c r="D454" i="131"/>
  <c r="E1053" i="131"/>
  <c r="D1053" i="131"/>
  <c r="E1517" i="131"/>
  <c r="D1517" i="131"/>
  <c r="E1837" i="131"/>
  <c r="D1837" i="131"/>
  <c r="E1779" i="131"/>
  <c r="D1779" i="131"/>
  <c r="E1634" i="131"/>
  <c r="D1634" i="131"/>
  <c r="E1863" i="131"/>
  <c r="D1863" i="131"/>
  <c r="E1002" i="131"/>
  <c r="D1002" i="131"/>
  <c r="E1620" i="131"/>
  <c r="D1620" i="131"/>
  <c r="E943" i="131"/>
  <c r="D943" i="131"/>
  <c r="E360" i="131"/>
  <c r="D360" i="131"/>
  <c r="E2006" i="131"/>
  <c r="D2006" i="131"/>
  <c r="D1834" i="131"/>
  <c r="E1834" i="131"/>
  <c r="E1661" i="131"/>
  <c r="D1661" i="131"/>
  <c r="E1374" i="131"/>
  <c r="D1374" i="131"/>
  <c r="E798" i="131"/>
  <c r="D798" i="131"/>
  <c r="E202" i="131"/>
  <c r="D202" i="131"/>
  <c r="E1962" i="131"/>
  <c r="D1962" i="131"/>
  <c r="E1789" i="131"/>
  <c r="D1789" i="131"/>
  <c r="E1614" i="131"/>
  <c r="D1614" i="131"/>
  <c r="E1220" i="131"/>
  <c r="D1220" i="131"/>
  <c r="E644" i="131"/>
  <c r="D644" i="131"/>
  <c r="E24" i="131"/>
  <c r="D24" i="131"/>
  <c r="E1975" i="131"/>
  <c r="D1975" i="131"/>
  <c r="E1802" i="131"/>
  <c r="D1802" i="131"/>
  <c r="E1630" i="131"/>
  <c r="D1630" i="131"/>
  <c r="E1267" i="131"/>
  <c r="D1267" i="131"/>
  <c r="E691" i="131"/>
  <c r="D691" i="131"/>
  <c r="E84" i="131"/>
  <c r="D84" i="131"/>
  <c r="E1887" i="131"/>
  <c r="D1887" i="131"/>
  <c r="E1715" i="131"/>
  <c r="D1715" i="131"/>
  <c r="E1505" i="131"/>
  <c r="D1505" i="131"/>
  <c r="E978" i="131"/>
  <c r="D978" i="131"/>
  <c r="E398" i="131"/>
  <c r="D398" i="131"/>
  <c r="E2002" i="131"/>
  <c r="D2002" i="131"/>
  <c r="E1829" i="131"/>
  <c r="D1829" i="131"/>
  <c r="E1656" i="131"/>
  <c r="D1656" i="131"/>
  <c r="D1352" i="131"/>
  <c r="E1352" i="131"/>
  <c r="E776" i="131"/>
  <c r="D776" i="131"/>
  <c r="E178" i="131"/>
  <c r="D178" i="131"/>
  <c r="E1957" i="131"/>
  <c r="D1957" i="131"/>
  <c r="E1784" i="131"/>
  <c r="D1784" i="131"/>
  <c r="E1609" i="131"/>
  <c r="D1609" i="131"/>
  <c r="E1207" i="131"/>
  <c r="D1207" i="131"/>
  <c r="E631" i="131"/>
  <c r="D631" i="131"/>
  <c r="E2128" i="131"/>
  <c r="D2128" i="131"/>
  <c r="E1898" i="131"/>
  <c r="D1898" i="131"/>
  <c r="E1726" i="131"/>
  <c r="D1726" i="131"/>
  <c r="E1520" i="131"/>
  <c r="D1520" i="131"/>
  <c r="E1014" i="131"/>
  <c r="D1014" i="131"/>
  <c r="E438" i="131"/>
  <c r="D438" i="131"/>
  <c r="E1969" i="131"/>
  <c r="D1969" i="131"/>
  <c r="E1796" i="131"/>
  <c r="D1796" i="131"/>
  <c r="E1623" i="131"/>
  <c r="D1623" i="131"/>
  <c r="E1244" i="131"/>
  <c r="D1244" i="131"/>
  <c r="E668" i="131"/>
  <c r="D668" i="131"/>
  <c r="E55" i="131"/>
  <c r="D55" i="131"/>
  <c r="E1939" i="131"/>
  <c r="D1939" i="131"/>
  <c r="E1766" i="131"/>
  <c r="D1766" i="131"/>
  <c r="E1586" i="131"/>
  <c r="D1586" i="131"/>
  <c r="E1147" i="131"/>
  <c r="D1147" i="131"/>
  <c r="E571" i="131"/>
  <c r="D571" i="131"/>
  <c r="E2047" i="131"/>
  <c r="D2047" i="131"/>
  <c r="E1301" i="131"/>
  <c r="D1301" i="131"/>
  <c r="E1157" i="131"/>
  <c r="D1157" i="131"/>
  <c r="E1013" i="131"/>
  <c r="D1013" i="131"/>
  <c r="E869" i="131"/>
  <c r="D869" i="131"/>
  <c r="E725" i="131"/>
  <c r="D725" i="131"/>
  <c r="E581" i="131"/>
  <c r="D581" i="131"/>
  <c r="D437" i="131"/>
  <c r="E437" i="131"/>
  <c r="E280" i="131"/>
  <c r="D280" i="131"/>
  <c r="E122" i="131"/>
  <c r="D122" i="131"/>
  <c r="E2062" i="131"/>
  <c r="D2062" i="131"/>
  <c r="E1900" i="131"/>
  <c r="D1900" i="131"/>
  <c r="E1756" i="131"/>
  <c r="D1756" i="131"/>
  <c r="E1612" i="131"/>
  <c r="D1612" i="131"/>
  <c r="E1468" i="131"/>
  <c r="D1468" i="131"/>
  <c r="E1324" i="131"/>
  <c r="D1324" i="131"/>
  <c r="E1180" i="131"/>
  <c r="D1180" i="131"/>
  <c r="E1036" i="131"/>
  <c r="D1036" i="131"/>
  <c r="E892" i="131"/>
  <c r="D892" i="131"/>
  <c r="E748" i="131"/>
  <c r="D748" i="131"/>
  <c r="E604" i="131"/>
  <c r="D604" i="131"/>
  <c r="E460" i="131"/>
  <c r="D460" i="131"/>
  <c r="E305" i="131"/>
  <c r="D305" i="131"/>
  <c r="E148" i="131"/>
  <c r="D148" i="131"/>
  <c r="E2092" i="131"/>
  <c r="D2092" i="131"/>
  <c r="E1479" i="131"/>
  <c r="D1479" i="131"/>
  <c r="E1335" i="131"/>
  <c r="D1335" i="131"/>
  <c r="E1191" i="131"/>
  <c r="D1191" i="131"/>
  <c r="E1047" i="131"/>
  <c r="D1047" i="131"/>
  <c r="E903" i="131"/>
  <c r="D903" i="131"/>
  <c r="E759" i="131"/>
  <c r="D759" i="131"/>
  <c r="E615" i="131"/>
  <c r="D615" i="131"/>
  <c r="E471" i="131"/>
  <c r="D471" i="131"/>
  <c r="E317" i="131"/>
  <c r="D317" i="131"/>
  <c r="E160" i="131"/>
  <c r="D160" i="131"/>
  <c r="E2106" i="131"/>
  <c r="D2106" i="131"/>
  <c r="E1502" i="131"/>
  <c r="D1502" i="131"/>
  <c r="E1358" i="131"/>
  <c r="D1358" i="131"/>
  <c r="E1214" i="131"/>
  <c r="D1214" i="131"/>
  <c r="E1070" i="131"/>
  <c r="D1070" i="131"/>
  <c r="E926" i="131"/>
  <c r="D926" i="131"/>
  <c r="E782" i="131"/>
  <c r="D782" i="131"/>
  <c r="E638" i="131"/>
  <c r="D638" i="131"/>
  <c r="E494" i="131"/>
  <c r="D494" i="131"/>
  <c r="E342" i="131"/>
  <c r="D342" i="131"/>
  <c r="E185" i="131"/>
  <c r="D185" i="131"/>
  <c r="E16" i="131"/>
  <c r="D16" i="131"/>
  <c r="E1405" i="131"/>
  <c r="D1405" i="131"/>
  <c r="E1261" i="131"/>
  <c r="D1261" i="131"/>
  <c r="E1117" i="131"/>
  <c r="D1117" i="131"/>
  <c r="E973" i="131"/>
  <c r="D973" i="131"/>
  <c r="E829" i="131"/>
  <c r="D829" i="131"/>
  <c r="E685" i="131"/>
  <c r="D685" i="131"/>
  <c r="E541" i="131"/>
  <c r="D541" i="131"/>
  <c r="E393" i="131"/>
  <c r="D393" i="131"/>
  <c r="E236" i="131"/>
  <c r="D236" i="131"/>
  <c r="D77" i="131"/>
  <c r="E77" i="131"/>
  <c r="E1464" i="131"/>
  <c r="D1464" i="131"/>
  <c r="E1320" i="131"/>
  <c r="D1320" i="131"/>
  <c r="E1176" i="131"/>
  <c r="D1176" i="131"/>
  <c r="E1032" i="131"/>
  <c r="D1032" i="131"/>
  <c r="E888" i="131"/>
  <c r="D888" i="131"/>
  <c r="E744" i="131"/>
  <c r="D744" i="131"/>
  <c r="E600" i="131"/>
  <c r="D600" i="131"/>
  <c r="E456" i="131"/>
  <c r="D456" i="131"/>
  <c r="E300" i="131"/>
  <c r="D300" i="131"/>
  <c r="E143" i="131"/>
  <c r="D143" i="131"/>
  <c r="E2087" i="131"/>
  <c r="D2087" i="131"/>
  <c r="E1523" i="131"/>
  <c r="D1523" i="131"/>
  <c r="E1379" i="131"/>
  <c r="D1379" i="131"/>
  <c r="E1235" i="131"/>
  <c r="D1235" i="131"/>
  <c r="E1091" i="131"/>
  <c r="D1091" i="131"/>
  <c r="E947" i="131"/>
  <c r="D947" i="131"/>
  <c r="E803" i="131"/>
  <c r="D803" i="131"/>
  <c r="E659" i="131"/>
  <c r="D659" i="131"/>
  <c r="E515" i="131"/>
  <c r="D515" i="131"/>
  <c r="D365" i="131"/>
  <c r="E365" i="131"/>
  <c r="E208" i="131"/>
  <c r="D208" i="131"/>
  <c r="E43" i="131"/>
  <c r="D43" i="131"/>
  <c r="D1582" i="131"/>
  <c r="E1582" i="131"/>
  <c r="E1438" i="131"/>
  <c r="D1438" i="131"/>
  <c r="E1294" i="131"/>
  <c r="D1294" i="131"/>
  <c r="E1150" i="131"/>
  <c r="D1150" i="131"/>
  <c r="E1006" i="131"/>
  <c r="D1006" i="131"/>
  <c r="E862" i="131"/>
  <c r="D862" i="131"/>
  <c r="E718" i="131"/>
  <c r="D718" i="131"/>
  <c r="E574" i="131"/>
  <c r="D574" i="131"/>
  <c r="E429" i="131"/>
  <c r="D429" i="131"/>
  <c r="E272" i="131"/>
  <c r="D272" i="131"/>
  <c r="E115" i="131"/>
  <c r="D115" i="131"/>
  <c r="E2052" i="131"/>
  <c r="D2052" i="131"/>
  <c r="E1893" i="131"/>
  <c r="D1893" i="131"/>
  <c r="E1749" i="131"/>
  <c r="D1749" i="131"/>
  <c r="E1605" i="131"/>
  <c r="D1605" i="131"/>
  <c r="E1461" i="131"/>
  <c r="D1461" i="131"/>
  <c r="E1317" i="131"/>
  <c r="D1317" i="131"/>
  <c r="D1173" i="131"/>
  <c r="E1173" i="131"/>
  <c r="E1029" i="131"/>
  <c r="D1029" i="131"/>
  <c r="D885" i="131"/>
  <c r="E885" i="131"/>
  <c r="E741" i="131"/>
  <c r="D741" i="131"/>
  <c r="E597" i="131"/>
  <c r="D597" i="131"/>
  <c r="E453" i="131"/>
  <c r="D453" i="131"/>
  <c r="E297" i="131"/>
  <c r="D297" i="131"/>
  <c r="D140" i="131"/>
  <c r="E140" i="131"/>
  <c r="E2082" i="131"/>
  <c r="D2082" i="131"/>
  <c r="E11" i="131"/>
  <c r="D11" i="131"/>
  <c r="E34" i="131"/>
  <c r="D34" i="131"/>
  <c r="E411" i="131"/>
  <c r="D411" i="131"/>
  <c r="E267" i="131"/>
  <c r="D267" i="131"/>
  <c r="E123" i="131"/>
  <c r="D123" i="131"/>
  <c r="E2101" i="131"/>
  <c r="D2101" i="131"/>
  <c r="E1938" i="131"/>
  <c r="D1938" i="131"/>
  <c r="E1763" i="131"/>
  <c r="D1763" i="131"/>
  <c r="E1981" i="131"/>
  <c r="D1981" i="131"/>
  <c r="E425" i="131"/>
  <c r="D425" i="131"/>
  <c r="E1578" i="131"/>
  <c r="D1578" i="131"/>
  <c r="E1256" i="131"/>
  <c r="D1256" i="131"/>
  <c r="E1755" i="131"/>
  <c r="D1755" i="131"/>
  <c r="E2050" i="131"/>
  <c r="D2050" i="131"/>
  <c r="E1910" i="131"/>
  <c r="D1910" i="131"/>
  <c r="E253" i="131"/>
  <c r="D253" i="131"/>
  <c r="E1012" i="131"/>
  <c r="D1012" i="131"/>
  <c r="E1167" i="131"/>
  <c r="D1167" i="131"/>
  <c r="E1334" i="131"/>
  <c r="D1334" i="131"/>
  <c r="E158" i="131"/>
  <c r="D158" i="131"/>
  <c r="E367" i="131"/>
  <c r="D367" i="131"/>
  <c r="E576" i="131"/>
  <c r="D576" i="131"/>
  <c r="E1211" i="131"/>
  <c r="D1211" i="131"/>
  <c r="E12" i="131"/>
  <c r="D12" i="131"/>
  <c r="E550" i="131"/>
  <c r="D550" i="131"/>
  <c r="D717" i="131"/>
  <c r="E717" i="131"/>
  <c r="E1721" i="131"/>
  <c r="D1721" i="131"/>
  <c r="E1950" i="131"/>
  <c r="D1950" i="131"/>
  <c r="E1706" i="131"/>
  <c r="D1706" i="131"/>
  <c r="E1993" i="131"/>
  <c r="D1993" i="131"/>
  <c r="E463" i="131"/>
  <c r="D463" i="131"/>
  <c r="E1862" i="131"/>
  <c r="D1862" i="131"/>
  <c r="E1991" i="131"/>
  <c r="D1991" i="131"/>
  <c r="E1363" i="131"/>
  <c r="D1363" i="131"/>
  <c r="D1743" i="131"/>
  <c r="E1743" i="131"/>
  <c r="E1685" i="131"/>
  <c r="D1685" i="131"/>
  <c r="E1813" i="131"/>
  <c r="D1813" i="131"/>
  <c r="E1754" i="131"/>
  <c r="D1754" i="131"/>
  <c r="E534" i="131"/>
  <c r="D534" i="131"/>
  <c r="E1652" i="131"/>
  <c r="D1652" i="131"/>
  <c r="E1243" i="131"/>
  <c r="D1243" i="131"/>
  <c r="E1325" i="131"/>
  <c r="D1325" i="131"/>
  <c r="E749" i="131"/>
  <c r="D749" i="131"/>
  <c r="D149" i="131"/>
  <c r="E149" i="131"/>
  <c r="E1924" i="131"/>
  <c r="D1924" i="131"/>
  <c r="E1204" i="131"/>
  <c r="D1204" i="131"/>
  <c r="E772" i="131"/>
  <c r="D772" i="131"/>
  <c r="E331" i="131"/>
  <c r="D331" i="131"/>
  <c r="E1359" i="131"/>
  <c r="D1359" i="131"/>
  <c r="E783" i="131"/>
  <c r="D783" i="131"/>
  <c r="E186" i="131"/>
  <c r="D186" i="131"/>
  <c r="E1526" i="131"/>
  <c r="D1526" i="131"/>
  <c r="E1094" i="131"/>
  <c r="D1094" i="131"/>
  <c r="E368" i="131"/>
  <c r="D368" i="131"/>
  <c r="E1285" i="131"/>
  <c r="D1285" i="131"/>
  <c r="E709" i="131"/>
  <c r="D709" i="131"/>
  <c r="E262" i="131"/>
  <c r="D262" i="131"/>
  <c r="E1200" i="131"/>
  <c r="D1200" i="131"/>
  <c r="E768" i="131"/>
  <c r="D768" i="131"/>
  <c r="E326" i="131"/>
  <c r="D326" i="131"/>
  <c r="E1403" i="131"/>
  <c r="D1403" i="131"/>
  <c r="E683" i="131"/>
  <c r="D683" i="131"/>
  <c r="E74" i="131"/>
  <c r="D74" i="131"/>
  <c r="E1174" i="131"/>
  <c r="D1174" i="131"/>
  <c r="E598" i="131"/>
  <c r="D598" i="131"/>
  <c r="E1917" i="131"/>
  <c r="D1917" i="131"/>
  <c r="E1629" i="131"/>
  <c r="D1629" i="131"/>
  <c r="E1197" i="131"/>
  <c r="D1197" i="131"/>
  <c r="E909" i="131"/>
  <c r="D909" i="131"/>
  <c r="E621" i="131"/>
  <c r="D621" i="131"/>
  <c r="E166" i="131"/>
  <c r="D166" i="131"/>
  <c r="E35" i="131"/>
  <c r="D35" i="131"/>
  <c r="E435" i="131"/>
  <c r="D435" i="131"/>
  <c r="E1601" i="131"/>
  <c r="D1601" i="131"/>
  <c r="E1835" i="131"/>
  <c r="D1835" i="131"/>
  <c r="E858" i="131"/>
  <c r="D858" i="131"/>
  <c r="E1584" i="131"/>
  <c r="D1584" i="131"/>
  <c r="E1878" i="131"/>
  <c r="D1878" i="131"/>
  <c r="E1088" i="131"/>
  <c r="D1088" i="131"/>
  <c r="E1664" i="131"/>
  <c r="D1664" i="131"/>
  <c r="E40" i="131"/>
  <c r="D40" i="131"/>
  <c r="E1386" i="131"/>
  <c r="D1386" i="131"/>
  <c r="E1194" i="131"/>
  <c r="D1194" i="131"/>
  <c r="E1513" i="131"/>
  <c r="D1513" i="131"/>
  <c r="E1777" i="131"/>
  <c r="D1777" i="131"/>
  <c r="E1995" i="131"/>
  <c r="D1995" i="131"/>
  <c r="E570" i="131"/>
  <c r="D570" i="131"/>
  <c r="E1489" i="131"/>
  <c r="D1489" i="131"/>
  <c r="E1820" i="131"/>
  <c r="D1820" i="131"/>
  <c r="E800" i="131"/>
  <c r="D800" i="131"/>
  <c r="E1561" i="131"/>
  <c r="D1561" i="131"/>
  <c r="E1806" i="131"/>
  <c r="D1806" i="131"/>
  <c r="E2023" i="131"/>
  <c r="D2023" i="131"/>
  <c r="E714" i="131"/>
  <c r="D714" i="131"/>
  <c r="E1537" i="131"/>
  <c r="D1537" i="131"/>
  <c r="E895" i="131"/>
  <c r="D895" i="131"/>
  <c r="E308" i="131"/>
  <c r="D308" i="131"/>
  <c r="F476" i="129"/>
  <c r="G476" i="129" s="1"/>
  <c r="F332" i="129"/>
  <c r="G332" i="129" s="1"/>
  <c r="F188" i="129"/>
  <c r="G188" i="129" s="1"/>
  <c r="F44" i="129"/>
  <c r="G44" i="129" s="1"/>
  <c r="E767" i="131"/>
  <c r="D767" i="131"/>
  <c r="E623" i="131"/>
  <c r="D623" i="131"/>
  <c r="E479" i="131"/>
  <c r="D479" i="131"/>
  <c r="E325" i="131"/>
  <c r="D325" i="131"/>
  <c r="E168" i="131"/>
  <c r="D168" i="131"/>
  <c r="E2117" i="131"/>
  <c r="D2117" i="131"/>
  <c r="E1546" i="131"/>
  <c r="D1546" i="131"/>
  <c r="E1402" i="131"/>
  <c r="D1402" i="131"/>
  <c r="E1258" i="131"/>
  <c r="D1258" i="131"/>
  <c r="E1114" i="131"/>
  <c r="D1114" i="131"/>
  <c r="E970" i="131"/>
  <c r="D970" i="131"/>
  <c r="E826" i="131"/>
  <c r="D826" i="131"/>
  <c r="E682" i="131"/>
  <c r="D682" i="131"/>
  <c r="E538" i="131"/>
  <c r="D538" i="131"/>
  <c r="E390" i="131"/>
  <c r="D390" i="131"/>
  <c r="E233" i="131"/>
  <c r="D233" i="131"/>
  <c r="E73" i="131"/>
  <c r="D73" i="131"/>
  <c r="E2001" i="131"/>
  <c r="D2001" i="131"/>
  <c r="E1857" i="131"/>
  <c r="D1857" i="131"/>
  <c r="E1713" i="131"/>
  <c r="D1713" i="131"/>
  <c r="E1569" i="131"/>
  <c r="D1569" i="131"/>
  <c r="E1425" i="131"/>
  <c r="D1425" i="131"/>
  <c r="E1281" i="131"/>
  <c r="D1281" i="131"/>
  <c r="D1137" i="131"/>
  <c r="E1137" i="131"/>
  <c r="E993" i="131"/>
  <c r="D993" i="131"/>
  <c r="E849" i="131"/>
  <c r="D849" i="131"/>
  <c r="E705" i="131"/>
  <c r="D705" i="131"/>
  <c r="E561" i="131"/>
  <c r="D561" i="131"/>
  <c r="E415" i="131"/>
  <c r="D415" i="131"/>
  <c r="E258" i="131"/>
  <c r="D258" i="131"/>
  <c r="E101" i="131"/>
  <c r="D101" i="131"/>
  <c r="E2034" i="131"/>
  <c r="D2034" i="131"/>
  <c r="E2097" i="131"/>
  <c r="D2097" i="131"/>
  <c r="E2120" i="131"/>
  <c r="D2120" i="131"/>
  <c r="E375" i="131"/>
  <c r="D375" i="131"/>
  <c r="E231" i="131"/>
  <c r="D231" i="131"/>
  <c r="E87" i="131"/>
  <c r="D87" i="131"/>
  <c r="E2065" i="131"/>
  <c r="D2065" i="131"/>
  <c r="F1147" i="129"/>
  <c r="G1147" i="129" s="1"/>
  <c r="F847" i="129"/>
  <c r="G847" i="129" s="1"/>
  <c r="F1182" i="129"/>
  <c r="G1182" i="129" s="1"/>
  <c r="F1038" i="129"/>
  <c r="G1038" i="129" s="1"/>
  <c r="F894" i="129"/>
  <c r="G894" i="129" s="1"/>
  <c r="F1131" i="129"/>
  <c r="G1131" i="129" s="1"/>
  <c r="F987" i="129"/>
  <c r="G987" i="129" s="1"/>
  <c r="F843" i="129"/>
  <c r="G843" i="129" s="1"/>
  <c r="F699" i="129"/>
  <c r="G699" i="129" s="1"/>
  <c r="F482" i="129"/>
  <c r="G482" i="129" s="1"/>
  <c r="F1202" i="129"/>
  <c r="G1202" i="129" s="1"/>
  <c r="F1058" i="129"/>
  <c r="G1058" i="129" s="1"/>
  <c r="F914" i="129"/>
  <c r="G914" i="129" s="1"/>
  <c r="F770" i="129"/>
  <c r="G770" i="129" s="1"/>
  <c r="F626" i="129"/>
  <c r="G626" i="129" s="1"/>
  <c r="F1213" i="129"/>
  <c r="G1213" i="129" s="1"/>
  <c r="F1069" i="129"/>
  <c r="G1069" i="129" s="1"/>
  <c r="F925" i="129"/>
  <c r="G925" i="129" s="1"/>
  <c r="F781" i="129"/>
  <c r="G781" i="129" s="1"/>
  <c r="F637" i="129"/>
  <c r="G637" i="129" s="1"/>
  <c r="F422" i="129"/>
  <c r="G422" i="129" s="1"/>
  <c r="F1163" i="129"/>
  <c r="G1163" i="129" s="1"/>
  <c r="F1019" i="129"/>
  <c r="G1019" i="129" s="1"/>
  <c r="F875" i="129"/>
  <c r="G875" i="129" s="1"/>
  <c r="F731" i="129"/>
  <c r="G731" i="129" s="1"/>
  <c r="F587" i="129"/>
  <c r="G587" i="129" s="1"/>
  <c r="F37" i="129"/>
  <c r="G37" i="129" s="1"/>
  <c r="F1090" i="129"/>
  <c r="G1090" i="129" s="1"/>
  <c r="F946" i="129"/>
  <c r="G946" i="129" s="1"/>
  <c r="F802" i="129"/>
  <c r="G802" i="129" s="1"/>
  <c r="F658" i="129"/>
  <c r="G658" i="129" s="1"/>
  <c r="F322" i="129"/>
  <c r="G322" i="129" s="1"/>
  <c r="F1101" i="129"/>
  <c r="G1101" i="129" s="1"/>
  <c r="F957" i="129"/>
  <c r="G957" i="129" s="1"/>
  <c r="F813" i="129"/>
  <c r="G813" i="129" s="1"/>
  <c r="F669" i="129"/>
  <c r="G669" i="129" s="1"/>
  <c r="F362" i="129"/>
  <c r="G362" i="129" s="1"/>
  <c r="F540" i="129"/>
  <c r="G540" i="129" s="1"/>
  <c r="F396" i="129"/>
  <c r="G396" i="129" s="1"/>
  <c r="F252" i="129"/>
  <c r="G252" i="129" s="1"/>
  <c r="F108" i="129"/>
  <c r="G108" i="129" s="1"/>
  <c r="F515" i="129"/>
  <c r="G515" i="129" s="1"/>
  <c r="F371" i="129"/>
  <c r="G371" i="129" s="1"/>
  <c r="F227" i="129"/>
  <c r="G227" i="129" s="1"/>
  <c r="F83" i="129"/>
  <c r="G83" i="129" s="1"/>
  <c r="F489" i="129"/>
  <c r="G489" i="129" s="1"/>
  <c r="F345" i="129"/>
  <c r="G345" i="129" s="1"/>
  <c r="F201" i="129"/>
  <c r="G201" i="129" s="1"/>
  <c r="F57" i="129"/>
  <c r="G57" i="129" s="1"/>
  <c r="F464" i="129"/>
  <c r="G464" i="129" s="1"/>
  <c r="F320" i="129"/>
  <c r="G320" i="129" s="1"/>
  <c r="F176" i="129"/>
  <c r="G176" i="129" s="1"/>
  <c r="F32" i="129"/>
  <c r="G32" i="129" s="1"/>
  <c r="F571" i="129"/>
  <c r="G571" i="129" s="1"/>
  <c r="F427" i="129"/>
  <c r="G427" i="129" s="1"/>
  <c r="F283" i="129"/>
  <c r="G283" i="129" s="1"/>
  <c r="F139" i="129"/>
  <c r="G139" i="129" s="1"/>
  <c r="F534" i="129"/>
  <c r="G534" i="129" s="1"/>
  <c r="F390" i="129"/>
  <c r="G390" i="129" s="1"/>
  <c r="F246" i="129"/>
  <c r="G246" i="129" s="1"/>
  <c r="F102" i="129"/>
  <c r="G102" i="129" s="1"/>
  <c r="F497" i="129"/>
  <c r="G497" i="129" s="1"/>
  <c r="F353" i="129"/>
  <c r="G353" i="129" s="1"/>
  <c r="F209" i="129"/>
  <c r="G209" i="129" s="1"/>
  <c r="F65" i="129"/>
  <c r="G65" i="129" s="1"/>
  <c r="F472" i="129"/>
  <c r="G472" i="129" s="1"/>
  <c r="F328" i="129"/>
  <c r="G328" i="129" s="1"/>
  <c r="F184" i="129"/>
  <c r="G184" i="129" s="1"/>
  <c r="F40" i="129"/>
  <c r="G40" i="129" s="1"/>
  <c r="F435" i="129"/>
  <c r="G435" i="129" s="1"/>
  <c r="F291" i="129"/>
  <c r="G291" i="129" s="1"/>
  <c r="F147" i="129"/>
  <c r="G147" i="129" s="1"/>
  <c r="F1052" i="129"/>
  <c r="G1052" i="129" s="1"/>
  <c r="F823" i="129"/>
  <c r="G823" i="129" s="1"/>
  <c r="F1170" i="129"/>
  <c r="G1170" i="129" s="1"/>
  <c r="F594" i="129"/>
  <c r="G594" i="129" s="1"/>
  <c r="F145" i="129"/>
  <c r="G145" i="129" s="1"/>
  <c r="F1151" i="129"/>
  <c r="G1151" i="129" s="1"/>
  <c r="F1007" i="129"/>
  <c r="G1007" i="129" s="1"/>
  <c r="F863" i="129"/>
  <c r="G863" i="129" s="1"/>
  <c r="F719" i="129"/>
  <c r="G719" i="129" s="1"/>
  <c r="F565" i="129"/>
  <c r="G565" i="129" s="1"/>
  <c r="F314" i="129"/>
  <c r="G314" i="129" s="1"/>
  <c r="F528" i="129"/>
  <c r="G528" i="129" s="1"/>
  <c r="F384" i="129"/>
  <c r="G384" i="129" s="1"/>
  <c r="F240" i="129"/>
  <c r="G240" i="129" s="1"/>
  <c r="F96" i="129"/>
  <c r="G96" i="129" s="1"/>
  <c r="F1253" i="129"/>
  <c r="G1253" i="129" s="1"/>
  <c r="F452" i="129"/>
  <c r="G452" i="129" s="1"/>
  <c r="F308" i="129"/>
  <c r="G308" i="129" s="1"/>
  <c r="F164" i="129"/>
  <c r="G164" i="129" s="1"/>
  <c r="F20" i="129"/>
  <c r="G20" i="129" s="1"/>
  <c r="F559" i="129"/>
  <c r="G559" i="129" s="1"/>
  <c r="F415" i="129"/>
  <c r="G415" i="129" s="1"/>
  <c r="F271" i="129"/>
  <c r="G271" i="129" s="1"/>
  <c r="F127" i="129"/>
  <c r="G127" i="129" s="1"/>
  <c r="F522" i="129"/>
  <c r="G522" i="129" s="1"/>
  <c r="F378" i="129"/>
  <c r="G378" i="129" s="1"/>
  <c r="F234" i="129"/>
  <c r="G234" i="129" s="1"/>
  <c r="F90" i="129"/>
  <c r="G90" i="129" s="1"/>
  <c r="F485" i="129"/>
  <c r="G485" i="129" s="1"/>
  <c r="F341" i="129"/>
  <c r="G341" i="129" s="1"/>
  <c r="F197" i="129"/>
  <c r="G197" i="129" s="1"/>
  <c r="F53" i="129"/>
  <c r="G53" i="129" s="1"/>
  <c r="F460" i="129"/>
  <c r="G460" i="129" s="1"/>
  <c r="F316" i="129"/>
  <c r="G316" i="129" s="1"/>
  <c r="F172" i="129"/>
  <c r="G172" i="129" s="1"/>
  <c r="F28" i="129"/>
  <c r="G28" i="129" s="1"/>
  <c r="F567" i="129"/>
  <c r="G567" i="129" s="1"/>
  <c r="F423" i="129"/>
  <c r="G423" i="129" s="1"/>
  <c r="F279" i="129"/>
  <c r="G279" i="129" s="1"/>
  <c r="F135" i="129"/>
  <c r="G135" i="129" s="1"/>
  <c r="E1994" i="131"/>
  <c r="D1994" i="131"/>
  <c r="E1580" i="131"/>
  <c r="D1580" i="131"/>
  <c r="E2022" i="131"/>
  <c r="D2022" i="131"/>
  <c r="E703" i="131"/>
  <c r="D703" i="131"/>
  <c r="E1762" i="131"/>
  <c r="D1762" i="131"/>
  <c r="E1134" i="131"/>
  <c r="D1134" i="131"/>
  <c r="E1717" i="131"/>
  <c r="D1717" i="131"/>
  <c r="E980" i="131"/>
  <c r="D980" i="131"/>
  <c r="D1730" i="131"/>
  <c r="E1730" i="131"/>
  <c r="E1027" i="131"/>
  <c r="D1027" i="131"/>
  <c r="E1815" i="131"/>
  <c r="D1815" i="131"/>
  <c r="E1314" i="131"/>
  <c r="D1314" i="131"/>
  <c r="E137" i="131"/>
  <c r="D137" i="131"/>
  <c r="D1757" i="131"/>
  <c r="E1757" i="131"/>
  <c r="E1112" i="131"/>
  <c r="D1112" i="131"/>
  <c r="E1885" i="131"/>
  <c r="D1885" i="131"/>
  <c r="E1500" i="131"/>
  <c r="D1500" i="131"/>
  <c r="E1826" i="131"/>
  <c r="D1826" i="131"/>
  <c r="E1350" i="131"/>
  <c r="D1350" i="131"/>
  <c r="E176" i="131"/>
  <c r="D176" i="131"/>
  <c r="E1897" i="131"/>
  <c r="D1897" i="131"/>
  <c r="E1519" i="131"/>
  <c r="D1519" i="131"/>
  <c r="E427" i="131"/>
  <c r="D427" i="131"/>
  <c r="E1694" i="131"/>
  <c r="D1694" i="131"/>
  <c r="E1470" i="131"/>
  <c r="D1470" i="131"/>
  <c r="E321" i="131"/>
  <c r="D321" i="131"/>
  <c r="E1241" i="131"/>
  <c r="D1241" i="131"/>
  <c r="E809" i="131"/>
  <c r="D809" i="131"/>
  <c r="E665" i="131"/>
  <c r="D665" i="131"/>
  <c r="E371" i="131"/>
  <c r="D371" i="131"/>
  <c r="E52" i="131"/>
  <c r="D52" i="131"/>
  <c r="E1696" i="131"/>
  <c r="D1696" i="131"/>
  <c r="E1408" i="131"/>
  <c r="D1408" i="131"/>
  <c r="E1264" i="131"/>
  <c r="D1264" i="131"/>
  <c r="E832" i="131"/>
  <c r="D832" i="131"/>
  <c r="E544" i="131"/>
  <c r="D544" i="131"/>
  <c r="E239" i="131"/>
  <c r="D239" i="131"/>
  <c r="E1563" i="131"/>
  <c r="D1563" i="131"/>
  <c r="E1275" i="131"/>
  <c r="D1275" i="131"/>
  <c r="E987" i="131"/>
  <c r="D987" i="131"/>
  <c r="E699" i="131"/>
  <c r="D699" i="131"/>
  <c r="E408" i="131"/>
  <c r="D408" i="131"/>
  <c r="E93" i="131"/>
  <c r="D93" i="131"/>
  <c r="E1442" i="131"/>
  <c r="D1442" i="131"/>
  <c r="E1154" i="131"/>
  <c r="D1154" i="131"/>
  <c r="E866" i="131"/>
  <c r="D866" i="131"/>
  <c r="E433" i="131"/>
  <c r="D433" i="131"/>
  <c r="E119" i="131"/>
  <c r="D119" i="131"/>
  <c r="E1345" i="131"/>
  <c r="D1345" i="131"/>
  <c r="E1057" i="131"/>
  <c r="D1057" i="131"/>
  <c r="E769" i="131"/>
  <c r="D769" i="131"/>
  <c r="E481" i="131"/>
  <c r="D481" i="131"/>
  <c r="E328" i="131"/>
  <c r="D328" i="131"/>
  <c r="E170" i="131"/>
  <c r="D170" i="131"/>
  <c r="E1404" i="131"/>
  <c r="D1404" i="131"/>
  <c r="E1116" i="131"/>
  <c r="D1116" i="131"/>
  <c r="E828" i="131"/>
  <c r="D828" i="131"/>
  <c r="E684" i="131"/>
  <c r="D684" i="131"/>
  <c r="E392" i="131"/>
  <c r="D392" i="131"/>
  <c r="E76" i="131"/>
  <c r="D76" i="131"/>
  <c r="E1463" i="131"/>
  <c r="D1463" i="131"/>
  <c r="E1175" i="131"/>
  <c r="D1175" i="131"/>
  <c r="E1031" i="131"/>
  <c r="D1031" i="131"/>
  <c r="E887" i="131"/>
  <c r="D887" i="131"/>
  <c r="E743" i="131"/>
  <c r="D743" i="131"/>
  <c r="E599" i="131"/>
  <c r="D599" i="131"/>
  <c r="E455" i="131"/>
  <c r="D455" i="131"/>
  <c r="E299" i="131"/>
  <c r="D299" i="131"/>
  <c r="E142" i="131"/>
  <c r="D142" i="131"/>
  <c r="E2086" i="131"/>
  <c r="D2086" i="131"/>
  <c r="E1522" i="131"/>
  <c r="D1522" i="131"/>
  <c r="E1378" i="131"/>
  <c r="D1378" i="131"/>
  <c r="E1234" i="131"/>
  <c r="D1234" i="131"/>
  <c r="E1090" i="131"/>
  <c r="D1090" i="131"/>
  <c r="E946" i="131"/>
  <c r="D946" i="131"/>
  <c r="E802" i="131"/>
  <c r="D802" i="131"/>
  <c r="E658" i="131"/>
  <c r="D658" i="131"/>
  <c r="E514" i="131"/>
  <c r="D514" i="131"/>
  <c r="E364" i="131"/>
  <c r="D364" i="131"/>
  <c r="E206" i="131"/>
  <c r="D206" i="131"/>
  <c r="E42" i="131"/>
  <c r="D42" i="131"/>
  <c r="E1977" i="131"/>
  <c r="D1977" i="131"/>
  <c r="E1833" i="131"/>
  <c r="D1833" i="131"/>
  <c r="E1689" i="131"/>
  <c r="D1689" i="131"/>
  <c r="E1545" i="131"/>
  <c r="D1545" i="131"/>
  <c r="E1401" i="131"/>
  <c r="D1401" i="131"/>
  <c r="E1257" i="131"/>
  <c r="D1257" i="131"/>
  <c r="E1113" i="131"/>
  <c r="D1113" i="131"/>
  <c r="E969" i="131"/>
  <c r="D969" i="131"/>
  <c r="E825" i="131"/>
  <c r="D825" i="131"/>
  <c r="E681" i="131"/>
  <c r="D681" i="131"/>
  <c r="E537" i="131"/>
  <c r="D537" i="131"/>
  <c r="E389" i="131"/>
  <c r="D389" i="131"/>
  <c r="E232" i="131"/>
  <c r="D232" i="131"/>
  <c r="E72" i="131"/>
  <c r="D72" i="131"/>
  <c r="E95" i="131"/>
  <c r="D95" i="131"/>
  <c r="E2073" i="131"/>
  <c r="D2073" i="131"/>
  <c r="E2096" i="131"/>
  <c r="D2096" i="131"/>
  <c r="E351" i="131"/>
  <c r="D351" i="131"/>
  <c r="E207" i="131"/>
  <c r="D207" i="131"/>
  <c r="E63" i="131"/>
  <c r="D63" i="131"/>
  <c r="E2041" i="131"/>
  <c r="D2041" i="131"/>
  <c r="F943" i="129"/>
  <c r="G943" i="129" s="1"/>
  <c r="F313" i="129"/>
  <c r="G313" i="129" s="1"/>
  <c r="F1003" i="129"/>
  <c r="G1003" i="129" s="1"/>
  <c r="F703" i="129"/>
  <c r="G703" i="129" s="1"/>
  <c r="F1195" i="129"/>
  <c r="G1195" i="129" s="1"/>
  <c r="F409" i="129"/>
  <c r="G409" i="129" s="1"/>
  <c r="F751" i="129"/>
  <c r="G751" i="129" s="1"/>
  <c r="F1171" i="129"/>
  <c r="G1171" i="129" s="1"/>
  <c r="F1158" i="129"/>
  <c r="G1158" i="129" s="1"/>
  <c r="F1014" i="129"/>
  <c r="G1014" i="129" s="1"/>
  <c r="F870" i="129"/>
  <c r="G870" i="129" s="1"/>
  <c r="F726" i="129"/>
  <c r="G726" i="129" s="1"/>
  <c r="F581" i="129"/>
  <c r="G581" i="129" s="1"/>
  <c r="F14" i="129"/>
  <c r="G14" i="129" s="1"/>
  <c r="F1217" i="129"/>
  <c r="G1217" i="129" s="1"/>
  <c r="F1073" i="129"/>
  <c r="G1073" i="129" s="1"/>
  <c r="F929" i="129"/>
  <c r="G929" i="129" s="1"/>
  <c r="F785" i="129"/>
  <c r="G785" i="129" s="1"/>
  <c r="F641" i="129"/>
  <c r="G641" i="129" s="1"/>
  <c r="F1132" i="129"/>
  <c r="G1132" i="129" s="1"/>
  <c r="F988" i="129"/>
  <c r="G988" i="129" s="1"/>
  <c r="F844" i="129"/>
  <c r="G844" i="129" s="1"/>
  <c r="F700" i="129"/>
  <c r="G700" i="129" s="1"/>
  <c r="F490" i="129"/>
  <c r="G490" i="129" s="1"/>
  <c r="F1107" i="129"/>
  <c r="G1107" i="129" s="1"/>
  <c r="F963" i="129"/>
  <c r="G963" i="129" s="1"/>
  <c r="F819" i="129"/>
  <c r="G819" i="129" s="1"/>
  <c r="F675" i="129"/>
  <c r="G675" i="129" s="1"/>
  <c r="F386" i="129"/>
  <c r="G386" i="129" s="1"/>
  <c r="F1178" i="129"/>
  <c r="G1178" i="129" s="1"/>
  <c r="F1034" i="129"/>
  <c r="G1034" i="129" s="1"/>
  <c r="F890" i="129"/>
  <c r="G890" i="129" s="1"/>
  <c r="F746" i="129"/>
  <c r="G746" i="129" s="1"/>
  <c r="F602" i="129"/>
  <c r="G602" i="129" s="1"/>
  <c r="F97" i="129"/>
  <c r="G97" i="129" s="1"/>
  <c r="F1189" i="129"/>
  <c r="G1189" i="129" s="1"/>
  <c r="F1045" i="129"/>
  <c r="G1045" i="129" s="1"/>
  <c r="F901" i="129"/>
  <c r="G901" i="129" s="1"/>
  <c r="F757" i="129"/>
  <c r="G757" i="129" s="1"/>
  <c r="F613" i="129"/>
  <c r="G613" i="129" s="1"/>
  <c r="F142" i="129"/>
  <c r="G142" i="129" s="1"/>
  <c r="F1092" i="129"/>
  <c r="G1092" i="129" s="1"/>
  <c r="F948" i="129"/>
  <c r="G948" i="129" s="1"/>
  <c r="F804" i="129"/>
  <c r="G804" i="129" s="1"/>
  <c r="F660" i="129"/>
  <c r="G660" i="129" s="1"/>
  <c r="F326" i="129"/>
  <c r="G326" i="129" s="1"/>
  <c r="F1139" i="129"/>
  <c r="G1139" i="129" s="1"/>
  <c r="F995" i="129"/>
  <c r="G995" i="129" s="1"/>
  <c r="F851" i="129"/>
  <c r="G851" i="129" s="1"/>
  <c r="F707" i="129"/>
  <c r="G707" i="129" s="1"/>
  <c r="F517" i="129"/>
  <c r="G517" i="129" s="1"/>
  <c r="F1210" i="129"/>
  <c r="G1210" i="129" s="1"/>
  <c r="F1066" i="129"/>
  <c r="G1066" i="129" s="1"/>
  <c r="F922" i="129"/>
  <c r="G922" i="129" s="1"/>
  <c r="F778" i="129"/>
  <c r="G778" i="129" s="1"/>
  <c r="F634" i="129"/>
  <c r="G634" i="129" s="1"/>
  <c r="F226" i="129"/>
  <c r="G226" i="129" s="1"/>
  <c r="F1221" i="129"/>
  <c r="G1221" i="129" s="1"/>
  <c r="F1077" i="129"/>
  <c r="G1077" i="129" s="1"/>
  <c r="F933" i="129"/>
  <c r="G933" i="129" s="1"/>
  <c r="F789" i="129"/>
  <c r="G789" i="129" s="1"/>
  <c r="F645" i="129"/>
  <c r="G645" i="129" s="1"/>
  <c r="F266" i="129"/>
  <c r="G266" i="129" s="1"/>
  <c r="F516" i="129"/>
  <c r="G516" i="129" s="1"/>
  <c r="F372" i="129"/>
  <c r="G372" i="129" s="1"/>
  <c r="F228" i="129"/>
  <c r="G228" i="129" s="1"/>
  <c r="F84" i="129"/>
  <c r="G84" i="129" s="1"/>
  <c r="F491" i="129"/>
  <c r="G491" i="129" s="1"/>
  <c r="F347" i="129"/>
  <c r="G347" i="129" s="1"/>
  <c r="F203" i="129"/>
  <c r="G203" i="129" s="1"/>
  <c r="F59" i="129"/>
  <c r="G59" i="129" s="1"/>
  <c r="F465" i="129"/>
  <c r="G465" i="129" s="1"/>
  <c r="F321" i="129"/>
  <c r="G321" i="129" s="1"/>
  <c r="F177" i="129"/>
  <c r="G177" i="129" s="1"/>
  <c r="F33" i="129"/>
  <c r="G33" i="129" s="1"/>
  <c r="F584" i="129"/>
  <c r="G584" i="129" s="1"/>
  <c r="F440" i="129"/>
  <c r="G440" i="129" s="1"/>
  <c r="F296" i="129"/>
  <c r="G296" i="129" s="1"/>
  <c r="F152" i="129"/>
  <c r="G152" i="129" s="1"/>
  <c r="F1281" i="129"/>
  <c r="G1281" i="129" s="1"/>
  <c r="F547" i="129"/>
  <c r="G547" i="129" s="1"/>
  <c r="F403" i="129"/>
  <c r="G403" i="129" s="1"/>
  <c r="F259" i="129"/>
  <c r="G259" i="129" s="1"/>
  <c r="F115" i="129"/>
  <c r="G115" i="129" s="1"/>
  <c r="F510" i="129"/>
  <c r="G510" i="129" s="1"/>
  <c r="F366" i="129"/>
  <c r="G366" i="129" s="1"/>
  <c r="F222" i="129"/>
  <c r="G222" i="129" s="1"/>
  <c r="F78" i="129"/>
  <c r="G78" i="129" s="1"/>
  <c r="F1244" i="129"/>
  <c r="G1244" i="129" s="1"/>
  <c r="F473" i="129"/>
  <c r="G473" i="129" s="1"/>
  <c r="F329" i="129"/>
  <c r="G329" i="129" s="1"/>
  <c r="F185" i="129"/>
  <c r="G185" i="129" s="1"/>
  <c r="F41" i="129"/>
  <c r="G41" i="129" s="1"/>
  <c r="F448" i="129"/>
  <c r="G448" i="129" s="1"/>
  <c r="F304" i="129"/>
  <c r="G304" i="129" s="1"/>
  <c r="F160" i="129"/>
  <c r="G160" i="129" s="1"/>
  <c r="F16" i="129"/>
  <c r="G16" i="129" s="1"/>
  <c r="F555" i="129"/>
  <c r="G555" i="129" s="1"/>
  <c r="F411" i="129"/>
  <c r="G411" i="129" s="1"/>
  <c r="F267" i="129"/>
  <c r="G267" i="129" s="1"/>
  <c r="F123" i="129"/>
  <c r="G123" i="129" s="1"/>
  <c r="E1765" i="131"/>
  <c r="D1765" i="131"/>
  <c r="E560" i="131"/>
  <c r="D560" i="131"/>
  <c r="E1808" i="131"/>
  <c r="D1808" i="131"/>
  <c r="E762" i="131"/>
  <c r="D762" i="131"/>
  <c r="E1560" i="131"/>
  <c r="D1560" i="131"/>
  <c r="E1794" i="131"/>
  <c r="D1794" i="131"/>
  <c r="E704" i="131"/>
  <c r="D704" i="131"/>
  <c r="E98" i="131"/>
  <c r="D98" i="131"/>
  <c r="E1934" i="131"/>
  <c r="D1934" i="131"/>
  <c r="E1579" i="131"/>
  <c r="D1579" i="131"/>
  <c r="E558" i="131"/>
  <c r="D558" i="131"/>
  <c r="E2031" i="131"/>
  <c r="D2031" i="131"/>
  <c r="E1890" i="131"/>
  <c r="D1890" i="131"/>
  <c r="E1507" i="131"/>
  <c r="D1507" i="131"/>
  <c r="E401" i="131"/>
  <c r="D401" i="131"/>
  <c r="E1903" i="131"/>
  <c r="D1903" i="131"/>
  <c r="E1530" i="131"/>
  <c r="D1530" i="131"/>
  <c r="E451" i="131"/>
  <c r="D451" i="131"/>
  <c r="E1988" i="131"/>
  <c r="D1988" i="131"/>
  <c r="E1643" i="131"/>
  <c r="D1643" i="131"/>
  <c r="E738" i="131"/>
  <c r="D738" i="131"/>
  <c r="E1930" i="131"/>
  <c r="D1930" i="131"/>
  <c r="E1573" i="131"/>
  <c r="D1573" i="131"/>
  <c r="E536" i="131"/>
  <c r="D536" i="131"/>
  <c r="E1712" i="131"/>
  <c r="D1712" i="131"/>
  <c r="E967" i="131"/>
  <c r="D967" i="131"/>
  <c r="E386" i="131"/>
  <c r="D386" i="131"/>
  <c r="E1999" i="131"/>
  <c r="D1999" i="131"/>
  <c r="E1654" i="131"/>
  <c r="D1654" i="131"/>
  <c r="E774" i="131"/>
  <c r="D774" i="131"/>
  <c r="E1724" i="131"/>
  <c r="D1724" i="131"/>
  <c r="E1004" i="131"/>
  <c r="D1004" i="131"/>
  <c r="E1867" i="131"/>
  <c r="D1867" i="131"/>
  <c r="E907" i="131"/>
  <c r="D907" i="131"/>
  <c r="E1385" i="131"/>
  <c r="D1385" i="131"/>
  <c r="E1097" i="131"/>
  <c r="D1097" i="131"/>
  <c r="E953" i="131"/>
  <c r="D953" i="131"/>
  <c r="D521" i="131"/>
  <c r="E521" i="131"/>
  <c r="E214" i="131"/>
  <c r="D214" i="131"/>
  <c r="E1984" i="131"/>
  <c r="D1984" i="131"/>
  <c r="E1840" i="131"/>
  <c r="D1840" i="131"/>
  <c r="E1552" i="131"/>
  <c r="D1552" i="131"/>
  <c r="E1120" i="131"/>
  <c r="D1120" i="131"/>
  <c r="E976" i="131"/>
  <c r="D976" i="131"/>
  <c r="E688" i="131"/>
  <c r="D688" i="131"/>
  <c r="E396" i="131"/>
  <c r="D396" i="131"/>
  <c r="D80" i="131"/>
  <c r="E80" i="131"/>
  <c r="E1419" i="131"/>
  <c r="D1419" i="131"/>
  <c r="E1131" i="131"/>
  <c r="D1131" i="131"/>
  <c r="E843" i="131"/>
  <c r="D843" i="131"/>
  <c r="E555" i="131"/>
  <c r="D555" i="131"/>
  <c r="E251" i="131"/>
  <c r="D251" i="131"/>
  <c r="E2027" i="131"/>
  <c r="D2027" i="131"/>
  <c r="E1298" i="131"/>
  <c r="D1298" i="131"/>
  <c r="E1010" i="131"/>
  <c r="D1010" i="131"/>
  <c r="E722" i="131"/>
  <c r="D722" i="131"/>
  <c r="E578" i="131"/>
  <c r="D578" i="131"/>
  <c r="E276" i="131"/>
  <c r="D276" i="131"/>
  <c r="E2057" i="131"/>
  <c r="D2057" i="131"/>
  <c r="E1201" i="131"/>
  <c r="D1201" i="131"/>
  <c r="E913" i="131"/>
  <c r="D913" i="131"/>
  <c r="E625" i="131"/>
  <c r="D625" i="131"/>
  <c r="D2119" i="131"/>
  <c r="E2119" i="131"/>
  <c r="E1260" i="131"/>
  <c r="D1260" i="131"/>
  <c r="E972" i="131"/>
  <c r="D972" i="131"/>
  <c r="E540" i="131"/>
  <c r="D540" i="131"/>
  <c r="E235" i="131"/>
  <c r="D235" i="131"/>
  <c r="E1607" i="131"/>
  <c r="D1607" i="131"/>
  <c r="E1319" i="131"/>
  <c r="D1319" i="131"/>
  <c r="E53" i="131"/>
  <c r="D53" i="131"/>
  <c r="E1849" i="131"/>
  <c r="D1849" i="131"/>
  <c r="E1791" i="131"/>
  <c r="D1791" i="131"/>
  <c r="E1951" i="131"/>
  <c r="D1951" i="131"/>
  <c r="E320" i="131"/>
  <c r="D320" i="131"/>
  <c r="E1375" i="131"/>
  <c r="D1375" i="131"/>
  <c r="E1707" i="131"/>
  <c r="D1707" i="131"/>
  <c r="E1937" i="131"/>
  <c r="D1937" i="131"/>
  <c r="D257" i="131"/>
  <c r="E257" i="131"/>
  <c r="E1488" i="131"/>
  <c r="D1488" i="131"/>
  <c r="E1751" i="131"/>
  <c r="D1751" i="131"/>
  <c r="E1980" i="131"/>
  <c r="D1980" i="131"/>
  <c r="E474" i="131"/>
  <c r="D474" i="131"/>
  <c r="E1460" i="131"/>
  <c r="D1460" i="131"/>
  <c r="E1736" i="131"/>
  <c r="D1736" i="131"/>
  <c r="E1966" i="131"/>
  <c r="D1966" i="131"/>
  <c r="E414" i="131"/>
  <c r="D414" i="131"/>
  <c r="E655" i="131"/>
  <c r="D655" i="131"/>
  <c r="E38" i="131"/>
  <c r="D38" i="131"/>
  <c r="E1920" i="131"/>
  <c r="D1920" i="131"/>
  <c r="E1747" i="131"/>
  <c r="D1747" i="131"/>
  <c r="E1556" i="131"/>
  <c r="D1556" i="131"/>
  <c r="E1086" i="131"/>
  <c r="D1086" i="131"/>
  <c r="E510" i="131"/>
  <c r="D510" i="131"/>
  <c r="E1875" i="131"/>
  <c r="D1875" i="131"/>
  <c r="E1703" i="131"/>
  <c r="D1703" i="131"/>
  <c r="E1483" i="131"/>
  <c r="D1483" i="131"/>
  <c r="E932" i="131"/>
  <c r="D932" i="131"/>
  <c r="E348" i="131"/>
  <c r="D348" i="131"/>
  <c r="E1889" i="131"/>
  <c r="D1889" i="131"/>
  <c r="E1716" i="131"/>
  <c r="D1716" i="131"/>
  <c r="E1506" i="131"/>
  <c r="D1506" i="131"/>
  <c r="E979" i="131"/>
  <c r="D979" i="131"/>
  <c r="E400" i="131"/>
  <c r="D400" i="131"/>
  <c r="E1974" i="131"/>
  <c r="D1974" i="131"/>
  <c r="E1801" i="131"/>
  <c r="D1801" i="131"/>
  <c r="E1628" i="131"/>
  <c r="D1628" i="131"/>
  <c r="E1266" i="131"/>
  <c r="D1266" i="131"/>
  <c r="E690" i="131"/>
  <c r="D690" i="131"/>
  <c r="E82" i="131"/>
  <c r="D82" i="131"/>
  <c r="E1915" i="131"/>
  <c r="D1915" i="131"/>
  <c r="E1742" i="131"/>
  <c r="D1742" i="131"/>
  <c r="E1549" i="131"/>
  <c r="D1549" i="131"/>
  <c r="E1064" i="131"/>
  <c r="D1064" i="131"/>
  <c r="E488" i="131"/>
  <c r="D488" i="131"/>
  <c r="E1871" i="131"/>
  <c r="D1871" i="131"/>
  <c r="E1698" i="131"/>
  <c r="D1698" i="131"/>
  <c r="E1476" i="131"/>
  <c r="D1476" i="131"/>
  <c r="E919" i="131"/>
  <c r="D919" i="131"/>
  <c r="E334" i="131"/>
  <c r="D334" i="131"/>
  <c r="E1985" i="131"/>
  <c r="D1985" i="131"/>
  <c r="E1812" i="131"/>
  <c r="D1812" i="131"/>
  <c r="E1639" i="131"/>
  <c r="D1639" i="131"/>
  <c r="E1302" i="131"/>
  <c r="D1302" i="131"/>
  <c r="E726" i="131"/>
  <c r="D726" i="131"/>
  <c r="E124" i="131"/>
  <c r="D124" i="131"/>
  <c r="E1883" i="131"/>
  <c r="D1883" i="131"/>
  <c r="E1710" i="131"/>
  <c r="D1710" i="131"/>
  <c r="E1495" i="131"/>
  <c r="D1495" i="131"/>
  <c r="D956" i="131"/>
  <c r="E956" i="131"/>
  <c r="E374" i="131"/>
  <c r="D374" i="131"/>
  <c r="E2024" i="131"/>
  <c r="D2024" i="131"/>
  <c r="E1853" i="131"/>
  <c r="D1853" i="131"/>
  <c r="E1680" i="131"/>
  <c r="D1680" i="131"/>
  <c r="E1435" i="131"/>
  <c r="D1435" i="131"/>
  <c r="E859" i="131"/>
  <c r="D859" i="131"/>
  <c r="E269" i="131"/>
  <c r="D269" i="131"/>
  <c r="E1373" i="131"/>
  <c r="D1373" i="131"/>
  <c r="E1229" i="131"/>
  <c r="D1229" i="131"/>
  <c r="E1085" i="131"/>
  <c r="D1085" i="131"/>
  <c r="E941" i="131"/>
  <c r="D941" i="131"/>
  <c r="E797" i="131"/>
  <c r="D797" i="131"/>
  <c r="E653" i="131"/>
  <c r="D653" i="131"/>
  <c r="E509" i="131"/>
  <c r="D509" i="131"/>
  <c r="E358" i="131"/>
  <c r="D358" i="131"/>
  <c r="E201" i="131"/>
  <c r="D201" i="131"/>
  <c r="E36" i="131"/>
  <c r="D36" i="131"/>
  <c r="E1972" i="131"/>
  <c r="D1972" i="131"/>
  <c r="E1828" i="131"/>
  <c r="D1828" i="131"/>
  <c r="E1684" i="131"/>
  <c r="D1684" i="131"/>
  <c r="E1540" i="131"/>
  <c r="D1540" i="131"/>
  <c r="E1396" i="131"/>
  <c r="D1396" i="131"/>
  <c r="E1252" i="131"/>
  <c r="D1252" i="131"/>
  <c r="E1108" i="131"/>
  <c r="D1108" i="131"/>
  <c r="E964" i="131"/>
  <c r="D964" i="131"/>
  <c r="E820" i="131"/>
  <c r="D820" i="131"/>
  <c r="E676" i="131"/>
  <c r="D676" i="131"/>
  <c r="E532" i="131"/>
  <c r="D532" i="131"/>
  <c r="E383" i="131"/>
  <c r="D383" i="131"/>
  <c r="E226" i="131"/>
  <c r="D226" i="131"/>
  <c r="E66" i="131"/>
  <c r="D66" i="131"/>
  <c r="E1551" i="131"/>
  <c r="D1551" i="131"/>
  <c r="E1407" i="131"/>
  <c r="D1407" i="131"/>
  <c r="E1263" i="131"/>
  <c r="D1263" i="131"/>
  <c r="E1119" i="131"/>
  <c r="D1119" i="131"/>
  <c r="E975" i="131"/>
  <c r="D975" i="131"/>
  <c r="E831" i="131"/>
  <c r="D831" i="131"/>
  <c r="E687" i="131"/>
  <c r="D687" i="131"/>
  <c r="E543" i="131"/>
  <c r="D543" i="131"/>
  <c r="E395" i="131"/>
  <c r="D395" i="131"/>
  <c r="E238" i="131"/>
  <c r="D238" i="131"/>
  <c r="E79" i="131"/>
  <c r="D79" i="131"/>
  <c r="E1574" i="131"/>
  <c r="D1574" i="131"/>
  <c r="E1430" i="131"/>
  <c r="D1430" i="131"/>
  <c r="E1286" i="131"/>
  <c r="D1286" i="131"/>
  <c r="E1142" i="131"/>
  <c r="D1142" i="131"/>
  <c r="E998" i="131"/>
  <c r="D998" i="131"/>
  <c r="E854" i="131"/>
  <c r="D854" i="131"/>
  <c r="E710" i="131"/>
  <c r="D710" i="131"/>
  <c r="E566" i="131"/>
  <c r="D566" i="131"/>
  <c r="E420" i="131"/>
  <c r="D420" i="131"/>
  <c r="E263" i="131"/>
  <c r="D263" i="131"/>
  <c r="E106" i="131"/>
  <c r="D106" i="131"/>
  <c r="E2042" i="131"/>
  <c r="D2042" i="131"/>
  <c r="E1333" i="131"/>
  <c r="D1333" i="131"/>
  <c r="E1189" i="131"/>
  <c r="D1189" i="131"/>
  <c r="E1045" i="131"/>
  <c r="D1045" i="131"/>
  <c r="E901" i="131"/>
  <c r="D901" i="131"/>
  <c r="E757" i="131"/>
  <c r="D757" i="131"/>
  <c r="E613" i="131"/>
  <c r="D613" i="131"/>
  <c r="E469" i="131"/>
  <c r="D469" i="131"/>
  <c r="D314" i="131"/>
  <c r="E314" i="131"/>
  <c r="E157" i="131"/>
  <c r="D157" i="131"/>
  <c r="E2104" i="131"/>
  <c r="D2104" i="131"/>
  <c r="E1392" i="131"/>
  <c r="D1392" i="131"/>
  <c r="E1248" i="131"/>
  <c r="D1248" i="131"/>
  <c r="E1104" i="131"/>
  <c r="D1104" i="131"/>
  <c r="E960" i="131"/>
  <c r="D960" i="131"/>
  <c r="E816" i="131"/>
  <c r="D816" i="131"/>
  <c r="E672" i="131"/>
  <c r="D672" i="131"/>
  <c r="E528" i="131"/>
  <c r="D528" i="131"/>
  <c r="E379" i="131"/>
  <c r="D379" i="131"/>
  <c r="E222" i="131"/>
  <c r="D222" i="131"/>
  <c r="D61" i="131"/>
  <c r="E61" i="131"/>
  <c r="E1595" i="131"/>
  <c r="D1595" i="131"/>
  <c r="E1451" i="131"/>
  <c r="D1451" i="131"/>
  <c r="E1307" i="131"/>
  <c r="D1307" i="131"/>
  <c r="E1163" i="131"/>
  <c r="D1163" i="131"/>
  <c r="E1019" i="131"/>
  <c r="D1019" i="131"/>
  <c r="E875" i="131"/>
  <c r="D875" i="131"/>
  <c r="E731" i="131"/>
  <c r="D731" i="131"/>
  <c r="E587" i="131"/>
  <c r="D587" i="131"/>
  <c r="E443" i="131"/>
  <c r="D443" i="131"/>
  <c r="E286" i="131"/>
  <c r="D286" i="131"/>
  <c r="E129" i="131"/>
  <c r="D129" i="131"/>
  <c r="E2069" i="131"/>
  <c r="D2069" i="131"/>
  <c r="E1510" i="131"/>
  <c r="D1510" i="131"/>
  <c r="E1366" i="131"/>
  <c r="D1366" i="131"/>
  <c r="E1222" i="131"/>
  <c r="D1222" i="131"/>
  <c r="E1078" i="131"/>
  <c r="D1078" i="131"/>
  <c r="E934" i="131"/>
  <c r="D934" i="131"/>
  <c r="E790" i="131"/>
  <c r="D790" i="131"/>
  <c r="E646" i="131"/>
  <c r="D646" i="131"/>
  <c r="E502" i="131"/>
  <c r="D502" i="131"/>
  <c r="D350" i="131"/>
  <c r="E350" i="131"/>
  <c r="D193" i="131"/>
  <c r="E193" i="131"/>
  <c r="E26" i="131"/>
  <c r="D26" i="131"/>
  <c r="E1965" i="131"/>
  <c r="D1965" i="131"/>
  <c r="E1821" i="131"/>
  <c r="D1821" i="131"/>
  <c r="E1677" i="131"/>
  <c r="D1677" i="131"/>
  <c r="E1533" i="131"/>
  <c r="D1533" i="131"/>
  <c r="D1389" i="131"/>
  <c r="E1389" i="131"/>
  <c r="E1245" i="131"/>
  <c r="D1245" i="131"/>
  <c r="E1101" i="131"/>
  <c r="D1101" i="131"/>
  <c r="D957" i="131"/>
  <c r="E957" i="131"/>
  <c r="E813" i="131"/>
  <c r="D813" i="131"/>
  <c r="E669" i="131"/>
  <c r="D669" i="131"/>
  <c r="E525" i="131"/>
  <c r="D525" i="131"/>
  <c r="E376" i="131"/>
  <c r="D376" i="131"/>
  <c r="E218" i="131"/>
  <c r="D218" i="131"/>
  <c r="E56" i="131"/>
  <c r="D56" i="131"/>
  <c r="E83" i="131"/>
  <c r="D83" i="131"/>
  <c r="E2061" i="131"/>
  <c r="D2061" i="131"/>
  <c r="E2084" i="131"/>
  <c r="D2084" i="131"/>
  <c r="E339" i="131"/>
  <c r="D339" i="131"/>
  <c r="E195" i="131"/>
  <c r="D195" i="131"/>
  <c r="E51" i="131"/>
  <c r="D51" i="131"/>
  <c r="E2029" i="131"/>
  <c r="D2029" i="131"/>
  <c r="F655" i="129"/>
  <c r="G655" i="129" s="1"/>
  <c r="F908" i="129"/>
  <c r="G908" i="129" s="1"/>
  <c r="F1123" i="129"/>
  <c r="G1123" i="129" s="1"/>
  <c r="F121" i="129"/>
  <c r="G121" i="129" s="1"/>
  <c r="F679" i="129"/>
  <c r="G679" i="129" s="1"/>
  <c r="F1099" i="129"/>
  <c r="G1099" i="129" s="1"/>
  <c r="F1146" i="129"/>
  <c r="G1146" i="129" s="1"/>
  <c r="F1002" i="129"/>
  <c r="G1002" i="129" s="1"/>
  <c r="F858" i="129"/>
  <c r="G858" i="129" s="1"/>
  <c r="F714" i="129"/>
  <c r="G714" i="129" s="1"/>
  <c r="F542" i="129"/>
  <c r="G542" i="129" s="1"/>
  <c r="F1260" i="129"/>
  <c r="G1260" i="129" s="1"/>
  <c r="F1205" i="129"/>
  <c r="G1205" i="129" s="1"/>
  <c r="F1061" i="129"/>
  <c r="G1061" i="129" s="1"/>
  <c r="F917" i="129"/>
  <c r="G917" i="129" s="1"/>
  <c r="F773" i="129"/>
  <c r="G773" i="129" s="1"/>
  <c r="F629" i="129"/>
  <c r="G629" i="129" s="1"/>
  <c r="F205" i="129"/>
  <c r="G205" i="129" s="1"/>
  <c r="F1120" i="129"/>
  <c r="G1120" i="129" s="1"/>
  <c r="F976" i="129"/>
  <c r="G976" i="129" s="1"/>
  <c r="F832" i="129"/>
  <c r="G832" i="129" s="1"/>
  <c r="F688" i="129"/>
  <c r="G688" i="129" s="1"/>
  <c r="F442" i="129"/>
  <c r="G442" i="129" s="1"/>
  <c r="F1095" i="129"/>
  <c r="G1095" i="129" s="1"/>
  <c r="F951" i="129"/>
  <c r="G951" i="129" s="1"/>
  <c r="F807" i="129"/>
  <c r="G807" i="129" s="1"/>
  <c r="F663" i="129"/>
  <c r="G663" i="129" s="1"/>
  <c r="F338" i="129"/>
  <c r="G338" i="129" s="1"/>
  <c r="F1166" i="129"/>
  <c r="G1166" i="129" s="1"/>
  <c r="F1022" i="129"/>
  <c r="G1022" i="129" s="1"/>
  <c r="F878" i="129"/>
  <c r="G878" i="129" s="1"/>
  <c r="F734" i="129"/>
  <c r="G734" i="129" s="1"/>
  <c r="F590" i="129"/>
  <c r="G590" i="129" s="1"/>
  <c r="F49" i="129"/>
  <c r="G49" i="129" s="1"/>
  <c r="F1177" i="129"/>
  <c r="G1177" i="129" s="1"/>
  <c r="F1033" i="129"/>
  <c r="G1033" i="129" s="1"/>
  <c r="F889" i="129"/>
  <c r="G889" i="129" s="1"/>
  <c r="F745" i="129"/>
  <c r="G745" i="129" s="1"/>
  <c r="F601" i="129"/>
  <c r="G601" i="129" s="1"/>
  <c r="F94" i="129"/>
  <c r="G94" i="129" s="1"/>
  <c r="F1080" i="129"/>
  <c r="G1080" i="129" s="1"/>
  <c r="F936" i="129"/>
  <c r="G936" i="129" s="1"/>
  <c r="F792" i="129"/>
  <c r="G792" i="129" s="1"/>
  <c r="F648" i="129"/>
  <c r="G648" i="129" s="1"/>
  <c r="F278" i="129"/>
  <c r="G278" i="129" s="1"/>
  <c r="F1127" i="129"/>
  <c r="G1127" i="129" s="1"/>
  <c r="F983" i="129"/>
  <c r="G983" i="129" s="1"/>
  <c r="F839" i="129"/>
  <c r="G839" i="129" s="1"/>
  <c r="F695" i="129"/>
  <c r="G695" i="129" s="1"/>
  <c r="F469" i="129"/>
  <c r="G469" i="129" s="1"/>
  <c r="F1198" i="129"/>
  <c r="G1198" i="129" s="1"/>
  <c r="F1054" i="129"/>
  <c r="G1054" i="129" s="1"/>
  <c r="F910" i="129"/>
  <c r="G910" i="129" s="1"/>
  <c r="F766" i="129"/>
  <c r="G766" i="129" s="1"/>
  <c r="F622" i="129"/>
  <c r="G622" i="129" s="1"/>
  <c r="F178" i="129"/>
  <c r="G178" i="129" s="1"/>
  <c r="F1209" i="129"/>
  <c r="G1209" i="129" s="1"/>
  <c r="F1065" i="129"/>
  <c r="G1065" i="129" s="1"/>
  <c r="F921" i="129"/>
  <c r="G921" i="129" s="1"/>
  <c r="F777" i="129"/>
  <c r="G777" i="129" s="1"/>
  <c r="F633" i="129"/>
  <c r="G633" i="129" s="1"/>
  <c r="F218" i="129"/>
  <c r="G218" i="129" s="1"/>
  <c r="F504" i="129"/>
  <c r="G504" i="129" s="1"/>
  <c r="F360" i="129"/>
  <c r="G360" i="129" s="1"/>
  <c r="F216" i="129"/>
  <c r="G216" i="129" s="1"/>
  <c r="F72" i="129"/>
  <c r="G72" i="129" s="1"/>
  <c r="F1241" i="129"/>
  <c r="G1241" i="129" s="1"/>
  <c r="F479" i="129"/>
  <c r="G479" i="129" s="1"/>
  <c r="F335" i="129"/>
  <c r="G335" i="129" s="1"/>
  <c r="F191" i="129"/>
  <c r="G191" i="129" s="1"/>
  <c r="F47" i="129"/>
  <c r="G47" i="129" s="1"/>
  <c r="F453" i="129"/>
  <c r="G453" i="129" s="1"/>
  <c r="F309" i="129"/>
  <c r="G309" i="129" s="1"/>
  <c r="F165" i="129"/>
  <c r="G165" i="129" s="1"/>
  <c r="F21" i="129"/>
  <c r="G21" i="129" s="1"/>
  <c r="F572" i="129"/>
  <c r="G572" i="129" s="1"/>
  <c r="F428" i="129"/>
  <c r="G428" i="129" s="1"/>
  <c r="F284" i="129"/>
  <c r="G284" i="129" s="1"/>
  <c r="F140" i="129"/>
  <c r="G140" i="129" s="1"/>
  <c r="F535" i="129"/>
  <c r="G535" i="129" s="1"/>
  <c r="F391" i="129"/>
  <c r="G391" i="129" s="1"/>
  <c r="F247" i="129"/>
  <c r="G247" i="129" s="1"/>
  <c r="F103" i="129"/>
  <c r="G103" i="129" s="1"/>
  <c r="F498" i="129"/>
  <c r="G498" i="129" s="1"/>
  <c r="F354" i="129"/>
  <c r="G354" i="129" s="1"/>
  <c r="F210" i="129"/>
  <c r="G210" i="129" s="1"/>
  <c r="F66" i="129"/>
  <c r="G66" i="129" s="1"/>
  <c r="F461" i="129"/>
  <c r="G461" i="129" s="1"/>
  <c r="F317" i="129"/>
  <c r="G317" i="129" s="1"/>
  <c r="F173" i="129"/>
  <c r="G173" i="129" s="1"/>
  <c r="F29" i="129"/>
  <c r="G29" i="129" s="1"/>
  <c r="F580" i="129"/>
  <c r="G580" i="129" s="1"/>
  <c r="F436" i="129"/>
  <c r="G436" i="129" s="1"/>
  <c r="F292" i="129"/>
  <c r="G292" i="129" s="1"/>
  <c r="F148" i="129"/>
  <c r="G148" i="129" s="1"/>
  <c r="F543" i="129"/>
  <c r="G543" i="129" s="1"/>
  <c r="F399" i="129"/>
  <c r="G399" i="129" s="1"/>
  <c r="F255" i="129"/>
  <c r="G255" i="129" s="1"/>
  <c r="F111" i="129"/>
  <c r="G111" i="129" s="1"/>
  <c r="E163" i="131"/>
  <c r="D163" i="131"/>
  <c r="E100" i="131"/>
  <c r="D100" i="131"/>
  <c r="D1906" i="131"/>
  <c r="E1906" i="131"/>
  <c r="E1532" i="131"/>
  <c r="D1532" i="131"/>
  <c r="D884" i="131"/>
  <c r="E884" i="131"/>
  <c r="E1874" i="131"/>
  <c r="D1874" i="131"/>
  <c r="E1482" i="131"/>
  <c r="D1482" i="131"/>
  <c r="E347" i="131"/>
  <c r="D347" i="131"/>
  <c r="E1787" i="131"/>
  <c r="D1787" i="131"/>
  <c r="E642" i="131"/>
  <c r="D642" i="131"/>
  <c r="E1901" i="131"/>
  <c r="D1901" i="131"/>
  <c r="E1525" i="131"/>
  <c r="D1525" i="131"/>
  <c r="D440" i="131"/>
  <c r="E440" i="131"/>
  <c r="E1856" i="131"/>
  <c r="D1856" i="131"/>
  <c r="E282" i="131"/>
  <c r="D282" i="131"/>
  <c r="E1798" i="131"/>
  <c r="D1798" i="131"/>
  <c r="E1254" i="131"/>
  <c r="D1254" i="131"/>
  <c r="D68" i="131"/>
  <c r="E68" i="131"/>
  <c r="E1868" i="131"/>
  <c r="D1868" i="131"/>
  <c r="E908" i="131"/>
  <c r="D908" i="131"/>
  <c r="E1838" i="131"/>
  <c r="D1838" i="131"/>
  <c r="E811" i="131"/>
  <c r="D811" i="131"/>
  <c r="E1361" i="131"/>
  <c r="D1361" i="131"/>
  <c r="E1073" i="131"/>
  <c r="D1073" i="131"/>
  <c r="E785" i="131"/>
  <c r="D785" i="131"/>
  <c r="E497" i="131"/>
  <c r="D497" i="131"/>
  <c r="E188" i="131"/>
  <c r="D188" i="131"/>
  <c r="E1960" i="131"/>
  <c r="D1960" i="131"/>
  <c r="D1672" i="131"/>
  <c r="E1672" i="131"/>
  <c r="E1384" i="131"/>
  <c r="D1384" i="131"/>
  <c r="E952" i="131"/>
  <c r="D952" i="131"/>
  <c r="E664" i="131"/>
  <c r="D664" i="131"/>
  <c r="E370" i="131"/>
  <c r="D370" i="131"/>
  <c r="E50" i="131"/>
  <c r="D50" i="131"/>
  <c r="E1539" i="131"/>
  <c r="D1539" i="131"/>
  <c r="E1251" i="131"/>
  <c r="D1251" i="131"/>
  <c r="E1107" i="131"/>
  <c r="D1107" i="131"/>
  <c r="E963" i="131"/>
  <c r="D963" i="131"/>
  <c r="E819" i="131"/>
  <c r="D819" i="131"/>
  <c r="E675" i="131"/>
  <c r="D675" i="131"/>
  <c r="E531" i="131"/>
  <c r="D531" i="131"/>
  <c r="E382" i="131"/>
  <c r="D382" i="131"/>
  <c r="E225" i="131"/>
  <c r="D225" i="131"/>
  <c r="E65" i="131"/>
  <c r="D65" i="131"/>
  <c r="E1562" i="131"/>
  <c r="D1562" i="131"/>
  <c r="E1418" i="131"/>
  <c r="D1418" i="131"/>
  <c r="E1274" i="131"/>
  <c r="D1274" i="131"/>
  <c r="E1130" i="131"/>
  <c r="D1130" i="131"/>
  <c r="E986" i="131"/>
  <c r="D986" i="131"/>
  <c r="E842" i="131"/>
  <c r="D842" i="131"/>
  <c r="E698" i="131"/>
  <c r="D698" i="131"/>
  <c r="E554" i="131"/>
  <c r="D554" i="131"/>
  <c r="E407" i="131"/>
  <c r="D407" i="131"/>
  <c r="E250" i="131"/>
  <c r="D250" i="131"/>
  <c r="E1321" i="131"/>
  <c r="D1321" i="131"/>
  <c r="E1177" i="131"/>
  <c r="D1177" i="131"/>
  <c r="E1033" i="131"/>
  <c r="D1033" i="131"/>
  <c r="E889" i="131"/>
  <c r="D889" i="131"/>
  <c r="E745" i="131"/>
  <c r="D745" i="131"/>
  <c r="E601" i="131"/>
  <c r="D601" i="131"/>
  <c r="E457" i="131"/>
  <c r="D457" i="131"/>
  <c r="D301" i="131"/>
  <c r="E301" i="131"/>
  <c r="E144" i="131"/>
  <c r="D144" i="131"/>
  <c r="E2088" i="131"/>
  <c r="D2088" i="131"/>
  <c r="E1380" i="131"/>
  <c r="D1380" i="131"/>
  <c r="E1236" i="131"/>
  <c r="D1236" i="131"/>
  <c r="E1092" i="131"/>
  <c r="D1092" i="131"/>
  <c r="E948" i="131"/>
  <c r="D948" i="131"/>
  <c r="E804" i="131"/>
  <c r="D804" i="131"/>
  <c r="E660" i="131"/>
  <c r="D660" i="131"/>
  <c r="E516" i="131"/>
  <c r="D516" i="131"/>
  <c r="E366" i="131"/>
  <c r="D366" i="131"/>
  <c r="E209" i="131"/>
  <c r="D209" i="131"/>
  <c r="E44" i="131"/>
  <c r="D44" i="131"/>
  <c r="E1583" i="131"/>
  <c r="D1583" i="131"/>
  <c r="E1439" i="131"/>
  <c r="D1439" i="131"/>
  <c r="E1295" i="131"/>
  <c r="D1295" i="131"/>
  <c r="E1151" i="131"/>
  <c r="D1151" i="131"/>
  <c r="E1007" i="131"/>
  <c r="D1007" i="131"/>
  <c r="E863" i="131"/>
  <c r="D863" i="131"/>
  <c r="E719" i="131"/>
  <c r="D719" i="131"/>
  <c r="E575" i="131"/>
  <c r="D575" i="131"/>
  <c r="E430" i="131"/>
  <c r="D430" i="131"/>
  <c r="E273" i="131"/>
  <c r="D273" i="131"/>
  <c r="E116" i="131"/>
  <c r="D116" i="131"/>
  <c r="E2054" i="131"/>
  <c r="D2054" i="131"/>
  <c r="E1498" i="131"/>
  <c r="D1498" i="131"/>
  <c r="E1354" i="131"/>
  <c r="D1354" i="131"/>
  <c r="E1210" i="131"/>
  <c r="D1210" i="131"/>
  <c r="E1066" i="131"/>
  <c r="D1066" i="131"/>
  <c r="E922" i="131"/>
  <c r="D922" i="131"/>
  <c r="E778" i="131"/>
  <c r="D778" i="131"/>
  <c r="E634" i="131"/>
  <c r="D634" i="131"/>
  <c r="D490" i="131"/>
  <c r="E490" i="131"/>
  <c r="D337" i="131"/>
  <c r="E337" i="131"/>
  <c r="E180" i="131"/>
  <c r="D180" i="131"/>
  <c r="E2131" i="131"/>
  <c r="D2131" i="131"/>
  <c r="E1953" i="131"/>
  <c r="D1953" i="131"/>
  <c r="E1809" i="131"/>
  <c r="D1809" i="131"/>
  <c r="E1665" i="131"/>
  <c r="D1665" i="131"/>
  <c r="E1521" i="131"/>
  <c r="D1521" i="131"/>
  <c r="E1377" i="131"/>
  <c r="D1377" i="131"/>
  <c r="E1233" i="131"/>
  <c r="D1233" i="131"/>
  <c r="E1089" i="131"/>
  <c r="D1089" i="131"/>
  <c r="E945" i="131"/>
  <c r="D945" i="131"/>
  <c r="E801" i="131"/>
  <c r="D801" i="131"/>
  <c r="E657" i="131"/>
  <c r="D657" i="131"/>
  <c r="E513" i="131"/>
  <c r="D513" i="131"/>
  <c r="E362" i="131"/>
  <c r="D362" i="131"/>
  <c r="D205" i="131"/>
  <c r="E205" i="131"/>
  <c r="E41" i="131"/>
  <c r="D41" i="131"/>
  <c r="E71" i="131"/>
  <c r="D71" i="131"/>
  <c r="E2049" i="131"/>
  <c r="D2049" i="131"/>
  <c r="E2072" i="131"/>
  <c r="D2072" i="131"/>
  <c r="E327" i="131"/>
  <c r="D327" i="131"/>
  <c r="E183" i="131"/>
  <c r="D183" i="131"/>
  <c r="E39" i="131"/>
  <c r="D39" i="131"/>
  <c r="F1027" i="129"/>
  <c r="G1027" i="129" s="1"/>
  <c r="F990" i="129"/>
  <c r="G990" i="129" s="1"/>
  <c r="F702" i="129"/>
  <c r="G702" i="129" s="1"/>
  <c r="F1236" i="129"/>
  <c r="G1236" i="129" s="1"/>
  <c r="F1193" i="129"/>
  <c r="G1193" i="129" s="1"/>
  <c r="F1049" i="129"/>
  <c r="G1049" i="129" s="1"/>
  <c r="F905" i="129"/>
  <c r="G905" i="129" s="1"/>
  <c r="F761" i="129"/>
  <c r="G761" i="129" s="1"/>
  <c r="F617" i="129"/>
  <c r="G617" i="129" s="1"/>
  <c r="F1108" i="129"/>
  <c r="G1108" i="129" s="1"/>
  <c r="F964" i="129"/>
  <c r="G964" i="129" s="1"/>
  <c r="F820" i="129"/>
  <c r="G820" i="129" s="1"/>
  <c r="F676" i="129"/>
  <c r="G676" i="129" s="1"/>
  <c r="F1083" i="129"/>
  <c r="G1083" i="129" s="1"/>
  <c r="F939" i="129"/>
  <c r="G939" i="129" s="1"/>
  <c r="F795" i="129"/>
  <c r="G795" i="129" s="1"/>
  <c r="F651" i="129"/>
  <c r="G651" i="129" s="1"/>
  <c r="F576" i="129"/>
  <c r="G576" i="129" s="1"/>
  <c r="F421" i="129"/>
  <c r="G421" i="129" s="1"/>
  <c r="F1186" i="129"/>
  <c r="G1186" i="129" s="1"/>
  <c r="F1042" i="129"/>
  <c r="G1042" i="129" s="1"/>
  <c r="F898" i="129"/>
  <c r="G898" i="129" s="1"/>
  <c r="F754" i="129"/>
  <c r="G754" i="129" s="1"/>
  <c r="F610" i="129"/>
  <c r="G610" i="129" s="1"/>
  <c r="F1197" i="129"/>
  <c r="G1197" i="129" s="1"/>
  <c r="F1053" i="129"/>
  <c r="G1053" i="129" s="1"/>
  <c r="F909" i="129"/>
  <c r="G909" i="129" s="1"/>
  <c r="F765" i="129"/>
  <c r="G765" i="129" s="1"/>
  <c r="F621" i="129"/>
  <c r="G621" i="129" s="1"/>
  <c r="F170" i="129"/>
  <c r="G170" i="129" s="1"/>
  <c r="F492" i="129"/>
  <c r="G492" i="129" s="1"/>
  <c r="F348" i="129"/>
  <c r="G348" i="129" s="1"/>
  <c r="F204" i="129"/>
  <c r="G204" i="129" s="1"/>
  <c r="F60" i="129"/>
  <c r="G60" i="129" s="1"/>
  <c r="F467" i="129"/>
  <c r="G467" i="129" s="1"/>
  <c r="F323" i="129"/>
  <c r="G323" i="129" s="1"/>
  <c r="F179" i="129"/>
  <c r="G179" i="129" s="1"/>
  <c r="F35" i="129"/>
  <c r="G35" i="129" s="1"/>
  <c r="F441" i="129"/>
  <c r="G441" i="129" s="1"/>
  <c r="F297" i="129"/>
  <c r="G297" i="129" s="1"/>
  <c r="F153" i="129"/>
  <c r="G153" i="129" s="1"/>
  <c r="F560" i="129"/>
  <c r="G560" i="129" s="1"/>
  <c r="F416" i="129"/>
  <c r="G416" i="129" s="1"/>
  <c r="F272" i="129"/>
  <c r="G272" i="129" s="1"/>
  <c r="F128" i="129"/>
  <c r="G128" i="129" s="1"/>
  <c r="F1269" i="129"/>
  <c r="G1269" i="129" s="1"/>
  <c r="F523" i="129"/>
  <c r="G523" i="129" s="1"/>
  <c r="F379" i="129"/>
  <c r="G379" i="129" s="1"/>
  <c r="F235" i="129"/>
  <c r="G235" i="129" s="1"/>
  <c r="F91" i="129"/>
  <c r="G91" i="129" s="1"/>
  <c r="F486" i="129"/>
  <c r="G486" i="129" s="1"/>
  <c r="F342" i="129"/>
  <c r="G342" i="129" s="1"/>
  <c r="F198" i="129"/>
  <c r="G198" i="129" s="1"/>
  <c r="F54" i="129"/>
  <c r="G54" i="129" s="1"/>
  <c r="F449" i="129"/>
  <c r="G449" i="129" s="1"/>
  <c r="F305" i="129"/>
  <c r="G305" i="129" s="1"/>
  <c r="F161" i="129"/>
  <c r="G161" i="129" s="1"/>
  <c r="F17" i="129"/>
  <c r="G17" i="129" s="1"/>
  <c r="F568" i="129"/>
  <c r="G568" i="129" s="1"/>
  <c r="F424" i="129"/>
  <c r="G424" i="129" s="1"/>
  <c r="F280" i="129"/>
  <c r="G280" i="129" s="1"/>
  <c r="F136" i="129"/>
  <c r="G136" i="129" s="1"/>
  <c r="F531" i="129"/>
  <c r="G531" i="129" s="1"/>
  <c r="F387" i="129"/>
  <c r="G387" i="129" s="1"/>
  <c r="F243" i="129"/>
  <c r="G243" i="129" s="1"/>
  <c r="F99" i="129"/>
  <c r="G99" i="129" s="1"/>
  <c r="E1183" i="131"/>
  <c r="D1183" i="131"/>
  <c r="E1650" i="131"/>
  <c r="D1650" i="131"/>
  <c r="E1879" i="131"/>
  <c r="D1879" i="131"/>
  <c r="E2033" i="131"/>
  <c r="D2033" i="131"/>
  <c r="E1327" i="131"/>
  <c r="D1327" i="131"/>
  <c r="E1693" i="131"/>
  <c r="D1693" i="131"/>
  <c r="E1922" i="131"/>
  <c r="D1922" i="131"/>
  <c r="E1279" i="131"/>
  <c r="D1279" i="131"/>
  <c r="E1679" i="131"/>
  <c r="D1679" i="131"/>
  <c r="E1908" i="131"/>
  <c r="D1908" i="131"/>
  <c r="E607" i="131"/>
  <c r="D607" i="131"/>
  <c r="E2095" i="131"/>
  <c r="D2095" i="131"/>
  <c r="E1733" i="131"/>
  <c r="D1733" i="131"/>
  <c r="E1038" i="131"/>
  <c r="D1038" i="131"/>
  <c r="E462" i="131"/>
  <c r="D462" i="131"/>
  <c r="E1861" i="131"/>
  <c r="D1861" i="131"/>
  <c r="E1688" i="131"/>
  <c r="D1688" i="131"/>
  <c r="E1458" i="131"/>
  <c r="D1458" i="131"/>
  <c r="E296" i="131"/>
  <c r="D296" i="131"/>
  <c r="E1702" i="131"/>
  <c r="D1702" i="131"/>
  <c r="E931" i="131"/>
  <c r="D931" i="131"/>
  <c r="E1959" i="131"/>
  <c r="D1959" i="131"/>
  <c r="D1611" i="131"/>
  <c r="E1611" i="131"/>
  <c r="E1218" i="131"/>
  <c r="D1218" i="131"/>
  <c r="E20" i="131"/>
  <c r="D20" i="131"/>
  <c r="E1728" i="131"/>
  <c r="D1728" i="131"/>
  <c r="E1016" i="131"/>
  <c r="D1016" i="131"/>
  <c r="E1683" i="131"/>
  <c r="D1683" i="131"/>
  <c r="E1446" i="131"/>
  <c r="D1446" i="131"/>
  <c r="E871" i="131"/>
  <c r="D871" i="131"/>
  <c r="E1970" i="131"/>
  <c r="D1970" i="131"/>
  <c r="E1625" i="131"/>
  <c r="D1625" i="131"/>
  <c r="E678" i="131"/>
  <c r="D678" i="131"/>
  <c r="E1695" i="131"/>
  <c r="D1695" i="131"/>
  <c r="E1471" i="131"/>
  <c r="D1471" i="131"/>
  <c r="E322" i="131"/>
  <c r="D322" i="131"/>
  <c r="E2011" i="131"/>
  <c r="D2011" i="131"/>
  <c r="E1666" i="131"/>
  <c r="D1666" i="131"/>
  <c r="E1387" i="131"/>
  <c r="D1387" i="131"/>
  <c r="E216" i="131"/>
  <c r="D216" i="131"/>
  <c r="E1217" i="131"/>
  <c r="D1217" i="131"/>
  <c r="E929" i="131"/>
  <c r="D929" i="131"/>
  <c r="E641" i="131"/>
  <c r="D641" i="131"/>
  <c r="E345" i="131"/>
  <c r="D345" i="131"/>
  <c r="E19" i="131"/>
  <c r="D19" i="131"/>
  <c r="E1816" i="131"/>
  <c r="D1816" i="131"/>
  <c r="E1528" i="131"/>
  <c r="D1528" i="131"/>
  <c r="E1240" i="131"/>
  <c r="D1240" i="131"/>
  <c r="E1096" i="131"/>
  <c r="D1096" i="131"/>
  <c r="E808" i="131"/>
  <c r="D808" i="131"/>
  <c r="E520" i="131"/>
  <c r="D520" i="131"/>
  <c r="E213" i="131"/>
  <c r="D213" i="131"/>
  <c r="E1395" i="131"/>
  <c r="D1395" i="131"/>
  <c r="E92" i="131"/>
  <c r="D92" i="131"/>
  <c r="E954" i="131"/>
  <c r="D954" i="131"/>
  <c r="E1836" i="131"/>
  <c r="D1836" i="131"/>
  <c r="E896" i="131"/>
  <c r="D896" i="131"/>
  <c r="E1585" i="131"/>
  <c r="D1585" i="131"/>
  <c r="E1822" i="131"/>
  <c r="D1822" i="131"/>
  <c r="E1098" i="131"/>
  <c r="D1098" i="131"/>
  <c r="E1635" i="131"/>
  <c r="D1635" i="131"/>
  <c r="E1865" i="131"/>
  <c r="D1865" i="131"/>
  <c r="E1040" i="131"/>
  <c r="D1040" i="131"/>
  <c r="E1621" i="131"/>
  <c r="D1621" i="131"/>
  <c r="E1850" i="131"/>
  <c r="D1850" i="131"/>
  <c r="E1135" i="131"/>
  <c r="D1135" i="131"/>
  <c r="E559" i="131"/>
  <c r="D559" i="131"/>
  <c r="E2032" i="131"/>
  <c r="D2032" i="131"/>
  <c r="E1891" i="131"/>
  <c r="D1891" i="131"/>
  <c r="E1718" i="131"/>
  <c r="D1718" i="131"/>
  <c r="E1508" i="131"/>
  <c r="D1508" i="131"/>
  <c r="E990" i="131"/>
  <c r="D990" i="131"/>
  <c r="E412" i="131"/>
  <c r="D412" i="131"/>
  <c r="E2019" i="131"/>
  <c r="D2019" i="131"/>
  <c r="E1847" i="131"/>
  <c r="D1847" i="131"/>
  <c r="E1674" i="131"/>
  <c r="D1674" i="131"/>
  <c r="E1412" i="131"/>
  <c r="D1412" i="131"/>
  <c r="E836" i="131"/>
  <c r="D836" i="131"/>
  <c r="E244" i="131"/>
  <c r="D244" i="131"/>
  <c r="E1860" i="131"/>
  <c r="D1860" i="131"/>
  <c r="E1687" i="131"/>
  <c r="D1687" i="131"/>
  <c r="E1457" i="131"/>
  <c r="D1457" i="131"/>
  <c r="E883" i="131"/>
  <c r="D883" i="131"/>
  <c r="E295" i="131"/>
  <c r="D295" i="131"/>
  <c r="E1945" i="131"/>
  <c r="D1945" i="131"/>
  <c r="E1772" i="131"/>
  <c r="D1772" i="131"/>
  <c r="E1592" i="131"/>
  <c r="D1592" i="131"/>
  <c r="E1170" i="131"/>
  <c r="D1170" i="131"/>
  <c r="E594" i="131"/>
  <c r="D594" i="131"/>
  <c r="E2079" i="131"/>
  <c r="D2079" i="131"/>
  <c r="E1886" i="131"/>
  <c r="D1886" i="131"/>
  <c r="E1714" i="131"/>
  <c r="D1714" i="131"/>
  <c r="E1501" i="131"/>
  <c r="D1501" i="131"/>
  <c r="E968" i="131"/>
  <c r="D968" i="131"/>
  <c r="E388" i="131"/>
  <c r="D388" i="131"/>
  <c r="E2015" i="131"/>
  <c r="D2015" i="131"/>
  <c r="E1842" i="131"/>
  <c r="D1842" i="131"/>
  <c r="E1669" i="131"/>
  <c r="D1669" i="131"/>
  <c r="E1399" i="131"/>
  <c r="D1399" i="131"/>
  <c r="E823" i="131"/>
  <c r="D823" i="131"/>
  <c r="D229" i="131"/>
  <c r="E229" i="131"/>
  <c r="E1956" i="131"/>
  <c r="D1956" i="131"/>
  <c r="E1783" i="131"/>
  <c r="D1783" i="131"/>
  <c r="E1608" i="131"/>
  <c r="D1608" i="131"/>
  <c r="E1206" i="131"/>
  <c r="D1206" i="131"/>
  <c r="E630" i="131"/>
  <c r="D630" i="131"/>
  <c r="E2127" i="131"/>
  <c r="D2127" i="131"/>
  <c r="E2026" i="131"/>
  <c r="D2026" i="131"/>
  <c r="E1854" i="131"/>
  <c r="D1854" i="131"/>
  <c r="E1681" i="131"/>
  <c r="D1681" i="131"/>
  <c r="E1436" i="131"/>
  <c r="D1436" i="131"/>
  <c r="E860" i="131"/>
  <c r="D860" i="131"/>
  <c r="E270" i="131"/>
  <c r="D270" i="131"/>
  <c r="E1997" i="131"/>
  <c r="D1997" i="131"/>
  <c r="E1824" i="131"/>
  <c r="D1824" i="131"/>
  <c r="E1651" i="131"/>
  <c r="D1651" i="131"/>
  <c r="E1339" i="131"/>
  <c r="D1339" i="131"/>
  <c r="E763" i="131"/>
  <c r="D763" i="131"/>
  <c r="E164" i="131"/>
  <c r="D164" i="131"/>
  <c r="E1349" i="131"/>
  <c r="D1349" i="131"/>
  <c r="E1205" i="131"/>
  <c r="D1205" i="131"/>
  <c r="E1061" i="131"/>
  <c r="D1061" i="131"/>
  <c r="E917" i="131"/>
  <c r="D917" i="131"/>
  <c r="E773" i="131"/>
  <c r="D773" i="131"/>
  <c r="D629" i="131"/>
  <c r="E629" i="131"/>
  <c r="E485" i="131"/>
  <c r="D485" i="131"/>
  <c r="E332" i="131"/>
  <c r="D332" i="131"/>
  <c r="E175" i="131"/>
  <c r="D175" i="131"/>
  <c r="E2126" i="131"/>
  <c r="D2126" i="131"/>
  <c r="E1948" i="131"/>
  <c r="D1948" i="131"/>
  <c r="E1804" i="131"/>
  <c r="D1804" i="131"/>
  <c r="E1660" i="131"/>
  <c r="D1660" i="131"/>
  <c r="E1516" i="131"/>
  <c r="D1516" i="131"/>
  <c r="E1372" i="131"/>
  <c r="D1372" i="131"/>
  <c r="E1228" i="131"/>
  <c r="D1228" i="131"/>
  <c r="E1084" i="131"/>
  <c r="D1084" i="131"/>
  <c r="E940" i="131"/>
  <c r="D940" i="131"/>
  <c r="E796" i="131"/>
  <c r="D796" i="131"/>
  <c r="E652" i="131"/>
  <c r="D652" i="131"/>
  <c r="E508" i="131"/>
  <c r="D508" i="131"/>
  <c r="E357" i="131"/>
  <c r="D357" i="131"/>
  <c r="E200" i="131"/>
  <c r="D200" i="131"/>
  <c r="E33" i="131"/>
  <c r="D33" i="131"/>
  <c r="E1527" i="131"/>
  <c r="D1527" i="131"/>
  <c r="E1383" i="131"/>
  <c r="D1383" i="131"/>
  <c r="E1239" i="131"/>
  <c r="D1239" i="131"/>
  <c r="E1095" i="131"/>
  <c r="D1095" i="131"/>
  <c r="E951" i="131"/>
  <c r="D951" i="131"/>
  <c r="E807" i="131"/>
  <c r="D807" i="131"/>
  <c r="E663" i="131"/>
  <c r="D663" i="131"/>
  <c r="E519" i="131"/>
  <c r="D519" i="131"/>
  <c r="E369" i="131"/>
  <c r="D369" i="131"/>
  <c r="D212" i="131"/>
  <c r="E212" i="131"/>
  <c r="D49" i="131"/>
  <c r="E49" i="131"/>
  <c r="E1550" i="131"/>
  <c r="D1550" i="131"/>
  <c r="E1406" i="131"/>
  <c r="D1406" i="131"/>
  <c r="E1262" i="131"/>
  <c r="D1262" i="131"/>
  <c r="E1118" i="131"/>
  <c r="D1118" i="131"/>
  <c r="E974" i="131"/>
  <c r="D974" i="131"/>
  <c r="E830" i="131"/>
  <c r="D830" i="131"/>
  <c r="E686" i="131"/>
  <c r="D686" i="131"/>
  <c r="E542" i="131"/>
  <c r="D542" i="131"/>
  <c r="E394" i="131"/>
  <c r="D394" i="131"/>
  <c r="E237" i="131"/>
  <c r="D237" i="131"/>
  <c r="E78" i="131"/>
  <c r="D78" i="131"/>
  <c r="E1453" i="131"/>
  <c r="D1453" i="131"/>
  <c r="E1309" i="131"/>
  <c r="D1309" i="131"/>
  <c r="E1165" i="131"/>
  <c r="D1165" i="131"/>
  <c r="E1021" i="131"/>
  <c r="D1021" i="131"/>
  <c r="E877" i="131"/>
  <c r="D877" i="131"/>
  <c r="E733" i="131"/>
  <c r="D733" i="131"/>
  <c r="E589" i="131"/>
  <c r="D589" i="131"/>
  <c r="E445" i="131"/>
  <c r="D445" i="131"/>
  <c r="E288" i="131"/>
  <c r="D288" i="131"/>
  <c r="E131" i="131"/>
  <c r="D131" i="131"/>
  <c r="E2071" i="131"/>
  <c r="D2071" i="131"/>
  <c r="E1368" i="131"/>
  <c r="D1368" i="131"/>
  <c r="E1224" i="131"/>
  <c r="D1224" i="131"/>
  <c r="E1080" i="131"/>
  <c r="D1080" i="131"/>
  <c r="E936" i="131"/>
  <c r="D936" i="131"/>
  <c r="E792" i="131"/>
  <c r="D792" i="131"/>
  <c r="E648" i="131"/>
  <c r="D648" i="131"/>
  <c r="E504" i="131"/>
  <c r="D504" i="131"/>
  <c r="E353" i="131"/>
  <c r="D353" i="131"/>
  <c r="E196" i="131"/>
  <c r="D196" i="131"/>
  <c r="E29" i="131"/>
  <c r="D29" i="131"/>
  <c r="E1571" i="131"/>
  <c r="D1571" i="131"/>
  <c r="E1427" i="131"/>
  <c r="D1427" i="131"/>
  <c r="E1283" i="131"/>
  <c r="D1283" i="131"/>
  <c r="E1139" i="131"/>
  <c r="D1139" i="131"/>
  <c r="E995" i="131"/>
  <c r="D995" i="131"/>
  <c r="E851" i="131"/>
  <c r="D851" i="131"/>
  <c r="E707" i="131"/>
  <c r="D707" i="131"/>
  <c r="E563" i="131"/>
  <c r="D563" i="131"/>
  <c r="E417" i="131"/>
  <c r="D417" i="131"/>
  <c r="E260" i="131"/>
  <c r="D260" i="131"/>
  <c r="E103" i="131"/>
  <c r="D103" i="131"/>
  <c r="E2038" i="131"/>
  <c r="D2038" i="131"/>
  <c r="E1486" i="131"/>
  <c r="D1486" i="131"/>
  <c r="E1342" i="131"/>
  <c r="D1342" i="131"/>
  <c r="E1198" i="131"/>
  <c r="D1198" i="131"/>
  <c r="E1054" i="131"/>
  <c r="D1054" i="131"/>
  <c r="E910" i="131"/>
  <c r="D910" i="131"/>
  <c r="E766" i="131"/>
  <c r="D766" i="131"/>
  <c r="E622" i="131"/>
  <c r="D622" i="131"/>
  <c r="E478" i="131"/>
  <c r="D478" i="131"/>
  <c r="E324" i="131"/>
  <c r="D324" i="131"/>
  <c r="E167" i="131"/>
  <c r="D167" i="131"/>
  <c r="E2116" i="131"/>
  <c r="D2116" i="131"/>
  <c r="E1941" i="131"/>
  <c r="D1941" i="131"/>
  <c r="E1797" i="131"/>
  <c r="D1797" i="131"/>
  <c r="E1653" i="131"/>
  <c r="D1653" i="131"/>
  <c r="E1509" i="131"/>
  <c r="D1509" i="131"/>
  <c r="E1365" i="131"/>
  <c r="D1365" i="131"/>
  <c r="E1221" i="131"/>
  <c r="D1221" i="131"/>
  <c r="E1077" i="131"/>
  <c r="D1077" i="131"/>
  <c r="E933" i="131"/>
  <c r="D933" i="131"/>
  <c r="E789" i="131"/>
  <c r="D789" i="131"/>
  <c r="E645" i="131"/>
  <c r="D645" i="131"/>
  <c r="E501" i="131"/>
  <c r="D501" i="131"/>
  <c r="D349" i="131"/>
  <c r="E349" i="131"/>
  <c r="E192" i="131"/>
  <c r="D192" i="131"/>
  <c r="E25" i="131"/>
  <c r="D25" i="131"/>
  <c r="E59" i="131"/>
  <c r="D59" i="131"/>
  <c r="E2037" i="131"/>
  <c r="D2037" i="131"/>
  <c r="E2060" i="131"/>
  <c r="D2060" i="131"/>
  <c r="E315" i="131"/>
  <c r="D315" i="131"/>
  <c r="E171" i="131"/>
  <c r="D171" i="131"/>
  <c r="E27" i="131"/>
  <c r="D27" i="131"/>
  <c r="F727" i="129"/>
  <c r="G727" i="129" s="1"/>
  <c r="F787" i="129"/>
  <c r="G787" i="129" s="1"/>
  <c r="F764" i="129"/>
  <c r="G764" i="129" s="1"/>
  <c r="F979" i="129"/>
  <c r="G979" i="129" s="1"/>
  <c r="F406" i="129"/>
  <c r="G406" i="129" s="1"/>
  <c r="F955" i="129"/>
  <c r="G955" i="129" s="1"/>
  <c r="F1122" i="129"/>
  <c r="G1122" i="129" s="1"/>
  <c r="F978" i="129"/>
  <c r="G978" i="129" s="1"/>
  <c r="F834" i="129"/>
  <c r="G834" i="129" s="1"/>
  <c r="F690" i="129"/>
  <c r="G690" i="129" s="1"/>
  <c r="F446" i="129"/>
  <c r="G446" i="129" s="1"/>
  <c r="F1181" i="129"/>
  <c r="G1181" i="129" s="1"/>
  <c r="F1037" i="129"/>
  <c r="G1037" i="129" s="1"/>
  <c r="F893" i="129"/>
  <c r="G893" i="129" s="1"/>
  <c r="F749" i="129"/>
  <c r="G749" i="129" s="1"/>
  <c r="F605" i="129"/>
  <c r="G605" i="129" s="1"/>
  <c r="F1096" i="129"/>
  <c r="G1096" i="129" s="1"/>
  <c r="F952" i="129"/>
  <c r="G952" i="129" s="1"/>
  <c r="F808" i="129"/>
  <c r="G808" i="129" s="1"/>
  <c r="F664" i="129"/>
  <c r="G664" i="129" s="1"/>
  <c r="F346" i="129"/>
  <c r="G346" i="129" s="1"/>
  <c r="F1215" i="129"/>
  <c r="G1215" i="129" s="1"/>
  <c r="F1071" i="129"/>
  <c r="G1071" i="129" s="1"/>
  <c r="F927" i="129"/>
  <c r="G927" i="129" s="1"/>
  <c r="F783" i="129"/>
  <c r="G783" i="129" s="1"/>
  <c r="F639" i="129"/>
  <c r="G639" i="129" s="1"/>
  <c r="F242" i="129"/>
  <c r="G242" i="129" s="1"/>
  <c r="F1142" i="129"/>
  <c r="G1142" i="129" s="1"/>
  <c r="F998" i="129"/>
  <c r="G998" i="129" s="1"/>
  <c r="F854" i="129"/>
  <c r="G854" i="129" s="1"/>
  <c r="F710" i="129"/>
  <c r="G710" i="129" s="1"/>
  <c r="F529" i="129"/>
  <c r="G529" i="129" s="1"/>
  <c r="F1153" i="129"/>
  <c r="G1153" i="129" s="1"/>
  <c r="F1009" i="129"/>
  <c r="G1009" i="129" s="1"/>
  <c r="F865" i="129"/>
  <c r="G865" i="129" s="1"/>
  <c r="F721" i="129"/>
  <c r="G721" i="129" s="1"/>
  <c r="F574" i="129"/>
  <c r="G574" i="129" s="1"/>
  <c r="F1200" i="129"/>
  <c r="G1200" i="129" s="1"/>
  <c r="F1056" i="129"/>
  <c r="G1056" i="129" s="1"/>
  <c r="F912" i="129"/>
  <c r="G912" i="129" s="1"/>
  <c r="F768" i="129"/>
  <c r="G768" i="129" s="1"/>
  <c r="F624" i="129"/>
  <c r="G624" i="129" s="1"/>
  <c r="F182" i="129"/>
  <c r="G182" i="129" s="1"/>
  <c r="F1103" i="129"/>
  <c r="G1103" i="129" s="1"/>
  <c r="F959" i="129"/>
  <c r="G959" i="129" s="1"/>
  <c r="F815" i="129"/>
  <c r="G815" i="129" s="1"/>
  <c r="F671" i="129"/>
  <c r="G671" i="129" s="1"/>
  <c r="F373" i="129"/>
  <c r="G373" i="129" s="1"/>
  <c r="F1174" i="129"/>
  <c r="G1174" i="129" s="1"/>
  <c r="F1030" i="129"/>
  <c r="G1030" i="129" s="1"/>
  <c r="F886" i="129"/>
  <c r="G886" i="129" s="1"/>
  <c r="F742" i="129"/>
  <c r="G742" i="129" s="1"/>
  <c r="F598" i="129"/>
  <c r="G598" i="129" s="1"/>
  <c r="F82" i="129"/>
  <c r="G82" i="129" s="1"/>
  <c r="F1185" i="129"/>
  <c r="G1185" i="129" s="1"/>
  <c r="F1041" i="129"/>
  <c r="G1041" i="129" s="1"/>
  <c r="F897" i="129"/>
  <c r="G897" i="129" s="1"/>
  <c r="F753" i="129"/>
  <c r="G753" i="129" s="1"/>
  <c r="F609" i="129"/>
  <c r="G609" i="129" s="1"/>
  <c r="F122" i="129"/>
  <c r="G122" i="129" s="1"/>
  <c r="F480" i="129"/>
  <c r="G480" i="129" s="1"/>
  <c r="F336" i="129"/>
  <c r="G336" i="129" s="1"/>
  <c r="F192" i="129"/>
  <c r="G192" i="129" s="1"/>
  <c r="F48" i="129"/>
  <c r="G48" i="129" s="1"/>
  <c r="F1229" i="129"/>
  <c r="G1229" i="129" s="1"/>
  <c r="F455" i="129"/>
  <c r="G455" i="129" s="1"/>
  <c r="F311" i="129"/>
  <c r="G311" i="129" s="1"/>
  <c r="F167" i="129"/>
  <c r="G167" i="129" s="1"/>
  <c r="F23" i="129"/>
  <c r="G23" i="129" s="1"/>
  <c r="F573" i="129"/>
  <c r="G573" i="129" s="1"/>
  <c r="F429" i="129"/>
  <c r="G429" i="129" s="1"/>
  <c r="F285" i="129"/>
  <c r="G285" i="129" s="1"/>
  <c r="F141" i="129"/>
  <c r="G141" i="129" s="1"/>
  <c r="F548" i="129"/>
  <c r="G548" i="129" s="1"/>
  <c r="F404" i="129"/>
  <c r="G404" i="129" s="1"/>
  <c r="F260" i="129"/>
  <c r="G260" i="129" s="1"/>
  <c r="F116" i="129"/>
  <c r="G116" i="129" s="1"/>
  <c r="F511" i="129"/>
  <c r="G511" i="129" s="1"/>
  <c r="F367" i="129"/>
  <c r="G367" i="129" s="1"/>
  <c r="F223" i="129"/>
  <c r="G223" i="129" s="1"/>
  <c r="F79" i="129"/>
  <c r="G79" i="129" s="1"/>
  <c r="F474" i="129"/>
  <c r="G474" i="129" s="1"/>
  <c r="F330" i="129"/>
  <c r="G330" i="129" s="1"/>
  <c r="F186" i="129"/>
  <c r="G186" i="129" s="1"/>
  <c r="F42" i="129"/>
  <c r="G42" i="129" s="1"/>
  <c r="F437" i="129"/>
  <c r="G437" i="129" s="1"/>
  <c r="F293" i="129"/>
  <c r="G293" i="129" s="1"/>
  <c r="F149" i="129"/>
  <c r="G149" i="129" s="1"/>
  <c r="F556" i="129"/>
  <c r="G556" i="129" s="1"/>
  <c r="F412" i="129"/>
  <c r="G412" i="129" s="1"/>
  <c r="F268" i="129"/>
  <c r="G268" i="129" s="1"/>
  <c r="F124" i="129"/>
  <c r="G124" i="129" s="1"/>
  <c r="F519" i="129"/>
  <c r="G519" i="129" s="1"/>
  <c r="F375" i="129"/>
  <c r="G375" i="129" s="1"/>
  <c r="F231" i="129"/>
  <c r="G231" i="129" s="1"/>
  <c r="F87" i="129"/>
  <c r="G87" i="129" s="1"/>
  <c r="E112" i="131"/>
  <c r="D112" i="131"/>
  <c r="E1337" i="131"/>
  <c r="D1337" i="131"/>
  <c r="E1193" i="131"/>
  <c r="D1193" i="131"/>
  <c r="E1049" i="131"/>
  <c r="D1049" i="131"/>
  <c r="E905" i="131"/>
  <c r="D905" i="131"/>
  <c r="E761" i="131"/>
  <c r="D761" i="131"/>
  <c r="D617" i="131"/>
  <c r="E617" i="131"/>
  <c r="D473" i="131"/>
  <c r="E473" i="131"/>
  <c r="E319" i="131"/>
  <c r="D319" i="131"/>
  <c r="E162" i="131"/>
  <c r="D162" i="131"/>
  <c r="E2110" i="131"/>
  <c r="D2110" i="131"/>
  <c r="E1936" i="131"/>
  <c r="D1936" i="131"/>
  <c r="E1792" i="131"/>
  <c r="D1792" i="131"/>
  <c r="E1648" i="131"/>
  <c r="D1648" i="131"/>
  <c r="E1504" i="131"/>
  <c r="D1504" i="131"/>
  <c r="E1360" i="131"/>
  <c r="D1360" i="131"/>
  <c r="E1216" i="131"/>
  <c r="D1216" i="131"/>
  <c r="E1072" i="131"/>
  <c r="D1072" i="131"/>
  <c r="E928" i="131"/>
  <c r="D928" i="131"/>
  <c r="E784" i="131"/>
  <c r="D784" i="131"/>
  <c r="E640" i="131"/>
  <c r="D640" i="131"/>
  <c r="E496" i="131"/>
  <c r="D496" i="131"/>
  <c r="E344" i="131"/>
  <c r="D344" i="131"/>
  <c r="E187" i="131"/>
  <c r="D187" i="131"/>
  <c r="E18" i="131"/>
  <c r="D18" i="131"/>
  <c r="E1515" i="131"/>
  <c r="D1515" i="131"/>
  <c r="E1371" i="131"/>
  <c r="D1371" i="131"/>
  <c r="E1227" i="131"/>
  <c r="D1227" i="131"/>
  <c r="E1083" i="131"/>
  <c r="D1083" i="131"/>
  <c r="E939" i="131"/>
  <c r="D939" i="131"/>
  <c r="E795" i="131"/>
  <c r="D795" i="131"/>
  <c r="E651" i="131"/>
  <c r="D651" i="131"/>
  <c r="E507" i="131"/>
  <c r="D507" i="131"/>
  <c r="E356" i="131"/>
  <c r="D356" i="131"/>
  <c r="E199" i="131"/>
  <c r="D199" i="131"/>
  <c r="E32" i="131"/>
  <c r="D32" i="131"/>
  <c r="E1538" i="131"/>
  <c r="D1538" i="131"/>
  <c r="E1394" i="131"/>
  <c r="D1394" i="131"/>
  <c r="E1250" i="131"/>
  <c r="D1250" i="131"/>
  <c r="E1106" i="131"/>
  <c r="D1106" i="131"/>
  <c r="E962" i="131"/>
  <c r="D962" i="131"/>
  <c r="E818" i="131"/>
  <c r="D818" i="131"/>
  <c r="E674" i="131"/>
  <c r="D674" i="131"/>
  <c r="E530" i="131"/>
  <c r="D530" i="131"/>
  <c r="E381" i="131"/>
  <c r="D381" i="131"/>
  <c r="D224" i="131"/>
  <c r="E224" i="131"/>
  <c r="E64" i="131"/>
  <c r="D64" i="131"/>
  <c r="E1441" i="131"/>
  <c r="D1441" i="131"/>
  <c r="E1297" i="131"/>
  <c r="D1297" i="131"/>
  <c r="E1153" i="131"/>
  <c r="D1153" i="131"/>
  <c r="E1009" i="131"/>
  <c r="D1009" i="131"/>
  <c r="E865" i="131"/>
  <c r="D865" i="131"/>
  <c r="E721" i="131"/>
  <c r="D721" i="131"/>
  <c r="E577" i="131"/>
  <c r="D577" i="131"/>
  <c r="E432" i="131"/>
  <c r="D432" i="131"/>
  <c r="E275" i="131"/>
  <c r="D275" i="131"/>
  <c r="E118" i="131"/>
  <c r="D118" i="131"/>
  <c r="E2056" i="131"/>
  <c r="D2056" i="131"/>
  <c r="E1356" i="131"/>
  <c r="D1356" i="131"/>
  <c r="E1212" i="131"/>
  <c r="D1212" i="131"/>
  <c r="E1068" i="131"/>
  <c r="D1068" i="131"/>
  <c r="E924" i="131"/>
  <c r="D924" i="131"/>
  <c r="E780" i="131"/>
  <c r="D780" i="131"/>
  <c r="E636" i="131"/>
  <c r="D636" i="131"/>
  <c r="E492" i="131"/>
  <c r="D492" i="131"/>
  <c r="E340" i="131"/>
  <c r="D340" i="131"/>
  <c r="E182" i="131"/>
  <c r="D182" i="131"/>
  <c r="E13" i="131"/>
  <c r="D13" i="131"/>
  <c r="E1559" i="131"/>
  <c r="D1559" i="131"/>
  <c r="E1415" i="131"/>
  <c r="D1415" i="131"/>
  <c r="E1271" i="131"/>
  <c r="D1271" i="131"/>
  <c r="E1127" i="131"/>
  <c r="D1127" i="131"/>
  <c r="E983" i="131"/>
  <c r="D983" i="131"/>
  <c r="E839" i="131"/>
  <c r="D839" i="131"/>
  <c r="E695" i="131"/>
  <c r="D695" i="131"/>
  <c r="E551" i="131"/>
  <c r="D551" i="131"/>
  <c r="E404" i="131"/>
  <c r="D404" i="131"/>
  <c r="E247" i="131"/>
  <c r="D247" i="131"/>
  <c r="E89" i="131"/>
  <c r="D89" i="131"/>
  <c r="E1618" i="131"/>
  <c r="D1618" i="131"/>
  <c r="E1474" i="131"/>
  <c r="D1474" i="131"/>
  <c r="E1330" i="131"/>
  <c r="D1330" i="131"/>
  <c r="E1186" i="131"/>
  <c r="D1186" i="131"/>
  <c r="E1042" i="131"/>
  <c r="D1042" i="131"/>
  <c r="E898" i="131"/>
  <c r="D898" i="131"/>
  <c r="E754" i="131"/>
  <c r="D754" i="131"/>
  <c r="E610" i="131"/>
  <c r="D610" i="131"/>
  <c r="E466" i="131"/>
  <c r="D466" i="131"/>
  <c r="E311" i="131"/>
  <c r="D311" i="131"/>
  <c r="E154" i="131"/>
  <c r="D154" i="131"/>
  <c r="E2100" i="131"/>
  <c r="D2100" i="131"/>
  <c r="E1929" i="131"/>
  <c r="D1929" i="131"/>
  <c r="E1785" i="131"/>
  <c r="D1785" i="131"/>
  <c r="E1641" i="131"/>
  <c r="D1641" i="131"/>
  <c r="E1497" i="131"/>
  <c r="D1497" i="131"/>
  <c r="D1353" i="131"/>
  <c r="E1353" i="131"/>
  <c r="E1209" i="131"/>
  <c r="D1209" i="131"/>
  <c r="E1065" i="131"/>
  <c r="D1065" i="131"/>
  <c r="D921" i="131"/>
  <c r="E921" i="131"/>
  <c r="E777" i="131"/>
  <c r="D777" i="131"/>
  <c r="E633" i="131"/>
  <c r="D633" i="131"/>
  <c r="E489" i="131"/>
  <c r="D489" i="131"/>
  <c r="E336" i="131"/>
  <c r="D336" i="131"/>
  <c r="E179" i="131"/>
  <c r="D179" i="131"/>
  <c r="E2130" i="131"/>
  <c r="D2130" i="131"/>
  <c r="E47" i="131"/>
  <c r="D47" i="131"/>
  <c r="E2048" i="131"/>
  <c r="D2048" i="131"/>
  <c r="E303" i="131"/>
  <c r="D303" i="131"/>
  <c r="E159" i="131"/>
  <c r="D159" i="131"/>
  <c r="E15" i="131"/>
  <c r="D15" i="131"/>
  <c r="F1240" i="129"/>
  <c r="G1240" i="129" s="1"/>
  <c r="F907" i="129"/>
  <c r="G907" i="129" s="1"/>
  <c r="F118" i="129"/>
  <c r="G118" i="129" s="1"/>
  <c r="F966" i="129"/>
  <c r="G966" i="129" s="1"/>
  <c r="F678" i="129"/>
  <c r="G678" i="129" s="1"/>
  <c r="F1169" i="129"/>
  <c r="G1169" i="129" s="1"/>
  <c r="F1025" i="129"/>
  <c r="G1025" i="129" s="1"/>
  <c r="F881" i="129"/>
  <c r="G881" i="129" s="1"/>
  <c r="F737" i="129"/>
  <c r="G737" i="129" s="1"/>
  <c r="F593" i="129"/>
  <c r="G593" i="129" s="1"/>
  <c r="F1084" i="129"/>
  <c r="G1084" i="129" s="1"/>
  <c r="F940" i="129"/>
  <c r="G940" i="129" s="1"/>
  <c r="F796" i="129"/>
  <c r="G796" i="129" s="1"/>
  <c r="F652" i="129"/>
  <c r="G652" i="129" s="1"/>
  <c r="F194" i="129"/>
  <c r="G194" i="129" s="1"/>
  <c r="F1141" i="129"/>
  <c r="G1141" i="129" s="1"/>
  <c r="F997" i="129"/>
  <c r="G997" i="129" s="1"/>
  <c r="F853" i="129"/>
  <c r="G853" i="129" s="1"/>
  <c r="F709" i="129"/>
  <c r="G709" i="129" s="1"/>
  <c r="F1188" i="129"/>
  <c r="G1188" i="129" s="1"/>
  <c r="F1044" i="129"/>
  <c r="G1044" i="129" s="1"/>
  <c r="F900" i="129"/>
  <c r="G900" i="129" s="1"/>
  <c r="F756" i="129"/>
  <c r="G756" i="129" s="1"/>
  <c r="F612" i="129"/>
  <c r="G612" i="129" s="1"/>
  <c r="F134" i="129"/>
  <c r="G134" i="129" s="1"/>
  <c r="F1091" i="129"/>
  <c r="G1091" i="129" s="1"/>
  <c r="F947" i="129"/>
  <c r="G947" i="129" s="1"/>
  <c r="F803" i="129"/>
  <c r="G803" i="129" s="1"/>
  <c r="F659" i="129"/>
  <c r="G659" i="129" s="1"/>
  <c r="F325" i="129"/>
  <c r="G325" i="129" s="1"/>
  <c r="F1162" i="129"/>
  <c r="G1162" i="129" s="1"/>
  <c r="F1018" i="129"/>
  <c r="G1018" i="129" s="1"/>
  <c r="F874" i="129"/>
  <c r="G874" i="129" s="1"/>
  <c r="F730" i="129"/>
  <c r="G730" i="129" s="1"/>
  <c r="F586" i="129"/>
  <c r="G586" i="129" s="1"/>
  <c r="F34" i="129"/>
  <c r="G34" i="129" s="1"/>
  <c r="F1173" i="129"/>
  <c r="G1173" i="129" s="1"/>
  <c r="F1029" i="129"/>
  <c r="G1029" i="129" s="1"/>
  <c r="F885" i="129"/>
  <c r="G885" i="129" s="1"/>
  <c r="F741" i="129"/>
  <c r="G741" i="129" s="1"/>
  <c r="F597" i="129"/>
  <c r="G597" i="129" s="1"/>
  <c r="F74" i="129"/>
  <c r="G74" i="129" s="1"/>
  <c r="F468" i="129"/>
  <c r="G468" i="129" s="1"/>
  <c r="F324" i="129"/>
  <c r="G324" i="129" s="1"/>
  <c r="F180" i="129"/>
  <c r="G180" i="129" s="1"/>
  <c r="F36" i="129"/>
  <c r="G36" i="129" s="1"/>
  <c r="F443" i="129"/>
  <c r="G443" i="129" s="1"/>
  <c r="F299" i="129"/>
  <c r="G299" i="129" s="1"/>
  <c r="F155" i="129"/>
  <c r="G155" i="129" s="1"/>
  <c r="F11" i="129"/>
  <c r="G11" i="129" s="1"/>
  <c r="F561" i="129"/>
  <c r="G561" i="129" s="1"/>
  <c r="F417" i="129"/>
  <c r="G417" i="129" s="1"/>
  <c r="F273" i="129"/>
  <c r="G273" i="129" s="1"/>
  <c r="F129" i="129"/>
  <c r="G129" i="129" s="1"/>
  <c r="F536" i="129"/>
  <c r="G536" i="129" s="1"/>
  <c r="F392" i="129"/>
  <c r="G392" i="129" s="1"/>
  <c r="F248" i="129"/>
  <c r="G248" i="129" s="1"/>
  <c r="F104" i="129"/>
  <c r="G104" i="129" s="1"/>
  <c r="F499" i="129"/>
  <c r="G499" i="129" s="1"/>
  <c r="F355" i="129"/>
  <c r="G355" i="129" s="1"/>
  <c r="F211" i="129"/>
  <c r="G211" i="129" s="1"/>
  <c r="F67" i="129"/>
  <c r="G67" i="129" s="1"/>
  <c r="F462" i="129"/>
  <c r="G462" i="129" s="1"/>
  <c r="F318" i="129"/>
  <c r="G318" i="129" s="1"/>
  <c r="F174" i="129"/>
  <c r="G174" i="129" s="1"/>
  <c r="F30" i="129"/>
  <c r="G30" i="129" s="1"/>
  <c r="F569" i="129"/>
  <c r="G569" i="129" s="1"/>
  <c r="F425" i="129"/>
  <c r="G425" i="129" s="1"/>
  <c r="F281" i="129"/>
  <c r="G281" i="129" s="1"/>
  <c r="F137" i="129"/>
  <c r="G137" i="129" s="1"/>
  <c r="F544" i="129"/>
  <c r="G544" i="129" s="1"/>
  <c r="F400" i="129"/>
  <c r="G400" i="129" s="1"/>
  <c r="F256" i="129"/>
  <c r="G256" i="129" s="1"/>
  <c r="F112" i="129"/>
  <c r="G112" i="129" s="1"/>
  <c r="F507" i="129"/>
  <c r="G507" i="129" s="1"/>
  <c r="F363" i="129"/>
  <c r="G363" i="129" s="1"/>
  <c r="F219" i="129"/>
  <c r="G219" i="129" s="1"/>
  <c r="F75" i="129"/>
  <c r="G75" i="129" s="1"/>
  <c r="F583" i="129"/>
  <c r="G583" i="129" s="1"/>
  <c r="F643" i="129"/>
  <c r="G643" i="129" s="1"/>
  <c r="F1207" i="129"/>
  <c r="G1207" i="129" s="1"/>
  <c r="F620" i="129"/>
  <c r="G620" i="129" s="1"/>
  <c r="F811" i="129"/>
  <c r="G811" i="129" s="1"/>
  <c r="F1098" i="129"/>
  <c r="G1098" i="129" s="1"/>
  <c r="F954" i="129"/>
  <c r="G954" i="129" s="1"/>
  <c r="F810" i="129"/>
  <c r="G810" i="129" s="1"/>
  <c r="F666" i="129"/>
  <c r="G666" i="129" s="1"/>
  <c r="F350" i="129"/>
  <c r="G350" i="129" s="1"/>
  <c r="F1157" i="129"/>
  <c r="G1157" i="129" s="1"/>
  <c r="F1013" i="129"/>
  <c r="G1013" i="129" s="1"/>
  <c r="F869" i="129"/>
  <c r="G869" i="129" s="1"/>
  <c r="F725" i="129"/>
  <c r="G725" i="129" s="1"/>
  <c r="F1216" i="129"/>
  <c r="G1216" i="129" s="1"/>
  <c r="F1072" i="129"/>
  <c r="G1072" i="129" s="1"/>
  <c r="F928" i="129"/>
  <c r="G928" i="129" s="1"/>
  <c r="F784" i="129"/>
  <c r="G784" i="129" s="1"/>
  <c r="F640" i="129"/>
  <c r="G640" i="129" s="1"/>
  <c r="F1191" i="129"/>
  <c r="G1191" i="129" s="1"/>
  <c r="F1047" i="129"/>
  <c r="G1047" i="129" s="1"/>
  <c r="F903" i="129"/>
  <c r="G903" i="129" s="1"/>
  <c r="F759" i="129"/>
  <c r="G759" i="129" s="1"/>
  <c r="F615" i="129"/>
  <c r="G615" i="129" s="1"/>
  <c r="F1118" i="129"/>
  <c r="G1118" i="129" s="1"/>
  <c r="F974" i="129"/>
  <c r="G974" i="129" s="1"/>
  <c r="F830" i="129"/>
  <c r="G830" i="129" s="1"/>
  <c r="F686" i="129"/>
  <c r="G686" i="129" s="1"/>
  <c r="F433" i="129"/>
  <c r="G433" i="129" s="1"/>
  <c r="F1129" i="129"/>
  <c r="G1129" i="129" s="1"/>
  <c r="F985" i="129"/>
  <c r="G985" i="129" s="1"/>
  <c r="F841" i="129"/>
  <c r="G841" i="129" s="1"/>
  <c r="F697" i="129"/>
  <c r="G697" i="129" s="1"/>
  <c r="F1176" i="129"/>
  <c r="G1176" i="129" s="1"/>
  <c r="F1032" i="129"/>
  <c r="G1032" i="129" s="1"/>
  <c r="F888" i="129"/>
  <c r="G888" i="129" s="1"/>
  <c r="F744" i="129"/>
  <c r="G744" i="129" s="1"/>
  <c r="F600" i="129"/>
  <c r="G600" i="129" s="1"/>
  <c r="F86" i="129"/>
  <c r="G86" i="129" s="1"/>
  <c r="F1079" i="129"/>
  <c r="G1079" i="129" s="1"/>
  <c r="F935" i="129"/>
  <c r="G935" i="129" s="1"/>
  <c r="F791" i="129"/>
  <c r="G791" i="129" s="1"/>
  <c r="F647" i="129"/>
  <c r="G647" i="129" s="1"/>
  <c r="F277" i="129"/>
  <c r="G277" i="129" s="1"/>
  <c r="F1150" i="129"/>
  <c r="G1150" i="129" s="1"/>
  <c r="F1006" i="129"/>
  <c r="G1006" i="129" s="1"/>
  <c r="F862" i="129"/>
  <c r="G862" i="129" s="1"/>
  <c r="F718" i="129"/>
  <c r="G718" i="129" s="1"/>
  <c r="F562" i="129"/>
  <c r="G562" i="129" s="1"/>
  <c r="F1161" i="129"/>
  <c r="G1161" i="129" s="1"/>
  <c r="F1017" i="129"/>
  <c r="G1017" i="129" s="1"/>
  <c r="F873" i="129"/>
  <c r="G873" i="129" s="1"/>
  <c r="F729" i="129"/>
  <c r="G729" i="129" s="1"/>
  <c r="F585" i="129"/>
  <c r="G585" i="129" s="1"/>
  <c r="F26" i="129"/>
  <c r="G26" i="129" s="1"/>
  <c r="F456" i="129"/>
  <c r="G456" i="129" s="1"/>
  <c r="F312" i="129"/>
  <c r="G312" i="129" s="1"/>
  <c r="F168" i="129"/>
  <c r="G168" i="129" s="1"/>
  <c r="F24" i="129"/>
  <c r="G24" i="129" s="1"/>
  <c r="F575" i="129"/>
  <c r="G575" i="129" s="1"/>
  <c r="F431" i="129"/>
  <c r="G431" i="129" s="1"/>
  <c r="F287" i="129"/>
  <c r="G287" i="129" s="1"/>
  <c r="F143" i="129"/>
  <c r="G143" i="129" s="1"/>
  <c r="F549" i="129"/>
  <c r="G549" i="129" s="1"/>
  <c r="F405" i="129"/>
  <c r="G405" i="129" s="1"/>
  <c r="F261" i="129"/>
  <c r="G261" i="129" s="1"/>
  <c r="F117" i="129"/>
  <c r="G117" i="129" s="1"/>
  <c r="F524" i="129"/>
  <c r="G524" i="129" s="1"/>
  <c r="F380" i="129"/>
  <c r="G380" i="129" s="1"/>
  <c r="F236" i="129"/>
  <c r="G236" i="129" s="1"/>
  <c r="F92" i="129"/>
  <c r="G92" i="129" s="1"/>
  <c r="F487" i="129"/>
  <c r="G487" i="129" s="1"/>
  <c r="F343" i="129"/>
  <c r="G343" i="129" s="1"/>
  <c r="F199" i="129"/>
  <c r="G199" i="129" s="1"/>
  <c r="F55" i="129"/>
  <c r="G55" i="129" s="1"/>
  <c r="F450" i="129"/>
  <c r="G450" i="129" s="1"/>
  <c r="F306" i="129"/>
  <c r="G306" i="129" s="1"/>
  <c r="F162" i="129"/>
  <c r="G162" i="129" s="1"/>
  <c r="F18" i="129"/>
  <c r="G18" i="129" s="1"/>
  <c r="F557" i="129"/>
  <c r="G557" i="129" s="1"/>
  <c r="F413" i="129"/>
  <c r="G413" i="129" s="1"/>
  <c r="F269" i="129"/>
  <c r="G269" i="129" s="1"/>
  <c r="F125" i="129"/>
  <c r="G125" i="129" s="1"/>
  <c r="F532" i="129"/>
  <c r="G532" i="129" s="1"/>
  <c r="F388" i="129"/>
  <c r="G388" i="129" s="1"/>
  <c r="F244" i="129"/>
  <c r="G244" i="129" s="1"/>
  <c r="F100" i="129"/>
  <c r="G100" i="129" s="1"/>
  <c r="F495" i="129"/>
  <c r="G495" i="129" s="1"/>
  <c r="F351" i="129"/>
  <c r="G351" i="129" s="1"/>
  <c r="F207" i="129"/>
  <c r="G207" i="129" s="1"/>
  <c r="F63" i="129"/>
  <c r="G63" i="129" s="1"/>
  <c r="E1976" i="131"/>
  <c r="D1976" i="131"/>
  <c r="E1803" i="131"/>
  <c r="D1803" i="131"/>
  <c r="E1631" i="131"/>
  <c r="D1631" i="131"/>
  <c r="E1268" i="131"/>
  <c r="D1268" i="131"/>
  <c r="E692" i="131"/>
  <c r="D692" i="131"/>
  <c r="E85" i="131"/>
  <c r="D85" i="131"/>
  <c r="E1990" i="131"/>
  <c r="D1990" i="131"/>
  <c r="E1817" i="131"/>
  <c r="D1817" i="131"/>
  <c r="E1644" i="131"/>
  <c r="D1644" i="131"/>
  <c r="E1315" i="131"/>
  <c r="D1315" i="131"/>
  <c r="E739" i="131"/>
  <c r="D739" i="131"/>
  <c r="E138" i="131"/>
  <c r="D138" i="131"/>
  <c r="E1902" i="131"/>
  <c r="D1902" i="131"/>
  <c r="E1729" i="131"/>
  <c r="D1729" i="131"/>
  <c r="E1529" i="131"/>
  <c r="D1529" i="131"/>
  <c r="E1026" i="131"/>
  <c r="D1026" i="131"/>
  <c r="E450" i="131"/>
  <c r="D450" i="131"/>
  <c r="E2016" i="131"/>
  <c r="D2016" i="131"/>
  <c r="E1843" i="131"/>
  <c r="D1843" i="131"/>
  <c r="E1670" i="131"/>
  <c r="D1670" i="131"/>
  <c r="E1400" i="131"/>
  <c r="D1400" i="131"/>
  <c r="E824" i="131"/>
  <c r="D824" i="131"/>
  <c r="E230" i="131"/>
  <c r="D230" i="131"/>
  <c r="E1971" i="131"/>
  <c r="D1971" i="131"/>
  <c r="E1799" i="131"/>
  <c r="D1799" i="131"/>
  <c r="E1626" i="131"/>
  <c r="D1626" i="131"/>
  <c r="E1255" i="131"/>
  <c r="D1255" i="131"/>
  <c r="E679" i="131"/>
  <c r="D679" i="131"/>
  <c r="E69" i="131"/>
  <c r="D69" i="131"/>
  <c r="E1913" i="131"/>
  <c r="D1913" i="131"/>
  <c r="E1740" i="131"/>
  <c r="D1740" i="131"/>
  <c r="E1544" i="131"/>
  <c r="D1544" i="131"/>
  <c r="E1062" i="131"/>
  <c r="D1062" i="131"/>
  <c r="E486" i="131"/>
  <c r="D486" i="131"/>
  <c r="E1983" i="131"/>
  <c r="D1983" i="131"/>
  <c r="E1811" i="131"/>
  <c r="D1811" i="131"/>
  <c r="E1638" i="131"/>
  <c r="D1638" i="131"/>
  <c r="E1292" i="131"/>
  <c r="D1292" i="131"/>
  <c r="D716" i="131"/>
  <c r="E716" i="131"/>
  <c r="E113" i="131"/>
  <c r="D113" i="131"/>
  <c r="E1954" i="131"/>
  <c r="D1954" i="131"/>
  <c r="E1781" i="131"/>
  <c r="D1781" i="131"/>
  <c r="E1603" i="131"/>
  <c r="D1603" i="131"/>
  <c r="E1195" i="131"/>
  <c r="D1195" i="131"/>
  <c r="E619" i="131"/>
  <c r="D619" i="131"/>
  <c r="E2112" i="131"/>
  <c r="D2112" i="131"/>
  <c r="E1313" i="131"/>
  <c r="D1313" i="131"/>
  <c r="E1169" i="131"/>
  <c r="D1169" i="131"/>
  <c r="E1025" i="131"/>
  <c r="D1025" i="131"/>
  <c r="E881" i="131"/>
  <c r="D881" i="131"/>
  <c r="E737" i="131"/>
  <c r="D737" i="131"/>
  <c r="E593" i="131"/>
  <c r="D593" i="131"/>
  <c r="E449" i="131"/>
  <c r="D449" i="131"/>
  <c r="E293" i="131"/>
  <c r="D293" i="131"/>
  <c r="E136" i="131"/>
  <c r="D136" i="131"/>
  <c r="D2078" i="131"/>
  <c r="E2078" i="131"/>
  <c r="E1912" i="131"/>
  <c r="D1912" i="131"/>
  <c r="E1768" i="131"/>
  <c r="D1768" i="131"/>
  <c r="E1624" i="131"/>
  <c r="D1624" i="131"/>
  <c r="E1480" i="131"/>
  <c r="D1480" i="131"/>
  <c r="E1336" i="131"/>
  <c r="D1336" i="131"/>
  <c r="E1192" i="131"/>
  <c r="D1192" i="131"/>
  <c r="E1048" i="131"/>
  <c r="D1048" i="131"/>
  <c r="E904" i="131"/>
  <c r="D904" i="131"/>
  <c r="E760" i="131"/>
  <c r="D760" i="131"/>
  <c r="E616" i="131"/>
  <c r="D616" i="131"/>
  <c r="E472" i="131"/>
  <c r="D472" i="131"/>
  <c r="E318" i="131"/>
  <c r="D318" i="131"/>
  <c r="E161" i="131"/>
  <c r="D161" i="131"/>
  <c r="E2107" i="131"/>
  <c r="D2107" i="131"/>
  <c r="E1491" i="131"/>
  <c r="D1491" i="131"/>
  <c r="E1347" i="131"/>
  <c r="D1347" i="131"/>
  <c r="E1203" i="131"/>
  <c r="D1203" i="131"/>
  <c r="E1059" i="131"/>
  <c r="D1059" i="131"/>
  <c r="E915" i="131"/>
  <c r="D915" i="131"/>
  <c r="E771" i="131"/>
  <c r="D771" i="131"/>
  <c r="E627" i="131"/>
  <c r="D627" i="131"/>
  <c r="E483" i="131"/>
  <c r="D483" i="131"/>
  <c r="E330" i="131"/>
  <c r="D330" i="131"/>
  <c r="E173" i="131"/>
  <c r="D173" i="131"/>
  <c r="E2123" i="131"/>
  <c r="D2123" i="131"/>
  <c r="E1514" i="131"/>
  <c r="D1514" i="131"/>
  <c r="E1370" i="131"/>
  <c r="D1370" i="131"/>
  <c r="E1226" i="131"/>
  <c r="D1226" i="131"/>
  <c r="E1082" i="131"/>
  <c r="D1082" i="131"/>
  <c r="E938" i="131"/>
  <c r="D938" i="131"/>
  <c r="E794" i="131"/>
  <c r="D794" i="131"/>
  <c r="E650" i="131"/>
  <c r="D650" i="131"/>
  <c r="E506" i="131"/>
  <c r="D506" i="131"/>
  <c r="E355" i="131"/>
  <c r="D355" i="131"/>
  <c r="E198" i="131"/>
  <c r="D198" i="131"/>
  <c r="E31" i="131"/>
  <c r="D31" i="131"/>
  <c r="E1417" i="131"/>
  <c r="D1417" i="131"/>
  <c r="E1273" i="131"/>
  <c r="D1273" i="131"/>
  <c r="E1129" i="131"/>
  <c r="D1129" i="131"/>
  <c r="E985" i="131"/>
  <c r="D985" i="131"/>
  <c r="E841" i="131"/>
  <c r="D841" i="131"/>
  <c r="E697" i="131"/>
  <c r="D697" i="131"/>
  <c r="E553" i="131"/>
  <c r="D553" i="131"/>
  <c r="E406" i="131"/>
  <c r="D406" i="131"/>
  <c r="E249" i="131"/>
  <c r="D249" i="131"/>
  <c r="E91" i="131"/>
  <c r="D91" i="131"/>
  <c r="E1332" i="131"/>
  <c r="D1332" i="131"/>
  <c r="E1188" i="131"/>
  <c r="D1188" i="131"/>
  <c r="E1044" i="131"/>
  <c r="D1044" i="131"/>
  <c r="E900" i="131"/>
  <c r="D900" i="131"/>
  <c r="E756" i="131"/>
  <c r="D756" i="131"/>
  <c r="E612" i="131"/>
  <c r="D612" i="131"/>
  <c r="E468" i="131"/>
  <c r="D468" i="131"/>
  <c r="D313" i="131"/>
  <c r="E313" i="131"/>
  <c r="E156" i="131"/>
  <c r="D156" i="131"/>
  <c r="E2103" i="131"/>
  <c r="D2103" i="131"/>
  <c r="E1535" i="131"/>
  <c r="D1535" i="131"/>
  <c r="E1391" i="131"/>
  <c r="D1391" i="131"/>
  <c r="E1247" i="131"/>
  <c r="D1247" i="131"/>
  <c r="E1103" i="131"/>
  <c r="D1103" i="131"/>
  <c r="E959" i="131"/>
  <c r="D959" i="131"/>
  <c r="E815" i="131"/>
  <c r="D815" i="131"/>
  <c r="E671" i="131"/>
  <c r="D671" i="131"/>
  <c r="E527" i="131"/>
  <c r="D527" i="131"/>
  <c r="E378" i="131"/>
  <c r="D378" i="131"/>
  <c r="D221" i="131"/>
  <c r="E221" i="131"/>
  <c r="E60" i="131"/>
  <c r="D60" i="131"/>
  <c r="E1594" i="131"/>
  <c r="D1594" i="131"/>
  <c r="E1450" i="131"/>
  <c r="D1450" i="131"/>
  <c r="E1306" i="131"/>
  <c r="D1306" i="131"/>
  <c r="E1162" i="131"/>
  <c r="D1162" i="131"/>
  <c r="E1018" i="131"/>
  <c r="D1018" i="131"/>
  <c r="E874" i="131"/>
  <c r="D874" i="131"/>
  <c r="E730" i="131"/>
  <c r="D730" i="131"/>
  <c r="E586" i="131"/>
  <c r="D586" i="131"/>
  <c r="E442" i="131"/>
  <c r="D442" i="131"/>
  <c r="E285" i="131"/>
  <c r="D285" i="131"/>
  <c r="E128" i="131"/>
  <c r="D128" i="131"/>
  <c r="E2068" i="131"/>
  <c r="D2068" i="131"/>
  <c r="E1905" i="131"/>
  <c r="D1905" i="131"/>
  <c r="E1761" i="131"/>
  <c r="D1761" i="131"/>
  <c r="E1617" i="131"/>
  <c r="D1617" i="131"/>
  <c r="E1473" i="131"/>
  <c r="D1473" i="131"/>
  <c r="E1329" i="131"/>
  <c r="D1329" i="131"/>
  <c r="E1185" i="131"/>
  <c r="D1185" i="131"/>
  <c r="E1041" i="131"/>
  <c r="D1041" i="131"/>
  <c r="E897" i="131"/>
  <c r="D897" i="131"/>
  <c r="E753" i="131"/>
  <c r="D753" i="131"/>
  <c r="E609" i="131"/>
  <c r="D609" i="131"/>
  <c r="E465" i="131"/>
  <c r="D465" i="131"/>
  <c r="E310" i="131"/>
  <c r="D310" i="131"/>
  <c r="E153" i="131"/>
  <c r="D153" i="131"/>
  <c r="E2099" i="131"/>
  <c r="D2099" i="131"/>
  <c r="E23" i="131"/>
  <c r="D23" i="131"/>
  <c r="E46" i="131"/>
  <c r="D46" i="131"/>
  <c r="E423" i="131"/>
  <c r="D423" i="131"/>
  <c r="E279" i="131"/>
  <c r="D279" i="131"/>
  <c r="E135" i="131"/>
  <c r="D135" i="131"/>
  <c r="E2113" i="131"/>
  <c r="D2113" i="131"/>
  <c r="F799" i="129"/>
  <c r="G799" i="129" s="1"/>
  <c r="F550" i="129"/>
  <c r="G550" i="129" s="1"/>
  <c r="F739" i="129"/>
  <c r="G739" i="129" s="1"/>
  <c r="F1086" i="129"/>
  <c r="G1086" i="129" s="1"/>
  <c r="F798" i="129"/>
  <c r="G798" i="129" s="1"/>
  <c r="F98" i="129"/>
  <c r="G98" i="129" s="1"/>
  <c r="F1106" i="129"/>
  <c r="G1106" i="129" s="1"/>
  <c r="F962" i="129"/>
  <c r="G962" i="129" s="1"/>
  <c r="F818" i="129"/>
  <c r="G818" i="129" s="1"/>
  <c r="F674" i="129"/>
  <c r="G674" i="129" s="1"/>
  <c r="F1164" i="129"/>
  <c r="G1164" i="129" s="1"/>
  <c r="F1020" i="129"/>
  <c r="G1020" i="129" s="1"/>
  <c r="F876" i="129"/>
  <c r="G876" i="129" s="1"/>
  <c r="F732" i="129"/>
  <c r="G732" i="129" s="1"/>
  <c r="F588" i="129"/>
  <c r="G588" i="129" s="1"/>
  <c r="F1211" i="129"/>
  <c r="G1211" i="129" s="1"/>
  <c r="F1067" i="129"/>
  <c r="G1067" i="129" s="1"/>
  <c r="F923" i="129"/>
  <c r="G923" i="129" s="1"/>
  <c r="F779" i="129"/>
  <c r="G779" i="129" s="1"/>
  <c r="F635" i="129"/>
  <c r="G635" i="129" s="1"/>
  <c r="F229" i="129"/>
  <c r="G229" i="129" s="1"/>
  <c r="F1138" i="129"/>
  <c r="G1138" i="129" s="1"/>
  <c r="F994" i="129"/>
  <c r="G994" i="129" s="1"/>
  <c r="F850" i="129"/>
  <c r="G850" i="129" s="1"/>
  <c r="F706" i="129"/>
  <c r="G706" i="129" s="1"/>
  <c r="F514" i="129"/>
  <c r="G514" i="129" s="1"/>
  <c r="F1149" i="129"/>
  <c r="G1149" i="129" s="1"/>
  <c r="F1005" i="129"/>
  <c r="G1005" i="129" s="1"/>
  <c r="F861" i="129"/>
  <c r="G861" i="129" s="1"/>
  <c r="F717" i="129"/>
  <c r="G717" i="129" s="1"/>
  <c r="F554" i="129"/>
  <c r="G554" i="129" s="1"/>
  <c r="F1266" i="129"/>
  <c r="G1266" i="129" s="1"/>
  <c r="F444" i="129"/>
  <c r="G444" i="129" s="1"/>
  <c r="F300" i="129"/>
  <c r="G300" i="129" s="1"/>
  <c r="F156" i="129"/>
  <c r="G156" i="129" s="1"/>
  <c r="F12" i="129"/>
  <c r="G12" i="129" s="1"/>
  <c r="F563" i="129"/>
  <c r="G563" i="129" s="1"/>
  <c r="F419" i="129"/>
  <c r="G419" i="129" s="1"/>
  <c r="F275" i="129"/>
  <c r="G275" i="129" s="1"/>
  <c r="F131" i="129"/>
  <c r="G131" i="129" s="1"/>
  <c r="F537" i="129"/>
  <c r="G537" i="129" s="1"/>
  <c r="F393" i="129"/>
  <c r="G393" i="129" s="1"/>
  <c r="F249" i="129"/>
  <c r="G249" i="129" s="1"/>
  <c r="F105" i="129"/>
  <c r="G105" i="129" s="1"/>
  <c r="F512" i="129"/>
  <c r="G512" i="129" s="1"/>
  <c r="F368" i="129"/>
  <c r="G368" i="129" s="1"/>
  <c r="F224" i="129"/>
  <c r="G224" i="129" s="1"/>
  <c r="F80" i="129"/>
  <c r="G80" i="129" s="1"/>
  <c r="F475" i="129"/>
  <c r="G475" i="129" s="1"/>
  <c r="F331" i="129"/>
  <c r="G331" i="129" s="1"/>
  <c r="F187" i="129"/>
  <c r="G187" i="129" s="1"/>
  <c r="F43" i="129"/>
  <c r="G43" i="129" s="1"/>
  <c r="F438" i="129"/>
  <c r="G438" i="129" s="1"/>
  <c r="F294" i="129"/>
  <c r="G294" i="129" s="1"/>
  <c r="F150" i="129"/>
  <c r="G150" i="129" s="1"/>
  <c r="F545" i="129"/>
  <c r="G545" i="129" s="1"/>
  <c r="F401" i="129"/>
  <c r="G401" i="129" s="1"/>
  <c r="F257" i="129"/>
  <c r="G257" i="129" s="1"/>
  <c r="F113" i="129"/>
  <c r="G113" i="129" s="1"/>
  <c r="F520" i="129"/>
  <c r="G520" i="129" s="1"/>
  <c r="F376" i="129"/>
  <c r="G376" i="129" s="1"/>
  <c r="F232" i="129"/>
  <c r="G232" i="129" s="1"/>
  <c r="F88" i="129"/>
  <c r="G88" i="129" s="1"/>
  <c r="F483" i="129"/>
  <c r="G483" i="129" s="1"/>
  <c r="F339" i="129"/>
  <c r="G339" i="129" s="1"/>
  <c r="F195" i="129"/>
  <c r="G195" i="129" s="1"/>
  <c r="F51" i="129"/>
  <c r="G51" i="129" s="1"/>
  <c r="G10" i="131"/>
  <c r="F10" i="131"/>
  <c r="C10" i="131"/>
  <c r="B10" i="131"/>
  <c r="F871" i="129"/>
  <c r="G871" i="129" s="1"/>
  <c r="F262" i="129"/>
  <c r="G262" i="129" s="1"/>
  <c r="F1133" i="129"/>
  <c r="G1133" i="129" s="1"/>
  <c r="F989" i="129"/>
  <c r="G989" i="129" s="1"/>
  <c r="F845" i="129"/>
  <c r="G845" i="129" s="1"/>
  <c r="F701" i="129"/>
  <c r="G701" i="129" s="1"/>
  <c r="F1192" i="129"/>
  <c r="G1192" i="129" s="1"/>
  <c r="F1048" i="129"/>
  <c r="G1048" i="129" s="1"/>
  <c r="F904" i="129"/>
  <c r="G904" i="129" s="1"/>
  <c r="F760" i="129"/>
  <c r="G760" i="129" s="1"/>
  <c r="F616" i="129"/>
  <c r="G616" i="129" s="1"/>
  <c r="F50" i="129"/>
  <c r="G50" i="129" s="1"/>
  <c r="F566" i="129"/>
  <c r="G566" i="129" s="1"/>
  <c r="F1199" i="129"/>
  <c r="G1199" i="129" s="1"/>
  <c r="F1055" i="129"/>
  <c r="G1055" i="129" s="1"/>
  <c r="F911" i="129"/>
  <c r="G911" i="129" s="1"/>
  <c r="F767" i="129"/>
  <c r="G767" i="129" s="1"/>
  <c r="F623" i="129"/>
  <c r="G623" i="129" s="1"/>
  <c r="F181" i="129"/>
  <c r="G181" i="129" s="1"/>
  <c r="F1126" i="129"/>
  <c r="G1126" i="129" s="1"/>
  <c r="F982" i="129"/>
  <c r="G982" i="129" s="1"/>
  <c r="F838" i="129"/>
  <c r="G838" i="129" s="1"/>
  <c r="F694" i="129"/>
  <c r="G694" i="129" s="1"/>
  <c r="F466" i="129"/>
  <c r="G466" i="129" s="1"/>
  <c r="F506" i="129"/>
  <c r="G506" i="129" s="1"/>
  <c r="F1242" i="129"/>
  <c r="G1242" i="129" s="1"/>
  <c r="F432" i="129"/>
  <c r="G432" i="129" s="1"/>
  <c r="F288" i="129"/>
  <c r="G288" i="129" s="1"/>
  <c r="F144" i="129"/>
  <c r="G144" i="129" s="1"/>
  <c r="F551" i="129"/>
  <c r="G551" i="129" s="1"/>
  <c r="F407" i="129"/>
  <c r="G407" i="129" s="1"/>
  <c r="F263" i="129"/>
  <c r="G263" i="129" s="1"/>
  <c r="F119" i="129"/>
  <c r="G119" i="129" s="1"/>
  <c r="F525" i="129"/>
  <c r="G525" i="129" s="1"/>
  <c r="F381" i="129"/>
  <c r="G381" i="129" s="1"/>
  <c r="F237" i="129"/>
  <c r="G237" i="129" s="1"/>
  <c r="F93" i="129"/>
  <c r="G93" i="129" s="1"/>
  <c r="F500" i="129"/>
  <c r="G500" i="129" s="1"/>
  <c r="F356" i="129"/>
  <c r="G356" i="129" s="1"/>
  <c r="F212" i="129"/>
  <c r="G212" i="129" s="1"/>
  <c r="F68" i="129"/>
  <c r="G68" i="129" s="1"/>
  <c r="F463" i="129"/>
  <c r="G463" i="129" s="1"/>
  <c r="F319" i="129"/>
  <c r="G319" i="129" s="1"/>
  <c r="F175" i="129"/>
  <c r="G175" i="129" s="1"/>
  <c r="F31" i="129"/>
  <c r="G31" i="129" s="1"/>
  <c r="F570" i="129"/>
  <c r="G570" i="129" s="1"/>
  <c r="F426" i="129"/>
  <c r="G426" i="129" s="1"/>
  <c r="F282" i="129"/>
  <c r="G282" i="129" s="1"/>
  <c r="F138" i="129"/>
  <c r="G138" i="129" s="1"/>
  <c r="F533" i="129"/>
  <c r="G533" i="129" s="1"/>
  <c r="F389" i="129"/>
  <c r="G389" i="129" s="1"/>
  <c r="F245" i="129"/>
  <c r="G245" i="129" s="1"/>
  <c r="F101" i="129"/>
  <c r="G101" i="129" s="1"/>
  <c r="F508" i="129"/>
  <c r="G508" i="129" s="1"/>
  <c r="F364" i="129"/>
  <c r="G364" i="129" s="1"/>
  <c r="F220" i="129"/>
  <c r="G220" i="129" s="1"/>
  <c r="F76" i="129"/>
  <c r="G76" i="129" s="1"/>
  <c r="F471" i="129"/>
  <c r="G471" i="129" s="1"/>
  <c r="F327" i="129"/>
  <c r="G327" i="129" s="1"/>
  <c r="F183" i="129"/>
  <c r="G183" i="129" s="1"/>
  <c r="F39" i="129"/>
  <c r="G39" i="129" s="1"/>
  <c r="E1992" i="131"/>
  <c r="D1992" i="131"/>
  <c r="E1819" i="131"/>
  <c r="D1819" i="131"/>
  <c r="E1646" i="131"/>
  <c r="D1646" i="131"/>
  <c r="E1326" i="131"/>
  <c r="D1326" i="131"/>
  <c r="E750" i="131"/>
  <c r="D750" i="131"/>
  <c r="E150" i="131"/>
  <c r="D150" i="131"/>
  <c r="E1947" i="131"/>
  <c r="D1947" i="131"/>
  <c r="E1775" i="131"/>
  <c r="D1775" i="131"/>
  <c r="E1597" i="131"/>
  <c r="D1597" i="131"/>
  <c r="D1172" i="131"/>
  <c r="E1172" i="131"/>
  <c r="E596" i="131"/>
  <c r="D596" i="131"/>
  <c r="E2081" i="131"/>
  <c r="D2081" i="131"/>
  <c r="E1961" i="131"/>
  <c r="D1961" i="131"/>
  <c r="E1788" i="131"/>
  <c r="D1788" i="131"/>
  <c r="E1613" i="131"/>
  <c r="D1613" i="131"/>
  <c r="E1219" i="131"/>
  <c r="D1219" i="131"/>
  <c r="E643" i="131"/>
  <c r="D643" i="131"/>
  <c r="E21" i="131"/>
  <c r="D21" i="131"/>
  <c r="E1873" i="131"/>
  <c r="D1873" i="131"/>
  <c r="E1700" i="131"/>
  <c r="D1700" i="131"/>
  <c r="E1481" i="131"/>
  <c r="D1481" i="131"/>
  <c r="E930" i="131"/>
  <c r="D930" i="131"/>
  <c r="E346" i="131"/>
  <c r="D346" i="131"/>
  <c r="E1987" i="131"/>
  <c r="D1987" i="131"/>
  <c r="E1814" i="131"/>
  <c r="D1814" i="131"/>
  <c r="E1642" i="131"/>
  <c r="D1642" i="131"/>
  <c r="E1304" i="131"/>
  <c r="D1304" i="131"/>
  <c r="E728" i="131"/>
  <c r="D728" i="131"/>
  <c r="E126" i="131"/>
  <c r="D126" i="131"/>
  <c r="E1943" i="131"/>
  <c r="D1943" i="131"/>
  <c r="E1770" i="131"/>
  <c r="D1770" i="131"/>
  <c r="E1590" i="131"/>
  <c r="D1590" i="131"/>
  <c r="E1159" i="131"/>
  <c r="D1159" i="131"/>
  <c r="E583" i="131"/>
  <c r="D583" i="131"/>
  <c r="E2064" i="131"/>
  <c r="D2064" i="131"/>
  <c r="E1884" i="131"/>
  <c r="D1884" i="131"/>
  <c r="E1711" i="131"/>
  <c r="D1711" i="131"/>
  <c r="E1496" i="131"/>
  <c r="D1496" i="131"/>
  <c r="E966" i="131"/>
  <c r="D966" i="131"/>
  <c r="D385" i="131"/>
  <c r="E385" i="131"/>
  <c r="E1955" i="131"/>
  <c r="D1955" i="131"/>
  <c r="E1782" i="131"/>
  <c r="D1782" i="131"/>
  <c r="E1604" i="131"/>
  <c r="D1604" i="131"/>
  <c r="E1196" i="131"/>
  <c r="D1196" i="131"/>
  <c r="E620" i="131"/>
  <c r="D620" i="131"/>
  <c r="E2114" i="131"/>
  <c r="D2114" i="131"/>
  <c r="E1925" i="131"/>
  <c r="D1925" i="131"/>
  <c r="E1752" i="131"/>
  <c r="D1752" i="131"/>
  <c r="E1566" i="131"/>
  <c r="D1566" i="131"/>
  <c r="E1099" i="131"/>
  <c r="D1099" i="131"/>
  <c r="E523" i="131"/>
  <c r="D523" i="131"/>
  <c r="E1433" i="131"/>
  <c r="D1433" i="131"/>
  <c r="E1289" i="131"/>
  <c r="D1289" i="131"/>
  <c r="E1145" i="131"/>
  <c r="D1145" i="131"/>
  <c r="E1001" i="131"/>
  <c r="D1001" i="131"/>
  <c r="E857" i="131"/>
  <c r="D857" i="131"/>
  <c r="E713" i="131"/>
  <c r="D713" i="131"/>
  <c r="D569" i="131"/>
  <c r="E569" i="131"/>
  <c r="E424" i="131"/>
  <c r="D424" i="131"/>
  <c r="E266" i="131"/>
  <c r="D266" i="131"/>
  <c r="E109" i="131"/>
  <c r="D109" i="131"/>
  <c r="E2045" i="131"/>
  <c r="D2045" i="131"/>
  <c r="E1888" i="131"/>
  <c r="D1888" i="131"/>
  <c r="D1744" i="131"/>
  <c r="E1744" i="131"/>
  <c r="E1600" i="131"/>
  <c r="D1600" i="131"/>
  <c r="E1456" i="131"/>
  <c r="D1456" i="131"/>
  <c r="E1312" i="131"/>
  <c r="D1312" i="131"/>
  <c r="E1168" i="131"/>
  <c r="D1168" i="131"/>
  <c r="E1024" i="131"/>
  <c r="D1024" i="131"/>
  <c r="E880" i="131"/>
  <c r="D880" i="131"/>
  <c r="E736" i="131"/>
  <c r="D736" i="131"/>
  <c r="E592" i="131"/>
  <c r="D592" i="131"/>
  <c r="E448" i="131"/>
  <c r="D448" i="131"/>
  <c r="E292" i="131"/>
  <c r="D292" i="131"/>
  <c r="E134" i="131"/>
  <c r="D134" i="131"/>
  <c r="E2076" i="131"/>
  <c r="D2076" i="131"/>
  <c r="E1467" i="131"/>
  <c r="D1467" i="131"/>
  <c r="E1323" i="131"/>
  <c r="D1323" i="131"/>
  <c r="E1179" i="131"/>
  <c r="D1179" i="131"/>
  <c r="E1035" i="131"/>
  <c r="D1035" i="131"/>
  <c r="E891" i="131"/>
  <c r="D891" i="131"/>
  <c r="E747" i="131"/>
  <c r="D747" i="131"/>
  <c r="E603" i="131"/>
  <c r="D603" i="131"/>
  <c r="E459" i="131"/>
  <c r="D459" i="131"/>
  <c r="E304" i="131"/>
  <c r="D304" i="131"/>
  <c r="E146" i="131"/>
  <c r="D146" i="131"/>
  <c r="D2091" i="131"/>
  <c r="E2091" i="131"/>
  <c r="E1490" i="131"/>
  <c r="D1490" i="131"/>
  <c r="E1346" i="131"/>
  <c r="D1346" i="131"/>
  <c r="E1202" i="131"/>
  <c r="D1202" i="131"/>
  <c r="E1058" i="131"/>
  <c r="D1058" i="131"/>
  <c r="E914" i="131"/>
  <c r="D914" i="131"/>
  <c r="E770" i="131"/>
  <c r="D770" i="131"/>
  <c r="E626" i="131"/>
  <c r="D626" i="131"/>
  <c r="E482" i="131"/>
  <c r="D482" i="131"/>
  <c r="D329" i="131"/>
  <c r="E329" i="131"/>
  <c r="E172" i="131"/>
  <c r="D172" i="131"/>
  <c r="E2122" i="131"/>
  <c r="D2122" i="131"/>
  <c r="E1393" i="131"/>
  <c r="D1393" i="131"/>
  <c r="E1249" i="131"/>
  <c r="D1249" i="131"/>
  <c r="E1105" i="131"/>
  <c r="D1105" i="131"/>
  <c r="E961" i="131"/>
  <c r="D961" i="131"/>
  <c r="E817" i="131"/>
  <c r="D817" i="131"/>
  <c r="E673" i="131"/>
  <c r="D673" i="131"/>
  <c r="E529" i="131"/>
  <c r="D529" i="131"/>
  <c r="E380" i="131"/>
  <c r="D380" i="131"/>
  <c r="E223" i="131"/>
  <c r="D223" i="131"/>
  <c r="E62" i="131"/>
  <c r="D62" i="131"/>
  <c r="E1452" i="131"/>
  <c r="D1452" i="131"/>
  <c r="E1308" i="131"/>
  <c r="D1308" i="131"/>
  <c r="E1164" i="131"/>
  <c r="D1164" i="131"/>
  <c r="E1020" i="131"/>
  <c r="D1020" i="131"/>
  <c r="E876" i="131"/>
  <c r="D876" i="131"/>
  <c r="E732" i="131"/>
  <c r="D732" i="131"/>
  <c r="E588" i="131"/>
  <c r="D588" i="131"/>
  <c r="E444" i="131"/>
  <c r="D444" i="131"/>
  <c r="E287" i="131"/>
  <c r="D287" i="131"/>
  <c r="E130" i="131"/>
  <c r="D130" i="131"/>
  <c r="E2070" i="131"/>
  <c r="D2070" i="131"/>
  <c r="E1511" i="131"/>
  <c r="D1511" i="131"/>
  <c r="E1367" i="131"/>
  <c r="D1367" i="131"/>
  <c r="E1223" i="131"/>
  <c r="D1223" i="131"/>
  <c r="E1079" i="131"/>
  <c r="D1079" i="131"/>
  <c r="E935" i="131"/>
  <c r="D935" i="131"/>
  <c r="E791" i="131"/>
  <c r="D791" i="131"/>
  <c r="E647" i="131"/>
  <c r="D647" i="131"/>
  <c r="E503" i="131"/>
  <c r="D503" i="131"/>
  <c r="E352" i="131"/>
  <c r="D352" i="131"/>
  <c r="E194" i="131"/>
  <c r="D194" i="131"/>
  <c r="E28" i="131"/>
  <c r="D28" i="131"/>
  <c r="E1570" i="131"/>
  <c r="D1570" i="131"/>
  <c r="E1426" i="131"/>
  <c r="D1426" i="131"/>
  <c r="E1282" i="131"/>
  <c r="D1282" i="131"/>
  <c r="E1138" i="131"/>
  <c r="D1138" i="131"/>
  <c r="E994" i="131"/>
  <c r="D994" i="131"/>
  <c r="E850" i="131"/>
  <c r="D850" i="131"/>
  <c r="E706" i="131"/>
  <c r="D706" i="131"/>
  <c r="E562" i="131"/>
  <c r="D562" i="131"/>
  <c r="E416" i="131"/>
  <c r="D416" i="131"/>
  <c r="E259" i="131"/>
  <c r="D259" i="131"/>
  <c r="E102" i="131"/>
  <c r="D102" i="131"/>
  <c r="E2035" i="131"/>
  <c r="D2035" i="131"/>
  <c r="E2025" i="131"/>
  <c r="D2025" i="131"/>
  <c r="E1881" i="131"/>
  <c r="D1881" i="131"/>
  <c r="E1737" i="131"/>
  <c r="D1737" i="131"/>
  <c r="E1593" i="131"/>
  <c r="D1593" i="131"/>
  <c r="E1449" i="131"/>
  <c r="D1449" i="131"/>
  <c r="E1305" i="131"/>
  <c r="D1305" i="131"/>
  <c r="E1161" i="131"/>
  <c r="D1161" i="131"/>
  <c r="E1017" i="131"/>
  <c r="D1017" i="131"/>
  <c r="E873" i="131"/>
  <c r="D873" i="131"/>
  <c r="E729" i="131"/>
  <c r="D729" i="131"/>
  <c r="E585" i="131"/>
  <c r="D585" i="131"/>
  <c r="E441" i="131"/>
  <c r="D441" i="131"/>
  <c r="E284" i="131"/>
  <c r="D284" i="131"/>
  <c r="E127" i="131"/>
  <c r="D127" i="131"/>
  <c r="E2067" i="131"/>
  <c r="D2067" i="131"/>
  <c r="E2121" i="131"/>
  <c r="D2121" i="131"/>
  <c r="E22" i="131"/>
  <c r="D22" i="131"/>
  <c r="E399" i="131"/>
  <c r="D399" i="131"/>
  <c r="E255" i="131"/>
  <c r="D255" i="131"/>
  <c r="E111" i="131"/>
  <c r="D111" i="131"/>
  <c r="E2089" i="131"/>
  <c r="D2089" i="131"/>
  <c r="F991" i="129"/>
  <c r="G991" i="129" s="1"/>
  <c r="F619" i="129"/>
  <c r="G619" i="129" s="1"/>
  <c r="F1039" i="129"/>
  <c r="G1039" i="129" s="1"/>
  <c r="F595" i="129"/>
  <c r="G595" i="129" s="1"/>
  <c r="F1206" i="129"/>
  <c r="G1206" i="129" s="1"/>
  <c r="F1062" i="129"/>
  <c r="G1062" i="129" s="1"/>
  <c r="F918" i="129"/>
  <c r="G918" i="129" s="1"/>
  <c r="F774" i="129"/>
  <c r="G774" i="129" s="1"/>
  <c r="F630" i="129"/>
  <c r="G630" i="129" s="1"/>
  <c r="F206" i="129"/>
  <c r="G206" i="129" s="1"/>
  <c r="F1121" i="129"/>
  <c r="G1121" i="129" s="1"/>
  <c r="F977" i="129"/>
  <c r="G977" i="129" s="1"/>
  <c r="F833" i="129"/>
  <c r="G833" i="129" s="1"/>
  <c r="F689" i="129"/>
  <c r="G689" i="129" s="1"/>
  <c r="F1180" i="129"/>
  <c r="G1180" i="129" s="1"/>
  <c r="F1036" i="129"/>
  <c r="G1036" i="129" s="1"/>
  <c r="F892" i="129"/>
  <c r="G892" i="129" s="1"/>
  <c r="F748" i="129"/>
  <c r="G748" i="129" s="1"/>
  <c r="F604" i="129"/>
  <c r="G604" i="129" s="1"/>
  <c r="F1155" i="129"/>
  <c r="G1155" i="129" s="1"/>
  <c r="F1011" i="129"/>
  <c r="G1011" i="129" s="1"/>
  <c r="F867" i="129"/>
  <c r="G867" i="129" s="1"/>
  <c r="F723" i="129"/>
  <c r="G723" i="129" s="1"/>
  <c r="F577" i="129"/>
  <c r="G577" i="129" s="1"/>
  <c r="F1278" i="129"/>
  <c r="G1278" i="129" s="1"/>
  <c r="F1082" i="129"/>
  <c r="G1082" i="129" s="1"/>
  <c r="F938" i="129"/>
  <c r="G938" i="129" s="1"/>
  <c r="F794" i="129"/>
  <c r="G794" i="129" s="1"/>
  <c r="F650" i="129"/>
  <c r="G650" i="129" s="1"/>
  <c r="F289" i="129"/>
  <c r="G289" i="129" s="1"/>
  <c r="F1093" i="129"/>
  <c r="G1093" i="129" s="1"/>
  <c r="F949" i="129"/>
  <c r="G949" i="129" s="1"/>
  <c r="F805" i="129"/>
  <c r="G805" i="129" s="1"/>
  <c r="F661" i="129"/>
  <c r="G661" i="129" s="1"/>
  <c r="F1140" i="129"/>
  <c r="G1140" i="129" s="1"/>
  <c r="F996" i="129"/>
  <c r="G996" i="129" s="1"/>
  <c r="F852" i="129"/>
  <c r="G852" i="129" s="1"/>
  <c r="F708" i="129"/>
  <c r="G708" i="129" s="1"/>
  <c r="F518" i="129"/>
  <c r="G518" i="129" s="1"/>
  <c r="F1187" i="129"/>
  <c r="G1187" i="129" s="1"/>
  <c r="F1043" i="129"/>
  <c r="G1043" i="129" s="1"/>
  <c r="F899" i="129"/>
  <c r="G899" i="129" s="1"/>
  <c r="F755" i="129"/>
  <c r="G755" i="129" s="1"/>
  <c r="F611" i="129"/>
  <c r="G611" i="129" s="1"/>
  <c r="F133" i="129"/>
  <c r="G133" i="129" s="1"/>
  <c r="F1114" i="129"/>
  <c r="G1114" i="129" s="1"/>
  <c r="F970" i="129"/>
  <c r="G970" i="129" s="1"/>
  <c r="F826" i="129"/>
  <c r="G826" i="129" s="1"/>
  <c r="F682" i="129"/>
  <c r="G682" i="129" s="1"/>
  <c r="F418" i="129"/>
  <c r="G418" i="129" s="1"/>
  <c r="F1125" i="129"/>
  <c r="G1125" i="129" s="1"/>
  <c r="F981" i="129"/>
  <c r="G981" i="129" s="1"/>
  <c r="F837" i="129"/>
  <c r="G837" i="129" s="1"/>
  <c r="F693" i="129"/>
  <c r="G693" i="129" s="1"/>
  <c r="F458" i="129"/>
  <c r="G458" i="129" s="1"/>
  <c r="F564" i="129"/>
  <c r="G564" i="129" s="1"/>
  <c r="F420" i="129"/>
  <c r="G420" i="129" s="1"/>
  <c r="F276" i="129"/>
  <c r="G276" i="129" s="1"/>
  <c r="F132" i="129"/>
  <c r="G132" i="129" s="1"/>
  <c r="F539" i="129"/>
  <c r="G539" i="129" s="1"/>
  <c r="F395" i="129"/>
  <c r="G395" i="129" s="1"/>
  <c r="F251" i="129"/>
  <c r="G251" i="129" s="1"/>
  <c r="F107" i="129"/>
  <c r="G107" i="129" s="1"/>
  <c r="F513" i="129"/>
  <c r="G513" i="129" s="1"/>
  <c r="F369" i="129"/>
  <c r="G369" i="129" s="1"/>
  <c r="F225" i="129"/>
  <c r="G225" i="129" s="1"/>
  <c r="F81" i="129"/>
  <c r="G81" i="129" s="1"/>
  <c r="F488" i="129"/>
  <c r="G488" i="129" s="1"/>
  <c r="F344" i="129"/>
  <c r="G344" i="129" s="1"/>
  <c r="F200" i="129"/>
  <c r="G200" i="129" s="1"/>
  <c r="F56" i="129"/>
  <c r="G56" i="129" s="1"/>
  <c r="F451" i="129"/>
  <c r="G451" i="129" s="1"/>
  <c r="F307" i="129"/>
  <c r="G307" i="129" s="1"/>
  <c r="F163" i="129"/>
  <c r="G163" i="129" s="1"/>
  <c r="F19" i="129"/>
  <c r="G19" i="129" s="1"/>
  <c r="F558" i="129"/>
  <c r="G558" i="129" s="1"/>
  <c r="F414" i="129"/>
  <c r="G414" i="129" s="1"/>
  <c r="F270" i="129"/>
  <c r="G270" i="129" s="1"/>
  <c r="F126" i="129"/>
  <c r="G126" i="129" s="1"/>
  <c r="F521" i="129"/>
  <c r="G521" i="129" s="1"/>
  <c r="F377" i="129"/>
  <c r="G377" i="129" s="1"/>
  <c r="F233" i="129"/>
  <c r="G233" i="129" s="1"/>
  <c r="F89" i="129"/>
  <c r="G89" i="129" s="1"/>
  <c r="F496" i="129"/>
  <c r="G496" i="129" s="1"/>
  <c r="F352" i="129"/>
  <c r="G352" i="129" s="1"/>
  <c r="F208" i="129"/>
  <c r="G208" i="129" s="1"/>
  <c r="F64" i="129"/>
  <c r="G64" i="129" s="1"/>
  <c r="F459" i="129"/>
  <c r="G459" i="129" s="1"/>
  <c r="F315" i="129"/>
  <c r="G315" i="129" s="1"/>
  <c r="F171" i="129"/>
  <c r="G171" i="129" s="1"/>
  <c r="F27" i="129"/>
  <c r="G27" i="129" s="1"/>
  <c r="E10" i="129"/>
  <c r="F10" i="129" s="1"/>
  <c r="G10" i="129" s="1"/>
  <c r="D10" i="129"/>
  <c r="C10" i="129"/>
  <c r="B10" i="129"/>
  <c r="A2" i="120" a="1"/>
  <c r="A2" i="120" s="1"/>
  <c r="X6" i="125"/>
  <c r="L3" i="108" a="1"/>
  <c r="L3" i="108" s="1"/>
  <c r="B19" i="106" a="1"/>
  <c r="B19" i="106" s="1"/>
  <c r="AE3" i="103" a="1"/>
  <c r="AE3" i="103" s="1"/>
  <c r="S2" i="101" a="1"/>
  <c r="S2" i="101" s="1"/>
  <c r="L3" i="103" a="1"/>
  <c r="L3" i="103" s="1"/>
  <c r="R3" i="108" a="1"/>
  <c r="R3" i="108" s="1"/>
  <c r="B17" i="106" a="1"/>
  <c r="B17" i="106" s="1"/>
  <c r="B17" i="104" a="1"/>
  <c r="B17" i="104" s="1"/>
  <c r="B17" i="102" a="1"/>
  <c r="B17" i="102" s="1"/>
  <c r="D19" i="104"/>
  <c r="J2" i="108"/>
  <c r="J2" i="103"/>
  <c r="J2" i="101"/>
  <c r="H2" i="101"/>
  <c r="H2" i="103"/>
  <c r="H2" i="108"/>
  <c r="E10" i="131" l="1"/>
  <c r="D10" i="131"/>
  <c r="E776" i="120"/>
  <c r="E779" i="120"/>
  <c r="E774" i="120"/>
  <c r="E775" i="120"/>
  <c r="E780" i="120"/>
  <c r="E781" i="120"/>
  <c r="F774" i="120"/>
  <c r="E772" i="120"/>
  <c r="F772" i="120"/>
  <c r="F775" i="120"/>
  <c r="F780" i="120"/>
  <c r="E778" i="120"/>
  <c r="F778" i="120"/>
  <c r="F781" i="120"/>
  <c r="E773" i="120"/>
  <c r="E777" i="120"/>
  <c r="F773" i="120"/>
  <c r="F776" i="120"/>
  <c r="F779" i="120"/>
  <c r="F777" i="120"/>
  <c r="A2" i="108" a="1"/>
  <c r="A2" i="108" s="1"/>
  <c r="A2" i="103" a="1"/>
  <c r="A2" i="103" s="1"/>
  <c r="A2" i="101" a="1"/>
  <c r="A2" i="101" s="1"/>
  <c r="L2" i="101" s="1" a="1"/>
  <c r="L2" i="101" s="1"/>
  <c r="F46" i="120"/>
  <c r="X2" i="101" a="1"/>
  <c r="X2" i="101" s="1"/>
  <c r="D12" i="106"/>
  <c r="E12" i="106"/>
  <c r="AV1" i="103"/>
  <c r="AS1" i="103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F37" i="104"/>
  <c r="F38" i="104"/>
  <c r="F39" i="104"/>
  <c r="F40" i="104"/>
  <c r="F41" i="104"/>
  <c r="F42" i="104"/>
  <c r="F43" i="104"/>
  <c r="F44" i="104"/>
  <c r="F45" i="104"/>
  <c r="F46" i="104"/>
  <c r="F47" i="104"/>
  <c r="F48" i="104"/>
  <c r="F49" i="104"/>
  <c r="F50" i="104"/>
  <c r="F51" i="104"/>
  <c r="F52" i="104"/>
  <c r="F53" i="104"/>
  <c r="F54" i="104"/>
  <c r="F55" i="104"/>
  <c r="F56" i="104"/>
  <c r="F57" i="104"/>
  <c r="F58" i="104"/>
  <c r="F59" i="104"/>
  <c r="F60" i="104"/>
  <c r="F61" i="104"/>
  <c r="F62" i="104"/>
  <c r="F63" i="104"/>
  <c r="F64" i="104"/>
  <c r="F65" i="104"/>
  <c r="F66" i="104"/>
  <c r="F67" i="104"/>
  <c r="F68" i="104"/>
  <c r="F69" i="104"/>
  <c r="F70" i="104"/>
  <c r="F71" i="104"/>
  <c r="F72" i="104"/>
  <c r="F73" i="104"/>
  <c r="F74" i="104"/>
  <c r="F75" i="104"/>
  <c r="F76" i="104"/>
  <c r="F77" i="104"/>
  <c r="F78" i="104"/>
  <c r="F79" i="104"/>
  <c r="F80" i="104"/>
  <c r="F81" i="104"/>
  <c r="F82" i="104"/>
  <c r="F83" i="104"/>
  <c r="F84" i="104"/>
  <c r="F85" i="104"/>
  <c r="F86" i="104"/>
  <c r="F87" i="104"/>
  <c r="F88" i="104"/>
  <c r="F89" i="104"/>
  <c r="F90" i="104"/>
  <c r="F91" i="104"/>
  <c r="F92" i="104"/>
  <c r="F93" i="104"/>
  <c r="F94" i="104"/>
  <c r="F95" i="104"/>
  <c r="F96" i="104"/>
  <c r="F97" i="104"/>
  <c r="F98" i="104"/>
  <c r="F99" i="104"/>
  <c r="F100" i="104"/>
  <c r="F101" i="104"/>
  <c r="F102" i="104"/>
  <c r="F103" i="104"/>
  <c r="F104" i="104"/>
  <c r="F105" i="104"/>
  <c r="F106" i="104"/>
  <c r="F107" i="104"/>
  <c r="I2" i="108" l="1" a="1"/>
  <c r="I2" i="108" s="1"/>
  <c r="X3" i="108" a="1"/>
  <c r="AA43" i="108" s="1"/>
  <c r="E2" i="108" a="1"/>
  <c r="E2" i="108" s="1"/>
  <c r="G2" i="108" a="1"/>
  <c r="G2" i="108" s="1"/>
  <c r="E2" i="103" a="1"/>
  <c r="E2" i="103" s="1"/>
  <c r="AX3" i="103" a="1"/>
  <c r="BA5" i="103" s="1"/>
  <c r="E2" i="101" a="1"/>
  <c r="E2" i="101" s="1"/>
  <c r="Y2" i="101"/>
  <c r="F12" i="102" s="1"/>
  <c r="E577" i="120"/>
  <c r="E466" i="120"/>
  <c r="E387" i="120"/>
  <c r="E540" i="120"/>
  <c r="E35" i="120"/>
  <c r="F399" i="120"/>
  <c r="F12" i="120"/>
  <c r="E42" i="120"/>
  <c r="E593" i="120"/>
  <c r="E498" i="120"/>
  <c r="E411" i="120"/>
  <c r="F519" i="120"/>
  <c r="E764" i="120"/>
  <c r="E323" i="120"/>
  <c r="E311" i="120"/>
  <c r="F675" i="120"/>
  <c r="E489" i="120"/>
  <c r="E530" i="120"/>
  <c r="E451" i="120"/>
  <c r="F727" i="120"/>
  <c r="E60" i="120"/>
  <c r="E201" i="120"/>
  <c r="F245" i="120"/>
  <c r="E181" i="120"/>
  <c r="E633" i="120"/>
  <c r="E562" i="120"/>
  <c r="E475" i="120"/>
  <c r="E420" i="120"/>
  <c r="E44" i="120"/>
  <c r="F642" i="120"/>
  <c r="E104" i="120"/>
  <c r="F143" i="120"/>
  <c r="F298" i="120"/>
  <c r="E197" i="120"/>
  <c r="E385" i="120"/>
  <c r="E513" i="120"/>
  <c r="E641" i="120"/>
  <c r="F503" i="120"/>
  <c r="E370" i="120"/>
  <c r="E570" i="120"/>
  <c r="F193" i="120"/>
  <c r="E248" i="120"/>
  <c r="E483" i="120"/>
  <c r="E699" i="120"/>
  <c r="E117" i="120"/>
  <c r="E436" i="120"/>
  <c r="E636" i="120"/>
  <c r="E236" i="120"/>
  <c r="E20" i="120"/>
  <c r="F470" i="120"/>
  <c r="E195" i="120"/>
  <c r="F610" i="120"/>
  <c r="E9" i="120"/>
  <c r="E40" i="120"/>
  <c r="E15" i="120"/>
  <c r="F361" i="120"/>
  <c r="F141" i="120"/>
  <c r="F123" i="120"/>
  <c r="E269" i="120"/>
  <c r="F748" i="120"/>
  <c r="E666" i="120"/>
  <c r="E322" i="120"/>
  <c r="F130" i="120"/>
  <c r="E50" i="120"/>
  <c r="F433" i="120"/>
  <c r="E229" i="120"/>
  <c r="E401" i="120"/>
  <c r="E529" i="120"/>
  <c r="E665" i="120"/>
  <c r="F719" i="120"/>
  <c r="E394" i="120"/>
  <c r="E594" i="120"/>
  <c r="F708" i="120"/>
  <c r="E310" i="120"/>
  <c r="E515" i="120"/>
  <c r="E723" i="120"/>
  <c r="E186" i="120"/>
  <c r="E452" i="120"/>
  <c r="E668" i="120"/>
  <c r="E204" i="120"/>
  <c r="F766" i="120"/>
  <c r="F406" i="120"/>
  <c r="E179" i="120"/>
  <c r="F514" i="120"/>
  <c r="F739" i="120"/>
  <c r="F654" i="120"/>
  <c r="F745" i="120"/>
  <c r="F329" i="120"/>
  <c r="F548" i="120"/>
  <c r="F3" i="120"/>
  <c r="E61" i="120"/>
  <c r="E449" i="120"/>
  <c r="E214" i="120"/>
  <c r="F724" i="120"/>
  <c r="F242" i="120"/>
  <c r="E124" i="120"/>
  <c r="F694" i="120"/>
  <c r="F146" i="120"/>
  <c r="F38" i="120"/>
  <c r="F328" i="120"/>
  <c r="E465" i="120"/>
  <c r="E761" i="120"/>
  <c r="E698" i="120"/>
  <c r="E356" i="120"/>
  <c r="E564" i="120"/>
  <c r="F646" i="120"/>
  <c r="F765" i="120"/>
  <c r="F274" i="120"/>
  <c r="F437" i="120"/>
  <c r="E361" i="120"/>
  <c r="F222" i="120"/>
  <c r="E730" i="120"/>
  <c r="E659" i="120"/>
  <c r="E604" i="120"/>
  <c r="F566" i="120"/>
  <c r="F701" i="120"/>
  <c r="E231" i="120"/>
  <c r="F507" i="120"/>
  <c r="F214" i="120"/>
  <c r="E505" i="120"/>
  <c r="F439" i="120"/>
  <c r="E762" i="120"/>
  <c r="E675" i="120"/>
  <c r="E628" i="120"/>
  <c r="E227" i="120"/>
  <c r="E55" i="120"/>
  <c r="F179" i="120"/>
  <c r="F625" i="120"/>
  <c r="E277" i="120"/>
  <c r="E425" i="120"/>
  <c r="E553" i="120"/>
  <c r="E697" i="120"/>
  <c r="E77" i="120"/>
  <c r="E434" i="120"/>
  <c r="E634" i="120"/>
  <c r="F449" i="120"/>
  <c r="E347" i="120"/>
  <c r="E547" i="120"/>
  <c r="E763" i="120"/>
  <c r="E266" i="120"/>
  <c r="E500" i="120"/>
  <c r="E700" i="120"/>
  <c r="E172" i="120"/>
  <c r="F726" i="120"/>
  <c r="F282" i="120"/>
  <c r="E99" i="120"/>
  <c r="F322" i="120"/>
  <c r="F715" i="120"/>
  <c r="F590" i="120"/>
  <c r="F458" i="120"/>
  <c r="F158" i="120"/>
  <c r="F436" i="120"/>
  <c r="F528" i="120"/>
  <c r="E734" i="120"/>
  <c r="E318" i="120"/>
  <c r="E737" i="120"/>
  <c r="E595" i="120"/>
  <c r="E740" i="120"/>
  <c r="F177" i="120"/>
  <c r="F517" i="120"/>
  <c r="E337" i="120"/>
  <c r="E246" i="120"/>
  <c r="E611" i="120"/>
  <c r="E108" i="120"/>
  <c r="E217" i="120"/>
  <c r="E30" i="120"/>
  <c r="F319" i="120"/>
  <c r="E138" i="120"/>
  <c r="E617" i="120"/>
  <c r="E330" i="120"/>
  <c r="E184" i="120"/>
  <c r="E388" i="120"/>
  <c r="E268" i="120"/>
  <c r="E275" i="120"/>
  <c r="E112" i="120"/>
  <c r="E6" i="120"/>
  <c r="F207" i="120"/>
  <c r="E377" i="120"/>
  <c r="E346" i="120"/>
  <c r="E232" i="120"/>
  <c r="E85" i="120"/>
  <c r="E244" i="120"/>
  <c r="F486" i="120"/>
  <c r="E137" i="120"/>
  <c r="F696" i="120"/>
  <c r="F173" i="120"/>
  <c r="F716" i="120"/>
  <c r="E308" i="120"/>
  <c r="E441" i="120"/>
  <c r="E569" i="120"/>
  <c r="E729" i="120"/>
  <c r="E182" i="120"/>
  <c r="E458" i="120"/>
  <c r="E658" i="120"/>
  <c r="F577" i="120"/>
  <c r="E379" i="120"/>
  <c r="E579" i="120"/>
  <c r="F154" i="120"/>
  <c r="E312" i="120"/>
  <c r="E516" i="120"/>
  <c r="E732" i="120"/>
  <c r="E140" i="120"/>
  <c r="F702" i="120"/>
  <c r="F198" i="120"/>
  <c r="E67" i="120"/>
  <c r="F281" i="120"/>
  <c r="F495" i="120"/>
  <c r="F462" i="120"/>
  <c r="F330" i="120"/>
  <c r="F533" i="120"/>
  <c r="F332" i="120"/>
  <c r="F496" i="120"/>
  <c r="E576" i="120"/>
  <c r="E421" i="120"/>
  <c r="E125" i="120"/>
  <c r="F201" i="120"/>
  <c r="E600" i="120"/>
  <c r="F369" i="120"/>
  <c r="E10" i="120"/>
  <c r="E213" i="120"/>
  <c r="E329" i="120"/>
  <c r="E393" i="120"/>
  <c r="E457" i="120"/>
  <c r="E521" i="120"/>
  <c r="E585" i="120"/>
  <c r="E657" i="120"/>
  <c r="E753" i="120"/>
  <c r="F687" i="120"/>
  <c r="E230" i="120"/>
  <c r="E378" i="120"/>
  <c r="E474" i="120"/>
  <c r="E586" i="120"/>
  <c r="E690" i="120"/>
  <c r="F609" i="120"/>
  <c r="F756" i="120"/>
  <c r="E264" i="120"/>
  <c r="E403" i="120"/>
  <c r="E507" i="120"/>
  <c r="E603" i="120"/>
  <c r="E707" i="120"/>
  <c r="F327" i="120"/>
  <c r="E170" i="120"/>
  <c r="E348" i="120"/>
  <c r="E444" i="120"/>
  <c r="E548" i="120"/>
  <c r="E644" i="120"/>
  <c r="E756" i="120"/>
  <c r="E212" i="120"/>
  <c r="E116" i="120"/>
  <c r="E12" i="120"/>
  <c r="F686" i="120"/>
  <c r="F422" i="120"/>
  <c r="F54" i="120"/>
  <c r="E187" i="120"/>
  <c r="E19" i="120"/>
  <c r="F594" i="120"/>
  <c r="F174" i="120"/>
  <c r="E153" i="120"/>
  <c r="F731" i="120"/>
  <c r="F367" i="120"/>
  <c r="E88" i="120"/>
  <c r="F510" i="120"/>
  <c r="E247" i="120"/>
  <c r="F761" i="120"/>
  <c r="F290" i="120"/>
  <c r="F760" i="120"/>
  <c r="F182" i="120"/>
  <c r="F453" i="120"/>
  <c r="F165" i="120"/>
  <c r="F412" i="120"/>
  <c r="F627" i="120"/>
  <c r="F27" i="120"/>
  <c r="F360" i="120"/>
  <c r="F199" i="120"/>
  <c r="E461" i="120"/>
  <c r="E222" i="120"/>
  <c r="E69" i="120"/>
  <c r="E728" i="120"/>
  <c r="E2" i="120"/>
  <c r="F497" i="120"/>
  <c r="E74" i="120"/>
  <c r="E245" i="120"/>
  <c r="E345" i="120"/>
  <c r="E409" i="120"/>
  <c r="E473" i="120"/>
  <c r="E537" i="120"/>
  <c r="E601" i="120"/>
  <c r="E673" i="120"/>
  <c r="E769" i="120"/>
  <c r="E13" i="120"/>
  <c r="E294" i="120"/>
  <c r="E402" i="120"/>
  <c r="E506" i="120"/>
  <c r="E602" i="120"/>
  <c r="E714" i="120"/>
  <c r="F234" i="120"/>
  <c r="E82" i="120"/>
  <c r="E321" i="120"/>
  <c r="E419" i="120"/>
  <c r="E531" i="120"/>
  <c r="E635" i="120"/>
  <c r="E731" i="120"/>
  <c r="F583" i="120"/>
  <c r="E202" i="120"/>
  <c r="E372" i="120"/>
  <c r="E476" i="120"/>
  <c r="E572" i="120"/>
  <c r="E676" i="120"/>
  <c r="E300" i="120"/>
  <c r="E188" i="120"/>
  <c r="E84" i="120"/>
  <c r="F758" i="120"/>
  <c r="F630" i="120"/>
  <c r="F374" i="120"/>
  <c r="E307" i="120"/>
  <c r="E131" i="120"/>
  <c r="F757" i="120"/>
  <c r="F482" i="120"/>
  <c r="F82" i="120"/>
  <c r="E97" i="120"/>
  <c r="F655" i="120"/>
  <c r="F254" i="120"/>
  <c r="E24" i="120"/>
  <c r="F430" i="120"/>
  <c r="E175" i="120"/>
  <c r="F681" i="120"/>
  <c r="F98" i="120"/>
  <c r="F679" i="120"/>
  <c r="F94" i="120"/>
  <c r="F381" i="120"/>
  <c r="F45" i="120"/>
  <c r="F308" i="120"/>
  <c r="F475" i="120"/>
  <c r="F137" i="120"/>
  <c r="F232" i="120"/>
  <c r="F39" i="120"/>
  <c r="E581" i="120"/>
  <c r="E430" i="120"/>
  <c r="E242" i="120"/>
  <c r="E439" i="120"/>
  <c r="E565" i="120"/>
  <c r="E406" i="120"/>
  <c r="E101" i="120"/>
  <c r="F561" i="120"/>
  <c r="E106" i="120"/>
  <c r="E261" i="120"/>
  <c r="E353" i="120"/>
  <c r="E417" i="120"/>
  <c r="E481" i="120"/>
  <c r="E545" i="120"/>
  <c r="E609" i="120"/>
  <c r="E689" i="120"/>
  <c r="F122" i="120"/>
  <c r="E45" i="120"/>
  <c r="E309" i="120"/>
  <c r="E410" i="120"/>
  <c r="E522" i="120"/>
  <c r="E626" i="120"/>
  <c r="E722" i="120"/>
  <c r="F321" i="120"/>
  <c r="E114" i="120"/>
  <c r="E339" i="120"/>
  <c r="E443" i="120"/>
  <c r="E539" i="120"/>
  <c r="E643" i="120"/>
  <c r="E739" i="120"/>
  <c r="F695" i="120"/>
  <c r="E250" i="120"/>
  <c r="E380" i="120"/>
  <c r="E484" i="120"/>
  <c r="E580" i="120"/>
  <c r="E692" i="120"/>
  <c r="E276" i="120"/>
  <c r="E180" i="120"/>
  <c r="E76" i="120"/>
  <c r="F750" i="120"/>
  <c r="F598" i="120"/>
  <c r="F305" i="120"/>
  <c r="E291" i="120"/>
  <c r="E123" i="120"/>
  <c r="F741" i="120"/>
  <c r="F450" i="120"/>
  <c r="E281" i="120"/>
  <c r="E89" i="120"/>
  <c r="F623" i="120"/>
  <c r="F210" i="120"/>
  <c r="F754" i="120"/>
  <c r="F294" i="120"/>
  <c r="E167" i="120"/>
  <c r="F650" i="120"/>
  <c r="F34" i="120"/>
  <c r="F569" i="120"/>
  <c r="F629" i="120"/>
  <c r="F373" i="120"/>
  <c r="F676" i="120"/>
  <c r="F268" i="120"/>
  <c r="F371" i="120"/>
  <c r="F25" i="120"/>
  <c r="F200" i="120"/>
  <c r="F170" i="120"/>
  <c r="E621" i="120"/>
  <c r="E534" i="120"/>
  <c r="E392" i="120"/>
  <c r="E503" i="120"/>
  <c r="F418" i="120"/>
  <c r="E265" i="120"/>
  <c r="E73" i="120"/>
  <c r="F543" i="120"/>
  <c r="F42" i="120"/>
  <c r="F746" i="120"/>
  <c r="F250" i="120"/>
  <c r="E151" i="120"/>
  <c r="F538" i="120"/>
  <c r="E102" i="120"/>
  <c r="F553" i="120"/>
  <c r="F597" i="120"/>
  <c r="F341" i="120"/>
  <c r="F596" i="120"/>
  <c r="F148" i="120"/>
  <c r="F323" i="120"/>
  <c r="F648" i="120"/>
  <c r="F144" i="120"/>
  <c r="E122" i="120"/>
  <c r="E741" i="120"/>
  <c r="E558" i="120"/>
  <c r="E440" i="120"/>
  <c r="E391" i="120"/>
  <c r="F110" i="120"/>
  <c r="F684" i="120"/>
  <c r="E165" i="120"/>
  <c r="E293" i="120"/>
  <c r="E369" i="120"/>
  <c r="E433" i="120"/>
  <c r="E497" i="120"/>
  <c r="E561" i="120"/>
  <c r="E625" i="120"/>
  <c r="E705" i="120"/>
  <c r="F375" i="120"/>
  <c r="E166" i="120"/>
  <c r="E338" i="120"/>
  <c r="E442" i="120"/>
  <c r="E538" i="120"/>
  <c r="E650" i="120"/>
  <c r="E754" i="120"/>
  <c r="F513" i="120"/>
  <c r="E200" i="120"/>
  <c r="E355" i="120"/>
  <c r="E467" i="120"/>
  <c r="E571" i="120"/>
  <c r="E667" i="120"/>
  <c r="E771" i="120"/>
  <c r="F759" i="120"/>
  <c r="E298" i="120"/>
  <c r="E412" i="120"/>
  <c r="E508" i="120"/>
  <c r="E612" i="120"/>
  <c r="E708" i="120"/>
  <c r="E252" i="120"/>
  <c r="E148" i="120"/>
  <c r="E52" i="120"/>
  <c r="F718" i="120"/>
  <c r="F550" i="120"/>
  <c r="F218" i="120"/>
  <c r="E243" i="120"/>
  <c r="E83" i="120"/>
  <c r="F693" i="120"/>
  <c r="F386" i="120"/>
  <c r="E225" i="120"/>
  <c r="E25" i="120"/>
  <c r="F527" i="120"/>
  <c r="E152" i="120"/>
  <c r="F730" i="120"/>
  <c r="F70" i="120"/>
  <c r="E87" i="120"/>
  <c r="F522" i="120"/>
  <c r="E70" i="120"/>
  <c r="F489" i="120"/>
  <c r="F557" i="120"/>
  <c r="F269" i="120"/>
  <c r="F588" i="120"/>
  <c r="F116" i="120"/>
  <c r="F307" i="120"/>
  <c r="F552" i="120"/>
  <c r="F40" i="120"/>
  <c r="E205" i="120"/>
  <c r="F58" i="120"/>
  <c r="E614" i="120"/>
  <c r="E536" i="120"/>
  <c r="F353" i="120"/>
  <c r="E649" i="120"/>
  <c r="E713" i="120"/>
  <c r="F278" i="120"/>
  <c r="F567" i="120"/>
  <c r="E109" i="120"/>
  <c r="E262" i="120"/>
  <c r="E354" i="120"/>
  <c r="E418" i="120"/>
  <c r="E482" i="120"/>
  <c r="E546" i="120"/>
  <c r="E610" i="120"/>
  <c r="E674" i="120"/>
  <c r="E738" i="120"/>
  <c r="F14" i="120"/>
  <c r="F641" i="120"/>
  <c r="E146" i="120"/>
  <c r="E280" i="120"/>
  <c r="E363" i="120"/>
  <c r="E427" i="120"/>
  <c r="E491" i="120"/>
  <c r="E555" i="120"/>
  <c r="E619" i="120"/>
  <c r="E683" i="120"/>
  <c r="E747" i="120"/>
  <c r="F391" i="120"/>
  <c r="E21" i="120"/>
  <c r="E218" i="120"/>
  <c r="E332" i="120"/>
  <c r="E396" i="120"/>
  <c r="E460" i="120"/>
  <c r="E524" i="120"/>
  <c r="E588" i="120"/>
  <c r="E652" i="120"/>
  <c r="E716" i="120"/>
  <c r="E292" i="120"/>
  <c r="E228" i="120"/>
  <c r="E164" i="120"/>
  <c r="E100" i="120"/>
  <c r="E36" i="120"/>
  <c r="F742" i="120"/>
  <c r="F677" i="120"/>
  <c r="F534" i="120"/>
  <c r="F358" i="120"/>
  <c r="F118" i="120"/>
  <c r="E259" i="120"/>
  <c r="E163" i="120"/>
  <c r="E59" i="120"/>
  <c r="F725" i="120"/>
  <c r="F578" i="120"/>
  <c r="F354" i="120"/>
  <c r="E297" i="120"/>
  <c r="E169" i="120"/>
  <c r="E41" i="120"/>
  <c r="F683" i="120"/>
  <c r="F431" i="120"/>
  <c r="F106" i="120"/>
  <c r="E56" i="120"/>
  <c r="F682" i="120"/>
  <c r="F334" i="120"/>
  <c r="E279" i="120"/>
  <c r="E103" i="120"/>
  <c r="F697" i="120"/>
  <c r="F394" i="120"/>
  <c r="E118" i="120"/>
  <c r="F712" i="120"/>
  <c r="F425" i="120"/>
  <c r="F645" i="120"/>
  <c r="F469" i="120"/>
  <c r="F309" i="120"/>
  <c r="F77" i="120"/>
  <c r="F476" i="120"/>
  <c r="F204" i="120"/>
  <c r="F539" i="120"/>
  <c r="F219" i="120"/>
  <c r="F65" i="120"/>
  <c r="F400" i="120"/>
  <c r="F80" i="120"/>
  <c r="F63" i="120"/>
  <c r="E373" i="120"/>
  <c r="E693" i="120"/>
  <c r="E358" i="120"/>
  <c r="E686" i="120"/>
  <c r="E376" i="120"/>
  <c r="E696" i="120"/>
  <c r="E34" i="120"/>
  <c r="E721" i="120"/>
  <c r="F545" i="120"/>
  <c r="F631" i="120"/>
  <c r="E141" i="120"/>
  <c r="E278" i="120"/>
  <c r="E362" i="120"/>
  <c r="E426" i="120"/>
  <c r="E490" i="120"/>
  <c r="E554" i="120"/>
  <c r="E618" i="120"/>
  <c r="E682" i="120"/>
  <c r="E746" i="120"/>
  <c r="F142" i="120"/>
  <c r="F692" i="120"/>
  <c r="E168" i="120"/>
  <c r="E296" i="120"/>
  <c r="E371" i="120"/>
  <c r="E435" i="120"/>
  <c r="E499" i="120"/>
  <c r="E563" i="120"/>
  <c r="E627" i="120"/>
  <c r="E691" i="120"/>
  <c r="E755" i="120"/>
  <c r="F455" i="120"/>
  <c r="E53" i="120"/>
  <c r="E234" i="120"/>
  <c r="E340" i="120"/>
  <c r="E404" i="120"/>
  <c r="E468" i="120"/>
  <c r="E532" i="120"/>
  <c r="E596" i="120"/>
  <c r="E660" i="120"/>
  <c r="E724" i="120"/>
  <c r="E284" i="120"/>
  <c r="E220" i="120"/>
  <c r="E156" i="120"/>
  <c r="E92" i="120"/>
  <c r="E28" i="120"/>
  <c r="F734" i="120"/>
  <c r="F662" i="120"/>
  <c r="F502" i="120"/>
  <c r="F342" i="120"/>
  <c r="F86" i="120"/>
  <c r="E251" i="120"/>
  <c r="E147" i="120"/>
  <c r="E51" i="120"/>
  <c r="F709" i="120"/>
  <c r="F546" i="120"/>
  <c r="F338" i="120"/>
  <c r="E289" i="120"/>
  <c r="E161" i="120"/>
  <c r="E33" i="120"/>
  <c r="F671" i="120"/>
  <c r="F415" i="120"/>
  <c r="F74" i="120"/>
  <c r="E48" i="120"/>
  <c r="F670" i="120"/>
  <c r="F314" i="120"/>
  <c r="E271" i="120"/>
  <c r="E95" i="120"/>
  <c r="F689" i="120"/>
  <c r="F378" i="120"/>
  <c r="E110" i="120"/>
  <c r="F704" i="120"/>
  <c r="F409" i="120"/>
  <c r="F637" i="120"/>
  <c r="F461" i="120"/>
  <c r="F301" i="120"/>
  <c r="F53" i="120"/>
  <c r="F468" i="120"/>
  <c r="F156" i="120"/>
  <c r="F515" i="120"/>
  <c r="F195" i="120"/>
  <c r="F33" i="120"/>
  <c r="F392" i="120"/>
  <c r="F48" i="120"/>
  <c r="F47" i="120"/>
  <c r="E389" i="120"/>
  <c r="E717" i="120"/>
  <c r="E366" i="120"/>
  <c r="E726" i="120"/>
  <c r="E384" i="120"/>
  <c r="E704" i="120"/>
  <c r="E335" i="120"/>
  <c r="E607" i="120"/>
  <c r="E681" i="120"/>
  <c r="E745" i="120"/>
  <c r="F306" i="120"/>
  <c r="F751" i="120"/>
  <c r="E198" i="120"/>
  <c r="E320" i="120"/>
  <c r="E386" i="120"/>
  <c r="E450" i="120"/>
  <c r="E514" i="120"/>
  <c r="E578" i="120"/>
  <c r="E642" i="120"/>
  <c r="E706" i="120"/>
  <c r="E770" i="120"/>
  <c r="F385" i="120"/>
  <c r="E18" i="120"/>
  <c r="E216" i="120"/>
  <c r="E331" i="120"/>
  <c r="E395" i="120"/>
  <c r="E459" i="120"/>
  <c r="E523" i="120"/>
  <c r="E587" i="120"/>
  <c r="E651" i="120"/>
  <c r="E715" i="120"/>
  <c r="F26" i="120"/>
  <c r="F647" i="120"/>
  <c r="E149" i="120"/>
  <c r="E282" i="120"/>
  <c r="E364" i="120"/>
  <c r="E428" i="120"/>
  <c r="E492" i="120"/>
  <c r="E556" i="120"/>
  <c r="E620" i="120"/>
  <c r="E684" i="120"/>
  <c r="E748" i="120"/>
  <c r="E260" i="120"/>
  <c r="E196" i="120"/>
  <c r="E132" i="120"/>
  <c r="E68" i="120"/>
  <c r="E4" i="120"/>
  <c r="F710" i="120"/>
  <c r="F614" i="120"/>
  <c r="F438" i="120"/>
  <c r="F262" i="120"/>
  <c r="E315" i="120"/>
  <c r="E211" i="120"/>
  <c r="E115" i="120"/>
  <c r="E3" i="120"/>
  <c r="F674" i="120"/>
  <c r="F466" i="120"/>
  <c r="F194" i="120"/>
  <c r="E233" i="120"/>
  <c r="E105" i="120"/>
  <c r="F747" i="120"/>
  <c r="F559" i="120"/>
  <c r="F297" i="120"/>
  <c r="E120" i="120"/>
  <c r="F762" i="120"/>
  <c r="F526" i="120"/>
  <c r="F102" i="120"/>
  <c r="E183" i="120"/>
  <c r="E23" i="120"/>
  <c r="F554" i="120"/>
  <c r="F162" i="120"/>
  <c r="E38" i="120"/>
  <c r="F585" i="120"/>
  <c r="F202" i="120"/>
  <c r="F565" i="120"/>
  <c r="F389" i="120"/>
  <c r="F181" i="120"/>
  <c r="F604" i="120"/>
  <c r="F340" i="120"/>
  <c r="F28" i="120"/>
  <c r="F379" i="120"/>
  <c r="F59" i="120"/>
  <c r="F560" i="120"/>
  <c r="F240" i="120"/>
  <c r="F239" i="120"/>
  <c r="E26" i="120"/>
  <c r="E525" i="120"/>
  <c r="E29" i="120"/>
  <c r="E526" i="120"/>
  <c r="F743" i="120"/>
  <c r="E520" i="120"/>
  <c r="E623" i="120"/>
  <c r="E671" i="120"/>
  <c r="F582" i="120"/>
  <c r="F454" i="120"/>
  <c r="F326" i="120"/>
  <c r="F150" i="120"/>
  <c r="E299" i="120"/>
  <c r="E235" i="120"/>
  <c r="E171" i="120"/>
  <c r="E107" i="120"/>
  <c r="E43" i="120"/>
  <c r="F749" i="120"/>
  <c r="F685" i="120"/>
  <c r="F562" i="120"/>
  <c r="F434" i="120"/>
  <c r="F302" i="120"/>
  <c r="F114" i="120"/>
  <c r="E273" i="120"/>
  <c r="E209" i="120"/>
  <c r="E145" i="120"/>
  <c r="E81" i="120"/>
  <c r="E17" i="120"/>
  <c r="F723" i="120"/>
  <c r="F639" i="120"/>
  <c r="F511" i="120"/>
  <c r="F383" i="120"/>
  <c r="F233" i="120"/>
  <c r="F10" i="120"/>
  <c r="E96" i="120"/>
  <c r="E32" i="120"/>
  <c r="F738" i="120"/>
  <c r="F638" i="120"/>
  <c r="F446" i="120"/>
  <c r="F273" i="120"/>
  <c r="F6" i="120"/>
  <c r="E239" i="120"/>
  <c r="E159" i="120"/>
  <c r="E79" i="120"/>
  <c r="F753" i="120"/>
  <c r="F666" i="120"/>
  <c r="F506" i="120"/>
  <c r="F313" i="120"/>
  <c r="F66" i="120"/>
  <c r="E94" i="120"/>
  <c r="F768" i="120"/>
  <c r="F688" i="120"/>
  <c r="F537" i="120"/>
  <c r="F345" i="120"/>
  <c r="F126" i="120"/>
  <c r="F621" i="120"/>
  <c r="F525" i="120"/>
  <c r="F445" i="120"/>
  <c r="F365" i="120"/>
  <c r="F253" i="120"/>
  <c r="F149" i="120"/>
  <c r="F13" i="120"/>
  <c r="F564" i="120"/>
  <c r="F420" i="120"/>
  <c r="F292" i="120"/>
  <c r="F140" i="120"/>
  <c r="F635" i="120"/>
  <c r="F483" i="120"/>
  <c r="F315" i="120"/>
  <c r="F163" i="120"/>
  <c r="F161" i="120"/>
  <c r="F656" i="120"/>
  <c r="F512" i="120"/>
  <c r="F336" i="120"/>
  <c r="F192" i="120"/>
  <c r="F16" i="120"/>
  <c r="F167" i="120"/>
  <c r="F7" i="120"/>
  <c r="E221" i="120"/>
  <c r="E429" i="120"/>
  <c r="E589" i="120"/>
  <c r="E670" i="120"/>
  <c r="E206" i="120"/>
  <c r="E422" i="120"/>
  <c r="E582" i="120"/>
  <c r="E750" i="120"/>
  <c r="E210" i="120"/>
  <c r="E416" i="120"/>
  <c r="E584" i="120"/>
  <c r="E736" i="120"/>
  <c r="E695" i="120"/>
  <c r="E591" i="120"/>
  <c r="E272" i="120"/>
  <c r="E192" i="120"/>
  <c r="E655" i="120"/>
  <c r="E359" i="120"/>
  <c r="E283" i="120"/>
  <c r="E219" i="120"/>
  <c r="E155" i="120"/>
  <c r="E91" i="120"/>
  <c r="E27" i="120"/>
  <c r="F733" i="120"/>
  <c r="F658" i="120"/>
  <c r="F530" i="120"/>
  <c r="F402" i="120"/>
  <c r="F258" i="120"/>
  <c r="F50" i="120"/>
  <c r="E257" i="120"/>
  <c r="E193" i="120"/>
  <c r="E129" i="120"/>
  <c r="E65" i="120"/>
  <c r="F771" i="120"/>
  <c r="F707" i="120"/>
  <c r="F607" i="120"/>
  <c r="F479" i="120"/>
  <c r="F351" i="120"/>
  <c r="F190" i="120"/>
  <c r="E144" i="120"/>
  <c r="E80" i="120"/>
  <c r="E16" i="120"/>
  <c r="F722" i="120"/>
  <c r="F574" i="120"/>
  <c r="F414" i="120"/>
  <c r="F230" i="120"/>
  <c r="E303" i="120"/>
  <c r="E223" i="120"/>
  <c r="E143" i="120"/>
  <c r="E47" i="120"/>
  <c r="F737" i="120"/>
  <c r="F634" i="120"/>
  <c r="F442" i="120"/>
  <c r="F270" i="120"/>
  <c r="E158" i="120"/>
  <c r="E62" i="120"/>
  <c r="F752" i="120"/>
  <c r="F665" i="120"/>
  <c r="F473" i="120"/>
  <c r="F310" i="120"/>
  <c r="F62" i="120"/>
  <c r="F589" i="120"/>
  <c r="F509" i="120"/>
  <c r="F429" i="120"/>
  <c r="F333" i="120"/>
  <c r="F237" i="120"/>
  <c r="F125" i="120"/>
  <c r="F668" i="120"/>
  <c r="F524" i="120"/>
  <c r="F396" i="120"/>
  <c r="F252" i="120"/>
  <c r="F92" i="120"/>
  <c r="F611" i="120"/>
  <c r="F435" i="120"/>
  <c r="F283" i="120"/>
  <c r="F115" i="120"/>
  <c r="F129" i="120"/>
  <c r="F640" i="120"/>
  <c r="F456" i="120"/>
  <c r="F304" i="120"/>
  <c r="F136" i="120"/>
  <c r="F303" i="120"/>
  <c r="F135" i="120"/>
  <c r="F593" i="120"/>
  <c r="E301" i="120"/>
  <c r="E485" i="120"/>
  <c r="E629" i="120"/>
  <c r="F343" i="120"/>
  <c r="E286" i="120"/>
  <c r="E462" i="120"/>
  <c r="E622" i="120"/>
  <c r="F286" i="120"/>
  <c r="E258" i="120"/>
  <c r="E472" i="120"/>
  <c r="E632" i="120"/>
  <c r="E160" i="120"/>
  <c r="E575" i="120"/>
  <c r="E471" i="120"/>
  <c r="G2" i="101" a="1"/>
  <c r="G2" i="101" s="1"/>
  <c r="F238" i="120"/>
  <c r="F18" i="120"/>
  <c r="E249" i="120"/>
  <c r="E185" i="120"/>
  <c r="E121" i="120"/>
  <c r="E57" i="120"/>
  <c r="F763" i="120"/>
  <c r="F699" i="120"/>
  <c r="F591" i="120"/>
  <c r="F463" i="120"/>
  <c r="F335" i="120"/>
  <c r="F169" i="120"/>
  <c r="E136" i="120"/>
  <c r="E72" i="120"/>
  <c r="E8" i="120"/>
  <c r="F698" i="120"/>
  <c r="F558" i="120"/>
  <c r="F398" i="120"/>
  <c r="F166" i="120"/>
  <c r="E295" i="120"/>
  <c r="E215" i="120"/>
  <c r="E119" i="120"/>
  <c r="E39" i="120"/>
  <c r="F729" i="120"/>
  <c r="F586" i="120"/>
  <c r="F426" i="120"/>
  <c r="F249" i="120"/>
  <c r="E134" i="120"/>
  <c r="E54" i="120"/>
  <c r="F744" i="120"/>
  <c r="F617" i="120"/>
  <c r="F457" i="120"/>
  <c r="F289" i="120"/>
  <c r="F661" i="120"/>
  <c r="F581" i="120"/>
  <c r="F501" i="120"/>
  <c r="F405" i="120"/>
  <c r="F325" i="120"/>
  <c r="F229" i="120"/>
  <c r="F101" i="120"/>
  <c r="F652" i="120"/>
  <c r="F508" i="120"/>
  <c r="F380" i="120"/>
  <c r="F244" i="120"/>
  <c r="F60" i="120"/>
  <c r="F579" i="120"/>
  <c r="F419" i="120"/>
  <c r="F259" i="120"/>
  <c r="F99" i="120"/>
  <c r="F89" i="120"/>
  <c r="F616" i="120"/>
  <c r="F448" i="120"/>
  <c r="F296" i="120"/>
  <c r="F128" i="120"/>
  <c r="F263" i="120"/>
  <c r="F111" i="120"/>
  <c r="F657" i="120"/>
  <c r="E324" i="120"/>
  <c r="E493" i="120"/>
  <c r="E677" i="120"/>
  <c r="F471" i="120"/>
  <c r="E325" i="120"/>
  <c r="E470" i="120"/>
  <c r="E646" i="120"/>
  <c r="F551" i="120"/>
  <c r="E317" i="120"/>
  <c r="E480" i="120"/>
  <c r="E640" i="120"/>
  <c r="E288" i="120"/>
  <c r="E767" i="120"/>
  <c r="E535" i="120"/>
  <c r="I2" i="101" a="1"/>
  <c r="I2" i="101" s="1"/>
  <c r="F518" i="120"/>
  <c r="F390" i="120"/>
  <c r="F241" i="120"/>
  <c r="F22" i="120"/>
  <c r="E267" i="120"/>
  <c r="E203" i="120"/>
  <c r="E139" i="120"/>
  <c r="E75" i="120"/>
  <c r="E11" i="120"/>
  <c r="F717" i="120"/>
  <c r="F626" i="120"/>
  <c r="F498" i="120"/>
  <c r="F370" i="120"/>
  <c r="F217" i="120"/>
  <c r="E305" i="120"/>
  <c r="E241" i="120"/>
  <c r="E177" i="120"/>
  <c r="E113" i="120"/>
  <c r="E49" i="120"/>
  <c r="F755" i="120"/>
  <c r="F691" i="120"/>
  <c r="F575" i="120"/>
  <c r="F447" i="120"/>
  <c r="F318" i="120"/>
  <c r="F138" i="120"/>
  <c r="E128" i="120"/>
  <c r="E64" i="120"/>
  <c r="F770" i="120"/>
  <c r="F690" i="120"/>
  <c r="F542" i="120"/>
  <c r="F382" i="120"/>
  <c r="F134" i="120"/>
  <c r="E287" i="120"/>
  <c r="E207" i="120"/>
  <c r="E111" i="120"/>
  <c r="E31" i="120"/>
  <c r="F721" i="120"/>
  <c r="F570" i="120"/>
  <c r="F410" i="120"/>
  <c r="F226" i="120"/>
  <c r="E126" i="120"/>
  <c r="E46" i="120"/>
  <c r="F736" i="120"/>
  <c r="F601" i="120"/>
  <c r="F441" i="120"/>
  <c r="F266" i="120"/>
  <c r="F653" i="120"/>
  <c r="F573" i="120"/>
  <c r="F493" i="120"/>
  <c r="F397" i="120"/>
  <c r="F317" i="120"/>
  <c r="F213" i="120"/>
  <c r="F85" i="120"/>
  <c r="F636" i="120"/>
  <c r="F500" i="120"/>
  <c r="F348" i="120"/>
  <c r="F212" i="120"/>
  <c r="F52" i="120"/>
  <c r="F571" i="120"/>
  <c r="F411" i="120"/>
  <c r="F227" i="120"/>
  <c r="F67" i="120"/>
  <c r="F73" i="120"/>
  <c r="F592" i="120"/>
  <c r="F432" i="120"/>
  <c r="F256" i="120"/>
  <c r="F104" i="120"/>
  <c r="F255" i="120"/>
  <c r="F103" i="120"/>
  <c r="F700" i="120"/>
  <c r="E365" i="120"/>
  <c r="E517" i="120"/>
  <c r="E685" i="120"/>
  <c r="F599" i="120"/>
  <c r="E334" i="120"/>
  <c r="E518" i="120"/>
  <c r="E662" i="120"/>
  <c r="F711" i="120"/>
  <c r="E328" i="120"/>
  <c r="E504" i="120"/>
  <c r="E672" i="120"/>
  <c r="E559" i="120"/>
  <c r="E208" i="120"/>
  <c r="E727" i="120"/>
  <c r="F714" i="120"/>
  <c r="F622" i="120"/>
  <c r="F494" i="120"/>
  <c r="F366" i="120"/>
  <c r="F209" i="120"/>
  <c r="E327" i="120"/>
  <c r="E263" i="120"/>
  <c r="E199" i="120"/>
  <c r="E135" i="120"/>
  <c r="E71" i="120"/>
  <c r="E7" i="120"/>
  <c r="F713" i="120"/>
  <c r="F618" i="120"/>
  <c r="F490" i="120"/>
  <c r="F362" i="120"/>
  <c r="F206" i="120"/>
  <c r="E150" i="120"/>
  <c r="E86" i="120"/>
  <c r="E22" i="120"/>
  <c r="F728" i="120"/>
  <c r="F649" i="120"/>
  <c r="F521" i="120"/>
  <c r="F393" i="120"/>
  <c r="F246" i="120"/>
  <c r="F30" i="120"/>
  <c r="F613" i="120"/>
  <c r="F549" i="120"/>
  <c r="F485" i="120"/>
  <c r="F421" i="120"/>
  <c r="F357" i="120"/>
  <c r="F293" i="120"/>
  <c r="F205" i="120"/>
  <c r="F117" i="120"/>
  <c r="F37" i="120"/>
  <c r="F628" i="120"/>
  <c r="F540" i="120"/>
  <c r="F460" i="120"/>
  <c r="F372" i="120"/>
  <c r="F284" i="120"/>
  <c r="F188" i="120"/>
  <c r="F84" i="120"/>
  <c r="F667" i="120"/>
  <c r="F563" i="120"/>
  <c r="F451" i="120"/>
  <c r="F355" i="120"/>
  <c r="F251" i="120"/>
  <c r="F155" i="120"/>
  <c r="F51" i="120"/>
  <c r="F105" i="120"/>
  <c r="F9" i="120"/>
  <c r="F584" i="120"/>
  <c r="F488" i="120"/>
  <c r="F384" i="120"/>
  <c r="F272" i="120"/>
  <c r="F176" i="120"/>
  <c r="F72" i="120"/>
  <c r="F295" i="120"/>
  <c r="F191" i="120"/>
  <c r="F79" i="120"/>
  <c r="F337" i="120"/>
  <c r="E154" i="120"/>
  <c r="E333" i="120"/>
  <c r="E437" i="120"/>
  <c r="E549" i="120"/>
  <c r="E645" i="120"/>
  <c r="E749" i="120"/>
  <c r="F663" i="120"/>
  <c r="E238" i="120"/>
  <c r="E390" i="120"/>
  <c r="E486" i="120"/>
  <c r="E590" i="120"/>
  <c r="E694" i="120"/>
  <c r="F359" i="120"/>
  <c r="E178" i="120"/>
  <c r="E344" i="120"/>
  <c r="E448" i="120"/>
  <c r="E544" i="120"/>
  <c r="E648" i="120"/>
  <c r="E760" i="120"/>
  <c r="E751" i="120"/>
  <c r="E316" i="120"/>
  <c r="E455" i="120"/>
  <c r="E719" i="120"/>
  <c r="E351" i="120"/>
  <c r="E487" i="120"/>
  <c r="F706" i="120"/>
  <c r="F606" i="120"/>
  <c r="F478" i="120"/>
  <c r="F350" i="120"/>
  <c r="F186" i="120"/>
  <c r="E319" i="120"/>
  <c r="E255" i="120"/>
  <c r="E191" i="120"/>
  <c r="E127" i="120"/>
  <c r="E63" i="120"/>
  <c r="F769" i="120"/>
  <c r="F705" i="120"/>
  <c r="F602" i="120"/>
  <c r="F474" i="120"/>
  <c r="F346" i="120"/>
  <c r="F185" i="120"/>
  <c r="E142" i="120"/>
  <c r="E78" i="120"/>
  <c r="E14" i="120"/>
  <c r="F720" i="120"/>
  <c r="F633" i="120"/>
  <c r="F505" i="120"/>
  <c r="F377" i="120"/>
  <c r="F225" i="120"/>
  <c r="F669" i="120"/>
  <c r="F605" i="120"/>
  <c r="F541" i="120"/>
  <c r="F477" i="120"/>
  <c r="F413" i="120"/>
  <c r="F349" i="120"/>
  <c r="F277" i="120"/>
  <c r="F189" i="120"/>
  <c r="F109" i="120"/>
  <c r="F21" i="120"/>
  <c r="F612" i="120"/>
  <c r="F532" i="120"/>
  <c r="F444" i="120"/>
  <c r="F356" i="120"/>
  <c r="F276" i="120"/>
  <c r="F180" i="120"/>
  <c r="F76" i="120"/>
  <c r="F643" i="120"/>
  <c r="F547" i="120"/>
  <c r="F443" i="120"/>
  <c r="F347" i="120"/>
  <c r="F243" i="120"/>
  <c r="F131" i="120"/>
  <c r="F35" i="120"/>
  <c r="F97" i="120"/>
  <c r="F680" i="120"/>
  <c r="F576" i="120"/>
  <c r="F464" i="120"/>
  <c r="F368" i="120"/>
  <c r="F264" i="120"/>
  <c r="F168" i="120"/>
  <c r="F64" i="120"/>
  <c r="F271" i="120"/>
  <c r="F175" i="120"/>
  <c r="F71" i="120"/>
  <c r="F401" i="120"/>
  <c r="E173" i="120"/>
  <c r="E357" i="120"/>
  <c r="E453" i="120"/>
  <c r="E557" i="120"/>
  <c r="E653" i="120"/>
  <c r="E757" i="120"/>
  <c r="F767" i="120"/>
  <c r="E270" i="120"/>
  <c r="E398" i="120"/>
  <c r="E494" i="120"/>
  <c r="E598" i="120"/>
  <c r="E718" i="120"/>
  <c r="F487" i="120"/>
  <c r="E194" i="120"/>
  <c r="E352" i="120"/>
  <c r="E456" i="120"/>
  <c r="E568" i="120"/>
  <c r="E664" i="120"/>
  <c r="E768" i="120"/>
  <c r="F673" i="120"/>
  <c r="E383" i="120"/>
  <c r="E647" i="120"/>
  <c r="E66" i="120"/>
  <c r="E415" i="120"/>
  <c r="E551" i="120"/>
  <c r="E375" i="120"/>
  <c r="E511" i="120"/>
  <c r="E711" i="120"/>
  <c r="E240" i="120"/>
  <c r="E479" i="120"/>
  <c r="E743" i="120"/>
  <c r="F61" i="120"/>
  <c r="F660" i="120"/>
  <c r="F572" i="120"/>
  <c r="F484" i="120"/>
  <c r="F404" i="120"/>
  <c r="F316" i="120"/>
  <c r="F220" i="120"/>
  <c r="F124" i="120"/>
  <c r="F20" i="120"/>
  <c r="F603" i="120"/>
  <c r="F499" i="120"/>
  <c r="F387" i="120"/>
  <c r="F291" i="120"/>
  <c r="F187" i="120"/>
  <c r="F91" i="120"/>
  <c r="F153" i="120"/>
  <c r="F41" i="120"/>
  <c r="F624" i="120"/>
  <c r="F520" i="120"/>
  <c r="F424" i="120"/>
  <c r="F320" i="120"/>
  <c r="F208" i="120"/>
  <c r="F112" i="120"/>
  <c r="F8" i="120"/>
  <c r="F231" i="120"/>
  <c r="F127" i="120"/>
  <c r="F15" i="120"/>
  <c r="F764" i="120"/>
  <c r="E285" i="120"/>
  <c r="E397" i="120"/>
  <c r="E501" i="120"/>
  <c r="E613" i="120"/>
  <c r="E709" i="120"/>
  <c r="F407" i="120"/>
  <c r="E157" i="120"/>
  <c r="E342" i="120"/>
  <c r="E454" i="120"/>
  <c r="E550" i="120"/>
  <c r="E654" i="120"/>
  <c r="E758" i="120"/>
  <c r="E5" i="120"/>
  <c r="E306" i="120"/>
  <c r="E408" i="120"/>
  <c r="E512" i="120"/>
  <c r="E608" i="120"/>
  <c r="E712" i="120"/>
  <c r="E495" i="120"/>
  <c r="E631" i="120"/>
  <c r="F2" i="120"/>
  <c r="E399" i="120"/>
  <c r="E599" i="120"/>
  <c r="E130" i="120"/>
  <c r="F261" i="120"/>
  <c r="F197" i="120"/>
  <c r="F133" i="120"/>
  <c r="F69" i="120"/>
  <c r="F5" i="120"/>
  <c r="F620" i="120"/>
  <c r="F556" i="120"/>
  <c r="F492" i="120"/>
  <c r="F428" i="120"/>
  <c r="F364" i="120"/>
  <c r="F300" i="120"/>
  <c r="F236" i="120"/>
  <c r="F172" i="120"/>
  <c r="F108" i="120"/>
  <c r="F44" i="120"/>
  <c r="F659" i="120"/>
  <c r="F595" i="120"/>
  <c r="F531" i="120"/>
  <c r="F467" i="120"/>
  <c r="F403" i="120"/>
  <c r="F339" i="120"/>
  <c r="F275" i="120"/>
  <c r="F211" i="120"/>
  <c r="F147" i="120"/>
  <c r="F83" i="120"/>
  <c r="F19" i="120"/>
  <c r="F121" i="120"/>
  <c r="F57" i="120"/>
  <c r="F672" i="120"/>
  <c r="F608" i="120"/>
  <c r="F544" i="120"/>
  <c r="F480" i="120"/>
  <c r="F416" i="120"/>
  <c r="F352" i="120"/>
  <c r="F288" i="120"/>
  <c r="F224" i="120"/>
  <c r="F160" i="120"/>
  <c r="F96" i="120"/>
  <c r="F32" i="120"/>
  <c r="F287" i="120"/>
  <c r="F223" i="120"/>
  <c r="F159" i="120"/>
  <c r="F95" i="120"/>
  <c r="F31" i="120"/>
  <c r="F465" i="120"/>
  <c r="E58" i="120"/>
  <c r="E237" i="120"/>
  <c r="E341" i="120"/>
  <c r="E405" i="120"/>
  <c r="E469" i="120"/>
  <c r="E533" i="120"/>
  <c r="E597" i="120"/>
  <c r="E661" i="120"/>
  <c r="E725" i="120"/>
  <c r="F178" i="120"/>
  <c r="F703" i="120"/>
  <c r="E174" i="120"/>
  <c r="E302" i="120"/>
  <c r="E374" i="120"/>
  <c r="E438" i="120"/>
  <c r="E502" i="120"/>
  <c r="E566" i="120"/>
  <c r="E630" i="120"/>
  <c r="E702" i="120"/>
  <c r="E766" i="120"/>
  <c r="F615" i="120"/>
  <c r="E133" i="120"/>
  <c r="E274" i="120"/>
  <c r="E360" i="120"/>
  <c r="E424" i="120"/>
  <c r="E488" i="120"/>
  <c r="E552" i="120"/>
  <c r="E616" i="120"/>
  <c r="E680" i="120"/>
  <c r="E744" i="120"/>
  <c r="E367" i="120"/>
  <c r="E176" i="120"/>
  <c r="E759" i="120"/>
  <c r="E639" i="120"/>
  <c r="E519" i="120"/>
  <c r="E463" i="120"/>
  <c r="E343" i="120"/>
  <c r="E98" i="120"/>
  <c r="E735" i="120"/>
  <c r="E615" i="120"/>
  <c r="F228" i="120"/>
  <c r="F164" i="120"/>
  <c r="F100" i="120"/>
  <c r="F36" i="120"/>
  <c r="F651" i="120"/>
  <c r="F587" i="120"/>
  <c r="F523" i="120"/>
  <c r="F459" i="120"/>
  <c r="F395" i="120"/>
  <c r="F331" i="120"/>
  <c r="F267" i="120"/>
  <c r="F203" i="120"/>
  <c r="F139" i="120"/>
  <c r="F75" i="120"/>
  <c r="F11" i="120"/>
  <c r="F113" i="120"/>
  <c r="F49" i="120"/>
  <c r="F664" i="120"/>
  <c r="F600" i="120"/>
  <c r="F536" i="120"/>
  <c r="F472" i="120"/>
  <c r="F408" i="120"/>
  <c r="F344" i="120"/>
  <c r="F280" i="120"/>
  <c r="F216" i="120"/>
  <c r="F152" i="120"/>
  <c r="F88" i="120"/>
  <c r="F24" i="120"/>
  <c r="F279" i="120"/>
  <c r="F215" i="120"/>
  <c r="F151" i="120"/>
  <c r="F87" i="120"/>
  <c r="F23" i="120"/>
  <c r="F529" i="120"/>
  <c r="E90" i="120"/>
  <c r="E253" i="120"/>
  <c r="E349" i="120"/>
  <c r="E413" i="120"/>
  <c r="E477" i="120"/>
  <c r="E541" i="120"/>
  <c r="E605" i="120"/>
  <c r="E669" i="120"/>
  <c r="E733" i="120"/>
  <c r="F265" i="120"/>
  <c r="F735" i="120"/>
  <c r="E190" i="120"/>
  <c r="E314" i="120"/>
  <c r="E382" i="120"/>
  <c r="E446" i="120"/>
  <c r="E510" i="120"/>
  <c r="E574" i="120"/>
  <c r="E638" i="120"/>
  <c r="E710" i="120"/>
  <c r="F90" i="120"/>
  <c r="F678" i="120"/>
  <c r="E162" i="120"/>
  <c r="E290" i="120"/>
  <c r="E368" i="120"/>
  <c r="E432" i="120"/>
  <c r="E496" i="120"/>
  <c r="E560" i="120"/>
  <c r="E624" i="120"/>
  <c r="E688" i="120"/>
  <c r="E752" i="120"/>
  <c r="E431" i="120"/>
  <c r="E304" i="120"/>
  <c r="F740" i="120"/>
  <c r="E703" i="120"/>
  <c r="E583" i="120"/>
  <c r="E527" i="120"/>
  <c r="E407" i="120"/>
  <c r="E256" i="120"/>
  <c r="F417" i="120"/>
  <c r="E679" i="120"/>
  <c r="F285" i="120"/>
  <c r="F221" i="120"/>
  <c r="F157" i="120"/>
  <c r="F93" i="120"/>
  <c r="F29" i="120"/>
  <c r="F644" i="120"/>
  <c r="F580" i="120"/>
  <c r="F516" i="120"/>
  <c r="F452" i="120"/>
  <c r="F388" i="120"/>
  <c r="F324" i="120"/>
  <c r="F260" i="120"/>
  <c r="F196" i="120"/>
  <c r="F132" i="120"/>
  <c r="F68" i="120"/>
  <c r="F4" i="120"/>
  <c r="F619" i="120"/>
  <c r="F555" i="120"/>
  <c r="F491" i="120"/>
  <c r="F427" i="120"/>
  <c r="F363" i="120"/>
  <c r="F299" i="120"/>
  <c r="F235" i="120"/>
  <c r="F171" i="120"/>
  <c r="F107" i="120"/>
  <c r="F43" i="120"/>
  <c r="F145" i="120"/>
  <c r="F81" i="120"/>
  <c r="F17" i="120"/>
  <c r="F632" i="120"/>
  <c r="F568" i="120"/>
  <c r="F504" i="120"/>
  <c r="F440" i="120"/>
  <c r="F376" i="120"/>
  <c r="F312" i="120"/>
  <c r="F248" i="120"/>
  <c r="F184" i="120"/>
  <c r="F120" i="120"/>
  <c r="F56" i="120"/>
  <c r="F311" i="120"/>
  <c r="F247" i="120"/>
  <c r="F183" i="120"/>
  <c r="F119" i="120"/>
  <c r="F55" i="120"/>
  <c r="F257" i="120"/>
  <c r="F732" i="120"/>
  <c r="E189" i="120"/>
  <c r="E313" i="120"/>
  <c r="E381" i="120"/>
  <c r="E445" i="120"/>
  <c r="E509" i="120"/>
  <c r="E573" i="120"/>
  <c r="E637" i="120"/>
  <c r="E701" i="120"/>
  <c r="E765" i="120"/>
  <c r="F535" i="120"/>
  <c r="E93" i="120"/>
  <c r="E254" i="120"/>
  <c r="E350" i="120"/>
  <c r="E414" i="120"/>
  <c r="E478" i="120"/>
  <c r="E542" i="120"/>
  <c r="E606" i="120"/>
  <c r="E678" i="120"/>
  <c r="E742" i="120"/>
  <c r="F423" i="120"/>
  <c r="E37" i="120"/>
  <c r="E226" i="120"/>
  <c r="E336" i="120"/>
  <c r="E400" i="120"/>
  <c r="E464" i="120"/>
  <c r="E528" i="120"/>
  <c r="E592" i="120"/>
  <c r="E656" i="120"/>
  <c r="E720" i="120"/>
  <c r="F481" i="120"/>
  <c r="E687" i="120"/>
  <c r="E567" i="120"/>
  <c r="E447" i="120"/>
  <c r="E326" i="120"/>
  <c r="E224" i="120"/>
  <c r="F78" i="120"/>
  <c r="E663" i="120"/>
  <c r="E543" i="120"/>
  <c r="E423" i="120"/>
  <c r="B19" i="104" a="1"/>
  <c r="B19" i="104" s="1"/>
  <c r="C19" i="104" a="1"/>
  <c r="C19" i="104" s="1"/>
  <c r="O3" i="101"/>
  <c r="G11" i="126" s="1"/>
  <c r="AC1" i="103"/>
  <c r="F19" i="104" s="1" a="1"/>
  <c r="F19" i="104" s="1"/>
  <c r="Z1" i="103"/>
  <c r="E19" i="104" s="1" a="1"/>
  <c r="E19" i="104" s="1"/>
  <c r="F2" i="108"/>
  <c r="F2" i="103"/>
  <c r="G2" i="103" s="1" a="1"/>
  <c r="G2" i="103" s="1"/>
  <c r="F2" i="101"/>
  <c r="I3" i="120" l="1"/>
  <c r="I2" i="120"/>
  <c r="H143" i="126"/>
  <c r="O137" i="101"/>
  <c r="G143" i="126" s="1"/>
  <c r="BA21" i="103"/>
  <c r="BA13" i="103"/>
  <c r="AZ31" i="103"/>
  <c r="AX3" i="103"/>
  <c r="AZ17" i="103"/>
  <c r="X3" i="108"/>
  <c r="BA4" i="103"/>
  <c r="AZ15" i="103"/>
  <c r="AZ30" i="103"/>
  <c r="BA20" i="103"/>
  <c r="BA27" i="103"/>
  <c r="AZ8" i="103"/>
  <c r="BA11" i="103"/>
  <c r="BA24" i="103"/>
  <c r="BA18" i="103"/>
  <c r="AZ29" i="103"/>
  <c r="AZ5" i="103"/>
  <c r="AZ36" i="103"/>
  <c r="BA8" i="103"/>
  <c r="BA10" i="103"/>
  <c r="AZ9" i="103"/>
  <c r="AZ16" i="103"/>
  <c r="AZ22" i="103"/>
  <c r="BA36" i="103"/>
  <c r="BA29" i="103"/>
  <c r="AZ26" i="103"/>
  <c r="AZ25" i="103"/>
  <c r="BA28" i="103"/>
  <c r="BA23" i="103"/>
  <c r="BA35" i="103"/>
  <c r="AZ24" i="103"/>
  <c r="AZ33" i="103"/>
  <c r="AZ14" i="103"/>
  <c r="BA32" i="103"/>
  <c r="AZ13" i="103"/>
  <c r="AZ12" i="103"/>
  <c r="BA22" i="103"/>
  <c r="BA31" i="103"/>
  <c r="BA25" i="103"/>
  <c r="AZ11" i="103"/>
  <c r="AZ7" i="103"/>
  <c r="AZ28" i="103"/>
  <c r="BA15" i="103"/>
  <c r="AZ32" i="103"/>
  <c r="BA17" i="103"/>
  <c r="Z1160" i="108"/>
  <c r="AZ19" i="103"/>
  <c r="AZ23" i="103"/>
  <c r="BA12" i="103"/>
  <c r="BA33" i="103"/>
  <c r="BA26" i="103"/>
  <c r="AZ18" i="103"/>
  <c r="BA9" i="103"/>
  <c r="Z193" i="108"/>
  <c r="Z1220" i="108"/>
  <c r="Z933" i="108"/>
  <c r="Z1177" i="108"/>
  <c r="AZ27" i="103"/>
  <c r="BA16" i="103"/>
  <c r="BA34" i="103"/>
  <c r="AZ20" i="103"/>
  <c r="BA19" i="103"/>
  <c r="BA14" i="103"/>
  <c r="AZ10" i="103"/>
  <c r="AZ35" i="103"/>
  <c r="Z652" i="108"/>
  <c r="Z1002" i="108"/>
  <c r="AA506" i="108"/>
  <c r="Z782" i="108"/>
  <c r="AA976" i="108"/>
  <c r="Z1017" i="108"/>
  <c r="Z155" i="108"/>
  <c r="Z1253" i="108"/>
  <c r="Z1053" i="108"/>
  <c r="AA812" i="108"/>
  <c r="Z765" i="108"/>
  <c r="Z115" i="108"/>
  <c r="Z650" i="108"/>
  <c r="Z736" i="108"/>
  <c r="Z224" i="108"/>
  <c r="Z499" i="108"/>
  <c r="Z1143" i="108"/>
  <c r="Z1181" i="108"/>
  <c r="Z838" i="108"/>
  <c r="Z1178" i="108"/>
  <c r="Z314" i="108"/>
  <c r="Z971" i="108"/>
  <c r="Z451" i="108"/>
  <c r="Z512" i="108"/>
  <c r="AA186" i="108"/>
  <c r="Z1183" i="108"/>
  <c r="Z789" i="108"/>
  <c r="Z1099" i="108"/>
  <c r="Z518" i="108"/>
  <c r="Z1085" i="108"/>
  <c r="Z1068" i="108"/>
  <c r="Z811" i="108"/>
  <c r="AA1247" i="108"/>
  <c r="Z1015" i="108"/>
  <c r="Z47" i="108"/>
  <c r="BA30" i="103"/>
  <c r="AZ21" i="103"/>
  <c r="AZ34" i="103"/>
  <c r="AZ4" i="103"/>
  <c r="BA7" i="103"/>
  <c r="BA6" i="103"/>
  <c r="AZ6" i="103"/>
  <c r="Z1014" i="108"/>
  <c r="Z1214" i="108"/>
  <c r="Z941" i="108"/>
  <c r="Z1259" i="108"/>
  <c r="Z894" i="108"/>
  <c r="Z972" i="108"/>
  <c r="Z659" i="108"/>
  <c r="Z825" i="108"/>
  <c r="Z743" i="108"/>
  <c r="Z78" i="108"/>
  <c r="Z661" i="108"/>
  <c r="Z1133" i="108"/>
  <c r="Z653" i="108"/>
  <c r="Z1187" i="108"/>
  <c r="Z542" i="108"/>
  <c r="Z868" i="108"/>
  <c r="Z531" i="108"/>
  <c r="Z641" i="108"/>
  <c r="Z434" i="108"/>
  <c r="Z165" i="108"/>
  <c r="Z282" i="108"/>
  <c r="Z1030" i="108"/>
  <c r="Z122" i="108"/>
  <c r="Z1097" i="108"/>
  <c r="Z1257" i="108"/>
  <c r="Z748" i="108"/>
  <c r="Z146" i="108"/>
  <c r="Z436" i="108"/>
  <c r="Z417" i="108"/>
  <c r="AA1059" i="108"/>
  <c r="Z1184" i="108"/>
  <c r="Z886" i="108"/>
  <c r="Z488" i="108"/>
  <c r="Z1148" i="108"/>
  <c r="Z613" i="108"/>
  <c r="Z1073" i="108"/>
  <c r="Z496" i="108"/>
  <c r="Z834" i="108"/>
  <c r="Z936" i="108"/>
  <c r="AA1168" i="108"/>
  <c r="AA19" i="108"/>
  <c r="Z1152" i="108"/>
  <c r="Z918" i="108"/>
  <c r="Z27" i="108"/>
  <c r="Z1151" i="108"/>
  <c r="Z917" i="108"/>
  <c r="Z597" i="108"/>
  <c r="Z26" i="108"/>
  <c r="Z1125" i="108"/>
  <c r="Z790" i="108"/>
  <c r="Z1255" i="108"/>
  <c r="Z1102" i="108"/>
  <c r="Z1262" i="108"/>
  <c r="Z1190" i="108"/>
  <c r="Z1111" i="108"/>
  <c r="Z990" i="108"/>
  <c r="Z718" i="108"/>
  <c r="Z371" i="108"/>
  <c r="Z1237" i="108"/>
  <c r="Z1157" i="108"/>
  <c r="Z1067" i="108"/>
  <c r="Z877" i="108"/>
  <c r="Z589" i="108"/>
  <c r="AA940" i="108"/>
  <c r="Z1204" i="108"/>
  <c r="Z1130" i="108"/>
  <c r="Z1006" i="108"/>
  <c r="Z742" i="108"/>
  <c r="Z432" i="108"/>
  <c r="Z1243" i="108"/>
  <c r="Z1171" i="108"/>
  <c r="Z1075" i="108"/>
  <c r="Z869" i="108"/>
  <c r="Z476" i="108"/>
  <c r="Z1242" i="108"/>
  <c r="Z1162" i="108"/>
  <c r="Z1062" i="108"/>
  <c r="Z798" i="108"/>
  <c r="Z467" i="108"/>
  <c r="Z1241" i="108"/>
  <c r="Z1145" i="108"/>
  <c r="Z1021" i="108"/>
  <c r="Z701" i="108"/>
  <c r="AA684" i="108"/>
  <c r="Z1052" i="108"/>
  <c r="Z948" i="108"/>
  <c r="Z836" i="108"/>
  <c r="Z724" i="108"/>
  <c r="Z596" i="108"/>
  <c r="Z442" i="108"/>
  <c r="AA1218" i="108"/>
  <c r="Z947" i="108"/>
  <c r="Z795" i="108"/>
  <c r="Z635" i="108"/>
  <c r="Z452" i="108"/>
  <c r="AA1036" i="108"/>
  <c r="Z946" i="108"/>
  <c r="Z802" i="108"/>
  <c r="Z626" i="108"/>
  <c r="Z426" i="108"/>
  <c r="Z953" i="108"/>
  <c r="Z761" i="108"/>
  <c r="Z569" i="108"/>
  <c r="Z402" i="108"/>
  <c r="Z1112" i="108"/>
  <c r="Z888" i="108"/>
  <c r="Z656" i="108"/>
  <c r="Z355" i="108"/>
  <c r="Z911" i="108"/>
  <c r="Z679" i="108"/>
  <c r="Z322" i="108"/>
  <c r="Z385" i="108"/>
  <c r="Z113" i="108"/>
  <c r="AA676" i="108"/>
  <c r="Z136" i="108"/>
  <c r="Z399" i="108"/>
  <c r="AA1198" i="108"/>
  <c r="Z14" i="108"/>
  <c r="AA1241" i="108"/>
  <c r="AA683" i="108"/>
  <c r="AA1207" i="108"/>
  <c r="Z1264" i="108"/>
  <c r="Z1135" i="108"/>
  <c r="Z822" i="108"/>
  <c r="Z1263" i="108"/>
  <c r="Z1134" i="108"/>
  <c r="Z853" i="108"/>
  <c r="Z565" i="108"/>
  <c r="Z1256" i="108"/>
  <c r="Z1103" i="108"/>
  <c r="Z726" i="108"/>
  <c r="Z1239" i="108"/>
  <c r="Z1057" i="108"/>
  <c r="Z1254" i="108"/>
  <c r="Z1182" i="108"/>
  <c r="Z1101" i="108"/>
  <c r="Z969" i="108"/>
  <c r="Z686" i="108"/>
  <c r="Z251" i="108"/>
  <c r="Z1221" i="108"/>
  <c r="Z1149" i="108"/>
  <c r="Z1054" i="108"/>
  <c r="Z845" i="108"/>
  <c r="Z557" i="108"/>
  <c r="Z1268" i="108"/>
  <c r="Z1196" i="108"/>
  <c r="Z1109" i="108"/>
  <c r="Z985" i="108"/>
  <c r="Z710" i="108"/>
  <c r="Z347" i="108"/>
  <c r="Z1235" i="108"/>
  <c r="Z1163" i="108"/>
  <c r="Z1063" i="108"/>
  <c r="Z805" i="108"/>
  <c r="Z430" i="108"/>
  <c r="Z1234" i="108"/>
  <c r="Z1154" i="108"/>
  <c r="Z1037" i="108"/>
  <c r="Z766" i="108"/>
  <c r="Z414" i="108"/>
  <c r="Z1217" i="108"/>
  <c r="Z1137" i="108"/>
  <c r="Z998" i="108"/>
  <c r="Z669" i="108"/>
  <c r="Z1132" i="108"/>
  <c r="Z1044" i="108"/>
  <c r="Z940" i="108"/>
  <c r="Z812" i="108"/>
  <c r="Z692" i="108"/>
  <c r="Z588" i="108"/>
  <c r="Z428" i="108"/>
  <c r="AA1037" i="108"/>
  <c r="Z907" i="108"/>
  <c r="Z787" i="108"/>
  <c r="Z611" i="108"/>
  <c r="Z440" i="108"/>
  <c r="AA908" i="108"/>
  <c r="Z938" i="108"/>
  <c r="Z762" i="108"/>
  <c r="Z610" i="108"/>
  <c r="Z403" i="108"/>
  <c r="Z929" i="108"/>
  <c r="Z745" i="108"/>
  <c r="Z561" i="108"/>
  <c r="Z202" i="108"/>
  <c r="Z1096" i="108"/>
  <c r="Z872" i="108"/>
  <c r="Z640" i="108"/>
  <c r="Z195" i="108"/>
  <c r="Z895" i="108"/>
  <c r="Z639" i="108"/>
  <c r="Z226" i="108"/>
  <c r="Z369" i="108"/>
  <c r="Z105" i="108"/>
  <c r="AA450" i="108"/>
  <c r="Z16" i="108"/>
  <c r="Z271" i="108"/>
  <c r="AA1164" i="108"/>
  <c r="AA1258" i="108"/>
  <c r="AA1196" i="108"/>
  <c r="AA962" i="108"/>
  <c r="AA668" i="108"/>
  <c r="Z1248" i="108"/>
  <c r="Z1114" i="108"/>
  <c r="Z758" i="108"/>
  <c r="Z1247" i="108"/>
  <c r="Z1113" i="108"/>
  <c r="Z821" i="108"/>
  <c r="Z533" i="108"/>
  <c r="Z1240" i="108"/>
  <c r="Z1082" i="108"/>
  <c r="Z662" i="108"/>
  <c r="Z1207" i="108"/>
  <c r="Z1031" i="108"/>
  <c r="Z1246" i="108"/>
  <c r="Z1174" i="108"/>
  <c r="Z1090" i="108"/>
  <c r="Z942" i="108"/>
  <c r="Z654" i="108"/>
  <c r="AA1263" i="108"/>
  <c r="Z1213" i="108"/>
  <c r="Z1141" i="108"/>
  <c r="Z1041" i="108"/>
  <c r="Z813" i="108"/>
  <c r="Z525" i="108"/>
  <c r="Z1260" i="108"/>
  <c r="Z1180" i="108"/>
  <c r="Z1098" i="108"/>
  <c r="Z965" i="108"/>
  <c r="Z678" i="108"/>
  <c r="Z219" i="108"/>
  <c r="Z1227" i="108"/>
  <c r="Z1155" i="108"/>
  <c r="Z1038" i="108"/>
  <c r="Z741" i="108"/>
  <c r="Z346" i="108"/>
  <c r="Z1226" i="108"/>
  <c r="Z1146" i="108"/>
  <c r="Z1022" i="108"/>
  <c r="Z734" i="108"/>
  <c r="Z187" i="108"/>
  <c r="Z1209" i="108"/>
  <c r="Z1126" i="108"/>
  <c r="Z977" i="108"/>
  <c r="Z605" i="108"/>
  <c r="Z1124" i="108"/>
  <c r="Z1036" i="108"/>
  <c r="Z908" i="108"/>
  <c r="Z804" i="108"/>
  <c r="Z684" i="108"/>
  <c r="Z580" i="108"/>
  <c r="Z387" i="108"/>
  <c r="AA909" i="108"/>
  <c r="Z891" i="108"/>
  <c r="Z731" i="108"/>
  <c r="Z571" i="108"/>
  <c r="Z406" i="108"/>
  <c r="AA780" i="108"/>
  <c r="Z930" i="108"/>
  <c r="Z754" i="108"/>
  <c r="Z570" i="108"/>
  <c r="Z171" i="108"/>
  <c r="Z905" i="108"/>
  <c r="Z737" i="108"/>
  <c r="Z553" i="108"/>
  <c r="Z170" i="108"/>
  <c r="Z1040" i="108"/>
  <c r="Z864" i="108"/>
  <c r="Z608" i="108"/>
  <c r="Z163" i="108"/>
  <c r="Z871" i="108"/>
  <c r="Z583" i="108"/>
  <c r="AA1189" i="108"/>
  <c r="Z337" i="108"/>
  <c r="Z49" i="108"/>
  <c r="Z392" i="108"/>
  <c r="AA1244" i="108"/>
  <c r="Z239" i="108"/>
  <c r="AA610" i="108"/>
  <c r="AA1020" i="108"/>
  <c r="Z244" i="108"/>
  <c r="AA890" i="108"/>
  <c r="AA513" i="108"/>
  <c r="Z1232" i="108"/>
  <c r="Z1093" i="108"/>
  <c r="Z694" i="108"/>
  <c r="Z1231" i="108"/>
  <c r="Z1091" i="108"/>
  <c r="Z757" i="108"/>
  <c r="Z498" i="108"/>
  <c r="Z1224" i="108"/>
  <c r="Z1059" i="108"/>
  <c r="Z534" i="108"/>
  <c r="Z1191" i="108"/>
  <c r="Z993" i="108"/>
  <c r="Z1238" i="108"/>
  <c r="Z1166" i="108"/>
  <c r="Z1079" i="108"/>
  <c r="Z910" i="108"/>
  <c r="Z590" i="108"/>
  <c r="AA941" i="108"/>
  <c r="Z1205" i="108"/>
  <c r="Z1131" i="108"/>
  <c r="Z1029" i="108"/>
  <c r="Z781" i="108"/>
  <c r="Z487" i="108"/>
  <c r="Z1244" i="108"/>
  <c r="Z1172" i="108"/>
  <c r="Z1087" i="108"/>
  <c r="Z934" i="108"/>
  <c r="Z646" i="108"/>
  <c r="Z91" i="108"/>
  <c r="Z1219" i="108"/>
  <c r="Z1139" i="108"/>
  <c r="Z1025" i="108"/>
  <c r="Z709" i="108"/>
  <c r="Z218" i="108"/>
  <c r="Z1218" i="108"/>
  <c r="Z1127" i="108"/>
  <c r="Z1001" i="108"/>
  <c r="Z670" i="108"/>
  <c r="AA1173" i="108"/>
  <c r="Z1201" i="108"/>
  <c r="Z1115" i="108"/>
  <c r="Z957" i="108"/>
  <c r="Z541" i="108"/>
  <c r="Z1116" i="108"/>
  <c r="Z1012" i="108"/>
  <c r="Z900" i="108"/>
  <c r="Z796" i="108"/>
  <c r="Z676" i="108"/>
  <c r="Z540" i="108"/>
  <c r="Z366" i="108"/>
  <c r="AA781" i="108"/>
  <c r="Z875" i="108"/>
  <c r="Z723" i="108"/>
  <c r="Z563" i="108"/>
  <c r="Z274" i="108"/>
  <c r="AA637" i="108"/>
  <c r="Z914" i="108"/>
  <c r="Z730" i="108"/>
  <c r="Z538" i="108"/>
  <c r="Z139" i="108"/>
  <c r="Z865" i="108"/>
  <c r="Z713" i="108"/>
  <c r="Z545" i="108"/>
  <c r="Z138" i="108"/>
  <c r="Z1032" i="108"/>
  <c r="Z784" i="108"/>
  <c r="Z536" i="108"/>
  <c r="Z99" i="108"/>
  <c r="Z855" i="108"/>
  <c r="Z575" i="108"/>
  <c r="AA844" i="108"/>
  <c r="Z265" i="108"/>
  <c r="AA1245" i="108"/>
  <c r="Z384" i="108"/>
  <c r="AA1213" i="108"/>
  <c r="Z223" i="108"/>
  <c r="AA386" i="108"/>
  <c r="AA732" i="108"/>
  <c r="Z116" i="108"/>
  <c r="AA778" i="108"/>
  <c r="AA433" i="108"/>
  <c r="Z1216" i="108"/>
  <c r="Z1071" i="108"/>
  <c r="Z630" i="108"/>
  <c r="Z1215" i="108"/>
  <c r="Z1070" i="108"/>
  <c r="Z725" i="108"/>
  <c r="Z455" i="108"/>
  <c r="Z1208" i="108"/>
  <c r="Z997" i="108"/>
  <c r="Z456" i="108"/>
  <c r="Z1175" i="108"/>
  <c r="Z949" i="108"/>
  <c r="Z1230" i="108"/>
  <c r="Z1158" i="108"/>
  <c r="Z1069" i="108"/>
  <c r="Z846" i="108"/>
  <c r="Z558" i="108"/>
  <c r="Z1269" i="108"/>
  <c r="Z1197" i="108"/>
  <c r="Z1121" i="108"/>
  <c r="Z1009" i="108"/>
  <c r="Z749" i="108"/>
  <c r="Z370" i="108"/>
  <c r="Z1236" i="108"/>
  <c r="Z1164" i="108"/>
  <c r="Z1077" i="108"/>
  <c r="Z902" i="108"/>
  <c r="Z614" i="108"/>
  <c r="AA1229" i="108"/>
  <c r="Z1203" i="108"/>
  <c r="Z1129" i="108"/>
  <c r="Z982" i="108"/>
  <c r="Z677" i="108"/>
  <c r="Z90" i="108"/>
  <c r="Z1210" i="108"/>
  <c r="Z1117" i="108"/>
  <c r="Z958" i="108"/>
  <c r="Z638" i="108"/>
  <c r="AA685" i="108"/>
  <c r="Z1193" i="108"/>
  <c r="Z1105" i="108"/>
  <c r="Z893" i="108"/>
  <c r="Z508" i="108"/>
  <c r="Z1100" i="108"/>
  <c r="Z988" i="108"/>
  <c r="Z884" i="108"/>
  <c r="Z772" i="108"/>
  <c r="Z668" i="108"/>
  <c r="Z532" i="108"/>
  <c r="Z243" i="108"/>
  <c r="Z987" i="108"/>
  <c r="Z867" i="108"/>
  <c r="Z715" i="108"/>
  <c r="Z547" i="108"/>
  <c r="Z242" i="108"/>
  <c r="Z1026" i="108"/>
  <c r="Z898" i="108"/>
  <c r="Z714" i="108"/>
  <c r="Z530" i="108"/>
  <c r="Z75" i="108"/>
  <c r="Z857" i="108"/>
  <c r="Z681" i="108"/>
  <c r="Z537" i="108"/>
  <c r="Z74" i="108"/>
  <c r="Z1000" i="108"/>
  <c r="Z776" i="108"/>
  <c r="Z528" i="108"/>
  <c r="AA258" i="108"/>
  <c r="Z831" i="108"/>
  <c r="Z567" i="108"/>
  <c r="AA716" i="108"/>
  <c r="Z233" i="108"/>
  <c r="AA1214" i="108"/>
  <c r="Z272" i="108"/>
  <c r="AA1124" i="108"/>
  <c r="Z191" i="108"/>
  <c r="Z350" i="108"/>
  <c r="Z389" i="108"/>
  <c r="AA1256" i="108"/>
  <c r="AA738" i="108"/>
  <c r="AA35" i="108"/>
  <c r="Z1200" i="108"/>
  <c r="Z1046" i="108"/>
  <c r="Z566" i="108"/>
  <c r="Z1199" i="108"/>
  <c r="Z1045" i="108"/>
  <c r="Z693" i="108"/>
  <c r="Z390" i="108"/>
  <c r="Z1176" i="108"/>
  <c r="Z950" i="108"/>
  <c r="Z283" i="108"/>
  <c r="Z1159" i="108"/>
  <c r="Z885" i="108"/>
  <c r="Z1222" i="108"/>
  <c r="Z1150" i="108"/>
  <c r="Z1043" i="108"/>
  <c r="Z814" i="108"/>
  <c r="Z526" i="108"/>
  <c r="Z1261" i="108"/>
  <c r="Z1189" i="108"/>
  <c r="Z1110" i="108"/>
  <c r="Z989" i="108"/>
  <c r="Z685" i="108"/>
  <c r="Z250" i="108"/>
  <c r="Z1228" i="108"/>
  <c r="Z1156" i="108"/>
  <c r="Z1065" i="108"/>
  <c r="Z870" i="108"/>
  <c r="Z582" i="108"/>
  <c r="Z1267" i="108"/>
  <c r="Z1195" i="108"/>
  <c r="Z1118" i="108"/>
  <c r="Z961" i="108"/>
  <c r="Z645" i="108"/>
  <c r="AA1228" i="108"/>
  <c r="Z1194" i="108"/>
  <c r="Z1095" i="108"/>
  <c r="Z926" i="108"/>
  <c r="Z574" i="108"/>
  <c r="Z1265" i="108"/>
  <c r="Z1185" i="108"/>
  <c r="Z1094" i="108"/>
  <c r="Z861" i="108"/>
  <c r="Z411" i="108"/>
  <c r="Z1092" i="108"/>
  <c r="Z980" i="108"/>
  <c r="Z876" i="108"/>
  <c r="Z756" i="108"/>
  <c r="Z660" i="108"/>
  <c r="Z524" i="108"/>
  <c r="Z147" i="108"/>
  <c r="Z979" i="108"/>
  <c r="Z819" i="108"/>
  <c r="Z691" i="108"/>
  <c r="Z539" i="108"/>
  <c r="Z178" i="108"/>
  <c r="Z1018" i="108"/>
  <c r="Z842" i="108"/>
  <c r="Z666" i="108"/>
  <c r="Z522" i="108"/>
  <c r="Z43" i="108"/>
  <c r="Z841" i="108"/>
  <c r="Z665" i="108"/>
  <c r="Z471" i="108"/>
  <c r="AA876" i="108"/>
  <c r="Z992" i="108"/>
  <c r="Z760" i="108"/>
  <c r="Z520" i="108"/>
  <c r="Z1023" i="108"/>
  <c r="Z767" i="108"/>
  <c r="Z543" i="108"/>
  <c r="Z505" i="108"/>
  <c r="Z225" i="108"/>
  <c r="AA1188" i="108"/>
  <c r="Z248" i="108"/>
  <c r="AA442" i="108"/>
  <c r="Z143" i="108"/>
  <c r="Z278" i="108"/>
  <c r="Z341" i="108"/>
  <c r="AA1044" i="108"/>
  <c r="AA706" i="108"/>
  <c r="AA27" i="108"/>
  <c r="Z1168" i="108"/>
  <c r="Z974" i="108"/>
  <c r="Z394" i="108"/>
  <c r="Z1167" i="108"/>
  <c r="Z973" i="108"/>
  <c r="Z629" i="108"/>
  <c r="Z154" i="108"/>
  <c r="Z1144" i="108"/>
  <c r="Z854" i="108"/>
  <c r="AA1069" i="108"/>
  <c r="Z1123" i="108"/>
  <c r="AA1068" i="108"/>
  <c r="Z1198" i="108"/>
  <c r="Z1122" i="108"/>
  <c r="Z1013" i="108"/>
  <c r="Z750" i="108"/>
  <c r="Z444" i="108"/>
  <c r="Z1245" i="108"/>
  <c r="Z1173" i="108"/>
  <c r="Z1078" i="108"/>
  <c r="Z909" i="108"/>
  <c r="Z621" i="108"/>
  <c r="AA1262" i="108"/>
  <c r="Z1212" i="108"/>
  <c r="Z1140" i="108"/>
  <c r="Z1039" i="108"/>
  <c r="Z774" i="108"/>
  <c r="Z478" i="108"/>
  <c r="Z1251" i="108"/>
  <c r="Z1179" i="108"/>
  <c r="Z1086" i="108"/>
  <c r="Z901" i="108"/>
  <c r="Z581" i="108"/>
  <c r="Z1250" i="108"/>
  <c r="Z1170" i="108"/>
  <c r="Z1074" i="108"/>
  <c r="Z830" i="108"/>
  <c r="Z510" i="108"/>
  <c r="Z1249" i="108"/>
  <c r="Z1169" i="108"/>
  <c r="Z1047" i="108"/>
  <c r="Z733" i="108"/>
  <c r="Z186" i="108"/>
  <c r="Z1060" i="108"/>
  <c r="Z964" i="108"/>
  <c r="Z844" i="108"/>
  <c r="Z740" i="108"/>
  <c r="Z604" i="108"/>
  <c r="Z454" i="108"/>
  <c r="Z83" i="108"/>
  <c r="Z955" i="108"/>
  <c r="Z803" i="108"/>
  <c r="Z651" i="108"/>
  <c r="Z484" i="108"/>
  <c r="AA1149" i="108"/>
  <c r="Z994" i="108"/>
  <c r="Z818" i="108"/>
  <c r="Z642" i="108"/>
  <c r="Z438" i="108"/>
  <c r="AA514" i="108"/>
  <c r="Z817" i="108"/>
  <c r="Z625" i="108"/>
  <c r="Z422" i="108"/>
  <c r="Z1120" i="108"/>
  <c r="Z928" i="108"/>
  <c r="Z672" i="108"/>
  <c r="Z480" i="108"/>
  <c r="Z1007" i="108"/>
  <c r="Z711" i="108"/>
  <c r="Z418" i="108"/>
  <c r="Z393" i="108"/>
  <c r="Z121" i="108"/>
  <c r="AA1148" i="108"/>
  <c r="Z184" i="108"/>
  <c r="Z447" i="108"/>
  <c r="AA1234" i="108"/>
  <c r="Z62" i="108"/>
  <c r="Z85" i="108"/>
  <c r="AA1035" i="108"/>
  <c r="AA784" i="108"/>
  <c r="AA11" i="108"/>
  <c r="Z453" i="108"/>
  <c r="AA1157" i="108"/>
  <c r="AA907" i="108"/>
  <c r="AA825" i="108"/>
  <c r="AA313" i="108"/>
  <c r="Z1192" i="108"/>
  <c r="Z1033" i="108"/>
  <c r="Z598" i="108"/>
  <c r="Z1223" i="108"/>
  <c r="Z1081" i="108"/>
  <c r="Z1270" i="108"/>
  <c r="Z1206" i="108"/>
  <c r="Z1142" i="108"/>
  <c r="Z1055" i="108"/>
  <c r="Z878" i="108"/>
  <c r="Z622" i="108"/>
  <c r="Z123" i="108"/>
  <c r="Z1229" i="108"/>
  <c r="Z1165" i="108"/>
  <c r="Z1089" i="108"/>
  <c r="Z966" i="108"/>
  <c r="Z717" i="108"/>
  <c r="Z443" i="108"/>
  <c r="Z1252" i="108"/>
  <c r="Z1188" i="108"/>
  <c r="Z1119" i="108"/>
  <c r="Z1027" i="108"/>
  <c r="Z806" i="108"/>
  <c r="Z550" i="108"/>
  <c r="AA813" i="108"/>
  <c r="Z1211" i="108"/>
  <c r="Z1147" i="108"/>
  <c r="Z1051" i="108"/>
  <c r="Z837" i="108"/>
  <c r="Z549" i="108"/>
  <c r="Z1258" i="108"/>
  <c r="Z1186" i="108"/>
  <c r="Z1106" i="108"/>
  <c r="Z981" i="108"/>
  <c r="Z702" i="108"/>
  <c r="Z315" i="108"/>
  <c r="Z1233" i="108"/>
  <c r="Z1153" i="108"/>
  <c r="Z1061" i="108"/>
  <c r="Z797" i="108"/>
  <c r="Z466" i="108"/>
  <c r="Z1108" i="108"/>
  <c r="Z1028" i="108"/>
  <c r="Z916" i="108"/>
  <c r="Z820" i="108"/>
  <c r="Z732" i="108"/>
  <c r="Z612" i="108"/>
  <c r="Z516" i="108"/>
  <c r="Z211" i="108"/>
  <c r="AA640" i="108"/>
  <c r="Z883" i="108"/>
  <c r="Z739" i="108"/>
  <c r="Z619" i="108"/>
  <c r="Z463" i="108"/>
  <c r="Z114" i="108"/>
  <c r="Z1010" i="108"/>
  <c r="Z858" i="108"/>
  <c r="Z722" i="108"/>
  <c r="Z546" i="108"/>
  <c r="Z382" i="108"/>
  <c r="Z937" i="108"/>
  <c r="Z769" i="108"/>
  <c r="Z633" i="108"/>
  <c r="Z460" i="108"/>
  <c r="Z42" i="108"/>
  <c r="Z1024" i="108"/>
  <c r="Z800" i="108"/>
  <c r="Z632" i="108"/>
  <c r="Z291" i="108"/>
  <c r="Z959" i="108"/>
  <c r="Z727" i="108"/>
  <c r="Z446" i="108"/>
  <c r="AA250" i="108"/>
  <c r="Z249" i="108"/>
  <c r="Z41" i="108"/>
  <c r="Z416" i="108"/>
  <c r="Z32" i="108"/>
  <c r="Z423" i="108"/>
  <c r="Z31" i="108"/>
  <c r="Z246" i="108"/>
  <c r="Z429" i="108"/>
  <c r="Z292" i="108"/>
  <c r="AA763" i="108"/>
  <c r="AA1104" i="108"/>
  <c r="AA65" i="108"/>
  <c r="Z1107" i="108"/>
  <c r="Z1005" i="108"/>
  <c r="Z773" i="108"/>
  <c r="Z517" i="108"/>
  <c r="Z1266" i="108"/>
  <c r="Z1202" i="108"/>
  <c r="Z1138" i="108"/>
  <c r="Z1049" i="108"/>
  <c r="Z862" i="108"/>
  <c r="Z606" i="108"/>
  <c r="Z59" i="108"/>
  <c r="Z1225" i="108"/>
  <c r="Z1161" i="108"/>
  <c r="Z1083" i="108"/>
  <c r="Z925" i="108"/>
  <c r="Z637" i="108"/>
  <c r="Z58" i="108"/>
  <c r="Z1076" i="108"/>
  <c r="Z1004" i="108"/>
  <c r="Z932" i="108"/>
  <c r="Z860" i="108"/>
  <c r="Z788" i="108"/>
  <c r="Z716" i="108"/>
  <c r="Z644" i="108"/>
  <c r="Z564" i="108"/>
  <c r="Z486" i="108"/>
  <c r="Z339" i="108"/>
  <c r="Z51" i="108"/>
  <c r="Z1019" i="108"/>
  <c r="Z939" i="108"/>
  <c r="Z859" i="108"/>
  <c r="Z763" i="108"/>
  <c r="Z683" i="108"/>
  <c r="Z603" i="108"/>
  <c r="Z523" i="108"/>
  <c r="Z386" i="108"/>
  <c r="Z82" i="108"/>
  <c r="Z1066" i="108"/>
  <c r="Z970" i="108"/>
  <c r="Z890" i="108"/>
  <c r="Z794" i="108"/>
  <c r="Z698" i="108"/>
  <c r="Z602" i="108"/>
  <c r="Z514" i="108"/>
  <c r="Z331" i="108"/>
  <c r="AA1132" i="108"/>
  <c r="Z897" i="108"/>
  <c r="Z809" i="108"/>
  <c r="Z705" i="108"/>
  <c r="Z617" i="108"/>
  <c r="Z521" i="108"/>
  <c r="Z358" i="108"/>
  <c r="AA1204" i="108"/>
  <c r="Z1088" i="108"/>
  <c r="Z968" i="108"/>
  <c r="Z856" i="108"/>
  <c r="Z720" i="108"/>
  <c r="Z600" i="108"/>
  <c r="Z448" i="108"/>
  <c r="Z35" i="108"/>
  <c r="Z951" i="108"/>
  <c r="Z823" i="108"/>
  <c r="Z663" i="108"/>
  <c r="Z535" i="108"/>
  <c r="Z194" i="108"/>
  <c r="Z481" i="108"/>
  <c r="Z313" i="108"/>
  <c r="Z177" i="108"/>
  <c r="Z33" i="108"/>
  <c r="AA997" i="108"/>
  <c r="Z352" i="108"/>
  <c r="Z128" i="108"/>
  <c r="AA1028" i="108"/>
  <c r="Z335" i="108"/>
  <c r="Z119" i="108"/>
  <c r="AA1085" i="108"/>
  <c r="Z206" i="108"/>
  <c r="AA988" i="108"/>
  <c r="Z309" i="108"/>
  <c r="AA1109" i="108"/>
  <c r="AA724" i="108"/>
  <c r="AA661" i="108"/>
  <c r="AB661" i="108" s="1"/>
  <c r="AA1057" i="108"/>
  <c r="AA1047" i="108"/>
  <c r="AA16" i="108"/>
  <c r="Z996" i="108"/>
  <c r="Z924" i="108"/>
  <c r="Z852" i="108"/>
  <c r="Z780" i="108"/>
  <c r="Z708" i="108"/>
  <c r="Z628" i="108"/>
  <c r="Z556" i="108"/>
  <c r="Z475" i="108"/>
  <c r="Z307" i="108"/>
  <c r="Z19" i="108"/>
  <c r="Z1011" i="108"/>
  <c r="Z931" i="108"/>
  <c r="Z843" i="108"/>
  <c r="Z755" i="108"/>
  <c r="Z675" i="108"/>
  <c r="Z595" i="108"/>
  <c r="Z506" i="108"/>
  <c r="Z363" i="108"/>
  <c r="Z50" i="108"/>
  <c r="Z1042" i="108"/>
  <c r="Z962" i="108"/>
  <c r="Z882" i="108"/>
  <c r="Z786" i="108"/>
  <c r="Z690" i="108"/>
  <c r="Z594" i="108"/>
  <c r="Z504" i="108"/>
  <c r="Z235" i="108"/>
  <c r="AA1005" i="108"/>
  <c r="Z889" i="108"/>
  <c r="Z793" i="108"/>
  <c r="Z697" i="108"/>
  <c r="Z609" i="108"/>
  <c r="Z513" i="108"/>
  <c r="Z298" i="108"/>
  <c r="AA1128" i="108"/>
  <c r="Z1080" i="108"/>
  <c r="Z960" i="108"/>
  <c r="Z848" i="108"/>
  <c r="Z712" i="108"/>
  <c r="Z592" i="108"/>
  <c r="Z419" i="108"/>
  <c r="AA1101" i="108"/>
  <c r="Z943" i="108"/>
  <c r="Z799" i="108"/>
  <c r="Z655" i="108"/>
  <c r="Z519" i="108"/>
  <c r="Z162" i="108"/>
  <c r="Z441" i="108"/>
  <c r="Z305" i="108"/>
  <c r="Z145" i="108"/>
  <c r="Z17" i="108"/>
  <c r="AA933" i="108"/>
  <c r="Z296" i="108"/>
  <c r="Z104" i="108"/>
  <c r="AA996" i="108"/>
  <c r="Z311" i="108"/>
  <c r="Z95" i="108"/>
  <c r="AA1021" i="108"/>
  <c r="Z150" i="108"/>
  <c r="AA956" i="108"/>
  <c r="Z293" i="108"/>
  <c r="Z332" i="108"/>
  <c r="AA692" i="108"/>
  <c r="AA636" i="108"/>
  <c r="AA865" i="108"/>
  <c r="AA863" i="108"/>
  <c r="AA599" i="108"/>
  <c r="Z620" i="108"/>
  <c r="Z548" i="108"/>
  <c r="Z464" i="108"/>
  <c r="Z275" i="108"/>
  <c r="AA1255" i="108"/>
  <c r="Z1003" i="108"/>
  <c r="Z915" i="108"/>
  <c r="Z827" i="108"/>
  <c r="Z747" i="108"/>
  <c r="Z667" i="108"/>
  <c r="Z587" i="108"/>
  <c r="Z495" i="108"/>
  <c r="Z338" i="108"/>
  <c r="AA1254" i="108"/>
  <c r="Z1034" i="108"/>
  <c r="Z954" i="108"/>
  <c r="Z866" i="108"/>
  <c r="Z770" i="108"/>
  <c r="Z674" i="108"/>
  <c r="Z586" i="108"/>
  <c r="Z462" i="108"/>
  <c r="Z203" i="108"/>
  <c r="AA749" i="108"/>
  <c r="Z881" i="108"/>
  <c r="Z777" i="108"/>
  <c r="Z689" i="108"/>
  <c r="Z601" i="108"/>
  <c r="Z482" i="108"/>
  <c r="Z234" i="108"/>
  <c r="AA1004" i="108"/>
  <c r="Z1048" i="108"/>
  <c r="Z952" i="108"/>
  <c r="Z824" i="108"/>
  <c r="Z704" i="108"/>
  <c r="Z552" i="108"/>
  <c r="Z398" i="108"/>
  <c r="AA717" i="108"/>
  <c r="Z935" i="108"/>
  <c r="Z783" i="108"/>
  <c r="Z647" i="108"/>
  <c r="Z479" i="108"/>
  <c r="Z66" i="108"/>
  <c r="Z433" i="108"/>
  <c r="Z297" i="108"/>
  <c r="Z137" i="108"/>
  <c r="Z9" i="108"/>
  <c r="AA869" i="108"/>
  <c r="Z288" i="108"/>
  <c r="Z80" i="108"/>
  <c r="AA932" i="108"/>
  <c r="Z303" i="108"/>
  <c r="Z71" i="108"/>
  <c r="AA701" i="108"/>
  <c r="Z110" i="108"/>
  <c r="AA892" i="108"/>
  <c r="Z197" i="108"/>
  <c r="Z316" i="108"/>
  <c r="AA1203" i="108"/>
  <c r="AA1114" i="108"/>
  <c r="AA849" i="108"/>
  <c r="AA678" i="108"/>
  <c r="AA494" i="108"/>
  <c r="AA901" i="108"/>
  <c r="Z360" i="108"/>
  <c r="Z208" i="108"/>
  <c r="Z24" i="108"/>
  <c r="AA964" i="108"/>
  <c r="Z375" i="108"/>
  <c r="Z199" i="108"/>
  <c r="Z39" i="108"/>
  <c r="AA957" i="108"/>
  <c r="Z222" i="108"/>
  <c r="AA1266" i="108"/>
  <c r="Z509" i="108"/>
  <c r="Z229" i="108"/>
  <c r="AA1136" i="108"/>
  <c r="Z92" i="108"/>
  <c r="AA1051" i="108"/>
  <c r="AA1162" i="108"/>
  <c r="AA1185" i="108"/>
  <c r="AA848" i="108"/>
  <c r="AA1046" i="108"/>
  <c r="AA407" i="108"/>
  <c r="Z1035" i="108"/>
  <c r="Z829" i="108"/>
  <c r="Z573" i="108"/>
  <c r="AA1172" i="108"/>
  <c r="Z1084" i="108"/>
  <c r="Z1020" i="108"/>
  <c r="Z956" i="108"/>
  <c r="Z892" i="108"/>
  <c r="Z828" i="108"/>
  <c r="Z764" i="108"/>
  <c r="Z700" i="108"/>
  <c r="Z636" i="108"/>
  <c r="Z572" i="108"/>
  <c r="Z507" i="108"/>
  <c r="Z410" i="108"/>
  <c r="Z179" i="108"/>
  <c r="AA1152" i="108"/>
  <c r="Z995" i="108"/>
  <c r="Z923" i="108"/>
  <c r="Z851" i="108"/>
  <c r="Z779" i="108"/>
  <c r="Z699" i="108"/>
  <c r="Z627" i="108"/>
  <c r="Z555" i="108"/>
  <c r="Z474" i="108"/>
  <c r="Z306" i="108"/>
  <c r="Z18" i="108"/>
  <c r="Z1058" i="108"/>
  <c r="Z978" i="108"/>
  <c r="Z906" i="108"/>
  <c r="Z826" i="108"/>
  <c r="Z738" i="108"/>
  <c r="Z658" i="108"/>
  <c r="Z578" i="108"/>
  <c r="Z494" i="108"/>
  <c r="Z267" i="108"/>
  <c r="AA1205" i="108"/>
  <c r="Z921" i="108"/>
  <c r="Z833" i="108"/>
  <c r="Z753" i="108"/>
  <c r="Z673" i="108"/>
  <c r="Z585" i="108"/>
  <c r="Z492" i="108"/>
  <c r="Z330" i="108"/>
  <c r="AA1246" i="108"/>
  <c r="Z1104" i="108"/>
  <c r="Z1016" i="108"/>
  <c r="Z904" i="108"/>
  <c r="Z792" i="108"/>
  <c r="Z680" i="108"/>
  <c r="Z576" i="108"/>
  <c r="Z435" i="108"/>
  <c r="Z67" i="108"/>
  <c r="Z975" i="108"/>
  <c r="Z863" i="108"/>
  <c r="Z735" i="108"/>
  <c r="Z607" i="108"/>
  <c r="Z458" i="108"/>
  <c r="Z98" i="108"/>
  <c r="Z457" i="108"/>
  <c r="Z329" i="108"/>
  <c r="Z209" i="108"/>
  <c r="Z81" i="108"/>
  <c r="AA1202" i="108"/>
  <c r="AA741" i="108"/>
  <c r="Z328" i="108"/>
  <c r="Z144" i="108"/>
  <c r="AA1268" i="108"/>
  <c r="AA708" i="108"/>
  <c r="Z319" i="108"/>
  <c r="Z159" i="108"/>
  <c r="AA1251" i="108"/>
  <c r="AA665" i="108"/>
  <c r="Z182" i="108"/>
  <c r="AA1222" i="108"/>
  <c r="Z445" i="108"/>
  <c r="Z181" i="108"/>
  <c r="AA652" i="108"/>
  <c r="AB652" i="108" s="1"/>
  <c r="AA1206" i="108"/>
  <c r="AA923" i="108"/>
  <c r="AA978" i="108"/>
  <c r="AA873" i="108"/>
  <c r="AA704" i="108"/>
  <c r="AA505" i="108"/>
  <c r="AA334" i="108"/>
  <c r="Z920" i="108"/>
  <c r="Z832" i="108"/>
  <c r="Z744" i="108"/>
  <c r="Z664" i="108"/>
  <c r="Z584" i="108"/>
  <c r="Z502" i="108"/>
  <c r="Z323" i="108"/>
  <c r="AA1239" i="108"/>
  <c r="Z991" i="108"/>
  <c r="Z903" i="108"/>
  <c r="Z807" i="108"/>
  <c r="Z719" i="108"/>
  <c r="Z615" i="108"/>
  <c r="Z527" i="108"/>
  <c r="Z395" i="108"/>
  <c r="AA1238" i="108"/>
  <c r="Z465" i="108"/>
  <c r="Z377" i="108"/>
  <c r="Z289" i="108"/>
  <c r="Z185" i="108"/>
  <c r="Z97" i="108"/>
  <c r="AA1269" i="108"/>
  <c r="AA1029" i="108"/>
  <c r="AA626" i="108"/>
  <c r="Z344" i="108"/>
  <c r="Z216" i="108"/>
  <c r="Z96" i="108"/>
  <c r="AA1225" i="108"/>
  <c r="AA868" i="108"/>
  <c r="Z383" i="108"/>
  <c r="Z255" i="108"/>
  <c r="Z127" i="108"/>
  <c r="Z7" i="108"/>
  <c r="AA989" i="108"/>
  <c r="Z302" i="108"/>
  <c r="Z134" i="108"/>
  <c r="AA1250" i="108"/>
  <c r="AA664" i="108"/>
  <c r="Z317" i="108"/>
  <c r="Z101" i="108"/>
  <c r="AA725" i="108"/>
  <c r="Z100" i="108"/>
  <c r="AA314" i="108"/>
  <c r="AA891" i="108"/>
  <c r="AA1098" i="108"/>
  <c r="AA602" i="108"/>
  <c r="AA98" i="108"/>
  <c r="AA1199" i="108"/>
  <c r="AA934" i="108"/>
  <c r="AA560" i="108"/>
  <c r="AA158" i="108"/>
  <c r="AA1111" i="108"/>
  <c r="AA902" i="108"/>
  <c r="AA408" i="108"/>
  <c r="AA453" i="108"/>
  <c r="Z963" i="108"/>
  <c r="Z899" i="108"/>
  <c r="Z835" i="108"/>
  <c r="Z771" i="108"/>
  <c r="Z707" i="108"/>
  <c r="Z643" i="108"/>
  <c r="Z579" i="108"/>
  <c r="Z515" i="108"/>
  <c r="Z427" i="108"/>
  <c r="Z210" i="108"/>
  <c r="AA1216" i="108"/>
  <c r="Z1050" i="108"/>
  <c r="Z986" i="108"/>
  <c r="Z922" i="108"/>
  <c r="Z850" i="108"/>
  <c r="Z778" i="108"/>
  <c r="Z706" i="108"/>
  <c r="Z634" i="108"/>
  <c r="Z562" i="108"/>
  <c r="Z472" i="108"/>
  <c r="Z299" i="108"/>
  <c r="Z11" i="108"/>
  <c r="Z945" i="108"/>
  <c r="Z873" i="108"/>
  <c r="Z801" i="108"/>
  <c r="Z729" i="108"/>
  <c r="Z649" i="108"/>
  <c r="Z577" i="108"/>
  <c r="Z503" i="108"/>
  <c r="Z379" i="108"/>
  <c r="Z106" i="108"/>
  <c r="AA748" i="108"/>
  <c r="Z1064" i="108"/>
  <c r="Z976" i="108"/>
  <c r="Z896" i="108"/>
  <c r="Z808" i="108"/>
  <c r="Z728" i="108"/>
  <c r="Z648" i="108"/>
  <c r="Z568" i="108"/>
  <c r="Z470" i="108"/>
  <c r="Z227" i="108"/>
  <c r="AA973" i="108"/>
  <c r="Z967" i="108"/>
  <c r="Z887" i="108"/>
  <c r="Z791" i="108"/>
  <c r="Z695" i="108"/>
  <c r="Z599" i="108"/>
  <c r="Z500" i="108"/>
  <c r="Z258" i="108"/>
  <c r="AA1100" i="108"/>
  <c r="Z449" i="108"/>
  <c r="Z361" i="108"/>
  <c r="Z257" i="108"/>
  <c r="Z169" i="108"/>
  <c r="Z65" i="108"/>
  <c r="AA1237" i="108"/>
  <c r="AA965" i="108"/>
  <c r="Z424" i="108"/>
  <c r="Z312" i="108"/>
  <c r="Z200" i="108"/>
  <c r="Z64" i="108"/>
  <c r="AA1184" i="108"/>
  <c r="AA674" i="108"/>
  <c r="Z367" i="108"/>
  <c r="Z231" i="108"/>
  <c r="Z111" i="108"/>
  <c r="AA1243" i="108"/>
  <c r="AA925" i="108"/>
  <c r="Z270" i="108"/>
  <c r="Z94" i="108"/>
  <c r="AA1140" i="108"/>
  <c r="Z477" i="108"/>
  <c r="Z301" i="108"/>
  <c r="Z45" i="108"/>
  <c r="Z404" i="108"/>
  <c r="Z84" i="108"/>
  <c r="AA1107" i="108"/>
  <c r="AA747" i="108"/>
  <c r="AA970" i="108"/>
  <c r="AA1129" i="108"/>
  <c r="AA992" i="108"/>
  <c r="AA1087" i="108"/>
  <c r="AA822" i="108"/>
  <c r="AA48" i="108"/>
  <c r="AA389" i="108"/>
  <c r="Z318" i="108"/>
  <c r="Z198" i="108"/>
  <c r="Z70" i="108"/>
  <c r="AA1197" i="108"/>
  <c r="AA700" i="108"/>
  <c r="Z405" i="108"/>
  <c r="Z253" i="108"/>
  <c r="Z61" i="108"/>
  <c r="AA789" i="108"/>
  <c r="Z260" i="108"/>
  <c r="AA1230" i="108"/>
  <c r="AA1187" i="108"/>
  <c r="AA899" i="108"/>
  <c r="AA1194" i="108"/>
  <c r="AA954" i="108"/>
  <c r="AA1145" i="108"/>
  <c r="AA729" i="108"/>
  <c r="AA728" i="108"/>
  <c r="AA871" i="108"/>
  <c r="AA878" i="108"/>
  <c r="AA25" i="108"/>
  <c r="AA399" i="108"/>
  <c r="AA53" i="108"/>
  <c r="AA606" i="108"/>
  <c r="AA444" i="108"/>
  <c r="Z874" i="108"/>
  <c r="Z810" i="108"/>
  <c r="Z746" i="108"/>
  <c r="Z682" i="108"/>
  <c r="Z618" i="108"/>
  <c r="Z554" i="108"/>
  <c r="Z483" i="108"/>
  <c r="Z362" i="108"/>
  <c r="Z107" i="108"/>
  <c r="AA877" i="108"/>
  <c r="Z913" i="108"/>
  <c r="Z849" i="108"/>
  <c r="Z785" i="108"/>
  <c r="Z721" i="108"/>
  <c r="Z657" i="108"/>
  <c r="Z593" i="108"/>
  <c r="Z529" i="108"/>
  <c r="Z450" i="108"/>
  <c r="Z266" i="108"/>
  <c r="Z10" i="108"/>
  <c r="Z1128" i="108"/>
  <c r="Z1056" i="108"/>
  <c r="Z984" i="108"/>
  <c r="Z912" i="108"/>
  <c r="Z840" i="108"/>
  <c r="Z768" i="108"/>
  <c r="Z696" i="108"/>
  <c r="Z616" i="108"/>
  <c r="Z544" i="108"/>
  <c r="Z459" i="108"/>
  <c r="Z259" i="108"/>
  <c r="AA1190" i="108"/>
  <c r="Z999" i="108"/>
  <c r="Z927" i="108"/>
  <c r="Z839" i="108"/>
  <c r="Z759" i="108"/>
  <c r="Z671" i="108"/>
  <c r="Z591" i="108"/>
  <c r="Z511" i="108"/>
  <c r="Z354" i="108"/>
  <c r="Z34" i="108"/>
  <c r="Z489" i="108"/>
  <c r="Z401" i="108"/>
  <c r="Z321" i="108"/>
  <c r="Z241" i="108"/>
  <c r="Z161" i="108"/>
  <c r="Z73" i="108"/>
  <c r="AA1261" i="108"/>
  <c r="AA1093" i="108"/>
  <c r="AA709" i="108"/>
  <c r="Z376" i="108"/>
  <c r="Z280" i="108"/>
  <c r="Z160" i="108"/>
  <c r="Z56" i="108"/>
  <c r="AA1200" i="108"/>
  <c r="AA804" i="108"/>
  <c r="Z391" i="108"/>
  <c r="Z295" i="108"/>
  <c r="Z175" i="108"/>
  <c r="Z55" i="108"/>
  <c r="AA1212" i="108"/>
  <c r="AA797" i="108"/>
  <c r="Z286" i="108"/>
  <c r="Z158" i="108"/>
  <c r="Z30" i="108"/>
  <c r="AA1084" i="108"/>
  <c r="AA609" i="108"/>
  <c r="Z373" i="108"/>
  <c r="Z213" i="108"/>
  <c r="Z37" i="108"/>
  <c r="AA693" i="108"/>
  <c r="Z164" i="108"/>
  <c r="AA1176" i="108"/>
  <c r="AA1075" i="108"/>
  <c r="AA851" i="108"/>
  <c r="AA1130" i="108"/>
  <c r="AA802" i="108"/>
  <c r="AA1113" i="108"/>
  <c r="AA1120" i="108"/>
  <c r="AA680" i="108"/>
  <c r="AA695" i="108"/>
  <c r="AA521" i="108"/>
  <c r="AA416" i="108"/>
  <c r="AA590" i="108"/>
  <c r="AA436" i="108"/>
  <c r="Z256" i="108"/>
  <c r="Z168" i="108"/>
  <c r="Z88" i="108"/>
  <c r="Z8" i="108"/>
  <c r="AA1165" i="108"/>
  <c r="AA836" i="108"/>
  <c r="Z439" i="108"/>
  <c r="Z351" i="108"/>
  <c r="Z263" i="108"/>
  <c r="Z183" i="108"/>
  <c r="Z103" i="108"/>
  <c r="Z15" i="108"/>
  <c r="AA1182" i="108"/>
  <c r="AA893" i="108"/>
  <c r="Z326" i="108"/>
  <c r="Z238" i="108"/>
  <c r="Z142" i="108"/>
  <c r="Z54" i="108"/>
  <c r="AA1210" i="108"/>
  <c r="AA924" i="108"/>
  <c r="Z485" i="108"/>
  <c r="Z381" i="108"/>
  <c r="Z285" i="108"/>
  <c r="Z133" i="108"/>
  <c r="Z5" i="108"/>
  <c r="AA1045" i="108"/>
  <c r="Z388" i="108"/>
  <c r="Z220" i="108"/>
  <c r="Z76" i="108"/>
  <c r="AA980" i="108"/>
  <c r="AA1179" i="108"/>
  <c r="AA995" i="108"/>
  <c r="AA811" i="108"/>
  <c r="AA624" i="108"/>
  <c r="AA1066" i="108"/>
  <c r="AA866" i="108"/>
  <c r="AA490" i="108"/>
  <c r="AA1041" i="108"/>
  <c r="AA697" i="108"/>
  <c r="AA968" i="108"/>
  <c r="AA657" i="108"/>
  <c r="AA967" i="108"/>
  <c r="AA82" i="108"/>
  <c r="AB82" i="108" s="1"/>
  <c r="AA710" i="108"/>
  <c r="AB710" i="108" s="1"/>
  <c r="AA193" i="108"/>
  <c r="AA344" i="108"/>
  <c r="AA391" i="108"/>
  <c r="AA142" i="108"/>
  <c r="AA364" i="108"/>
  <c r="Z125" i="108"/>
  <c r="AA1265" i="108"/>
  <c r="AA949" i="108"/>
  <c r="Z380" i="108"/>
  <c r="Z204" i="108"/>
  <c r="Z20" i="108"/>
  <c r="AA916" i="108"/>
  <c r="AA1163" i="108"/>
  <c r="AA979" i="108"/>
  <c r="AA787" i="108"/>
  <c r="AA370" i="108"/>
  <c r="AA1050" i="108"/>
  <c r="AA842" i="108"/>
  <c r="AA426" i="108"/>
  <c r="AA985" i="108"/>
  <c r="AA645" i="108"/>
  <c r="AA960" i="108"/>
  <c r="AA1231" i="108"/>
  <c r="AA943" i="108"/>
  <c r="AA1134" i="108"/>
  <c r="AA686" i="108"/>
  <c r="AA185" i="108"/>
  <c r="AA328" i="108"/>
  <c r="AA247" i="108"/>
  <c r="AA469" i="108"/>
  <c r="AA36" i="108"/>
  <c r="Z1136" i="108"/>
  <c r="Z1072" i="108"/>
  <c r="Z1008" i="108"/>
  <c r="Z944" i="108"/>
  <c r="Z880" i="108"/>
  <c r="Z816" i="108"/>
  <c r="Z752" i="108"/>
  <c r="Z688" i="108"/>
  <c r="Z624" i="108"/>
  <c r="Z560" i="108"/>
  <c r="Z491" i="108"/>
  <c r="Z378" i="108"/>
  <c r="Z131" i="108"/>
  <c r="AA845" i="108"/>
  <c r="Z983" i="108"/>
  <c r="Z919" i="108"/>
  <c r="Z847" i="108"/>
  <c r="Z775" i="108"/>
  <c r="Z703" i="108"/>
  <c r="Z631" i="108"/>
  <c r="Z551" i="108"/>
  <c r="Z468" i="108"/>
  <c r="Z290" i="108"/>
  <c r="AA1270" i="108"/>
  <c r="Z497" i="108"/>
  <c r="Z425" i="108"/>
  <c r="Z353" i="108"/>
  <c r="Z273" i="108"/>
  <c r="Z201" i="108"/>
  <c r="Z129" i="108"/>
  <c r="Z57" i="108"/>
  <c r="AA1253" i="108"/>
  <c r="AA1125" i="108"/>
  <c r="AA805" i="108"/>
  <c r="AB805" i="108" s="1"/>
  <c r="Z400" i="108"/>
  <c r="Z320" i="108"/>
  <c r="Z232" i="108"/>
  <c r="Z152" i="108"/>
  <c r="Z72" i="108"/>
  <c r="AA1260" i="108"/>
  <c r="AA1092" i="108"/>
  <c r="AA740" i="108"/>
  <c r="Z415" i="108"/>
  <c r="Z327" i="108"/>
  <c r="Z247" i="108"/>
  <c r="Z167" i="108"/>
  <c r="Z79" i="108"/>
  <c r="AA1267" i="108"/>
  <c r="AA1117" i="108"/>
  <c r="AA733" i="108"/>
  <c r="Z310" i="108"/>
  <c r="Z214" i="108"/>
  <c r="Z126" i="108"/>
  <c r="Z22" i="108"/>
  <c r="AA1181" i="108"/>
  <c r="AA796" i="108"/>
  <c r="Z469" i="108"/>
  <c r="Z365" i="108"/>
  <c r="Z237" i="108"/>
  <c r="Z117" i="108"/>
  <c r="AA1257" i="108"/>
  <c r="AA853" i="108"/>
  <c r="Z372" i="108"/>
  <c r="Z188" i="108"/>
  <c r="Z4" i="108"/>
  <c r="AA756" i="108"/>
  <c r="AB756" i="108" s="1"/>
  <c r="AA1147" i="108"/>
  <c r="AA963" i="108"/>
  <c r="AA771" i="108"/>
  <c r="AA178" i="108"/>
  <c r="AB178" i="108" s="1"/>
  <c r="AA986" i="108"/>
  <c r="AA826" i="108"/>
  <c r="AA362" i="108"/>
  <c r="AA889" i="108"/>
  <c r="AA482" i="108"/>
  <c r="AA872" i="108"/>
  <c r="AA1215" i="108"/>
  <c r="AA887" i="108"/>
  <c r="AA1126" i="108"/>
  <c r="AA458" i="108"/>
  <c r="AA177" i="108"/>
  <c r="AA288" i="108"/>
  <c r="AA622" i="108"/>
  <c r="AA461" i="108"/>
  <c r="AA659" i="108"/>
  <c r="AB659" i="108" s="1"/>
  <c r="AA122" i="108"/>
  <c r="Z437" i="108"/>
  <c r="Z357" i="108"/>
  <c r="Z261" i="108"/>
  <c r="Z173" i="108"/>
  <c r="Z69" i="108"/>
  <c r="AA1249" i="108"/>
  <c r="AA981" i="108"/>
  <c r="AA322" i="108"/>
  <c r="Z308" i="108"/>
  <c r="Z180" i="108"/>
  <c r="Z36" i="108"/>
  <c r="AA1108" i="108"/>
  <c r="AA650" i="108"/>
  <c r="AA1123" i="108"/>
  <c r="AA987" i="108"/>
  <c r="AA867" i="108"/>
  <c r="AA723" i="108"/>
  <c r="AA114" i="108"/>
  <c r="AA1058" i="108"/>
  <c r="AA906" i="108"/>
  <c r="AA762" i="108"/>
  <c r="AA298" i="108"/>
  <c r="AA993" i="108"/>
  <c r="AA745" i="108"/>
  <c r="AA1112" i="108"/>
  <c r="AA856" i="108"/>
  <c r="AA618" i="108"/>
  <c r="AA1071" i="108"/>
  <c r="AA751" i="108"/>
  <c r="AA1102" i="108"/>
  <c r="AA694" i="108"/>
  <c r="AB694" i="108" s="1"/>
  <c r="AA401" i="108"/>
  <c r="AA584" i="108"/>
  <c r="AA168" i="108"/>
  <c r="AA255" i="108"/>
  <c r="AA326" i="108"/>
  <c r="AA245" i="108"/>
  <c r="AA651" i="108"/>
  <c r="AA459" i="108"/>
  <c r="Z879" i="108"/>
  <c r="Z815" i="108"/>
  <c r="Z751" i="108"/>
  <c r="Z687" i="108"/>
  <c r="Z623" i="108"/>
  <c r="Z559" i="108"/>
  <c r="Z490" i="108"/>
  <c r="Z374" i="108"/>
  <c r="Z130" i="108"/>
  <c r="AA972" i="108"/>
  <c r="Z473" i="108"/>
  <c r="Z409" i="108"/>
  <c r="Z345" i="108"/>
  <c r="Z281" i="108"/>
  <c r="Z217" i="108"/>
  <c r="Z153" i="108"/>
  <c r="Z89" i="108"/>
  <c r="Z25" i="108"/>
  <c r="AA1226" i="108"/>
  <c r="AA1061" i="108"/>
  <c r="AA773" i="108"/>
  <c r="Z408" i="108"/>
  <c r="Z336" i="108"/>
  <c r="Z264" i="108"/>
  <c r="Z192" i="108"/>
  <c r="Z120" i="108"/>
  <c r="Z40" i="108"/>
  <c r="AA1236" i="108"/>
  <c r="AA1060" i="108"/>
  <c r="AA772" i="108"/>
  <c r="Z431" i="108"/>
  <c r="Z359" i="108"/>
  <c r="Z287" i="108"/>
  <c r="Z207" i="108"/>
  <c r="Z135" i="108"/>
  <c r="Z63" i="108"/>
  <c r="AA1259" i="108"/>
  <c r="AA1141" i="108"/>
  <c r="AA861" i="108"/>
  <c r="AB861" i="108" s="1"/>
  <c r="Z342" i="108"/>
  <c r="Z254" i="108"/>
  <c r="Z174" i="108"/>
  <c r="Z86" i="108"/>
  <c r="Z6" i="108"/>
  <c r="AA1160" i="108"/>
  <c r="AA828" i="108"/>
  <c r="Z501" i="108"/>
  <c r="Z413" i="108"/>
  <c r="Z325" i="108"/>
  <c r="Z245" i="108"/>
  <c r="Z149" i="108"/>
  <c r="Z53" i="108"/>
  <c r="AA1221" i="108"/>
  <c r="AB1221" i="108" s="1"/>
  <c r="AA917" i="108"/>
  <c r="Z396" i="108"/>
  <c r="Z276" i="108"/>
  <c r="Z148" i="108"/>
  <c r="Z12" i="108"/>
  <c r="AA1012" i="108"/>
  <c r="AA1219" i="108"/>
  <c r="AA1091" i="108"/>
  <c r="AB1091" i="108" s="1"/>
  <c r="AA971" i="108"/>
  <c r="AA835" i="108"/>
  <c r="AA673" i="108"/>
  <c r="AA1178" i="108"/>
  <c r="AA1034" i="108"/>
  <c r="AA874" i="108"/>
  <c r="AA722" i="108"/>
  <c r="AA1169" i="108"/>
  <c r="AA977" i="108"/>
  <c r="AA721" i="108"/>
  <c r="AA1024" i="108"/>
  <c r="AA808" i="108"/>
  <c r="AA1223" i="108"/>
  <c r="AA1023" i="108"/>
  <c r="AA687" i="108"/>
  <c r="AA990" i="108"/>
  <c r="AA641" i="108"/>
  <c r="AA265" i="108"/>
  <c r="AA536" i="108"/>
  <c r="AA32" i="108"/>
  <c r="AA662" i="108"/>
  <c r="AA150" i="108"/>
  <c r="AA476" i="108"/>
  <c r="AA451" i="108"/>
  <c r="AB451" i="108" s="1"/>
  <c r="AA578" i="108"/>
  <c r="Z348" i="108"/>
  <c r="Z252" i="108"/>
  <c r="Z156" i="108"/>
  <c r="Z60" i="108"/>
  <c r="AA1220" i="108"/>
  <c r="AA948" i="108"/>
  <c r="AA1235" i="108"/>
  <c r="AA1139" i="108"/>
  <c r="AA1043" i="108"/>
  <c r="AA947" i="108"/>
  <c r="AA843" i="108"/>
  <c r="AA739" i="108"/>
  <c r="AA498" i="108"/>
  <c r="AA1146" i="108"/>
  <c r="AA1042" i="108"/>
  <c r="AA922" i="108"/>
  <c r="AA810" i="108"/>
  <c r="AA698" i="108"/>
  <c r="AA1217" i="108"/>
  <c r="AA1089" i="108"/>
  <c r="AA969" i="108"/>
  <c r="AB969" i="108" s="1"/>
  <c r="AA801" i="108"/>
  <c r="AA633" i="108"/>
  <c r="AA1072" i="108"/>
  <c r="AA928" i="108"/>
  <c r="AA776" i="108"/>
  <c r="AA538" i="108"/>
  <c r="AA1151" i="108"/>
  <c r="AB1151" i="108" s="1"/>
  <c r="AA1007" i="108"/>
  <c r="AA839" i="108"/>
  <c r="AA402" i="108"/>
  <c r="AA1030" i="108"/>
  <c r="AB1030" i="108" s="1"/>
  <c r="AA806" i="108"/>
  <c r="AA74" i="108"/>
  <c r="AA393" i="108"/>
  <c r="AA161" i="108"/>
  <c r="AA520" i="108"/>
  <c r="AA232" i="108"/>
  <c r="AA591" i="108"/>
  <c r="AA151" i="108"/>
  <c r="AA462" i="108"/>
  <c r="AA46" i="108"/>
  <c r="AA189" i="108"/>
  <c r="AA284" i="108"/>
  <c r="AA403" i="108"/>
  <c r="AB403" i="108" s="1"/>
  <c r="AA682" i="108"/>
  <c r="AA1201" i="108"/>
  <c r="AA1073" i="108"/>
  <c r="AA945" i="108"/>
  <c r="AA785" i="108"/>
  <c r="AB785" i="108" s="1"/>
  <c r="AA601" i="108"/>
  <c r="AA1056" i="108"/>
  <c r="AA896" i="108"/>
  <c r="AA768" i="108"/>
  <c r="AA474" i="108"/>
  <c r="AA1135" i="108"/>
  <c r="AA983" i="108"/>
  <c r="AA807" i="108"/>
  <c r="AA210" i="108"/>
  <c r="AA1014" i="108"/>
  <c r="AA798" i="108"/>
  <c r="AA593" i="108"/>
  <c r="AA369" i="108"/>
  <c r="AA153" i="108"/>
  <c r="AA448" i="108"/>
  <c r="AA224" i="108"/>
  <c r="AA471" i="108"/>
  <c r="AA143" i="108"/>
  <c r="AA366" i="108"/>
  <c r="AA38" i="108"/>
  <c r="AA69" i="108"/>
  <c r="AA164" i="108"/>
  <c r="AA323" i="108"/>
  <c r="AA837" i="108"/>
  <c r="AA194" i="108"/>
  <c r="Z368" i="108"/>
  <c r="Z304" i="108"/>
  <c r="Z240" i="108"/>
  <c r="Z176" i="108"/>
  <c r="Z112" i="108"/>
  <c r="Z48" i="108"/>
  <c r="AA1252" i="108"/>
  <c r="AA1144" i="108"/>
  <c r="AA900" i="108"/>
  <c r="AA625" i="108"/>
  <c r="Z407" i="108"/>
  <c r="Z343" i="108"/>
  <c r="Z279" i="108"/>
  <c r="Z215" i="108"/>
  <c r="Z151" i="108"/>
  <c r="Z87" i="108"/>
  <c r="Z23" i="108"/>
  <c r="AA1224" i="108"/>
  <c r="AA1053" i="108"/>
  <c r="AB1053" i="108" s="1"/>
  <c r="AA765" i="108"/>
  <c r="AB765" i="108" s="1"/>
  <c r="Z334" i="108"/>
  <c r="Z262" i="108"/>
  <c r="Z190" i="108"/>
  <c r="Z118" i="108"/>
  <c r="Z46" i="108"/>
  <c r="AA1233" i="108"/>
  <c r="AA1052" i="108"/>
  <c r="AA764" i="108"/>
  <c r="Z493" i="108"/>
  <c r="Z421" i="108"/>
  <c r="Z349" i="108"/>
  <c r="Z277" i="108"/>
  <c r="Z189" i="108"/>
  <c r="Z109" i="108"/>
  <c r="Z21" i="108"/>
  <c r="AA1180" i="108"/>
  <c r="AA885" i="108"/>
  <c r="Z420" i="108"/>
  <c r="Z324" i="108"/>
  <c r="Z228" i="108"/>
  <c r="Z132" i="108"/>
  <c r="Z28" i="108"/>
  <c r="AA1192" i="108"/>
  <c r="AA820" i="108"/>
  <c r="AA1211" i="108"/>
  <c r="AA1115" i="108"/>
  <c r="AA1019" i="108"/>
  <c r="AA915" i="108"/>
  <c r="AA827" i="108"/>
  <c r="AA707" i="108"/>
  <c r="AA306" i="108"/>
  <c r="AA1122" i="108"/>
  <c r="AB1122" i="108" s="1"/>
  <c r="AA1018" i="108"/>
  <c r="AA898" i="108"/>
  <c r="AA794" i="108"/>
  <c r="AA660" i="108"/>
  <c r="AA1193" i="108"/>
  <c r="AA1065" i="108"/>
  <c r="AA913" i="108"/>
  <c r="AA761" i="108"/>
  <c r="AA546" i="108"/>
  <c r="AA1040" i="108"/>
  <c r="AA880" i="108"/>
  <c r="AA744" i="108"/>
  <c r="AA346" i="108"/>
  <c r="AA1127" i="108"/>
  <c r="AA975" i="108"/>
  <c r="AA767" i="108"/>
  <c r="AA146" i="108"/>
  <c r="AA1006" i="108"/>
  <c r="AA782" i="108"/>
  <c r="AA529" i="108"/>
  <c r="AA321" i="108"/>
  <c r="AA81" i="108"/>
  <c r="AA432" i="108"/>
  <c r="AA176" i="108"/>
  <c r="AB176" i="108" s="1"/>
  <c r="AA455" i="108"/>
  <c r="AA135" i="108"/>
  <c r="AA350" i="108"/>
  <c r="AA501" i="108"/>
  <c r="AA61" i="108"/>
  <c r="AA44" i="108"/>
  <c r="AA291" i="108"/>
  <c r="BB36" i="103"/>
  <c r="Z221" i="108"/>
  <c r="Z157" i="108"/>
  <c r="Z93" i="108"/>
  <c r="Z29" i="108"/>
  <c r="AA1232" i="108"/>
  <c r="AA1077" i="108"/>
  <c r="AA821" i="108"/>
  <c r="AA66" i="108"/>
  <c r="Z356" i="108"/>
  <c r="Z284" i="108"/>
  <c r="Z212" i="108"/>
  <c r="Z140" i="108"/>
  <c r="Z68" i="108"/>
  <c r="AA1264" i="108"/>
  <c r="AA1156" i="108"/>
  <c r="AA852" i="108"/>
  <c r="AA58" i="108"/>
  <c r="AA1171" i="108"/>
  <c r="AA1099" i="108"/>
  <c r="AA1027" i="108"/>
  <c r="AA955" i="108"/>
  <c r="AA883" i="108"/>
  <c r="AA795" i="108"/>
  <c r="AA715" i="108"/>
  <c r="AA608" i="108"/>
  <c r="AA1186" i="108"/>
  <c r="AA1106" i="108"/>
  <c r="AA1026" i="108"/>
  <c r="AA938" i="108"/>
  <c r="AA850" i="108"/>
  <c r="AA770" i="108"/>
  <c r="AA672" i="108"/>
  <c r="AA170" i="108"/>
  <c r="AA1137" i="108"/>
  <c r="AA1049" i="108"/>
  <c r="AA929" i="108"/>
  <c r="AA817" i="108"/>
  <c r="AA713" i="108"/>
  <c r="AA354" i="108"/>
  <c r="AA1048" i="108"/>
  <c r="AA944" i="108"/>
  <c r="AA832" i="108"/>
  <c r="AA712" i="108"/>
  <c r="AA410" i="108"/>
  <c r="AA1167" i="108"/>
  <c r="AA1063" i="108"/>
  <c r="AA951" i="108"/>
  <c r="AA791" i="108"/>
  <c r="AA656" i="108"/>
  <c r="AA1118" i="108"/>
  <c r="AA942" i="108"/>
  <c r="AA790" i="108"/>
  <c r="AA394" i="108"/>
  <c r="AA481" i="108"/>
  <c r="AA281" i="108"/>
  <c r="AA89" i="108"/>
  <c r="AA528" i="108"/>
  <c r="AA336" i="108"/>
  <c r="AA160" i="108"/>
  <c r="AA583" i="108"/>
  <c r="AB583" i="108" s="1"/>
  <c r="AA311" i="108"/>
  <c r="AA119" i="108"/>
  <c r="AA486" i="108"/>
  <c r="AA286" i="108"/>
  <c r="AA30" i="108"/>
  <c r="AA333" i="108"/>
  <c r="AA21" i="108"/>
  <c r="AA252" i="108"/>
  <c r="AA643" i="108"/>
  <c r="AA219" i="108"/>
  <c r="AA80" i="108"/>
  <c r="AA575" i="108"/>
  <c r="AA279" i="108"/>
  <c r="AB279" i="108" s="1"/>
  <c r="AA71" i="108"/>
  <c r="AA478" i="108"/>
  <c r="AA222" i="108"/>
  <c r="AA14" i="108"/>
  <c r="AA277" i="108"/>
  <c r="AA604" i="108"/>
  <c r="AB604" i="108" s="1"/>
  <c r="AA180" i="108"/>
  <c r="AA523" i="108"/>
  <c r="AA211" i="108"/>
  <c r="AA829" i="108"/>
  <c r="AB829" i="108" s="1"/>
  <c r="AA130" i="108"/>
  <c r="Z294" i="108"/>
  <c r="Z230" i="108"/>
  <c r="Z166" i="108"/>
  <c r="Z102" i="108"/>
  <c r="Z38" i="108"/>
  <c r="AA1242" i="108"/>
  <c r="AA1116" i="108"/>
  <c r="AB1116" i="108" s="1"/>
  <c r="AA860" i="108"/>
  <c r="AA378" i="108"/>
  <c r="Z461" i="108"/>
  <c r="Z397" i="108"/>
  <c r="Z333" i="108"/>
  <c r="Z269" i="108"/>
  <c r="Z205" i="108"/>
  <c r="Z141" i="108"/>
  <c r="Z77" i="108"/>
  <c r="Z13" i="108"/>
  <c r="AA1208" i="108"/>
  <c r="AA1013" i="108"/>
  <c r="AA757" i="108"/>
  <c r="Z412" i="108"/>
  <c r="Z340" i="108"/>
  <c r="Z268" i="108"/>
  <c r="Z196" i="108"/>
  <c r="Z124" i="108"/>
  <c r="Z52" i="108"/>
  <c r="AA1240" i="108"/>
  <c r="AA1076" i="108"/>
  <c r="AA788" i="108"/>
  <c r="AA1227" i="108"/>
  <c r="AA1155" i="108"/>
  <c r="AA1083" i="108"/>
  <c r="AA1011" i="108"/>
  <c r="AA931" i="108"/>
  <c r="AA859" i="108"/>
  <c r="AA779" i="108"/>
  <c r="AA699" i="108"/>
  <c r="AA434" i="108"/>
  <c r="AA1170" i="108"/>
  <c r="AA1090" i="108"/>
  <c r="AA994" i="108"/>
  <c r="AA914" i="108"/>
  <c r="AA834" i="108"/>
  <c r="AA746" i="108"/>
  <c r="AA634" i="108"/>
  <c r="AA1209" i="108"/>
  <c r="AA1121" i="108"/>
  <c r="AA1009" i="108"/>
  <c r="AA905" i="108"/>
  <c r="AA793" i="108"/>
  <c r="AA681" i="108"/>
  <c r="AA34" i="108"/>
  <c r="AA1032" i="108"/>
  <c r="AA912" i="108"/>
  <c r="AA800" i="108"/>
  <c r="AA688" i="108"/>
  <c r="AA218" i="108"/>
  <c r="AB218" i="108" s="1"/>
  <c r="AA1143" i="108"/>
  <c r="AA1039" i="108"/>
  <c r="AA895" i="108"/>
  <c r="AB895" i="108" s="1"/>
  <c r="AA759" i="108"/>
  <c r="AA338" i="108"/>
  <c r="AB338" i="108" s="1"/>
  <c r="AA1094" i="108"/>
  <c r="AB1094" i="108" s="1"/>
  <c r="AA910" i="108"/>
  <c r="AA718" i="108"/>
  <c r="AA10" i="108"/>
  <c r="AA409" i="108"/>
  <c r="AB409" i="108" s="1"/>
  <c r="AA257" i="108"/>
  <c r="AA73" i="108"/>
  <c r="AA456" i="108"/>
  <c r="AA320" i="108"/>
  <c r="AA72" i="108"/>
  <c r="AA519" i="108"/>
  <c r="AA263" i="108"/>
  <c r="AA7" i="108"/>
  <c r="AA470" i="108"/>
  <c r="AA214" i="108"/>
  <c r="AA589" i="108"/>
  <c r="AA253" i="108"/>
  <c r="AA484" i="108"/>
  <c r="AB484" i="108" s="1"/>
  <c r="AA172" i="108"/>
  <c r="AA515" i="108"/>
  <c r="AA203" i="108"/>
  <c r="AB203" i="108" s="1"/>
  <c r="BB30" i="103"/>
  <c r="AA730" i="108"/>
  <c r="AA648" i="108"/>
  <c r="AA234" i="108"/>
  <c r="AA1177" i="108"/>
  <c r="AA1105" i="108"/>
  <c r="AA1017" i="108"/>
  <c r="AA937" i="108"/>
  <c r="AA857" i="108"/>
  <c r="AA777" i="108"/>
  <c r="AA689" i="108"/>
  <c r="AA418" i="108"/>
  <c r="AA1096" i="108"/>
  <c r="AA1000" i="108"/>
  <c r="AA920" i="108"/>
  <c r="AB920" i="108" s="1"/>
  <c r="AA840" i="108"/>
  <c r="AA752" i="108"/>
  <c r="AA669" i="108"/>
  <c r="AA282" i="108"/>
  <c r="AA1191" i="108"/>
  <c r="AB1191" i="108" s="1"/>
  <c r="AA1095" i="108"/>
  <c r="AA1015" i="108"/>
  <c r="AB1015" i="108" s="1"/>
  <c r="AA935" i="108"/>
  <c r="AA831" i="108"/>
  <c r="AA743" i="108"/>
  <c r="AA629" i="108"/>
  <c r="AA1174" i="108"/>
  <c r="AA1070" i="108"/>
  <c r="AA982" i="108"/>
  <c r="AA870" i="108"/>
  <c r="AA774" i="108"/>
  <c r="AB774" i="108" s="1"/>
  <c r="AA628" i="108"/>
  <c r="AA585" i="108"/>
  <c r="AA473" i="108"/>
  <c r="AA353" i="108"/>
  <c r="AA249" i="108"/>
  <c r="AA145" i="108"/>
  <c r="AA17" i="108"/>
  <c r="AA512" i="108"/>
  <c r="AA400" i="108"/>
  <c r="AA272" i="108"/>
  <c r="AA152" i="108"/>
  <c r="AA8" i="108"/>
  <c r="AA511" i="108"/>
  <c r="AA375" i="108"/>
  <c r="AA239" i="108"/>
  <c r="AA63" i="108"/>
  <c r="AA582" i="108"/>
  <c r="AA430" i="108"/>
  <c r="AA270" i="108"/>
  <c r="AA134" i="108"/>
  <c r="AA581" i="108"/>
  <c r="AA381" i="108"/>
  <c r="AA181" i="108"/>
  <c r="AA572" i="108"/>
  <c r="AA356" i="108"/>
  <c r="AA156" i="108"/>
  <c r="AA611" i="108"/>
  <c r="AA347" i="108"/>
  <c r="AA147" i="108"/>
  <c r="AA919" i="108"/>
  <c r="AA823" i="108"/>
  <c r="AA735" i="108"/>
  <c r="AA617" i="108"/>
  <c r="AA1158" i="108"/>
  <c r="AA1062" i="108"/>
  <c r="AB1062" i="108" s="1"/>
  <c r="AA974" i="108"/>
  <c r="AA862" i="108"/>
  <c r="AA734" i="108"/>
  <c r="AA586" i="108"/>
  <c r="AA577" i="108"/>
  <c r="AA449" i="108"/>
  <c r="AA337" i="108"/>
  <c r="AB337" i="108" s="1"/>
  <c r="AA241" i="108"/>
  <c r="AA113" i="108"/>
  <c r="AA9" i="108"/>
  <c r="AA488" i="108"/>
  <c r="AA368" i="108"/>
  <c r="AA264" i="108"/>
  <c r="AA144" i="108"/>
  <c r="AB144" i="108" s="1"/>
  <c r="AA647" i="108"/>
  <c r="AA503" i="108"/>
  <c r="AA343" i="108"/>
  <c r="AA183" i="108"/>
  <c r="AA55" i="108"/>
  <c r="AA558" i="108"/>
  <c r="AA398" i="108"/>
  <c r="AA238" i="108"/>
  <c r="AA110" i="108"/>
  <c r="AA533" i="108"/>
  <c r="AB533" i="108" s="1"/>
  <c r="AA373" i="108"/>
  <c r="AB373" i="108" s="1"/>
  <c r="AA149" i="108"/>
  <c r="AA548" i="108"/>
  <c r="AA348" i="108"/>
  <c r="AA124" i="108"/>
  <c r="AA539" i="108"/>
  <c r="AB539" i="108" s="1"/>
  <c r="AA339" i="108"/>
  <c r="AA139" i="108"/>
  <c r="Z364" i="108"/>
  <c r="Z300" i="108"/>
  <c r="Z236" i="108"/>
  <c r="Z172" i="108"/>
  <c r="Z108" i="108"/>
  <c r="Z44" i="108"/>
  <c r="AA1248" i="108"/>
  <c r="AA1133" i="108"/>
  <c r="AB1133" i="108" s="1"/>
  <c r="AA884" i="108"/>
  <c r="AA570" i="108"/>
  <c r="AA1195" i="108"/>
  <c r="AA1131" i="108"/>
  <c r="AA1067" i="108"/>
  <c r="AB1067" i="108" s="1"/>
  <c r="AA1003" i="108"/>
  <c r="AA939" i="108"/>
  <c r="AA875" i="108"/>
  <c r="AA803" i="108"/>
  <c r="AB803" i="108" s="1"/>
  <c r="AA731" i="108"/>
  <c r="AA649" i="108"/>
  <c r="AA242" i="108"/>
  <c r="AA1154" i="108"/>
  <c r="AB1154" i="108" s="1"/>
  <c r="AA1082" i="108"/>
  <c r="AA1002" i="108"/>
  <c r="AA930" i="108"/>
  <c r="AA858" i="108"/>
  <c r="AA786" i="108"/>
  <c r="AA714" i="108"/>
  <c r="AA621" i="108"/>
  <c r="AA106" i="108"/>
  <c r="AA1153" i="108"/>
  <c r="AA1081" i="108"/>
  <c r="AA1001" i="108"/>
  <c r="AA921" i="108"/>
  <c r="AA841" i="108"/>
  <c r="AA753" i="108"/>
  <c r="AA670" i="108"/>
  <c r="AB670" i="108" s="1"/>
  <c r="AA226" i="108"/>
  <c r="AA1064" i="108"/>
  <c r="AA984" i="108"/>
  <c r="AA904" i="108"/>
  <c r="AA816" i="108"/>
  <c r="AA736" i="108"/>
  <c r="AA644" i="108"/>
  <c r="AA26" i="108"/>
  <c r="AA1159" i="108"/>
  <c r="AA1079" i="108"/>
  <c r="AB1079" i="108" s="1"/>
  <c r="AA999" i="108"/>
  <c r="AA903" i="108"/>
  <c r="AA815" i="108"/>
  <c r="AA727" i="108"/>
  <c r="AA466" i="108"/>
  <c r="AA1142" i="108"/>
  <c r="AA1054" i="108"/>
  <c r="AA950" i="108"/>
  <c r="AA854" i="108"/>
  <c r="AA726" i="108"/>
  <c r="AA522" i="108"/>
  <c r="AA561" i="108"/>
  <c r="AA441" i="108"/>
  <c r="AA329" i="108"/>
  <c r="AA225" i="108"/>
  <c r="AA97" i="108"/>
  <c r="AA592" i="108"/>
  <c r="AA480" i="108"/>
  <c r="AA360" i="108"/>
  <c r="AA240" i="108"/>
  <c r="AA112" i="108"/>
  <c r="AA631" i="108"/>
  <c r="AA495" i="108"/>
  <c r="AA335" i="108"/>
  <c r="AA175" i="108"/>
  <c r="AA23" i="108"/>
  <c r="AA550" i="108"/>
  <c r="AA390" i="108"/>
  <c r="AA230" i="108"/>
  <c r="AA94" i="108"/>
  <c r="AA517" i="108"/>
  <c r="AA341" i="108"/>
  <c r="AA141" i="108"/>
  <c r="AA492" i="108"/>
  <c r="AA292" i="108"/>
  <c r="AB292" i="108" s="1"/>
  <c r="AA92" i="108"/>
  <c r="AA531" i="108"/>
  <c r="AA331" i="108"/>
  <c r="AB331" i="108" s="1"/>
  <c r="AA131" i="108"/>
  <c r="AA926" i="108"/>
  <c r="AA846" i="108"/>
  <c r="AA758" i="108"/>
  <c r="AB758" i="108" s="1"/>
  <c r="AA677" i="108"/>
  <c r="AB677" i="108" s="1"/>
  <c r="AA266" i="108"/>
  <c r="AA545" i="108"/>
  <c r="AA465" i="108"/>
  <c r="AA385" i="108"/>
  <c r="AB385" i="108" s="1"/>
  <c r="AA305" i="108"/>
  <c r="AA217" i="108"/>
  <c r="AA137" i="108"/>
  <c r="AA49" i="108"/>
  <c r="AA552" i="108"/>
  <c r="AA472" i="108"/>
  <c r="AA392" i="108"/>
  <c r="AA304" i="108"/>
  <c r="AA216" i="108"/>
  <c r="AA96" i="108"/>
  <c r="AA663" i="108"/>
  <c r="AA567" i="108"/>
  <c r="AA439" i="108"/>
  <c r="AA327" i="108"/>
  <c r="AA215" i="108"/>
  <c r="AA87" i="108"/>
  <c r="AA654" i="108"/>
  <c r="AA542" i="108"/>
  <c r="AB542" i="108" s="1"/>
  <c r="AA414" i="108"/>
  <c r="AB414" i="108" s="1"/>
  <c r="AA302" i="108"/>
  <c r="AA206" i="108"/>
  <c r="AB206" i="108" s="1"/>
  <c r="AA78" i="108"/>
  <c r="AB78" i="108" s="1"/>
  <c r="AA573" i="108"/>
  <c r="AA445" i="108"/>
  <c r="AA269" i="108"/>
  <c r="AA133" i="108"/>
  <c r="AA564" i="108"/>
  <c r="AA380" i="108"/>
  <c r="AA244" i="108"/>
  <c r="AA60" i="108"/>
  <c r="AA603" i="108"/>
  <c r="AA419" i="108"/>
  <c r="AA259" i="108"/>
  <c r="AA99" i="108"/>
  <c r="AA819" i="108"/>
  <c r="AA755" i="108"/>
  <c r="AA691" i="108"/>
  <c r="AB691" i="108" s="1"/>
  <c r="AA562" i="108"/>
  <c r="AA50" i="108"/>
  <c r="AA1138" i="108"/>
  <c r="AA1074" i="108"/>
  <c r="AA1010" i="108"/>
  <c r="AA946" i="108"/>
  <c r="AA882" i="108"/>
  <c r="AA818" i="108"/>
  <c r="AA754" i="108"/>
  <c r="AA690" i="108"/>
  <c r="AA554" i="108"/>
  <c r="AA42" i="108"/>
  <c r="AA1161" i="108"/>
  <c r="AA1097" i="108"/>
  <c r="AB1097" i="108" s="1"/>
  <c r="AA1033" i="108"/>
  <c r="AA953" i="108"/>
  <c r="AA881" i="108"/>
  <c r="AA809" i="108"/>
  <c r="AB809" i="108" s="1"/>
  <c r="AA737" i="108"/>
  <c r="AA658" i="108"/>
  <c r="AA290" i="108"/>
  <c r="AA1088" i="108"/>
  <c r="AA1008" i="108"/>
  <c r="AA936" i="108"/>
  <c r="AA864" i="108"/>
  <c r="AB864" i="108" s="1"/>
  <c r="AA792" i="108"/>
  <c r="AA720" i="108"/>
  <c r="AB720" i="108" s="1"/>
  <c r="AA632" i="108"/>
  <c r="AA154" i="108"/>
  <c r="AA1175" i="108"/>
  <c r="AA1103" i="108"/>
  <c r="AA1031" i="108"/>
  <c r="AB1031" i="108" s="1"/>
  <c r="AA959" i="108"/>
  <c r="AA879" i="108"/>
  <c r="AA799" i="108"/>
  <c r="AA711" i="108"/>
  <c r="AA530" i="108"/>
  <c r="AA1166" i="108"/>
  <c r="AA1078" i="108"/>
  <c r="AB1078" i="108" s="1"/>
  <c r="AA998" i="108"/>
  <c r="AA918" i="108"/>
  <c r="AA838" i="108"/>
  <c r="AB838" i="108" s="1"/>
  <c r="AA750" i="108"/>
  <c r="AA653" i="108"/>
  <c r="AB653" i="108" s="1"/>
  <c r="AA202" i="108"/>
  <c r="AA537" i="108"/>
  <c r="AA457" i="108"/>
  <c r="AA377" i="108"/>
  <c r="AA289" i="108"/>
  <c r="AA209" i="108"/>
  <c r="AA121" i="108"/>
  <c r="AA33" i="108"/>
  <c r="AA544" i="108"/>
  <c r="AA464" i="108"/>
  <c r="AA384" i="108"/>
  <c r="AA296" i="108"/>
  <c r="AA208" i="108"/>
  <c r="AA88" i="108"/>
  <c r="AB88" i="108" s="1"/>
  <c r="AA655" i="108"/>
  <c r="AA535" i="108"/>
  <c r="AA431" i="108"/>
  <c r="AA319" i="108"/>
  <c r="AA199" i="108"/>
  <c r="AB199" i="108" s="1"/>
  <c r="AA79" i="108"/>
  <c r="AA646" i="108"/>
  <c r="AA526" i="108"/>
  <c r="AA406" i="108"/>
  <c r="AB406" i="108" s="1"/>
  <c r="AA294" i="108"/>
  <c r="AA174" i="108"/>
  <c r="AA70" i="108"/>
  <c r="AA565" i="108"/>
  <c r="AA405" i="108"/>
  <c r="AA261" i="108"/>
  <c r="AA77" i="108"/>
  <c r="AA556" i="108"/>
  <c r="AA372" i="108"/>
  <c r="AA236" i="108"/>
  <c r="AA52" i="108"/>
  <c r="AA547" i="108"/>
  <c r="AA411" i="108"/>
  <c r="AA227" i="108"/>
  <c r="AA91" i="108"/>
  <c r="AA136" i="108"/>
  <c r="AA40" i="108"/>
  <c r="AA639" i="108"/>
  <c r="AA559" i="108"/>
  <c r="AA463" i="108"/>
  <c r="AB463" i="108" s="1"/>
  <c r="AA383" i="108"/>
  <c r="AA303" i="108"/>
  <c r="AB303" i="108" s="1"/>
  <c r="AA207" i="108"/>
  <c r="AA127" i="108"/>
  <c r="AA47" i="108"/>
  <c r="AB47" i="108" s="1"/>
  <c r="AA614" i="108"/>
  <c r="AA534" i="108"/>
  <c r="AB534" i="108" s="1"/>
  <c r="AA454" i="108"/>
  <c r="AA358" i="108"/>
  <c r="AA278" i="108"/>
  <c r="AB278" i="108" s="1"/>
  <c r="AA198" i="108"/>
  <c r="AA102" i="108"/>
  <c r="AA22" i="108"/>
  <c r="AA525" i="108"/>
  <c r="AA437" i="108"/>
  <c r="AA325" i="108"/>
  <c r="AA213" i="108"/>
  <c r="AA125" i="108"/>
  <c r="AA13" i="108"/>
  <c r="AA540" i="108"/>
  <c r="AA428" i="108"/>
  <c r="AA316" i="108"/>
  <c r="AA228" i="108"/>
  <c r="AA116" i="108"/>
  <c r="AA28" i="108"/>
  <c r="AA595" i="108"/>
  <c r="AA483" i="108"/>
  <c r="AA395" i="108"/>
  <c r="AA283" i="108"/>
  <c r="AB283" i="108" s="1"/>
  <c r="AA195" i="108"/>
  <c r="AA83" i="108"/>
  <c r="AB83" i="108" s="1"/>
  <c r="AA317" i="108"/>
  <c r="AA205" i="108"/>
  <c r="AA117" i="108"/>
  <c r="AA5" i="108"/>
  <c r="AA508" i="108"/>
  <c r="AB508" i="108" s="1"/>
  <c r="AA420" i="108"/>
  <c r="AA308" i="108"/>
  <c r="AA220" i="108"/>
  <c r="AA108" i="108"/>
  <c r="AA675" i="108"/>
  <c r="AA587" i="108"/>
  <c r="AA475" i="108"/>
  <c r="AA387" i="108"/>
  <c r="AB387" i="108" s="1"/>
  <c r="AA275" i="108"/>
  <c r="AA163" i="108"/>
  <c r="AA75" i="108"/>
  <c r="AA1025" i="108"/>
  <c r="AA961" i="108"/>
  <c r="AA897" i="108"/>
  <c r="AA833" i="108"/>
  <c r="AA769" i="108"/>
  <c r="AA705" i="108"/>
  <c r="AA620" i="108"/>
  <c r="AA162" i="108"/>
  <c r="AA1080" i="108"/>
  <c r="AA1016" i="108"/>
  <c r="AA952" i="108"/>
  <c r="AA888" i="108"/>
  <c r="AB888" i="108" s="1"/>
  <c r="AA824" i="108"/>
  <c r="AA760" i="108"/>
  <c r="AA696" i="108"/>
  <c r="AA600" i="108"/>
  <c r="AA90" i="108"/>
  <c r="AA1183" i="108"/>
  <c r="AA1119" i="108"/>
  <c r="AA1055" i="108"/>
  <c r="AA991" i="108"/>
  <c r="AA927" i="108"/>
  <c r="AA855" i="108"/>
  <c r="AA775" i="108"/>
  <c r="AA703" i="108"/>
  <c r="AA594" i="108"/>
  <c r="AA18" i="108"/>
  <c r="AA1110" i="108"/>
  <c r="AA1038" i="108"/>
  <c r="AA966" i="108"/>
  <c r="AB966" i="108" s="1"/>
  <c r="AA886" i="108"/>
  <c r="AA814" i="108"/>
  <c r="AA742" i="108"/>
  <c r="AA666" i="108"/>
  <c r="AA330" i="108"/>
  <c r="AA569" i="108"/>
  <c r="AA497" i="108"/>
  <c r="AA417" i="108"/>
  <c r="AB417" i="108" s="1"/>
  <c r="AA345" i="108"/>
  <c r="AA273" i="108"/>
  <c r="AB273" i="108" s="1"/>
  <c r="AA201" i="108"/>
  <c r="AA129" i="108"/>
  <c r="AA57" i="108"/>
  <c r="AA576" i="108"/>
  <c r="AA496" i="108"/>
  <c r="AA424" i="108"/>
  <c r="AA352" i="108"/>
  <c r="AA280" i="108"/>
  <c r="AB280" i="108" s="1"/>
  <c r="AA200" i="108"/>
  <c r="AA104" i="108"/>
  <c r="AA24" i="108"/>
  <c r="AA623" i="108"/>
  <c r="AA527" i="108"/>
  <c r="AA447" i="108"/>
  <c r="AB447" i="108" s="1"/>
  <c r="AA367" i="108"/>
  <c r="AA271" i="108"/>
  <c r="AB271" i="108" s="1"/>
  <c r="AA191" i="108"/>
  <c r="AA111" i="108"/>
  <c r="AA15" i="108"/>
  <c r="AA598" i="108"/>
  <c r="AA518" i="108"/>
  <c r="AA422" i="108"/>
  <c r="AA342" i="108"/>
  <c r="AA262" i="108"/>
  <c r="AA166" i="108"/>
  <c r="AA86" i="108"/>
  <c r="AB86" i="108" s="1"/>
  <c r="AA597" i="108"/>
  <c r="AA509" i="108"/>
  <c r="AA397" i="108"/>
  <c r="AA309" i="108"/>
  <c r="AB309" i="108" s="1"/>
  <c r="AA197" i="108"/>
  <c r="AA85" i="108"/>
  <c r="AA612" i="108"/>
  <c r="AA500" i="108"/>
  <c r="AA412" i="108"/>
  <c r="AA300" i="108"/>
  <c r="AA188" i="108"/>
  <c r="AA100" i="108"/>
  <c r="AA667" i="108"/>
  <c r="AA579" i="108"/>
  <c r="AA467" i="108"/>
  <c r="AB467" i="108" s="1"/>
  <c r="AA355" i="108"/>
  <c r="AB355" i="108" s="1"/>
  <c r="AA267" i="108"/>
  <c r="AA155" i="108"/>
  <c r="AA67" i="108"/>
  <c r="AB67" i="108" s="1"/>
  <c r="AA6" i="108"/>
  <c r="AA557" i="108"/>
  <c r="AB557" i="108" s="1"/>
  <c r="AA493" i="108"/>
  <c r="AA429" i="108"/>
  <c r="AA365" i="108"/>
  <c r="AA301" i="108"/>
  <c r="AA237" i="108"/>
  <c r="AA173" i="108"/>
  <c r="AA109" i="108"/>
  <c r="AA45" i="108"/>
  <c r="AA596" i="108"/>
  <c r="AB596" i="108" s="1"/>
  <c r="AA532" i="108"/>
  <c r="AB532" i="108" s="1"/>
  <c r="AA468" i="108"/>
  <c r="AA404" i="108"/>
  <c r="AA340" i="108"/>
  <c r="AA276" i="108"/>
  <c r="AA212" i="108"/>
  <c r="AA148" i="108"/>
  <c r="AA84" i="108"/>
  <c r="AA20" i="108"/>
  <c r="AA635" i="108"/>
  <c r="AA571" i="108"/>
  <c r="AA507" i="108"/>
  <c r="AA443" i="108"/>
  <c r="AA379" i="108"/>
  <c r="AA315" i="108"/>
  <c r="AA251" i="108"/>
  <c r="AA187" i="108"/>
  <c r="AA123" i="108"/>
  <c r="AB123" i="108" s="1"/>
  <c r="AA59" i="108"/>
  <c r="AA256" i="108"/>
  <c r="AA192" i="108"/>
  <c r="AA128" i="108"/>
  <c r="AA64" i="108"/>
  <c r="AA679" i="108"/>
  <c r="AA615" i="108"/>
  <c r="AB615" i="108" s="1"/>
  <c r="AA551" i="108"/>
  <c r="AA487" i="108"/>
  <c r="AB487" i="108" s="1"/>
  <c r="AA423" i="108"/>
  <c r="AB423" i="108" s="1"/>
  <c r="AA359" i="108"/>
  <c r="AA295" i="108"/>
  <c r="AB295" i="108" s="1"/>
  <c r="AA231" i="108"/>
  <c r="AA167" i="108"/>
  <c r="AA103" i="108"/>
  <c r="AA39" i="108"/>
  <c r="AB39" i="108" s="1"/>
  <c r="AA638" i="108"/>
  <c r="AB638" i="108" s="1"/>
  <c r="AA574" i="108"/>
  <c r="AA510" i="108"/>
  <c r="AB510" i="108" s="1"/>
  <c r="AA446" i="108"/>
  <c r="AA382" i="108"/>
  <c r="AB382" i="108" s="1"/>
  <c r="AA318" i="108"/>
  <c r="AB318" i="108" s="1"/>
  <c r="AA254" i="108"/>
  <c r="AA190" i="108"/>
  <c r="AA126" i="108"/>
  <c r="AA62" i="108"/>
  <c r="AA613" i="108"/>
  <c r="AA549" i="108"/>
  <c r="AB549" i="108" s="1"/>
  <c r="AA485" i="108"/>
  <c r="AA421" i="108"/>
  <c r="AA357" i="108"/>
  <c r="AA293" i="108"/>
  <c r="AA229" i="108"/>
  <c r="AB229" i="108" s="1"/>
  <c r="AA165" i="108"/>
  <c r="AA101" i="108"/>
  <c r="AA37" i="108"/>
  <c r="AA588" i="108"/>
  <c r="AA524" i="108"/>
  <c r="AA460" i="108"/>
  <c r="AA396" i="108"/>
  <c r="AA332" i="108"/>
  <c r="AA268" i="108"/>
  <c r="AA204" i="108"/>
  <c r="AA140" i="108"/>
  <c r="AA76" i="108"/>
  <c r="AA12" i="108"/>
  <c r="AA627" i="108"/>
  <c r="AA563" i="108"/>
  <c r="AB563" i="108" s="1"/>
  <c r="AA499" i="108"/>
  <c r="AB499" i="108" s="1"/>
  <c r="AA435" i="108"/>
  <c r="AA371" i="108"/>
  <c r="AB371" i="108" s="1"/>
  <c r="AA307" i="108"/>
  <c r="AA243" i="108"/>
  <c r="AA179" i="108"/>
  <c r="AA115" i="108"/>
  <c r="AB115" i="108" s="1"/>
  <c r="AA51" i="108"/>
  <c r="AA911" i="108"/>
  <c r="AA847" i="108"/>
  <c r="AA783" i="108"/>
  <c r="AB783" i="108" s="1"/>
  <c r="AA719" i="108"/>
  <c r="AA642" i="108"/>
  <c r="AA274" i="108"/>
  <c r="AA1150" i="108"/>
  <c r="AA1086" i="108"/>
  <c r="AA1022" i="108"/>
  <c r="AA958" i="108"/>
  <c r="AA894" i="108"/>
  <c r="AB894" i="108" s="1"/>
  <c r="AA830" i="108"/>
  <c r="AA766" i="108"/>
  <c r="AB766" i="108" s="1"/>
  <c r="AA702" i="108"/>
  <c r="AA616" i="108"/>
  <c r="AA138" i="108"/>
  <c r="AA553" i="108"/>
  <c r="AB553" i="108" s="1"/>
  <c r="AA489" i="108"/>
  <c r="AA425" i="108"/>
  <c r="AA361" i="108"/>
  <c r="AA297" i="108"/>
  <c r="AA233" i="108"/>
  <c r="AA169" i="108"/>
  <c r="AB169" i="108" s="1"/>
  <c r="AA105" i="108"/>
  <c r="AA41" i="108"/>
  <c r="AB41" i="108" s="1"/>
  <c r="AA568" i="108"/>
  <c r="AA504" i="108"/>
  <c r="AA440" i="108"/>
  <c r="AA376" i="108"/>
  <c r="AA312" i="108"/>
  <c r="AA248" i="108"/>
  <c r="AB248" i="108" s="1"/>
  <c r="AA184" i="108"/>
  <c r="AB184" i="108" s="1"/>
  <c r="AA120" i="108"/>
  <c r="AA56" i="108"/>
  <c r="AA671" i="108"/>
  <c r="AA607" i="108"/>
  <c r="AA543" i="108"/>
  <c r="AA479" i="108"/>
  <c r="AA415" i="108"/>
  <c r="AA351" i="108"/>
  <c r="AA287" i="108"/>
  <c r="AA223" i="108"/>
  <c r="AA159" i="108"/>
  <c r="AA95" i="108"/>
  <c r="AA31" i="108"/>
  <c r="AA630" i="108"/>
  <c r="AB630" i="108" s="1"/>
  <c r="AA566" i="108"/>
  <c r="AA502" i="108"/>
  <c r="AA438" i="108"/>
  <c r="AA374" i="108"/>
  <c r="AA310" i="108"/>
  <c r="AA246" i="108"/>
  <c r="AA182" i="108"/>
  <c r="AA118" i="108"/>
  <c r="AA54" i="108"/>
  <c r="AA605" i="108"/>
  <c r="AA541" i="108"/>
  <c r="AA477" i="108"/>
  <c r="AA413" i="108"/>
  <c r="AA349" i="108"/>
  <c r="AA285" i="108"/>
  <c r="AA221" i="108"/>
  <c r="AA157" i="108"/>
  <c r="AA93" i="108"/>
  <c r="AA29" i="108"/>
  <c r="AA580" i="108"/>
  <c r="AA516" i="108"/>
  <c r="AB516" i="108" s="1"/>
  <c r="AA452" i="108"/>
  <c r="AA388" i="108"/>
  <c r="AB388" i="108" s="1"/>
  <c r="AA324" i="108"/>
  <c r="AA260" i="108"/>
  <c r="AA196" i="108"/>
  <c r="AA132" i="108"/>
  <c r="AB132" i="108" s="1"/>
  <c r="AA68" i="108"/>
  <c r="AA4" i="108"/>
  <c r="AA619" i="108"/>
  <c r="AA555" i="108"/>
  <c r="AA491" i="108"/>
  <c r="AA427" i="108"/>
  <c r="AA363" i="108"/>
  <c r="AB363" i="108" s="1"/>
  <c r="AA299" i="108"/>
  <c r="AA235" i="108"/>
  <c r="AA171" i="108"/>
  <c r="AA107" i="108"/>
  <c r="BB34" i="103"/>
  <c r="AA3" i="108"/>
  <c r="Z3" i="108"/>
  <c r="AZ3" i="103"/>
  <c r="BA3" i="103"/>
  <c r="B19" i="102" a="1"/>
  <c r="E12" i="102" s="1"/>
  <c r="H137" i="126"/>
  <c r="H129" i="126"/>
  <c r="H121" i="126"/>
  <c r="H113" i="126"/>
  <c r="H105" i="126"/>
  <c r="H97" i="126"/>
  <c r="H89" i="126"/>
  <c r="H81" i="126"/>
  <c r="H73" i="126"/>
  <c r="H65" i="126"/>
  <c r="H58" i="126"/>
  <c r="H50" i="126"/>
  <c r="H42" i="126"/>
  <c r="H34" i="126"/>
  <c r="H26" i="126"/>
  <c r="H19" i="126"/>
  <c r="H11" i="126"/>
  <c r="I11" i="126" s="1"/>
  <c r="J11" i="126" s="1"/>
  <c r="O131" i="101"/>
  <c r="G137" i="126" s="1"/>
  <c r="O123" i="101"/>
  <c r="G129" i="126" s="1"/>
  <c r="O115" i="101"/>
  <c r="G121" i="126" s="1"/>
  <c r="O107" i="101"/>
  <c r="G113" i="126" s="1"/>
  <c r="O99" i="101"/>
  <c r="G105" i="126" s="1"/>
  <c r="O91" i="101"/>
  <c r="G97" i="126" s="1"/>
  <c r="O83" i="101"/>
  <c r="G89" i="126" s="1"/>
  <c r="O75" i="101"/>
  <c r="G81" i="126" s="1"/>
  <c r="O67" i="101"/>
  <c r="G73" i="126" s="1"/>
  <c r="O59" i="101"/>
  <c r="G65" i="126" s="1"/>
  <c r="O51" i="101"/>
  <c r="G58" i="126" s="1"/>
  <c r="O43" i="101"/>
  <c r="G50" i="126" s="1"/>
  <c r="O35" i="101"/>
  <c r="G42" i="126" s="1"/>
  <c r="O27" i="101"/>
  <c r="G34" i="126" s="1"/>
  <c r="O19" i="101"/>
  <c r="G26" i="126" s="1"/>
  <c r="O11" i="101"/>
  <c r="G19" i="126" s="1"/>
  <c r="H136" i="126"/>
  <c r="H128" i="126"/>
  <c r="H120" i="126"/>
  <c r="H112" i="126"/>
  <c r="H104" i="126"/>
  <c r="H96" i="126"/>
  <c r="H88" i="126"/>
  <c r="H80" i="126"/>
  <c r="H72" i="126"/>
  <c r="H64" i="126"/>
  <c r="H57" i="126"/>
  <c r="H49" i="126"/>
  <c r="H41" i="126"/>
  <c r="H33" i="126"/>
  <c r="H18" i="126"/>
  <c r="O130" i="101"/>
  <c r="G136" i="126" s="1"/>
  <c r="O122" i="101"/>
  <c r="G128" i="126" s="1"/>
  <c r="O114" i="101"/>
  <c r="G120" i="126" s="1"/>
  <c r="O106" i="101"/>
  <c r="G112" i="126" s="1"/>
  <c r="O98" i="101"/>
  <c r="G104" i="126" s="1"/>
  <c r="O90" i="101"/>
  <c r="G96" i="126" s="1"/>
  <c r="O82" i="101"/>
  <c r="G88" i="126" s="1"/>
  <c r="O74" i="101"/>
  <c r="G80" i="126" s="1"/>
  <c r="O66" i="101"/>
  <c r="G72" i="126" s="1"/>
  <c r="O58" i="101"/>
  <c r="G64" i="126" s="1"/>
  <c r="O50" i="101"/>
  <c r="G57" i="126" s="1"/>
  <c r="O42" i="101"/>
  <c r="G49" i="126" s="1"/>
  <c r="O34" i="101"/>
  <c r="G41" i="126" s="1"/>
  <c r="O26" i="101"/>
  <c r="G33" i="126" s="1"/>
  <c r="O18" i="101"/>
  <c r="O10" i="101"/>
  <c r="G18" i="126" s="1"/>
  <c r="H135" i="126"/>
  <c r="H127" i="126"/>
  <c r="H119" i="126"/>
  <c r="H111" i="126"/>
  <c r="H103" i="126"/>
  <c r="H95" i="126"/>
  <c r="H87" i="126"/>
  <c r="H79" i="126"/>
  <c r="H71" i="126"/>
  <c r="H63" i="126"/>
  <c r="H56" i="126"/>
  <c r="H48" i="126"/>
  <c r="H40" i="126"/>
  <c r="H32" i="126"/>
  <c r="H25" i="126"/>
  <c r="H17" i="126"/>
  <c r="O129" i="101"/>
  <c r="G135" i="126" s="1"/>
  <c r="O121" i="101"/>
  <c r="G127" i="126" s="1"/>
  <c r="O113" i="101"/>
  <c r="G119" i="126" s="1"/>
  <c r="O105" i="101"/>
  <c r="G111" i="126" s="1"/>
  <c r="O97" i="101"/>
  <c r="G103" i="126" s="1"/>
  <c r="O89" i="101"/>
  <c r="G95" i="126" s="1"/>
  <c r="O81" i="101"/>
  <c r="G87" i="126" s="1"/>
  <c r="O73" i="101"/>
  <c r="G79" i="126" s="1"/>
  <c r="O65" i="101"/>
  <c r="G71" i="126" s="1"/>
  <c r="O57" i="101"/>
  <c r="G63" i="126" s="1"/>
  <c r="O49" i="101"/>
  <c r="G56" i="126" s="1"/>
  <c r="O41" i="101"/>
  <c r="G48" i="126" s="1"/>
  <c r="O33" i="101"/>
  <c r="G40" i="126" s="1"/>
  <c r="O25" i="101"/>
  <c r="G32" i="126" s="1"/>
  <c r="O17" i="101"/>
  <c r="G25" i="126" s="1"/>
  <c r="O9" i="101"/>
  <c r="G17" i="126" s="1"/>
  <c r="H142" i="126"/>
  <c r="H134" i="126"/>
  <c r="H126" i="126"/>
  <c r="H118" i="126"/>
  <c r="H110" i="126"/>
  <c r="H102" i="126"/>
  <c r="H94" i="126"/>
  <c r="H86" i="126"/>
  <c r="H78" i="126"/>
  <c r="H70" i="126"/>
  <c r="H62" i="126"/>
  <c r="H55" i="126"/>
  <c r="H47" i="126"/>
  <c r="H39" i="126"/>
  <c r="H31" i="126"/>
  <c r="H24" i="126"/>
  <c r="H16" i="126"/>
  <c r="O136" i="101"/>
  <c r="G142" i="126" s="1"/>
  <c r="O128" i="101"/>
  <c r="G134" i="126" s="1"/>
  <c r="O120" i="101"/>
  <c r="G126" i="126" s="1"/>
  <c r="O112" i="101"/>
  <c r="G118" i="126" s="1"/>
  <c r="O104" i="101"/>
  <c r="G110" i="126" s="1"/>
  <c r="O96" i="101"/>
  <c r="G102" i="126" s="1"/>
  <c r="O88" i="101"/>
  <c r="G94" i="126" s="1"/>
  <c r="O80" i="101"/>
  <c r="G86" i="126" s="1"/>
  <c r="O72" i="101"/>
  <c r="G78" i="126" s="1"/>
  <c r="O64" i="101"/>
  <c r="G70" i="126" s="1"/>
  <c r="O56" i="101"/>
  <c r="G62" i="126" s="1"/>
  <c r="O48" i="101"/>
  <c r="G55" i="126" s="1"/>
  <c r="O40" i="101"/>
  <c r="G47" i="126" s="1"/>
  <c r="O32" i="101"/>
  <c r="G39" i="126" s="1"/>
  <c r="O24" i="101"/>
  <c r="G31" i="126" s="1"/>
  <c r="O16" i="101"/>
  <c r="G24" i="126" s="1"/>
  <c r="O8" i="101"/>
  <c r="G16" i="126" s="1"/>
  <c r="H141" i="126"/>
  <c r="H133" i="126"/>
  <c r="H125" i="126"/>
  <c r="H117" i="126"/>
  <c r="H109" i="126"/>
  <c r="H101" i="126"/>
  <c r="H93" i="126"/>
  <c r="H85" i="126"/>
  <c r="H77" i="126"/>
  <c r="H69" i="126"/>
  <c r="H54" i="126"/>
  <c r="H46" i="126"/>
  <c r="H38" i="126"/>
  <c r="H30" i="126"/>
  <c r="H23" i="126"/>
  <c r="H15" i="126"/>
  <c r="O135" i="101"/>
  <c r="G141" i="126" s="1"/>
  <c r="O127" i="101"/>
  <c r="G133" i="126" s="1"/>
  <c r="O119" i="101"/>
  <c r="G125" i="126" s="1"/>
  <c r="O111" i="101"/>
  <c r="G117" i="126" s="1"/>
  <c r="O103" i="101"/>
  <c r="G109" i="126" s="1"/>
  <c r="O95" i="101"/>
  <c r="G101" i="126" s="1"/>
  <c r="O87" i="101"/>
  <c r="G93" i="126" s="1"/>
  <c r="O79" i="101"/>
  <c r="G85" i="126" s="1"/>
  <c r="O71" i="101"/>
  <c r="G77" i="126" s="1"/>
  <c r="O63" i="101"/>
  <c r="G69" i="126" s="1"/>
  <c r="O55" i="101"/>
  <c r="O47" i="101"/>
  <c r="G54" i="126" s="1"/>
  <c r="O39" i="101"/>
  <c r="G46" i="126" s="1"/>
  <c r="O31" i="101"/>
  <c r="G38" i="126" s="1"/>
  <c r="O23" i="101"/>
  <c r="G30" i="126" s="1"/>
  <c r="O15" i="101"/>
  <c r="G23" i="126" s="1"/>
  <c r="O7" i="101"/>
  <c r="G15" i="126" s="1"/>
  <c r="H140" i="126"/>
  <c r="H132" i="126"/>
  <c r="H124" i="126"/>
  <c r="H116" i="126"/>
  <c r="H108" i="126"/>
  <c r="H100" i="126"/>
  <c r="H92" i="126"/>
  <c r="H84" i="126"/>
  <c r="H76" i="126"/>
  <c r="H68" i="126"/>
  <c r="H61" i="126"/>
  <c r="H53" i="126"/>
  <c r="H45" i="126"/>
  <c r="H37" i="126"/>
  <c r="H29" i="126"/>
  <c r="H22" i="126"/>
  <c r="H14" i="126"/>
  <c r="O134" i="101"/>
  <c r="G140" i="126" s="1"/>
  <c r="O126" i="101"/>
  <c r="G132" i="126" s="1"/>
  <c r="O118" i="101"/>
  <c r="G124" i="126" s="1"/>
  <c r="O110" i="101"/>
  <c r="G116" i="126" s="1"/>
  <c r="O102" i="101"/>
  <c r="G108" i="126" s="1"/>
  <c r="O94" i="101"/>
  <c r="G100" i="126" s="1"/>
  <c r="O86" i="101"/>
  <c r="G92" i="126" s="1"/>
  <c r="O78" i="101"/>
  <c r="G84" i="126" s="1"/>
  <c r="O70" i="101"/>
  <c r="G76" i="126" s="1"/>
  <c r="O62" i="101"/>
  <c r="G68" i="126" s="1"/>
  <c r="O54" i="101"/>
  <c r="G61" i="126" s="1"/>
  <c r="O46" i="101"/>
  <c r="G53" i="126" s="1"/>
  <c r="O38" i="101"/>
  <c r="G45" i="126" s="1"/>
  <c r="O30" i="101"/>
  <c r="G37" i="126" s="1"/>
  <c r="O22" i="101"/>
  <c r="G29" i="126" s="1"/>
  <c r="O14" i="101"/>
  <c r="G22" i="126" s="1"/>
  <c r="O6" i="101"/>
  <c r="G14" i="126" s="1"/>
  <c r="H139" i="126"/>
  <c r="H131" i="126"/>
  <c r="H123" i="126"/>
  <c r="H115" i="126"/>
  <c r="H107" i="126"/>
  <c r="H99" i="126"/>
  <c r="H91" i="126"/>
  <c r="H83" i="126"/>
  <c r="H75" i="126"/>
  <c r="H67" i="126"/>
  <c r="H60" i="126"/>
  <c r="H52" i="126"/>
  <c r="H44" i="126"/>
  <c r="H36" i="126"/>
  <c r="H28" i="126"/>
  <c r="H21" i="126"/>
  <c r="H13" i="126"/>
  <c r="O133" i="101"/>
  <c r="G139" i="126" s="1"/>
  <c r="O125" i="101"/>
  <c r="G131" i="126" s="1"/>
  <c r="O117" i="101"/>
  <c r="G123" i="126" s="1"/>
  <c r="O109" i="101"/>
  <c r="G115" i="126" s="1"/>
  <c r="O101" i="101"/>
  <c r="G107" i="126" s="1"/>
  <c r="O93" i="101"/>
  <c r="G99" i="126" s="1"/>
  <c r="O85" i="101"/>
  <c r="G91" i="126" s="1"/>
  <c r="O77" i="101"/>
  <c r="G83" i="126" s="1"/>
  <c r="O69" i="101"/>
  <c r="G75" i="126" s="1"/>
  <c r="O61" i="101"/>
  <c r="G67" i="126" s="1"/>
  <c r="O53" i="101"/>
  <c r="G60" i="126" s="1"/>
  <c r="O45" i="101"/>
  <c r="G52" i="126" s="1"/>
  <c r="O37" i="101"/>
  <c r="G44" i="126" s="1"/>
  <c r="O29" i="101"/>
  <c r="G36" i="126" s="1"/>
  <c r="O21" i="101"/>
  <c r="G28" i="126" s="1"/>
  <c r="O13" i="101"/>
  <c r="G21" i="126" s="1"/>
  <c r="O5" i="101"/>
  <c r="G13" i="126" s="1"/>
  <c r="H138" i="126"/>
  <c r="H130" i="126"/>
  <c r="H122" i="126"/>
  <c r="H114" i="126"/>
  <c r="H106" i="126"/>
  <c r="H98" i="126"/>
  <c r="H90" i="126"/>
  <c r="H82" i="126"/>
  <c r="H74" i="126"/>
  <c r="H66" i="126"/>
  <c r="H59" i="126"/>
  <c r="H51" i="126"/>
  <c r="H43" i="126"/>
  <c r="H35" i="126"/>
  <c r="H27" i="126"/>
  <c r="H20" i="126"/>
  <c r="H12" i="126"/>
  <c r="O132" i="101"/>
  <c r="G138" i="126" s="1"/>
  <c r="O124" i="101"/>
  <c r="G130" i="126" s="1"/>
  <c r="O116" i="101"/>
  <c r="G122" i="126" s="1"/>
  <c r="O108" i="101"/>
  <c r="G114" i="126" s="1"/>
  <c r="O100" i="101"/>
  <c r="G106" i="126" s="1"/>
  <c r="O92" i="101"/>
  <c r="G98" i="126" s="1"/>
  <c r="O84" i="101"/>
  <c r="G90" i="126" s="1"/>
  <c r="O76" i="101"/>
  <c r="G82" i="126" s="1"/>
  <c r="O68" i="101"/>
  <c r="G74" i="126" s="1"/>
  <c r="O60" i="101"/>
  <c r="G66" i="126" s="1"/>
  <c r="O52" i="101"/>
  <c r="G59" i="126" s="1"/>
  <c r="O44" i="101"/>
  <c r="G51" i="126" s="1"/>
  <c r="O36" i="101"/>
  <c r="G43" i="126" s="1"/>
  <c r="O28" i="101"/>
  <c r="G35" i="126" s="1"/>
  <c r="O20" i="101"/>
  <c r="G27" i="126" s="1"/>
  <c r="O12" i="101"/>
  <c r="G20" i="126" s="1"/>
  <c r="O4" i="101"/>
  <c r="G12" i="126" s="1"/>
  <c r="I2" i="103" a="1"/>
  <c r="I2" i="103" s="1"/>
  <c r="BB9" i="103"/>
  <c r="BB22" i="103"/>
  <c r="BB20" i="103"/>
  <c r="BB25" i="103"/>
  <c r="AB901" i="108"/>
  <c r="AB934" i="108"/>
  <c r="AB458" i="108"/>
  <c r="AB19" i="108"/>
  <c r="AB1007" i="108"/>
  <c r="AB1124" i="108"/>
  <c r="AB883" i="108"/>
  <c r="AB1104" i="108"/>
  <c r="AB1148" i="108"/>
  <c r="AB1225" i="108"/>
  <c r="AB1021" i="108"/>
  <c r="AB1130" i="108"/>
  <c r="AB892" i="108"/>
  <c r="AB444" i="108"/>
  <c r="AB941" i="108"/>
  <c r="AB43" i="108"/>
  <c r="AB784" i="108"/>
  <c r="AB119" i="108"/>
  <c r="AB781" i="108"/>
  <c r="AB725" i="108"/>
  <c r="AB701" i="108"/>
  <c r="AB798" i="108"/>
  <c r="AB250" i="108"/>
  <c r="AB226" i="108"/>
  <c r="AB186" i="108"/>
  <c r="AB683" i="108"/>
  <c r="AB992" i="108"/>
  <c r="AB610" i="108"/>
  <c r="BB11" i="103"/>
  <c r="AB1247" i="108"/>
  <c r="AB1057" i="108"/>
  <c r="AB907" i="108"/>
  <c r="F12" i="104"/>
  <c r="AB682" i="108" l="1"/>
  <c r="BB32" i="103"/>
  <c r="AB4" i="108"/>
  <c r="AB201" i="108"/>
  <c r="AB1228" i="108"/>
  <c r="AB940" i="108"/>
  <c r="AB464" i="108"/>
  <c r="AB219" i="108"/>
  <c r="AB598" i="108"/>
  <c r="AB352" i="108"/>
  <c r="AB65" i="108"/>
  <c r="I87" i="126"/>
  <c r="J87" i="126" s="1"/>
  <c r="I120" i="126"/>
  <c r="J120" i="126" s="1"/>
  <c r="I98" i="126"/>
  <c r="J98" i="126" s="1"/>
  <c r="I21" i="126"/>
  <c r="J21" i="126" s="1"/>
  <c r="I115" i="126"/>
  <c r="J115" i="126" s="1"/>
  <c r="I37" i="126"/>
  <c r="J37" i="126" s="1"/>
  <c r="I54" i="126"/>
  <c r="J54" i="126" s="1"/>
  <c r="I132" i="126"/>
  <c r="J132" i="126" s="1"/>
  <c r="AB1227" i="108"/>
  <c r="AB971" i="108"/>
  <c r="AB977" i="108"/>
  <c r="I143" i="126"/>
  <c r="J143" i="126" s="1"/>
  <c r="I90" i="126"/>
  <c r="J90" i="126" s="1"/>
  <c r="I13" i="126"/>
  <c r="J13" i="126" s="1"/>
  <c r="I106" i="126"/>
  <c r="J106" i="126" s="1"/>
  <c r="I65" i="126"/>
  <c r="J65" i="126" s="1"/>
  <c r="I41" i="126"/>
  <c r="J41" i="126" s="1"/>
  <c r="I131" i="126"/>
  <c r="J131" i="126" s="1"/>
  <c r="I114" i="126"/>
  <c r="J114" i="126" s="1"/>
  <c r="I69" i="126"/>
  <c r="J69" i="126" s="1"/>
  <c r="I73" i="126"/>
  <c r="J73" i="126" s="1"/>
  <c r="I28" i="126"/>
  <c r="J28" i="126" s="1"/>
  <c r="I78" i="126"/>
  <c r="J78" i="126" s="1"/>
  <c r="I86" i="126"/>
  <c r="J86" i="126" s="1"/>
  <c r="I123" i="126"/>
  <c r="J123" i="126" s="1"/>
  <c r="AB502" i="108"/>
  <c r="I140" i="126"/>
  <c r="J140" i="126" s="1"/>
  <c r="I103" i="126"/>
  <c r="J103" i="126" s="1"/>
  <c r="I36" i="126"/>
  <c r="J36" i="126" s="1"/>
  <c r="I12" i="126"/>
  <c r="J12" i="126" s="1"/>
  <c r="I45" i="126"/>
  <c r="J45" i="126" s="1"/>
  <c r="I136" i="126"/>
  <c r="J136" i="126" s="1"/>
  <c r="I20" i="126"/>
  <c r="J20" i="126" s="1"/>
  <c r="I53" i="126"/>
  <c r="J53" i="126" s="1"/>
  <c r="I32" i="126"/>
  <c r="J32" i="126" s="1"/>
  <c r="I127" i="126"/>
  <c r="J127" i="126" s="1"/>
  <c r="I64" i="126"/>
  <c r="J64" i="126" s="1"/>
  <c r="I71" i="126"/>
  <c r="J71" i="126" s="1"/>
  <c r="I104" i="126"/>
  <c r="J104" i="126" s="1"/>
  <c r="I82" i="126"/>
  <c r="J82" i="126" s="1"/>
  <c r="I99" i="126"/>
  <c r="J99" i="126" s="1"/>
  <c r="I22" i="126"/>
  <c r="J22" i="126" s="1"/>
  <c r="I116" i="126"/>
  <c r="J116" i="126" s="1"/>
  <c r="I38" i="126"/>
  <c r="J38" i="126" s="1"/>
  <c r="I133" i="126"/>
  <c r="J133" i="126" s="1"/>
  <c r="I55" i="126"/>
  <c r="J55" i="126" s="1"/>
  <c r="I42" i="126"/>
  <c r="J42" i="126" s="1"/>
  <c r="I137" i="126"/>
  <c r="J137" i="126" s="1"/>
  <c r="I70" i="126"/>
  <c r="J70" i="126" s="1"/>
  <c r="I95" i="126"/>
  <c r="J95" i="126" s="1"/>
  <c r="I33" i="126"/>
  <c r="J33" i="126" s="1"/>
  <c r="I128" i="126"/>
  <c r="J128" i="126" s="1"/>
  <c r="I58" i="126"/>
  <c r="J58" i="126" s="1"/>
  <c r="I111" i="126"/>
  <c r="J111" i="126" s="1"/>
  <c r="I49" i="126"/>
  <c r="J49" i="126" s="1"/>
  <c r="I17" i="126"/>
  <c r="J17" i="126" s="1"/>
  <c r="I27" i="126"/>
  <c r="J27" i="126" s="1"/>
  <c r="I122" i="126"/>
  <c r="J122" i="126" s="1"/>
  <c r="I44" i="126"/>
  <c r="J44" i="126" s="1"/>
  <c r="I139" i="126"/>
  <c r="J139" i="126" s="1"/>
  <c r="I61" i="126"/>
  <c r="J61" i="126" s="1"/>
  <c r="I77" i="126"/>
  <c r="J77" i="126" s="1"/>
  <c r="I94" i="126"/>
  <c r="J94" i="126" s="1"/>
  <c r="I25" i="126"/>
  <c r="J25" i="126" s="1"/>
  <c r="I119" i="126"/>
  <c r="J119" i="126" s="1"/>
  <c r="I57" i="126"/>
  <c r="J57" i="126" s="1"/>
  <c r="I81" i="126"/>
  <c r="J81" i="126" s="1"/>
  <c r="AB1190" i="108"/>
  <c r="I130" i="126"/>
  <c r="J130" i="126" s="1"/>
  <c r="I52" i="126"/>
  <c r="J52" i="126" s="1"/>
  <c r="I68" i="126"/>
  <c r="J68" i="126" s="1"/>
  <c r="I85" i="126"/>
  <c r="J85" i="126" s="1"/>
  <c r="I102" i="126"/>
  <c r="J102" i="126" s="1"/>
  <c r="I89" i="126"/>
  <c r="J89" i="126" s="1"/>
  <c r="AB764" i="108"/>
  <c r="I35" i="126"/>
  <c r="J35" i="126" s="1"/>
  <c r="I66" i="126"/>
  <c r="J66" i="126" s="1"/>
  <c r="I83" i="126"/>
  <c r="J83" i="126" s="1"/>
  <c r="I100" i="126"/>
  <c r="J100" i="126" s="1"/>
  <c r="I23" i="126"/>
  <c r="J23" i="126" s="1"/>
  <c r="I117" i="126"/>
  <c r="J117" i="126" s="1"/>
  <c r="I39" i="126"/>
  <c r="J39" i="126" s="1"/>
  <c r="I134" i="126"/>
  <c r="J134" i="126" s="1"/>
  <c r="I63" i="126"/>
  <c r="J63" i="126" s="1"/>
  <c r="I96" i="126"/>
  <c r="J96" i="126" s="1"/>
  <c r="I26" i="126"/>
  <c r="J26" i="126" s="1"/>
  <c r="I121" i="126"/>
  <c r="J121" i="126" s="1"/>
  <c r="I74" i="126"/>
  <c r="J74" i="126" s="1"/>
  <c r="I91" i="126"/>
  <c r="J91" i="126" s="1"/>
  <c r="I14" i="126"/>
  <c r="J14" i="126" s="1"/>
  <c r="I108" i="126"/>
  <c r="J108" i="126" s="1"/>
  <c r="I30" i="126"/>
  <c r="J30" i="126" s="1"/>
  <c r="I125" i="126"/>
  <c r="J125" i="126" s="1"/>
  <c r="I47" i="126"/>
  <c r="J47" i="126" s="1"/>
  <c r="I142" i="126"/>
  <c r="J142" i="126" s="1"/>
  <c r="I34" i="126"/>
  <c r="J34" i="126" s="1"/>
  <c r="I129" i="126"/>
  <c r="J129" i="126" s="1"/>
  <c r="I79" i="126"/>
  <c r="J79" i="126" s="1"/>
  <c r="I18" i="126"/>
  <c r="J18" i="126" s="1"/>
  <c r="I112" i="126"/>
  <c r="J112" i="126" s="1"/>
  <c r="I107" i="126"/>
  <c r="J107" i="126" s="1"/>
  <c r="I29" i="126"/>
  <c r="J29" i="126" s="1"/>
  <c r="I124" i="126"/>
  <c r="J124" i="126" s="1"/>
  <c r="I46" i="126"/>
  <c r="J46" i="126" s="1"/>
  <c r="I141" i="126"/>
  <c r="J141" i="126" s="1"/>
  <c r="I62" i="126"/>
  <c r="J62" i="126" s="1"/>
  <c r="I50" i="126"/>
  <c r="J50" i="126" s="1"/>
  <c r="I43" i="126"/>
  <c r="J43" i="126" s="1"/>
  <c r="I138" i="126"/>
  <c r="J138" i="126" s="1"/>
  <c r="I60" i="126"/>
  <c r="J60" i="126" s="1"/>
  <c r="I76" i="126"/>
  <c r="J76" i="126" s="1"/>
  <c r="I93" i="126"/>
  <c r="J93" i="126" s="1"/>
  <c r="I16" i="126"/>
  <c r="J16" i="126" s="1"/>
  <c r="I110" i="126"/>
  <c r="J110" i="126" s="1"/>
  <c r="I40" i="126"/>
  <c r="J40" i="126" s="1"/>
  <c r="I135" i="126"/>
  <c r="J135" i="126" s="1"/>
  <c r="I72" i="126"/>
  <c r="J72" i="126" s="1"/>
  <c r="I97" i="126"/>
  <c r="J97" i="126" s="1"/>
  <c r="I84" i="126"/>
  <c r="J84" i="126" s="1"/>
  <c r="I101" i="126"/>
  <c r="J101" i="126" s="1"/>
  <c r="I24" i="126"/>
  <c r="J24" i="126" s="1"/>
  <c r="I80" i="126"/>
  <c r="J80" i="126" s="1"/>
  <c r="I105" i="126"/>
  <c r="J105" i="126" s="1"/>
  <c r="I51" i="126"/>
  <c r="J51" i="126" s="1"/>
  <c r="I67" i="126"/>
  <c r="J67" i="126" s="1"/>
  <c r="I118" i="126"/>
  <c r="J118" i="126" s="1"/>
  <c r="I48" i="126"/>
  <c r="J48" i="126" s="1"/>
  <c r="I59" i="126"/>
  <c r="J59" i="126" s="1"/>
  <c r="I75" i="126"/>
  <c r="J75" i="126" s="1"/>
  <c r="I92" i="126"/>
  <c r="J92" i="126" s="1"/>
  <c r="I15" i="126"/>
  <c r="J15" i="126" s="1"/>
  <c r="I109" i="126"/>
  <c r="J109" i="126" s="1"/>
  <c r="I31" i="126"/>
  <c r="J31" i="126" s="1"/>
  <c r="I126" i="126"/>
  <c r="J126" i="126" s="1"/>
  <c r="I56" i="126"/>
  <c r="J56" i="126" s="1"/>
  <c r="I88" i="126"/>
  <c r="J88" i="126" s="1"/>
  <c r="I19" i="126"/>
  <c r="J19" i="126" s="1"/>
  <c r="I113" i="126"/>
  <c r="J113" i="126" s="1"/>
  <c r="O2" i="101"/>
  <c r="G10" i="126" s="1"/>
  <c r="AB1254" i="108"/>
  <c r="AB498" i="108"/>
  <c r="AB90" i="108"/>
  <c r="BB31" i="103"/>
  <c r="AB361" i="108"/>
  <c r="AB668" i="108"/>
  <c r="AB609" i="108"/>
  <c r="AB878" i="108"/>
  <c r="AB306" i="108"/>
  <c r="AB550" i="108"/>
  <c r="BB29" i="103"/>
  <c r="AB1237" i="108"/>
  <c r="BB27" i="103"/>
  <c r="AB452" i="108"/>
  <c r="AB307" i="108"/>
  <c r="AB666" i="108"/>
  <c r="AB402" i="108"/>
  <c r="AB885" i="108"/>
  <c r="AB369" i="108"/>
  <c r="AB150" i="108"/>
  <c r="AB314" i="108"/>
  <c r="AB311" i="108"/>
  <c r="AB893" i="108"/>
  <c r="AB593" i="108"/>
  <c r="AB981" i="108"/>
  <c r="AB36" i="108"/>
  <c r="AB106" i="108"/>
  <c r="AB868" i="108"/>
  <c r="AB260" i="108"/>
  <c r="AB492" i="108"/>
  <c r="AB107" i="108"/>
  <c r="AB745" i="108"/>
  <c r="AB383" i="108"/>
  <c r="AB823" i="108"/>
  <c r="AB305" i="108"/>
  <c r="AB1182" i="108"/>
  <c r="AB408" i="108"/>
  <c r="AB7" i="108"/>
  <c r="AB856" i="108"/>
  <c r="AB789" i="108"/>
  <c r="AB16" i="108"/>
  <c r="AB154" i="108"/>
  <c r="AB480" i="108"/>
  <c r="AB432" i="108"/>
  <c r="AB362" i="108"/>
  <c r="AB678" i="108"/>
  <c r="AB1037" i="108"/>
  <c r="AB948" i="108"/>
  <c r="AB748" i="108"/>
  <c r="AB1178" i="108"/>
  <c r="AB567" i="108"/>
  <c r="AB92" i="108"/>
  <c r="AB841" i="108"/>
  <c r="AB524" i="108"/>
  <c r="AB239" i="108"/>
  <c r="AB170" i="108"/>
  <c r="AB705" i="108"/>
  <c r="AB188" i="108"/>
  <c r="AB750" i="108"/>
  <c r="AB94" i="108"/>
  <c r="AB105" i="108"/>
  <c r="AB926" i="108"/>
  <c r="AB714" i="108"/>
  <c r="AB357" i="108"/>
  <c r="AB116" i="108"/>
  <c r="AB234" i="108"/>
  <c r="AB942" i="108"/>
  <c r="AB536" i="108"/>
  <c r="AB1117" i="108"/>
  <c r="AB1157" i="108"/>
  <c r="AB1029" i="108"/>
  <c r="AB445" i="108"/>
  <c r="AB489" i="108"/>
  <c r="AB435" i="108"/>
  <c r="AB515" i="108"/>
  <c r="AB395" i="108"/>
  <c r="AB76" i="108"/>
  <c r="AB380" i="108"/>
  <c r="AB441" i="108"/>
  <c r="AB749" i="108"/>
  <c r="AB421" i="108"/>
  <c r="AB197" i="108"/>
  <c r="AB730" i="108"/>
  <c r="AB1199" i="108"/>
  <c r="AB531" i="108"/>
  <c r="AB575" i="108"/>
  <c r="AB814" i="108"/>
  <c r="AB235" i="108"/>
  <c r="AB113" i="108"/>
  <c r="AB599" i="108"/>
  <c r="AB50" i="108"/>
  <c r="AB1023" i="108"/>
  <c r="AB713" i="108"/>
  <c r="AB366" i="108"/>
  <c r="AB804" i="108"/>
  <c r="AB933" i="108"/>
  <c r="AB957" i="108"/>
  <c r="AB869" i="108"/>
  <c r="AB743" i="108"/>
  <c r="AB636" i="108"/>
  <c r="AB1101" i="108"/>
  <c r="AB313" i="108"/>
  <c r="AB1004" i="108"/>
  <c r="AB662" i="108"/>
  <c r="AB27" i="108"/>
  <c r="BB8" i="103"/>
  <c r="AB570" i="108"/>
  <c r="AB164" i="108"/>
  <c r="AB820" i="108"/>
  <c r="AB384" i="108"/>
  <c r="AB525" i="108"/>
  <c r="AB718" i="108"/>
  <c r="AB742" i="108"/>
  <c r="AB540" i="108"/>
  <c r="AB565" i="108"/>
  <c r="AB886" i="108"/>
  <c r="AB614" i="108"/>
  <c r="AB1001" i="108"/>
  <c r="AB1183" i="108"/>
  <c r="AB411" i="108"/>
  <c r="AB165" i="108"/>
  <c r="AB669" i="108"/>
  <c r="AB1022" i="108"/>
  <c r="AB639" i="108"/>
  <c r="AB905" i="108"/>
  <c r="AB546" i="108"/>
  <c r="AB1197" i="108"/>
  <c r="AB454" i="108"/>
  <c r="AB579" i="108"/>
  <c r="AB576" i="108"/>
  <c r="AB573" i="108"/>
  <c r="AB935" i="108"/>
  <c r="AB528" i="108"/>
  <c r="AB61" i="108"/>
  <c r="AB527" i="108"/>
  <c r="AB122" i="108"/>
  <c r="AB418" i="108"/>
  <c r="AB407" i="108"/>
  <c r="AB298" i="108"/>
  <c r="AB485" i="108"/>
  <c r="AB261" i="108"/>
  <c r="AB709" i="108"/>
  <c r="AB63" i="108"/>
  <c r="AB30" i="108"/>
  <c r="AB319" i="108"/>
  <c r="AB648" i="108"/>
  <c r="AB462" i="108"/>
  <c r="AB996" i="108"/>
  <c r="AB538" i="108"/>
  <c r="AB103" i="108"/>
  <c r="AB494" i="108"/>
  <c r="AB1144" i="108"/>
  <c r="AB1134" i="108"/>
  <c r="AB166" i="108"/>
  <c r="AB1024" i="108"/>
  <c r="AB262" i="108"/>
  <c r="AB874" i="108"/>
  <c r="AB98" i="108"/>
  <c r="AB11" i="108"/>
  <c r="AB621" i="108"/>
  <c r="AB346" i="108"/>
  <c r="AB581" i="108"/>
  <c r="AB198" i="108"/>
  <c r="AB1118" i="108"/>
  <c r="AB15" i="108"/>
  <c r="AB1163" i="108"/>
  <c r="AB453" i="108"/>
  <c r="AB255" i="108"/>
  <c r="AB1051" i="108"/>
  <c r="AB627" i="108"/>
  <c r="AB74" i="108"/>
  <c r="AB947" i="108"/>
  <c r="AB60" i="108"/>
  <c r="AB368" i="108"/>
  <c r="AB870" i="108"/>
  <c r="AB471" i="108"/>
  <c r="AB566" i="108"/>
  <c r="AB200" i="108"/>
  <c r="AB556" i="108"/>
  <c r="AB775" i="108"/>
  <c r="AB1166" i="108"/>
  <c r="AB768" i="108"/>
  <c r="AB173" i="108"/>
  <c r="AB755" i="108"/>
  <c r="AB376" i="108"/>
  <c r="AB231" i="108"/>
  <c r="AB125" i="108"/>
  <c r="AB334" i="108"/>
  <c r="AB979" i="108"/>
  <c r="AB504" i="108"/>
  <c r="AB21" i="108"/>
  <c r="AB1206" i="108"/>
  <c r="AB38" i="108"/>
  <c r="AB196" i="108"/>
  <c r="AB468" i="108"/>
  <c r="AB810" i="108"/>
  <c r="AB490" i="108"/>
  <c r="AB120" i="108"/>
  <c r="AB267" i="108"/>
  <c r="AB457" i="108"/>
  <c r="AB70" i="108"/>
  <c r="AB343" i="108"/>
  <c r="AB365" i="108"/>
  <c r="AB302" i="108"/>
  <c r="AB807" i="108"/>
  <c r="AB916" i="108"/>
  <c r="AB40" i="108"/>
  <c r="AB535" i="108"/>
  <c r="AB127" i="108"/>
  <c r="AB304" i="108"/>
  <c r="AB301" i="108"/>
  <c r="AB1119" i="108"/>
  <c r="AB394" i="108"/>
  <c r="AB955" i="108"/>
  <c r="AB1014" i="108"/>
  <c r="AB1112" i="108"/>
  <c r="AB28" i="108"/>
  <c r="AB688" i="108"/>
  <c r="AB427" i="108"/>
  <c r="AB108" i="108"/>
  <c r="AB149" i="108"/>
  <c r="AB1070" i="108"/>
  <c r="AB1170" i="108"/>
  <c r="AB1155" i="108"/>
  <c r="AB350" i="108"/>
  <c r="AB1045" i="108"/>
  <c r="AB181" i="108"/>
  <c r="AB245" i="108"/>
  <c r="AB978" i="108"/>
  <c r="AB751" i="108"/>
  <c r="AB44" i="108"/>
  <c r="AB153" i="108"/>
  <c r="AB1061" i="108"/>
  <c r="AB360" i="108"/>
  <c r="AB400" i="108"/>
  <c r="AB509" i="108"/>
  <c r="AB126" i="108"/>
  <c r="AB472" i="108"/>
  <c r="AB519" i="108"/>
  <c r="AB469" i="108"/>
  <c r="AB624" i="108"/>
  <c r="AB664" i="108"/>
  <c r="BB35" i="103"/>
  <c r="AB909" i="108"/>
  <c r="AB22" i="108"/>
  <c r="AB168" i="108"/>
  <c r="AB286" i="108"/>
  <c r="AB474" i="108"/>
  <c r="AB1136" i="108"/>
  <c r="AB849" i="108"/>
  <c r="AB495" i="108"/>
  <c r="AB517" i="108"/>
  <c r="AB42" i="108"/>
  <c r="AB1192" i="108"/>
  <c r="AB1035" i="108"/>
  <c r="AB740" i="108"/>
  <c r="AB399" i="108"/>
  <c r="AB822" i="108"/>
  <c r="AB590" i="108"/>
  <c r="AB134" i="108"/>
  <c r="AB71" i="108"/>
  <c r="AB284" i="108"/>
  <c r="AB983" i="108"/>
  <c r="AB185" i="108"/>
  <c r="AB503" i="108"/>
  <c r="AB270" i="108"/>
  <c r="AB482" i="108"/>
  <c r="AB12" i="108"/>
  <c r="AB422" i="108"/>
  <c r="AB275" i="108"/>
  <c r="AB162" i="108"/>
  <c r="AB297" i="108"/>
  <c r="AB1055" i="108"/>
  <c r="AB358" i="108"/>
  <c r="AB79" i="108"/>
  <c r="AB466" i="108"/>
  <c r="AB375" i="108"/>
  <c r="AB54" i="108"/>
  <c r="AB429" i="108"/>
  <c r="AB183" i="108"/>
  <c r="AB712" i="108"/>
  <c r="AB932" i="108"/>
  <c r="AB29" i="108"/>
  <c r="AB862" i="108"/>
  <c r="AB478" i="108"/>
  <c r="AB131" i="108"/>
  <c r="AB81" i="108"/>
  <c r="AB956" i="108"/>
  <c r="AB655" i="108"/>
  <c r="AB114" i="108"/>
  <c r="AB62" i="108"/>
  <c r="AB772" i="108"/>
  <c r="AB676" i="108"/>
  <c r="AB1109" i="108"/>
  <c r="AB620" i="108"/>
  <c r="AB316" i="108"/>
  <c r="AB686" i="108"/>
  <c r="AB424" i="108"/>
  <c r="AB208" i="108"/>
  <c r="AB194" i="108"/>
  <c r="BB33" i="103"/>
  <c r="AB654" i="108"/>
  <c r="AB1248" i="108"/>
  <c r="AB647" i="108"/>
  <c r="AB430" i="108"/>
  <c r="AB17" i="108"/>
  <c r="AB222" i="108"/>
  <c r="AB32" i="108"/>
  <c r="AB434" i="108"/>
  <c r="AB832" i="108"/>
  <c r="AB1006" i="108"/>
  <c r="AB1040" i="108"/>
  <c r="AB806" i="108"/>
  <c r="AB651" i="108"/>
  <c r="AB963" i="108"/>
  <c r="AB333" i="108"/>
  <c r="AB391" i="108"/>
  <c r="AB157" i="108"/>
  <c r="AB135" i="108"/>
  <c r="AB215" i="108"/>
  <c r="AB461" i="108"/>
  <c r="AB378" i="108"/>
  <c r="AB285" i="108"/>
  <c r="AB25" i="108"/>
  <c r="AB45" i="108"/>
  <c r="AB230" i="108"/>
  <c r="AB345" i="108"/>
  <c r="AB944" i="108"/>
  <c r="AB851" i="108"/>
  <c r="AB258" i="108"/>
  <c r="AB340" i="108"/>
  <c r="AB623" i="108"/>
  <c r="AB327" i="108"/>
  <c r="AB631" i="108"/>
  <c r="AB348" i="108"/>
  <c r="AB111" i="108"/>
  <c r="AB205" i="108"/>
  <c r="AB439" i="108"/>
  <c r="AB55" i="108"/>
  <c r="AB915" i="108"/>
  <c r="AB616" i="108"/>
  <c r="AB20" i="108"/>
  <c r="AB320" i="108"/>
  <c r="AB232" i="108"/>
  <c r="AB968" i="108"/>
  <c r="AB133" i="108"/>
  <c r="AB213" i="108"/>
  <c r="AB449" i="108"/>
  <c r="AB896" i="108"/>
  <c r="AB216" i="108"/>
  <c r="AB826" i="108"/>
  <c r="AB66" i="108"/>
  <c r="AB335" i="108"/>
  <c r="AB481" i="108"/>
  <c r="AB603" i="108"/>
  <c r="AB606" i="108"/>
  <c r="AB973" i="108"/>
  <c r="AB341" i="108"/>
  <c r="AB716" i="108"/>
  <c r="AB685" i="108"/>
  <c r="AB370" i="108"/>
  <c r="AB312" i="108"/>
  <c r="AB251" i="108"/>
  <c r="AB667" i="108"/>
  <c r="AB342" i="108"/>
  <c r="AB544" i="108"/>
  <c r="AB656" i="108"/>
  <c r="AB455" i="108"/>
  <c r="AB671" i="108"/>
  <c r="AB359" i="108"/>
  <c r="AB276" i="108"/>
  <c r="AB518" i="108"/>
  <c r="AB580" i="108"/>
  <c r="AB374" i="108"/>
  <c r="AB268" i="108"/>
  <c r="AB833" i="108"/>
  <c r="AB24" i="108"/>
  <c r="AB562" i="108"/>
  <c r="AB242" i="108"/>
  <c r="AB172" i="108"/>
  <c r="AB124" i="108"/>
  <c r="AB817" i="108"/>
  <c r="AB46" i="108"/>
  <c r="AB138" i="108"/>
  <c r="AB293" i="108"/>
  <c r="AB190" i="108"/>
  <c r="AB551" i="108"/>
  <c r="AB405" i="108"/>
  <c r="AB998" i="108"/>
  <c r="AB649" i="108"/>
  <c r="AB548" i="108"/>
  <c r="AB252" i="108"/>
  <c r="AB410" i="108"/>
  <c r="AB174" i="108"/>
  <c r="AB290" i="108"/>
  <c r="AB23" i="108"/>
  <c r="AB904" i="108"/>
  <c r="AB73" i="108"/>
  <c r="AB1239" i="108"/>
  <c r="AB207" i="108"/>
  <c r="AB501" i="108"/>
  <c r="AB344" i="108"/>
  <c r="AB269" i="108"/>
  <c r="AB356" i="108"/>
  <c r="AB69" i="108"/>
  <c r="AB381" i="108"/>
  <c r="AB175" i="108"/>
  <c r="AB839" i="108"/>
  <c r="AB227" i="108"/>
  <c r="AB1064" i="108"/>
  <c r="AB801" i="108"/>
  <c r="AB204" i="108"/>
  <c r="AB237" i="108"/>
  <c r="AB266" i="108"/>
  <c r="AB236" i="108"/>
  <c r="AB140" i="108"/>
  <c r="AB87" i="108"/>
  <c r="AB189" i="108"/>
  <c r="AB156" i="108"/>
  <c r="AB148" i="108"/>
  <c r="AB254" i="108"/>
  <c r="AB879" i="108"/>
  <c r="AB152" i="108"/>
  <c r="AB247" i="108"/>
  <c r="AB142" i="108"/>
  <c r="AB263" i="108"/>
  <c r="AB37" i="108"/>
  <c r="AB591" i="108"/>
  <c r="AB53" i="108"/>
  <c r="AB253" i="108"/>
  <c r="AB493" i="108"/>
  <c r="AB559" i="108"/>
  <c r="AB167" i="108"/>
  <c r="AB228" i="108"/>
  <c r="AB816" i="108"/>
  <c r="AB364" i="108"/>
  <c r="AB56" i="108"/>
  <c r="AB256" i="108"/>
  <c r="AB5" i="108"/>
  <c r="AB68" i="108"/>
  <c r="AB300" i="108"/>
  <c r="AB13" i="108"/>
  <c r="Q67" i="101"/>
  <c r="Q131" i="101"/>
  <c r="B19" i="102"/>
  <c r="D12" i="102"/>
  <c r="G12" i="102" s="1"/>
  <c r="Q11" i="101"/>
  <c r="Q75" i="101"/>
  <c r="Q85" i="101"/>
  <c r="Q102" i="101"/>
  <c r="Q40" i="101"/>
  <c r="H10" i="126"/>
  <c r="AB211" i="108"/>
  <c r="AB943" i="108"/>
  <c r="AB1152" i="108"/>
  <c r="AB808" i="108"/>
  <c r="AB339" i="108"/>
  <c r="AB836" i="108"/>
  <c r="AB708" i="108"/>
  <c r="AB1160" i="108"/>
  <c r="AB1042" i="108"/>
  <c r="AB486" i="108"/>
  <c r="AB328" i="108"/>
  <c r="AB693" i="108"/>
  <c r="AB386" i="108"/>
  <c r="AB1092" i="108"/>
  <c r="AB1140" i="108"/>
  <c r="AB1173" i="108"/>
  <c r="AB1095" i="108"/>
  <c r="AB1087" i="108"/>
  <c r="AB323" i="108"/>
  <c r="AB475" i="108"/>
  <c r="AB1149" i="108"/>
  <c r="AB1074" i="108"/>
  <c r="AB601" i="108"/>
  <c r="AB875" i="108"/>
  <c r="AB582" i="108"/>
  <c r="AB195" i="108"/>
  <c r="AB986" i="108"/>
  <c r="AB393" i="108"/>
  <c r="AB995" i="108"/>
  <c r="AB665" i="108"/>
  <c r="AB1244" i="108"/>
  <c r="AB1003" i="108"/>
  <c r="AB59" i="108"/>
  <c r="AB1184" i="108"/>
  <c r="BB4" i="103"/>
  <c r="BB26" i="103"/>
  <c r="BB23" i="103"/>
  <c r="BB17" i="103"/>
  <c r="BB7" i="103"/>
  <c r="BB18" i="103"/>
  <c r="BB6" i="103"/>
  <c r="BB15" i="103"/>
  <c r="BB13" i="103"/>
  <c r="BB16" i="103"/>
  <c r="BB10" i="103"/>
  <c r="BB12" i="103"/>
  <c r="BB21" i="103"/>
  <c r="BB14" i="103"/>
  <c r="BB28" i="103"/>
  <c r="BB24" i="103"/>
  <c r="BB19" i="103"/>
  <c r="BB5" i="103"/>
  <c r="Q68" i="101"/>
  <c r="Q4" i="101"/>
  <c r="Q94" i="101"/>
  <c r="AB1085" i="108"/>
  <c r="AB970" i="108"/>
  <c r="AB1226" i="108"/>
  <c r="AB747" i="108"/>
  <c r="AB315" i="108"/>
  <c r="AB795" i="108"/>
  <c r="AB459" i="108"/>
  <c r="AB1141" i="108"/>
  <c r="AB1205" i="108"/>
  <c r="AB1106" i="108"/>
  <c r="AB1060" i="108"/>
  <c r="AB723" i="108"/>
  <c r="AB999" i="108"/>
  <c r="AB1020" i="108"/>
  <c r="AB608" i="108"/>
  <c r="AB1058" i="108"/>
  <c r="AB871" i="108"/>
  <c r="AB625" i="108"/>
  <c r="AB322" i="108"/>
  <c r="AB558" i="108"/>
  <c r="AB1171" i="108"/>
  <c r="AB75" i="108"/>
  <c r="AB980" i="108"/>
  <c r="AB238" i="108"/>
  <c r="AB112" i="108"/>
  <c r="AB925" i="108"/>
  <c r="AB401" i="108"/>
  <c r="AB465" i="108"/>
  <c r="AB529" i="108"/>
  <c r="AB690" i="108"/>
  <c r="AB754" i="108"/>
  <c r="AB1147" i="108"/>
  <c r="AB946" i="108"/>
  <c r="AB578" i="108"/>
  <c r="AB522" i="108"/>
  <c r="AB438" i="108"/>
  <c r="AB389" i="108"/>
  <c r="AB632" i="108"/>
  <c r="AB299" i="108"/>
  <c r="AB906" i="108"/>
  <c r="AB967" i="108"/>
  <c r="AB1096" i="108"/>
  <c r="AB619" i="108"/>
  <c r="AB1168" i="108"/>
  <c r="Q6" i="101"/>
  <c r="Q109" i="101"/>
  <c r="AB163" i="108"/>
  <c r="Q45" i="101"/>
  <c r="Q73" i="101"/>
  <c r="Q15" i="101"/>
  <c r="AB35" i="108"/>
  <c r="AB483" i="108"/>
  <c r="AB739" i="108"/>
  <c r="AB1245" i="108"/>
  <c r="AB1217" i="108"/>
  <c r="AB975" i="108"/>
  <c r="AB1219" i="108"/>
  <c r="Q9" i="101"/>
  <c r="AB985" i="108"/>
  <c r="AB555" i="108"/>
  <c r="Q137" i="101"/>
  <c r="Q93" i="101"/>
  <c r="AB1218" i="108"/>
  <c r="Q74" i="101"/>
  <c r="Q10" i="101"/>
  <c r="Q58" i="101"/>
  <c r="Q24" i="101"/>
  <c r="AB1068" i="108"/>
  <c r="AB1189" i="108"/>
  <c r="Q114" i="101"/>
  <c r="Q50" i="101"/>
  <c r="Q49" i="101"/>
  <c r="Q3" i="101"/>
  <c r="AB1125" i="108"/>
  <c r="AB1175" i="108"/>
  <c r="Q8" i="101"/>
  <c r="Q78" i="101"/>
  <c r="Q105" i="101"/>
  <c r="Q41" i="101"/>
  <c r="AB855" i="108"/>
  <c r="AB964" i="108"/>
  <c r="AB958" i="108"/>
  <c r="AB1086" i="108"/>
  <c r="AB890" i="108"/>
  <c r="AB1127" i="108"/>
  <c r="AB1240" i="108"/>
  <c r="AB1135" i="108"/>
  <c r="AB993" i="108"/>
  <c r="AB1185" i="108"/>
  <c r="AB1251" i="108"/>
  <c r="AB1052" i="108"/>
  <c r="AB1220" i="108"/>
  <c r="AB1088" i="108"/>
  <c r="AB1235" i="108"/>
  <c r="AB1250" i="108"/>
  <c r="AB922" i="108"/>
  <c r="AB675" i="108"/>
  <c r="AB626" i="108"/>
  <c r="AB1181" i="108"/>
  <c r="AB1138" i="108"/>
  <c r="AB1050" i="108"/>
  <c r="AB994" i="108"/>
  <c r="AB819" i="108"/>
  <c r="AB507" i="108"/>
  <c r="AB1039" i="108"/>
  <c r="AB1167" i="108"/>
  <c r="AB1231" i="108"/>
  <c r="AB1223" i="108"/>
  <c r="AB1146" i="108"/>
  <c r="AB719" i="108"/>
  <c r="AB1056" i="108"/>
  <c r="AB939" i="108"/>
  <c r="AB243" i="108"/>
  <c r="AB722" i="108"/>
  <c r="AB658" i="108"/>
  <c r="AB561" i="108"/>
  <c r="AB442" i="108"/>
  <c r="AB282" i="108"/>
  <c r="AB1145" i="108"/>
  <c r="AB1017" i="108"/>
  <c r="AB521" i="108"/>
  <c r="AB187" i="108"/>
  <c r="AB1000" i="108"/>
  <c r="AB936" i="108"/>
  <c r="AB680" i="108"/>
  <c r="AB595" i="108"/>
  <c r="AB1174" i="108"/>
  <c r="AB982" i="108"/>
  <c r="AB49" i="108"/>
  <c r="AB949" i="108"/>
  <c r="AB617" i="108"/>
  <c r="AB377" i="108"/>
  <c r="AB641" i="108"/>
  <c r="AB233" i="108"/>
  <c r="AB392" i="108"/>
  <c r="AB8" i="108"/>
  <c r="AB541" i="108"/>
  <c r="AB349" i="108"/>
  <c r="AB628" i="108"/>
  <c r="AB564" i="108"/>
  <c r="AB436" i="108"/>
  <c r="AB372" i="108"/>
  <c r="AB180" i="108"/>
  <c r="AB52" i="108"/>
  <c r="AB146" i="108"/>
  <c r="AB18" i="108"/>
  <c r="AB757" i="108"/>
  <c r="AB821" i="108"/>
  <c r="AB223" i="108"/>
  <c r="AB287" i="108"/>
  <c r="AB415" i="108"/>
  <c r="AB479" i="108"/>
  <c r="AB543" i="108"/>
  <c r="AB607" i="108"/>
  <c r="AB171" i="108"/>
  <c r="AB811" i="108"/>
  <c r="AB93" i="108"/>
  <c r="AB274" i="108"/>
  <c r="AB308" i="108"/>
  <c r="AB221" i="108"/>
  <c r="AB450" i="108"/>
  <c r="AB825" i="108"/>
  <c r="Q122" i="101"/>
  <c r="Q64" i="101"/>
  <c r="Q118" i="101"/>
  <c r="Q36" i="101"/>
  <c r="Q95" i="101"/>
  <c r="Q31" i="101"/>
  <c r="Q103" i="101"/>
  <c r="Q16" i="101"/>
  <c r="Q127" i="101"/>
  <c r="Q72" i="101"/>
  <c r="Q23" i="101"/>
  <c r="Q28" i="101"/>
  <c r="Q101" i="101"/>
  <c r="Q51" i="101"/>
  <c r="Q117" i="101"/>
  <c r="Q42" i="101"/>
  <c r="Q98" i="101"/>
  <c r="AB1204" i="108"/>
  <c r="AB1028" i="108"/>
  <c r="AB859" i="108"/>
  <c r="AB51" i="108"/>
  <c r="AB1083" i="108"/>
  <c r="AB787" i="108"/>
  <c r="AB443" i="108"/>
  <c r="AB919" i="108"/>
  <c r="AB1047" i="108"/>
  <c r="AB927" i="108"/>
  <c r="AB687" i="108"/>
  <c r="AB147" i="108"/>
  <c r="AB1224" i="108"/>
  <c r="AB1165" i="108"/>
  <c r="AB1080" i="108"/>
  <c r="AB779" i="108"/>
  <c r="AB1132" i="108"/>
  <c r="AB778" i="108"/>
  <c r="AB547" i="108"/>
  <c r="AB928" i="108"/>
  <c r="AB800" i="108"/>
  <c r="AB584" i="108"/>
  <c r="AB89" i="108"/>
  <c r="AB1102" i="108"/>
  <c r="AB1038" i="108"/>
  <c r="AB910" i="108"/>
  <c r="Q135" i="101"/>
  <c r="Q71" i="101"/>
  <c r="Q7" i="101"/>
  <c r="Q76" i="101"/>
  <c r="Q12" i="101"/>
  <c r="Q86" i="101"/>
  <c r="Q35" i="101"/>
  <c r="Q17" i="101"/>
  <c r="Q90" i="101"/>
  <c r="Q77" i="101"/>
  <c r="Q96" i="101"/>
  <c r="Q32" i="101"/>
  <c r="Q61" i="101"/>
  <c r="Q21" i="101"/>
  <c r="Q82" i="101"/>
  <c r="Q18" i="101"/>
  <c r="Q83" i="101"/>
  <c r="Q19" i="101"/>
  <c r="Q130" i="101"/>
  <c r="Q66" i="101"/>
  <c r="Q80" i="101"/>
  <c r="AB633" i="108"/>
  <c r="Q84" i="101"/>
  <c r="AB923" i="108"/>
  <c r="AB799" i="108"/>
  <c r="AB505" i="108"/>
  <c r="AB735" i="108"/>
  <c r="Q25" i="101"/>
  <c r="Q5" i="101"/>
  <c r="Q89" i="101"/>
  <c r="Q116" i="101"/>
  <c r="Q20" i="101"/>
  <c r="Q70" i="101"/>
  <c r="AB1107" i="108"/>
  <c r="AB914" i="108"/>
  <c r="AB426" i="108"/>
  <c r="Q113" i="101"/>
  <c r="AB1236" i="108"/>
  <c r="Q107" i="101"/>
  <c r="Q43" i="101"/>
  <c r="Q110" i="101"/>
  <c r="Q46" i="101"/>
  <c r="Q57" i="101"/>
  <c r="Q132" i="101"/>
  <c r="Q88" i="101"/>
  <c r="Q87" i="101"/>
  <c r="Q134" i="101"/>
  <c r="Q121" i="101"/>
  <c r="Q56" i="101"/>
  <c r="Q106" i="101"/>
  <c r="Q136" i="101"/>
  <c r="Q97" i="101"/>
  <c r="Q33" i="101"/>
  <c r="Q133" i="101"/>
  <c r="Q111" i="101"/>
  <c r="AB587" i="108"/>
  <c r="Q47" i="101"/>
  <c r="Q108" i="101"/>
  <c r="Q44" i="101"/>
  <c r="Q53" i="101"/>
  <c r="Q37" i="101"/>
  <c r="Q38" i="101"/>
  <c r="Q125" i="101"/>
  <c r="Q126" i="101"/>
  <c r="Q81" i="101"/>
  <c r="Q34" i="101"/>
  <c r="Q120" i="101"/>
  <c r="Q128" i="101"/>
  <c r="Q119" i="101"/>
  <c r="Q55" i="101"/>
  <c r="Q69" i="101"/>
  <c r="Q14" i="101"/>
  <c r="Q92" i="101"/>
  <c r="Q22" i="101"/>
  <c r="Q26" i="101"/>
  <c r="Q129" i="101"/>
  <c r="Q65" i="101"/>
  <c r="AB1270" i="108"/>
  <c r="AB1258" i="108"/>
  <c r="AB1256" i="108"/>
  <c r="AB1262" i="108"/>
  <c r="AB1263" i="108"/>
  <c r="Q29" i="101"/>
  <c r="Q115" i="101"/>
  <c r="Q124" i="101"/>
  <c r="Q60" i="101"/>
  <c r="Q123" i="101"/>
  <c r="Q59" i="101"/>
  <c r="AB1255" i="108"/>
  <c r="AB1268" i="108"/>
  <c r="AB1267" i="108"/>
  <c r="AB1265" i="108"/>
  <c r="AB1259" i="108"/>
  <c r="AB1257" i="108"/>
  <c r="AB1269" i="108"/>
  <c r="Q39" i="101"/>
  <c r="Q112" i="101"/>
  <c r="Q48" i="101"/>
  <c r="Q63" i="101"/>
  <c r="Q62" i="101"/>
  <c r="Q91" i="101"/>
  <c r="Q27" i="101"/>
  <c r="Q100" i="101"/>
  <c r="Q30" i="101"/>
  <c r="Q99" i="101"/>
  <c r="AB1261" i="108"/>
  <c r="AB1260" i="108"/>
  <c r="AB1266" i="108"/>
  <c r="AB1264" i="108"/>
  <c r="Q54" i="101"/>
  <c r="Q79" i="101"/>
  <c r="Q52" i="101"/>
  <c r="Q104" i="101"/>
  <c r="Q13" i="101"/>
  <c r="AB537" i="108"/>
  <c r="AB721" i="108"/>
  <c r="AB846" i="108"/>
  <c r="AB1099" i="108"/>
  <c r="AB332" i="108"/>
  <c r="AB569" i="108"/>
  <c r="AB650" i="108"/>
  <c r="AB852" i="108"/>
  <c r="AB1143" i="108"/>
  <c r="AB1198" i="108"/>
  <c r="AB289" i="108"/>
  <c r="AB880" i="108"/>
  <c r="AB506" i="108"/>
  <c r="AB288" i="108"/>
  <c r="AB1242" i="108"/>
  <c r="AB912" i="108"/>
  <c r="AB867" i="108"/>
  <c r="AB1188" i="108"/>
  <c r="AB857" i="108"/>
  <c r="AB752" i="108"/>
  <c r="AB470" i="108"/>
  <c r="AB404" i="108"/>
  <c r="AB831" i="108"/>
  <c r="AB1082" i="108"/>
  <c r="AB953" i="108"/>
  <c r="AB1241" i="108"/>
  <c r="AB1203" i="108"/>
  <c r="AB924" i="108"/>
  <c r="AB1026" i="108"/>
  <c r="AB897" i="108"/>
  <c r="AB96" i="108"/>
  <c r="AB704" i="108"/>
  <c r="AB431" i="108"/>
  <c r="AB193" i="108"/>
  <c r="AB1027" i="108"/>
  <c r="AB571" i="108"/>
  <c r="AB644" i="108"/>
  <c r="AB586" i="108"/>
  <c r="AB802" i="108"/>
  <c r="AB1048" i="108"/>
  <c r="AB1161" i="108"/>
  <c r="AB1069" i="108"/>
  <c r="AB959" i="108"/>
  <c r="AB34" i="108"/>
  <c r="AB673" i="108"/>
  <c r="AB840" i="108"/>
  <c r="AB1180" i="108"/>
  <c r="AB827" i="108"/>
  <c r="AB777" i="108"/>
  <c r="AB1121" i="108"/>
  <c r="AB1210" i="108"/>
  <c r="AB97" i="108"/>
  <c r="AB1073" i="108"/>
  <c r="AB1100" i="108"/>
  <c r="AB930" i="108"/>
  <c r="AB987" i="108"/>
  <c r="AB1200" i="108"/>
  <c r="AB1063" i="108"/>
  <c r="AB899" i="108"/>
  <c r="AB728" i="108"/>
  <c r="AB1103" i="108"/>
  <c r="AB791" i="108"/>
  <c r="AB64" i="108"/>
  <c r="AB960" i="108"/>
  <c r="AB1041" i="108"/>
  <c r="AB736" i="108"/>
  <c r="AB951" i="108"/>
  <c r="AB790" i="108"/>
  <c r="AB984" i="108"/>
  <c r="AB1010" i="108"/>
  <c r="AB1243" i="108"/>
  <c r="AB794" i="108"/>
  <c r="AB1187" i="108"/>
  <c r="AB353" i="108"/>
  <c r="AB643" i="108"/>
  <c r="AB1164" i="108"/>
  <c r="AB1025" i="108"/>
  <c r="AB634" i="108"/>
  <c r="AB746" i="108"/>
  <c r="AB760" i="108"/>
  <c r="AB762" i="108"/>
  <c r="AB1202" i="108"/>
  <c r="AB1110" i="108"/>
  <c r="AB759" i="108"/>
  <c r="AB602" i="108"/>
  <c r="AB727" i="108"/>
  <c r="AB1177" i="108"/>
  <c r="AB863" i="108"/>
  <c r="AB523" i="108"/>
  <c r="AB1156" i="108"/>
  <c r="AB965" i="108"/>
  <c r="AB85" i="108"/>
  <c r="AB129" i="108"/>
  <c r="AB151" i="108"/>
  <c r="AB6" i="108"/>
  <c r="AB351" i="108"/>
  <c r="AB972" i="108"/>
  <c r="AB1158" i="108"/>
  <c r="AB526" i="108"/>
  <c r="AB1077" i="108"/>
  <c r="AB860" i="108"/>
  <c r="AB835" i="108"/>
  <c r="AB788" i="108"/>
  <c r="AB1208" i="108"/>
  <c r="AB865" i="108"/>
  <c r="AB1216" i="108"/>
  <c r="AB726" i="108"/>
  <c r="AB976" i="108"/>
  <c r="AB460" i="108"/>
  <c r="AB379" i="108"/>
  <c r="AB767" i="108"/>
  <c r="AB476" i="108"/>
  <c r="AB642" i="108"/>
  <c r="AB1093" i="108"/>
  <c r="AB57" i="108"/>
  <c r="AB1012" i="108"/>
  <c r="AB845" i="108"/>
  <c r="AB84" i="108"/>
  <c r="AB101" i="108"/>
  <c r="AB191" i="108"/>
  <c r="AB812" i="108"/>
  <c r="AB277" i="108"/>
  <c r="AB110" i="108"/>
  <c r="AB121" i="108"/>
  <c r="AB1076" i="108"/>
  <c r="AB477" i="108"/>
  <c r="AB310" i="108"/>
  <c r="AB488" i="108"/>
  <c r="AB513" i="108"/>
  <c r="AB997" i="108"/>
  <c r="AB1123" i="108"/>
  <c r="AB702" i="108"/>
  <c r="AB991" i="108"/>
  <c r="AB952" i="108"/>
  <c r="AB325" i="108"/>
  <c r="AB77" i="108"/>
  <c r="AB433" i="108"/>
  <c r="AB876" i="108"/>
  <c r="AB572" i="108"/>
  <c r="AB139" i="108"/>
  <c r="AB734" i="108"/>
  <c r="AB552" i="108"/>
  <c r="AB828" i="108"/>
  <c r="AB240" i="108"/>
  <c r="AB100" i="108"/>
  <c r="AB903" i="108"/>
  <c r="AB1196" i="108"/>
  <c r="AB813" i="108"/>
  <c r="AB179" i="108"/>
  <c r="AB782" i="108"/>
  <c r="AB887" i="108"/>
  <c r="AB954" i="108"/>
  <c r="AB1071" i="108"/>
  <c r="AB1009" i="108"/>
  <c r="AB1249" i="108"/>
  <c r="AB1139" i="108"/>
  <c r="AB99" i="108"/>
  <c r="AB317" i="108"/>
  <c r="AB1090" i="108"/>
  <c r="AB1230" i="108"/>
  <c r="AB744" i="108"/>
  <c r="AB1115" i="108"/>
  <c r="AB1126" i="108"/>
  <c r="AB416" i="108"/>
  <c r="AB249" i="108"/>
  <c r="AB324" i="108"/>
  <c r="AB605" i="108"/>
  <c r="AB117" i="108"/>
  <c r="AB776" i="108"/>
  <c r="AB891" i="108"/>
  <c r="AB448" i="108"/>
  <c r="AB354" i="108"/>
  <c r="AB367" i="108"/>
  <c r="AB988" i="108"/>
  <c r="AB848" i="108"/>
  <c r="AB1142" i="108"/>
  <c r="AB1120" i="108"/>
  <c r="AB618" i="108"/>
  <c r="AB898" i="108"/>
  <c r="AB1238" i="108"/>
  <c r="AB689" i="108"/>
  <c r="AB1232" i="108"/>
  <c r="AB1222" i="108"/>
  <c r="AB398" i="108"/>
  <c r="AB830" i="108"/>
  <c r="AB1043" i="108"/>
  <c r="AB738" i="108"/>
  <c r="AB1002" i="108"/>
  <c r="AB58" i="108"/>
  <c r="AB264" i="108"/>
  <c r="AB837" i="108"/>
  <c r="AB497" i="108"/>
  <c r="AB989" i="108"/>
  <c r="AB390" i="108"/>
  <c r="AB1005" i="108"/>
  <c r="AB1233" i="108"/>
  <c r="AB14" i="108"/>
  <c r="AB1018" i="108"/>
  <c r="AB1214" i="108"/>
  <c r="AB769" i="108"/>
  <c r="AB635" i="108"/>
  <c r="AB1049" i="108"/>
  <c r="AB843" i="108"/>
  <c r="AB715" i="108"/>
  <c r="AB699" i="108"/>
  <c r="AB1246" i="108"/>
  <c r="AB161" i="108"/>
  <c r="AB1212" i="108"/>
  <c r="AB91" i="108"/>
  <c r="AB554" i="108"/>
  <c r="AB1008" i="108"/>
  <c r="AB613" i="108"/>
  <c r="AB663" i="108"/>
  <c r="AB456" i="108"/>
  <c r="AB1114" i="108"/>
  <c r="AB1108" i="108"/>
  <c r="AB48" i="108"/>
  <c r="AB824" i="108"/>
  <c r="AB918" i="108"/>
  <c r="AB889" i="108"/>
  <c r="AB1179" i="108"/>
  <c r="AB594" i="108"/>
  <c r="AB724" i="108"/>
  <c r="AB763" i="108"/>
  <c r="AB1128" i="108"/>
  <c r="AB771" i="108"/>
  <c r="AB1193" i="108"/>
  <c r="AB1044" i="108"/>
  <c r="AB842" i="108"/>
  <c r="AB225" i="108"/>
  <c r="AB850" i="108"/>
  <c r="AB882" i="108"/>
  <c r="AB244" i="108"/>
  <c r="AB1059" i="108"/>
  <c r="AB80" i="108"/>
  <c r="AB990" i="108"/>
  <c r="AB674" i="108"/>
  <c r="AB496" i="108"/>
  <c r="AB329" i="108"/>
  <c r="AB858" i="108"/>
  <c r="AB1011" i="108"/>
  <c r="AB1034" i="108"/>
  <c r="AB1065" i="108"/>
  <c r="AB160" i="108"/>
  <c r="AB560" i="108"/>
  <c r="AB1159" i="108"/>
  <c r="AB1253" i="108"/>
  <c r="AB1211" i="108"/>
  <c r="AB192" i="108"/>
  <c r="AB732" i="108"/>
  <c r="AB568" i="108"/>
  <c r="AB844" i="108"/>
  <c r="AB786" i="108"/>
  <c r="AB847" i="108"/>
  <c r="AB1113" i="108"/>
  <c r="AB706" i="108"/>
  <c r="AB834" i="108"/>
  <c r="AB1072" i="108"/>
  <c r="AB500" i="108"/>
  <c r="AB1209" i="108"/>
  <c r="AB853" i="108"/>
  <c r="AB265" i="108"/>
  <c r="AB731" i="108"/>
  <c r="AB793" i="108"/>
  <c r="AB761" i="108"/>
  <c r="AB962" i="108"/>
  <c r="AB697" i="108"/>
  <c r="AB881" i="108"/>
  <c r="AB770" i="108"/>
  <c r="AB1194" i="108"/>
  <c r="AB1036" i="108"/>
  <c r="AB913" i="108"/>
  <c r="AB224" i="108"/>
  <c r="AB321" i="108"/>
  <c r="AB696" i="108"/>
  <c r="AB937" i="108"/>
  <c r="AB1089" i="108"/>
  <c r="AB137" i="108"/>
  <c r="AB128" i="108"/>
  <c r="AB961" i="108"/>
  <c r="AB217" i="108"/>
  <c r="AB512" i="108"/>
  <c r="AB1066" i="108"/>
  <c r="AB1105" i="108"/>
  <c r="AB931" i="108"/>
  <c r="AB520" i="108"/>
  <c r="AB1131" i="108"/>
  <c r="AB796" i="108"/>
  <c r="AB1201" i="108"/>
  <c r="AB866" i="108"/>
  <c r="AB296" i="108"/>
  <c r="AB1252" i="108"/>
  <c r="AB917" i="108"/>
  <c r="AB717" i="108"/>
  <c r="AB1046" i="108"/>
  <c r="AB695" i="108"/>
  <c r="AB733" i="108"/>
  <c r="AB703" i="108"/>
  <c r="AB1215" i="108"/>
  <c r="AB136" i="108"/>
  <c r="AB646" i="108"/>
  <c r="AB446" i="108"/>
  <c r="AB1084" i="108"/>
  <c r="AB1013" i="108"/>
  <c r="AB911" i="108"/>
  <c r="AB1016" i="108"/>
  <c r="AB1234" i="108"/>
  <c r="AB1162" i="108"/>
  <c r="AB1213" i="108"/>
  <c r="AB707" i="108"/>
  <c r="AB884" i="108"/>
  <c r="AB877" i="108"/>
  <c r="AB872" i="108"/>
  <c r="AB902" i="108"/>
  <c r="AB118" i="108"/>
  <c r="AB26" i="108"/>
  <c r="AB660" i="108"/>
  <c r="AB900" i="108"/>
  <c r="AB491" i="108"/>
  <c r="AB291" i="108"/>
  <c r="AB210" i="108"/>
  <c r="AB1019" i="108"/>
  <c r="AB1229" i="108"/>
  <c r="AB1176" i="108"/>
  <c r="AB1186" i="108"/>
  <c r="AB420" i="108"/>
  <c r="AB585" i="108"/>
  <c r="AB679" i="108"/>
  <c r="AB611" i="108"/>
  <c r="AB212" i="108"/>
  <c r="AB330" i="108"/>
  <c r="AB1172" i="108"/>
  <c r="AB145" i="108"/>
  <c r="AB155" i="108"/>
  <c r="AB637" i="108"/>
  <c r="AB428" i="108"/>
  <c r="AB214" i="108"/>
  <c r="AB202" i="108"/>
  <c r="AB109" i="108"/>
  <c r="AB908" i="108"/>
  <c r="AB741" i="108"/>
  <c r="AB629" i="108"/>
  <c r="AB640" i="108"/>
  <c r="AB281" i="108"/>
  <c r="AB1111" i="108"/>
  <c r="AB1169" i="108"/>
  <c r="AB592" i="108"/>
  <c r="AB425" i="108"/>
  <c r="AB511" i="108"/>
  <c r="AB177" i="108"/>
  <c r="AB597" i="108"/>
  <c r="AB102" i="108"/>
  <c r="AB645" i="108"/>
  <c r="AB397" i="108"/>
  <c r="AB241" i="108"/>
  <c r="AB684" i="108"/>
  <c r="AB672" i="108"/>
  <c r="AB182" i="108"/>
  <c r="AB588" i="108"/>
  <c r="AB711" i="108"/>
  <c r="AB577" i="108"/>
  <c r="AB396" i="108"/>
  <c r="AB294" i="108"/>
  <c r="AB259" i="108"/>
  <c r="AB530" i="108"/>
  <c r="AB413" i="108"/>
  <c r="AB246" i="108"/>
  <c r="AB700" i="108"/>
  <c r="AB347" i="108"/>
  <c r="AB272" i="108"/>
  <c r="AB622" i="108"/>
  <c r="AB143" i="108"/>
  <c r="AB9" i="108"/>
  <c r="AB797" i="108"/>
  <c r="AB412" i="108"/>
  <c r="AB31" i="108"/>
  <c r="AB209" i="108"/>
  <c r="AB950" i="108"/>
  <c r="AB612" i="108"/>
  <c r="AB1054" i="108"/>
  <c r="AB815" i="108"/>
  <c r="AB938" i="108"/>
  <c r="AB514" i="108"/>
  <c r="AB130" i="108"/>
  <c r="AB929" i="108"/>
  <c r="AB1150" i="108"/>
  <c r="AB419" i="108"/>
  <c r="AB1075" i="108"/>
  <c r="AB737" i="108"/>
  <c r="AB158" i="108"/>
  <c r="AB574" i="108"/>
  <c r="AB95" i="108"/>
  <c r="AB440" i="108"/>
  <c r="AB1033" i="108"/>
  <c r="AB72" i="108"/>
  <c r="AB1137" i="108"/>
  <c r="AB336" i="108"/>
  <c r="AB589" i="108"/>
  <c r="AB600" i="108"/>
  <c r="AB141" i="108"/>
  <c r="AB10" i="108"/>
  <c r="AB773" i="108"/>
  <c r="AB692" i="108"/>
  <c r="AB104" i="108"/>
  <c r="AB220" i="108"/>
  <c r="AB326" i="108"/>
  <c r="AB159" i="108"/>
  <c r="AB545" i="108"/>
  <c r="AB437" i="108"/>
  <c r="AB974" i="108"/>
  <c r="AB729" i="108"/>
  <c r="AB1207" i="108"/>
  <c r="AB780" i="108"/>
  <c r="AB698" i="108"/>
  <c r="AB873" i="108"/>
  <c r="AB681" i="108"/>
  <c r="AB1081" i="108"/>
  <c r="AB792" i="108"/>
  <c r="AB1195" i="108"/>
  <c r="AB1129" i="108"/>
  <c r="AB657" i="108"/>
  <c r="AB257" i="108"/>
  <c r="AB921" i="108"/>
  <c r="AB33" i="108"/>
  <c r="AB1098" i="108"/>
  <c r="AB818" i="108"/>
  <c r="AB1153" i="108"/>
  <c r="AB473" i="108"/>
  <c r="AB1032" i="108"/>
  <c r="AB854" i="108"/>
  <c r="AB753" i="108"/>
  <c r="AB945" i="108"/>
  <c r="BB3" i="103"/>
  <c r="D12" i="104"/>
  <c r="G12" i="106"/>
  <c r="I10" i="126" l="1"/>
  <c r="J10" i="126" s="1"/>
  <c r="Q2" i="101"/>
  <c r="AB3" i="108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<sst xmlns="http://schemas.openxmlformats.org/spreadsheetml/2006/main" count="65201" uniqueCount="11014">
  <si>
    <t xml:space="preserve">Programme CaRE - Domaine 1
Appel à Financement n°1- Fonction « Annuaires techniques et exposition sur internet » </t>
  </si>
  <si>
    <t>Préambule</t>
  </si>
  <si>
    <r>
      <rPr>
        <b/>
        <sz val="16"/>
        <color rgb="FFFF0000"/>
        <rFont val="Calibri"/>
        <family val="2"/>
        <scheme val="minor"/>
      </rPr>
      <t>!! Attention cette version n'est pas un document opposable et ne sera validé définitivement qu'une fois l'arrêté publié !!</t>
    </r>
    <r>
      <rPr>
        <sz val="12"/>
        <color rgb="FFFF0000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 xml:space="preserve">
Cet outil permet aux établissements candidats à l'appel à financement de vérifier si le prérequis demandé est déjà atteint. 
Pour rappel, le détail du prérequis est disponible dans le guide détaillé accessible sur la page du programme CaRE 
=&gt; https://esante.gouv.fr/Guide%20des%20pr%C3%A9requis%20et%20objectifs%20du%20domaine%201)
Dans le cas où le prérequis est atteint, l'établissemnt candidat n'a pas de document justificatif à fournir dans le dossier de candidature.
Par établissement candidat, il est entendu : 
- Les GHT
- Les Entités Juridiques (EJ) pour les ES publics hors GHT
- Les Entités Juridiques (EJ) pour les ES privés (lucratifs ou à but non lucratif)</t>
    </r>
  </si>
  <si>
    <t>Cas particulier des centres de dialyse</t>
  </si>
  <si>
    <t>Mode d'emploi</t>
  </si>
  <si>
    <r>
      <t xml:space="preserve">Programme CaRE - Domaine 1
Appel à Financement n°1- 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et ne sera validé définitivement qu'une fois l'arrêté publié !!</t>
    </r>
  </si>
  <si>
    <t>Vérification pour les GHT</t>
  </si>
  <si>
    <t>Validation du prérequis pour le domaine 1</t>
  </si>
  <si>
    <r>
      <t xml:space="preserve">Sélectionner une région puis un nom GHT </t>
    </r>
    <r>
      <rPr>
        <b/>
        <i/>
        <sz val="11"/>
        <color theme="5" tint="-0.249977111117893"/>
        <rFont val="Calibri"/>
        <family val="2"/>
        <scheme val="minor"/>
      </rPr>
      <t>ou</t>
    </r>
    <r>
      <rPr>
        <i/>
        <sz val="11"/>
        <color theme="5" tint="-0.249977111117893"/>
        <rFont val="Calibri"/>
        <family val="2"/>
        <scheme val="minor"/>
      </rPr>
      <t xml:space="preserve"> code GHT</t>
    </r>
  </si>
  <si>
    <t>Région</t>
  </si>
  <si>
    <t>BOURGOGNE-FRANCHE-COMTÉ</t>
  </si>
  <si>
    <t>Activité combinée de l'ensemble des EJ
validant les prérequis SUN-ES</t>
  </si>
  <si>
    <t>Activité combinée 
globale du GHT</t>
  </si>
  <si>
    <t xml:space="preserve"> Validation prérequis ES support</t>
  </si>
  <si>
    <t>Validation prérequis autres EJ (% AC &gt; 90 %)</t>
  </si>
  <si>
    <t>Nom GHT</t>
  </si>
  <si>
    <t>Nord Yonne</t>
  </si>
  <si>
    <t>Code GHT</t>
  </si>
  <si>
    <t>FINESS Juridique</t>
  </si>
  <si>
    <t>Raison sociale juridique</t>
  </si>
  <si>
    <t>Activité combinée</t>
  </si>
  <si>
    <t>Validation prérequis SUN-ES</t>
  </si>
  <si>
    <t>Sélection - ES Public hors GHT</t>
  </si>
  <si>
    <r>
      <t xml:space="preserve">Sélectionner une région puis une raison sociale EJ </t>
    </r>
    <r>
      <rPr>
        <b/>
        <i/>
        <sz val="11"/>
        <color theme="5" tint="-0.249977111117893"/>
        <rFont val="Calibri"/>
        <family val="2"/>
        <scheme val="minor"/>
      </rPr>
      <t xml:space="preserve">ou </t>
    </r>
    <r>
      <rPr>
        <i/>
        <sz val="11"/>
        <color theme="5" tint="-0.249977111117893"/>
        <rFont val="Calibri"/>
        <family val="2"/>
        <scheme val="minor"/>
      </rPr>
      <t>un FINESS EJ</t>
    </r>
  </si>
  <si>
    <t>MAYOTTE</t>
  </si>
  <si>
    <t>Activité combinée de l'EJ</t>
  </si>
  <si>
    <t>Validation candidature</t>
  </si>
  <si>
    <t>Raison sociale EJ</t>
  </si>
  <si>
    <t>CENTRE HOSPITALIER DE MAYOTTE</t>
  </si>
  <si>
    <t>FINESS EJ</t>
  </si>
  <si>
    <t>Région - FINESS géographique</t>
  </si>
  <si>
    <t>Sélection - Privé</t>
  </si>
  <si>
    <r>
      <t xml:space="preserve">Sélectionner une région puis une raison sociale EJ </t>
    </r>
    <r>
      <rPr>
        <b/>
        <i/>
        <sz val="11"/>
        <color theme="5" tint="-0.249977111117893"/>
        <rFont val="Calibri"/>
        <family val="2"/>
        <scheme val="minor"/>
      </rPr>
      <t xml:space="preserve">ou </t>
    </r>
    <r>
      <rPr>
        <i/>
        <sz val="11"/>
        <color theme="5" tint="-0.249977111117893"/>
        <rFont val="Calibri"/>
        <family val="2"/>
        <scheme val="minor"/>
      </rPr>
      <t>FINESS EJ</t>
    </r>
  </si>
  <si>
    <t>OCCITANIE</t>
  </si>
  <si>
    <t>Activité combinée de l'ensemble des EG
validant les prérequis SUN-ES</t>
  </si>
  <si>
    <t>Activité combinée globale
de l'entité juridique</t>
  </si>
  <si>
    <t>Validation candidature (% AC &gt; 90 %)</t>
  </si>
  <si>
    <t>A3S</t>
  </si>
  <si>
    <t>FINESS Géographique</t>
  </si>
  <si>
    <t>Raison sociale géographique</t>
  </si>
  <si>
    <t>Hôpital - Base de données de référence à la maille géographique des établissements éligibles aux programmes numériques</t>
  </si>
  <si>
    <t>Cette base a été constituée à partir des bases SAE 2022 et PMSI 2022 fournies respectivement par la DREES et l'ATIH, croisées avec la base FINESS, de l'été 2023.</t>
  </si>
  <si>
    <t>FINESS juridique</t>
  </si>
  <si>
    <t>FINESS PMSI</t>
  </si>
  <si>
    <t xml:space="preserve">Raison sociale </t>
  </si>
  <si>
    <t>Numéro du GHT</t>
  </si>
  <si>
    <t>Intitulé du GHT</t>
  </si>
  <si>
    <t>Etablissement support du GHT</t>
  </si>
  <si>
    <t>Département FINESS Géographique</t>
  </si>
  <si>
    <t>Libellé département FINESS Géographique</t>
  </si>
  <si>
    <t>Région du FINESS géographique</t>
  </si>
  <si>
    <t>Catégorie d’établissement</t>
  </si>
  <si>
    <t xml:space="preserve">Région du FINESS juridique </t>
  </si>
  <si>
    <t>SIREN</t>
  </si>
  <si>
    <t>Etablissement ayant de l'activité PSY</t>
  </si>
  <si>
    <t>Etablissement ayant de l'activité MRC</t>
  </si>
  <si>
    <t>AGDUC CENTRE DE DIALYSE AUBENAS</t>
  </si>
  <si>
    <t xml:space="preserve">	AGDUC</t>
  </si>
  <si>
    <t>ARDECHE</t>
  </si>
  <si>
    <t>AUVERGNE-RHÔNE-ALPES</t>
  </si>
  <si>
    <t>PSPH/EBNL</t>
  </si>
  <si>
    <t>AGDUC CENTRE DE DIALYSE MONTELIMAR</t>
  </si>
  <si>
    <t>DROME</t>
  </si>
  <si>
    <t>AGDUC VALENCE / MARECHAL JUIN</t>
  </si>
  <si>
    <t>AGDUC CENTRE DE DIALYSE LA TRONCHE</t>
  </si>
  <si>
    <t>ISERE</t>
  </si>
  <si>
    <t>AGDUC CENTRE DE DIALYSE VOIRON</t>
  </si>
  <si>
    <t>ARTIC 42 CENTRE D'HEMODIALYSE ADULTES</t>
  </si>
  <si>
    <t xml:space="preserve">	ARTIC 42</t>
  </si>
  <si>
    <t>LOIRE</t>
  </si>
  <si>
    <t>AURAL UNITE DIALYSE CH BOURGOIN</t>
  </si>
  <si>
    <t xml:space="preserve">	AURAL</t>
  </si>
  <si>
    <t>HOPITAL DE JOUR SAINT EXUPERY</t>
  </si>
  <si>
    <t xml:space="preserve">	EPSM 71</t>
  </si>
  <si>
    <t>BFC-01</t>
  </si>
  <si>
    <t>Saône-et-Loire-Bresse Morvan</t>
  </si>
  <si>
    <t>SAONE-ET-LOIRE</t>
  </si>
  <si>
    <t>CH ex-CHS</t>
  </si>
  <si>
    <t>HOPITAL DE JOUR ADULTES GLORIETTE</t>
  </si>
  <si>
    <t>CATTP POUR ENFANTS</t>
  </si>
  <si>
    <t>CHS LOUHANS LA SEILLE AQUARELLE</t>
  </si>
  <si>
    <t>ATELIER THERAPEUTIQUE HORTICOLE OASIS</t>
  </si>
  <si>
    <t>CENTRE WINNICOTT</t>
  </si>
  <si>
    <t>HOPITAL DE JOUR POUR ENFANTS ET ADOS</t>
  </si>
  <si>
    <t>CENTRE HOSPITALIER SPECIALISE SEVREY</t>
  </si>
  <si>
    <t>GCS CENTRE DE DIALYSE OUEST REUNION</t>
  </si>
  <si>
    <t xml:space="preserve">	GCS CENTRE DE DIALYSE OUEST REUNION</t>
  </si>
  <si>
    <t>9D</t>
  </si>
  <si>
    <t>LA REUNION</t>
  </si>
  <si>
    <t>LA RÉUNION</t>
  </si>
  <si>
    <t>GCS DU MARSAN</t>
  </si>
  <si>
    <t xml:space="preserve">	GCS DU MARSAN - CLINIQUE DES LANDES</t>
  </si>
  <si>
    <t>LANDES</t>
  </si>
  <si>
    <t>NOUVELLE-AQUITAINE</t>
  </si>
  <si>
    <t>KORIAN LE TINAILLER</t>
  </si>
  <si>
    <t xml:space="preserve">	INICEA LE TINAILLER</t>
  </si>
  <si>
    <t>Prive</t>
  </si>
  <si>
    <t>POLE SANTE PRIVE-PUBLIC ST AMANDOIS-ET</t>
  </si>
  <si>
    <t xml:space="preserve">	POLE DE SANTÉ PUBLIC-PRIVÉ ST-AMANDOIS</t>
  </si>
  <si>
    <t>CHER</t>
  </si>
  <si>
    <t>CENTRE-VAL DE LOIRE</t>
  </si>
  <si>
    <t>CLINIQUE DE LA VUE ROANNE</t>
  </si>
  <si>
    <t xml:space="preserve">	SARL CLINIQUE DE LA VUE ROANNE</t>
  </si>
  <si>
    <t>CL DU GRAND AVIGNON LES ANGLES</t>
  </si>
  <si>
    <t xml:space="preserve">	SAS CL DU GD AVIGNON - GROUPE NOALYS</t>
  </si>
  <si>
    <t>GARD</t>
  </si>
  <si>
    <t>CLINALLIANCE ETAMPES</t>
  </si>
  <si>
    <t xml:space="preserve">	SAS CLINALLIANCE ETAMPES</t>
  </si>
  <si>
    <t>ESSONNE</t>
  </si>
  <si>
    <t>ILE-DE-FRANCE</t>
  </si>
  <si>
    <t>HDJ DE LA CLINIQUE DU DAUPHINE</t>
  </si>
  <si>
    <t xml:space="preserve">	SAS CLINIQUE DU DAUPHINE</t>
  </si>
  <si>
    <t>CLINIQUE LAMBERT</t>
  </si>
  <si>
    <t xml:space="preserve">	SAS CLINIQUE LA MONTAGNE LAMBERT</t>
  </si>
  <si>
    <t>HAUTS-DE-SEINE</t>
  </si>
  <si>
    <t>CLINIQUE EUCALYPTUS</t>
  </si>
  <si>
    <t xml:space="preserve">	SAS CRF JEANNE D'ARC</t>
  </si>
  <si>
    <t>POLYCLINIQUE DE DEAUVILLE</t>
  </si>
  <si>
    <t xml:space="preserve">	SAS HOPITAL PRIVE DU PAYS D'AUGE</t>
  </si>
  <si>
    <t>CALVADOS</t>
  </si>
  <si>
    <t>NORMANDIE</t>
  </si>
  <si>
    <t>POLYCLINIQUE DE LISIEUX</t>
  </si>
  <si>
    <t>POLYCLINIQUE DE DEAUVILLE-CRICQUEBOEUF</t>
  </si>
  <si>
    <t>HOPITAL DE JOUR GRANGE BATELIERE</t>
  </si>
  <si>
    <t>A.R.P.S.</t>
  </si>
  <si>
    <t>PARIS</t>
  </si>
  <si>
    <t>SSR SPECIALISE EN PNEUMOLOGIE ANTRENAS</t>
  </si>
  <si>
    <t>A2LFS</t>
  </si>
  <si>
    <t>LOZERE</t>
  </si>
  <si>
    <t>CTRE POSTCURE ALC STE MARIE CANOURGUE</t>
  </si>
  <si>
    <t>SSR PEDIATRIQUE LES ECUREUILS ANTRENAS</t>
  </si>
  <si>
    <t>CRF DE MONTRODAT</t>
  </si>
  <si>
    <t>SSR CTRE LORDAT CASTELNAUDARY</t>
  </si>
  <si>
    <t>AUDE</t>
  </si>
  <si>
    <t>HOPITAL DE JOUR ABRAPA</t>
  </si>
  <si>
    <t>ABRAPA</t>
  </si>
  <si>
    <t>BAS-RHIN</t>
  </si>
  <si>
    <t>GRAND EST</t>
  </si>
  <si>
    <t>ADDIPSY LYON</t>
  </si>
  <si>
    <t>ADDIPSY</t>
  </si>
  <si>
    <t>RHONE</t>
  </si>
  <si>
    <t>ADDIPSY CLEA</t>
  </si>
  <si>
    <t>ADENE HAD NIMES</t>
  </si>
  <si>
    <t>ADENE HAD</t>
  </si>
  <si>
    <t>ADENE HAD ALES</t>
  </si>
  <si>
    <t>ADENE HAD MONTPELLIER</t>
  </si>
  <si>
    <t>HERAULT</t>
  </si>
  <si>
    <t>ADENE HOSPITALISATION A DOMICILE</t>
  </si>
  <si>
    <t>CENTRE MEDICAL SSR RIO VERT</t>
  </si>
  <si>
    <t>ADESSA</t>
  </si>
  <si>
    <t>HAUTES-ALPES</t>
  </si>
  <si>
    <t>PROVENCE-ALPES-CÔTE D'AZUR</t>
  </si>
  <si>
    <t>MAISON SOINS ADLCA BLETTERANS</t>
  </si>
  <si>
    <t>ADLCA ASSOC LUTTE CONTRE L'ALCOOLISME</t>
  </si>
  <si>
    <t>JURA</t>
  </si>
  <si>
    <t>CENTRE LE PEYRON NIMES</t>
  </si>
  <si>
    <t>AEMC</t>
  </si>
  <si>
    <t>AGAHTIR CENTRE HEMODIALYSE ET UDM NICE</t>
  </si>
  <si>
    <t>AGAHTIR</t>
  </si>
  <si>
    <t>ALPES-MARITIMES</t>
  </si>
  <si>
    <t>HAD 63 - SERVICE HAD</t>
  </si>
  <si>
    <t>AGESSA</t>
  </si>
  <si>
    <t>PUY-DE-DOME</t>
  </si>
  <si>
    <t>CTRE REEDUCATION FONCT.M.BARBAT</t>
  </si>
  <si>
    <t>CHS ST REMY ET NFC CTRE JEAN MESSAGIER</t>
  </si>
  <si>
    <t>AHBFC</t>
  </si>
  <si>
    <t>DOUBS</t>
  </si>
  <si>
    <t>CHS ST REMY ET NFC CPG VALENTIGNEY</t>
  </si>
  <si>
    <t>CHS ST REMY ET NFC CPIJ LURE</t>
  </si>
  <si>
    <t>HAUTE-SAONE</t>
  </si>
  <si>
    <t>CHS ST REMY ET NFC CPIJ GRAY</t>
  </si>
  <si>
    <t>CHS ST REMY ET NFC CPG JUSSEY</t>
  </si>
  <si>
    <t>CHS ST REMY ET NFC CPG LURE</t>
  </si>
  <si>
    <t>CHS ST REMY ET NFC UIA VESOUL</t>
  </si>
  <si>
    <t>CHS ST REMY ET NFC CPG LUXEUIL LES B</t>
  </si>
  <si>
    <t>CHS ST REMY ET NFC CPIJ LES HABERGES</t>
  </si>
  <si>
    <t>CHS ST REMY ET NFC  HJA GRAY</t>
  </si>
  <si>
    <t>CHS ST REMY ET NFC CPG HERICOURT</t>
  </si>
  <si>
    <t>CHS ST REMY ET NFC SITE SAINT REMY</t>
  </si>
  <si>
    <t>CHS ST REMY ET NFC SITE CLAIREFONTAINE</t>
  </si>
  <si>
    <t>CHS ST REMY ET NFC CPG VESOUL</t>
  </si>
  <si>
    <t>USLD LA CHENAIE</t>
  </si>
  <si>
    <t>CHS ST REMY ET NFC CPIJ LES HETRES</t>
  </si>
  <si>
    <t>CHS ST REMY ET NFC CENTRE PIERRE ENGEL</t>
  </si>
  <si>
    <t>TERRITOIRE DE BELFORT</t>
  </si>
  <si>
    <t>CHS ST REMY ET NFC CPG BELFORT</t>
  </si>
  <si>
    <t>HOPITAL DE JOUR PIERRE CHEVALDONNE</t>
  </si>
  <si>
    <t>AIDAPHI</t>
  </si>
  <si>
    <t>LOIRET</t>
  </si>
  <si>
    <t>SAFT HOPITAL CHEVALDONNE</t>
  </si>
  <si>
    <t>AJD SSR PEDIATRIQUE POLYVALENT</t>
  </si>
  <si>
    <t>AIDE AUX JEUNES DIABETIQUES</t>
  </si>
  <si>
    <t>FINISTERE</t>
  </si>
  <si>
    <t>BRETAGNE</t>
  </si>
  <si>
    <t>SSR TEMPORAIRE POLYVALENT PEDIATRIQUE</t>
  </si>
  <si>
    <t>LOT-ET-GARONNE</t>
  </si>
  <si>
    <t>CENTRE D'AIDE AUX JEUNES DIABETIQUES</t>
  </si>
  <si>
    <t>MANCHE</t>
  </si>
  <si>
    <t>AJD SSR ANAE - CHALET DE L'ORNON</t>
  </si>
  <si>
    <t>SAVOIE</t>
  </si>
  <si>
    <t>AIDE AUX JEUNES DIABETIQUES SSR</t>
  </si>
  <si>
    <t>SEINE-MARITIME</t>
  </si>
  <si>
    <t>AJD - SSR LE TAMPON</t>
  </si>
  <si>
    <t>SSR CL AL SOLA MONTBOLO</t>
  </si>
  <si>
    <t>AL SOLA</t>
  </si>
  <si>
    <t>PYRENEES-ORIENTALES</t>
  </si>
  <si>
    <t>SSR ALTERIS DE CHANAT LA MOUTEYRE</t>
  </si>
  <si>
    <t>ALTERIS</t>
  </si>
  <si>
    <t>CENTRE HELIO MARIN</t>
  </si>
  <si>
    <t>ALTYGO</t>
  </si>
  <si>
    <t>COTES-D'ARMOR</t>
  </si>
  <si>
    <t>UNITE DE DIALYSE LIMOGES BUISSON</t>
  </si>
  <si>
    <t>ALURAD</t>
  </si>
  <si>
    <t>HAUTE-VIENNE</t>
  </si>
  <si>
    <t>HOPITAL AMERICAIN 2</t>
  </si>
  <si>
    <t>AMERICAN HOSPITAL OF PARIS</t>
  </si>
  <si>
    <t>HOPITAL AMERICAIN</t>
  </si>
  <si>
    <t>CLINIQUE DE BONNEVEINE</t>
  </si>
  <si>
    <t>APATS MARSEILLE</t>
  </si>
  <si>
    <t>BOUCHES-DU-RHONE</t>
  </si>
  <si>
    <t>ESEAN</t>
  </si>
  <si>
    <t>APF FRANCE HANDICAP</t>
  </si>
  <si>
    <t>LOIRE-ATLANTIQUE</t>
  </si>
  <si>
    <t>PAYS DE LA LOIRE</t>
  </si>
  <si>
    <t>SSR DE MONTFAUCON MONTIGNE</t>
  </si>
  <si>
    <t>MAINE-ET-LOIRE</t>
  </si>
  <si>
    <t>SSR PEDIATRIQUE MARC SAUTELET</t>
  </si>
  <si>
    <t>NORD</t>
  </si>
  <si>
    <t>HAUTS-DE-FRANCE</t>
  </si>
  <si>
    <t>UNITE HOSPIT SPECIAL AMENAGEE UHSA</t>
  </si>
  <si>
    <t>APHM DIRECTION GENERALE</t>
  </si>
  <si>
    <t>PACA-04</t>
  </si>
  <si>
    <t>Hôpitaux de Provence</t>
  </si>
  <si>
    <t>CHU</t>
  </si>
  <si>
    <t>APHM HOPITAL NORD</t>
  </si>
  <si>
    <t>APHM HOPITAL DE LA CONCEPTION</t>
  </si>
  <si>
    <t>APHM HOPITAL LA TIMONE</t>
  </si>
  <si>
    <t>APHM HOPITAUX SUD SAINTE MARGUERITE</t>
  </si>
  <si>
    <t>APHM HOPITAL LA TIMONE ENFANTS</t>
  </si>
  <si>
    <t>APHP HOPITAL MARIN VILLE PARIS</t>
  </si>
  <si>
    <t>APHP</t>
  </si>
  <si>
    <t>PYRENEES-ATLANTIQUES</t>
  </si>
  <si>
    <t>HOSPITALISATION A DOMICILE APHP PARIS</t>
  </si>
  <si>
    <t>APHP HOPITAL SAN SALVADOUR</t>
  </si>
  <si>
    <t>VAR</t>
  </si>
  <si>
    <t>750100166</t>
  </si>
  <si>
    <t>HU PARIS CENTRE SITE HOTEL DIEU APHP</t>
  </si>
  <si>
    <t>APHP GHU Centre Université Paris-Cité</t>
  </si>
  <si>
    <t>HU PARIS CENTRE SITE COCHIN APHP</t>
  </si>
  <si>
    <t>HU PARIS CENTRE NECKER ENFANTS MALADES APHP</t>
  </si>
  <si>
    <t>HU PARIS CENTRE SITE VAUGIRARD APHP</t>
  </si>
  <si>
    <t>HU PARIS CENTRE SITE BROCA APHP</t>
  </si>
  <si>
    <t>HU PARIS CENTRE SITE G POMPIDOU APHP</t>
  </si>
  <si>
    <t>HU PARIS OUEST SITE CELTON APHP</t>
  </si>
  <si>
    <t>940100027</t>
  </si>
  <si>
    <t>HU HENRI MONDOR SITE CLEMENCEAU APHP</t>
  </si>
  <si>
    <t>APHP GHU Hôpitaux universitaires Henri-Mondor</t>
  </si>
  <si>
    <t>HU HENRI MONDOR SITE DUPUYTREN APHP</t>
  </si>
  <si>
    <t>HU HENRI MONDOR SITE ALBERT CHENEVIER APHP</t>
  </si>
  <si>
    <t>VAL-DE-MARNE</t>
  </si>
  <si>
    <t>HU HENRI MONDOR SITE HENRI MONDOR APHP</t>
  </si>
  <si>
    <t>HU HENRI MONDOR SITE E ROUX APHP</t>
  </si>
  <si>
    <t>930100037</t>
  </si>
  <si>
    <t>HU PARIS CENTRE SSTDENIS SITE MURET APHP</t>
  </si>
  <si>
    <t>APHP GHU Hôpitaux universitaires Paris Seine-Saint-Denis</t>
  </si>
  <si>
    <t>SEINE-SAINT-DENIS</t>
  </si>
  <si>
    <t>HU PARIS CENTRE SITE AVICENNE APHP</t>
  </si>
  <si>
    <t>HU PARIS CENTRE SITE JEAN VERDIER APHP</t>
  </si>
  <si>
    <t>750100232</t>
  </si>
  <si>
    <t>HU PARIS NORD SITE BRETONNEAU  APHP</t>
  </si>
  <si>
    <t>APHP GHU Nord Université Paris-Cité</t>
  </si>
  <si>
    <t>HU PARIS NORD SAINT LOUIS SITE LARIBOISIERE APHP</t>
  </si>
  <si>
    <t>HU PARIS NORD SAINT LOUIS SITE FERNAND WIDAL APHP</t>
  </si>
  <si>
    <t>HU PARIS NORD SAINT LOUIS SITE SAINT LOUIS APHP</t>
  </si>
  <si>
    <t>HU PARIS NORD ROBERT DEBRE APHP</t>
  </si>
  <si>
    <t>HU PARIS NORD SITE BEAUJON APHP</t>
  </si>
  <si>
    <t>HU PARIS NORD SITE LOUIS MOURIER APHP</t>
  </si>
  <si>
    <t>HU EST PARISIEN SITE ROTHSCHILD APHP</t>
  </si>
  <si>
    <t>APHP GHU Sorbonne Université</t>
  </si>
  <si>
    <t>HU EST PARISIEN SITE ST ANTOINE APHP</t>
  </si>
  <si>
    <t>HU EST PARISIEN SITE TROUSSEAU APHP</t>
  </si>
  <si>
    <t>HU EST PARISIEN PITIE SALPETRIERE APHP</t>
  </si>
  <si>
    <t>HU EST PARISIEN SITE TENON APHP</t>
  </si>
  <si>
    <t>HU EST PARISIEN PITIE SALPETRIERE- CHARLE FOIX APHP</t>
  </si>
  <si>
    <t>HU EST PARISIEN SITE ROCHE GUYON APHP</t>
  </si>
  <si>
    <t>VAL-D'OISE</t>
  </si>
  <si>
    <t>940100043</t>
  </si>
  <si>
    <t>HU UPS HOPITAL MARITIME DE BERCK APHP</t>
  </si>
  <si>
    <t>APHP GHU Université Paris-Saclay</t>
  </si>
  <si>
    <t>PAS-DE-CALAIS</t>
  </si>
  <si>
    <t>HU UPS SITE SAINTE PERINE APHP</t>
  </si>
  <si>
    <t>HU UPS SITE AMBROISE PARE APHP</t>
  </si>
  <si>
    <t>HU UPS SITE ANTOINE BECLERE APHP</t>
  </si>
  <si>
    <t>HU UPS SITE RAYMOND POINCARE APHP</t>
  </si>
  <si>
    <t>HU UPS SITE KREMLIN BICETRE APHP</t>
  </si>
  <si>
    <t>HU UPS SITE PAUL BROUSSE APHP</t>
  </si>
  <si>
    <t>POLYCLINIQUE JEAN VILLAR</t>
  </si>
  <si>
    <t>AQUITAINE SANTE</t>
  </si>
  <si>
    <t>GIRONDE</t>
  </si>
  <si>
    <t>INSTITUT REINS AVEUGLES ARAMAV NIMES</t>
  </si>
  <si>
    <t>ARAMAV</t>
  </si>
  <si>
    <t>CMPEA LE BOSQUET</t>
  </si>
  <si>
    <t>ARAR HAD NORD</t>
  </si>
  <si>
    <t>ARAR SOINS A DOMICILE</t>
  </si>
  <si>
    <t>ARAR HAD SUD</t>
  </si>
  <si>
    <t>ARAR HAD OUEST</t>
  </si>
  <si>
    <t>ARAR HAD EST</t>
  </si>
  <si>
    <t>HDJ CENTRE JEAN MACE</t>
  </si>
  <si>
    <t>ARCHIPEL MONTREUIL</t>
  </si>
  <si>
    <t>HDJ LES METZ</t>
  </si>
  <si>
    <t>ARISSE</t>
  </si>
  <si>
    <t>YVELINES</t>
  </si>
  <si>
    <t>HJ PIJ LES AUTANS PGI LABEGE ARSEAA</t>
  </si>
  <si>
    <t>ARSEAA</t>
  </si>
  <si>
    <t>HAUTE-GARONNE</t>
  </si>
  <si>
    <t>HJ PIJ ST LEON  PGI TOULOUSE ARSEAA</t>
  </si>
  <si>
    <t>HJ PIJ BOURDETTES PGI TOULOUSE ARSEAA</t>
  </si>
  <si>
    <t>HAD SUD (ST PIERRE) ASDR</t>
  </si>
  <si>
    <t>ASDR</t>
  </si>
  <si>
    <t>HAD EST (ST-ANDRE) ASDR</t>
  </si>
  <si>
    <t>HAD OUEST (LA POSSESSION) ASDR</t>
  </si>
  <si>
    <t>HAD NORD (STE CLOTILDE) ASDR</t>
  </si>
  <si>
    <t>SSR BASSE VISION A MATHIS ST GAUDENS</t>
  </si>
  <si>
    <t>ASEI</t>
  </si>
  <si>
    <t>CENTRE PAUL DOTTIN RAMONVILLE ST AGNE</t>
  </si>
  <si>
    <t>HOPITAL D'ENFANTS</t>
  </si>
  <si>
    <t>ASFA</t>
  </si>
  <si>
    <t>CTRE ACCUEIL FAM THERAPEUTIQUE ENFANTS</t>
  </si>
  <si>
    <t>ASM 13</t>
  </si>
  <si>
    <t>POLYCLINIQUE RENE ANGELERGUES</t>
  </si>
  <si>
    <t>HDJ  ENFANTS RENE DIATKINE SITE EDISON</t>
  </si>
  <si>
    <t>HDJ ATELIER THERAPEUTIQUE LE FLEURON</t>
  </si>
  <si>
    <t>HDJ POUR AD0LESCENTS</t>
  </si>
  <si>
    <t>CENTRE POST CURE WATTEAU</t>
  </si>
  <si>
    <t>CMP ADULTES PHILIPPE PAUMELLE</t>
  </si>
  <si>
    <t>HOPITAL PSYCHIATRIQUE L'EAU VIVE</t>
  </si>
  <si>
    <t>HDJ POUR ENFANTS ASOIMEEP</t>
  </si>
  <si>
    <t>ASOIMEEP</t>
  </si>
  <si>
    <t>HAD DE L'EST FRANCILIEN 77</t>
  </si>
  <si>
    <t>SEINE-ET-MARNE</t>
  </si>
  <si>
    <t>INSTITUT HELIO- MARIN LABENNE</t>
  </si>
  <si>
    <t>ASS AVENIR GERONTO SANTE POINT HELIO</t>
  </si>
  <si>
    <t>CENTRE HOSPITALIER DE BLIGNY</t>
  </si>
  <si>
    <t>ASS CENTRE HOSPITALIER DE BLIGNY</t>
  </si>
  <si>
    <t>CENTRE D ACCUEIL THERAPEUTIQUE</t>
  </si>
  <si>
    <t>ASS CERPP BONNEUIL SUR MARNE</t>
  </si>
  <si>
    <t>ECOLE EXPERIMENTALE</t>
  </si>
  <si>
    <t>COLONIE SANITAIRE DES PEP</t>
  </si>
  <si>
    <t>ASS DEP PUPILLES ENSEIGN PUBLIC DES PA</t>
  </si>
  <si>
    <t>HOPITAL DE JOUR VELOTTE</t>
  </si>
  <si>
    <t>ASS EN FAVEUR DE LA SANTE PSYCHIQUE</t>
  </si>
  <si>
    <t>HOPITAL SAINT CAMILLE</t>
  </si>
  <si>
    <t>ASS HOPITAL SAINT CAMILLE</t>
  </si>
  <si>
    <t>AIHP CENTRE ARMANCON</t>
  </si>
  <si>
    <t>ASS ICAUNAISE HYGIENE POPULAIRE</t>
  </si>
  <si>
    <t>YONNE</t>
  </si>
  <si>
    <t>INSTITUT ROBERT MERLE D AUBIGNE</t>
  </si>
  <si>
    <t>ASS INSTITUT ROBERT MERLE D'AUBIGNE</t>
  </si>
  <si>
    <t>CRF L' HOSPITALET</t>
  </si>
  <si>
    <t>ASS L HOSPITALET</t>
  </si>
  <si>
    <t>LOIR-ET-CHER</t>
  </si>
  <si>
    <t>HOPITAL PRIVE WALLERSTEIN</t>
  </si>
  <si>
    <t>ASS LES AMIS DE L'OEUVRE WALLERSTEIN</t>
  </si>
  <si>
    <t>HAD AMSAM SOISSONS</t>
  </si>
  <si>
    <t>ASS MEDICO-SOCIALE ANNE MORGAN</t>
  </si>
  <si>
    <t>AISNE</t>
  </si>
  <si>
    <t>CENTRE DE POST-CURE KERDUDO</t>
  </si>
  <si>
    <t>MORBIHAN</t>
  </si>
  <si>
    <t>MATERNITE DES LILAS</t>
  </si>
  <si>
    <t>ASS NAISSANCE</t>
  </si>
  <si>
    <t>CENTRE DELESTRAINT FABIEN</t>
  </si>
  <si>
    <t>ASS NAT ANC COMBTS DE LA RESIST</t>
  </si>
  <si>
    <t>ETS CONVALESC. P ALCOOLIQUES - PAYROUX</t>
  </si>
  <si>
    <t>ASS. DE LA GANDILLONNERIE</t>
  </si>
  <si>
    <t>VIENNE</t>
  </si>
  <si>
    <t>HAD MAUGES BOCAGE CHOLETAIS</t>
  </si>
  <si>
    <t>ASS. H.A.D. MAUGES BOCAGE CHOLETAIS</t>
  </si>
  <si>
    <t>HAD BEARN ET SOULE</t>
  </si>
  <si>
    <t>ASS. HOSPIT A DOM. BEARN SOULE</t>
  </si>
  <si>
    <t>A. N. A. S. LE COURBAT</t>
  </si>
  <si>
    <t>ASS. NATIONALE D'ACTION SOCIALE</t>
  </si>
  <si>
    <t>INDRE-ET-LOIRE</t>
  </si>
  <si>
    <t>HDJ CENTRE PSY LES VIGNOLLES</t>
  </si>
  <si>
    <t>ASS.DEPISTAGE TRAIT.ENF.INADAP.</t>
  </si>
  <si>
    <t>INFIRMERIE PROTESTANTE</t>
  </si>
  <si>
    <t>ASS.HOSPITALIERE PROTESTANTE  DE LYON</t>
  </si>
  <si>
    <t>ASSAD HAD  D'EURE ET LOIR</t>
  </si>
  <si>
    <t>ASSAD HAD TOURS</t>
  </si>
  <si>
    <t>EURE-ET-LOIR</t>
  </si>
  <si>
    <t>ASSAD HAD  D'INDRE ET LOIRE</t>
  </si>
  <si>
    <t>ASSAD HAD DU LOIRET</t>
  </si>
  <si>
    <t>AP-HP CH LIANCOURT</t>
  </si>
  <si>
    <t>ASSISTANCE PUBLIQUE-HOPITAUX DE PARIS</t>
  </si>
  <si>
    <t>OISE</t>
  </si>
  <si>
    <t>POLE PEDIATRIQUE CERDAGNE CABESTANY</t>
  </si>
  <si>
    <t>ASSO A.L.E.F.P.A.</t>
  </si>
  <si>
    <t>POLE PEDIATRIQUE CERDAGNE OSSEJA</t>
  </si>
  <si>
    <t>CENTRE DE READAPTATION DE MAURS</t>
  </si>
  <si>
    <t>ASSO CENTRE DE READAPTATION DE MAURS</t>
  </si>
  <si>
    <t>CANTAL</t>
  </si>
  <si>
    <t>CRF HELENE BOREL</t>
  </si>
  <si>
    <t>ASSO CENTRE HELENE BOREL</t>
  </si>
  <si>
    <t>CLINIQUE MED CARDIO PNEUMOLOGIE DURTOL</t>
  </si>
  <si>
    <t>ASSO CLINIQUE MED CARDIO PNEUMO DURTOL</t>
  </si>
  <si>
    <t>CRF L'ESPOIR DE LILLE HELLEMMES</t>
  </si>
  <si>
    <t>ASSO CTRE REED READAPT LILLE HELLEMMES</t>
  </si>
  <si>
    <t>VAL HORIZON UNITE REHABILITATION PSY</t>
  </si>
  <si>
    <t>ASSO DE GESTION DU CH PAYS EYGURANDE</t>
  </si>
  <si>
    <t>CORREZE</t>
  </si>
  <si>
    <t>CTRE HOSPITALIER PAYS EYGURANDE</t>
  </si>
  <si>
    <t>UNITE TRAITEMENT MAL. ALCOOLIQUE UTMA</t>
  </si>
  <si>
    <t>L'ESCALE</t>
  </si>
  <si>
    <t>HOPITAL DE JOUR</t>
  </si>
  <si>
    <t>SSR EN ADDICTOLOGIE</t>
  </si>
  <si>
    <t>UNITE DE SOINS L'ATRIUM</t>
  </si>
  <si>
    <t>UNITE HOSPITALISATION PSY - USSEL</t>
  </si>
  <si>
    <t>HOPITAL PRIVE GERIATRIQUE LES SOURCES</t>
  </si>
  <si>
    <t>ASSO GEST HOP PRIVE GERIAT LES SOURCES</t>
  </si>
  <si>
    <t>HAD DU HAINAUT</t>
  </si>
  <si>
    <t>ASSO GROUPE AHNAC</t>
  </si>
  <si>
    <t>CLINIQUE TEISSIER</t>
  </si>
  <si>
    <t>HOPITAL DE RIAUMONT</t>
  </si>
  <si>
    <t>POLYCLINIQUE MED CHIR D'HENIN-BEAUMONT</t>
  </si>
  <si>
    <t>CTRE PSYCHO MARRONNIERS BULLY</t>
  </si>
  <si>
    <t>POLYCLINIQUE DE LA "CLARENCE"</t>
  </si>
  <si>
    <t>CRF LES HAUTOIS D'OIGNIES</t>
  </si>
  <si>
    <t>HOPITAL DE JOUR L'OISEAU LYRE</t>
  </si>
  <si>
    <t>ASSO POUR LA READAPTATION &amp; L'INTEGRAT</t>
  </si>
  <si>
    <t>H A D SANTE SERVICE LIMOUSIN LIMOGES</t>
  </si>
  <si>
    <t>ASSO SANTE SERVICE LIMOUSIN</t>
  </si>
  <si>
    <t>ASSO. "LES SAPINS" - CENTRE MEDICAL</t>
  </si>
  <si>
    <t>ASSO." LES SAPINS " - CENTRE MEDICAL</t>
  </si>
  <si>
    <t>HOPITAL JOSEPH DUCUING TOULOUSE</t>
  </si>
  <si>
    <t>ASSOC AMIS DE LA MEDECINE SOCIALE</t>
  </si>
  <si>
    <t>CTRE DE REEDUCATION DU MIRAIL TOULOUSE</t>
  </si>
  <si>
    <t>CH SAINT JEAN DE BRIARE</t>
  </si>
  <si>
    <t>ASSOC BAPTERROSSES HOPITAL  ST JEAN</t>
  </si>
  <si>
    <t>SSR PEDIATRIQUE VAL PRE VERT</t>
  </si>
  <si>
    <t>ASSOC CLIMATIQUE D'AIDE A L'ENFANCE</t>
  </si>
  <si>
    <t>CLINIQUE DES AUGUSTINES</t>
  </si>
  <si>
    <t>ASSOC CLINIQUE DES AUGUSTINES</t>
  </si>
  <si>
    <t>ASS DES AUGUSTINES SITE CH MALESTROIT</t>
  </si>
  <si>
    <t>MAISON DE REPOS LES TILLEULS MARVEJOLS</t>
  </si>
  <si>
    <t>ASSOC DE GESTION SSR LES TILLEULS</t>
  </si>
  <si>
    <t>CTRE SSR LA CLAUZE ST JEAN DELNOUS</t>
  </si>
  <si>
    <t>ASSOC DE LA CLAUZE</t>
  </si>
  <si>
    <t>AVEYRON</t>
  </si>
  <si>
    <t>HOPITAL SUISSE DE PARIS</t>
  </si>
  <si>
    <t>ASSOC DE L'HOP SUISSE DE PARIS</t>
  </si>
  <si>
    <t>CTRE ORTHOPEDIQUE MAGUELONE CASTELNAU</t>
  </si>
  <si>
    <t>ASSOC HELIO MARINE DE LA COTE OCCITANE</t>
  </si>
  <si>
    <t>CENTRE DE  REED.FONCT.NOTRE-DAME</t>
  </si>
  <si>
    <t>ASSOC HOSPITALIERE NOTRE DAME</t>
  </si>
  <si>
    <t>CTRE. READAP. FONCT. LES EMBRUNS</t>
  </si>
  <si>
    <t>ASSOC INST HEL MAR DOCT PEYRET</t>
  </si>
  <si>
    <t>ONCOPOLE CLAUDIUS REGAUD TOULOUSE</t>
  </si>
  <si>
    <t>ASSOC INSTITUT CLAUDIUS REGAUD</t>
  </si>
  <si>
    <t>CLCC</t>
  </si>
  <si>
    <t>CTRE CONVALESCENCE ST CHRISTOPHE PERPI</t>
  </si>
  <si>
    <t>ASSOC LE VAL DE SOURNIA</t>
  </si>
  <si>
    <t>CENTRE POST CURE LE BOY LANUEJOLS</t>
  </si>
  <si>
    <t>ASSOC LES AMIS DE LA PROVIDENCE</t>
  </si>
  <si>
    <t>LES MAISONS  HOSPITALI. SITE NANCY</t>
  </si>
  <si>
    <t>ASSOC LES MAISONS HOSPITALIERES (ALMH)</t>
  </si>
  <si>
    <t>MEURTHE-ET-MOSELLE</t>
  </si>
  <si>
    <t>LES MAISONS HOSPITALI. SITE N. MAISONS</t>
  </si>
  <si>
    <t>CTRE SSR LES TILLEULS CEIGNAC</t>
  </si>
  <si>
    <t>ASSOC LES TILLEULS</t>
  </si>
  <si>
    <t>POLYCLINIQUE DE GRANDE SYNTHE</t>
  </si>
  <si>
    <t>ASSOC POLYCLINIQUE GRANDE SYNTHE</t>
  </si>
  <si>
    <t>CENTRE DE READAPTATION DE MULHOUSE</t>
  </si>
  <si>
    <t>ASSOC READAPT ET FORMATION PROF</t>
  </si>
  <si>
    <t>HAUT-RHIN</t>
  </si>
  <si>
    <t>ASSOC REGIONALE ESPOIR ET VIE</t>
  </si>
  <si>
    <t>CTRE POST CURE ROUTE NOUVELLE TOULOUSE</t>
  </si>
  <si>
    <t>ASSOC ROUTE NOUVELLE</t>
  </si>
  <si>
    <t>INSTITUT ST PIERRE PALAVAS LES FLOTS</t>
  </si>
  <si>
    <t>ASSOC ST PIERRE</t>
  </si>
  <si>
    <t>MECS L'ILE AUX ENFANTS</t>
  </si>
  <si>
    <t>ASSOC.D'EDUCATION POPULAIRE</t>
  </si>
  <si>
    <t>HAD DE VENDEE</t>
  </si>
  <si>
    <t>ASSOCIA.  HOPITAL A DOMICILE DE VENDEE</t>
  </si>
  <si>
    <t>VENDEE</t>
  </si>
  <si>
    <t>SERVICE HOSPITALISATION A DOMICILE</t>
  </si>
  <si>
    <t>ASSOCIATION  COORDINATION SAN SOC OISE</t>
  </si>
  <si>
    <t>HOPITAL NORD VILLENEUVE LA GARENNE 92</t>
  </si>
  <si>
    <t>ASSOCIATION  HOPITAL NORD 92</t>
  </si>
  <si>
    <t>MATERNITE SAINTE FELICITE</t>
  </si>
  <si>
    <t>ASSOCIATION  MATERNITE SAINTE-FELICITE</t>
  </si>
  <si>
    <t>SERVICE D'HOSPITALISATION A DOMICILE</t>
  </si>
  <si>
    <t>ASSOCIATION "SOINS SANTE" - ARGENTAN</t>
  </si>
  <si>
    <t>ORNE</t>
  </si>
  <si>
    <t>HOPITAL SAINT-VINCENT</t>
  </si>
  <si>
    <t>ASSOCIATION ADELE DE GLAUBITZ</t>
  </si>
  <si>
    <t>HAD ORNE-EST</t>
  </si>
  <si>
    <t>ASSOCIATION ADMR DE SOINS ET D'HAD</t>
  </si>
  <si>
    <t>HAD ORNE EST - SITE DE L'AIGLE</t>
  </si>
  <si>
    <t>HOPITAL PIERRE ROUQUES LES BLUETS</t>
  </si>
  <si>
    <t>ASSOCIATION AMBROISE CROIZAT</t>
  </si>
  <si>
    <t>POUPONNIERE A BOUSQUAIROL VILLENEUVE T</t>
  </si>
  <si>
    <t>ASSOCIATION AMIS DE L'ENFANCE</t>
  </si>
  <si>
    <t>MAISON DE SANTE AMRESO BETHEL</t>
  </si>
  <si>
    <t>ASSOCIATION AMRESO-BETHEL</t>
  </si>
  <si>
    <t>C.S.S.R. LES GLAMOTS - ROULLET ST E.</t>
  </si>
  <si>
    <t>ASSOCIATION ARDEVIE</t>
  </si>
  <si>
    <t>CHARENTE</t>
  </si>
  <si>
    <t>CENTRE DE READAPTATION D'OLERON</t>
  </si>
  <si>
    <t>ASSOCIATION ATASH</t>
  </si>
  <si>
    <t>CHARENTE-MARITIME</t>
  </si>
  <si>
    <t>UNITE DE DIALYSE SITE AURA BICHAT</t>
  </si>
  <si>
    <t>ASSOCIATION AURA</t>
  </si>
  <si>
    <t>AURA PARIS PLAISANCE</t>
  </si>
  <si>
    <t>SSR AURORE BUCY-LE-LONG</t>
  </si>
  <si>
    <t>ASSOCIATION AURORE</t>
  </si>
  <si>
    <t>CENTRE CEVENNES HDJ FOYER POST CURE</t>
  </si>
  <si>
    <t>CENTRE PSYCHOTHERAPIQUE DUTOT</t>
  </si>
  <si>
    <t>CENTRE LABRADOR</t>
  </si>
  <si>
    <t>HOPITAL LA PORTE VERTE</t>
  </si>
  <si>
    <t>ASSOCIATION CENTRE MEDICAL PORTE VERTE</t>
  </si>
  <si>
    <t>CENTRE MEDICAL TOKI EDER</t>
  </si>
  <si>
    <t>ASSOCIATION CENTRE MEDICAL TOKI EDER</t>
  </si>
  <si>
    <t>LES LAURIERS ROSES CHAINES DE VIE 06</t>
  </si>
  <si>
    <t>ASSOCIATION CHAINES DE VIE 06</t>
  </si>
  <si>
    <t>CLINIQUE LES ESPERELS</t>
  </si>
  <si>
    <t>ASSOCIATION CLINIQUE LES ESPERELS</t>
  </si>
  <si>
    <t>CLINIQUE SAINT DOMINIQUE</t>
  </si>
  <si>
    <t>ASSOCIATION CLINIQUE SAINT DOMINIQUE</t>
  </si>
  <si>
    <t>CENTRE LOCAL HOSPITALIER SAINT JOSEPH</t>
  </si>
  <si>
    <t>ASSOCIATION CLINIQUE SAINT JOSEPH</t>
  </si>
  <si>
    <t>ILLE-ET-VILAINE</t>
  </si>
  <si>
    <t>CRF ST VINCENT DE PAUL</t>
  </si>
  <si>
    <t>ASSOCIATION CRF ST VINCENT DE PAUL</t>
  </si>
  <si>
    <t>SERVICE DE SOINS DE SUITE DE COULOMME</t>
  </si>
  <si>
    <t>ASSOCIATION DE COULOMME</t>
  </si>
  <si>
    <t>ADIVA CTRE D'HEMODIALYSE SEYNE SUR MER</t>
  </si>
  <si>
    <t>ASSOCIATION DE DIALYSE VAROISE</t>
  </si>
  <si>
    <t>HOP PRIVE GERIAT LES MAGNOLIAS</t>
  </si>
  <si>
    <t>ASSOCIATION DE GESTION DE L'HOPITAL</t>
  </si>
  <si>
    <t>MAISON HOSPITALIERE DE BACCARAT</t>
  </si>
  <si>
    <t>ASSOCIATION DE GESTION MH DE BACCARAT</t>
  </si>
  <si>
    <t>CLINIQUE SAINTE ELISABETH</t>
  </si>
  <si>
    <t>ASSOCIATION DE L'OEUVRE DU CALVAIRE</t>
  </si>
  <si>
    <t>CENTRE DENISE CROISSANT</t>
  </si>
  <si>
    <t>ASSOCIATION D'ENTRAIDE VIVRE ARCUEIL</t>
  </si>
  <si>
    <t>INSTITUT ARNAULT TZANCK</t>
  </si>
  <si>
    <t>ASSOCIATION DES AMIS DE LA TRANSFUSION</t>
  </si>
  <si>
    <t>CTRE D'HEMODIALYSE INST ARNAULT TZANCK</t>
  </si>
  <si>
    <t>CTRE CARDIO MEDICO CHIRURGICAL TZANCK</t>
  </si>
  <si>
    <t>MAISON MEDICALE JEANNE GARNIER</t>
  </si>
  <si>
    <t>ASSOCIATION DES DAMES DU CALVAIRE</t>
  </si>
  <si>
    <t>CLINIQUE SAINT YVES</t>
  </si>
  <si>
    <t>ASSOCIATION DES OEUVRES DES AUGUSTINES</t>
  </si>
  <si>
    <t>CENTRE SSR FRANCOIS GALLOUEDEC PARIGNE</t>
  </si>
  <si>
    <t>ASSOCIATION D'HYGIENE SOCIALE SARTHE</t>
  </si>
  <si>
    <t>SARTHE</t>
  </si>
  <si>
    <t>CENTRE SSR FRANCOIS GALLOUEDEC LE MANS</t>
  </si>
  <si>
    <t>HAD DE LA SARTHE</t>
  </si>
  <si>
    <t>HOPITAL DE JOUR CENTRE ETIENNE MARCEL</t>
  </si>
  <si>
    <t>ASSOCIATION DU CENTRE ETIENNE MARCEL</t>
  </si>
  <si>
    <t>CSSR "LE RENOUVEAU"</t>
  </si>
  <si>
    <t>ASSOCIATION DU RENOUVEAU</t>
  </si>
  <si>
    <t>COTE-D'OR</t>
  </si>
  <si>
    <t>CENTRE DIALYSE ECHO ST HERBLAIN</t>
  </si>
  <si>
    <t>ASSOCIATION ECHO</t>
  </si>
  <si>
    <t>CENTRE DIALYSE ECHO REZE</t>
  </si>
  <si>
    <t>CENTRE DIALYSE ECHO ST HERBLAIN PSA</t>
  </si>
  <si>
    <t>CENTRE DIALYSE ECHO ANGERS BOCQUEL</t>
  </si>
  <si>
    <t>CENTRE DIALYSE ECHO CHOLET MARENGO</t>
  </si>
  <si>
    <t>CENTRE DIALYSE ECHO LAVAL</t>
  </si>
  <si>
    <t>MAYENNE</t>
  </si>
  <si>
    <t>CTRE DIALYSE AMBULATOIRE VANNES ECHO</t>
  </si>
  <si>
    <t>CENTRE DIALYSE ECHO LE MANS CH</t>
  </si>
  <si>
    <t>CENTRE DIALYSE ECHO LE MANS PSS</t>
  </si>
  <si>
    <t>CENTRE DIALYSE ECHO OLONNES SUR MER</t>
  </si>
  <si>
    <t>CENTRE MEDICAL INFANTILE DE ROMAGNAT</t>
  </si>
  <si>
    <t>ASSOCIATION ENFANTS CHEMINOTS</t>
  </si>
  <si>
    <t>HDJ ENTRAIDE UNIVERSITAIRE</t>
  </si>
  <si>
    <t>ASSOCIATION ENTRAIDE UNION</t>
  </si>
  <si>
    <t>CLINIQUE SAINTE MARTHE SAINT JOSEPH</t>
  </si>
  <si>
    <t>ASSOCIATION GERMAINE REBOUL LACHAUX</t>
  </si>
  <si>
    <t>HOPITAL DE JOUR GOMBAULT DARNAUD</t>
  </si>
  <si>
    <t>ASSOCIATION GOMBAULT DARNAUD</t>
  </si>
  <si>
    <t>HDJ MARIE ABADIE</t>
  </si>
  <si>
    <t>HDJ GEORGES VACOLA</t>
  </si>
  <si>
    <t>HDJ SALNEUVE</t>
  </si>
  <si>
    <t>CH DE MT ST MARTIN (GROUPE SOS SANTE)</t>
  </si>
  <si>
    <t>ASSOCIATION GROUPE SOS SANTE</t>
  </si>
  <si>
    <t>USLD CH HOTEL DIEU MSM SOS SANTE</t>
  </si>
  <si>
    <t>CTRE DE GERIATRIE FORBACH - SOS SANTE</t>
  </si>
  <si>
    <t>MOSELLE</t>
  </si>
  <si>
    <t>HOPITAL DE SAINT AVOLD - SOS SANTE</t>
  </si>
  <si>
    <t>HOPITAL DE CHATEAU-SALINS - SOS SANTE</t>
  </si>
  <si>
    <t>CENTRE DE GERIATRIE LE KEM - SOS SANTE</t>
  </si>
  <si>
    <t>HOTEL DIEU DU CREUSOT</t>
  </si>
  <si>
    <t>HOPITAL JEAN JAURES</t>
  </si>
  <si>
    <t>CENTRE DE READAPTATION FONCTIONNELLE</t>
  </si>
  <si>
    <t>HAD DU LITTORAL BOULOGNE MONTREUIL</t>
  </si>
  <si>
    <t>ASSOCIATION HAD LITT BOULOGN/MONTREUIL</t>
  </si>
  <si>
    <t>HAD NORD 79</t>
  </si>
  <si>
    <t>ASSOCIATION HAD NORD 79</t>
  </si>
  <si>
    <t>DEUX-SEVRES</t>
  </si>
  <si>
    <t>HAD RELAIS SANTE ONCORESE</t>
  </si>
  <si>
    <t>ASSOCIATION HAD RELAIS SANTE ONCORESE</t>
  </si>
  <si>
    <t>HAD DES VIGNES ET DES RIVIERES</t>
  </si>
  <si>
    <t>ASSOCIATION HAD VIGNES ET RIVIERES</t>
  </si>
  <si>
    <t>HAD HADAN AGGLOMERATION NANCEIENNE</t>
  </si>
  <si>
    <t>ASSOCIATION HADAN</t>
  </si>
  <si>
    <t>HAD HADAN SITE JOEUF</t>
  </si>
  <si>
    <t>HOPALE REEDUCATION-CENTRE ARRAS</t>
  </si>
  <si>
    <t>ASSOCIATION HOPALE REEDUCATION</t>
  </si>
  <si>
    <t>HAD 35</t>
  </si>
  <si>
    <t>ASSOCIATION HOPITAL A DOMICILE</t>
  </si>
  <si>
    <t>HOPITAL FOCH</t>
  </si>
  <si>
    <t>ASSOCIATION HOPITAL FOCH</t>
  </si>
  <si>
    <t>MAISON DE CONVAL FERNANDE BERGER</t>
  </si>
  <si>
    <t>ASSOCIATION HOPITAL SAINT JOSEPH</t>
  </si>
  <si>
    <t>HOPITAL SAINT JOSEPH</t>
  </si>
  <si>
    <t>HOPITAL SAINT JOSEPH DE SARRALBE</t>
  </si>
  <si>
    <t>CENTRE HOSPITALIER DE PLOUGUERNEVEL</t>
  </si>
  <si>
    <t>ASSOCIATION HOSPITALIERE DE BRETAGNE</t>
  </si>
  <si>
    <t>HOP DE JOUR ENFANTS ROSTRENEN</t>
  </si>
  <si>
    <t>HOP DE JOUR LOUDEAC</t>
  </si>
  <si>
    <t>CENTRE LONG SEJOUR ROSTRENEN</t>
  </si>
  <si>
    <t>CTRE SSRAA L'AVANCEE</t>
  </si>
  <si>
    <t>HOP DE JOUR ENFANTS CMPI CATTP LOUDEAC</t>
  </si>
  <si>
    <t>HOP DE JOUR ROSTRENEN</t>
  </si>
  <si>
    <t>HOP DE JOUR CMP ENFANTS ADO PONTIVY</t>
  </si>
  <si>
    <t>HOP DE JOUR CENTRE BENOIT PIERRE</t>
  </si>
  <si>
    <t>UNITE PSYCHIATRIQUE ACTIVE KERIO</t>
  </si>
  <si>
    <t>HOP DE JOUR CMP CATTP ADDIC PONTIVY</t>
  </si>
  <si>
    <t>HJ SMPR CHS SAINTE MARIE</t>
  </si>
  <si>
    <t>ASSOCIATION HOSPITALIERE SAINTE MARIE</t>
  </si>
  <si>
    <t>HJ LE BELLAGIO CHS SAINTE MARIE</t>
  </si>
  <si>
    <t>HJ MARIE BEATRICE CHS SAINTE MARIE</t>
  </si>
  <si>
    <t>HJ DU CONGRES CHS SAINTE MARIE</t>
  </si>
  <si>
    <t>HJ ATELIER THERAPEUTIQUE AGRICOLE</t>
  </si>
  <si>
    <t>CHS SAINTE MARIE NICE</t>
  </si>
  <si>
    <t>HJ SAINT MICHEL CHS SAINTE MARIE</t>
  </si>
  <si>
    <t>HJ SAINTE AGATHE CHS SAINTE MARIE</t>
  </si>
  <si>
    <t>HJ CAGNES SUR MER CHS SAINTE MARIE</t>
  </si>
  <si>
    <t>HJ RAIMBALDI CHS SAINTE MARIE</t>
  </si>
  <si>
    <t>HOPITAL DE JOUR ADULTES AUBENAS</t>
  </si>
  <si>
    <t>HOPITAL DE JOUR ENFANTS PRIVAS</t>
  </si>
  <si>
    <t>HOPITAL DE JOUR ADULTES VILLA SOPHIE</t>
  </si>
  <si>
    <t>HOPITAL DE JOUR ADULTES PRIVAS</t>
  </si>
  <si>
    <t>HOPITAL DE JOUR ADOLESCENTS D'AUBENAS</t>
  </si>
  <si>
    <t>HOPITAL DE JOUR BOURG ST ANDEOL</t>
  </si>
  <si>
    <t>HOPITAL DE JOUR ADDICTOLOGIE</t>
  </si>
  <si>
    <t>CHS SAINTE-MARIE PRIVAS</t>
  </si>
  <si>
    <t>HOPITAL DE JOUR ENFANTS ANNONAY</t>
  </si>
  <si>
    <t>HOPITAL DE JOUR ENFANTS AUBENAS</t>
  </si>
  <si>
    <t>CLINIQUE JOSEPH CHIRON</t>
  </si>
  <si>
    <t>HOPITAL DE JOUR ADULTES ANNONAY</t>
  </si>
  <si>
    <t>HJ PSY GEN GABRIAC CLE CHAMPS CH MARIE</t>
  </si>
  <si>
    <t>HJ PSY GEN RODEZ ST FRANCOIS CHS MARIE</t>
  </si>
  <si>
    <t>HJ PSY GEN VILLEFRANCHE CHS MARIE</t>
  </si>
  <si>
    <t>CL STE MARIE RODEZ CHS STE MARIE</t>
  </si>
  <si>
    <t>CL STE MARIE VILLEFRANCHE ROUERGUE</t>
  </si>
  <si>
    <t>HJ PSY GEN VERDIER CHS STE MARIE</t>
  </si>
  <si>
    <t>APPT THERAP CH MARIE</t>
  </si>
  <si>
    <t>HJ PSY GEN DECAZEVILLE CHS STE MARIE</t>
  </si>
  <si>
    <t>CHS STE MARIE RODEZ</t>
  </si>
  <si>
    <t>HJ PSY GEN FONT VERGNE CHS MARIE</t>
  </si>
  <si>
    <t>HJ PSY GEN LOUISIANE VILLEFR CHS MARIE</t>
  </si>
  <si>
    <t>HJ PSY GEN RODEZ CHS MARIE</t>
  </si>
  <si>
    <t>HOPITAL DE JOUR ADULTES MONTELIMAR</t>
  </si>
  <si>
    <t>HOPITAL DE JOUR ENFANTS MONTELIMAR</t>
  </si>
  <si>
    <t>HOPITAL DE JOUR LA REHAB</t>
  </si>
  <si>
    <t>CENTRE HOSPITALIER SAINTE MARIE LE PUY</t>
  </si>
  <si>
    <t>HAUTE-LOIRE</t>
  </si>
  <si>
    <t>SERVICE DE LONG SEJOUR</t>
  </si>
  <si>
    <t>CHSÂ HDJ PG YOUX</t>
  </si>
  <si>
    <t>CHS HDJ PEA CFE</t>
  </si>
  <si>
    <t>CHS HDJ Â PG LAMARTINE</t>
  </si>
  <si>
    <t>CHS TC PG INTRA-MUROS</t>
  </si>
  <si>
    <t>CHS HDJ PG GARE</t>
  </si>
  <si>
    <t>CHS HDJ PG ISSOIRE</t>
  </si>
  <si>
    <t>CHS HDJ PG RIOM</t>
  </si>
  <si>
    <t>ATELIER THERAPEUTIQUE M. GAILLARD</t>
  </si>
  <si>
    <t>CHS HDJ PEA RIOM</t>
  </si>
  <si>
    <t>CENTRE DE LONG SEJOUR</t>
  </si>
  <si>
    <t>CENTRE SSR JALAVOUX</t>
  </si>
  <si>
    <t>ASSOCIATION HOSPITALIERE SAINT-JOSEPH</t>
  </si>
  <si>
    <t>CENTRE DE POST CURE HOVIA</t>
  </si>
  <si>
    <t>ASSOCIATION HOVIA</t>
  </si>
  <si>
    <t>INSTITUT SAINTE CATHERINE</t>
  </si>
  <si>
    <t>ASSOCIATION INSTITUT SAINTE CATHERINE</t>
  </si>
  <si>
    <t>VAUCLUSE</t>
  </si>
  <si>
    <t>ETABLISSEMENT DE SANTE LE DIVIT</t>
  </si>
  <si>
    <t>ASSOCIATION JEAN LACHENAUD</t>
  </si>
  <si>
    <t>ETABLISSEMENT DE SANTE JEAN LACHENAUD</t>
  </si>
  <si>
    <t>ETABLISSEMENT DE SANTE LA MARTINIERE</t>
  </si>
  <si>
    <t>CRF MANOIR D' APRIGNY - BAYEUX</t>
  </si>
  <si>
    <t>ASSOCIATION L ADAPT</t>
  </si>
  <si>
    <t>SSR LE SAFRAN LADAPT</t>
  </si>
  <si>
    <t>CMPR LADAPT ST ANDRE DE L'EURE</t>
  </si>
  <si>
    <t>EURE</t>
  </si>
  <si>
    <t>CHATEAU RAUZE  - LADAPT</t>
  </si>
  <si>
    <t>CMPR L'A.D.A.P.T.  LOIRET</t>
  </si>
  <si>
    <t>CENTRE MEDECINE PHYS READAPT VIRAZEIL</t>
  </si>
  <si>
    <t>CENTRE L'ADAPT MOSELLE DE THIONVILLE</t>
  </si>
  <si>
    <t>CENTRE DE SSR LES ABEILLES</t>
  </si>
  <si>
    <t>CENTRE L'ADAPT DE CAMBRAI</t>
  </si>
  <si>
    <t>CENTRE SSR ASS LADAPT HAUTE NORMANDIE</t>
  </si>
  <si>
    <t>CMPR DU SUD PARISIEN CHATILLON</t>
  </si>
  <si>
    <t>CENTRE DE REDUCATION LA CHATAIGNERAIE</t>
  </si>
  <si>
    <t>ASSOCIATION LA CHATAIGNERAIE</t>
  </si>
  <si>
    <t>CTRE LA CHATAIGNERAIE DE MENUCOURT</t>
  </si>
  <si>
    <t>CENTRE MEDICALISE DE LOLME</t>
  </si>
  <si>
    <t>ASSOCIATION LA JOIE DE VIVRE</t>
  </si>
  <si>
    <t>DORDOGNE</t>
  </si>
  <si>
    <t>LA MAISON DU MINEUR</t>
  </si>
  <si>
    <t>ASSOCIATION LA MAISON DU MINEUR</t>
  </si>
  <si>
    <t>LA NOUVELLE FORGE</t>
  </si>
  <si>
    <t>ASSOCIATION LA NOUVELLE FORGE</t>
  </si>
  <si>
    <t>CMP ENFANTS SENLIS</t>
  </si>
  <si>
    <t>CHS NOUVELLE FORGE SENLIS</t>
  </si>
  <si>
    <t>SSR L'HORT DES MELLEYRINES</t>
  </si>
  <si>
    <t>ASSOCIATION LA RECOUMENE</t>
  </si>
  <si>
    <t>CENTRE DE POST-CURE L'AMITIE</t>
  </si>
  <si>
    <t>ASSOCIATION L'AMITIE</t>
  </si>
  <si>
    <t>MARNE</t>
  </si>
  <si>
    <t>CENTRE DE READAPTATION DU PATIS FRAUX</t>
  </si>
  <si>
    <t>ASSOCIATION LE PATIS FRAUX</t>
  </si>
  <si>
    <t>ESPACE DE TRAITEMENT ET READAPTATION</t>
  </si>
  <si>
    <t>ASSOCIATION LES AILES DEPLOYEES</t>
  </si>
  <si>
    <t>ESPACE PHARE</t>
  </si>
  <si>
    <t>ESPACE MOGADOR</t>
  </si>
  <si>
    <t>ESPACE ADOS</t>
  </si>
  <si>
    <t>FOYER RELAIS</t>
  </si>
  <si>
    <t>ESPACE JEUNES ADULTES</t>
  </si>
  <si>
    <t>MAISON HOSPITALIERE CHANTEMERLE</t>
  </si>
  <si>
    <t>MAISONS HOSPITALIERES DE CERGY</t>
  </si>
  <si>
    <t>SSR LES CAPUCINS</t>
  </si>
  <si>
    <t>ASSOCIATION LES CAPUCINS</t>
  </si>
  <si>
    <t>USLD SAINTE ELISABETH</t>
  </si>
  <si>
    <t>ASSOCIATION MAISON DES INCURABLES</t>
  </si>
  <si>
    <t>MELIORIS LE GRAND FEU</t>
  </si>
  <si>
    <t>ASSOCIATION MELIORIS</t>
  </si>
  <si>
    <t>MELIORIS LE LOGIS DES FRANCS</t>
  </si>
  <si>
    <t>SMR SAINT LOUIS</t>
  </si>
  <si>
    <t>ASSOCIATION MISSIONS PERE CESTAC</t>
  </si>
  <si>
    <t>SSR DOMAINE DE LA CADENE TOULOUSE</t>
  </si>
  <si>
    <t>ASSOCIATION NOTRE DAME DE JOIE</t>
  </si>
  <si>
    <t>ETABLISSEMENT SPECIALISE KER JOIE</t>
  </si>
  <si>
    <t>SSR LE BODIO</t>
  </si>
  <si>
    <t>ASSOCIATION OEUVRES DE PEN BRON</t>
  </si>
  <si>
    <t>SSR CMPR COTE D'AMOUR</t>
  </si>
  <si>
    <t>INSTITUT MEDECINE PHYSIQUE ET READAPTA</t>
  </si>
  <si>
    <t>ASSOCIATION PIERRE NOAL</t>
  </si>
  <si>
    <t>HOSPITALISATION A DOMICILE - ALENCON</t>
  </si>
  <si>
    <t>HAD - LA FERTE MACE (ANTENNE ALENCON)</t>
  </si>
  <si>
    <t>CMPR DE BAGNOLES DE L'ORNE</t>
  </si>
  <si>
    <t>HJ CALYPSO</t>
  </si>
  <si>
    <t>ASSOCIATION REGIONALE POUR INTEGRATION</t>
  </si>
  <si>
    <t>HJ DE LA CIOTAT</t>
  </si>
  <si>
    <t>CENTRE DE POST CURE APRES TOULOUSE</t>
  </si>
  <si>
    <t>ASSOCIATION REINSERTION SOCIALE</t>
  </si>
  <si>
    <t>CENTRE RENE CAPITANT</t>
  </si>
  <si>
    <t>ASSOCIATION RENE CAPITANT</t>
  </si>
  <si>
    <t>CENTRE POST CURE RENE CAPITANT</t>
  </si>
  <si>
    <t>ETABLISSEMENT THERAPEUTIQUE ADO</t>
  </si>
  <si>
    <t>ASSOCIATION RENOVATION</t>
  </si>
  <si>
    <t>CENTRE READAPT PASTEUR - RENOVATION</t>
  </si>
  <si>
    <t>HOPITAL DE JOUR DU PARC</t>
  </si>
  <si>
    <t>CLINIQUE RHENA ASSOCIATION</t>
  </si>
  <si>
    <t>ASSOCIATION RHENA</t>
  </si>
  <si>
    <t>MAISON  SAINT-ANTOINE</t>
  </si>
  <si>
    <t>ASSOCIATION SAINT ANTOINE</t>
  </si>
  <si>
    <t>POLE MPR SAINT HELIER</t>
  </si>
  <si>
    <t>ASSOCIATION SAINT-HELIER</t>
  </si>
  <si>
    <t>INSTITUT PSYCHOTHERAPIQUE</t>
  </si>
  <si>
    <t>ASSOCIATION SANITAIRE ET SOCIALE</t>
  </si>
  <si>
    <t>HAD SOINS ASSISTANCE</t>
  </si>
  <si>
    <t>ASSOCIATION SOINS ASSISTANCE</t>
  </si>
  <si>
    <t>HAD SOINS ET SANTE LYON</t>
  </si>
  <si>
    <t>ASSOCIATION SOINS ET SANTE</t>
  </si>
  <si>
    <t>HAD ASS BOVES</t>
  </si>
  <si>
    <t>ASSOCIATION SOINS SERVICE</t>
  </si>
  <si>
    <t>SOMME</t>
  </si>
  <si>
    <t>CENTRE PSYCHOTHERAPIQUE LES PLATANES</t>
  </si>
  <si>
    <t>ASSOCIATION ST VINCENT DE PAUL</t>
  </si>
  <si>
    <t>HOPITAL LEON BERARD</t>
  </si>
  <si>
    <t>ASSOCIATION VAROISE HOP LEON BERARD</t>
  </si>
  <si>
    <t>HOPITAL DE JOEUF (ASSPO)</t>
  </si>
  <si>
    <t>ASSPO</t>
  </si>
  <si>
    <t>HOPITAL ST MAURICE ASSPO</t>
  </si>
  <si>
    <t>CHATEAU DE COULORGUES BAGNOLS SUR CEZE</t>
  </si>
  <si>
    <t>ASVMT</t>
  </si>
  <si>
    <t>LE FUTUR ANTERIEUR</t>
  </si>
  <si>
    <t>ATHENA LE FUTUR ANTERIEUR</t>
  </si>
  <si>
    <t>ATIR CENTRE D'HEMODIALYSE AVIGNON</t>
  </si>
  <si>
    <t>ATIR</t>
  </si>
  <si>
    <t>ATIR CENTRE D'HEMODIALYSE CARPENTRAS</t>
  </si>
  <si>
    <t>ATIR CTRE D'HEMODIALYSE ORANGE SITE CH</t>
  </si>
  <si>
    <t>ATIR UDM CAVAILLON SITE SYNERGIA LUB</t>
  </si>
  <si>
    <t>CTRE MED L'EGREGORE CAVEIRAC AUDAVIE</t>
  </si>
  <si>
    <t>AUDAVIE</t>
  </si>
  <si>
    <t>CENTRE MEDICAL ROCHEPLANE</t>
  </si>
  <si>
    <t>AURA SANTE CLERMONT-FERRAND</t>
  </si>
  <si>
    <t>AURA SANTE</t>
  </si>
  <si>
    <t>AURA SANTE HAD CEBAZAT</t>
  </si>
  <si>
    <t>HAD AURAL BERGSON</t>
  </si>
  <si>
    <t>AURAL</t>
  </si>
  <si>
    <t>CENTRE D'HEMODIALYSE HAUTEPIERRE AURAL</t>
  </si>
  <si>
    <t>CENTRE DE DIALYSE AURAL HAGUENAU</t>
  </si>
  <si>
    <t>CENTRE-UDM-UAD (ST BENOIT) - AURAR</t>
  </si>
  <si>
    <t>AURAR</t>
  </si>
  <si>
    <t>CENTRE (ST PIERRE/U1) - AURAR</t>
  </si>
  <si>
    <t>CLINIQUE OMEGA</t>
  </si>
  <si>
    <t>AVODD CENTRE D'HEMODIALYSE HYERES</t>
  </si>
  <si>
    <t>AVODD SITE CENTRE HAMBURGER</t>
  </si>
  <si>
    <t>AVODD TOULON SITE HIA SAINTE ANNE</t>
  </si>
  <si>
    <t>AVODD HEMODIALYSE AMBULATOIRE FREJUS</t>
  </si>
  <si>
    <t>CLINIQUE BELLECOMBE</t>
  </si>
  <si>
    <t>BELLECOMBE</t>
  </si>
  <si>
    <t>LES FONTAINES DE MONJOUS - SSR</t>
  </si>
  <si>
    <t>BTP RESIDENCES MEDICO-SOCIALES</t>
  </si>
  <si>
    <t>CLINIQUE MEDICALE LA BUISSONNIERE</t>
  </si>
  <si>
    <t>RESIDENCE MEDICALE JEAN D'ORBAIS</t>
  </si>
  <si>
    <t>CTRE DE CONVALESCENCE PONT BERTIN</t>
  </si>
  <si>
    <t>LE CHATEAU DU TILLET</t>
  </si>
  <si>
    <t>SSR BTP SAINT-OMER-EN-CHAUSSEE</t>
  </si>
  <si>
    <t>RESIDENCE CLINIQUE DU CHATEAU BLANC</t>
  </si>
  <si>
    <t>BTP RESIDENCE MEDICO SOCIALES</t>
  </si>
  <si>
    <t>MAISON SANTE MEDICALE LES FLORALIES</t>
  </si>
  <si>
    <t>C H BERNARD DESPLAS  BOURGANEUF</t>
  </si>
  <si>
    <t>C H BERNARD DESPLAS BOURGANEUF</t>
  </si>
  <si>
    <t>NA-04</t>
  </si>
  <si>
    <t>Limousin</t>
  </si>
  <si>
    <t>CREUSE</t>
  </si>
  <si>
    <t>CH</t>
  </si>
  <si>
    <t>CENTRE GUY TALPAERT CH ROUBAIX</t>
  </si>
  <si>
    <t>C.H DE ROUBAIX</t>
  </si>
  <si>
    <t>HF-07</t>
  </si>
  <si>
    <t>USLD ISABEAU DE ROUBAIX CH ROUBAIX</t>
  </si>
  <si>
    <t>SSR JARDINS DU VELODROME</t>
  </si>
  <si>
    <t>HOPITAL VICTOR PROVO</t>
  </si>
  <si>
    <t>HOP LA FRATERNITE CH ROUBAIX</t>
  </si>
  <si>
    <t>C.H. DE CAPESTERRE-BELLE-EAU (EX HL)</t>
  </si>
  <si>
    <t>C.H.  DE CAPESTERRE-BELLE-EAU, EX H.L.</t>
  </si>
  <si>
    <t>GUA-02</t>
  </si>
  <si>
    <t>GHT de la Guadeloupe</t>
  </si>
  <si>
    <t>9A</t>
  </si>
  <si>
    <t>GUADELOUPE</t>
  </si>
  <si>
    <t>CH HAZEBROUCK</t>
  </si>
  <si>
    <t>C.H. D'HAZEBROUCK</t>
  </si>
  <si>
    <t>HAD DU CH D'HAZEBROUCK</t>
  </si>
  <si>
    <t>C.H. MAURICE SELBONNE</t>
  </si>
  <si>
    <t>C.H. M. SELBONNE</t>
  </si>
  <si>
    <t>CHI ROBERT BALLANGER</t>
  </si>
  <si>
    <t>C.H. ROBERT BALLANGER</t>
  </si>
  <si>
    <t>IDF-09</t>
  </si>
  <si>
    <t>93 Est</t>
  </si>
  <si>
    <t>CH LOUIS CONTE GRAMAT</t>
  </si>
  <si>
    <t>C.H.(EX H.L.)HOPITAL LOCAL LOUIS CONTE</t>
  </si>
  <si>
    <t>OCC-14</t>
  </si>
  <si>
    <t>Lot</t>
  </si>
  <si>
    <t>LOT</t>
  </si>
  <si>
    <t>C.H.G. JACQUES SALIN</t>
  </si>
  <si>
    <t>CHI LUCIE ET RAYMOND AUBRAC</t>
  </si>
  <si>
    <t>C.H.I DE VILLENEUVE-ST-GEORGES</t>
  </si>
  <si>
    <t>IDF-11</t>
  </si>
  <si>
    <t>94 Est</t>
  </si>
  <si>
    <t>USLD LES VIGNES</t>
  </si>
  <si>
    <t>CHICAM - SITE ALENCON</t>
  </si>
  <si>
    <t>C.H.I.C ALENCON-MAMERS</t>
  </si>
  <si>
    <t>NOR-02</t>
  </si>
  <si>
    <t>Orne-Perche-Saosnois</t>
  </si>
  <si>
    <t>USLD "LES PASTELS" - CH ALENCON</t>
  </si>
  <si>
    <t>CENTRE HOSPITALIER MAMERS</t>
  </si>
  <si>
    <t>C.H.U. DE POINTE-A-PITRE/ABYMES</t>
  </si>
  <si>
    <t>C.H.U. DE LA GUADELOUPE</t>
  </si>
  <si>
    <t>C H U DE POINTE A PITRE- SSR</t>
  </si>
  <si>
    <t>C2RBP LYON METROPOLE</t>
  </si>
  <si>
    <t>CALYDIAL - CH DE VIENNE</t>
  </si>
  <si>
    <t>CALYDIAL</t>
  </si>
  <si>
    <t>CALYDIAL - VENISSIEUX</t>
  </si>
  <si>
    <t>SSR FILIERIS DES VANS</t>
  </si>
  <si>
    <t>CANSSM FILIERIS</t>
  </si>
  <si>
    <t>SSR  LA POMAREDE FILIERIS SALLES DU GA</t>
  </si>
  <si>
    <t>HOPITAL FILIERIS DE FREYMING-MERLEBACH</t>
  </si>
  <si>
    <t>CMSC FILIERIS DE CHARLEVILLE SOUS BOIS</t>
  </si>
  <si>
    <t>USLD PHG FILIERIS DE CREUTZWALD</t>
  </si>
  <si>
    <t>SSR FILIERIS ESCAUDAIN BOIS DE LA LOGE</t>
  </si>
  <si>
    <t>SSR FILIERIS LALLAING PLAINE DE SCARPE</t>
  </si>
  <si>
    <t>SSR FILIERIS FRESNES  JARDINS DU TEMPS</t>
  </si>
  <si>
    <t>SSR FILIERIS BULLY LES MINES SURGEON</t>
  </si>
  <si>
    <t>SSR FILIERIS BRUAY  BUISSIERE ROSERAIE</t>
  </si>
  <si>
    <t>SSR FILIERIS AUCHEL LA MANAIE</t>
  </si>
  <si>
    <t>POLYCLI FILIERIS STE BARBE CARMAUX</t>
  </si>
  <si>
    <t>TARN</t>
  </si>
  <si>
    <t>CH DE NANTERRE</t>
  </si>
  <si>
    <t>CASH DE NANTERRE</t>
  </si>
  <si>
    <t>IDF-13</t>
  </si>
  <si>
    <t>Sud Val d'Oise Nord Hauts-de-Seine</t>
  </si>
  <si>
    <t>HDJ CASH DE NANTERRE</t>
  </si>
  <si>
    <t>CLINIQUE AMBULATOIRE CENDANEG</t>
  </si>
  <si>
    <t>CENDANEG</t>
  </si>
  <si>
    <t>AIN</t>
  </si>
  <si>
    <t>CENTRE ANNECIEN DE PSY AMBULATOIRE</t>
  </si>
  <si>
    <t>HAUTE-SAVOIE</t>
  </si>
  <si>
    <t>CENTRE ANTOINE LACASSAGNE</t>
  </si>
  <si>
    <t>CENTRE CLINICAL SA</t>
  </si>
  <si>
    <t>SSR LES ABONDANCES</t>
  </si>
  <si>
    <t>CENTRE DE GERONTOLOGIE LES ABONDANCES</t>
  </si>
  <si>
    <t>IDF-07</t>
  </si>
  <si>
    <t>Hauts-de-Seine</t>
  </si>
  <si>
    <t>CENTRE DE GERONTOLOGIE SAINT FRANCOIS</t>
  </si>
  <si>
    <t>CENTRE DE NEPHROLOGIE LES FLEURS</t>
  </si>
  <si>
    <t>CENTRE DE PNEUMOLOGIE HENRI BAZIRE</t>
  </si>
  <si>
    <t>CRF - SIOUVILLE</t>
  </si>
  <si>
    <t>CENTRE DE REEDUC FONCT DE SIOUVILLE</t>
  </si>
  <si>
    <t>CRF SIOUVILLE - SITE CHERBOURG</t>
  </si>
  <si>
    <t>CRF EN MILIEU THERMAL</t>
  </si>
  <si>
    <t>CENTRE DE REEDUCATION FONCTIONNELLE</t>
  </si>
  <si>
    <t>CENTRE DE REEDUCATION PAUL CEZANNE</t>
  </si>
  <si>
    <t>CENTRE DE SIBOURG</t>
  </si>
  <si>
    <t>USLD DU CENTRE DE SOINS PODENSAC</t>
  </si>
  <si>
    <t>CENTRE DE SOINS DE  PODENSAC</t>
  </si>
  <si>
    <t>NA-06</t>
  </si>
  <si>
    <t>Alliance de Gironde</t>
  </si>
  <si>
    <t>CENTRE DE SOINS DE LA BREHONNIERE</t>
  </si>
  <si>
    <t>CLINIQUE L AMANDIER</t>
  </si>
  <si>
    <t>CENTRE DE SOINS DE SUITE L'AMANDIER</t>
  </si>
  <si>
    <t>CENTRE DE SOINS TILLEROYES</t>
  </si>
  <si>
    <t>BFC-07</t>
  </si>
  <si>
    <t>Centre Franche-Comté</t>
  </si>
  <si>
    <t>CENTRE DEPART. DE REPOS ET DE SOINS</t>
  </si>
  <si>
    <t>GE-02</t>
  </si>
  <si>
    <t>Centre Alsace</t>
  </si>
  <si>
    <t>CTRE DEPT GERIATRIQUE LES GRANDS CHENE</t>
  </si>
  <si>
    <t>CENTRE DEPTL GERIATRIQUE D INDRE</t>
  </si>
  <si>
    <t>CVL-02</t>
  </si>
  <si>
    <t>Indre</t>
  </si>
  <si>
    <t>INDRE</t>
  </si>
  <si>
    <t>CENTRE DES CARMES</t>
  </si>
  <si>
    <t>ALPES-DE-HAUTE-PROVENCE</t>
  </si>
  <si>
    <t>CENTRE D'HEMODIALYSE  ARCHETTE</t>
  </si>
  <si>
    <t>CENTRE D'HEMODIALYSE DE L'ARCHETTE</t>
  </si>
  <si>
    <t>CENTRE D'HEMODIALYSE DE PROVENCE AIX</t>
  </si>
  <si>
    <t>CTRE. EUROPEEN REEDUCATION DU SPORTIF</t>
  </si>
  <si>
    <t>CENTRE EUROPEEN DE REED DU SPORTIF</t>
  </si>
  <si>
    <t>CENTRE EUROPEEN REEDUCATION DU SPORTIF</t>
  </si>
  <si>
    <t>PAVILLON DE LA CHAUSSEE</t>
  </si>
  <si>
    <t>CENTRE GERIATRIE ACCUEIL SPECIALISE</t>
  </si>
  <si>
    <t>USLD  CLOS DE L'OUSSE</t>
  </si>
  <si>
    <t>CENTRE GERONTOLOGIQUE</t>
  </si>
  <si>
    <t>NA-10</t>
  </si>
  <si>
    <t>Béarn-Soule</t>
  </si>
  <si>
    <t>USLD CLOS MONTREUIL</t>
  </si>
  <si>
    <t>CENTRE GERONTOLOGIQUE DEPARTEMENTAL</t>
  </si>
  <si>
    <t>CENTRE GRANCHER CYRANO</t>
  </si>
  <si>
    <t>CH ARRONDISSEMENT DE MONTREUIL</t>
  </si>
  <si>
    <t>CENTRE HOSP DE L'ARR DE MONTREUIL</t>
  </si>
  <si>
    <t>HF-14</t>
  </si>
  <si>
    <t>Somme Littoral Sud</t>
  </si>
  <si>
    <t>HJ PSY ADULTES ETAPLES - CHAM</t>
  </si>
  <si>
    <t>HOPITAL DE JOUR FRUGES - CHAM</t>
  </si>
  <si>
    <t>USLD LES OPALINES - CHAM</t>
  </si>
  <si>
    <t>HOP JOUR CAMPAGNE LES HESDIN - CHAM</t>
  </si>
  <si>
    <t>HJ PSY ADULT BERCK CH ARROND MONTREUIL</t>
  </si>
  <si>
    <t>CENTRE HOSPITALIER DES PYRENEES</t>
  </si>
  <si>
    <t>CENTRE HOSP PYRENEES PSYCHIATRIE</t>
  </si>
  <si>
    <t>CMP - CATTP - CMPEA NAY</t>
  </si>
  <si>
    <t>HOPITAL DE JOUR - CMP - CATTP MOURENX</t>
  </si>
  <si>
    <t>HOPITAL DE JOUR - CATTP ORTHEZ</t>
  </si>
  <si>
    <t>HJ - CMP - CMPEA - CATTP OLORON</t>
  </si>
  <si>
    <t>CHU DE POITIERS - SITE CHATELLERAULT</t>
  </si>
  <si>
    <t>CENTRE HOSP. UNIVERSITAIRE DE POITIERS</t>
  </si>
  <si>
    <t>NA-12</t>
  </si>
  <si>
    <t>Vienne</t>
  </si>
  <si>
    <t>CHU DE POITIERS - SITE DE LOUDUN</t>
  </si>
  <si>
    <t>CHU DE POITIERS - SITE DE MONTMORILLON</t>
  </si>
  <si>
    <t>CHU LA MILETRIE</t>
  </si>
  <si>
    <t>CHU DE POITIERS - SITE DE LUSIGNAN</t>
  </si>
  <si>
    <t>CHS FONDATION VALLEE</t>
  </si>
  <si>
    <t>CENTRE HOSP.FONDATION VALLEE</t>
  </si>
  <si>
    <t>IDF-12</t>
  </si>
  <si>
    <t>Psy Sud Paris</t>
  </si>
  <si>
    <t>CENTRE DE CRISE CHU BICETRE</t>
  </si>
  <si>
    <t>MAISON</t>
  </si>
  <si>
    <t>CENTRE THERAPEUTIQUE GENTILLY</t>
  </si>
  <si>
    <t>CH VILLENEUVE -POLE SANTE VILLENEUVOIS</t>
  </si>
  <si>
    <t>CENTRE HOSPITALIER</t>
  </si>
  <si>
    <t>NA-08</t>
  </si>
  <si>
    <t>Moyenne Garonne</t>
  </si>
  <si>
    <t>HOPITAL LOCAL CHAGNY</t>
  </si>
  <si>
    <t>CH DE VERSAILLES SITE RICHAUD</t>
  </si>
  <si>
    <t>CENTRE HOSPITALIER  DE VERSAILLES</t>
  </si>
  <si>
    <t>IDF-04</t>
  </si>
  <si>
    <t>Yvelines Sud</t>
  </si>
  <si>
    <t>CH DE VERSAILLES SITE ANDRE MIGNOT</t>
  </si>
  <si>
    <t>CENTRE HOSPITALIER D'IS-SUR-TILLE</t>
  </si>
  <si>
    <t>CENTRE HOSPITALIER  D'IS-SUR-TILLE</t>
  </si>
  <si>
    <t>BFC-03</t>
  </si>
  <si>
    <t>21-52 Côte d’Or-Haute-Marne</t>
  </si>
  <si>
    <t>CENTRE SOINS PSYCHOTHERAPIE ENFANTS</t>
  </si>
  <si>
    <t>CENTRE HOSPITALIER  SAINT VAURY</t>
  </si>
  <si>
    <t>CENTRE SOINS PSYCHOTHERAPIE ADULTES</t>
  </si>
  <si>
    <t>CENTRE HOSPITALIER SAINT VAURY</t>
  </si>
  <si>
    <t>CTRE SOINS PSYCHOTHER ADULTES BELFONT</t>
  </si>
  <si>
    <t>HOPITAL DE JOUR POST AIGU</t>
  </si>
  <si>
    <t>CTRE SOINS PSYCHOTHER ADULTES LE BERRY</t>
  </si>
  <si>
    <t>CENTRE HOSPITALIER - SEES</t>
  </si>
  <si>
    <t>CH 3H SANTE SITE DE CIREY SUR VEZOUZE</t>
  </si>
  <si>
    <t>CENTRE HOSPITALIER 3H SANTE</t>
  </si>
  <si>
    <t>GE-10</t>
  </si>
  <si>
    <t>Sud Lorraine</t>
  </si>
  <si>
    <t>CH AGEN NERAC - HOPITAL SAINT-ESPRIT</t>
  </si>
  <si>
    <t>CENTRE HOSPITALIER AGEN-NERAC</t>
  </si>
  <si>
    <t>CH AGEN NERAC - SITE DE NERAC</t>
  </si>
  <si>
    <t>USLD DE POMPEYRIE CH AGEN NERAC</t>
  </si>
  <si>
    <t>CENTRE HOSPITALIER AIGUILLES QUEYRAS</t>
  </si>
  <si>
    <t>PACA-06</t>
  </si>
  <si>
    <t>Alpes du Sud</t>
  </si>
  <si>
    <t>CENTRE HOSPITALIER AUNAY-BAYEUX</t>
  </si>
  <si>
    <t>NOR-06</t>
  </si>
  <si>
    <t>Normandie Centre</t>
  </si>
  <si>
    <t>UNITE PSYCHIATRIQUE - CH BAYEUX</t>
  </si>
  <si>
    <t>HAD DE BAYEUX</t>
  </si>
  <si>
    <t>UNITE SOINS LONGUE DUREE - CH BAYEUX</t>
  </si>
  <si>
    <t>HOPITAL DE JOUR (14I01)- CH BAYEUX</t>
  </si>
  <si>
    <t>HOPITAL DE JOUR (14I01)  - CH BAYEUX</t>
  </si>
  <si>
    <t>CENTRE HOSPITALIER - AUNAY-BAYEUX</t>
  </si>
  <si>
    <t>SSR GERIATRIQUE CHAMP FLEURY</t>
  </si>
  <si>
    <t>CENTRE HOSPITALIER BELNAY</t>
  </si>
  <si>
    <t>BFC-02</t>
  </si>
  <si>
    <t>Bourgogne méridionale</t>
  </si>
  <si>
    <t>CH CHAUMONT-EN-VEXIN</t>
  </si>
  <si>
    <t>CENTRE HOSPITALIER BERTINOT JUEL</t>
  </si>
  <si>
    <t>HF-10</t>
  </si>
  <si>
    <t>Oise Ouest et Vexin</t>
  </si>
  <si>
    <t>CH BETHUNE</t>
  </si>
  <si>
    <t>CENTRE HOSPITALIER BETHUNE BEUVRY</t>
  </si>
  <si>
    <t>HF-03</t>
  </si>
  <si>
    <t xml:space="preserve">Artois </t>
  </si>
  <si>
    <t>CH BUECH DURANCE LARAGNE</t>
  </si>
  <si>
    <t>CENTRE HOSPITALIER BUECH DURANCE</t>
  </si>
  <si>
    <t>PSY GEN LE CHABRE LARAGNE</t>
  </si>
  <si>
    <t>PSY IJ LE CORTO MALTESE GAP</t>
  </si>
  <si>
    <t>HJ PSY IJ PRAMBULLE BRIANCON</t>
  </si>
  <si>
    <t>HJ PSY IJ LES ISLES LARAGNE</t>
  </si>
  <si>
    <t>HJ PSY IJ LA DOUCETTE GAP</t>
  </si>
  <si>
    <t>HJ PSY GEN HELENE CHAIGNEAU GAP</t>
  </si>
  <si>
    <t>CENTRE HOSPITALIER COEUR DE CORREZE</t>
  </si>
  <si>
    <t>CONVALESCENCE CURE READAPT. DU CHANDOU</t>
  </si>
  <si>
    <t>CTRE MEDECINE PHYSIQUE ET READAPTATION</t>
  </si>
  <si>
    <t>CENTRE HOSPITALIER CROZON</t>
  </si>
  <si>
    <t>BRE-01</t>
  </si>
  <si>
    <t>Bretagne Occidentale</t>
  </si>
  <si>
    <t>CH ABBEVILLE</t>
  </si>
  <si>
    <t>CENTRE HOSPITALIER D'ABBEVILLE</t>
  </si>
  <si>
    <t>SSR CH ABBEVILLE</t>
  </si>
  <si>
    <t>HAD CH ABBEVILLE</t>
  </si>
  <si>
    <t>2A0004842</t>
  </si>
  <si>
    <t>2A0000014</t>
  </si>
  <si>
    <t>CH ND LA MISERICORDE</t>
  </si>
  <si>
    <t>CENTRE HOSPITALIER D'AJACCIO</t>
  </si>
  <si>
    <t>COR-02</t>
  </si>
  <si>
    <t>Corse du Sud</t>
  </si>
  <si>
    <t>2A</t>
  </si>
  <si>
    <t>CORSE-DU-SUD</t>
  </si>
  <si>
    <t>CORSE</t>
  </si>
  <si>
    <t>2A0023271</t>
  </si>
  <si>
    <t>USLD D' AJACCIO</t>
  </si>
  <si>
    <t>CH ALBERT</t>
  </si>
  <si>
    <t>CENTRE HOSPITALIER D'ALBERT</t>
  </si>
  <si>
    <t>HAD CH ALBERT</t>
  </si>
  <si>
    <t>CENTRE HOSPITALIER D'ANGOULEME</t>
  </si>
  <si>
    <t>NA-01</t>
  </si>
  <si>
    <t>Charente</t>
  </si>
  <si>
    <t>CENTRE HOSPITALIER D'ARCACHON</t>
  </si>
  <si>
    <t>CH D ARPAJON</t>
  </si>
  <si>
    <t>CENTRE HOSPITALIER D'ARPAJON</t>
  </si>
  <si>
    <t>IDF-06</t>
  </si>
  <si>
    <t>Ile de France Sud</t>
  </si>
  <si>
    <t>CENTRE HOSPITALIER D'AUBUSSON</t>
  </si>
  <si>
    <t>SITE CROIX BLANCHE</t>
  </si>
  <si>
    <t>2B0000012</t>
  </si>
  <si>
    <t>2B0000020</t>
  </si>
  <si>
    <t>CENTRE HOSPITALIER DE BASTIA</t>
  </si>
  <si>
    <t>COR-01</t>
  </si>
  <si>
    <t>Haute-Corse G2HC</t>
  </si>
  <si>
    <t>2B</t>
  </si>
  <si>
    <t>HAUTE-CORSE</t>
  </si>
  <si>
    <t>2B0004089</t>
  </si>
  <si>
    <t>USLD CENTRE HOSPITALIER BASTIA</t>
  </si>
  <si>
    <t>CENTRE HOSPITALIER DE BAZAS</t>
  </si>
  <si>
    <t>CH BEAUVAIS</t>
  </si>
  <si>
    <t>CENTRE HOSPITALIER DE BEAUVAIS</t>
  </si>
  <si>
    <t>USLD CH BEAUVAIS</t>
  </si>
  <si>
    <t>CENTRE HOSPITALIER DE BELVES</t>
  </si>
  <si>
    <t>NA-05</t>
  </si>
  <si>
    <t xml:space="preserve">Dordogne </t>
  </si>
  <si>
    <t>C.H DE BERGERAC</t>
  </si>
  <si>
    <t>CENTRE HOSPITALIER DE BERGERAC</t>
  </si>
  <si>
    <t>CENTRE HOSPITALIER BOSCAMNANT</t>
  </si>
  <si>
    <t>CENTRE HOSPITALIER DE BOSCAMNANT</t>
  </si>
  <si>
    <t>NA-03</t>
  </si>
  <si>
    <t>Saintonge</t>
  </si>
  <si>
    <t>CENTRE HOSPITALIER DE BREIL SUR ROYA</t>
  </si>
  <si>
    <t>PACA-05</t>
  </si>
  <si>
    <t>Alpes Maritimes</t>
  </si>
  <si>
    <t>CH DE BRIEY - HOPITAL MAILLOT</t>
  </si>
  <si>
    <t>CENTRE HOSPITALIER DE BRIEY</t>
  </si>
  <si>
    <t>GE-08</t>
  </si>
  <si>
    <t>Lorraine Nord</t>
  </si>
  <si>
    <t>CH DE BROCELIANDE SITE DE MONFORT</t>
  </si>
  <si>
    <t>CENTRE HOSPITALIER DE BROCELIANDE</t>
  </si>
  <si>
    <t>BRE-05</t>
  </si>
  <si>
    <t>Haute Bretagne</t>
  </si>
  <si>
    <t>CH BROCELIANDE SITE ST MEEN LE GRAND</t>
  </si>
  <si>
    <t>2B0005359</t>
  </si>
  <si>
    <t>2B0005342</t>
  </si>
  <si>
    <t>CH CALVI</t>
  </si>
  <si>
    <t>CENTRE HOSPITALIER DE CALVI</t>
  </si>
  <si>
    <t>CENTRE HOSPITALIER DE  CARENTAN</t>
  </si>
  <si>
    <t>CENTRE HOSPITALIER DE CARENTAN</t>
  </si>
  <si>
    <t>NOR-05</t>
  </si>
  <si>
    <t>Centre Manche</t>
  </si>
  <si>
    <t>CENTRE HOSPITALIER DE CARPENTRAS</t>
  </si>
  <si>
    <t>PACA-01</t>
  </si>
  <si>
    <t>Vaucluse</t>
  </si>
  <si>
    <t>CENTRE HOSPITALIER DE CAYENNE</t>
  </si>
  <si>
    <t>GUY-01</t>
  </si>
  <si>
    <t>GHT de la Guyane</t>
  </si>
  <si>
    <t>9C</t>
  </si>
  <si>
    <t>GUYANE</t>
  </si>
  <si>
    <t>CH CHÂTEAU-THIERRY</t>
  </si>
  <si>
    <t>CENTRE HOSPITALIER DE CHÃ‚TEAU-THIERRY</t>
  </si>
  <si>
    <t>HF-02</t>
  </si>
  <si>
    <t>CENTRE HOSPITALIER DE CHAUMONT</t>
  </si>
  <si>
    <t>HAUTE-MARNE</t>
  </si>
  <si>
    <t>USLD DU CH DE CHAUMONT</t>
  </si>
  <si>
    <t>CH CHAUNY</t>
  </si>
  <si>
    <t>CENTRE HOSPITALIER DE CHAUNY</t>
  </si>
  <si>
    <t>HF-01</t>
  </si>
  <si>
    <t>Aisne Nord Haute Somme</t>
  </si>
  <si>
    <t>CH CLERMONT</t>
  </si>
  <si>
    <t>CENTRE HOSPITALIER DE CLERMONT</t>
  </si>
  <si>
    <t>CENTRE HOSPITALIER CONFOLENS</t>
  </si>
  <si>
    <t>CENTRE HOSPITALIER DE CONFOLENS</t>
  </si>
  <si>
    <t>CH CORBIE</t>
  </si>
  <si>
    <t>CENTRE HOSPITALIER DE CORBIE</t>
  </si>
  <si>
    <t>CENTRE HOSPITALIER DAX</t>
  </si>
  <si>
    <t>CENTRE HOSPITALIER DE DAX</t>
  </si>
  <si>
    <t>NA-07</t>
  </si>
  <si>
    <t xml:space="preserve">Landes </t>
  </si>
  <si>
    <t>HOPITAL DE JOUR ADULTES - CH DE DAX</t>
  </si>
  <si>
    <t>USLD LE LANOT CH DE DAX</t>
  </si>
  <si>
    <t>HOPITAL THERMAL DAX</t>
  </si>
  <si>
    <t>CH DE DAX - SITE DU LANOT</t>
  </si>
  <si>
    <t>CENTRE HOSPITALIER DE DIGNE LES BAINS</t>
  </si>
  <si>
    <t>PACA-03</t>
  </si>
  <si>
    <t>Alpes-de-Haute-Provence</t>
  </si>
  <si>
    <t>CENTRE HOSPIT SPE PSY DIGNE LES BAINS</t>
  </si>
  <si>
    <t>CENTRE HOSPITALIER DE DOMME</t>
  </si>
  <si>
    <t>CH DOULLENS</t>
  </si>
  <si>
    <t>CENTRE HOSPITALIER DE DOULLENS</t>
  </si>
  <si>
    <t>CENTRE HOSPITALIER DE FISMES</t>
  </si>
  <si>
    <t>GE-05</t>
  </si>
  <si>
    <t>Champagne</t>
  </si>
  <si>
    <t>CENTRE HOSPITALIER DE FUMEL</t>
  </si>
  <si>
    <t>CH GENERAL DE GONESSE</t>
  </si>
  <si>
    <t>CENTRE HOSPITALIER DE GONESSE</t>
  </si>
  <si>
    <t>IDF-08</t>
  </si>
  <si>
    <t>93/95</t>
  </si>
  <si>
    <t>CENTRE HOSPITALIER DE GORDES</t>
  </si>
  <si>
    <t>CENTRE HOSPITALIER DE GRASSE</t>
  </si>
  <si>
    <t>CENTRE HOSPITALIER DE GUEBWILLER</t>
  </si>
  <si>
    <t>USLD - CH GUERET</t>
  </si>
  <si>
    <t>CENTRE HOSPITALIER DE GUERET</t>
  </si>
  <si>
    <t>CENTRE HOSPITALIER GUERET</t>
  </si>
  <si>
    <t>CH GUISE</t>
  </si>
  <si>
    <t>CENTRE HOSPITALIER DE GUISE</t>
  </si>
  <si>
    <t>CENTRE HOSPITALIER DE HAGUENAU</t>
  </si>
  <si>
    <t>GE-01</t>
  </si>
  <si>
    <t>Basse Alsace Sud Moselle</t>
  </si>
  <si>
    <t>CH HAM</t>
  </si>
  <si>
    <t>CENTRE HOSPITALIER DE HAM</t>
  </si>
  <si>
    <t>HAD CH HAM</t>
  </si>
  <si>
    <t>CENTRE HOSPITALIER JONZAC</t>
  </si>
  <si>
    <t>CENTRE HOSPITALIER DE JONZAC</t>
  </si>
  <si>
    <t>CENTRE HOSPITALIER JONZAC (CHS)</t>
  </si>
  <si>
    <t>USLD CH JOSSELIN</t>
  </si>
  <si>
    <t>CENTRE HOSPITALIER DE JOSSELIN</t>
  </si>
  <si>
    <t>BRE-04</t>
  </si>
  <si>
    <t>Brocéliande Atlantique</t>
  </si>
  <si>
    <t>CENTRE HOSPITALIER INTERCOM DE KOUROU</t>
  </si>
  <si>
    <t>CENTRE HOSPITALIER DE KOUROU - CENTRE HOSPITALIER INTERCOMMUNAL</t>
  </si>
  <si>
    <t>CENTRE HOSPITALIER DE LA BASSE -TERRE</t>
  </si>
  <si>
    <t>CENTRE HOSPITALIER DE LA BASSE-TERRE</t>
  </si>
  <si>
    <t>CH COTE BASQUE</t>
  </si>
  <si>
    <t>CENTRE HOSPITALIER DE LA COTE BASQUE</t>
  </si>
  <si>
    <t>NA-09</t>
  </si>
  <si>
    <t xml:space="preserve">Navarre-Côte Basque </t>
  </si>
  <si>
    <t>CH COTE BASQUE - ST JEAN DE LUZ</t>
  </si>
  <si>
    <t>CH COTE BASQUE - SITE CAM DE PRATS</t>
  </si>
  <si>
    <t>CENTRE HOSPITALIER DE LA GUICHE</t>
  </si>
  <si>
    <t>CH DE LA MAULDRE SITE SAINT LOUIS</t>
  </si>
  <si>
    <t>CENTRE HOSPITALIER DE LA MAULDRE</t>
  </si>
  <si>
    <t>CENTRE HOSPITALIER DE L'AIGLE</t>
  </si>
  <si>
    <t>CENTRE HOSPITALIER DE LANGRES</t>
  </si>
  <si>
    <t>CH HOPITAL PASTEUR VALLERY RADOT</t>
  </si>
  <si>
    <t>CENTRE HOSPITALIER DE L'AUSTREBERTHE</t>
  </si>
  <si>
    <t>NOR-07</t>
  </si>
  <si>
    <t>Rouen Cœur de Seine</t>
  </si>
  <si>
    <t>CENTRE HOSPITALIER DE L'ESTRAN</t>
  </si>
  <si>
    <t>NOR-11</t>
  </si>
  <si>
    <t>Groupe hospitalier Mont Saint Michel</t>
  </si>
  <si>
    <t>CTRE HOSPIT.R.BOULIN-LIBOURNE</t>
  </si>
  <si>
    <t>CENTRE HOSPITALIER DE LIBOURNE</t>
  </si>
  <si>
    <t>HOPITAL DE JOUR ADULTES LA MARGERIDE</t>
  </si>
  <si>
    <t>HOPITAL DE JOUR ADULTES CLE DES CHAMPS</t>
  </si>
  <si>
    <t>HOPITAL DE JOUR ADULTES LE MAGNOLIA</t>
  </si>
  <si>
    <t>HOPITAL DE JOUR ENFANTS AMAZONE</t>
  </si>
  <si>
    <t>CH LIBOURNE- ANTENNE STE-FOY-LA-GRANDE</t>
  </si>
  <si>
    <t>HOPITAL GARDEROSE</t>
  </si>
  <si>
    <t>HOPITAL DE JOUR POUR ENFANTS ROCHEREAU</t>
  </si>
  <si>
    <t>HOPITAL DE JOUR POUR ENFANTS ST GIRONS</t>
  </si>
  <si>
    <t>CENTRE HOSPITALIER  "FRANCK-JOLY"</t>
  </si>
  <si>
    <t>CENTRE HOSPITALIER DE L'OUEST GUYANAIS</t>
  </si>
  <si>
    <t>CENTRE HOSPITALIER "FRANCK-JOLY" SSR</t>
  </si>
  <si>
    <t>CENTRE HOSPITALIER DE LUNEVILLE</t>
  </si>
  <si>
    <t>CH DE MARTIGUES HOPITAL DES RAYETTES</t>
  </si>
  <si>
    <t>CENTRE HOSPITALIER DE MARTIGUES</t>
  </si>
  <si>
    <t>HJ PSY SECT25 PORT BOUC CH MARTIGUES</t>
  </si>
  <si>
    <t>HJ PSY SECTEUR 23 CH MARTIGUES</t>
  </si>
  <si>
    <t>HJ PSY SECTEUR 24 CH MARTIGUES</t>
  </si>
  <si>
    <t>HJ PSY SECTEUR 10 CH MARTIGUES</t>
  </si>
  <si>
    <t>CH DE MARTIGUES HOPITAL DU VALLON</t>
  </si>
  <si>
    <t>CENTRE HOSPITALIER DE MAULEON</t>
  </si>
  <si>
    <t>CTRE HOSPITALIER DE MAULEON</t>
  </si>
  <si>
    <t>NA-11</t>
  </si>
  <si>
    <t>Deux Sèvres</t>
  </si>
  <si>
    <t>CHM - CENTRE HOSPITALIER DE MAYOTTE</t>
  </si>
  <si>
    <t>9F</t>
  </si>
  <si>
    <t>CENTRE HOSPITALIER DE MONTIER-EN-DER</t>
  </si>
  <si>
    <t>GE-09</t>
  </si>
  <si>
    <t>Marne Haute-Marne Meuse</t>
  </si>
  <si>
    <t>HOPITAL LOCAL DE MONTMIRAIL</t>
  </si>
  <si>
    <t>CENTRE HOSPITALIER DE MONTMIRAIL</t>
  </si>
  <si>
    <t>HOPITAL LOEWEL DE MUNSTER</t>
  </si>
  <si>
    <t>CENTRE HOSPITALIER DE MUNSTER</t>
  </si>
  <si>
    <t>CENTRE HOSPITALIER DE NIORT</t>
  </si>
  <si>
    <t>CMP + CATTP - 79G02</t>
  </si>
  <si>
    <t>HOPITAL DE JOUR - CMP - CATTP</t>
  </si>
  <si>
    <t>HOPITAL DE JOUR - CMP - CH NIORT</t>
  </si>
  <si>
    <t>CEAA - CTRE EXPERTISE AUTISME ADULTES</t>
  </si>
  <si>
    <t>LIEU DE VIE PSY. - 79G01</t>
  </si>
  <si>
    <t>CH NIORT- HAD SUD DEUX SEVRES</t>
  </si>
  <si>
    <t>CENTRE HOSPITALIER DE NONTRON</t>
  </si>
  <si>
    <t>CHS NOVILLARS</t>
  </si>
  <si>
    <t>CENTRE HOSPITALIER DE NOVILLARS</t>
  </si>
  <si>
    <t>FOYER POSTCURE LE COLOMBIER CHS</t>
  </si>
  <si>
    <t>CMP CATTP ADULTES ESPACE RENCONTRE</t>
  </si>
  <si>
    <t>CATIJ</t>
  </si>
  <si>
    <t>ESPACE ACCUEIL ADO ST JACQUES CHS</t>
  </si>
  <si>
    <t>HDJ CMP ENFANT PONTARLIER CHS NOVILLAR</t>
  </si>
  <si>
    <t>UNITE PERE MERE BEBE</t>
  </si>
  <si>
    <t>CENTRE HOSPITALIER DE PAU</t>
  </si>
  <si>
    <t>CENTRE HOSPITALIER DE PERIGUEUX</t>
  </si>
  <si>
    <t>CH PERONNE</t>
  </si>
  <si>
    <t>CENTRE HOSPITALIER DE PERONNE</t>
  </si>
  <si>
    <t>CENTRE HENRY EY CH PERONNE</t>
  </si>
  <si>
    <t>SSR CH PERONNE</t>
  </si>
  <si>
    <t>HAD CH PERONNE</t>
  </si>
  <si>
    <t>SERVICE PEDO PSYCHIATRIE CH PERONNE</t>
  </si>
  <si>
    <t>CENTRE HOSPITALIER DE PFASTATT</t>
  </si>
  <si>
    <t>GE-03</t>
  </si>
  <si>
    <t>Haute Alsace</t>
  </si>
  <si>
    <t>CENTRE HOSPITALIER DE PLAISIR</t>
  </si>
  <si>
    <t>CHS JEAN MARTIN CHARCOT</t>
  </si>
  <si>
    <t>MAISON THERAPEUTIQUE VERSAILLES</t>
  </si>
  <si>
    <t>HDJ RAMBOUILLET</t>
  </si>
  <si>
    <t>HDJ  JEAN MARTIN CHARCOT</t>
  </si>
  <si>
    <t>HDJ ST CYR L ECOLE</t>
  </si>
  <si>
    <t>CMP MATERNOLOGIE I04</t>
  </si>
  <si>
    <t>UNITE DE SOINS LA POMMERAIE</t>
  </si>
  <si>
    <t>HDJ  ELANCOURT</t>
  </si>
  <si>
    <t>HDJ VERSAILLES</t>
  </si>
  <si>
    <t>CENTRE HOSPITALIER DE PLOERMEL</t>
  </si>
  <si>
    <t>CENTRE HOSPITALIER DE PONT A MOUSSON</t>
  </si>
  <si>
    <t>CH PONT L'EVEQUE SITE DU VAL D'AUGE</t>
  </si>
  <si>
    <t>CENTRE HOSPITALIER DE PONT L'EVEQUE</t>
  </si>
  <si>
    <t>CH DE RAMBOUILLET</t>
  </si>
  <si>
    <t>CENTRE HOSPITALIER DE RAMBOUILLET</t>
  </si>
  <si>
    <t>CENTRE HOSPITALIER DE RAVENEL</t>
  </si>
  <si>
    <t>VOSGES</t>
  </si>
  <si>
    <t>CMPPA/CATTP/HOP JR-MAIS SANTE ST JEAN</t>
  </si>
  <si>
    <t>HOP JOUR ENFANTS SAINT-DIE</t>
  </si>
  <si>
    <t>APP THERAPEUTIQUES + PL DE NUIT EPINAL</t>
  </si>
  <si>
    <t>CMP ENFANTS/ADOLESCENTS</t>
  </si>
  <si>
    <t>CMP/SERV PLACEMT FAMIL THERAP ADULTES</t>
  </si>
  <si>
    <t>HOPITAL DE JOUR POUR ADULTES D'EPINAL</t>
  </si>
  <si>
    <t>HOP DE JOUR AD "LA ROCHE D'ARMA"</t>
  </si>
  <si>
    <t>HOP DE JOUR ADULTES/CATTP SAINT-DIE</t>
  </si>
  <si>
    <t>HOPITAL DE JOUR POUR ENFANTS D'EPINAL</t>
  </si>
  <si>
    <t>HOP JOUR/CMP/CATTP ENFANTS REMIREMONT</t>
  </si>
  <si>
    <t>CENTRE HOSPITALIER DE REMIREMONT</t>
  </si>
  <si>
    <t>GE-11</t>
  </si>
  <si>
    <t>Vosges</t>
  </si>
  <si>
    <t>USLD DU CENTRE HOSPITALIER REMIREMONT</t>
  </si>
  <si>
    <t>MAISON SAINT JACQUES</t>
  </si>
  <si>
    <t>CENTRE HOSPITALIER DE ROUFFACH</t>
  </si>
  <si>
    <t>HOP JOUR COLMAR 68 G03 CH ROUFFACH</t>
  </si>
  <si>
    <t>HOP JOUR THANN 68 G05 CH ROUFFACH</t>
  </si>
  <si>
    <t>HOP JOUR MULHOUSE 68 G09 CH ROUFFACH</t>
  </si>
  <si>
    <t>HOP JOUR CERNAY 68 I02 CH ROUFFACH</t>
  </si>
  <si>
    <t>HOP JOUR MULHOUSE 68 I02 CH ROUFFACH</t>
  </si>
  <si>
    <t>APPART THERAP ROUFFACH 68 G02 CH ROUFF</t>
  </si>
  <si>
    <t>APPART THERAP COLMAR 68 G03 CH ROUFF</t>
  </si>
  <si>
    <t>APPART THERAP THANN 68 G05 CH ROUFFACH</t>
  </si>
  <si>
    <t>HOP JOUR PFASTATT 68 G04 CH ROUFFACH</t>
  </si>
  <si>
    <t>CENTRE HOSPITALIER DE RUFFEC</t>
  </si>
  <si>
    <t>CH SAINT-QUENTIN</t>
  </si>
  <si>
    <t>CENTRE HOSPITALIER DE SAINT QUENTIN</t>
  </si>
  <si>
    <t>CENTRE PSYCHOTHERAPIE CH ST QUENTIN</t>
  </si>
  <si>
    <t>CENTRE HOSPITALIER DE SAINT SEVER</t>
  </si>
  <si>
    <t>CENTRE HOSPITALIER DE SAINT TROPEZ</t>
  </si>
  <si>
    <t>PACA-02</t>
  </si>
  <si>
    <t>Var</t>
  </si>
  <si>
    <t>CH GENEVIEVE DE GAULLE ANTHONIOZ</t>
  </si>
  <si>
    <t>CENTRE HOSPITALIER DE SAINT-DIZIER</t>
  </si>
  <si>
    <t>CENTRE HOSPITALIER DE SAINTE-MENEHOULD</t>
  </si>
  <si>
    <t>CENTRE HOSPITALIER DE SAINT-PALAIS</t>
  </si>
  <si>
    <t>2A0002614</t>
  </si>
  <si>
    <t>2A0002606</t>
  </si>
  <si>
    <t>CENTRE HOSPITALIER DE SARTENE</t>
  </si>
  <si>
    <t>CENTRE HOSPITALIER DE SAULT</t>
  </si>
  <si>
    <t>CH SOISSONS</t>
  </si>
  <si>
    <t>CENTRE HOSPITALIER DE SOISSONS</t>
  </si>
  <si>
    <t>USLD CH SOISSONS</t>
  </si>
  <si>
    <t>CH GENERAL DELAFONTAINE</t>
  </si>
  <si>
    <t>CENTRE HOSPITALIER DE ST-DENIS</t>
  </si>
  <si>
    <t>CH SAINT DENIS HOPITAL CASANOVA</t>
  </si>
  <si>
    <t>CENTRE HOSPITALIER SAINT JUNIEN</t>
  </si>
  <si>
    <t>CENTRE HOSPITALIER DE ST-JUNIEN</t>
  </si>
  <si>
    <t>CTRE HOSPITAL MOYEN SEJOUR ST JUNIEN</t>
  </si>
  <si>
    <t>UNITE SOINS LONGUE DUREE ST JUNIEN</t>
  </si>
  <si>
    <t>CENTRE HOSPITALIER DE TROYES</t>
  </si>
  <si>
    <t>GE-06</t>
  </si>
  <si>
    <t>Aube et  Sézannais</t>
  </si>
  <si>
    <t>AUBE</t>
  </si>
  <si>
    <t>SECTION MOYEN SEJOUR - CH DE TROYES</t>
  </si>
  <si>
    <t>MCO COMTE HENRI - CH DE TROYES</t>
  </si>
  <si>
    <t>UNITE D'ALCOOLOGIE JEAN SCHIFFER</t>
  </si>
  <si>
    <t>CH VERVINS</t>
  </si>
  <si>
    <t>CENTRE HOSPITALIER DE VERVINS</t>
  </si>
  <si>
    <t>HOPITAL LOCAL - VILLEDIEU LES POELES</t>
  </si>
  <si>
    <t>CENTRE HOSPITALIER DE VILLEDIEU</t>
  </si>
  <si>
    <t>CENTRE HOSPITALIER D'EMBRUN</t>
  </si>
  <si>
    <t>CENTRE HOSPITALIER DEPARTEMENTAL</t>
  </si>
  <si>
    <t>CENTRE HOSPITALIER D'EPERNAY</t>
  </si>
  <si>
    <t>CENTRE HOSPITALIER D'ERSTEIN</t>
  </si>
  <si>
    <t>HOP JOUR LINGOLSHEIM 67 G11 CH ERSTEIN</t>
  </si>
  <si>
    <t>HOP JOUR OBERNAI 67 G11 CH ERSTEIN</t>
  </si>
  <si>
    <t>CENTRE DE JOUR STRASBOURG SUD</t>
  </si>
  <si>
    <t>CTRE DE JOUR VALLE DE LA BRUCHE</t>
  </si>
  <si>
    <t>CJ ENFANT ET SA FAMILLE 67I04 SELESTAT</t>
  </si>
  <si>
    <t>HOP JOUR ILLKIRCH 67 G10 CH ERSTEIN</t>
  </si>
  <si>
    <t>HOP JOUR SELESTAT 67 G12 CH ERSTEIN</t>
  </si>
  <si>
    <t>C.H. DES PAYS DE MORLAIX</t>
  </si>
  <si>
    <t>CENTRE HOSPITALIER DES PAYS DE MORLAIX</t>
  </si>
  <si>
    <t>CENTRE MEDICAL "LE GUERVENAN"</t>
  </si>
  <si>
    <t>CH DES QUATRE VILLES SITE ST CLOUD</t>
  </si>
  <si>
    <t>CENTRE HOSPITALIER DES QUATRE VILLES</t>
  </si>
  <si>
    <t>CH DES QUATRE VILLES SITE SEVRES</t>
  </si>
  <si>
    <t>CENTRE HOSPITALIER D'EXCIDEUIL</t>
  </si>
  <si>
    <t>CH HIRSON</t>
  </si>
  <si>
    <t>CENTRE HOSPITALIER D'HIRSON</t>
  </si>
  <si>
    <t>CTRE HOSPITALIER DINAN</t>
  </si>
  <si>
    <t>CENTRE HOSPITALIER DINAN</t>
  </si>
  <si>
    <t>BRE-06</t>
  </si>
  <si>
    <t>Rance Eméraude</t>
  </si>
  <si>
    <t>CENTRE HOSPITALIER OLORON</t>
  </si>
  <si>
    <t>CENTRE HOSPITALIER D'OLORON STE MARIE</t>
  </si>
  <si>
    <t>CENTRE HOSPITALIER D'ORTHEZ</t>
  </si>
  <si>
    <t>CENTRE HOSPITALIER DOUARNENEZ</t>
  </si>
  <si>
    <t>BRE-02</t>
  </si>
  <si>
    <t>Union hospitalière de Cornouaille</t>
  </si>
  <si>
    <t>CTRE DE LONG SEJOUR - CH DOUARNENEZ</t>
  </si>
  <si>
    <t>CENTRE HOSPITALIER DU CLUNISOIS</t>
  </si>
  <si>
    <t>CENTRE HOSPITALIER DU PAYS D'APT</t>
  </si>
  <si>
    <t>CENTRE HOSPITALIER DU PAYS D'APT SLD</t>
  </si>
  <si>
    <t>CENTRE HOSPITALIER DU TERNOIS</t>
  </si>
  <si>
    <t>HF-04</t>
  </si>
  <si>
    <t>Artois-Ternois</t>
  </si>
  <si>
    <t>CENTRE HOSPITALIER DU TONNERROIS</t>
  </si>
  <si>
    <t>BFC-04</t>
  </si>
  <si>
    <t>Sud Yonne-Haut-Nivernais</t>
  </si>
  <si>
    <t>CENTRE HOSPITALIER DUBOIS BRIVE</t>
  </si>
  <si>
    <t>CH DUBOIS - SITE CH COEUR CORREZE</t>
  </si>
  <si>
    <t>CH BRIVE - SAINT GERMAIN</t>
  </si>
  <si>
    <t>CENTRE HOSPITALIER D'USSEL</t>
  </si>
  <si>
    <t>CENTRE HOSPITALIER ERNEST WAN-AJOUHU</t>
  </si>
  <si>
    <t>MAR_01</t>
  </si>
  <si>
    <t>9B</t>
  </si>
  <si>
    <t>MARTINIQUE</t>
  </si>
  <si>
    <t>HOPITAL LOCAL D'ERSTEIN</t>
  </si>
  <si>
    <t>CENTRE HOSPITALIER ERSTEIN VILLE</t>
  </si>
  <si>
    <t>CENTRE HOSPITALIER  ESQUIROL</t>
  </si>
  <si>
    <t>CENTRE HOSPITALIER ESQUIROL</t>
  </si>
  <si>
    <t>HOPITAL DE JOUR - CMP ST LEONARD</t>
  </si>
  <si>
    <t>HOPITAL DE JOUR - CMP MAGNAC LAVAL</t>
  </si>
  <si>
    <t>ATELIER ACTIVITES THERAPEUTIQUES</t>
  </si>
  <si>
    <t>CENTRE PROXI BASSIN AREDIEN - HOP JOUR</t>
  </si>
  <si>
    <t>HOPITAL DE JOUR - CMP SAINT JUNIEN</t>
  </si>
  <si>
    <t>HOPITAL DE JOUR - CMP SAINTE CLAIRE</t>
  </si>
  <si>
    <t>HOPITAL DE JOUR - CMP VAN GOGH</t>
  </si>
  <si>
    <t>UNITE DE SOINS INTENSIFS DU SOIR</t>
  </si>
  <si>
    <t>C.H FOUGERES</t>
  </si>
  <si>
    <t>CENTRE HOSPITALIER FOUGERES</t>
  </si>
  <si>
    <t>CENTRE HOSPITALIER GENERAL D'AUBAGNE</t>
  </si>
  <si>
    <t>CH EDMOND GARCIN MOYEN SEJOUR AUBAGNE</t>
  </si>
  <si>
    <t>CENTRE HOSPITALIER GENERAL LA CIOTAT</t>
  </si>
  <si>
    <t>CH PONT-SAINTE-MAXENCE</t>
  </si>
  <si>
    <t>CENTRE HOSPITALIER GEORGES DECROZE</t>
  </si>
  <si>
    <t>HF-11</t>
  </si>
  <si>
    <t>Oise Sud</t>
  </si>
  <si>
    <t>USLD UZERCHE</t>
  </si>
  <si>
    <t>CENTRE HOSPITALIER GERIATRIQUE UZERCHE</t>
  </si>
  <si>
    <t>CH LA FERE</t>
  </si>
  <si>
    <t>CENTRE HOSPITALIER GERONTOLOGIQUE</t>
  </si>
  <si>
    <t>CENTRE HOSPITALIER GRAND-FOUGERAY</t>
  </si>
  <si>
    <t>CENTRE HOSPITALIER GRAND FOUGERAY</t>
  </si>
  <si>
    <t>CENTRE HOSPITALIER GUINGAMP</t>
  </si>
  <si>
    <t>BRE-07</t>
  </si>
  <si>
    <t>Armor</t>
  </si>
  <si>
    <t>CHI DE CRETEIL</t>
  </si>
  <si>
    <t>CENTRE HOSPITALIER INTERCOM DE CRETEIL</t>
  </si>
  <si>
    <t>CENTRE HOSPITALIER ISLE SUR LA SORGUE</t>
  </si>
  <si>
    <t>CENTRE HOSPITALIER JEAN BOUVERI</t>
  </si>
  <si>
    <t>CENTRE HOSPITALIER SARLAT</t>
  </si>
  <si>
    <t>CENTRE HOSPITALIER JEAN LECLAIRE</t>
  </si>
  <si>
    <t>CH JOSEPH IMBERT D'ARLES</t>
  </si>
  <si>
    <t>CENTRE HOSPITALIER JOSEPH IMBERT ARLES</t>
  </si>
  <si>
    <t>CMP CATTP DE BARRIOL SECTEUR 13I11</t>
  </si>
  <si>
    <t>CMP TRINQUETAILLE SECTEUR 13G26</t>
  </si>
  <si>
    <t>CH LONS</t>
  </si>
  <si>
    <t>CENTRE HOSPITALIER JURA SUD</t>
  </si>
  <si>
    <t>BFC-08</t>
  </si>
  <si>
    <t xml:space="preserve">Jura </t>
  </si>
  <si>
    <t>CH JURA SUD SITE CHAMPAGNOLE</t>
  </si>
  <si>
    <t>CH JURA SUD PIERRE FUTIN ORGELET</t>
  </si>
  <si>
    <t>CH LOUIS PASTEUR DOLE</t>
  </si>
  <si>
    <t>CENTRE HOSPITALIER L PASTEUR DOLE</t>
  </si>
  <si>
    <t>EHPAD USLD ARMAND TRUCHOT CH DOLE</t>
  </si>
  <si>
    <t>CENTRE HOSPITALIER L-D. BEAUPERTHUY</t>
  </si>
  <si>
    <t>CENTRE HOSPITALIER L. D. BEAUPERTHUY</t>
  </si>
  <si>
    <t>CENTRE HOSPITALIER LA GUERCHE DE BGNE</t>
  </si>
  <si>
    <t>CTRE HOSPITAL MOYEN SEJOUR SOUTERRAINE</t>
  </si>
  <si>
    <t>CENTRE HOSPITALIER LA SOUTERRAINE</t>
  </si>
  <si>
    <t>CH DE LANMARY</t>
  </si>
  <si>
    <t>CENTRE HOSPITALIER LANMARY</t>
  </si>
  <si>
    <t>CENTRE HOSPITALIER LANMEUR</t>
  </si>
  <si>
    <t>CENTRE HOSPITALIER LANNION</t>
  </si>
  <si>
    <t>CENTRE REEDUC TRESTEL</t>
  </si>
  <si>
    <t>CH DE PROVINS LEON BINET</t>
  </si>
  <si>
    <t>CENTRE HOSPITALIER LEON BINET PROVINS</t>
  </si>
  <si>
    <t>CENTRE HOSPITALIER LEON BOURGEOIS</t>
  </si>
  <si>
    <t>HOPITAL LOCAL LES CYGNES LORMES</t>
  </si>
  <si>
    <t>CENTRE HOSPITALIER LES CYGNES</t>
  </si>
  <si>
    <t>BFC-06</t>
  </si>
  <si>
    <t>Nièvre</t>
  </si>
  <si>
    <t>NIEVRE</t>
  </si>
  <si>
    <t>CHS LES MURETS</t>
  </si>
  <si>
    <t>CENTRE HOSPITALIER LES MURETS</t>
  </si>
  <si>
    <t>IDF-10</t>
  </si>
  <si>
    <t>94 Nord</t>
  </si>
  <si>
    <t>HDJ VILLIERS 94G04</t>
  </si>
  <si>
    <t>FOYER POST CURE INTERSECTORIEL</t>
  </si>
  <si>
    <t>HDJ FONTENAY SOUS BOIS 94G01</t>
  </si>
  <si>
    <t>HDJ SAINT MAUR 94G05</t>
  </si>
  <si>
    <t>HDJ CHAMPIGNY 940G03</t>
  </si>
  <si>
    <t>HDJ  NOGENT 94G02</t>
  </si>
  <si>
    <t>CMP LA TOURELLE</t>
  </si>
  <si>
    <t>CMP DE JOINVILLE</t>
  </si>
  <si>
    <t>CENTRE HOSPITALIER LESNEVEN</t>
  </si>
  <si>
    <t>CTRE HOSPITALIER MOYEN SEJOUR EVAUX</t>
  </si>
  <si>
    <t>CENTRE HOSPITALIER M L S EVAUX</t>
  </si>
  <si>
    <t>CENTRE HOSPITALIER MAURICE DESPINOY</t>
  </si>
  <si>
    <t>C. H NORD CARAIBE - SITE CARBET</t>
  </si>
  <si>
    <t>CENTRE HOSPITALIER NORD CARAIBE</t>
  </si>
  <si>
    <t>C. H  NORD CARAIBE - SITE SAINT PIERRE</t>
  </si>
  <si>
    <t>CHP SAINT GREGOIRE</t>
  </si>
  <si>
    <t>CENTRE HOSPITALIER PRIVE ST GREGOIRE</t>
  </si>
  <si>
    <t>CHPC - SITE CHERBOURG</t>
  </si>
  <si>
    <t>CENTRE HOSPITALIER PUBLIC DU COTENTIN</t>
  </si>
  <si>
    <t>NOR-03</t>
  </si>
  <si>
    <t>Cotentin</t>
  </si>
  <si>
    <t>CHPC - SITE VALOGNES</t>
  </si>
  <si>
    <t>CH RIVES DE SEINE SITE COURBEVOIE</t>
  </si>
  <si>
    <t>CENTRE HOSPITALIER RIVES DE SEINE</t>
  </si>
  <si>
    <t>CH RIVES DE SEINE SITE NEUILLY S/SEINE</t>
  </si>
  <si>
    <t>CH RIVES DE SEINE SITE DE PUTEAUX</t>
  </si>
  <si>
    <t>POLE PSYCHIATRIE SANTE MENTALE</t>
  </si>
  <si>
    <t>CENTRE HOSPITALIER ROBERT MORLEVAT</t>
  </si>
  <si>
    <t>CENTRE HOSPITALIER ROCHEFORT</t>
  </si>
  <si>
    <t>NA-02</t>
  </si>
  <si>
    <t>Atlantique 17</t>
  </si>
  <si>
    <t>CENTRE HOSPITALIER ROYAN-ATLANTIQUE</t>
  </si>
  <si>
    <t>USLD - CH ROYAN</t>
  </si>
  <si>
    <t>CENTRE HOSPITALIER YVES LE FOLL</t>
  </si>
  <si>
    <t>CENTRE HOSPITALIER SAINT BRIEUC-PAIMPOL-TREGUIER</t>
  </si>
  <si>
    <t>CENTRE HOSPITALIER PAIMPOL</t>
  </si>
  <si>
    <t>CENTRE HOSPITALIER TREGUIER</t>
  </si>
  <si>
    <t>SSR GERIATRIQUE</t>
  </si>
  <si>
    <t>UDM DE LANNION</t>
  </si>
  <si>
    <t>UDM DE PAIMPOL</t>
  </si>
  <si>
    <t>UDM SITE CH GUINGAMP</t>
  </si>
  <si>
    <t>CENTRE HOSPITALIER SAINT CHARLES TOUL</t>
  </si>
  <si>
    <t>USLD CH TOUL</t>
  </si>
  <si>
    <t>CENTRE HOSPITALIER SAINT-MALO</t>
  </si>
  <si>
    <t>CENTRE HOSPITALIER SAINT MALO</t>
  </si>
  <si>
    <t>CH SAINT MALO SITE DU ROSAIS</t>
  </si>
  <si>
    <t>HDJ E RENAN</t>
  </si>
  <si>
    <t>USLD LA BRIANTAIS CH ST MALO</t>
  </si>
  <si>
    <t>HDJ CMP CATTP COMBOURG</t>
  </si>
  <si>
    <t>HDJ CMP CATTP DOL-DE-BRETAGNE</t>
  </si>
  <si>
    <t>HDJ CMP CATTP DINARD</t>
  </si>
  <si>
    <t>CH SAINT MALO CENTRE SANTE MENTALE</t>
  </si>
  <si>
    <t>C.H. STE MARIE</t>
  </si>
  <si>
    <t>CENTRE HOSPITALIER SAINTE-MARIE</t>
  </si>
  <si>
    <t>CH SEVRE ET LOIRE- LOROUX BOTTEREAU</t>
  </si>
  <si>
    <t>CENTRE HOSPITALIER SEVRE ET LOIRE</t>
  </si>
  <si>
    <t>PDL-01</t>
  </si>
  <si>
    <t>Loire Atlantique</t>
  </si>
  <si>
    <t>CH SEVRE ET LOIRE - VERTOU</t>
  </si>
  <si>
    <t>CENTRE HOSPITALIER ST NICOLAS DE PORT</t>
  </si>
  <si>
    <t>CENTRE HOSPITALIER ST RENAN</t>
  </si>
  <si>
    <t>CENTRE HOSPITALIER ST-CHARLES COMMERCY</t>
  </si>
  <si>
    <t>MEUSE</t>
  </si>
  <si>
    <t>CH ST JOSEPH ST LUC</t>
  </si>
  <si>
    <t>CENTRE HOSPITALIER ST-JOSEPH ST-LUC</t>
  </si>
  <si>
    <t>CTRE DE READAPT A CALMETTE DE YERRES</t>
  </si>
  <si>
    <t>CENTRE HOSPITALIER SUD FRANCILIEN</t>
  </si>
  <si>
    <t>CMP DE VIGNEUX SUR SEINE</t>
  </si>
  <si>
    <t>CH SUD FRANCILIEN SITE JEAN JAURES</t>
  </si>
  <si>
    <t>CMP LES MOZARDS</t>
  </si>
  <si>
    <t>CMP D EVRY</t>
  </si>
  <si>
    <t>UNITE CLINIQUE J LACAN</t>
  </si>
  <si>
    <t>CH SUD SEINE ET MARNE FONTAINEBLEAU</t>
  </si>
  <si>
    <t>CENTRE HOSPITALIER SUD SEINE ET MARNE</t>
  </si>
  <si>
    <t>IDF-02</t>
  </si>
  <si>
    <t>77 Sud</t>
  </si>
  <si>
    <t>CH SUD SEINE ET MARNE SITE MONTEREAU</t>
  </si>
  <si>
    <t>CH SUD SEINE ET MARNE SITE DE NEMOURS</t>
  </si>
  <si>
    <t>CH VERDUN/ST MIHIEL-HOP ST NICOLAS</t>
  </si>
  <si>
    <t>CENTRE HOSPITALIER VERDUN/SAINT MIHIEL</t>
  </si>
  <si>
    <t>CH VERDUN/ST MIHIEL-UNITE D'HOSP. ADOS</t>
  </si>
  <si>
    <t>CENTRE HOSPITALIER STE-ANNE  ST-MIHIEL</t>
  </si>
  <si>
    <t>CH VERDUN/ST MIHIEL - HOP DESANDROUINS</t>
  </si>
  <si>
    <t>USLD DU CH VERDUN/ST MIHIEL</t>
  </si>
  <si>
    <t>CH VERDUN/ST MIHIEL-PSY IJ-CMP/CATT/HJ</t>
  </si>
  <si>
    <t>APPARTEMENT THERAPEUTIQUE</t>
  </si>
  <si>
    <t>CENTRE HOSPITALIER   VITRE</t>
  </si>
  <si>
    <t>CENTRE HOSPITALIER VITRE</t>
  </si>
  <si>
    <t>SERVICE DE S.S.R. - CH VITRE</t>
  </si>
  <si>
    <t>CENTRE HOSPITALIER VITRY LE FRANCOIS</t>
  </si>
  <si>
    <t>CENTRE LUTTE CONTRE LE CANCER J.PERRIN</t>
  </si>
  <si>
    <t>MANIOUKANI SPA INTERNATIONAL</t>
  </si>
  <si>
    <t>CENTRE MANIOUKANI</t>
  </si>
  <si>
    <t>CENTRE MCO COTE D'OPALE</t>
  </si>
  <si>
    <t>CLINIQUE MONTPRIBAT</t>
  </si>
  <si>
    <t>CENTRE MEDICAL INFANTILE MONTPRIBAT</t>
  </si>
  <si>
    <t>CENTRE MEDICAL LA DURANCE</t>
  </si>
  <si>
    <t>CENTRE MEDICAL LA SOURCE</t>
  </si>
  <si>
    <t>CLINIQUE LE MONT VEYRIER</t>
  </si>
  <si>
    <t>CENTRE MEDICAL LE MONT BLANC</t>
  </si>
  <si>
    <t>CLINIQUE LES DEUX LYS</t>
  </si>
  <si>
    <t>HOPITAL PRIVE SAINT PAUL</t>
  </si>
  <si>
    <t>CENTRE MEDICAL SAINT PAUL</t>
  </si>
  <si>
    <t>H.A.D DE LA CLINIQUE ST PAUL</t>
  </si>
  <si>
    <t>CENTRE MEDICO-CHIRURGICAL DES JOCKEYS</t>
  </si>
  <si>
    <t>CENTRE MEDICO CHIRURGICAL DU MANS</t>
  </si>
  <si>
    <t>CENTRE MEDICO-CHIRURGICAL DU MANS</t>
  </si>
  <si>
    <t>CENTRE MEDICO SOCIAL</t>
  </si>
  <si>
    <t>CENTRE MEDICO-SOCIAL</t>
  </si>
  <si>
    <t>CENTRE AMBULATOIRE LIVRY GARGAN INICEA</t>
  </si>
  <si>
    <t>CENTRE PSYCHIATRIQUE LIVRYEN</t>
  </si>
  <si>
    <t>CENTRE PSYCHOTHERAPIQUE DE L'ORNE</t>
  </si>
  <si>
    <t>CPO PSYCHIATRIE SITE DE L'AIGLE</t>
  </si>
  <si>
    <t>HOPITAL DEPARTEMENTAL LES MARGUERITES</t>
  </si>
  <si>
    <t>CMP ENF/ P.ENFANCE-CATTP- HJ ENF CPN</t>
  </si>
  <si>
    <t>CENTRE PSYCHOTHERAPIQUE NANCY</t>
  </si>
  <si>
    <t>CMP ADULTES LUNEVILLE (CPN-G03)</t>
  </si>
  <si>
    <t>UNITE PSYCHOLOGIE MEDICALE ADULTES CPN</t>
  </si>
  <si>
    <t>CMP CATTP HOP JOUR MAXEVILLE (CPN-I04)</t>
  </si>
  <si>
    <t>CENTRE DE POST CURE DU C P N</t>
  </si>
  <si>
    <t>CENTRE DE SOINS PR ADOLESCENTS CPN</t>
  </si>
  <si>
    <t>CMP CATTP HP JOUR ENF TOUL (CPN-I04)</t>
  </si>
  <si>
    <t>CHS CENTRE PSYCHOTHERAPIQUE DE NANCY</t>
  </si>
  <si>
    <t>UNITE D'ACCUEIL URGENCES PSYCH. CPN</t>
  </si>
  <si>
    <t>CMP CATTP HOP JOUR MADELEINE (CPN-I02)</t>
  </si>
  <si>
    <t>UPPAM UNITE PSYCH ADULTES  (CPN)</t>
  </si>
  <si>
    <t>UNITE DE PEDOPSYCHIATRIE DEPT DU CPN</t>
  </si>
  <si>
    <t>CPN - SITE DE SAINT NICOLAS DE PORT</t>
  </si>
  <si>
    <t>CMP/CATTP AD-ENF ET HJ PARENTS-BEBES</t>
  </si>
  <si>
    <t>SSR CONFLUENT LNA</t>
  </si>
  <si>
    <t>CENTRE READAPTATION DU CONFLUENT LNA</t>
  </si>
  <si>
    <t>CRF STER LAMALOU LES BAINS</t>
  </si>
  <si>
    <t>CENTRE REEDUCATION MOTRICE DR STER</t>
  </si>
  <si>
    <t>CRF STER ST CLEMENT DE RIVIERE</t>
  </si>
  <si>
    <t>C.R.L.C.C. EUGENE MARQUIS</t>
  </si>
  <si>
    <t>CENTRE REGIONAL DE LUTTE CONTRE CANCER</t>
  </si>
  <si>
    <t>CLINIQUE LE PONT INICEA</t>
  </si>
  <si>
    <t>CENTRE SOINS DE SUITE DE SARTROUVILLE - ETAB ADMINISTRE PAR KORIAN SA</t>
  </si>
  <si>
    <t>SSR ANJOU</t>
  </si>
  <si>
    <t>CENTRE SSR DE L'ANJOU</t>
  </si>
  <si>
    <t>CRF CARDIO VASCULAIRE W.HARVEY</t>
  </si>
  <si>
    <t>CENTRE WILLIAM HARVEY</t>
  </si>
  <si>
    <t>HDJ CEREP DE PARIS</t>
  </si>
  <si>
    <t>CEREP FBG POISSONNIERE PARIS</t>
  </si>
  <si>
    <t>HDJ BOULLOCHE CEREP</t>
  </si>
  <si>
    <t>HDJ PARC MONTSOURIS</t>
  </si>
  <si>
    <t>CH VICTOR DUPOUY</t>
  </si>
  <si>
    <t>CH  VICTOR  DUPOUY  ARGENTEUIL</t>
  </si>
  <si>
    <t>CH - VIMOUTIERS</t>
  </si>
  <si>
    <t>CH AGGLOMERATION MONTARGOISE</t>
  </si>
  <si>
    <t>CVL-05</t>
  </si>
  <si>
    <t>Loiret</t>
  </si>
  <si>
    <t>CHAM - SITE LA CERISAIE</t>
  </si>
  <si>
    <t>CH AIRE SUR LA LYS</t>
  </si>
  <si>
    <t>HF-08</t>
  </si>
  <si>
    <t>Dunkerquois et Audomarois</t>
  </si>
  <si>
    <t>CH DE MOUTIERS</t>
  </si>
  <si>
    <t>CH ALBERTVILLE MOUTIERS</t>
  </si>
  <si>
    <t>ARA-02</t>
  </si>
  <si>
    <t>Savoie Belley</t>
  </si>
  <si>
    <t>CH D'ALBERTVILLE</t>
  </si>
  <si>
    <t>USLD CLAUDE LEGER</t>
  </si>
  <si>
    <t>CH ALBI</t>
  </si>
  <si>
    <t>OCC-13</t>
  </si>
  <si>
    <t>Cœur d'Occitanie</t>
  </si>
  <si>
    <t>CH ALES CEVENNES</t>
  </si>
  <si>
    <t>OCC-03</t>
  </si>
  <si>
    <t>Cévennes Gard Camargue</t>
  </si>
  <si>
    <t>USLD LES CIGALES CH ALES</t>
  </si>
  <si>
    <t>USLD LA ROSE DES VENTS CH ALES</t>
  </si>
  <si>
    <t>UNITE SOINS PSY GEN CH ALES CEVENNES</t>
  </si>
  <si>
    <t>CH ALIGRE BOURBON LANCY</t>
  </si>
  <si>
    <t>CH ALPES ISERE</t>
  </si>
  <si>
    <t>ARA-05</t>
  </si>
  <si>
    <t>Alpes Dauphiné</t>
  </si>
  <si>
    <t>HJ ADULTES NELSON MANDELA</t>
  </si>
  <si>
    <t>HJ FONTAINE</t>
  </si>
  <si>
    <t>HJ FERRIE PETITE ENFANCE GRENOBLE</t>
  </si>
  <si>
    <t>HJ ENFANTS JENNY AUBRY</t>
  </si>
  <si>
    <t>HJ ADOLESCENTS - ROGER MISES</t>
  </si>
  <si>
    <t>HJ ENFANTS ESPACE VICTOR</t>
  </si>
  <si>
    <t>HJ ADULTES CASSIOPEE</t>
  </si>
  <si>
    <t>HJ USN2</t>
  </si>
  <si>
    <t>HOPITAL DE JOUR VOIRON SERAPHINE</t>
  </si>
  <si>
    <t>HJ ADDICTOLOGIE</t>
  </si>
  <si>
    <t>HJ ENFANTS PERREAU</t>
  </si>
  <si>
    <t>HJ ENFANTS COUBLEVIE</t>
  </si>
  <si>
    <t>HJ ENFANTS THIERS</t>
  </si>
  <si>
    <t>CH ALPES LEMAN</t>
  </si>
  <si>
    <t>ARA-07</t>
  </si>
  <si>
    <t>Léman Mont-Blanc</t>
  </si>
  <si>
    <t>CH ANDREVETAN</t>
  </si>
  <si>
    <t>CH ANNECY-GENEVOIS SITE ANNECY</t>
  </si>
  <si>
    <t>CH ANNECY GENEVOIS</t>
  </si>
  <si>
    <t>ARA-08</t>
  </si>
  <si>
    <t>Genevois Annecy Albanais</t>
  </si>
  <si>
    <t>CH ANNECY-GENEVOIS SITE ST JULIEN EN G</t>
  </si>
  <si>
    <t>ESIS SEYNOD</t>
  </si>
  <si>
    <t>UNITE D'HOSPIT PSYCHIATRIQUE ADULTE</t>
  </si>
  <si>
    <t>HJ ADULTE LES REGAINS</t>
  </si>
  <si>
    <t>HJ ENFANTS LE SEXTANT</t>
  </si>
  <si>
    <t>CH ARDECHE MERIDIONALE -VALS LES BAINS</t>
  </si>
  <si>
    <t>CH ARDECHE MERIDIONALE</t>
  </si>
  <si>
    <t>ARA-14</t>
  </si>
  <si>
    <t>Drome Ardèche Vercors</t>
  </si>
  <si>
    <t>CH ARDECHE MERIDIONALE - AUBENAS</t>
  </si>
  <si>
    <t>SSR L.ROUVEYROL CH ARDECHE MERIDIONALE</t>
  </si>
  <si>
    <t>CH ARDECHE NORD</t>
  </si>
  <si>
    <t>ARA-09</t>
  </si>
  <si>
    <t>Loire</t>
  </si>
  <si>
    <t>CENTRE HOSPITALIER D'ARGENTAN</t>
  </si>
  <si>
    <t>CH ARGENTAN</t>
  </si>
  <si>
    <t>CH ARIEGE COUSERANS SITE ST LIZIER</t>
  </si>
  <si>
    <t>CH ARIEGE COUSERANS</t>
  </si>
  <si>
    <t>OCC-08</t>
  </si>
  <si>
    <t>Pyrénées ariégeoises</t>
  </si>
  <si>
    <t>ARIEGE</t>
  </si>
  <si>
    <t>CMP ADULTES SAINT-GIRONS CHAC</t>
  </si>
  <si>
    <t>USLD ST LIZIER CH ARIEGE COUSERANS</t>
  </si>
  <si>
    <t>CMP PAMIERS CHAC</t>
  </si>
  <si>
    <t>CH ARMENTIERES</t>
  </si>
  <si>
    <t>CTRE CONVALESCENCE SSR CH ARMENTIERES</t>
  </si>
  <si>
    <t>CH ARRAS</t>
  </si>
  <si>
    <t>CENTRE DE SOINS PSY ROGER MISES</t>
  </si>
  <si>
    <t>USLD CH ARRAS</t>
  </si>
  <si>
    <t>CH AUCH EN GASCOGNE</t>
  </si>
  <si>
    <t>OCC-10</t>
  </si>
  <si>
    <t>Gers</t>
  </si>
  <si>
    <t>GERS</t>
  </si>
  <si>
    <t>CH AUXERRE</t>
  </si>
  <si>
    <t>CH AVALLON</t>
  </si>
  <si>
    <t>CH AVESNES</t>
  </si>
  <si>
    <t>CH AVESNES SUR HELPE</t>
  </si>
  <si>
    <t>HF-06</t>
  </si>
  <si>
    <t>Hainaut</t>
  </si>
  <si>
    <t>CHAG - SITE AVRANCHES</t>
  </si>
  <si>
    <t>CH AVRANCHES-GRANVILLE</t>
  </si>
  <si>
    <t>CHAG - SITE GRANVILLE</t>
  </si>
  <si>
    <t>CH BAGNERES DE BIGORRE</t>
  </si>
  <si>
    <t>OCC-09</t>
  </si>
  <si>
    <t>Hautes-Pyrénées</t>
  </si>
  <si>
    <t>HAUTES-PYRENEES</t>
  </si>
  <si>
    <t>USLD CH BAGNERES DE BIGORRE</t>
  </si>
  <si>
    <t>CH BAPAUME</t>
  </si>
  <si>
    <t>CH BEDARIEUX</t>
  </si>
  <si>
    <t>OCC-05</t>
  </si>
  <si>
    <t>Ouest Hérault</t>
  </si>
  <si>
    <t>CH BEL AIR</t>
  </si>
  <si>
    <t>CH BELAIR</t>
  </si>
  <si>
    <t>GE-04</t>
  </si>
  <si>
    <t>Nord Ardennes</t>
  </si>
  <si>
    <t>ARDENNES</t>
  </si>
  <si>
    <t>CH BERNAY</t>
  </si>
  <si>
    <t>NOR-10</t>
  </si>
  <si>
    <t>Eure-Seine Pays d'Ouche</t>
  </si>
  <si>
    <t>CH BEZIERS</t>
  </si>
  <si>
    <t>HJ PSY GEN SITE PERREAL CH BEZIERS</t>
  </si>
  <si>
    <t>CMPEA HJ ANNE FRANCK BEZIERS</t>
  </si>
  <si>
    <t>SSR CH BEZIERS</t>
  </si>
  <si>
    <t>HAD CH BEZIERS</t>
  </si>
  <si>
    <t>CTRE PSYCHOTHERAPIE C CLAUDEL CH BEZIE</t>
  </si>
  <si>
    <t>HJ PSY GEN CMP BEDARIEUX CH BEZIERS</t>
  </si>
  <si>
    <t>HJ PSY GEN CMP AGDE CH BEZIERS</t>
  </si>
  <si>
    <t>HJ PSY GEN CMP PEZENAS CH BEZIERS</t>
  </si>
  <si>
    <t>CH BLOIS SIMONE VEIL</t>
  </si>
  <si>
    <t>CH BLOIS  SIMONE VEIL</t>
  </si>
  <si>
    <t>CVL-04</t>
  </si>
  <si>
    <t>Loir-et-Cher</t>
  </si>
  <si>
    <t>CH BOULOGNE-SUR-MER</t>
  </si>
  <si>
    <t>HF-09</t>
  </si>
  <si>
    <t>HOPITAL DE JOUR CH BOULOGNE</t>
  </si>
  <si>
    <t>CENTRE DE PSYCHOTHERAPIE</t>
  </si>
  <si>
    <t>CH DE BOURG SAINT ANDEOL</t>
  </si>
  <si>
    <t>CH BOURG SAINT ANDEOL</t>
  </si>
  <si>
    <t>CHBA SITE DE VANNES</t>
  </si>
  <si>
    <t>CH BRETAGNE ATLANTIQUE</t>
  </si>
  <si>
    <t>CHBA SITE D'AURAY</t>
  </si>
  <si>
    <t>CH BUGEY SUD</t>
  </si>
  <si>
    <t>CH CALAIS</t>
  </si>
  <si>
    <t>CH CAMBRAI</t>
  </si>
  <si>
    <t>CH CAMILLE CLAUDEL</t>
  </si>
  <si>
    <t>HJ LA PASSERELLE</t>
  </si>
  <si>
    <t>HJ - CMP - CATTP - DOREMI</t>
  </si>
  <si>
    <t>HOPITAL DE JOUR - CMP PASSEROSES</t>
  </si>
  <si>
    <t>FOYER EN RESEAU</t>
  </si>
  <si>
    <t>HJ - CMP - CATTP - CHALRES PEGUY</t>
  </si>
  <si>
    <t>HJ - CMP - CATTP - PATIPATA</t>
  </si>
  <si>
    <t>HJ - CMP - CATTP - LES ORPINS</t>
  </si>
  <si>
    <t>HJ - CMP - CATTP - RUFFEC LE LIEN</t>
  </si>
  <si>
    <t>HJ - CMP - CATTP - ESPACE WINNICOTT</t>
  </si>
  <si>
    <t>CH CAMILLE CLAUDEL - SITE JEAN DOUCET</t>
  </si>
  <si>
    <t>CH CARCASSONNE</t>
  </si>
  <si>
    <t>OCC-02</t>
  </si>
  <si>
    <t>Ouest audois</t>
  </si>
  <si>
    <t>USLD LES RIVES D'ODE CH CARCASSONNE</t>
  </si>
  <si>
    <t>CH JP CASSABEL CASTELNAUDARY</t>
  </si>
  <si>
    <t>CH CASTELNAUDARY</t>
  </si>
  <si>
    <t>CH CHARLES PERRENS</t>
  </si>
  <si>
    <t>CH CNP SITE CHATEAUBRIANT</t>
  </si>
  <si>
    <t>CH CHATEAUBRIANT NOZAY POUANCE</t>
  </si>
  <si>
    <t>CH CNP SITE NOZAY</t>
  </si>
  <si>
    <t>CH CNP SITE POUANCE</t>
  </si>
  <si>
    <t>CH CHATEAU-CHINON</t>
  </si>
  <si>
    <t>CH CLAMECY</t>
  </si>
  <si>
    <t>CH CLERMONT L'HERAULT</t>
  </si>
  <si>
    <t>OCC-04</t>
  </si>
  <si>
    <t>Est Hérault et Sud Aveyron</t>
  </si>
  <si>
    <t>CH COMMINGES PYRENEES SITE ST PLANCARD</t>
  </si>
  <si>
    <t>CH COMMINGES PYRENEES</t>
  </si>
  <si>
    <t>OCC-07</t>
  </si>
  <si>
    <t>Haute-Garonne et Tarn Ouest</t>
  </si>
  <si>
    <t>CH CONDOM</t>
  </si>
  <si>
    <t>CH COSNE COURS SUR LOIRE</t>
  </si>
  <si>
    <t>CENTRE HOSPITALIER COTE DE LUMIERE</t>
  </si>
  <si>
    <t>CH COTE DE LUMIERE</t>
  </si>
  <si>
    <t>PDL-05</t>
  </si>
  <si>
    <t>Vendée</t>
  </si>
  <si>
    <t>USLD LES MAISONNEES DE LUMIERE</t>
  </si>
  <si>
    <t>CENTRE HOSPITALIER DE COUTANCES</t>
  </si>
  <si>
    <t>CH COUTANCES</t>
  </si>
  <si>
    <t>CH DE CRAPONNE SUR ARZON</t>
  </si>
  <si>
    <t>CH CRAPONNE SUR ARZON</t>
  </si>
  <si>
    <t>ARA-06</t>
  </si>
  <si>
    <t>Haute-Loire</t>
  </si>
  <si>
    <t>CH D'AMBERT</t>
  </si>
  <si>
    <t>ARA-01</t>
  </si>
  <si>
    <t>Allier Puy-de-Dôme</t>
  </si>
  <si>
    <t>CH D'ANTIBES JUAN LES PINS</t>
  </si>
  <si>
    <t>HOP DE JOUR PSYCHIATRIQUE L'ESCALE</t>
  </si>
  <si>
    <t>CH HENRI MONDOR</t>
  </si>
  <si>
    <t>CH D'AURILLAC</t>
  </si>
  <si>
    <t>ARA-04</t>
  </si>
  <si>
    <t>Cantal</t>
  </si>
  <si>
    <t>CH ANNEXE CUEILHES</t>
  </si>
  <si>
    <t>CENTRE HOSPITALIER D'AUXONNE</t>
  </si>
  <si>
    <t>CH D'AUXONNE</t>
  </si>
  <si>
    <t>CH D'AVIGNON HENRI DUFFAUT</t>
  </si>
  <si>
    <t>CH D'AVIGNON CHIRURGIE SITE APT</t>
  </si>
  <si>
    <t>CH VALENCIENNES</t>
  </si>
  <si>
    <t>CH DE  VALENCIENNES</t>
  </si>
  <si>
    <t>ANT CMP 59I09 ENF ST-AMAND CH VALENCIE</t>
  </si>
  <si>
    <t>AT FRESNES SUR ESCAUT CH VALENCIENNES</t>
  </si>
  <si>
    <t>CENTRE DE JOUR BRUAY SUR ESCAUT 59G31</t>
  </si>
  <si>
    <t>INSTITUT DE SSR JEAN STABLINSKI</t>
  </si>
  <si>
    <t>CMP 59G31 &amp; 59G32 ADUL CH VALENCIENNES</t>
  </si>
  <si>
    <t>CMP 59I09 ENFANTS CH VALENCIENNES</t>
  </si>
  <si>
    <t>HJ PSY ENFANTS DENAIN CH VALENCIENNES</t>
  </si>
  <si>
    <t>HJ PSY ADUL 59G30 CH VALENCIENNES</t>
  </si>
  <si>
    <t>USLD CH VALENCIENNES</t>
  </si>
  <si>
    <t>CH BLD FV SITE FV</t>
  </si>
  <si>
    <t>CH DE BAR-LE-DUC FAINS-VEEL</t>
  </si>
  <si>
    <t>CH BLD FV SITE BLD</t>
  </si>
  <si>
    <t>HOP JOUR/CATTP/CMP DE COMMERCY AD ENF</t>
  </si>
  <si>
    <t>HOP JOUR/CATTP/CMP ENFANTS DE LIGNY</t>
  </si>
  <si>
    <t>CENTRE HOSPITALIER DE BASSE-VILAINE</t>
  </si>
  <si>
    <t>CH DE BASSE-VILAINE</t>
  </si>
  <si>
    <t>CH DE BEAUJEU</t>
  </si>
  <si>
    <t>ARA-12</t>
  </si>
  <si>
    <t>Rhône Nord Beaujolais Dombes</t>
  </si>
  <si>
    <t>CH DE BELLEVILLE</t>
  </si>
  <si>
    <t>CH BILLOM</t>
  </si>
  <si>
    <t>CH DE BILLOM</t>
  </si>
  <si>
    <t>CH DE BOEN SUR LIGNON</t>
  </si>
  <si>
    <t>CH DE BOURBON L'ARCHAMBAULT</t>
  </si>
  <si>
    <t>ALLIER</t>
  </si>
  <si>
    <t>CH DE BOURG ST MAURICE</t>
  </si>
  <si>
    <t>CH DE BOURG SAINT MAURICE</t>
  </si>
  <si>
    <t>CH DE BRIOUDE</t>
  </si>
  <si>
    <t>CH DE BUIS LES BARONNIES</t>
  </si>
  <si>
    <t>CH DE CANNES SIMONE VEIL</t>
  </si>
  <si>
    <t>CMP ADULTE SECT3 CH CANNES</t>
  </si>
  <si>
    <t>CMP CATTP IJ LES VIOLETTES CH CANNES</t>
  </si>
  <si>
    <t>CMP ADULTE SECT2 DEL PONTE CH CANNES</t>
  </si>
  <si>
    <t>SSR ISOLA BELLA CH CANNES</t>
  </si>
  <si>
    <t>USLD CH CAUSSADE</t>
  </si>
  <si>
    <t>CH DE CAUSSADE</t>
  </si>
  <si>
    <t>OCC-11</t>
  </si>
  <si>
    <t>Tarn-et-Garonne</t>
  </si>
  <si>
    <t>TARN-ET-GARONNE</t>
  </si>
  <si>
    <t>CH DE CHARLIEU</t>
  </si>
  <si>
    <t>CH CHARTRES - HÔTEL DIEU</t>
  </si>
  <si>
    <t>CH DE CHARTRES</t>
  </si>
  <si>
    <t>CVL-06</t>
  </si>
  <si>
    <t>Eure-et-Loire</t>
  </si>
  <si>
    <t>CH CHARTRES - VAL DE L'EURE</t>
  </si>
  <si>
    <t>CH CHARTRES LOUIS PASTEUR-LE COUDRAY</t>
  </si>
  <si>
    <t>CENTRE HOSPITALIER CHATEAU DU LOIR</t>
  </si>
  <si>
    <t>CH DE CHATEAU DU LOIR</t>
  </si>
  <si>
    <t>PDL-04</t>
  </si>
  <si>
    <t>Sarthe</t>
  </si>
  <si>
    <t>CH CHATEAUDUN</t>
  </si>
  <si>
    <t>CH DE CHATEAUDUN</t>
  </si>
  <si>
    <t>CH CHATEAUROUX</t>
  </si>
  <si>
    <t>CH DE CHATEAUROUX  LE BLANC</t>
  </si>
  <si>
    <t>CH DU BLANC</t>
  </si>
  <si>
    <t>CH CHATEAUROUX SITE GIREUGNE-ST MAUR</t>
  </si>
  <si>
    <t>CH CHATEAUROUX SSR ZAC DES CHEVALIERS</t>
  </si>
  <si>
    <t>CH CHATILLON SUR INDRE</t>
  </si>
  <si>
    <t>CH DE CHATILLON SUR INDRE</t>
  </si>
  <si>
    <t>CH DE CHOLET</t>
  </si>
  <si>
    <t>PDL-02</t>
  </si>
  <si>
    <t>Maine et Loire</t>
  </si>
  <si>
    <t>CMP CORDELIERS CH CHOLET</t>
  </si>
  <si>
    <t>HDJ CORDELIERS CH CHOLET</t>
  </si>
  <si>
    <t>HDJ CMP ADULTES BEAUPREAU</t>
  </si>
  <si>
    <t>CH DE CONDAT EN FENIERS</t>
  </si>
  <si>
    <t>CH DE CONDRIEU GABRIEL MONTCHARMONT</t>
  </si>
  <si>
    <t>ARA-10</t>
  </si>
  <si>
    <t>Val Rhône Centre</t>
  </si>
  <si>
    <t>CH DE CREST</t>
  </si>
  <si>
    <t>CH DE DIE</t>
  </si>
  <si>
    <t>CENTRE HOSPITALIER DOUE EN ANJOU</t>
  </si>
  <si>
    <t>CH DE DOUE EN ANJOU</t>
  </si>
  <si>
    <t>CH DREUX</t>
  </si>
  <si>
    <t>CH DE DREUX</t>
  </si>
  <si>
    <t>CH FONTENAY LE COMTE-SITE RABELAIS</t>
  </si>
  <si>
    <t>CH DE FONTENAY LE COMTE</t>
  </si>
  <si>
    <t>CH FONTENAY SITE POLE SANTE SUD VENDEE</t>
  </si>
  <si>
    <t>CH DEZARNAULDS - GIEN</t>
  </si>
  <si>
    <t>CH DE GIEN</t>
  </si>
  <si>
    <t>SITE SSR JEANNE D'ARC GIEN - CH GIEN</t>
  </si>
  <si>
    <t>CH DE HYERES MARIE JOSEE TREFFOT</t>
  </si>
  <si>
    <t>CH HYERES SITE RIONDET</t>
  </si>
  <si>
    <t>CH LA CHATRE</t>
  </si>
  <si>
    <t>CH DE LA CHATRE</t>
  </si>
  <si>
    <t>CH COTE FLEURIE - SITE D'EQUEMAUVILLE</t>
  </si>
  <si>
    <t>CH DE LA COTE FLEURIE</t>
  </si>
  <si>
    <t>CH COTE FLEURIE - SITE DE CRICQUEBOEUF</t>
  </si>
  <si>
    <t>CH LA DRACENIE DE DRAGUIGNAN</t>
  </si>
  <si>
    <t>CH DE LA DRACENIE DE DRAGUIGNAN</t>
  </si>
  <si>
    <t>CH DRAGUIGNAN USLD</t>
  </si>
  <si>
    <t>CH DE LA HAUTE GIRONDE</t>
  </si>
  <si>
    <t>HOPITAL LE THILLOT</t>
  </si>
  <si>
    <t>CH DE LA HAUTE VALLEE DE LA MOSELLE</t>
  </si>
  <si>
    <t>CH DE LA HAUTE MARNE-HOP ANDRE BRETON</t>
  </si>
  <si>
    <t>CH DE LA HAUTE-MARNE</t>
  </si>
  <si>
    <t>CENTRE D'ACCUEIL ET DE SOINS</t>
  </si>
  <si>
    <t>CENTRE DE SOINS "LA FABRIQUE DU PRE"</t>
  </si>
  <si>
    <t>LA MAISON</t>
  </si>
  <si>
    <t>HOPITAL DE JOUR CATTP DES ABBES DURAND</t>
  </si>
  <si>
    <t>HOPITAL DE JOUR ROGER MISES</t>
  </si>
  <si>
    <t>CENTRE GEORGES HEUYER HJ /CMP IJ</t>
  </si>
  <si>
    <t>CENTRE MEDICAL JEANNE MANCE</t>
  </si>
  <si>
    <t>CMP-CATTP-HDJ G. PERTAT - CH HTE MARNE</t>
  </si>
  <si>
    <t>CENTRE MEDICAL MAINE DE BIRAN</t>
  </si>
  <si>
    <t>CH DE LA LOUPE</t>
  </si>
  <si>
    <t>CH PONT-AUDEMER</t>
  </si>
  <si>
    <t>CH DE LA RISLE PONT-AUDEMER</t>
  </si>
  <si>
    <t>NOR-08</t>
  </si>
  <si>
    <t>Estuaire de la Seine</t>
  </si>
  <si>
    <t>HAD CH DE LA RISLE PONT AUDEMER</t>
  </si>
  <si>
    <t>CH DE LA ROCHE AUX FEES JANZE</t>
  </si>
  <si>
    <t>CH DE LA ROCHEFOUCAULD</t>
  </si>
  <si>
    <t>CH DE LA TOUR DU PIN</t>
  </si>
  <si>
    <t>ARA-11</t>
  </si>
  <si>
    <t>Nord Dauphiné</t>
  </si>
  <si>
    <t>CH DE LAMASTRE</t>
  </si>
  <si>
    <t>CH PIERRE GALLICE DE LANGEAC</t>
  </si>
  <si>
    <t>CH DE LANGEAC</t>
  </si>
  <si>
    <t>CH LAON</t>
  </si>
  <si>
    <t>CH DE LAON</t>
  </si>
  <si>
    <t>SSR CH LAON</t>
  </si>
  <si>
    <t>USLD CH LAON</t>
  </si>
  <si>
    <t>CH DE LARGENTIERE</t>
  </si>
  <si>
    <t>CENTRE HOSPITALIER DE LAVAL</t>
  </si>
  <si>
    <t>CH DE LAVAL</t>
  </si>
  <si>
    <t>PDL-03</t>
  </si>
  <si>
    <t>Mayenne et Haut-Anjou</t>
  </si>
  <si>
    <t>HOPITAL DE JOUR LAVAL OUEST</t>
  </si>
  <si>
    <t>SERVICE PSYCHIATRIE ADULTE LAVALLOIS</t>
  </si>
  <si>
    <t>HOPITAL DE JOUR PEDOPSYCHIATRIE</t>
  </si>
  <si>
    <t>UNITE CHIMIO CH LAVAL SITE POLYCL DU M</t>
  </si>
  <si>
    <t>HOPITAL DE JOUR LAVAL EST</t>
  </si>
  <si>
    <t>SERVICE DE PEDOPSYCHIATRIE CH LAVAL</t>
  </si>
  <si>
    <t>CH LEVROUX</t>
  </si>
  <si>
    <t>CH DE LEVROUX</t>
  </si>
  <si>
    <t>CH PAUL MARTINAIS - LOCHES</t>
  </si>
  <si>
    <t>CH DE LOCHES</t>
  </si>
  <si>
    <t>CVL-03</t>
  </si>
  <si>
    <t>Touraine Val de Loire</t>
  </si>
  <si>
    <t>USSR PERSONNES AGEES CH DE LOCHES</t>
  </si>
  <si>
    <t>CENTRE HOSPITALIER DE LORQUIN</t>
  </si>
  <si>
    <t>CH DE LORQUIN</t>
  </si>
  <si>
    <t>HOPITAL DE JOUR PERS AGEES DE CREHANGE</t>
  </si>
  <si>
    <t>CTRE REHAB JOUR ADULTES DE SARREBOURG</t>
  </si>
  <si>
    <t>CMP HDJ ENFANTS DE DIEUZE</t>
  </si>
  <si>
    <t>SERVICE MEDICO-PSYCHOLOGIQUE REGIONAL</t>
  </si>
  <si>
    <t>CMP/HOPITAL DE JOUR ADULTES SARREBOURG</t>
  </si>
  <si>
    <t>HOPITAL DE JOUR ADULTES DE SAINT-AVOLD</t>
  </si>
  <si>
    <t>CMP HDJ ENFANTS DE SAINT-AVOLD</t>
  </si>
  <si>
    <t>CMP HDJ ENFANTS DE SARREBOURG</t>
  </si>
  <si>
    <t>MAISON THERAPEUTIQUE DE CREUTZWALD</t>
  </si>
  <si>
    <t>UNITE PSYCHIATRIE SITE LEMIRE ST-AVOLD</t>
  </si>
  <si>
    <t>CH DE MAUBEUGE MCO</t>
  </si>
  <si>
    <t>CH DE MAUBEUGE</t>
  </si>
  <si>
    <t>HOP DE JOUR PEDOPSY CH MAUBEUGE</t>
  </si>
  <si>
    <t>CH MAUBEUGE PSY</t>
  </si>
  <si>
    <t>CH DE MAURIAC</t>
  </si>
  <si>
    <t>CH DE MAUVEZIN</t>
  </si>
  <si>
    <t>CH DE MEXIMIEUX</t>
  </si>
  <si>
    <t>ARA-03</t>
  </si>
  <si>
    <t>Bresse Haut-Bugey</t>
  </si>
  <si>
    <t>CH DE NERIS LES BAINS</t>
  </si>
  <si>
    <t>CH DE MONTLUCON NERIS-LES-BAINS</t>
  </si>
  <si>
    <t>SERVICE DE PSYCHIATRIE CHATELARD</t>
  </si>
  <si>
    <t>CTRE DE PEDOPSYCHIATRIE JEAN BILLAUD</t>
  </si>
  <si>
    <t>CH MONTRICHARD</t>
  </si>
  <si>
    <t>CH DE MONTRICHARD</t>
  </si>
  <si>
    <t>CH DE MORESTEL</t>
  </si>
  <si>
    <t>CH DE MOULINS</t>
  </si>
  <si>
    <t>CH DE MOULINS YZEURE</t>
  </si>
  <si>
    <t>CHS D'YZEURE</t>
  </si>
  <si>
    <t>CH DE MURAT</t>
  </si>
  <si>
    <t>CH TURENNE NEGREPELISSE</t>
  </si>
  <si>
    <t>CH DE NEGREPELISSE</t>
  </si>
  <si>
    <t>CH DE NEUVILLE SUR SAONE</t>
  </si>
  <si>
    <t>CH DE NEUVILLE ET FONTAINES SUR SAONE</t>
  </si>
  <si>
    <t>CH DE NYONS</t>
  </si>
  <si>
    <t>CH PITHIVIERS</t>
  </si>
  <si>
    <t>CH DE PITHIVIERS</t>
  </si>
  <si>
    <t>CH DE PONT DE VAUX</t>
  </si>
  <si>
    <t>CH DE PRIVAS ARDECHE</t>
  </si>
  <si>
    <t>MAISON DE CURE DU MONTOULON</t>
  </si>
  <si>
    <t>LONG SEJOUR CH DE PRIVAS</t>
  </si>
  <si>
    <t>CENTRE DE LONG SEJOUR DE REIGNIER</t>
  </si>
  <si>
    <t>CH DE REIGNIER</t>
  </si>
  <si>
    <t>CH DE RIOM</t>
  </si>
  <si>
    <t>CH DE RIVES</t>
  </si>
  <si>
    <t>CH DE ROANNE</t>
  </si>
  <si>
    <t>ANNEXE BONVERT - CH DE ROANNE</t>
  </si>
  <si>
    <t>CH ROANNE - CMP ENFANT LES IRIS</t>
  </si>
  <si>
    <t>CH DE RODEZ HOPITAL JACQUES PUEL</t>
  </si>
  <si>
    <t>OCC-12</t>
  </si>
  <si>
    <t>Rouergue</t>
  </si>
  <si>
    <t>CMP PIJ SITE CH RODEZ</t>
  </si>
  <si>
    <t>CH RODEZ SITE LES PEYRIERES OLEMPS</t>
  </si>
  <si>
    <t>USLD OLEMPS CH RODEZ</t>
  </si>
  <si>
    <t>CH DE SAINT BONNET LE CHATEAU</t>
  </si>
  <si>
    <t>CH DE SAINT FELICIEN</t>
  </si>
  <si>
    <t>CH DE SAINT-FLOUR</t>
  </si>
  <si>
    <t>CH DE SAINT FLOUR</t>
  </si>
  <si>
    <t>SERVICE DE PSYCHIATRIE - CH ST FLOUR</t>
  </si>
  <si>
    <t>CH DE SAINT GEOIRE EN VALDAINE</t>
  </si>
  <si>
    <t>CH DE SAINT HILAIRE DU HARCOUET</t>
  </si>
  <si>
    <t>CH DE SAINT JUST LA PENDUE</t>
  </si>
  <si>
    <t>CH DE SAINT LAURENT DU PONT</t>
  </si>
  <si>
    <t>CENTRE HOSPITALIER STE FOY LA GRANDE</t>
  </si>
  <si>
    <t>CH DE SAINTE  FOY LA GRANDE</t>
  </si>
  <si>
    <t>CH DE SAINTE FOY LES LYON</t>
  </si>
  <si>
    <t>CENTRE HOSPITALIER ST-JEAN D'ANGELY</t>
  </si>
  <si>
    <t>CH DE SAINT-JEAN D'ANGELY</t>
  </si>
  <si>
    <t>CH DE SAINTONGE - SAINTES</t>
  </si>
  <si>
    <t>HOPITAL DE JOUR - CMP ADULTES</t>
  </si>
  <si>
    <t>CATTP - HOPITAL JOUR PSY ADULT - S5</t>
  </si>
  <si>
    <t>HOPITAL DE JOUR - CAMPE - CSAPA</t>
  </si>
  <si>
    <t>CH SAINTONGE - SSR</t>
  </si>
  <si>
    <t>CH SANCERRE</t>
  </si>
  <si>
    <t>CH DE SANCERRE</t>
  </si>
  <si>
    <t>CVL-01</t>
  </si>
  <si>
    <t>Cher</t>
  </si>
  <si>
    <t>CH SAINT-NICOLAS DE SARREBOURG</t>
  </si>
  <si>
    <t>CH DE SARREBOURG</t>
  </si>
  <si>
    <t>HOPITAL SAINT JOSEPH DE BITCHE</t>
  </si>
  <si>
    <t>CH DE SARREGUEMINES</t>
  </si>
  <si>
    <t>GE-07</t>
  </si>
  <si>
    <t>Moselle Est</t>
  </si>
  <si>
    <t>HOPITAL ROBERT PAX DE SARREGUEMINES</t>
  </si>
  <si>
    <t>CH DE SAUMUR</t>
  </si>
  <si>
    <t>HDJ CH DE SAUMUR</t>
  </si>
  <si>
    <t>CH DE SAVENAY</t>
  </si>
  <si>
    <t>CH DE SERRIERES</t>
  </si>
  <si>
    <t>CH SAINT AIGNAN</t>
  </si>
  <si>
    <t>CH DE ST AIGNAN</t>
  </si>
  <si>
    <t>CENTRE HOSPITALIER DE SAINT-ASTIER</t>
  </si>
  <si>
    <t>CH DE ST ASTIER</t>
  </si>
  <si>
    <t>CENTRE HOSPITALIER ST CALAIS</t>
  </si>
  <si>
    <t>CH DE ST CALAIS</t>
  </si>
  <si>
    <t>CH SULLY-SUR-LOIRE</t>
  </si>
  <si>
    <t>CH DE SULLY SUR LOIRE</t>
  </si>
  <si>
    <t>HNO DE GRANDRIS</t>
  </si>
  <si>
    <t>CH DE TARARE GRANDRIS</t>
  </si>
  <si>
    <t>HNO DE TARARE</t>
  </si>
  <si>
    <t>CH DE THIERS</t>
  </si>
  <si>
    <t>CH DE TOURNON SUR RHONE</t>
  </si>
  <si>
    <t>CH DE TREVOUX - MONTPENSIER</t>
  </si>
  <si>
    <t>CH DE TREVOUX</t>
  </si>
  <si>
    <t>USLD</t>
  </si>
  <si>
    <t>CH DE TULLINS SITE PERRET</t>
  </si>
  <si>
    <t>CH DE TULLINS</t>
  </si>
  <si>
    <t>CH DE VALENCE</t>
  </si>
  <si>
    <t>CH DE VALLON PONT D'ARC</t>
  </si>
  <si>
    <t>CENTRE HOSPITALIER VAUCLAIRE</t>
  </si>
  <si>
    <t>CH DE VAUCLAIRE</t>
  </si>
  <si>
    <t>HOPITAL DE JOUR POUR ENFANTS</t>
  </si>
  <si>
    <t>HOPITAL DE JOUR POUR ADULTES</t>
  </si>
  <si>
    <t>UNITE SEVRAGE COMPLEXE - CH VAUCLAIRE</t>
  </si>
  <si>
    <t>CH VAUCLAIRE - SITE CH PERIGUEUX</t>
  </si>
  <si>
    <t>CMP BRANTOME</t>
  </si>
  <si>
    <t>CH DE VIC FEZENSAC</t>
  </si>
  <si>
    <t>CH JACQUES LACARIN VICHY</t>
  </si>
  <si>
    <t>CH DE VICHY</t>
  </si>
  <si>
    <t>CH DE VIERZON</t>
  </si>
  <si>
    <t>CH DE VIERZON SITE LA NOUE</t>
  </si>
  <si>
    <t>CH DE VILLENEUVE DE BERG</t>
  </si>
  <si>
    <t>CH DECIZE</t>
  </si>
  <si>
    <t>CH DENAIN</t>
  </si>
  <si>
    <t>HJ ENFANTS BRITTEN DENAIN - CH DENAIN</t>
  </si>
  <si>
    <t>HJ JANET ET CMP ADULT DENAIN CH DENAIN</t>
  </si>
  <si>
    <t>HJ PINEL &amp; CMP ADULT KENNEDY CH DENAIN</t>
  </si>
  <si>
    <t>CH DPT COEUR DU BOURBONNAIS TRONGET</t>
  </si>
  <si>
    <t>CH DEPARTEMENTAL COEUR DU BOURBONNAIS</t>
  </si>
  <si>
    <t>CH DPT COEUR BOURBONNAIS ST POURCAIN</t>
  </si>
  <si>
    <t>CH DEPARTEMENTAL DE LA CANDELIE</t>
  </si>
  <si>
    <t>H DE JOUR LES 3 ROSIERS - CMPE - CATTP</t>
  </si>
  <si>
    <t>H DE JOUR - CMP - CATTP L'AURAUCARIA</t>
  </si>
  <si>
    <t>H DE JOUR - CMPE - CATTP LES OYATS</t>
  </si>
  <si>
    <t>CENTRE DE SOINS DR JEAN LUC GEOFFROY</t>
  </si>
  <si>
    <t>H DE JOUR ET CATTP VAN GOGH</t>
  </si>
  <si>
    <t>H DE JOUR LES JARDINS DE CAPEL - CMP</t>
  </si>
  <si>
    <t>H DE JOUR CMP CATTP FUMEL</t>
  </si>
  <si>
    <t>ATELIER THERAPEUTIQUE RAMOUNOT</t>
  </si>
  <si>
    <t>CMP LA GOMETTE - ESHOP - EARS</t>
  </si>
  <si>
    <t>EPSM DU LOIRET G. DAUMEZON</t>
  </si>
  <si>
    <t>CH DEPARTEMENTAL GEORGES DAUMEZON</t>
  </si>
  <si>
    <t>CH ERNEE</t>
  </si>
  <si>
    <t>CH D'ERNEE</t>
  </si>
  <si>
    <t>CH DE JOYEUSE</t>
  </si>
  <si>
    <t>CH DES CEVENNES ARDECHOISES</t>
  </si>
  <si>
    <t>CH LEOPOLD OLLIER</t>
  </si>
  <si>
    <t>CH DES DEUX RIVES VALENCE D'AGEN</t>
  </si>
  <si>
    <t>CH DES DEUX RIVES</t>
  </si>
  <si>
    <t>CH DES MARCHES DE BRETAGNE - ANTRAIN</t>
  </si>
  <si>
    <t>CH DES MARCHES DE BRETAGNE</t>
  </si>
  <si>
    <t>CH DES MONTS DU LYONNAIS - SYMPHORIEN</t>
  </si>
  <si>
    <t>CH DES MONTS DU LYONNAIS</t>
  </si>
  <si>
    <t>CH DES MONTS DU LYONNAIS - CHAMOUSSET</t>
  </si>
  <si>
    <t>CH DES PRES BOSGERS CANCALE</t>
  </si>
  <si>
    <t>HOPITAL LOCAL EVRON</t>
  </si>
  <si>
    <t>CH D'EVRON</t>
  </si>
  <si>
    <t>CH D'HESDIN</t>
  </si>
  <si>
    <t>CH DIEPPE</t>
  </si>
  <si>
    <t>NOR-04</t>
  </si>
  <si>
    <t>Caux Maritime</t>
  </si>
  <si>
    <t>CENTRE DE JOUR WINNICOTT CH DIEPPE</t>
  </si>
  <si>
    <t>CH DOUAI DECHY</t>
  </si>
  <si>
    <t>CH DOUAI</t>
  </si>
  <si>
    <t>HF-05</t>
  </si>
  <si>
    <t>Douaisis</t>
  </si>
  <si>
    <t>HJ PSY ENFANTS  CH DOUAI</t>
  </si>
  <si>
    <t>APPARTEMENTS THERAPEUTIQUES</t>
  </si>
  <si>
    <t>UTAFA - CH DOUAI</t>
  </si>
  <si>
    <t>CAC CH DOUAI</t>
  </si>
  <si>
    <t>CMP CH DOUAI</t>
  </si>
  <si>
    <t>CMP ADULTES - CH DOUAI</t>
  </si>
  <si>
    <t>PEDOPSY-CMP ANICHE</t>
  </si>
  <si>
    <t>PEDOPSY-CMP-NORD-DOUAI</t>
  </si>
  <si>
    <t>HJ PSY ADULTE CAMILLE CLAUDEL CH DOUAI</t>
  </si>
  <si>
    <t>PEDOPSY-CMP ORCHIES</t>
  </si>
  <si>
    <t>CH LENS</t>
  </si>
  <si>
    <t>CH DR.SCHAFFNER DE LENS</t>
  </si>
  <si>
    <t>HJ PSY INFANTO-JUV CH LENS</t>
  </si>
  <si>
    <t>CENTRE DE SANTE MENTALE "JB PUSSIN"</t>
  </si>
  <si>
    <t>HJ PSY ADULTES D'AVION - CH LENS</t>
  </si>
  <si>
    <t>HDJ ADULTE GUILHERAND</t>
  </si>
  <si>
    <t>CH DROME-VIVARAIS</t>
  </si>
  <si>
    <t>HDJ ADULTE ROMANS ZOLA</t>
  </si>
  <si>
    <t>HDJ ADULTE VALENCE</t>
  </si>
  <si>
    <t>HDJ ADULTES TAIN</t>
  </si>
  <si>
    <t>HDJ ENFANT NYONS</t>
  </si>
  <si>
    <t>HDJ ADULTE NYONS</t>
  </si>
  <si>
    <t>HDJ ADULTE CREST BARCELO</t>
  </si>
  <si>
    <t>HDJ SAINT VALLIER LA ROSE DES SABLES</t>
  </si>
  <si>
    <t>HDJ ENFANT VALENCE PREVERT</t>
  </si>
  <si>
    <t>CH DE THIZY</t>
  </si>
  <si>
    <t>CH DU BEAUJOLAIS VERT</t>
  </si>
  <si>
    <t>LONG SEJOUR DE COURS</t>
  </si>
  <si>
    <t>CH DU BELVEDERE MONT-SAINT-AIGNAN</t>
  </si>
  <si>
    <t>CENTRE SSR PA CH SOTTEVILLE/ROUEN</t>
  </si>
  <si>
    <t>CH DU BOIS PETIT SOTTEVILLE LES ROUEN</t>
  </si>
  <si>
    <t>CHCB SITE PLEMET</t>
  </si>
  <si>
    <t>CH DU CENTRE BRETAGNE</t>
  </si>
  <si>
    <t>BRE-08</t>
  </si>
  <si>
    <t>Centre Bretagne</t>
  </si>
  <si>
    <t>CHCB SITE LOUDEAC</t>
  </si>
  <si>
    <t>CHCB- SITE KERIO</t>
  </si>
  <si>
    <t>CHCB SITE SSR PONTIVY</t>
  </si>
  <si>
    <t>CH DU CHEYLARD</t>
  </si>
  <si>
    <t>CH DU CHINONAIS</t>
  </si>
  <si>
    <t>CH DU FOREZ SITE DE MONTBRISON</t>
  </si>
  <si>
    <t>CH DU FOREZ</t>
  </si>
  <si>
    <t>CH DU FOREZ SITE DE FEURS</t>
  </si>
  <si>
    <t>HDJ ET APPART THRAPEUTIQUE CH FEURS</t>
  </si>
  <si>
    <t>HDJ ENFANTS MONTBRISON</t>
  </si>
  <si>
    <t>HDJ ADULTES MONTBRISON</t>
  </si>
  <si>
    <t>CH DU GIER - SITE PINAY GERIATRIE</t>
  </si>
  <si>
    <t>CH DU GIER</t>
  </si>
  <si>
    <t>CH DU GIER - MCO</t>
  </si>
  <si>
    <t>HOPITAL DU GIER - SITE MARREL SSR</t>
  </si>
  <si>
    <t>HL SAINT-VALERY-EN-CAUX</t>
  </si>
  <si>
    <t>CH DU GRAND LARGE</t>
  </si>
  <si>
    <t>CH HAUT ANJOU SITE SEGRE</t>
  </si>
  <si>
    <t>CH DU HAUT ANJOU</t>
  </si>
  <si>
    <t>CH HAUT ANJOU SITE CHATEAU GONTIER</t>
  </si>
  <si>
    <t>USLD CH HAUT ANJOU</t>
  </si>
  <si>
    <t>CH DU HAUT BUGEY - GEOVREISSET</t>
  </si>
  <si>
    <t>CH DU HAUT BUGEY</t>
  </si>
  <si>
    <t>USLD CH D'OYONNAX</t>
  </si>
  <si>
    <t>CENTRE HOSPITALIER DU MANS</t>
  </si>
  <si>
    <t>CH DU MANS</t>
  </si>
  <si>
    <t>USLD CH DROUET CTRE HOSP DU MANS</t>
  </si>
  <si>
    <t>CH DU MONT DORE</t>
  </si>
  <si>
    <t>CH DU NORD MAYENNE</t>
  </si>
  <si>
    <t>USLD JARDIN D'ARCADIE</t>
  </si>
  <si>
    <t>CH DU PAYS CHAROLAIS BRIONNAIS</t>
  </si>
  <si>
    <t>USLD CH DU PAYS CHAROLAIS BRIONNAIS</t>
  </si>
  <si>
    <t>CH PAYS CHAROLAIS BRIONNAIS LA CLAYETT</t>
  </si>
  <si>
    <t>CH PAYS CHAROLAIS BRIONNAIS  CHAROLLES</t>
  </si>
  <si>
    <t>CH DU PAYS DE GEX</t>
  </si>
  <si>
    <t>CH DU PAYS DE LA ROUDOULE PUGET</t>
  </si>
  <si>
    <t>CH DU PAYS DE LA ROUDOULE A PUGET</t>
  </si>
  <si>
    <t>CHPP SITE LAMBALLE</t>
  </si>
  <si>
    <t>CH DU PENTHIEVRE ET DU POUDOUVRE</t>
  </si>
  <si>
    <t>CHPP SITE QUINTIN</t>
  </si>
  <si>
    <t>CH DE PELUSSIN</t>
  </si>
  <si>
    <t>CH DU PILAT RHODANIEN</t>
  </si>
  <si>
    <t>CH DE SAINT PIERRE DE BOEUF</t>
  </si>
  <si>
    <t>CH EMILE ROUX LE PUY</t>
  </si>
  <si>
    <t>CH DU PUY</t>
  </si>
  <si>
    <t>HOPITAL S.O. MAYENNAIS :SITE DE CRAON</t>
  </si>
  <si>
    <t>CH DU SUD OUEST MAYENNAIS</t>
  </si>
  <si>
    <t>HOPITAL S.O. MAYENNAIS :SITE DE RENAZE</t>
  </si>
  <si>
    <t>CH DUBOIS MEYNARDIE - MARENNES</t>
  </si>
  <si>
    <t>CH DUBOIS MEYNARDIE MARENNES</t>
  </si>
  <si>
    <t>CH DUFRESNE SOMMEILLER</t>
  </si>
  <si>
    <t>CH DUNKERQUE</t>
  </si>
  <si>
    <t>CENTRE SSR PA CH DARNETAL</t>
  </si>
  <si>
    <t>CH DURECU LAVOISIER DARNETAL</t>
  </si>
  <si>
    <t>CH D' YSSINGEAUX</t>
  </si>
  <si>
    <t>CH D'YSSINGEAUX</t>
  </si>
  <si>
    <t>CH ERDRE ET LOIRE</t>
  </si>
  <si>
    <t>CH DE CANDE</t>
  </si>
  <si>
    <t>CH ETIENNE CLEMENTEL</t>
  </si>
  <si>
    <t>CH EU</t>
  </si>
  <si>
    <t>CH EVREUX CH EURE-SEINE</t>
  </si>
  <si>
    <t>CH EURE-SEINE</t>
  </si>
  <si>
    <t>CH VERNON CH EURE-SEINE</t>
  </si>
  <si>
    <t>USLD CH EURE SEINE</t>
  </si>
  <si>
    <t>CH FABRICE MARCHIOL LA MURE</t>
  </si>
  <si>
    <t>CENTRE HOSPITALIER DE FALAISE</t>
  </si>
  <si>
    <t>CH FALAISE</t>
  </si>
  <si>
    <t>UNITE SOINS LONGUE DUREE - CH FALAISE</t>
  </si>
  <si>
    <t>CH FANNY RAMADIER ST CHELY D'APCHER</t>
  </si>
  <si>
    <t>CH FANNY RAMADIER</t>
  </si>
  <si>
    <t>OCC-06</t>
  </si>
  <si>
    <t>Lozère</t>
  </si>
  <si>
    <t>CH FELLERIES-LIESSIES</t>
  </si>
  <si>
    <t>CH FERDINAND GRALL LANDERNEAU</t>
  </si>
  <si>
    <t>CH FIGEAC SITE MARTIN MALVY</t>
  </si>
  <si>
    <t>CH FIGEAC</t>
  </si>
  <si>
    <t>CH FIGEAC SITE CLEMENCEAU</t>
  </si>
  <si>
    <t>CH DE FLEYRIAT</t>
  </si>
  <si>
    <t>CH FLEYRIAT</t>
  </si>
  <si>
    <t>SSR HOTEL DIEU DE FLEYRIAT</t>
  </si>
  <si>
    <t>USLD EMILE PELICAND</t>
  </si>
  <si>
    <t>CH DE FLORAC TROIS RIVIERES</t>
  </si>
  <si>
    <t>CH FLORAC TROIS RIVIERES</t>
  </si>
  <si>
    <t>CH FOURMIES</t>
  </si>
  <si>
    <t>CH FRANCIS VALS PORT LA NOUVELLE</t>
  </si>
  <si>
    <t>OCC-01</t>
  </si>
  <si>
    <t>Aude-Pyrénées</t>
  </si>
  <si>
    <t>CH FRANCOIS DE DAILLON</t>
  </si>
  <si>
    <t>CH FRANCOIS DE DAILLON DU LUDE</t>
  </si>
  <si>
    <t>CH FRANCOIS QUESNAY MANTES</t>
  </si>
  <si>
    <t>CH FRANCOIS QUESNAY MANTES LA JOLIE</t>
  </si>
  <si>
    <t>IDF-03</t>
  </si>
  <si>
    <t xml:space="preserve">Yvelines Nord </t>
  </si>
  <si>
    <t>HDJ CH FRANCOIS QUESNAY</t>
  </si>
  <si>
    <t>HDJ DE MANTES LA JOLIE</t>
  </si>
  <si>
    <t>HDJ DE BOUCHELAY</t>
  </si>
  <si>
    <t>HOPITAL GABRIEL DEPLANTE</t>
  </si>
  <si>
    <t>CH GABRIEL DEPLANTE</t>
  </si>
  <si>
    <t>LONG SEJOUR RUMILLY</t>
  </si>
  <si>
    <t>CH GAILLAC</t>
  </si>
  <si>
    <t>CH GEORGE SAND BOURGES</t>
  </si>
  <si>
    <t>CH GEORGE SAND EPSIC DU CHER</t>
  </si>
  <si>
    <t>CH GEORGE SAND CHEZAL BENOIT</t>
  </si>
  <si>
    <t>CH GEORGE SAND DUN SUR AURON</t>
  </si>
  <si>
    <t>USLD DU CH GEORGE SAND SITE DE DUN SUR</t>
  </si>
  <si>
    <t>CH GEORGES CLAUDINON</t>
  </si>
  <si>
    <t>CH GEORGES DAUMEZON</t>
  </si>
  <si>
    <t>HDJ LES CHALONNIERES</t>
  </si>
  <si>
    <t>HDJ-CMP LE BAS LANDREAU</t>
  </si>
  <si>
    <t>HDJ BEAULIEU</t>
  </si>
  <si>
    <t>HDJ-CMP FRIDA KALHO</t>
  </si>
  <si>
    <t>HDJ-CMP MARIE DE RAIS</t>
  </si>
  <si>
    <t>HDJ-CMP LA NOE DE L'EPINETTE</t>
  </si>
  <si>
    <t>HDJ-CMP LE BOIS MARINIER</t>
  </si>
  <si>
    <t>CMP L'ILE A HELICE</t>
  </si>
  <si>
    <t>HDJ-CMP LA TANNERIE</t>
  </si>
  <si>
    <t>HDJ-CMP LES PIBALES</t>
  </si>
  <si>
    <t>HDJ-CMP LA ROCHE BLANCHE</t>
  </si>
  <si>
    <t>HDJ-CMP LA NOUAISON</t>
  </si>
  <si>
    <t>HDJ-CMP LE CHAMP LIBRE</t>
  </si>
  <si>
    <t>HDJ-CMP LES OLIVETTES</t>
  </si>
  <si>
    <t>HDJ L'OREE</t>
  </si>
  <si>
    <t>ACCUEIL FAMILIAL THERAPEUTIQUE</t>
  </si>
  <si>
    <t>CENTRE HOSPITALIER G. MAZURELLE</t>
  </si>
  <si>
    <t>CH GEORGES MAZURELLE</t>
  </si>
  <si>
    <t>HDJ-CMP-CATTP JEAN ITARD</t>
  </si>
  <si>
    <t>HDJ INF JUV WINICOTT CMP CATTP LA ROCH</t>
  </si>
  <si>
    <t>HDJ  INF JUV  CMP CATTP  LES HERBIERS</t>
  </si>
  <si>
    <t>HDJ ADULTES CMP CATTP MONTAIGU</t>
  </si>
  <si>
    <t>HDJ ADULTES LES SABLES D'OLONNE</t>
  </si>
  <si>
    <t>HDJ  INF JUV  CMP CATTP  FONTENAY LE C</t>
  </si>
  <si>
    <t>ATELIER LA SIMBRANDIERE</t>
  </si>
  <si>
    <t>ATELIER LA FLEUR VERTE</t>
  </si>
  <si>
    <t>HDJ  INF JUV   CMP CATTP  CHALLANS</t>
  </si>
  <si>
    <t>HDJ  ADULTES  CMP CATTP  LES HERBIERS</t>
  </si>
  <si>
    <t>HDJ ADULTES CMP CATTP LA ROCHE</t>
  </si>
  <si>
    <t>HDJ  INF JUV  CMP CATTP  CHANTONNAY</t>
  </si>
  <si>
    <t>HDJ ADULTES  CMP CATTP  LUCON</t>
  </si>
  <si>
    <t>USLD CHS GEORGES MAZURELLE</t>
  </si>
  <si>
    <t>HDJ  INF JUV   CMP CATTP   LUCON</t>
  </si>
  <si>
    <t>CHS MAZURELLE - HDJ CH FONTENAY</t>
  </si>
  <si>
    <t>CH GERARD MARCHANT TOULOUSE</t>
  </si>
  <si>
    <t>CH GERARD MARCHANT</t>
  </si>
  <si>
    <t>APPART THERAPEU JOFFRE CH MARCHANT</t>
  </si>
  <si>
    <t>HJ PSY GEN MARENGO CONDEAU CH MARCHANT</t>
  </si>
  <si>
    <t>HJ PSY GEN PORT SAUVEUR CH MARCHANT</t>
  </si>
  <si>
    <t>HJ PSY GEN ST SERNIN CH MARCHANT</t>
  </si>
  <si>
    <t>HJ PSY GEN DES ARENES CH MARCHANT</t>
  </si>
  <si>
    <t>HJ PSY GEN MURET CH MARCHANT</t>
  </si>
  <si>
    <t>HJ PIJ BOURELLY ST GAUDENS CH MARCHANT</t>
  </si>
  <si>
    <t>APPART THERAPEU RIMONT CH MARCHANT</t>
  </si>
  <si>
    <t>UNITE DE CRISE ET HOSPIT PIJ</t>
  </si>
  <si>
    <t>HJ PIJ SEYSSES TOULOUSE CH MARCHANT</t>
  </si>
  <si>
    <t>CMP CATTP PIJ CARBONNE CHS MARCHANT</t>
  </si>
  <si>
    <t>HJ PSY GEN CARBONNE CH MARCHANT</t>
  </si>
  <si>
    <t>HJ PSY GEN LALANNE CH MARCHANT</t>
  </si>
  <si>
    <t>HJ PIJ CUGNAUX CH MARCHANT</t>
  </si>
  <si>
    <t>HJ SMPR SEYSSES</t>
  </si>
  <si>
    <t>USLD LES JARDINS DES SILOS CH MARCHANT</t>
  </si>
  <si>
    <t>HJ PSY GEN NEGRENEYS CH MARCHANT</t>
  </si>
  <si>
    <t>CTRE PC AUZEVILLE TOLOSANE CH MARCHANT</t>
  </si>
  <si>
    <t>CENTRE POST CURE MAIGNAN CH MARCHANT</t>
  </si>
  <si>
    <t>CMP CATTP ADULTES S6 ARENES</t>
  </si>
  <si>
    <t>CH DU MONT D'OR</t>
  </si>
  <si>
    <t>CH GERIATRIQUE DU MONT D'OR</t>
  </si>
  <si>
    <t>CHS DU GERS</t>
  </si>
  <si>
    <t>CH GERS</t>
  </si>
  <si>
    <t>HJ PIJ LA VILLA AUCH CHS GERS</t>
  </si>
  <si>
    <t>ATELIER THERA MARMINOS CH GERS</t>
  </si>
  <si>
    <t>CH HAUT VAL SEVRE &amp; MELLOIS - ST MAIX.</t>
  </si>
  <si>
    <t>CH GH&amp;MS HAUT VAL DE SEVRE ET MELLOIS</t>
  </si>
  <si>
    <t>CH HAUT VAL SEVRE &amp; MELLOIS - MELLE</t>
  </si>
  <si>
    <t>CH GIMONT</t>
  </si>
  <si>
    <t>CH GRAULHET</t>
  </si>
  <si>
    <t>CENTRE HOSPITALIER GUEMENE SUR SCORFF</t>
  </si>
  <si>
    <t>CH GUEMENE/SCORFF</t>
  </si>
  <si>
    <t>C.H.  GUILLAUME REGNIER RENNES</t>
  </si>
  <si>
    <t>CH GUILLAUME REGNIER RENNES</t>
  </si>
  <si>
    <t>CHGR SITE DU BOIS PERRIN</t>
  </si>
  <si>
    <t>SMPR CENTRE PENITENTIAIRE</t>
  </si>
  <si>
    <t>HOP DE JOUR CPEA MONTFORT</t>
  </si>
  <si>
    <t>HOPITAL DE JOUR CATTP CMP YSER</t>
  </si>
  <si>
    <t>HOP DE JOUR CMP CATTP ADULTES VITRE</t>
  </si>
  <si>
    <t>HOP DE JOUR CMP CATTP CPEA VILLEJEAN</t>
  </si>
  <si>
    <t>HOPITAL DE JOUR POINT</t>
  </si>
  <si>
    <t>RESIDENCE DU TERTRE DE JOUE</t>
  </si>
  <si>
    <t>HOPITAL DE JOUR NOMINOE</t>
  </si>
  <si>
    <t>HOP DE JOUR CMP CATTP CTEA FOUGERES</t>
  </si>
  <si>
    <t>HOPITAL DE JOUR "LE GAST"</t>
  </si>
  <si>
    <t>CENTRE THERAPEUTIQUE DE JOUR ADULTES</t>
  </si>
  <si>
    <t>CTJ DIWALL</t>
  </si>
  <si>
    <t>APPART THERAPEUTIQUE RENNES</t>
  </si>
  <si>
    <t>HOPITAL DE JOUR LA CLAIRIERE VITRE</t>
  </si>
  <si>
    <t>CPEA CMP CATTP GUICHEN</t>
  </si>
  <si>
    <t>HOP DE JOUR CMP CATTP ADO CHATILLON</t>
  </si>
  <si>
    <t>HOPITAL DE JOUR "ALBATROS"</t>
  </si>
  <si>
    <t>CENTRE THERAP DE JOUR LES MORINAIS</t>
  </si>
  <si>
    <t>CENTRE THERAPEUTIQUE JANET FRAME</t>
  </si>
  <si>
    <t>UHCD SITE PONTCHAILLOU</t>
  </si>
  <si>
    <t>CTJ CATTP LES COLOMBES</t>
  </si>
  <si>
    <t>CH HENIN BEAUMONT</t>
  </si>
  <si>
    <t>CMP ENFANTS HENIN CH HENIN BEAUMONT</t>
  </si>
  <si>
    <t>HJ PSY ESCALE CH HENIN BEAUMONT</t>
  </si>
  <si>
    <t>CH HENRI DUNANT LA CHARITE-SUR-LOIRE</t>
  </si>
  <si>
    <t>CH HENRI DUNANT</t>
  </si>
  <si>
    <t>HOPITAUX DROME NORD - ROMANS-SUR-ISERE</t>
  </si>
  <si>
    <t>CH HOPITAUX DROME NORD</t>
  </si>
  <si>
    <t>HOPITAUX DROME NORD - SAINT-VALLIER</t>
  </si>
  <si>
    <t>CH HOPITAUX SUD-CHARENTE</t>
  </si>
  <si>
    <t>CH HOPITAUX DU SUD CHARENTE</t>
  </si>
  <si>
    <t>CHIC CHATEAU-RENAULT HÔP DR J.DELANEAU</t>
  </si>
  <si>
    <t>CH INTERCOM AMBOISE CHATEAU RENAULT</t>
  </si>
  <si>
    <t>CHIC - AMBOISE- HÔPITAL ROBERT DEBRE</t>
  </si>
  <si>
    <t>CHI DE MEULAN LES MUREAUX</t>
  </si>
  <si>
    <t>CH INTERCOMM MEULAN-LES MUREAUX</t>
  </si>
  <si>
    <t>CHI MEULAN (SITE DE BECHEVILLE)</t>
  </si>
  <si>
    <t>HDJ LA SOURCE</t>
  </si>
  <si>
    <t>USLD CHATELAIN GUILLET</t>
  </si>
  <si>
    <t>HDJ LA RENCONTRE</t>
  </si>
  <si>
    <t>CH CHICN NOYON</t>
  </si>
  <si>
    <t>CH INTERCOMMUNAL COMPIÃˆGNE-NOYON</t>
  </si>
  <si>
    <t>HF-12</t>
  </si>
  <si>
    <t>Oise Nord Est (ONE)</t>
  </si>
  <si>
    <t>HAD CHICN COMPIEGNE</t>
  </si>
  <si>
    <t>USLD CHICN COMPIEGNE</t>
  </si>
  <si>
    <t>CH CHICN COMPIEGNE</t>
  </si>
  <si>
    <t>CH INTERCOMMUNAL COMPIEGNE-NOYON</t>
  </si>
  <si>
    <t>CHIC QUIMPER</t>
  </si>
  <si>
    <t>CH INTERCOMMUNAL CORNOUAILLE QUIMPER</t>
  </si>
  <si>
    <t>CHIC SITE DE CONCARNEAU</t>
  </si>
  <si>
    <t>LONG SEJOUR TY CREAC'H - CHIC QUIMPER</t>
  </si>
  <si>
    <t>LONG SEJOUR TY GLAZIK - CHIC QUIMPER</t>
  </si>
  <si>
    <t>2B0000038</t>
  </si>
  <si>
    <t>2B0004246</t>
  </si>
  <si>
    <t>CH CORTE</t>
  </si>
  <si>
    <t>CH INTERCOMMUNAL DE CORTE TATTONE</t>
  </si>
  <si>
    <t>CH INTERCOMMUNAL DE LA LAUTER</t>
  </si>
  <si>
    <t>CHIC DES ANDAINES - DOMFRONT</t>
  </si>
  <si>
    <t>CH INTERCOMMUNAL DES ANDAINES</t>
  </si>
  <si>
    <t>NOR-01</t>
  </si>
  <si>
    <t>Les Collines de Normandie</t>
  </si>
  <si>
    <t>CHIC DES ANDAINES - LA FERTE MACE</t>
  </si>
  <si>
    <t>CHI PAYS REVERMONT SITE SALINS</t>
  </si>
  <si>
    <t>CH INTERCOMMUNAL DU PAYS DU REVERMONT</t>
  </si>
  <si>
    <t>CHI PAYS REVERMONT SITE ARBOIS</t>
  </si>
  <si>
    <t>CENTRE HOSPITALIER DE MARMANDE - CHIC</t>
  </si>
  <si>
    <t>CH INTERCOMMUNAL MARMANDE - TONNEINS</t>
  </si>
  <si>
    <t>CENTRE HOSPITALIER TONNEINS</t>
  </si>
  <si>
    <t>USLD ALZHEIMER CHIC TONNEINS</t>
  </si>
  <si>
    <t>CH CHIMR MONTDIDIER</t>
  </si>
  <si>
    <t>CH INTERCOMMUNAL MONTDIDIER-ROYE</t>
  </si>
  <si>
    <t>CH CHIMR ROYE</t>
  </si>
  <si>
    <t>HAD CHIMR MONTDIDIER</t>
  </si>
  <si>
    <t>HOPITAL DR RENE BARRIERE  ST LEONARD</t>
  </si>
  <si>
    <t>CH INTERCOMMUNAL MONTS ET BARRAGES</t>
  </si>
  <si>
    <t>CHIRC SITE REDON</t>
  </si>
  <si>
    <t>CH INTERCOMMUNAL REDON CARENTOIR</t>
  </si>
  <si>
    <t>HOPITAL DE JOUR - CH REDON</t>
  </si>
  <si>
    <t>APPART THERAPEUTIQUE  CH-REDON</t>
  </si>
  <si>
    <t>CH REDON SITE UNITE D'HOSPIT LANRUA</t>
  </si>
  <si>
    <t>CHIRC SITE CARENTOIR</t>
  </si>
  <si>
    <t>CENTRE HOSPITALIER DE RIBERAC</t>
  </si>
  <si>
    <t>CH INTERCOMMUNAL RIBERAC DRONNE DOUBLE</t>
  </si>
  <si>
    <t>CENTRE HOSPITALIER CHENARD</t>
  </si>
  <si>
    <t>CH INTERCOMMUNAL VERCORS ISERE</t>
  </si>
  <si>
    <t>CH INTERCOMMUNAL WASQUEHAL</t>
  </si>
  <si>
    <t>CH  BOURGES - JACQUES COEUR</t>
  </si>
  <si>
    <t>CH JACQUES COEUR  DE BOURGES</t>
  </si>
  <si>
    <t>CH DE BOURGES SITE TAILLEGRAIN</t>
  </si>
  <si>
    <t>CH "JACQUES MONOD" - FLERS</t>
  </si>
  <si>
    <t>CH JACQUES MONOD FLERS</t>
  </si>
  <si>
    <t>CH JACQUES MONOD - SSR - FLERS</t>
  </si>
  <si>
    <t>CENTRE MAUBERT (61G03) - CH FLERS</t>
  </si>
  <si>
    <t>CMP (61G03) - CH FLERS</t>
  </si>
  <si>
    <t>HOPITAL DE JOUR (61G03) - CH FLERS</t>
  </si>
  <si>
    <t>CH JEAN COULON GOURDON</t>
  </si>
  <si>
    <t>CH DE LUYNES - ET</t>
  </si>
  <si>
    <t>CH JEAN PAGES DE LUYNES</t>
  </si>
  <si>
    <t>CH JEAN ROUGIER CAHORS</t>
  </si>
  <si>
    <t>USLD CH CAHORS</t>
  </si>
  <si>
    <t>USLD CORNIL</t>
  </si>
  <si>
    <t>CH JEAN-MARIE DAUZIER - CORNIL</t>
  </si>
  <si>
    <t>CH JEAN-MARIE DAUZIER - SSR - CORNIL</t>
  </si>
  <si>
    <t>CH JEUMONT</t>
  </si>
  <si>
    <t>USLD DU CH JOIGNY</t>
  </si>
  <si>
    <t>CH JOIGNY</t>
  </si>
  <si>
    <t>BFC-05</t>
  </si>
  <si>
    <t>HOPITAL LOCAL VILLAINES LA JUHEL</t>
  </si>
  <si>
    <t>CH JULES DOITTEAU</t>
  </si>
  <si>
    <t>CH JULES NIEL DE VALREAS</t>
  </si>
  <si>
    <t>CENTRE DE JOUR BACHELARD</t>
  </si>
  <si>
    <t>CH LA CHARTREUSE</t>
  </si>
  <si>
    <t>CMP CENTRE DE JOUR BEAUCE EN VERGY</t>
  </si>
  <si>
    <t>LA FONTAINE AUX BERLINGOTS</t>
  </si>
  <si>
    <t>CENTRE DE JOUR ARLEQUIN</t>
  </si>
  <si>
    <t>CMP CENTRE DE JOUR</t>
  </si>
  <si>
    <t>CENTRE DE JOUR PEDOPSY. LES RONDEAUX</t>
  </si>
  <si>
    <t>CENTRE DE JOUR CHATEAU PROST</t>
  </si>
  <si>
    <t>CENTRE MEDICO PSYCHOLOGIQUE DE JOUR</t>
  </si>
  <si>
    <t>SERVICE MEDICO PSYCHOLOGIQUE REGIONAL</t>
  </si>
  <si>
    <t>CENTRE DE GUIDANCE INFANTILE CH BEAUNE</t>
  </si>
  <si>
    <t>CH LA CHARTREUSE DIJON</t>
  </si>
  <si>
    <t>USLD CH LA CHARTREUSE DIJON</t>
  </si>
  <si>
    <t>HOPITAL CORNICHE ANGEVINE A CHALONNES</t>
  </si>
  <si>
    <t>CH LA CORNICHE ANGEVINE</t>
  </si>
  <si>
    <t>CH LA PALMOSA DE MENTON</t>
  </si>
  <si>
    <t>CH LA TOUR BLANCHE -  ISSOUDUN</t>
  </si>
  <si>
    <t>CH LA TOUR BLANCHE ISSOUDUN</t>
  </si>
  <si>
    <t>CH ISSOUDUN - SITE LES ARCADES</t>
  </si>
  <si>
    <t>CH LANGOGNE</t>
  </si>
  <si>
    <t>HJ PSY GEN LE RAMEL VERFEIL CH LAVAUR</t>
  </si>
  <si>
    <t>CH LAVAUR</t>
  </si>
  <si>
    <t>CH LAVAUR SITE GUIRAUD</t>
  </si>
  <si>
    <t>CMP CATTP PIJ GRAULHET CH LAVAUR</t>
  </si>
  <si>
    <t>UNITE PSY ADULTES CASTRES CH LAVAUR</t>
  </si>
  <si>
    <t>CTRE PSYCHOTHERAPIQUE PINEL CH LAVAUR</t>
  </si>
  <si>
    <t>HJ PIJ CATTP PIJ CASSAING CH LAVAUR</t>
  </si>
  <si>
    <t>CTRE REHABIL PSYCHO SOC FIAC CH LAVAUR</t>
  </si>
  <si>
    <t>HJ PSY GEN LES IRIS CASTRES CH LAVAUR</t>
  </si>
  <si>
    <t>HJ PSY GEN CMP CATTP MAZAMET CH LAVAUR</t>
  </si>
  <si>
    <t>HJ PSY GEN CMP CATTP LES LICES CASTRES</t>
  </si>
  <si>
    <t>HJ PSY GEN VILLA BEL AIR CH LAVAUR</t>
  </si>
  <si>
    <t>CH LAYON-AUBANCE MARTIGNE BRIAND</t>
  </si>
  <si>
    <t>CH LAYON AUBANCE</t>
  </si>
  <si>
    <t>CH CATEAU-CAMBRESIS</t>
  </si>
  <si>
    <t>CH LE CATEAU-CAMBRESIS</t>
  </si>
  <si>
    <t>CH DE FIRMINY</t>
  </si>
  <si>
    <t>CH LE CORBUSIER</t>
  </si>
  <si>
    <t>HL LE NEUBOURG</t>
  </si>
  <si>
    <t>CH LE NEUBOURG</t>
  </si>
  <si>
    <t>NOR-09</t>
  </si>
  <si>
    <t>Val de Seine et Plateaux de l'Eure</t>
  </si>
  <si>
    <t>CH LE QUESNOY</t>
  </si>
  <si>
    <t>CH LE SECQ DE CREPY DE BOULAY</t>
  </si>
  <si>
    <t>CH LE VIGAN</t>
  </si>
  <si>
    <t>CH LE VINATIER</t>
  </si>
  <si>
    <t>HDJ ADULTES BOILEAU</t>
  </si>
  <si>
    <t>ATELIERS THERAPEUTIQUES SARRAZIN - 6B</t>
  </si>
  <si>
    <t>HDJ ADULTES MERCIERES</t>
  </si>
  <si>
    <t>HDJ ADULTES LYON 8 QUADRILLE</t>
  </si>
  <si>
    <t>HDJ ENFANTS EUROPE</t>
  </si>
  <si>
    <t>CH LE VINATIER SMPR CORBAS</t>
  </si>
  <si>
    <t>HDJ ADULTES VERDUN</t>
  </si>
  <si>
    <t>HDJ ENFANTS ALOUETTES</t>
  </si>
  <si>
    <t>HDJ ENFANTS MERCOURI</t>
  </si>
  <si>
    <t>CH LEON BERARD MOREZ</t>
  </si>
  <si>
    <t>HL SAINT-JACQUES LES ANDELYS</t>
  </si>
  <si>
    <t>CH LES ANDELYS</t>
  </si>
  <si>
    <t>HOPITAL DE JOUR ADULTES</t>
  </si>
  <si>
    <t>CH LES CHANAUX MACON</t>
  </si>
  <si>
    <t>USLD HOTEL DIEU CH LES CHANAUX</t>
  </si>
  <si>
    <t>CH DES ESCARTONS DE BRIANCON</t>
  </si>
  <si>
    <t>CH LES ESCARTONS A BRIANCON</t>
  </si>
  <si>
    <t>CH LEZIGNAN CORBIERES</t>
  </si>
  <si>
    <t>CH LIMOUX QUILLAN SITE DE LIMOUX</t>
  </si>
  <si>
    <t>CH LIMOUX QUILLAN</t>
  </si>
  <si>
    <t>CH LIMOUX QUILLAN SITE DE QUILLAN</t>
  </si>
  <si>
    <t>CENTRE HOSPITALIER DE LISIEUX</t>
  </si>
  <si>
    <t>CH LISIEUX</t>
  </si>
  <si>
    <t>CH LODEVE</t>
  </si>
  <si>
    <t>CH LVO SITE DE MACHECOUL</t>
  </si>
  <si>
    <t>CH LOIRE VENDEE OCEAN</t>
  </si>
  <si>
    <t>USLD CH LVO MACHECOUL</t>
  </si>
  <si>
    <t>CH LVO - SITE DE  CHALLANS</t>
  </si>
  <si>
    <t>HOPITAL DE ST-GILLES- CROIX- DE- VIE</t>
  </si>
  <si>
    <t>USLD CH LVO AQUARELLE</t>
  </si>
  <si>
    <t>HOPITAL DE JOUR "LE SEMAPHORE"</t>
  </si>
  <si>
    <t>CH DE LONGUE JUMELLES</t>
  </si>
  <si>
    <t>CH LONGUE JUMELLES</t>
  </si>
  <si>
    <t>CH LOUIS BRUNET D'ALLAUCH</t>
  </si>
  <si>
    <t>CH LOUIS GIORGI D'ORANGE</t>
  </si>
  <si>
    <t>CH LOUIS JAILLON SAINT CLAUDE</t>
  </si>
  <si>
    <t>CH LOUIS PASTEUR BAGNOLS SUR CEZE</t>
  </si>
  <si>
    <t>CH LOUIS PASTEUR</t>
  </si>
  <si>
    <t>CH LOUIS SEVESTRE</t>
  </si>
  <si>
    <t>CH LOUIS SEVESTRE - LA MEMBROLLE</t>
  </si>
  <si>
    <t>CH LOUR PICOU - BEAUGENCY</t>
  </si>
  <si>
    <t>CH LOUR PICOU</t>
  </si>
  <si>
    <t>CH LUCIEN HUSSEL DE VIENNE</t>
  </si>
  <si>
    <t>CH POLE DE SANTE DE LUNEL</t>
  </si>
  <si>
    <t>CH LUNEL</t>
  </si>
  <si>
    <t>CH LUZY DUFEILLANT</t>
  </si>
  <si>
    <t>CH MARGUERITE DE LORRAINE-MORTAGNE</t>
  </si>
  <si>
    <t>CH ST JACQUES MARVEJOLS</t>
  </si>
  <si>
    <t>CH MARVEJOLS</t>
  </si>
  <si>
    <t>USLD CH MAURICE ANDRE</t>
  </si>
  <si>
    <t>CH MAURICE ANDRE</t>
  </si>
  <si>
    <t>CH MAURICE FENAILLE SEVERAC LE CHATEAU</t>
  </si>
  <si>
    <t>CH MAURICE FENAILLE</t>
  </si>
  <si>
    <t>CH MEMORIAL - SAINT-LO</t>
  </si>
  <si>
    <t>CH MEMORIAL FRANCE-ETATS-UNIS SAINT-LO</t>
  </si>
  <si>
    <t>CHMS CHAMBERY NH</t>
  </si>
  <si>
    <t>CH METROPOLE SAVOIE</t>
  </si>
  <si>
    <t>CHMS AIX GRAND PORT</t>
  </si>
  <si>
    <t>CHMS CHAMBERY HOTEL DIEU</t>
  </si>
  <si>
    <t>CHMS AIX REINE HORTENSE</t>
  </si>
  <si>
    <t>CH MICHEL DUBETTIER</t>
  </si>
  <si>
    <t>CH MILLAU</t>
  </si>
  <si>
    <t>SSR SITE STE ANNE CH MILLAU</t>
  </si>
  <si>
    <t>USLD CH MILLAU</t>
  </si>
  <si>
    <t>CH MIRANDE</t>
  </si>
  <si>
    <t>CH MONTAUBAN</t>
  </si>
  <si>
    <t>HJ PIJ CAPUCINS CH MONTAUBAN</t>
  </si>
  <si>
    <t>INTER PSYCHO LES PYRENEES CH MONTAUBAN</t>
  </si>
  <si>
    <t>HJ PIJ JUV CASTELSARRASIN CH MONTAUBAN</t>
  </si>
  <si>
    <t>HJ PSY GEN CADRAN SOLAIRE CH MONTAUBAN</t>
  </si>
  <si>
    <t>HJ PSY GEN MOISSAC CH MONTAUBAN</t>
  </si>
  <si>
    <t>HJ PSY GEN ATELIER DU PIN CH MONTAUBAN</t>
  </si>
  <si>
    <t>HJ PIJ ADOS PSYCHOTIQUES CH MONTAUBAN</t>
  </si>
  <si>
    <t>CH MONTGELAS</t>
  </si>
  <si>
    <t>CH MURET</t>
  </si>
  <si>
    <t>CH NARBONNE</t>
  </si>
  <si>
    <t>HJ PSY GEN PSYCHOTIQUE CH NARBONNE</t>
  </si>
  <si>
    <t>SSR GERIATRIE CH NARBONNE</t>
  </si>
  <si>
    <t>USLD PECH D'ALCY CH NARBONNE LA COUPE</t>
  </si>
  <si>
    <t>CL STE THERESE CH NARBONNE</t>
  </si>
  <si>
    <t>HJ PIJ ELISE SAUNIER CH NARBONNE</t>
  </si>
  <si>
    <t>HJ PIJ BROSSOLETTE CH NARBONNE</t>
  </si>
  <si>
    <t>CH NEUFCHATEL-EN-BRAY</t>
  </si>
  <si>
    <t>CH NOGARO</t>
  </si>
  <si>
    <t>CH NOGENT LE ROTROU - NOUVEL HÔPITAL</t>
  </si>
  <si>
    <t>CH NOGENT LE ROTROU</t>
  </si>
  <si>
    <t>CH NORD OUEST - VILLEFRANCHE</t>
  </si>
  <si>
    <t>CH NORD OUEST VILLEFRANCHE</t>
  </si>
  <si>
    <t>USLD CH DE VILLEFRANCHE</t>
  </si>
  <si>
    <t>CH LE NOUVION-EN-THIERACHE</t>
  </si>
  <si>
    <t>CH NOUVION EN THIERACHE</t>
  </si>
  <si>
    <t>CH OUEST REUNION</t>
  </si>
  <si>
    <t>OI-01</t>
  </si>
  <si>
    <t>Ocean Indien</t>
  </si>
  <si>
    <t>CH PIERRE LEBRUN- NEUVILLE-AUX-BOIS</t>
  </si>
  <si>
    <t>CH P LEBRUN NEUVILLE AUX BOIS</t>
  </si>
  <si>
    <t>CH PAUL ARDIER ISSOIRE</t>
  </si>
  <si>
    <t>CH PAUL ARDIER D'ISSOIRE</t>
  </si>
  <si>
    <t>CH PAUL CHAPRON</t>
  </si>
  <si>
    <t>CH PAUL COSTE FLORET LAMALOU LES BAINS</t>
  </si>
  <si>
    <t>CH PAUL COSTE FLORET LAMALOU</t>
  </si>
  <si>
    <t>CH PAUL NAPPEZ MORTEAU</t>
  </si>
  <si>
    <t>CH PERPIGNAN</t>
  </si>
  <si>
    <t>USLD LA MISERICORDE CH PERPIGNAN</t>
  </si>
  <si>
    <t>CH PEZENAS</t>
  </si>
  <si>
    <t>CH PIERRE DELPECH DECAZEVILLE</t>
  </si>
  <si>
    <t>CH PIERRE HURABIELLE BOURG-ACHARD</t>
  </si>
  <si>
    <t>CHS CTRE READAP.SOCIO-PROFESSIONNEL</t>
  </si>
  <si>
    <t>CH PIERRE LÃ”O</t>
  </si>
  <si>
    <t>HOPITAL DE JOUR ADULTES NEVERS</t>
  </si>
  <si>
    <t>HOPITAL DE JOUR POUR ADULTES-COSNE</t>
  </si>
  <si>
    <t>CMP CATTP HOPITAL JOUR ADULTES DECIZE</t>
  </si>
  <si>
    <t>CH PIERRE LÔO CLINIQUE DU PRE-POITIERS</t>
  </si>
  <si>
    <t>CMP CATTP HOPITAL JOUR ADULTES</t>
  </si>
  <si>
    <t>CENTRE HOSPITALIER PIERRE LÔO</t>
  </si>
  <si>
    <t>CH PIERRE OUDOT BOURGOIN JALLIEU</t>
  </si>
  <si>
    <t>CH PIERRE OUDOT</t>
  </si>
  <si>
    <t>HJ ENFANTS BOURGOIN</t>
  </si>
  <si>
    <t>USLD JEAN MOULIN DU CH DE BOURGOIN</t>
  </si>
  <si>
    <t>USLD DELPHINE NEYRET CH BOURGOIN</t>
  </si>
  <si>
    <t>HJ ENFANTS LA TOUR DU PIN</t>
  </si>
  <si>
    <t>CH PIERRE RAYNAL</t>
  </si>
  <si>
    <t>CH SAINTE MAURE DE TOURAINE</t>
  </si>
  <si>
    <t>CH POLE SANTE SUD 37 ST MAURE TOURAINE</t>
  </si>
  <si>
    <t>CH PONT ST ESPRIT</t>
  </si>
  <si>
    <t>CH LES CHATAIGNIERS PONTEILS</t>
  </si>
  <si>
    <t>CH PONTEILS</t>
  </si>
  <si>
    <t>CH PRADES</t>
  </si>
  <si>
    <t>CH PUBLIC HAUTEVILLE - UNITE ESPERANCE</t>
  </si>
  <si>
    <t>CH PUBLIC HAUTEVILLE</t>
  </si>
  <si>
    <t>CH PUBLIC HAUTEVILLE - UNITE INTERDEPT</t>
  </si>
  <si>
    <t>CH PUBLIC HAUTEVILLE - UNITE ALBARINE</t>
  </si>
  <si>
    <t>CH REEDAPTATION DE MAUBREUIL</t>
  </si>
  <si>
    <t>CH READAPTATION DE MAUBREUIL</t>
  </si>
  <si>
    <t>CH REGION DE ST OMER</t>
  </si>
  <si>
    <t>CH REGION DE ST-OMER</t>
  </si>
  <si>
    <t>CHR ORLEANS - HÔPITAL DE LA SOURCE</t>
  </si>
  <si>
    <t>CH REGIONAL ORLEANS</t>
  </si>
  <si>
    <t>USLD LE BOIS FLEURI</t>
  </si>
  <si>
    <t>SITE JEANNE D'ARC GIEN - CHR ORLEANS</t>
  </si>
  <si>
    <t>CH REVEL</t>
  </si>
  <si>
    <t>CH RHUMATOLOGIQUE D'URIAGE</t>
  </si>
  <si>
    <t>CH ROMORANTIN-LANTHENAY</t>
  </si>
  <si>
    <t>CH ROMORANTIN LANTHENAY</t>
  </si>
  <si>
    <t>CH SAINT AMAND-MONTROND</t>
  </si>
  <si>
    <t>CH SAINT AMAND MONTROND</t>
  </si>
  <si>
    <t>CH ST AMAND-MONTROND SITE CROIX DUCHET</t>
  </si>
  <si>
    <t>CH SAINT- AMAND LES EAUX</t>
  </si>
  <si>
    <t>CH SAINT- AMAND-LES-EAUX</t>
  </si>
  <si>
    <t>AT ADULTES ST AMAND CH ST AMAND</t>
  </si>
  <si>
    <t>HJ PSY ADULTES CH ST AMAND LES EAUX</t>
  </si>
  <si>
    <t>CH SAINT CHARLES DE VALENCAY</t>
  </si>
  <si>
    <t>CH SAINT ELOI DE SOSPEL</t>
  </si>
  <si>
    <t>CH SAINT LAZARE DE TENDE</t>
  </si>
  <si>
    <t>CH SAINT LOUIS AX LES THERMES</t>
  </si>
  <si>
    <t>CH SAINT LOUIS</t>
  </si>
  <si>
    <t>CH SAINT LOUIS ORNANS</t>
  </si>
  <si>
    <t>CH SAINT MAUR SAINT ETIENNE TINEE</t>
  </si>
  <si>
    <t>CH DE SAINT NAZAIRE</t>
  </si>
  <si>
    <t>CH SAINT NAZAIRE</t>
  </si>
  <si>
    <t>CH ST NAZAIRE HEINLEX</t>
  </si>
  <si>
    <t>HDJ BELLE FONTAINE CH ST NAZAIRE</t>
  </si>
  <si>
    <t>HDJ MICHEL ANGE CH ST NAZAIRE</t>
  </si>
  <si>
    <t>PSY HEINLEX CH ST NAZAIRE</t>
  </si>
  <si>
    <t>APT THERAP CH ST NAZAIRE TREBALLE</t>
  </si>
  <si>
    <t>APT THERAP MICHEL ANGE CH ST NAZAIRE</t>
  </si>
  <si>
    <t>CH SAINT-ROCH BUZANCAIS</t>
  </si>
  <si>
    <t>CH SAINT ROCH DE BUZANCAIS</t>
  </si>
  <si>
    <t>CH SAINTE-CATHERINE DE SAVERNE</t>
  </si>
  <si>
    <t>CH SAINTE CATHERINE DE SAVERNE</t>
  </si>
  <si>
    <t>CH SAINTE CROIX BAUME LES DAMES</t>
  </si>
  <si>
    <t>HL SAINT-ROMAIN-DE-COLBOSC</t>
  </si>
  <si>
    <t>CH SAINT-ROMAIN-DE-COLBOSC</t>
  </si>
  <si>
    <t>MOYEN SEJOUR CH SENS</t>
  </si>
  <si>
    <t>CH SENS</t>
  </si>
  <si>
    <t>CH SOMAIN</t>
  </si>
  <si>
    <t>HOPITAL DE JOUR ALCOOLOGIE</t>
  </si>
  <si>
    <t>CH DE CADILLAC</t>
  </si>
  <si>
    <t>CH SPECIALISE DE CADILLAC</t>
  </si>
  <si>
    <t>HOPITAL DE JOUR ENFANTS PODENSAC</t>
  </si>
  <si>
    <t>HOPITAL DE JOUR ADULTES CADILLAC</t>
  </si>
  <si>
    <t>CLINIQUE D'ORNON</t>
  </si>
  <si>
    <t>HOPITAL JOUR ADULTES</t>
  </si>
  <si>
    <t>HOPITAL DE JOUR ENFANTS L'ILE VERTE</t>
  </si>
  <si>
    <t>HOPITAL DE JOUR ENFANTS LA DEMI LUNE</t>
  </si>
  <si>
    <t>HOPITAL DE JOUR ENFANTS LES BARIES</t>
  </si>
  <si>
    <t>HOPITAL DE JOUR ENFANTS BX BASTIDE</t>
  </si>
  <si>
    <t>HOPITAL DE JOUR ET DE SOIREE CENTUJEAN</t>
  </si>
  <si>
    <t>CLINIQUE DES GRAVIERES</t>
  </si>
  <si>
    <t>POLYCLINIQUE MEDICO-PSYCHO. BAZAS</t>
  </si>
  <si>
    <t>CH BONNEVAL</t>
  </si>
  <si>
    <t>CH SPECIALISE HENRI EY</t>
  </si>
  <si>
    <t>H.J-ENFANTS-BONNEVAL</t>
  </si>
  <si>
    <t>H.J" BAINS DOUCHES"BONNEVAL</t>
  </si>
  <si>
    <t>CH HENRI EY-SITE MORANCEZ</t>
  </si>
  <si>
    <t>HOPITAL JOUR MUTUALISE "LA PARENTHESE"</t>
  </si>
  <si>
    <t>CH HENRY EY A BONNEVAL SITE DU COUDRAY</t>
  </si>
  <si>
    <t>H.JBONNEVAL</t>
  </si>
  <si>
    <t>CH EMILE BOREL ST AFFRIQUE</t>
  </si>
  <si>
    <t>CH ST AFFRIQUE</t>
  </si>
  <si>
    <t>CH ETIENNE RIVIE ST GENIEZ D'OLT</t>
  </si>
  <si>
    <t>CH ST GENIEZ D'OLT ET AUBRAC</t>
  </si>
  <si>
    <t>CH ST JACQUES ST CERE</t>
  </si>
  <si>
    <t>CTRE HOSPITALIER ST-PIERRE D'OLERON</t>
  </si>
  <si>
    <t>CH ST PIERRE OLERON</t>
  </si>
  <si>
    <t>CH ST PONS DE THOMIERES</t>
  </si>
  <si>
    <t>CTRE SPEC HAUT LANGUEDOC CH ST PONS</t>
  </si>
  <si>
    <t>CH DOURDAN ETAMPES SITE DOURDAN</t>
  </si>
  <si>
    <t>CH SUD ESSONNE-DOURDAN-ETAMPES</t>
  </si>
  <si>
    <t>CH DOURDAN ETAMPES SITE ETAMPES</t>
  </si>
  <si>
    <t>CH SUD GIRONDE - SITE LANGON</t>
  </si>
  <si>
    <t>CH SUD GIRONDE LANGON-LA REOLE</t>
  </si>
  <si>
    <t>CH SUD GIRONDE - SITE LA REOLE</t>
  </si>
  <si>
    <t>CH TARBES LOURDES SITE LOURDES</t>
  </si>
  <si>
    <t>CH TARBES LOURDES</t>
  </si>
  <si>
    <t>CH TARBES LOURDES GESPE SITE TARBES</t>
  </si>
  <si>
    <t>SSR SITE LABASTIDE CH LOURDES</t>
  </si>
  <si>
    <t>CH TARBES LOURDES SITE AYGUEROTE</t>
  </si>
  <si>
    <t>CH TARBES LOURDES FOURCADE SITE VIC</t>
  </si>
  <si>
    <t>CHS THEOPHILE ROUSSEL</t>
  </si>
  <si>
    <t>CH THEOPHILE ROUSSEL</t>
  </si>
  <si>
    <t>HDJ  HENRI MATISSE</t>
  </si>
  <si>
    <t>CENTRE POST CURE HOUILLES</t>
  </si>
  <si>
    <t>HDJ SARTROUVILLE</t>
  </si>
  <si>
    <t>HDJ MARLY LE ROI</t>
  </si>
  <si>
    <t>HDJ LE PETIT HANS</t>
  </si>
  <si>
    <t>HDJ LE SUD EST</t>
  </si>
  <si>
    <t>HDJ ST CLOUD</t>
  </si>
  <si>
    <t>HDJ SURESNES</t>
  </si>
  <si>
    <t>HDJ LE PARC NANTERRE</t>
  </si>
  <si>
    <t>CAS POUR ADOLESCENTS DE SURESNES</t>
  </si>
  <si>
    <t>HDJ COURBEVOIE</t>
  </si>
  <si>
    <t>RESIDENCE MALATRAY CH TOURCOING</t>
  </si>
  <si>
    <t>CH TOURCOING</t>
  </si>
  <si>
    <t>CENTRE HOSPITALIER DE TOURCOING</t>
  </si>
  <si>
    <t>CH UZES</t>
  </si>
  <si>
    <t>CH VAISON LA ROMAINE</t>
  </si>
  <si>
    <t>CH VALLEE DE LA MAURIENNE</t>
  </si>
  <si>
    <t>CH DE MODANE</t>
  </si>
  <si>
    <t>CH VENDOME - MONTOIRE</t>
  </si>
  <si>
    <t>CH VENDOME MONTOIRE</t>
  </si>
  <si>
    <t>SERVICE PSYCHIATRIE-ANNEXE-CH  VENDOME</t>
  </si>
  <si>
    <t>USSR CH DE VENDOME</t>
  </si>
  <si>
    <t>CH VERNEUIL-SUR-AVRE</t>
  </si>
  <si>
    <t>CH VILLEFRANCHE SITE CHARTREUSE</t>
  </si>
  <si>
    <t>CH VILLEFRANCHE ROUERGUE CHARTREUSE</t>
  </si>
  <si>
    <t>SSR CH VILLEFRANCHE SITE RULHE</t>
  </si>
  <si>
    <t>USLD CH VILLEFRANCHE SITE RULHE</t>
  </si>
  <si>
    <t>CENTRE HOSPITALIER DE VIRE</t>
  </si>
  <si>
    <t>CH VIRE</t>
  </si>
  <si>
    <t>HAD DU CH DE VIRE SITE DE MORTAIN</t>
  </si>
  <si>
    <t>HAD DU CH DE VIRE SITE DE VILLEDIEU</t>
  </si>
  <si>
    <t>HAD DU CH DE VIRE - SITE DE FLERS</t>
  </si>
  <si>
    <t>CH WATTRELOS</t>
  </si>
  <si>
    <t>CH WILLIAM MOREY CHALON SUR SAONE</t>
  </si>
  <si>
    <t>CH YVES TOURAINE</t>
  </si>
  <si>
    <t>HÔPITAL MARITIME VANCAUWENBERGHE</t>
  </si>
  <si>
    <t>CH ZUYDCOOTE</t>
  </si>
  <si>
    <t>POLYCL CHAMPEAU BEZIERS</t>
  </si>
  <si>
    <t>CHAMPEAU MEDITERRANEE</t>
  </si>
  <si>
    <t>CL KORIAN LA VERNEDE</t>
  </si>
  <si>
    <t>CHATEAU DE LA VERNEDE</t>
  </si>
  <si>
    <t>CHD SITE LA ROCHE SUR YON</t>
  </si>
  <si>
    <t>CHD VENDEE</t>
  </si>
  <si>
    <t>CHD-SITE DE LUCON</t>
  </si>
  <si>
    <t>CHD - SITE DE MONTAIGU</t>
  </si>
  <si>
    <t>CENTRE COLBERT MEDECINE ET SSR</t>
  </si>
  <si>
    <t>CHI AGGLOMERATION DE NEVERS</t>
  </si>
  <si>
    <t>HJ CATTP CH NEVERS</t>
  </si>
  <si>
    <t>MOYEN SEJOUR PIGNELIN</t>
  </si>
  <si>
    <t>HOPITAL PIERRE BEREGOVOY</t>
  </si>
  <si>
    <t>CHI AIN VAL DE SAONE - PONT VEYLE</t>
  </si>
  <si>
    <t>CHI AIN VAL DE SAONE</t>
  </si>
  <si>
    <t>CHI AIN VAL DE SAONE - THOISSEY</t>
  </si>
  <si>
    <t>CHI SITE D'AIX EN PROVENCE</t>
  </si>
  <si>
    <t>CHI AIX PERTUIS</t>
  </si>
  <si>
    <t>USLD DUQUESNE SITE AIX</t>
  </si>
  <si>
    <t>CHI SITE DE PERTUIS</t>
  </si>
  <si>
    <t>CHI CASTELSARRASIN MOISSAC SITE CASTE</t>
  </si>
  <si>
    <t>CHI CASTELSARRASIN MOISSAC</t>
  </si>
  <si>
    <t>CHI CASTELSARRASIN MOISSAC SITE MOISSA</t>
  </si>
  <si>
    <t>USLD CHI CASTELSARRASIN MOISSAC</t>
  </si>
  <si>
    <t>CH LILLEBONNE CHI CAUX VALLEE DE SEINE</t>
  </si>
  <si>
    <t>CHI CAUX VALLEE DE SEINE</t>
  </si>
  <si>
    <t>HOPITAL LOCAL BOLBEC CHIC CAUX VALLEE</t>
  </si>
  <si>
    <t>CHI DE CAVAILLON LAURIS</t>
  </si>
  <si>
    <t>CHI CAVAILLON LAURIS</t>
  </si>
  <si>
    <t>CHI CAVAILLON CTRE PNEUMO ROQUEFRAICHE</t>
  </si>
  <si>
    <t>CH JEAN MARCEL DE BRIGNOLES</t>
  </si>
  <si>
    <t>CHI DE BRIGNOLES ET LUC EN PROVENCE</t>
  </si>
  <si>
    <t>CH MOYEN SEJOUR LA SOURCE DE BRIGNOLES</t>
  </si>
  <si>
    <t>CH DEPARTEMENTAL DU VAR AU LUC</t>
  </si>
  <si>
    <t>CHI DE FREJUS SAINT RAPHAEL</t>
  </si>
  <si>
    <t>HJ TRANS EN PROVENCE CHI FREJUS</t>
  </si>
  <si>
    <t>CHI FREJUS ST RAPAHEL GERONTO MED SSR</t>
  </si>
  <si>
    <t>HJ PSY GEN 83G10 CHI FREJUS</t>
  </si>
  <si>
    <t>HJ PSY IJ 83I04 CHI FREJUS</t>
  </si>
  <si>
    <t>CHI L'OUEST VOSGIEN SITE NEUFCHATEAU</t>
  </si>
  <si>
    <t>CHI DE L' OUEST VOSGIEN</t>
  </si>
  <si>
    <t>CHI DE L'OUEST VOSGIEN SITE DE VITTEL</t>
  </si>
  <si>
    <t>CHI MANOSQUE SITE FORCALQUIER</t>
  </si>
  <si>
    <t>CHI DE MANOSQUE LOUIS RAFFALLI</t>
  </si>
  <si>
    <t>CHI MANOSQUE USLD SITE SAINT ANDRE</t>
  </si>
  <si>
    <t>CHI DES ALPES DU SUD SITE DE SISTERON</t>
  </si>
  <si>
    <t>CHI DES ALPES DU SUD</t>
  </si>
  <si>
    <t>CHI DES ALPES DU SUD SITE DE GAP</t>
  </si>
  <si>
    <t>HOPITAUX DU MONT BLANC SITE CHAMONIX</t>
  </si>
  <si>
    <t>CHI DES HOPITAUX DU PAYS DU MONT BLANC</t>
  </si>
  <si>
    <t>HOPITAUX DU MONT BLANC SITE SALLANCHES</t>
  </si>
  <si>
    <t>CHI DU PAYS DES HAUTES FALAISES FECAMP</t>
  </si>
  <si>
    <t>CHI DU PAYS DES HAUTES FALAISES</t>
  </si>
  <si>
    <t>USLD DE L'EHPAD YVON LAMOUR FECAMP</t>
  </si>
  <si>
    <t>CH LOUVIERS CHI ELBEUF</t>
  </si>
  <si>
    <t>CHI ELBEUF-LOUVIERS VAL DE REUIL</t>
  </si>
  <si>
    <t>CH LES FEUGRAIS CHI ELBEUF</t>
  </si>
  <si>
    <t>CHI E.DURKHEIM - PLATEAU DE LA JUSTICE</t>
  </si>
  <si>
    <t>CHI EMILE DURKHEIM EPINAL</t>
  </si>
  <si>
    <t>CHI E. DURKHEIM - SITE DE GOLBEY</t>
  </si>
  <si>
    <t>CHI E.DURKHEIM-MAISON DE SANTE ST JEAN</t>
  </si>
  <si>
    <t>CHI ESPALION ST LAURENT D'OLT</t>
  </si>
  <si>
    <t>UNITE PSY ADULTE LE GRANDVALLIER CHIHC</t>
  </si>
  <si>
    <t>CHI HAUTE COMTE</t>
  </si>
  <si>
    <t>CHI HC SITE RIVES DU DOUBS PONTARLIER</t>
  </si>
  <si>
    <t>CHI HAUTE COMTE SITE R SALINS MOUTHE</t>
  </si>
  <si>
    <t>USLD PONTARLIER</t>
  </si>
  <si>
    <t>PSYCHIATRIE ADULTE CHI HTE COMTE</t>
  </si>
  <si>
    <t>CHI HMV - SITE GERARDMER</t>
  </si>
  <si>
    <t>CHI HOPITAUX DU MASSIF DES VOSGES</t>
  </si>
  <si>
    <t>CHI HMV - SITE SAINT DIE DES VOSGES</t>
  </si>
  <si>
    <t>CHI HMV - SITE FRAIZE</t>
  </si>
  <si>
    <t>CHI HMV SITE DES 5 VALLEES</t>
  </si>
  <si>
    <t>CHI HMV - USLD FOUCHARUPT</t>
  </si>
  <si>
    <t>HOPITAUX DU LEMAN</t>
  </si>
  <si>
    <t>CHI LES HOPITAUX DU LEMAN</t>
  </si>
  <si>
    <t>USLD LA LUMIERE DU LAC THONON</t>
  </si>
  <si>
    <t>CHI LOMBEZ SAMATAN</t>
  </si>
  <si>
    <t>CTRE HOSP INTERCOM LORRAIN BASSE-POINT</t>
  </si>
  <si>
    <t>CHI LORRAIN BASSE POINTE</t>
  </si>
  <si>
    <t>CHI LYS HYROME-CHEMILLE</t>
  </si>
  <si>
    <t>CHI LYS HYROME</t>
  </si>
  <si>
    <t>CHI LYS HYROME-LYS HAUT LAYON</t>
  </si>
  <si>
    <t>CH MONT DE MARSAN - SITE DE STE ANNE</t>
  </si>
  <si>
    <t>CHI MONT DE MARSAN ET PAYS DES SOURCES</t>
  </si>
  <si>
    <t>USLD DE MORCENX</t>
  </si>
  <si>
    <t>CENTRE NOUVIELLE</t>
  </si>
  <si>
    <t>CENTRE HOSPITALIER DE SEDAN</t>
  </si>
  <si>
    <t>CHI NORD ARDENNES</t>
  </si>
  <si>
    <t>CENTRE HOSPITALIER DE FUMAY</t>
  </si>
  <si>
    <t>CENTRE HOSPITALIER DE NOUZONVILLE</t>
  </si>
  <si>
    <t>CH CHARLEVILLE - HOPITAL MANCHESTER</t>
  </si>
  <si>
    <t>USLD SITE CENTRE DE SANTE</t>
  </si>
  <si>
    <t>CHI POISSY ST GERMAIN SITE DE POISSY</t>
  </si>
  <si>
    <t>CHI POISSY ST-GERMAIN</t>
  </si>
  <si>
    <t>CHI POISSY ST GERMAIN SITE ST GERMAIN</t>
  </si>
  <si>
    <t>CHITS CH SAINTE MUSSE</t>
  </si>
  <si>
    <t>CHI TOULON LA SEYNE SUR MER</t>
  </si>
  <si>
    <t>CHITS CH GEORGE SAND</t>
  </si>
  <si>
    <t>CHITS HOPITAL GEORGES CLEMENCEAU</t>
  </si>
  <si>
    <t>CHI VALLON SALLES LA SOURCE</t>
  </si>
  <si>
    <t>CHIC CASTRES MAZAMET SITE AUTAN</t>
  </si>
  <si>
    <t>CHIC CASTRES MAZAMET</t>
  </si>
  <si>
    <t>CHIC CASTRES MAZAMET SITE MAZAMET</t>
  </si>
  <si>
    <t>CHIC CASTRES MAZAMET SITE MONGES CASTR</t>
  </si>
  <si>
    <t>USLD SITE MAZAMET CHIC CASTRES MAZAMET</t>
  </si>
  <si>
    <t>CH MARIE-MADELEINE DE FORBACH</t>
  </si>
  <si>
    <t>CHIC UNISANTE+</t>
  </si>
  <si>
    <t>CH LEMIRE DE SAINT-AVOLD</t>
  </si>
  <si>
    <t>SANTE ATLANTIQUE</t>
  </si>
  <si>
    <t>CHIRURGIE SANTE ATLANTIQUE</t>
  </si>
  <si>
    <t>CHIVA SITE ST JEAN DE VERGES</t>
  </si>
  <si>
    <t>CHIVA</t>
  </si>
  <si>
    <t>CHIVA SITE LAVELANET</t>
  </si>
  <si>
    <t>SITE HOSPITALIER DE PARTHENAY</t>
  </si>
  <si>
    <t>CHNDS</t>
  </si>
  <si>
    <t>SITE HOSPITALIER DE THOUARS</t>
  </si>
  <si>
    <t>PSYCHIATRIE ADULTES - CMP</t>
  </si>
  <si>
    <t>PSY ADULTES - CMP</t>
  </si>
  <si>
    <t>CMP UMPEA</t>
  </si>
  <si>
    <t>PEDO PSYCHIATRIE - HOP DE JOUR</t>
  </si>
  <si>
    <t>SITE HOSPITALIER FAYE L'ABBESSE</t>
  </si>
  <si>
    <t>CHNO DES QUINZE VINGTS PARIS</t>
  </si>
  <si>
    <t>CHNO DES QUINZE-VINGTS PARIS</t>
  </si>
  <si>
    <t>CHR ANGERS SITE LARREY</t>
  </si>
  <si>
    <t>CHR ANGERS</t>
  </si>
  <si>
    <t>USLD CHR ANGERS ST NICOLAS</t>
  </si>
  <si>
    <t>SSR CHR D ANGERS</t>
  </si>
  <si>
    <t>HJ PSY ADULTES HAUBOURDIN 59G08</t>
  </si>
  <si>
    <t>CHR LILLE</t>
  </si>
  <si>
    <t>HOP JEANNE DE FLANDRE CHU LILLE</t>
  </si>
  <si>
    <t>HAD CHU LILLE</t>
  </si>
  <si>
    <t>SANTELYS SITE CHU LILLE</t>
  </si>
  <si>
    <t>UHSA  PSYCHIATRIE GENERALE</t>
  </si>
  <si>
    <t>HOP CALMETTE CHU LILLE</t>
  </si>
  <si>
    <t>HÔPITAL  SWYNGHEDAUW CHU LILLE</t>
  </si>
  <si>
    <t>INSTITUT COEUR POUMON CHU LILLE</t>
  </si>
  <si>
    <t>CSPA LES BATELIERS CHU LILLE</t>
  </si>
  <si>
    <t>USN FONTAN - LINQUETTE CHR LILLE</t>
  </si>
  <si>
    <t>HÔPITAL SALENGRO  CHU LILLE</t>
  </si>
  <si>
    <t>SMPR ANNOEULLIN  CHU LILLE</t>
  </si>
  <si>
    <t>HOP CLAUDE HURIEZ CHU LILLE</t>
  </si>
  <si>
    <t>HJ PSY ENFANTS ESPACE MONTEBELLO CHU</t>
  </si>
  <si>
    <t>HOPITAL D'HAYANGE - CHR</t>
  </si>
  <si>
    <t>CHR METZ-THIONVILLE</t>
  </si>
  <si>
    <t>HOPITAL BEL AIR DE THIONVILLE - CHR</t>
  </si>
  <si>
    <t>CENTRE FELIX MARECHAL DE METZ - CHR</t>
  </si>
  <si>
    <t>HOPITAL DE JOUR ENFANTS DE YUTZ</t>
  </si>
  <si>
    <t>HOPITAL DE JOUR CENTRE BASSE AUDITION</t>
  </si>
  <si>
    <t>HOPITAL DE MERCY - CHR METZ THIONVILLE</t>
  </si>
  <si>
    <t>CHR METZ-THIONVILLE SITE LEGOUEST</t>
  </si>
  <si>
    <t>CHRU BREST SITE HOPITAL MORVAN</t>
  </si>
  <si>
    <t>CHRU BREST</t>
  </si>
  <si>
    <t>CHRU BREST SITE HOPITAL DE CARHAIX</t>
  </si>
  <si>
    <t>CHRU BREST SITE HOPITAL CAVALE BLANCHE</t>
  </si>
  <si>
    <t>CHRU BREST SITE HOPITAL BOHARS</t>
  </si>
  <si>
    <t>CHU BREST SITE GUILERS</t>
  </si>
  <si>
    <t>FOYER DE POST-CURE"AN AVEL VOR"</t>
  </si>
  <si>
    <t>CTRE LONG SEJOUR BOHARS - CHRU BREST</t>
  </si>
  <si>
    <t>CHRU NANCY - MATERNITE</t>
  </si>
  <si>
    <t>CHRU DE NANCY</t>
  </si>
  <si>
    <t>CHRU NANCY - CENTRE EMILE GALLE</t>
  </si>
  <si>
    <t>CHRU NANCY - HOPITAL CENTRAL</t>
  </si>
  <si>
    <t>CHRU NANCY - HOPITAUX DE BRABOIS</t>
  </si>
  <si>
    <t>CHRU NANCY - HOPITAL SAINT JULIEN</t>
  </si>
  <si>
    <t>CHRU NANCY - USLD ST JULIEN</t>
  </si>
  <si>
    <t>CHRU NANCY - USLD ST STANISLAS</t>
  </si>
  <si>
    <t>CHRU NANCY - HJ SSR CTRE BASSE VISION</t>
  </si>
  <si>
    <t>SSRS AFFECTIONS ONCO-HEMATOLOGIQUES</t>
  </si>
  <si>
    <t>CHRU RENNES SITE PONTCHAILLOU</t>
  </si>
  <si>
    <t>CHRU RENNES</t>
  </si>
  <si>
    <t>CHRU RENNES SITE LA TAUVRAIS</t>
  </si>
  <si>
    <t>CHRU RENNES SITE HOPITAL SUD</t>
  </si>
  <si>
    <t>CHU RENNES SITE SAINT LAURENT</t>
  </si>
  <si>
    <t>CESAME CHS STE GEMMES SUR LOIRE</t>
  </si>
  <si>
    <t>CHS CESAME ANGEVIN</t>
  </si>
  <si>
    <t>CESAME FOYER ROCHELOIRE - PONTS DE CE</t>
  </si>
  <si>
    <t>CESAME HDJ CMP CATTP - DSA</t>
  </si>
  <si>
    <t>CESAME HDJ CMP CATTP QUEMARD BLANDIN</t>
  </si>
  <si>
    <t>CESAME HDJ CMP CATTP - AVRILLE</t>
  </si>
  <si>
    <t>CESAME HDJ CMP CATTP - ST LEONARD</t>
  </si>
  <si>
    <t>CESAME HDJ CMP CATTP - GAUGUIN</t>
  </si>
  <si>
    <t>CESAME HDJ CATTP - MUSSET</t>
  </si>
  <si>
    <t>CESAME HDJ CATTP - ARANTELE</t>
  </si>
  <si>
    <t>CESAME HDJ CMP CATTP - BAUGE</t>
  </si>
  <si>
    <t>CESAME HDJ CMP CATTP - ROGER MISES</t>
  </si>
  <si>
    <t>CHS D'AINAY LE CHATEAU</t>
  </si>
  <si>
    <t>CHS DE JURY</t>
  </si>
  <si>
    <t>CLINIQUE TIVOLI DE METZ</t>
  </si>
  <si>
    <t>HOPITAL DE JOUR ENFANTS DE MAIZIERES</t>
  </si>
  <si>
    <t>CENTRE D'ACCUEIL ET DE CRISE + SPUL</t>
  </si>
  <si>
    <t>CENTRE CONSULTATIONS ET SOINS CHS JURY</t>
  </si>
  <si>
    <t>CTRE DE REHABILITATION DE JOUR ADULTES</t>
  </si>
  <si>
    <t>CHS DE LA SAVOIE</t>
  </si>
  <si>
    <t>HJ ADULTES JACQUES PREVERT</t>
  </si>
  <si>
    <t>CMP/CATTP ENFANTS CHAMBERY WINNICOTT</t>
  </si>
  <si>
    <t>HJ ADULTES AIX-LES-BAINS</t>
  </si>
  <si>
    <t>HJ ADULTES VOGLANS</t>
  </si>
  <si>
    <t>HJ ENFANTS AIX-LES-BAINS</t>
  </si>
  <si>
    <t>HJ ENFANTS BASSENS CHANTOISEAU</t>
  </si>
  <si>
    <t>HJ ADULTES ALBERTVILLE</t>
  </si>
  <si>
    <t>HJ CMP CATTP SAINT REMY</t>
  </si>
  <si>
    <t>CHS DE MONTFAVET</t>
  </si>
  <si>
    <t>POLE SANTE CARPENTRAS CHS MONTFAVET</t>
  </si>
  <si>
    <t>HJ L'AUZON CARPENTRAS CHS MONTFAVET</t>
  </si>
  <si>
    <t>HJ GASTALDY AVIGNON NORD</t>
  </si>
  <si>
    <t>HJ CMP CATTP SORGUES AVIGNON NORD</t>
  </si>
  <si>
    <t>HJ PERNES</t>
  </si>
  <si>
    <t>HJ PIOLENC</t>
  </si>
  <si>
    <t>HJ CMP CATTP APT</t>
  </si>
  <si>
    <t>HJ LA CHAUME VELLERON</t>
  </si>
  <si>
    <t>CENTRE PEDOPSYCHIATRIQUE JOLY JEAN</t>
  </si>
  <si>
    <t>HJ L'ERE DU TEMPS CARPENTRAS</t>
  </si>
  <si>
    <t>HJ CATTP LES CHARMILLES ORANGE</t>
  </si>
  <si>
    <t>HJ CMP CATTP EQUIPE MOBILE GERONT ISLE</t>
  </si>
  <si>
    <t>UAUP CTRE DE CRISE CAP 72 CH AVIGNON</t>
  </si>
  <si>
    <t>HJ CMP CATTP BROUTET</t>
  </si>
  <si>
    <t>CHS DE SAINT CYR AU MONT D'OR</t>
  </si>
  <si>
    <t>HJ ADULTE LYON MONT D'OR</t>
  </si>
  <si>
    <t>HJ ADULTE TARARE</t>
  </si>
  <si>
    <t>HJ ADULTE ADDICTOLOGIE</t>
  </si>
  <si>
    <t>HJ DE CRISE POUR ADOLESCENT</t>
  </si>
  <si>
    <t>HJ ENFANT TARARE</t>
  </si>
  <si>
    <t>HJ ENFANT PIERRE MALE</t>
  </si>
  <si>
    <t>HJ ADULTE GLEIZE</t>
  </si>
  <si>
    <t>CHS DE SARREGUEMINES</t>
  </si>
  <si>
    <t>CMP CATTP HDJ DE SARREGUEMINES</t>
  </si>
  <si>
    <t>CMP CATTP HDJ DE FREYMING</t>
  </si>
  <si>
    <t>CMP CATTP HDJ DE FORBACH</t>
  </si>
  <si>
    <t>CMP CATTP HDJ ADULTES DE BITCHE</t>
  </si>
  <si>
    <t>CHS DU ROUVRAY SOTTEVILLE-LES-ROUEN</t>
  </si>
  <si>
    <t>HOP JOUR CATTP ADULTE ND DE BONDEVILLE</t>
  </si>
  <si>
    <t>HOP JOUR ADOSPHERE SAINT-ETIENNE</t>
  </si>
  <si>
    <t>HOSPITALISATIONS PSY CHU ROUEN</t>
  </si>
  <si>
    <t>HOP JOUR CMP CATTP ADULTES NEUFCHATEL</t>
  </si>
  <si>
    <t>HOP JOUR ENFANTS AUBIER PETIT-QUEVILLY</t>
  </si>
  <si>
    <t>HOP JOUR CMP CATTP FED GERONTO-PSY</t>
  </si>
  <si>
    <t>CMP GTA CATTP SAFT ENFANTS MOSAIQUE</t>
  </si>
  <si>
    <t>CMP ENFANTS YVETOT CH ROUVRAY</t>
  </si>
  <si>
    <t>HOPITAL DE JOUR A YVETOT</t>
  </si>
  <si>
    <t>HOP JOUR ENFANTS ELBEUF CHS SOTTEVILLE</t>
  </si>
  <si>
    <t>HOP JOUR ADULTES MESNIL-ESNARD</t>
  </si>
  <si>
    <t>HOP JOUR CMP CATTP ADULTES ROUEN</t>
  </si>
  <si>
    <t>HOP JOUR ADULTES GRAND-QUEVILLY</t>
  </si>
  <si>
    <t>HOP JOUR CMP CATTP ADULTES ELBEUF</t>
  </si>
  <si>
    <t>HOP JOUR ENFANTS BOIS-GUILLAUME</t>
  </si>
  <si>
    <t>SMPR MAISON ARRET ROUEN 76P12</t>
  </si>
  <si>
    <t>HOP JOUR ADULTES C. CLAUDEL SOTTEVILLE</t>
  </si>
  <si>
    <t>HOP JOUR ENFANT BLEU SOLEIL ST ETIENNE</t>
  </si>
  <si>
    <t>CHS EDOUARD TOULOUSE</t>
  </si>
  <si>
    <t>CHS FRANCOIS TOSQUELLES ST ALBAN</t>
  </si>
  <si>
    <t>CHS FRANCOIS TOSQUELLES</t>
  </si>
  <si>
    <t>UAP PAUL ELUARD MENDE CHS ST ALBAN</t>
  </si>
  <si>
    <t>HJ PSY GEN SAINT CHELY CHS ST ALBAN</t>
  </si>
  <si>
    <t>USA MENDE CHS ST ALBAN</t>
  </si>
  <si>
    <t>HJ PIJ MENDE ST ALBAN</t>
  </si>
  <si>
    <t>HJ PIJ ST CHELY CHS ST ALBAN</t>
  </si>
  <si>
    <t>HJ PSY GEN PRE VIVAL MENDE CHS ST ALBA</t>
  </si>
  <si>
    <t>CHS LEON JEAN GREGORY THUIR</t>
  </si>
  <si>
    <t>CHS LEON JEAN GREGORY</t>
  </si>
  <si>
    <t>CAC 48H HC SITE CH PERPIGNAN CHS THUIR</t>
  </si>
  <si>
    <t>HJ PSY GEN VERNET PERPIGNAN CHS THUIR</t>
  </si>
  <si>
    <t>HJ PSY GEN OASIS PERPIGNAN CHS THUIR</t>
  </si>
  <si>
    <t>CMP EQUIPE MOBILE ARGELES SUD 4</t>
  </si>
  <si>
    <t>APPARTEMENT THERAPEUTIQUE ARGELES SUD4</t>
  </si>
  <si>
    <t>HJ PIJ RIBAMBELLE PERPIGNAN CHS THUIR</t>
  </si>
  <si>
    <t>HJ PIJ AVICENNE CABESTANY CHS THUIR</t>
  </si>
  <si>
    <t>HJ PSY GEN MOULIN A VENT PERPIGNAN CHS</t>
  </si>
  <si>
    <t>HJ MAS NOU CHS THUIR</t>
  </si>
  <si>
    <t>UNITE HOSPIT TEMPS PLEIN SMPR DSAVS</t>
  </si>
  <si>
    <t>APPARTEMENT THERAPEUTIQUE CERET SUD 4</t>
  </si>
  <si>
    <t>APPARTEMENT THERAPEUTIQUE ELNE</t>
  </si>
  <si>
    <t>HJ PSY GEN ARGELES CHS THUIR</t>
  </si>
  <si>
    <t>HJ PSY GEN LA TUILERIE CERET CHS THUIR</t>
  </si>
  <si>
    <t>HJ PSY GEN BOUISSON ELNE CHS THUIR</t>
  </si>
  <si>
    <t>HJ PSY GEN MALE PRADES CHS THUIR</t>
  </si>
  <si>
    <t>CHS LE MAS CAREIRON UZES</t>
  </si>
  <si>
    <t>CHS MAS CAREIRON</t>
  </si>
  <si>
    <t>UNITE HC ST HIPPOLYTE DU FORT MAS CARE</t>
  </si>
  <si>
    <t>HJ PSY GEN ZARIFIAN UZES MAS CAREIRON</t>
  </si>
  <si>
    <t>HJ PSY GEN TOSQUELLES MAS CAREIRON</t>
  </si>
  <si>
    <t>HJ PIJ GAMBETTA UZES MAS CAREIRON</t>
  </si>
  <si>
    <t>HJ PIJ MONTAGNETTE BEAUCAIRE MAS CAREI</t>
  </si>
  <si>
    <t>HJ PIJ CHEVREFEUILLES BAGNOLS MAS CARE</t>
  </si>
  <si>
    <t>HJ PSY GEN TONY LAINE MAS CAREIRON</t>
  </si>
  <si>
    <t>HJ PSY ADULTES ST HIPPOLYTE DU FORT</t>
  </si>
  <si>
    <t>CHS MONTPERRIN</t>
  </si>
  <si>
    <t>UNITE D'HOSPITALISATION ADO OXALIS AIX</t>
  </si>
  <si>
    <t>HJ ADO PARADOX HJ ENF TALLAGARD SALON</t>
  </si>
  <si>
    <t>HJ CPI VITROLLES</t>
  </si>
  <si>
    <t>ADDICTOLOGIE AIX</t>
  </si>
  <si>
    <t>HJ VILLA MELODIE VITROLLES</t>
  </si>
  <si>
    <t>HJ ACANTHE GARDANNE</t>
  </si>
  <si>
    <t>HJ CMP CATTP SAINTE VICTOIRE AIX</t>
  </si>
  <si>
    <t>HJ VILLA BLANCHE SALON</t>
  </si>
  <si>
    <t>CENTRE DE JOUR AIX</t>
  </si>
  <si>
    <t>HJ CMP CATTP REGAIN PERTUIS</t>
  </si>
  <si>
    <t>CHS PIERREFEU DU VAR HENRI GUERIN</t>
  </si>
  <si>
    <t>HJ 105 HJ OASIS ST MAXIMIN STE BAUME</t>
  </si>
  <si>
    <t>UNITE PSYCHO MED L'ESCALE BRIGNOLES</t>
  </si>
  <si>
    <t>CMP CATTP ADULTES ET INFANTO JUVENILE</t>
  </si>
  <si>
    <t>HJ LES AGAPANTHES HYERES</t>
  </si>
  <si>
    <t>HJ CAMINO HYERES</t>
  </si>
  <si>
    <t>HJ LE PHOENIX BRIGNOLES</t>
  </si>
  <si>
    <t>CMP CATTP ADULTES LA GARDE</t>
  </si>
  <si>
    <t>HJ HENRI EY BRIGNOLES</t>
  </si>
  <si>
    <t>HJ LA LEZARDIERE HYERES</t>
  </si>
  <si>
    <t>VILLA NOVA LA GARDE</t>
  </si>
  <si>
    <t>CHS SAINT YLIE JURA</t>
  </si>
  <si>
    <t>HJ CMP CATTP EMPP ADULTES JEUNES ADULT</t>
  </si>
  <si>
    <t>HJ CMP CATTP ENFANTS ST CLAUDE</t>
  </si>
  <si>
    <t>HJ CMP CATTP ADULTES ST CLAUDE</t>
  </si>
  <si>
    <t>HJ CMP CATTP ENFANTS ARBOIS</t>
  </si>
  <si>
    <t>CENTRE POST CURE PONT DU NAVOY</t>
  </si>
  <si>
    <t>HJ CMP ADULTES DOLE</t>
  </si>
  <si>
    <t>HJ CMP CATTP ENFANTS MOREZ</t>
  </si>
  <si>
    <t>HJ PHAR'EN DOLE - HC PERSEPHONE DOLE</t>
  </si>
  <si>
    <t>HJ CMP ADULTE CHAMPAGNOLE</t>
  </si>
  <si>
    <t>HJ  CMP ADULTES TAVAUX</t>
  </si>
  <si>
    <t>HJ  CMP ADULTES ARBOIS</t>
  </si>
  <si>
    <t>UPA HJ HC CATTP URGENCES PSY ADULTES</t>
  </si>
  <si>
    <t>CHS VALVERT MARSEILLE</t>
  </si>
  <si>
    <t>HJ LES ECOUTILLES AUBAGNE CHS VALVERT</t>
  </si>
  <si>
    <t>HJ FARDELOUP LA CIOTAT CHS VALVERT</t>
  </si>
  <si>
    <t>HJ CATTP AUBIGNANE AUBAGNE CH VALVERT</t>
  </si>
  <si>
    <t>HJ GASQUY MARSEILLE CHS VALVERT</t>
  </si>
  <si>
    <t>HJ LA FARANDOLE MARSEILLE CHS VALVERT</t>
  </si>
  <si>
    <t>HJ HODOS AUBAGNE CHS VALVERT</t>
  </si>
  <si>
    <t>CHSLD LE CHENOIS</t>
  </si>
  <si>
    <t>CHSLD CHENOIS</t>
  </si>
  <si>
    <t>BFC-09</t>
  </si>
  <si>
    <t>Nord Franche-Comté</t>
  </si>
  <si>
    <t>C H U  DUPUYTREN  LIMOGES</t>
  </si>
  <si>
    <t>CHU  DE  LIMOGES</t>
  </si>
  <si>
    <t>HOPITAL JEAN REBEYROL LIMOGES</t>
  </si>
  <si>
    <t>USLD CHASTAINGT LIMOGES</t>
  </si>
  <si>
    <t>HOPITAL DE LA MERE ET DE L'ENFANT</t>
  </si>
  <si>
    <t>CHU AMIENS NORD</t>
  </si>
  <si>
    <t>CHU AMIENS PICARDIE</t>
  </si>
  <si>
    <t>CHU AMIENS SAINT VICTOR</t>
  </si>
  <si>
    <t>CHU AMIENS SUD</t>
  </si>
  <si>
    <t>SSR CHU AMIENS</t>
  </si>
  <si>
    <t>CHU AMIENS IOP</t>
  </si>
  <si>
    <t>CHU BESANCON SITE SAINT-JACQUES</t>
  </si>
  <si>
    <t>CHU BESANCON</t>
  </si>
  <si>
    <t>CHU JEAN MINJOZ BESANCON</t>
  </si>
  <si>
    <t>HOPITAL XAVIER ARNOZAN - CHU</t>
  </si>
  <si>
    <t>CHU DE BORDEAUX</t>
  </si>
  <si>
    <t>HOPITAL SAINT-ANDRE - CHU</t>
  </si>
  <si>
    <t>GROUPE HOSPITALIER PELLEGRIN - CHU</t>
  </si>
  <si>
    <t>HOPITAL HAUT-LEVEQUE - CHU</t>
  </si>
  <si>
    <t>CENTRE JEAN ABADIE - CHU</t>
  </si>
  <si>
    <t>CHU COTE DE NACRE - CAEN</t>
  </si>
  <si>
    <t>CHU DE CAEN NORMANDIE</t>
  </si>
  <si>
    <t>CHR GEORGES CLEMENCEAU - CAEN</t>
  </si>
  <si>
    <t>UNITE SOINS LONGUE DUREE - CHU CAEN</t>
  </si>
  <si>
    <t>CENTRE DE CRISE ESQUIROL - CHU CAEN</t>
  </si>
  <si>
    <t>HOPITAL DE JOUR HEROUVILLE - CHU CAEN</t>
  </si>
  <si>
    <t>HOPITAL GABRIEL MONTPIED - CHU63</t>
  </si>
  <si>
    <t>CHU DE CLERMONT-FERRAND</t>
  </si>
  <si>
    <t>HOPITAL ESTAING - CHU63</t>
  </si>
  <si>
    <t>CHU PSYCHIATRIE</t>
  </si>
  <si>
    <t>HOPITAL LOUISE MICHEL - CHU63</t>
  </si>
  <si>
    <t>CHU SITE FELIX GUYON (SAINT DENIS)</t>
  </si>
  <si>
    <t>CHU DE LA REUNION</t>
  </si>
  <si>
    <t>CHU SITE SUD (SAINT PIERRE)</t>
  </si>
  <si>
    <t>CHU SITE SUD (SAINT LOUIS)</t>
  </si>
  <si>
    <t>CHU SITE SUD (CILAOS)</t>
  </si>
  <si>
    <t>CHU SITE SUD (SAINT JOSEPH)</t>
  </si>
  <si>
    <t>CHU SITE SUD - SSR (TAMPON)</t>
  </si>
  <si>
    <t>CHU DE MARTINIQUE SITE P.ZOBDA QUITMAN</t>
  </si>
  <si>
    <t>CHU DE MARTINIQUE</t>
  </si>
  <si>
    <t>CHU DE MARTINIQUE SITE DE TRINITE</t>
  </si>
  <si>
    <t>CHU DE MARTINIQUE SITE MANGOT VULCIN</t>
  </si>
  <si>
    <t>CHU DE MARTINIQUE SITE DE CLARAC</t>
  </si>
  <si>
    <t>CHU DE MARTINIQUE SITE MERE ENFANT</t>
  </si>
  <si>
    <t>CHU DE NANTES SITE HOTEL DIEU HME</t>
  </si>
  <si>
    <t>CHU DE NANTES</t>
  </si>
  <si>
    <t>CHU DE NANTES SITE HOPITAL BELLIER</t>
  </si>
  <si>
    <t>CHU DE NANTES SITE SAINT JACQUES</t>
  </si>
  <si>
    <t>HDJ PEDO PSY CHU NANTES</t>
  </si>
  <si>
    <t>CHU DE NANTES SITE LAENNEC</t>
  </si>
  <si>
    <t>HOP PSY STJACQUES CHU NANTES</t>
  </si>
  <si>
    <t>SCE MEDICO-PSYCHO.REGION. CHU NANTES</t>
  </si>
  <si>
    <t>HDJ ENFANTS CHU DE NANTES</t>
  </si>
  <si>
    <t>CMP CATTP PARENTALITE CHU NANTES</t>
  </si>
  <si>
    <t>HDJ LES SALORGES CHU NANTES</t>
  </si>
  <si>
    <t>HDJ ESPACE BARBARA CHU NANTES</t>
  </si>
  <si>
    <t>HDJ L EMBARCADERE CHU NANTES</t>
  </si>
  <si>
    <t>HDJ MARGUERITE CHU NANTES</t>
  </si>
  <si>
    <t>HDJ BELLIER CHU NANTES</t>
  </si>
  <si>
    <t>HDJ PONT DU CENS CHU NANTES</t>
  </si>
  <si>
    <t>HDJ SAMOTHRACE CHU NANTES</t>
  </si>
  <si>
    <t>SSR BEAUSEJOUR CHU NANTES</t>
  </si>
  <si>
    <t>SSR PIRMIL CHU NANTES</t>
  </si>
  <si>
    <t>SERVICE NEUROCHIRURGIE - CHU42</t>
  </si>
  <si>
    <t>CHU DE SAINT-ETIENNE</t>
  </si>
  <si>
    <t>INSTITUT DE CANCERO ET HEMATO - CHU42</t>
  </si>
  <si>
    <t>HOPITAL DE BELLEVUE - CHU42</t>
  </si>
  <si>
    <t>HOPITAL DE LA CHARITE - CHU42</t>
  </si>
  <si>
    <t>HOPITAL NORD - CHU42</t>
  </si>
  <si>
    <t>CHRU CLOCHEVILLE - TOURS</t>
  </si>
  <si>
    <t>CHU DE TOURS</t>
  </si>
  <si>
    <t>CTRE CONVAL. L'ERMITAGE CHRU TOURS</t>
  </si>
  <si>
    <t>CHRU BRETONNEAU - TOURS</t>
  </si>
  <si>
    <t>CHRU TROUSSEAU - CHAMBRAY</t>
  </si>
  <si>
    <t>CHU DIJON BOURGOGNE</t>
  </si>
  <si>
    <t>CTRE HOSPITALIER REG UNIVERSITAIRE DIJ</t>
  </si>
  <si>
    <t>USP LA MIRANDIERE</t>
  </si>
  <si>
    <t>HOPITAL LE BOCAGE CHRU DIJON</t>
  </si>
  <si>
    <t>HOPITAL NORD - CHU38</t>
  </si>
  <si>
    <t>CHU GRENOBLE ALPES</t>
  </si>
  <si>
    <t>HOPITAL DE VOIRON - CHU38</t>
  </si>
  <si>
    <t>MEDECINE POLYVALENTE COUBLEVIE - CHU38</t>
  </si>
  <si>
    <t>HOPITAL SUD - CHU38</t>
  </si>
  <si>
    <t>CENTRE ANTONIN BALMES CHU MONTPELLIER</t>
  </si>
  <si>
    <t>CHU MONTPELLIER</t>
  </si>
  <si>
    <t>CHS LA COLOMBIERE CHU MONTPELLIER</t>
  </si>
  <si>
    <t>HOPITAL ST ELOI CHU MONTPELLIER</t>
  </si>
  <si>
    <t>HOPITAL GUI DE CHAULIAC CHU MTP</t>
  </si>
  <si>
    <t>CENTRE BELLEVUE CHU MONTPELLIER</t>
  </si>
  <si>
    <t>HOPITAL LAPEYRONIE CHU MONTPELLIER</t>
  </si>
  <si>
    <t>HOPITAL ARNAUD DE VILLENEUVE CHU MPT</t>
  </si>
  <si>
    <t>CHU NIMES CAREMEAU</t>
  </si>
  <si>
    <t>CHU NIMES</t>
  </si>
  <si>
    <t>CTRE SOINS PA SERRE CAVALIER CHU NIMES</t>
  </si>
  <si>
    <t>CENTRE MEDICAL GRAU DU ROI CHU NIMES</t>
  </si>
  <si>
    <t>HOPITAL ROBERT DEBRE CHU REIMS</t>
  </si>
  <si>
    <t>CHU REIMS</t>
  </si>
  <si>
    <t>HOPITAL SEBASTOPOL CHU REIMS</t>
  </si>
  <si>
    <t>AMERICAN MEMORIAL HOSPITAL CHU REIMS</t>
  </si>
  <si>
    <t>HOPITAL MAISON BLANCHE CHU REIMS</t>
  </si>
  <si>
    <t>RESIDENCE ROUX (USLD) CHU DE REIMS</t>
  </si>
  <si>
    <t>HOPITAL SAINT JULIEN CHU ROUEN</t>
  </si>
  <si>
    <t>CHU ROUEN</t>
  </si>
  <si>
    <t>HOPITAL CHARLES NICOLLE CHU ROUEN</t>
  </si>
  <si>
    <t>USLD ARCADIE BOUCICAUT CHU ROUEN</t>
  </si>
  <si>
    <t>HOPITAL DE BOIS-GUILLAUME CHU ROUEN</t>
  </si>
  <si>
    <t>HOPITAL DE OISSEL CHU ROUEN</t>
  </si>
  <si>
    <t>HOPITAUX MERE &amp; ENFANTS CHU TOULOUSE</t>
  </si>
  <si>
    <t>CHU TOULOUSE</t>
  </si>
  <si>
    <t>HOPITAL LARREY CHU TOULOUSE</t>
  </si>
  <si>
    <t>HOPITAL GARONNE CHU TOULOUSE</t>
  </si>
  <si>
    <t>HOPITAL DE PSYCHIATRIE</t>
  </si>
  <si>
    <t>ONCOPOLE CHU TOULOUSE</t>
  </si>
  <si>
    <t>CRF LA FONTAINE SALEE CHU TOULOUSE</t>
  </si>
  <si>
    <t>HOPITAL PURPAN CHU TOULOUSE</t>
  </si>
  <si>
    <t>HOPITAL DE RANGUEIL CHU TOULOUSE</t>
  </si>
  <si>
    <t>HOPITAL LA GRAVE CHU TOULOUSE</t>
  </si>
  <si>
    <t>CL CLEMENTVILLE MONTPELLIER</t>
  </si>
  <si>
    <t>CL CLEMENTVILLE</t>
  </si>
  <si>
    <t>HJ PIJ LA CALADE NIMES EST CIGALIERES</t>
  </si>
  <si>
    <t>CL DU GD AVIGNON</t>
  </si>
  <si>
    <t>CL DU RELAIS CAILLAC</t>
  </si>
  <si>
    <t>CL DU RELAIS</t>
  </si>
  <si>
    <t>CL DU VALLESPIR CERET</t>
  </si>
  <si>
    <t>CL DU VALLESPIR</t>
  </si>
  <si>
    <t>CL FONTFROIDE MONTPELLIER</t>
  </si>
  <si>
    <t>CL FONTFROIDE</t>
  </si>
  <si>
    <t>CL LE CASTELET ST JEAN DE VEDAS</t>
  </si>
  <si>
    <t>CL LE CASTELET</t>
  </si>
  <si>
    <t>CRF LE VAL D'ORB BOUJAN SUR LIBRON</t>
  </si>
  <si>
    <t>CL LE VAL D'ORB</t>
  </si>
  <si>
    <t>CL RECH MONTPELLIER</t>
  </si>
  <si>
    <t>CL RECH</t>
  </si>
  <si>
    <t>CL ST MICHEL PRADES</t>
  </si>
  <si>
    <t>CL ST MICHEL</t>
  </si>
  <si>
    <t>CL ST PIERRE PERPIGNAN</t>
  </si>
  <si>
    <t>CL ST PIERRE</t>
  </si>
  <si>
    <t>CL VIA DOMITIA POLE SANTE DE LUNEL</t>
  </si>
  <si>
    <t>CL VIA DOMITIA</t>
  </si>
  <si>
    <t>CENTRE LEON BERARD</t>
  </si>
  <si>
    <t>CLC A LYON ET EN RHONE-ALPES</t>
  </si>
  <si>
    <t>CLC - SITE CH NORD-OUEST VILLEFRANCHE</t>
  </si>
  <si>
    <t>CLCC OSCAR LAMBRET LILLE</t>
  </si>
  <si>
    <t>CLIN SOINS DE SUITE READAPT LA PAGERIE</t>
  </si>
  <si>
    <t>CLINALLIANCE BUTTES CHAUMONT</t>
  </si>
  <si>
    <t>CLINALLIANCE PARIS BUTTES CHAUMONT</t>
  </si>
  <si>
    <t>HAD CLERMONT-FERRAND</t>
  </si>
  <si>
    <t>CLINIDOM</t>
  </si>
  <si>
    <t>CLINIQUE LES DRAGS</t>
  </si>
  <si>
    <t>CLINIQUE  LES DRAGS</t>
  </si>
  <si>
    <t>CLINIQUE ANOUSTE</t>
  </si>
  <si>
    <t>CLINIQUE BELLEDONNE</t>
  </si>
  <si>
    <t>CLINIQUE BERGOUIGNAN</t>
  </si>
  <si>
    <t>CLINIQUE BETHANIE</t>
  </si>
  <si>
    <t>CLINIQUE BON SECOURS</t>
  </si>
  <si>
    <t>CLINIQUE BOUCHARD</t>
  </si>
  <si>
    <t>CLINIQUE BRETECHE VIAUD</t>
  </si>
  <si>
    <t>CLINIQUE BRETECHE  VIAUD</t>
  </si>
  <si>
    <t>KORIAN PARC DE GASVILLE</t>
  </si>
  <si>
    <t>CLINIQUE CARDIOLOGIQUE DE GASVILLE</t>
  </si>
  <si>
    <t>CLINIQUE CHANTECLER</t>
  </si>
  <si>
    <t>CLINIQUE CHATEAU CARADOC</t>
  </si>
  <si>
    <t>CLINIQUE CHIR DU GOLFE DE ST TROPEZ</t>
  </si>
  <si>
    <t>CLINIQUE CHIRURGICALE DE MARTIGUES</t>
  </si>
  <si>
    <t>CLINIQUE D'ANGOULINS SUR MER</t>
  </si>
  <si>
    <t>CLINIQUE CONV CHATEAU DE CLAVETTE</t>
  </si>
  <si>
    <t>CLINIQUE CONVERT</t>
  </si>
  <si>
    <t>CLINIQUE D'ARGONAY</t>
  </si>
  <si>
    <t>CLINIQUE NOTRE DAME DE PRITZ</t>
  </si>
  <si>
    <t>CLINIQUE DE CHANGE NOTRE DAME DE PRITZ</t>
  </si>
  <si>
    <t>CLINIQUE DE CHATELLERAULT</t>
  </si>
  <si>
    <t>CLINIQUE DE CHATILLON</t>
  </si>
  <si>
    <t>CLINIQUE DE CHOISY</t>
  </si>
  <si>
    <t>HAD  ILES DU NORD</t>
  </si>
  <si>
    <t>CLINIQUE DE CHOISY HAD ST BARTHELEMY</t>
  </si>
  <si>
    <t>CLINIQUE DE COGNAC</t>
  </si>
  <si>
    <t>CLINIQUE DE L'ABBAYE FECAMP</t>
  </si>
  <si>
    <t>CLINIQUE DE L ABBAYE FECAMP</t>
  </si>
  <si>
    <t>CLINIQUE DE COUR CHEVERNY</t>
  </si>
  <si>
    <t>CLINIQUE DE LA BORDE- COUR CHEVERNY</t>
  </si>
  <si>
    <t>CLINIQUE DE LA CIOTAT</t>
  </si>
  <si>
    <t>CLINIQUE DE LA COSTIERE</t>
  </si>
  <si>
    <t>CLINIQUE DE LA COTE D'EMERAUDE</t>
  </si>
  <si>
    <t>CLINIQUE DE LA POINTE ROUGE USLD</t>
  </si>
  <si>
    <t>CLINIQUE DE LA POINTE ROUGE</t>
  </si>
  <si>
    <t>CLINIQUE DE LA SAUVEGARDE</t>
  </si>
  <si>
    <t>CLINIQUE DE LA TOUR HOSP. A DOMICILE</t>
  </si>
  <si>
    <t>CLINIQUE DE LA TOUR</t>
  </si>
  <si>
    <t>CLINIQUE DE L'ATLANTIQUE</t>
  </si>
  <si>
    <t>CLINIQUE PSYCHIATRIQUE DE L AUZON</t>
  </si>
  <si>
    <t>CLINIQUE DE L'AUZON</t>
  </si>
  <si>
    <t>CLINIQUE DE L'ESTAGNOL</t>
  </si>
  <si>
    <t>CLINIQUE DE L'ETANG DE L'OLIVIER</t>
  </si>
  <si>
    <t>CLINIQUE DE GARGAN -INICEA</t>
  </si>
  <si>
    <t>CLINIQUE DE LIVRY SULLY</t>
  </si>
  <si>
    <t>CLINIQUE DE L'OUEST LYONNAIS</t>
  </si>
  <si>
    <t>USLD LA MALETIERE VAUGNERAY</t>
  </si>
  <si>
    <t>CLINIQUE PROVENCE VELODROME</t>
  </si>
  <si>
    <t>CLINIQUE DE PROVENCE BOURBONNE</t>
  </si>
  <si>
    <t>CLINIQUE DE REGENNES</t>
  </si>
  <si>
    <t>CLINIQUE KORIAN LA MARETTE INICEA</t>
  </si>
  <si>
    <t>CLINIQUE DE SACLAS</t>
  </si>
  <si>
    <t>CLINIQUE DE SAINT VICTOR</t>
  </si>
  <si>
    <t>CLINIQUE VILLA BLEUE</t>
  </si>
  <si>
    <t>CLINIQUE DE SANTE MENTALE VILLA BLEUE</t>
  </si>
  <si>
    <t>2B0005664</t>
  </si>
  <si>
    <t>2B0005656</t>
  </si>
  <si>
    <t>CLINIQUE DE TOGA</t>
  </si>
  <si>
    <t>CLINIQUE VONTES</t>
  </si>
  <si>
    <t>CLINIQUE DE VONTES</t>
  </si>
  <si>
    <t>CLINIQUE D'EPERNAY</t>
  </si>
  <si>
    <t>CLINIQUE DES ACACIAS</t>
  </si>
  <si>
    <t>CLINIQUE DES BOUCLES DE LA SEINE</t>
  </si>
  <si>
    <t>CLINIQUE DES CEDRES</t>
  </si>
  <si>
    <t>CLINIQUE DES COTES DU RHONE</t>
  </si>
  <si>
    <t>CLINIQUE DES 2 CAPS</t>
  </si>
  <si>
    <t>CLINIQUE DES DEUX CAPS</t>
  </si>
  <si>
    <t>CLINIQUE DES ESSARTS GRAND COURONNE</t>
  </si>
  <si>
    <t>CLINIQUE DES HETRES</t>
  </si>
  <si>
    <t>CLINIQUE DES MONTS DU FOREZ</t>
  </si>
  <si>
    <t>CLINIQUE DES PLATANES</t>
  </si>
  <si>
    <t>CLINIQUE DES QUATRE SAISONS</t>
  </si>
  <si>
    <t>CLINIQUE DES TROIS CYPRES</t>
  </si>
  <si>
    <t>CLINIQUE D'ORANGE</t>
  </si>
  <si>
    <t>CLINIQUE D'ORANGE GROUPE ELSAN</t>
  </si>
  <si>
    <t>CLINIQUE DU CAMBRESIS</t>
  </si>
  <si>
    <t>CLINIQUE CANAL DE L OURCQ INICEA</t>
  </si>
  <si>
    <t>CLINIQUE DU CANAL DE L'OURCQ</t>
  </si>
  <si>
    <t>HDJ SSR RUE PENAUD INCEA</t>
  </si>
  <si>
    <t>HAD CAP DOMICILE ANTENNE OUEST</t>
  </si>
  <si>
    <t>CLINIQUE DU CAP D'OR</t>
  </si>
  <si>
    <t>CLINIQUE DU CHATEAU DE FLORANS</t>
  </si>
  <si>
    <t>CLINIQUE DU DAUPHINE</t>
  </si>
  <si>
    <t>CLINIQUE DU HAUT CANTAL</t>
  </si>
  <si>
    <t>CLINIQUE DU JURA</t>
  </si>
  <si>
    <t>MAISON CONVALESC. LUZY CLIN. DU MORVAN</t>
  </si>
  <si>
    <t>CLINIQUE DU MORVAN</t>
  </si>
  <si>
    <t>CLINIQUE DU MOULIN</t>
  </si>
  <si>
    <t>CLINIQUE DU PALAIS</t>
  </si>
  <si>
    <t>CLINIQUE DU PARC</t>
  </si>
  <si>
    <t>CLINIQUE DU PARC IMPERIAL</t>
  </si>
  <si>
    <t>CLINIQUE DU PARC LYON</t>
  </si>
  <si>
    <t>CLINIQUE DU PARC - CAK</t>
  </si>
  <si>
    <t>CLINIQUE DU PARC SAINT-LAZARE</t>
  </si>
  <si>
    <t>CLINIQUE DU PARC ST LAZARE</t>
  </si>
  <si>
    <t>CLINIQUE DU PAYS DE MONTBELIARD</t>
  </si>
  <si>
    <t>POLYCLINIQUE DU PLATEAU</t>
  </si>
  <si>
    <t>CLINIQUE DU PLATEAU BEZONS</t>
  </si>
  <si>
    <t>CLINIQUE DU SOUFFLE LE PONTET</t>
  </si>
  <si>
    <t>CLINIQUE DU SOUFFLE LES ACACIAS</t>
  </si>
  <si>
    <t>CLINIQUE DU SOUFFLE LES CLARINES</t>
  </si>
  <si>
    <t>CLINIQUE DU VAL JOSSELIN</t>
  </si>
  <si>
    <t>CLINIQUE DU VIVARAIS SAINT DOMINIQUE</t>
  </si>
  <si>
    <t>CLINIQUE EUGENIE</t>
  </si>
  <si>
    <t>CLINIQUE FONTVERT</t>
  </si>
  <si>
    <t>CLINIQUE GENERALE D'ANNECY</t>
  </si>
  <si>
    <t>CLINIQUE DE VITROLLES</t>
  </si>
  <si>
    <t>CLINIQUE GENERALE DE L'ETANG DE BERRE</t>
  </si>
  <si>
    <t>CLINIQUE GENERALE DE MARIGNANE</t>
  </si>
  <si>
    <t>CLINIQUE GLANUM</t>
  </si>
  <si>
    <t>HOPITAL PRIVE CANNES OXFORD</t>
  </si>
  <si>
    <t>CLINIQUE INTERNATIONALE DE CANNES</t>
  </si>
  <si>
    <t>CLINIQUE IRIS - SAINT-PRIEST</t>
  </si>
  <si>
    <t>CLINIQUE IRIS - MARCY L'ETOILE</t>
  </si>
  <si>
    <t>CLINIQUE IRIS - LYON 8EME</t>
  </si>
  <si>
    <t>CLINIQUE JEANNE D'ARC</t>
  </si>
  <si>
    <t>CLINIQUE JUGE</t>
  </si>
  <si>
    <t>CLINIQUE KENNEDY</t>
  </si>
  <si>
    <t>CLINIQUE KER YONNEC</t>
  </si>
  <si>
    <t>CLINIQUE LA CERISAIE</t>
  </si>
  <si>
    <t>CLINIQUE LA CHENAIE</t>
  </si>
  <si>
    <t>CLINIQUE LA GRANGEA</t>
  </si>
  <si>
    <t>CLINIQUE LA LAURANNE</t>
  </si>
  <si>
    <t>CLINIQUE LA MARE Ô DANS</t>
  </si>
  <si>
    <t>CLINIQUE LA MARE Ã” DANS</t>
  </si>
  <si>
    <t>CLINIQUE LA PHOCEANNE</t>
  </si>
  <si>
    <t>CENTRE PHOCEEN DE LONG SEJOUR</t>
  </si>
  <si>
    <t>CLINIQUE LA PHOCEANNE SUD</t>
  </si>
  <si>
    <t>CLINIQUE LA VIOLETTE</t>
  </si>
  <si>
    <t>CLINIQUE DU VELAY</t>
  </si>
  <si>
    <t>CLINIQUE LE CLOS DE BEAUREGARD</t>
  </si>
  <si>
    <t>CLINIQUE LE GOLFE</t>
  </si>
  <si>
    <t>CLINIQUE LE MERIDIEN</t>
  </si>
  <si>
    <t>CLINIQUE LES LAURIERS</t>
  </si>
  <si>
    <t>CLINIQUE LES MARTINETS</t>
  </si>
  <si>
    <t>CLINIQUE LES PALMIERS</t>
  </si>
  <si>
    <t>CLINIQUE LES TROIS SOLLIES</t>
  </si>
  <si>
    <t>CLINIQUE LES GRANDS CHENES</t>
  </si>
  <si>
    <t>CLINIQUE MEDECINE PHYSIQ-READPT FONCT.</t>
  </si>
  <si>
    <t>CLINIQUE MEDICALE DU CENTRE</t>
  </si>
  <si>
    <t>CLINIQUE MEDICALE DU CENTRE DE SAUMERY</t>
  </si>
  <si>
    <t>HDJ SITE MAISON D'ARTEMIS CL MED CENT</t>
  </si>
  <si>
    <t>CLINIQUE MEDICALE LE SERMAY</t>
  </si>
  <si>
    <t>CLINIQUE VICTOR HUGO</t>
  </si>
  <si>
    <t>CLINIQUE MEDICALE VICTOR HUGO</t>
  </si>
  <si>
    <t>CLINIQUE MEDICO-CHIRURGICALE CHARCOT</t>
  </si>
  <si>
    <t>CTRE GERONTO-PSY DE L'OUEST LYONNAIS</t>
  </si>
  <si>
    <t>CLINIQUE MON REPOS</t>
  </si>
  <si>
    <t>CTRE DE SOINS AMBUL EN PSYCHIATRIE</t>
  </si>
  <si>
    <t>CLINIQUE MEDICALE MON REPOS</t>
  </si>
  <si>
    <t>CLINIQUE MONT VENTOUX</t>
  </si>
  <si>
    <t>CLINIQUE MONTICELLI VELODROME</t>
  </si>
  <si>
    <t>CLINIQUE MONTICELLI</t>
  </si>
  <si>
    <t>CLINIQUE MONTJOY</t>
  </si>
  <si>
    <t>CLINIQUE MUTUALISTE DE LA SAGESSE</t>
  </si>
  <si>
    <t>CLINIQUE PSYCHIATRIQUE LES QUEYRIAUX</t>
  </si>
  <si>
    <t>CLINIQUE NEURO-PSY DES QUEYRIAUX</t>
  </si>
  <si>
    <t>CLINIQUE NOTRE DAME - VIRE</t>
  </si>
  <si>
    <t>CLINIQUE NOTRE DAME DE LA MERCI</t>
  </si>
  <si>
    <t>CLINIQUE DES VALLEES</t>
  </si>
  <si>
    <t>CLINIQUE NOUVELLE DES VALLEES</t>
  </si>
  <si>
    <t>CLINIQUE PSYCHIATRIQUE LA JAUBERTE</t>
  </si>
  <si>
    <t>CLINIQUE PSYCHIATRIQUE MEDIAZUR</t>
  </si>
  <si>
    <t>CLINIQUE READAPT FONCT LES FEUILLADES</t>
  </si>
  <si>
    <t>CLINIQUE RHONE DURANCE</t>
  </si>
  <si>
    <t>CLINIQUE RONSARD</t>
  </si>
  <si>
    <t>CLINIQUE SAINT ANTOINE KANTYS CENTRE</t>
  </si>
  <si>
    <t>CLINIQUE SAINT BARNABE</t>
  </si>
  <si>
    <t>CLINIQUE SAINT CHARLES</t>
  </si>
  <si>
    <t>CLINIQUE SAINT CHRISTOPHE</t>
  </si>
  <si>
    <t>CLINIQUE SAINT DIDIER</t>
  </si>
  <si>
    <t>CLINIQUE SAINT GEORGE</t>
  </si>
  <si>
    <t>CLINIQUE SAINT LUC</t>
  </si>
  <si>
    <t>HJ ST MARTIN SPORT MARSEILLE</t>
  </si>
  <si>
    <t>CLINIQUE SAINT MARTIN MARSEILLE</t>
  </si>
  <si>
    <t>CLINIQUE SAINT MARTIN OLLIOULES</t>
  </si>
  <si>
    <t>CLINIQUE SAINT MARTIN SUD MARSEILLE</t>
  </si>
  <si>
    <t>CLINIQUE SAINT MICHEL CENTRE DE JOUR</t>
  </si>
  <si>
    <t>CLINIQUE SAINT MICHEL</t>
  </si>
  <si>
    <t>CLINIQUE SAINT PAUL</t>
  </si>
  <si>
    <t>CTRE REEDU FONCTIONNELL ET SOINS SUITE</t>
  </si>
  <si>
    <t>CLINIQUE SAINT VINCENT DE PAUL LYON</t>
  </si>
  <si>
    <t>CLINIQUE SAINT VINCENT DE PAUL</t>
  </si>
  <si>
    <t>CLINIQUE SAINTE-ANNE</t>
  </si>
  <si>
    <t>CLINIQUE SAINTE ANNE</t>
  </si>
  <si>
    <t>CLINIQUE SAINTE THERESE</t>
  </si>
  <si>
    <t>CLINIQUE SAINTE-ODILE</t>
  </si>
  <si>
    <t>CLINIQUE SAINTE-ODILE ELSAN</t>
  </si>
  <si>
    <t>CLINIQUE ST MARTIN</t>
  </si>
  <si>
    <t>CLINIQUE SAINT-MARTIN SAI</t>
  </si>
  <si>
    <t>CLINIQUE SSR DE GLEIZE</t>
  </si>
  <si>
    <t>CLINIQUE SSR CHATEAU GLETEINS</t>
  </si>
  <si>
    <t>CLINIQUE ST ANTOINE BOIS GUILLAUME</t>
  </si>
  <si>
    <t>CLINIQUE ST VINCENT DE PAUL MATERNITE</t>
  </si>
  <si>
    <t>CLINIQUE TOUS VENTS LILLEBONNE</t>
  </si>
  <si>
    <t>CLINIQUE TOUS VENTS</t>
  </si>
  <si>
    <t>CLINIQUE JEAN GIONO</t>
  </si>
  <si>
    <t>CLINIQUE TOUTES AURES</t>
  </si>
  <si>
    <t>CLINIQUE VAL DRACY</t>
  </si>
  <si>
    <t>CLINIQUE VAL JURA</t>
  </si>
  <si>
    <t>CLINIQUE VALFLEUR</t>
  </si>
  <si>
    <t>CLINIQUE VICTOR PAUCHET DE BUTLER</t>
  </si>
  <si>
    <t>SSR PAUCHET CORBIE</t>
  </si>
  <si>
    <t>SSR PAUCHET AMIENS</t>
  </si>
  <si>
    <t>HAD PAUCHET MONTDIDIER</t>
  </si>
  <si>
    <t>CLINIQUE VIGNOLI</t>
  </si>
  <si>
    <t>CLINIQUE VILLA DES ROSES</t>
  </si>
  <si>
    <t>CLINIQUE VILLA ROMAINE</t>
  </si>
  <si>
    <t>CLINIQUE VILLENEUVE SAINT GEORGES</t>
  </si>
  <si>
    <t>CLINIQUE VILLENEUVE-SAINT-GEORGES</t>
  </si>
  <si>
    <t>CENTRE AMBULATOIRE LYON</t>
  </si>
  <si>
    <t>CLPA - INICEA</t>
  </si>
  <si>
    <t>USLD BELLEVAUX</t>
  </si>
  <si>
    <t>CLS BELLEVAUX</t>
  </si>
  <si>
    <t>CLINIQUE SAINT GERMAIN</t>
  </si>
  <si>
    <t>CMC PRIVE DE SAINT GERMAIN</t>
  </si>
  <si>
    <t>HOPITAL DE JOUR CMPA</t>
  </si>
  <si>
    <t>CMPA</t>
  </si>
  <si>
    <t>CH AUTUN SITE PARPAS</t>
  </si>
  <si>
    <t>CNTRE HOSPITALIER D'AUTUN</t>
  </si>
  <si>
    <t>CH AUTUN SITE LATOUCHE</t>
  </si>
  <si>
    <t>CRF ROMANS-FERRARI</t>
  </si>
  <si>
    <t>COM AIDE PERS TRAUMATISEES HANDICAPEES</t>
  </si>
  <si>
    <t>CTRE POST CURE LA FONTENELLE MAIZEROY</t>
  </si>
  <si>
    <t>COMITE DEP. PREVENTION ALCOOLISME</t>
  </si>
  <si>
    <t>CENTRE MEDICAL DE BAYERE</t>
  </si>
  <si>
    <t>COMITE DEPARTEMENTAL D'HYGIENE SOCIALE</t>
  </si>
  <si>
    <t>CPCR  BILLIERS</t>
  </si>
  <si>
    <t>CPRB DE BILLIERS</t>
  </si>
  <si>
    <t>CRF DE HAUTE PROVENCE L'EAU VIVE</t>
  </si>
  <si>
    <t>SSR JACQUES FICHEUX SAINT-GOBAIN</t>
  </si>
  <si>
    <t>CRF JACQUES FICHEUX</t>
  </si>
  <si>
    <t>CRLCC FRANCOIS BACLESSE - CAEN</t>
  </si>
  <si>
    <t>UNITE RADIOTHERAPIE EXTERNE CFB</t>
  </si>
  <si>
    <t>UNITE RADIOTHERAPIE EXTERNE CHERBOURG</t>
  </si>
  <si>
    <t>CLCC GEORGES-FRANCOIS LECLERC</t>
  </si>
  <si>
    <t>CRLCC GEORGES-FRANCOIS LECLERC</t>
  </si>
  <si>
    <t>CRLCC HENRI BECQUEREL ROUEN</t>
  </si>
  <si>
    <t>HAD CRF CHAUNY</t>
  </si>
  <si>
    <t>CROIX ROUGE FRANCAISE</t>
  </si>
  <si>
    <t>HAD SANTE CROIX ROUGE - CAEN</t>
  </si>
  <si>
    <t>CENTRE RICHELIEU - SSR SPECIALISES</t>
  </si>
  <si>
    <t>CTRE PROTECTION INFANTILE MONTAURY CRF</t>
  </si>
  <si>
    <t>CRF BEL AIR</t>
  </si>
  <si>
    <t>HAD DE REIMS CROIX ROUGE FRANCAISE</t>
  </si>
  <si>
    <t>CTRE SANIT "LES R. DU CHATEAU" BLAMONT</t>
  </si>
  <si>
    <t>HOSP. A DOMICILE NIVERNAIS MORVAN</t>
  </si>
  <si>
    <t>SSR CRF LAMORLAYE</t>
  </si>
  <si>
    <t>LE NID BEARNAIS - SSR PEDIATRIQUE</t>
  </si>
  <si>
    <t>CTRE MEDICO-CHIR READAPT. LES MASSUES</t>
  </si>
  <si>
    <t>SSR MARGUERITE BOUCICAUT</t>
  </si>
  <si>
    <t>CRF SAINT ALBAN</t>
  </si>
  <si>
    <t>HOPITAL HENRY DUNANT</t>
  </si>
  <si>
    <t>HDJ L ETINCELLE</t>
  </si>
  <si>
    <t>HOPITAL-HAD DE BOIS-GUILLAUME</t>
  </si>
  <si>
    <t>CENTRE DE REEDUCATION LE BRASSET</t>
  </si>
  <si>
    <t>SSR LE CLOUSIS</t>
  </si>
  <si>
    <t>UNITE DE SOINS AUGUSTA PRIAULT CRF</t>
  </si>
  <si>
    <t>HOPITAL D ENFANTS MARGENCY</t>
  </si>
  <si>
    <t>CENTRE MEDICAL D'OUSSOULX</t>
  </si>
  <si>
    <t>CROIX ROUGE RUSSE</t>
  </si>
  <si>
    <t>NIDERVILLER - CRS SAINT LUC</t>
  </si>
  <si>
    <t>CRS SAINT LUC</t>
  </si>
  <si>
    <t>ABRESCHVILLER - CRS SAINT LUC</t>
  </si>
  <si>
    <t>USLD JACQUES WEINMAN AVANNE</t>
  </si>
  <si>
    <t>CSHLD J WEINMAN AVANNE</t>
  </si>
  <si>
    <t>CENTRE AMBULATOIRE VILLEFRANCHE</t>
  </si>
  <si>
    <t>CTRE CALADOIS DE PSY AMBU - CCPA</t>
  </si>
  <si>
    <t>CTRE CANCEROLOGIE DE LA PORTE ST CLOUD</t>
  </si>
  <si>
    <t>CENTRE CHIRURGICAL MONTAGARD</t>
  </si>
  <si>
    <t>CTRE CHIR MONTAGARD</t>
  </si>
  <si>
    <t>CTRE D'HEMODIALYSE DE PROVENCE AUBAGNE</t>
  </si>
  <si>
    <t>2A0000287</t>
  </si>
  <si>
    <t>2A0000386</t>
  </si>
  <si>
    <t>CENTRE HOSPITALIER DE CASTELLUCCIO</t>
  </si>
  <si>
    <t>CTRE HOSP DE CASTELLUCCIO</t>
  </si>
  <si>
    <t>2A0004552</t>
  </si>
  <si>
    <t>HDJ ADULTES - A LECCIA</t>
  </si>
  <si>
    <t>2A0004651</t>
  </si>
  <si>
    <t>HDJ ENFANTS-A PAMANA</t>
  </si>
  <si>
    <t>CH CHIBS SAINT-VALERY-SUR-SOMME</t>
  </si>
  <si>
    <t>CTRE HOSP INTERCOM DE LA BAIE DE SOMME</t>
  </si>
  <si>
    <t>CHI ANDRE GREGOIRE</t>
  </si>
  <si>
    <t>CTRE HOSP. ANDRE GREGOIRE</t>
  </si>
  <si>
    <t>CMP NOYON ADULTE CHI EPSM OISE</t>
  </si>
  <si>
    <t>CTRE HOSPIT ISARIEN - EPSM DE L'OISE</t>
  </si>
  <si>
    <t>L'ESTEREL AGNETZ ADO CHI EPSM OISE</t>
  </si>
  <si>
    <t>HDJ ALOISE CREIL CHI EPSM OISE</t>
  </si>
  <si>
    <t>CPC COMPIEGNE ADULTE CHI EPSM OISE</t>
  </si>
  <si>
    <t>ACC FAM THERAP COMPIEGNE ENFANT CHI</t>
  </si>
  <si>
    <t>CHI EPSM OISE - SITE CPHT COMPIEGNE</t>
  </si>
  <si>
    <t>HDJ BEAUVAIS ADULTE CHI EPSM OISE</t>
  </si>
  <si>
    <t>CTRE POST CURE L' AVENIR CHI EPSM OISE</t>
  </si>
  <si>
    <t>CHI EPSM DE L'OISE - SITE D FITZ-JAMES</t>
  </si>
  <si>
    <t>HDJ COMPIEGNE MARIE-NOÃ‹L CHI EPSM OISE</t>
  </si>
  <si>
    <t>HDJ NOYON FRANCOISE DOLTO CHI EPSM OIS</t>
  </si>
  <si>
    <t>HDJ CTRE PSYCHO INSTI CHI EPSM OISE</t>
  </si>
  <si>
    <t>CENTRE HOSPITALIER  BRESSE LOUHANNAISE</t>
  </si>
  <si>
    <t>CTRE HOSPITALIER  BRESSE LOUHANNAISE</t>
  </si>
  <si>
    <t>C H DE BOURBONNE-LES-BAINS</t>
  </si>
  <si>
    <t>CTRE HOSPITALIER BOURBONNE-LES-BAINS</t>
  </si>
  <si>
    <t>CH HCO SITE DE CHATILLON SUR SEINE</t>
  </si>
  <si>
    <t>CTRE HOSPITALIER DE LA HAUTE COTE D OR</t>
  </si>
  <si>
    <t>CH HCO SITE DE MONTBARD</t>
  </si>
  <si>
    <t>CH HCO SITE DE SAULIEU</t>
  </si>
  <si>
    <t>CH HENRI LABORIT</t>
  </si>
  <si>
    <t>CTRE HOSPITALIER HENRI LABORIT</t>
  </si>
  <si>
    <t>HJ L'ARCHE</t>
  </si>
  <si>
    <t>C.E.C.A.T.</t>
  </si>
  <si>
    <t>HOPITAL DE JOUR - CMP CREATIV</t>
  </si>
  <si>
    <t>HJ TROUBLES COMPLEXES LANGAGE ORAL</t>
  </si>
  <si>
    <t>MAISON DE REHABILITATION - POST-CURE</t>
  </si>
  <si>
    <t>HJ - CMP CHATELLERAULT</t>
  </si>
  <si>
    <t>SOINS REHABILITATION JB PUSSIN</t>
  </si>
  <si>
    <t>HJ UNITE DES 3 LOGIS</t>
  </si>
  <si>
    <t>SERVICE MEDICO PSYCHOLOGIQUE
REGIONAL SMPR</t>
  </si>
  <si>
    <t>HJ - CMP LOUDUN</t>
  </si>
  <si>
    <t>HJ - CMP ADOLESCENTS MOSAIQUE</t>
  </si>
  <si>
    <t>CTRE HOSPITALIER J BOUTARD ST YRIEIX</t>
  </si>
  <si>
    <t>UNITE D'HOSPI. PSYE ADULTES "HENRI EY"</t>
  </si>
  <si>
    <t>CTRE HOSPITALIER SPECIALISE D'AUXERRE</t>
  </si>
  <si>
    <t>CENTRE ACCUEIL ET SOINS ADOLESCENTS</t>
  </si>
  <si>
    <t>UNITE PSYCHIAT. DE JOUR LA ROSERAIE</t>
  </si>
  <si>
    <t>UNITE DE JOUR DE PEDO PSYCHIATRIE</t>
  </si>
  <si>
    <t>PSYCHIATRIE INFANTO JUVENILE H. J.</t>
  </si>
  <si>
    <t>CTRE HOSPITALIER SPECIALISE AUXERRE</t>
  </si>
  <si>
    <t>INSTITUT UNIVERSITAIRE FACE ET COU</t>
  </si>
  <si>
    <t>CTRE HOSPITALIER UNIVERSITAIRE DE NICE</t>
  </si>
  <si>
    <t>CHU DE NICE HOPITAL PASTEUR</t>
  </si>
  <si>
    <t>CHU DE NICE HOPITAL DE CIMIEZ</t>
  </si>
  <si>
    <t>CHU DE NICE HOPITAL DE L'ARCHET</t>
  </si>
  <si>
    <t>CHU NICE CTRE DE CONVALESCENCE TENDE</t>
  </si>
  <si>
    <t>CENTRE DU PARC DE SAINT CLOUD AVRAY</t>
  </si>
  <si>
    <t>CTRE INTERVENTION DYN EDUCATIVE</t>
  </si>
  <si>
    <t>GCS CENTRE JOLIOT CURIE</t>
  </si>
  <si>
    <t>CTRE J.CURIE GCS PUBLIC PRIVE LITTORAL</t>
  </si>
  <si>
    <t>SSR FONDATION ROGUET</t>
  </si>
  <si>
    <t>CTRE LON MOYEN SEJOUR FONDATION ROGUET</t>
  </si>
  <si>
    <t>CENTRE MEDICO CHIRURGICAL TRONQUIERES</t>
  </si>
  <si>
    <t>CTRE MEDICO-CHIRURGICAL DE TRONQUIERES</t>
  </si>
  <si>
    <t>CENTRE AMBULATOIRE DE CENON</t>
  </si>
  <si>
    <t>CTRE PSY AMBULATOIRE DE CENON</t>
  </si>
  <si>
    <t>CRF DE CAEN</t>
  </si>
  <si>
    <t>CTRE READAPT FONCTIONNELLE DE CAEN</t>
  </si>
  <si>
    <t>CLINIQUE GUSTAV ZANDER</t>
  </si>
  <si>
    <t>CTRE READAPTATION FONCTIONNELLE SOINS</t>
  </si>
  <si>
    <t>CTRE REED FONCT LE GRAND LARGE</t>
  </si>
  <si>
    <t>CTRE REED FONCT LE LE GRAND LARGE</t>
  </si>
  <si>
    <t>CENTRE DIALYSE DIAVERUM ANGERS</t>
  </si>
  <si>
    <t>DIAVERUM ANGERS</t>
  </si>
  <si>
    <t>DIAVERUM DRAGUIGNAN CENTRE DE DIALYSE</t>
  </si>
  <si>
    <t>DIAVERUM DRAGUIGNAN</t>
  </si>
  <si>
    <t>CENTRE DIALYSE DIAVERUM MONTEREAU</t>
  </si>
  <si>
    <t>DIAVERUM MONTEREAU</t>
  </si>
  <si>
    <t>CENTRE DE DIALYSE DIAVERUM MULHOUSE</t>
  </si>
  <si>
    <t>DIAVERUM MULHOUSE</t>
  </si>
  <si>
    <t>DIAVERUM PROVENCE ARLES SITE CH</t>
  </si>
  <si>
    <t>DIAVERUM PROVENCE</t>
  </si>
  <si>
    <t>DIAVERUM PROVENCE MARSEILLE 8E</t>
  </si>
  <si>
    <t>DIAVERUM SAINT DENIS SITE CCN</t>
  </si>
  <si>
    <t>DIAVERUM SAINT-DENIS</t>
  </si>
  <si>
    <t>DIAVERUM SAINT DENIS- CTRE HEMODIALYSE</t>
  </si>
  <si>
    <t>DIEULEFIT SANTE</t>
  </si>
  <si>
    <t>DOMAINE DE CHOISY</t>
  </si>
  <si>
    <t>E.T.E.E.R.</t>
  </si>
  <si>
    <t>E3S SAINT JEAN</t>
  </si>
  <si>
    <t>ENDOSAV</t>
  </si>
  <si>
    <t>HDJ LA GARENNE COLOMBES</t>
  </si>
  <si>
    <t>EPS - ROGER PREVOT</t>
  </si>
  <si>
    <t>HAD DU CHS DE MOISSELLES</t>
  </si>
  <si>
    <t>CHS ROGER PREVOT DE NANTERRE</t>
  </si>
  <si>
    <t>HDJ LE CHEMIN</t>
  </si>
  <si>
    <t>HDJ PSYCHOGERIATRIQUE FOUCAULT</t>
  </si>
  <si>
    <t>HDJ ET DE NUIT ANTONIN  ARTHAUD</t>
  </si>
  <si>
    <t>HDJ PRESIDENT WILSON</t>
  </si>
  <si>
    <t>HDJ GENNEVILLIERS</t>
  </si>
  <si>
    <t>HDJ DUPONT</t>
  </si>
  <si>
    <t>CHS ROGER PREVOT DE MOISSELLES</t>
  </si>
  <si>
    <t>CHS BARTHELEMY DURAND</t>
  </si>
  <si>
    <t>EPS BARTHELEMY DURAND</t>
  </si>
  <si>
    <t>HDJ MOSAIQUE</t>
  </si>
  <si>
    <t>SAFT RUE DE PARIS ETAMPES</t>
  </si>
  <si>
    <t>HDJ DE SAVIGNY SUR ORGE</t>
  </si>
  <si>
    <t>HDJ POUR ADO DE L ESSONNE</t>
  </si>
  <si>
    <t>EPS BARTHELEMY DURAND STE GENEVIEVE</t>
  </si>
  <si>
    <t>HDJ LES MARES YVON</t>
  </si>
  <si>
    <t>HDJ LA TRAVERSIERE ETAMPES</t>
  </si>
  <si>
    <t>EPS DUCELIA DE CASTELLANE</t>
  </si>
  <si>
    <t>EPS DUCELIA CASTELLANE</t>
  </si>
  <si>
    <t>CH LA BASSEE</t>
  </si>
  <si>
    <t>EPS LES ERABLES (CH LA BASSEE)</t>
  </si>
  <si>
    <t>EPS LUMIERE DE RIEZ</t>
  </si>
  <si>
    <t>EPS PIERRE GROUES DE BARCELONNETTE</t>
  </si>
  <si>
    <t>EPS VALLEE DE LA BLANCHE SEYNE ALPES</t>
  </si>
  <si>
    <t>EPS VALLEE DE LA BLANCHE</t>
  </si>
  <si>
    <t>EPSAN BRUMATH</t>
  </si>
  <si>
    <t>EPSAN</t>
  </si>
  <si>
    <t>HOP JOUR PA SAVERNE 67 G02 CH EPSAN</t>
  </si>
  <si>
    <t>HOP JOUR STRASBOURG 67 G04 EPSAN</t>
  </si>
  <si>
    <t>HOP JOUR PA BISCHHEIM 67 G07 EPSAN</t>
  </si>
  <si>
    <t>HOP JOUR WISSEMBOURG 67 G01 EPSAN</t>
  </si>
  <si>
    <t>HOP JOUR SCHIRMECK 67 G06 EPSAN</t>
  </si>
  <si>
    <t>HOP JOUR WISSEMBOURG 67 I01 EPSAN</t>
  </si>
  <si>
    <t>HJ 67 G01- HJ 67 I01 BISCHWILLER EPSAN</t>
  </si>
  <si>
    <t>HOP JOUR BRUMATH 67 G05 EPSAN</t>
  </si>
  <si>
    <t>HOP JOUR PA STRASBOURG 67 G4-8 EPSAN</t>
  </si>
  <si>
    <t>HOP JOUR STRASBOURG 67 G08 EPSAN</t>
  </si>
  <si>
    <t>HOP JOUR SCHILTIGHEIM 67 G07 EPSAN</t>
  </si>
  <si>
    <t>HOP JOUR SAVERNE 67 G02 EPSAN</t>
  </si>
  <si>
    <t>HOP JOUR HAGUENAU 67 G03 EPSAN</t>
  </si>
  <si>
    <t>HOP JOUR HAGUENAU 67 I02 EPSAN</t>
  </si>
  <si>
    <t>HOP JOUR PA MOLSHEIM 67 G06 EPSAN</t>
  </si>
  <si>
    <t>HOP JOUR SAVERNE 67 I02 EPSAN</t>
  </si>
  <si>
    <t>SMPR  SP16  STRASBOURG CH EPSAN</t>
  </si>
  <si>
    <t>EPSM 74</t>
  </si>
  <si>
    <t>HDJ ADULTES VETRAZ MONTHOUX</t>
  </si>
  <si>
    <t>HDJ ADULTES SALLANCHES</t>
  </si>
  <si>
    <t>HDJ LA ROCHE-SUR-FORON</t>
  </si>
  <si>
    <t>HDJ CDRPS DES GLIERES</t>
  </si>
  <si>
    <t>HOSPITALISATION COMPLETE PSY CHABLAIS</t>
  </si>
  <si>
    <t>HDJ THONON-LES-BAINS</t>
  </si>
  <si>
    <t>HDJ PEDOPSY THONON-LES-BAINS - MORCY</t>
  </si>
  <si>
    <t>HDJ PEDOPSY THONON - BLEU SOLEIL</t>
  </si>
  <si>
    <t>HDJ ADOLESCENTS ETAP'ADOC</t>
  </si>
  <si>
    <t>EPSM AGGL LILLOISE ST-ANDRE</t>
  </si>
  <si>
    <t>EPSM AGGLOME LILLOISE LOMMELET</t>
  </si>
  <si>
    <t>HF-13</t>
  </si>
  <si>
    <t>Psychiatrie Nord Pas-de-Calais</t>
  </si>
  <si>
    <t>HOPITAL LUCIEN BONNAFE EPSM AGG LILLOI</t>
  </si>
  <si>
    <t>CLINIQUE ADO EPSM AGGLO LILLOISE</t>
  </si>
  <si>
    <t>CENTRE PSY. D'ACCUEIL ET D'ADMISSION</t>
  </si>
  <si>
    <t>ATELIER THERAPEUTIQUE LE TRUSQUIN</t>
  </si>
  <si>
    <t>HJ PSY ENFANTS LE REGAIN EPSM AGGL LIL</t>
  </si>
  <si>
    <t>HJ PSY ENFANTS L'OPERA  EPSM AGGLO LIL</t>
  </si>
  <si>
    <t>HJ PSY ADUL L'ESCAL RBX EPSM AGGLO LIL</t>
  </si>
  <si>
    <t>HJ PSY ADULT 4 CHEMINS EPSM AGGLO LILL</t>
  </si>
  <si>
    <t>CMP ADULTES ERASME EPSM AGG LILLOIS</t>
  </si>
  <si>
    <t>HJ PSY ENFANT ARC EN CIEL EPSM AGGL LI</t>
  </si>
  <si>
    <t>ETS PUBLIC DE SANTE MENTALE</t>
  </si>
  <si>
    <t>EPSM CAEN</t>
  </si>
  <si>
    <t>HOPITAL DE JOUR CHEMIN VERT (14I02)</t>
  </si>
  <si>
    <t>HOPITAL DE JOUR CORMELLES (14I02)</t>
  </si>
  <si>
    <t>HOPITAL DE JOUR (14 I 02) - EPSM CAEN</t>
  </si>
  <si>
    <t>HOPITAL DE JOUR (14 G 03) - EPSM CAEN</t>
  </si>
  <si>
    <t>HOPITAL DE JOUR (14 G 09) - EPSM CAEN</t>
  </si>
  <si>
    <t>HOPITAL DE JOUR (14 G 02) - EPSM CAEN</t>
  </si>
  <si>
    <t>HOPITAL DE JOUR (14 G 07) - EPSM CAEN</t>
  </si>
  <si>
    <t>HOPITAL DE JOUR (14 G 04) - EPSM CAEN</t>
  </si>
  <si>
    <t>HOPITAL DE JOUR (14 I 03) - EPSM CAEN</t>
  </si>
  <si>
    <t>FERME THERAPEUTHIQUE HDJ - EPSM CAEN</t>
  </si>
  <si>
    <t>HOPITAL DE JOUR (14 G 03 ) - EPSM CAEN</t>
  </si>
  <si>
    <t>HOPITAL DE JOUR VIRE (14G04)</t>
  </si>
  <si>
    <t>HOPITAL DE JOUR CONDE (14G04)</t>
  </si>
  <si>
    <t>ATELIER THEATRE - EPSM CAEN</t>
  </si>
  <si>
    <t>ATELIER CAFETERIA (INTERS) - EPSM CAEN</t>
  </si>
  <si>
    <t>HDJ SMPR CENTRE DE DETENTION-EPSM CAEN</t>
  </si>
  <si>
    <t>HOPITAL DE JOUR DIVES (14G08)</t>
  </si>
  <si>
    <t>HOPITAL DE JOUR MDA (14I02) -</t>
  </si>
  <si>
    <t>ARTHERAPIE INTERSECTORIELLE -EPSM CAEN</t>
  </si>
  <si>
    <t>ATELIERS SPORT SANTE - EPSM CAEN</t>
  </si>
  <si>
    <t>HOPITAL DE JOUR EQUEMAUVILLE (14G08)</t>
  </si>
  <si>
    <t>HOPITAL DE JOUR FALAISE (14G03) EPSM</t>
  </si>
  <si>
    <t>EPSM DE LA GUADELOUPE</t>
  </si>
  <si>
    <t>EPSM DE LA GUADELOUPE GRANDE-TERRE</t>
  </si>
  <si>
    <t>EPSM DE LA SARTHE</t>
  </si>
  <si>
    <t>CTRE SOINS EPSM F. FANON</t>
  </si>
  <si>
    <t>CMP EPSM OYON LE MANS</t>
  </si>
  <si>
    <t>HDJ CMP CATTP EPSM PRADIER LE MANS</t>
  </si>
  <si>
    <t>CENTRE ADDICTOLOGIE EPSM</t>
  </si>
  <si>
    <t>CENTRE DE SOINS HELENE CHAIGNEAU</t>
  </si>
  <si>
    <t>EPSM DES FLANDRES</t>
  </si>
  <si>
    <t>HJ PSY ENFAN ORANGE BLEUE EPSM FLANDRE</t>
  </si>
  <si>
    <t>EPSM FLANDRES SITE CAPELLE LA GRANDE</t>
  </si>
  <si>
    <t>AT ADULTES BERGUES</t>
  </si>
  <si>
    <t>AT ADULTES DUNKERQUE</t>
  </si>
  <si>
    <t>HJ PSY ENFANTS REPUBLIQUE EPSM FLANDRE</t>
  </si>
  <si>
    <t>CTRE SOINS 59G01 LA TONNELLE</t>
  </si>
  <si>
    <t>HJ PSY ADULT GUY LEDOUX EPSM FLANDRE</t>
  </si>
  <si>
    <t>SSR MONTS DE FLANDRE EPSM FLANDRES</t>
  </si>
  <si>
    <t>HJ PSY ADUL FR.TOSQUELLES EPSM FLANDRE</t>
  </si>
  <si>
    <t>CLINIQUE 59G01 ADULT EPSM FLANDRES</t>
  </si>
  <si>
    <t>EPSM FINISTERE SUD SITE QUIMPER</t>
  </si>
  <si>
    <t>EPSM DU FINISTERE SUD</t>
  </si>
  <si>
    <t>HOPITAL DE JOUR CMP STERHEOL</t>
  </si>
  <si>
    <t>HOPITAL DE JOUR KERMOYSAN</t>
  </si>
  <si>
    <t>HOPITAL DE JOUR "INTERMEDE"</t>
  </si>
  <si>
    <t>HOPITAL DE JOUR L'ADRET</t>
  </si>
  <si>
    <t>HOPITAL DE JOUR LE LIDAPS A CONCARNEAU</t>
  </si>
  <si>
    <t>HOPITAL DE JOUR DE DOUARNENEZ</t>
  </si>
  <si>
    <t>HOPITAL DE JOUR KERHALEG</t>
  </si>
  <si>
    <t>HOPITAL DE JOUR INFANTO-JUVENILE</t>
  </si>
  <si>
    <t>CLINIQUE DE L'ODET</t>
  </si>
  <si>
    <t>APPARTEMENT THERAPEUTIQUE LES VERDIERS</t>
  </si>
  <si>
    <t>RESIDENCE KERFILY EPSM FINISTERE SUD</t>
  </si>
  <si>
    <t>MAISON THERAPEUT COLLEGIENS ET LYCEENS</t>
  </si>
  <si>
    <t>HOPITAL DE JOUR TREOUGUY</t>
  </si>
  <si>
    <t>HOPITAL DE JOUR "BANINE"</t>
  </si>
  <si>
    <t>APPARTEMENT THERAPEUTIQUE "VALMIER"</t>
  </si>
  <si>
    <t>APPARTEMENT THERAPEUTIQUE "CADORET"</t>
  </si>
  <si>
    <t>HOPITAL DE JOUR L'HERMINE</t>
  </si>
  <si>
    <t>HOP DE JOUR ATELIER THERAP QUIMPER</t>
  </si>
  <si>
    <t>LA CANOPEE</t>
  </si>
  <si>
    <t>EPSM FINISTERE SUD SITE PORZOU</t>
  </si>
  <si>
    <t>APPARTEMENT THERAPEUTIQUE CAP VERT</t>
  </si>
  <si>
    <t>APPARTEMENT THERAPEUTIQUE LA TOULINE</t>
  </si>
  <si>
    <t>ETABLISSEMENT PUBLIC DE SANTE MENTALE</t>
  </si>
  <si>
    <t>EPSM DU MORBIHAN</t>
  </si>
  <si>
    <t>HDJ CMP CATTP INFANTO MENIMUR</t>
  </si>
  <si>
    <t>HDJ CMP CATTP ADULTES SAINT AVE</t>
  </si>
  <si>
    <t>HDJ CMP CATTP INFANTO LOCMINE</t>
  </si>
  <si>
    <t>HOPITAL DE JOUR INFANTO PLOERMEL</t>
  </si>
  <si>
    <t>HOPITAL DE NUIT POUR ADULTES</t>
  </si>
  <si>
    <t>HOP DE JOUR INFANTO CMP CATTP AURAY</t>
  </si>
  <si>
    <t>HDJ CMP CATTP ADULTES MUZILLAC</t>
  </si>
  <si>
    <t>USLD UHR EPSM MORBIHAN</t>
  </si>
  <si>
    <t>HDJ  CMP CATTP ADULTES MALESTROIT</t>
  </si>
  <si>
    <t>HOPITAL DE JOUR ATA MOREAC</t>
  </si>
  <si>
    <t>HOPITAL DE JOUR CATTP CMP AURAY</t>
  </si>
  <si>
    <t>UH UMP CPPA LIAISONS SITE CHBA</t>
  </si>
  <si>
    <t>HDJ CMP CATTP ADULTES LOCMINE</t>
  </si>
  <si>
    <t>HDJ CATTP ADULTE AN AVEL VANNES</t>
  </si>
  <si>
    <t>H DE JOUR CMP CATTP ADULTE VANNES EST</t>
  </si>
  <si>
    <t>HOP DE JOUR CMP CATTP KERNIOL</t>
  </si>
  <si>
    <t>HOPITAL DE JOUR CATTP BROCELIANDE</t>
  </si>
  <si>
    <t>HDJ CMP CATTP INFANTO BEAUPRE</t>
  </si>
  <si>
    <t>HOP DE JOUR CMP CATTP INFANTO MUZILLAC</t>
  </si>
  <si>
    <t>APPARTEMENT THERAPEUTIQUE A BRIAND</t>
  </si>
  <si>
    <t>APPART THERAPEUTIQUE EPSM MORBIHAN</t>
  </si>
  <si>
    <t>APPART THERAPEUTIQUE VANNES</t>
  </si>
  <si>
    <t>EPSM JEAN-MARTIN CHARCOT</t>
  </si>
  <si>
    <t>BRE-03</t>
  </si>
  <si>
    <t>Groupe hospitalier Sud Bretagne</t>
  </si>
  <si>
    <t>HOP DE JOUR CMP CATTP KERVENANEC</t>
  </si>
  <si>
    <t>HOP DE JOUR CMP KER HEOL</t>
  </si>
  <si>
    <t>HOP DE JOUR CMP CATTP PORT LOUIS</t>
  </si>
  <si>
    <t>LONG SEJOUR - CHS CAUDAN</t>
  </si>
  <si>
    <t>HOP DE JOUR CMP CATTP ENFANTS KERAMON</t>
  </si>
  <si>
    <t>HOP DE JOUR CMP CATTP KER NEVEZ</t>
  </si>
  <si>
    <t>HOP DE JOUR CMP CATTP PIERRE THALBOT</t>
  </si>
  <si>
    <t>HOP DE JOUR CMP CATTP YVES RACINE</t>
  </si>
  <si>
    <t>HOP DE JOUR CMP CATTP FERDINAND THOMAS</t>
  </si>
  <si>
    <t>HOP DE JOUR CMP CATTP TOUL DOUAR</t>
  </si>
  <si>
    <t>HOP DE JOUR CMP CATTP BLANQUI</t>
  </si>
  <si>
    <t>HOP DE JOUR CMP CATTP CENTRE DANVEZ</t>
  </si>
  <si>
    <t>APPARTEMENT THERAPEUTIQUE LORIENT</t>
  </si>
  <si>
    <t>HDJ CMP CATTP ADOLESCENTS SITE LORIENT</t>
  </si>
  <si>
    <t>EPSM LILLE METROPOLE</t>
  </si>
  <si>
    <t>HOP DE JOUR POUR ADOL EPSM LILLE METRO</t>
  </si>
  <si>
    <t>AT G16 TOURCOING EPSM LILLE METROPOL</t>
  </si>
  <si>
    <t>AT G10 THUMERIES EPSM LILLE METROPOL</t>
  </si>
  <si>
    <t>AT G07 ARMENTIERES EPSM LILLE METROPOL</t>
  </si>
  <si>
    <t>AT G 18 LINSELLES EPSM LILLE METROPOL</t>
  </si>
  <si>
    <t>CTRE GERONTO-PSYCHIA HOP JOUR SECLIN</t>
  </si>
  <si>
    <t>MAISON ACC THERAP HOP JOUR WATTIGNIES</t>
  </si>
  <si>
    <t>UNITE TOURCOING EPSM LILLE METROPOLE</t>
  </si>
  <si>
    <t>UNITE D'HOSPI TEMPS PLEIN SECLIN</t>
  </si>
  <si>
    <t>APPARTEMENTS THERAPEUTIQUES MARQUETTE</t>
  </si>
  <si>
    <t>HC CLINIQUE BOSCH G21 EPSM LILLE METRO</t>
  </si>
  <si>
    <t>ATELIER THERAPEUTIQUE CAP VIE</t>
  </si>
  <si>
    <t>CATTP LE MOULIN G18 HALLUIN EPSM LM</t>
  </si>
  <si>
    <t>HOP DE JOUR G19 MARCQ EPSM LILLE METRO</t>
  </si>
  <si>
    <t>HJ PSY ADULT INTERMEDE EPSM LILLE METR</t>
  </si>
  <si>
    <t>HJ PSY G17 RIMBAUD EPSM LILLE METROPOL</t>
  </si>
  <si>
    <t>HJ PSY G18 AD CEDRE VERT EPSM LILLE ME</t>
  </si>
  <si>
    <t>HJ PSY G07 CENSE MALB EPSM LILLE METRO</t>
  </si>
  <si>
    <t>EPSM VAL DE LYS ARTOIS</t>
  </si>
  <si>
    <t>CTRE PSYCHOTHER. DU TERNOIS G08 EPSM</t>
  </si>
  <si>
    <t>HJ PSY ADUL G10 BETHUNE EPSM VAL DE LY</t>
  </si>
  <si>
    <t>HOPITAL DE JOUR PSY ADULTES BRUAY</t>
  </si>
  <si>
    <t>HOPITAL DE JOUR DE L'EPSM VAL DE LYS</t>
  </si>
  <si>
    <t>HÔPITAL DE JOUR LOUIS PERGAUD</t>
  </si>
  <si>
    <t>EPSMA</t>
  </si>
  <si>
    <t>CENTRE DE JOUR</t>
  </si>
  <si>
    <t>CMP-CATTP-HOPITAL DE JOUR- CH BRIENNE</t>
  </si>
  <si>
    <t>CATTP - HDJ ADULTES TROYES-NORD</t>
  </si>
  <si>
    <t>CENTRE DE POST-CURE</t>
  </si>
  <si>
    <t>HOP DE JOUR - CMP - CATTP ENFANTS</t>
  </si>
  <si>
    <t>HDJ- CENTRE PC - UATP DE ROMILLY/SEINE</t>
  </si>
  <si>
    <t>CLINIQUE PSYCHIATRIQUE DE L'AUBE</t>
  </si>
  <si>
    <t>UNITE D'HOSP DE PEDO PSYCH  CH TROYES</t>
  </si>
  <si>
    <t>EPSMR-GRAND POURPIER (ST PAUL)</t>
  </si>
  <si>
    <t>EPSMR</t>
  </si>
  <si>
    <t>CHS EPSYLAN BLAIN</t>
  </si>
  <si>
    <t>EPSYLAN</t>
  </si>
  <si>
    <t>HDJ CMP CATTP EPSYLAN PONTCHATEAU</t>
  </si>
  <si>
    <t>HDJ CMP  CATTP  EPSYLAN CHATEAUBRIANT</t>
  </si>
  <si>
    <t>HDJ CMP CATTP EPSYLAN BLAIN</t>
  </si>
  <si>
    <t>HDJ EPSYLAN NANTES</t>
  </si>
  <si>
    <t>HDJ EPSYLAN ST GILDAS DES BOIS</t>
  </si>
  <si>
    <t>HDJ CMP ET CATTP INFANTO JUVENILE</t>
  </si>
  <si>
    <t>PLACEMENT FAMILIAL THERAPEUTIQ ADULTES</t>
  </si>
  <si>
    <t>HDJ EPSYLAN HERIC</t>
  </si>
  <si>
    <t>HDJ EPSYLAN ORVAULT</t>
  </si>
  <si>
    <t>HOPITAL MERE ENFANT DE L EST PARISIEN</t>
  </si>
  <si>
    <t>ESTRELIA</t>
  </si>
  <si>
    <t>ET PUBLIC DE SANTE MENTALE DE LA SOMME</t>
  </si>
  <si>
    <t>HDJ  LES TROIS BAIES ADULTE</t>
  </si>
  <si>
    <t>SERVICE MEDICO PSYCHO REGIONAL</t>
  </si>
  <si>
    <t>CENTRE D'ADICTOLOGIE SESAME</t>
  </si>
  <si>
    <t>HDJ LES FOUGERES ADULTE</t>
  </si>
  <si>
    <t>AT READAPTATION  TRAVAIL ARC EN CIEL</t>
  </si>
  <si>
    <t>HDJ ADOLESCENTS LE ROMANEE TCA</t>
  </si>
  <si>
    <t>HDJ DE PEDOPSYCHIATRIE LA GRANDE OURSE</t>
  </si>
  <si>
    <t>CMS DE GORZE</t>
  </si>
  <si>
    <t>ET PUBLIC DEPARTEMENTAL DE SANTE GORZE</t>
  </si>
  <si>
    <t>APPARTEMENT THERAPEUTIQUE CLICHY BOIS</t>
  </si>
  <si>
    <t>ET.PUBLIC DE SANTE VILLE-EVRARD</t>
  </si>
  <si>
    <t>CHS DE VILLE EVRARD</t>
  </si>
  <si>
    <t>HDJ DE BOBIGNY</t>
  </si>
  <si>
    <t>CMP CATTP ANTENNE DE SOINS BOBIGNY</t>
  </si>
  <si>
    <t>UNITE PSYCHIATRIQUE DU BOIS DE BONDY</t>
  </si>
  <si>
    <t>UNITE HOSP ROMAIN ROLLAND ST DENIS</t>
  </si>
  <si>
    <t>HDJ SAINT DENIS</t>
  </si>
  <si>
    <t>HDJ EPINAY</t>
  </si>
  <si>
    <t>HDJ LA COURNEUVE</t>
  </si>
  <si>
    <t>CENTRE DE CRISE 48 HEURES BONDY</t>
  </si>
  <si>
    <t>UNITE HOSP CLOS BENARD AUBERVILLIERS</t>
  </si>
  <si>
    <t>HDJ DRANCY</t>
  </si>
  <si>
    <t>HDJ MONTREUIL</t>
  </si>
  <si>
    <t>UNITE INFANTO JUV  MONTREUIL</t>
  </si>
  <si>
    <t>HDJ BOISSIERE NOISY LE SEC</t>
  </si>
  <si>
    <t>CENTRE HENRI DUCHENE AUBERVILLIERS</t>
  </si>
  <si>
    <t>HDJ  MONTFERMEIL</t>
  </si>
  <si>
    <t>HDJ DE BAGNOLET 93G12</t>
  </si>
  <si>
    <t>HDJ ROSNY SOUS BOIS</t>
  </si>
  <si>
    <t>HDJ NOISY LE GRAND</t>
  </si>
  <si>
    <t>HDJ ST OUEN</t>
  </si>
  <si>
    <t>HDJ BONDY</t>
  </si>
  <si>
    <t>APPARTEMENT THERAPEUTIQUE GAGNY</t>
  </si>
  <si>
    <t>CHS PUBLIC DE SANTE ERASME</t>
  </si>
  <si>
    <t>ETAB.PUBLIC DE SANTE ERASME</t>
  </si>
  <si>
    <t>MAISON THERAPEUTIQUE PYRENEES</t>
  </si>
  <si>
    <t>HDJ CMP CATTP 92 G21</t>
  </si>
  <si>
    <t>HDJ CMP  JEAN WIER</t>
  </si>
  <si>
    <t>CMP 92I07 ENFANTS L AUBIER</t>
  </si>
  <si>
    <t>HDJ CMP JOAN RIVIERE</t>
  </si>
  <si>
    <t>HDJ CMP CATTP 92 G 20</t>
  </si>
  <si>
    <t>ETABLISSEMENT DE SANTE DE QUINGEY</t>
  </si>
  <si>
    <t>ETABLISSEMENT DE SANTE QUINGEY</t>
  </si>
  <si>
    <t>ETABLISSEMENT MEDICAL LA TEPPE</t>
  </si>
  <si>
    <t>ETABLISSEMENT MEDICAL DE LA TEPPE</t>
  </si>
  <si>
    <t>EPS GARAZI</t>
  </si>
  <si>
    <t>ETABLISSEMENT PUBLIC DE SANTE GARAZI</t>
  </si>
  <si>
    <t>ETABT PUBLIC DE SANTE MENTALE  MARNE</t>
  </si>
  <si>
    <t>ETABT PUBLIC SANTE MENTALE MARNE</t>
  </si>
  <si>
    <t>HOPITAL DE JOUR - EPSM-MARNE</t>
  </si>
  <si>
    <t>CMP CATTP "ANTONIN ARTAUD"  EPSM MARNE</t>
  </si>
  <si>
    <t>CMP CATTP ADULTES DE VITRY EPSM MARNE</t>
  </si>
  <si>
    <t>CMP CATTP ADULTES D'EPERNAY EPSM MARNE</t>
  </si>
  <si>
    <t>HOPITAL DE JOUR "WINNICOTT" EPSM MARNE</t>
  </si>
  <si>
    <t>CMP - HOPITAL DE JOUR - EPSM MARNE</t>
  </si>
  <si>
    <t>SMPR MAISON D'ARRET DE CHALONS</t>
  </si>
  <si>
    <t>CMP - CATTP ENFANTS - EPSM MARNE</t>
  </si>
  <si>
    <t>ESPACE DOLTO CTRE ACC ADOS-CATTP EPSMM</t>
  </si>
  <si>
    <t>H DE JOUR INTERSECT OPHELIE EPSM MARNE</t>
  </si>
  <si>
    <t>CMP ADULTES DE CHALONS - EPSM MARNE</t>
  </si>
  <si>
    <t>CLINIQUE MEDICO-PSYCHOLOGIQ EPSM MARNE</t>
  </si>
  <si>
    <t>CENTRE CLAIRMARAIS - EPSM MARNE</t>
  </si>
  <si>
    <t>HOSPITALISATION REMOISE-SITE 2-USCAR</t>
  </si>
  <si>
    <t>CTRE CRISE ADULTE - PEDOPSY UHC-UHSP</t>
  </si>
  <si>
    <t>ESBV-SITE DE BAUGE</t>
  </si>
  <si>
    <t>ETS DE SANTE BAUGEOIS VALLEE</t>
  </si>
  <si>
    <t>ESBV-SITE DE BEAUFORT</t>
  </si>
  <si>
    <t>HJ EPSMD SAINT-QUENTIN</t>
  </si>
  <si>
    <t>ETS PUB SANTE MENTALE DEP DE L'AISNE</t>
  </si>
  <si>
    <t>ETS PUB SANTE MENTALE DE L'AISNE</t>
  </si>
  <si>
    <t>FOYER THERAPEUTIQUE EPSM AISNE</t>
  </si>
  <si>
    <t>LITS DE PROXIMITE EPSMD AISNE</t>
  </si>
  <si>
    <t>CENTRE PSYCHOTHERAPIQUE  EPSMD AISNE</t>
  </si>
  <si>
    <t>HJ EPSMD ETAMPES-SUR-MARNE</t>
  </si>
  <si>
    <t>HJ EPSMD HIRSON</t>
  </si>
  <si>
    <t>CENTRE POUR ADOLESCENTS EPSMD AISNE</t>
  </si>
  <si>
    <t>HJ EPSMD LAON</t>
  </si>
  <si>
    <t>HJ EPSMD LA FERE</t>
  </si>
  <si>
    <t>CENTRE BORROMEE EPSM AISNE</t>
  </si>
  <si>
    <t>HJ EPSMD TERGNIER</t>
  </si>
  <si>
    <t>CENTRE EPSMD02 CHAUNY</t>
  </si>
  <si>
    <t>UNITE DE PROXIMITE CHARLES LASEGUE</t>
  </si>
  <si>
    <t>HJ EPSMD CROUY</t>
  </si>
  <si>
    <t>CENTRE PSYCHOTHERAPIQUE EPSMDA HIRSON</t>
  </si>
  <si>
    <t>EPS LOMAGNE SITE DE FLEURANCE</t>
  </si>
  <si>
    <t>ETS PUBLIC DE SANTE (EX HL)DE LOMAGNE</t>
  </si>
  <si>
    <t>CTRE HEMODIALYSE MG DURIEUX</t>
  </si>
  <si>
    <t>EURL CTRE HEMODIALYSE MG DURIEUX</t>
  </si>
  <si>
    <t>ENDO LYON SUD OUEST</t>
  </si>
  <si>
    <t>EURL ENDO LYON SUD OUEST</t>
  </si>
  <si>
    <t>2B0000400</t>
  </si>
  <si>
    <t>2B0000137</t>
  </si>
  <si>
    <t>MAISON DE CONVALES LA PALMOLA</t>
  </si>
  <si>
    <t>EURL LA PALMOLA</t>
  </si>
  <si>
    <t>SSR PSM VILLAGE SANTE ST JOSEPH</t>
  </si>
  <si>
    <t>FASSIC</t>
  </si>
  <si>
    <t>HOPITAL PRIVE ST MARTIN</t>
  </si>
  <si>
    <t>SSR LE HILLOT</t>
  </si>
  <si>
    <t>FED GIR LUTTE CONTRE MALADIE RESPIR</t>
  </si>
  <si>
    <t>CENTRE DE SSR LA PIGNADA</t>
  </si>
  <si>
    <t>CENTRE SSR MARIENBRONN</t>
  </si>
  <si>
    <t>FEDERATION CHARITE CARITAS ALSACE</t>
  </si>
  <si>
    <t>CTRE REED FONCT M.GANTCHOULA</t>
  </si>
  <si>
    <t>FEDERATION DES APAJH</t>
  </si>
  <si>
    <t>FEDOSAD</t>
  </si>
  <si>
    <t>SSR FIDEV</t>
  </si>
  <si>
    <t>FIDEV</t>
  </si>
  <si>
    <t>MAISON SLD LA MANAIE AUCHEL</t>
  </si>
  <si>
    <t>FILIERIS</t>
  </si>
  <si>
    <t>CRCPFC LES HAUTS DE CHAZAL</t>
  </si>
  <si>
    <t>FONDATION  ARC EN CIEL</t>
  </si>
  <si>
    <t>CRCPFC LA  GRANGE SUR LE MONT</t>
  </si>
  <si>
    <t>CLINIQUE MEDICALE BRUGNON AGACHE</t>
  </si>
  <si>
    <t>CRCPFC UNITE AMBULATOIRE HERICOURT</t>
  </si>
  <si>
    <t>CMPR BRETEGNIER HERICOURT</t>
  </si>
  <si>
    <t>SSR MONCHY ST ELOI</t>
  </si>
  <si>
    <t>FONDATION  LEOPOLD BELLAN</t>
  </si>
  <si>
    <t>CTRE REEDUC &amp; READAPT FONCTIONELLE</t>
  </si>
  <si>
    <t>CTRE PREVENTION READAPTATION CARDIO.</t>
  </si>
  <si>
    <t>HOPITAL LEOPOLD BELLAN</t>
  </si>
  <si>
    <t>HOPITAL LEOPOLD BELLAN SITE AQUEDUC</t>
  </si>
  <si>
    <t>HAD LEOPOLD BELLAN</t>
  </si>
  <si>
    <t>HDJ  LIONEL VIDART FONDATION L BELLAN</t>
  </si>
  <si>
    <t>HOPITAL FONDATION A DE ROTHSCHILD</t>
  </si>
  <si>
    <t>FONDATION ADOLPHE DE ROTHSCHILD</t>
  </si>
  <si>
    <t>CTRE MEDICAL MARTEL DE JANVILLE</t>
  </si>
  <si>
    <t>FONDATION ALIA</t>
  </si>
  <si>
    <t>USLD LES PRAZ DE L'ARVE</t>
  </si>
  <si>
    <t>CENTRE CANCEROLOGIE LES PRAZ DE L'ARVE</t>
  </si>
  <si>
    <t>CMP&amp;CATTP&amp;HDJ ENFANT - JEAN DECHAUME</t>
  </si>
  <si>
    <t>FONDATION ARHM</t>
  </si>
  <si>
    <t>HDJ DE GERLAND - ARHM</t>
  </si>
  <si>
    <t>HDJ CRISE ADO VENISSIEUX</t>
  </si>
  <si>
    <t>CMP &amp; HDJ ADULTE - PAVILLON 4N - ARHM</t>
  </si>
  <si>
    <t>CEMADO</t>
  </si>
  <si>
    <t>CH SAINT JEAN DE DIEU - ARHM</t>
  </si>
  <si>
    <t>HOPITAL DE JOUR &amp; CMP DE MIONS - ARHM</t>
  </si>
  <si>
    <t>HOPITAL DE JOUR DE GIVORS - ARHM</t>
  </si>
  <si>
    <t>CAPC</t>
  </si>
  <si>
    <t>HDJ &amp; CMP &amp; CATTP SURVILLE - ARHM</t>
  </si>
  <si>
    <t>HAD DU PAYS DE GUINGAMP AUB SANTE</t>
  </si>
  <si>
    <t>FONDATION AUB SANTE</t>
  </si>
  <si>
    <t>UNITE DIALYSE LANNION AUB SANTE</t>
  </si>
  <si>
    <t>UNITE DIALYSE PLOURIN-LES-MORLAIX AUB</t>
  </si>
  <si>
    <t>UNITE DIALYSE CARHAIX AUB</t>
  </si>
  <si>
    <t>UNITE DIALYSE QUIMPER AUB SANTE</t>
  </si>
  <si>
    <t>UNITE DIALYSE BREST QUESTEL AUB SANTE</t>
  </si>
  <si>
    <t>HAD DES PAYS DE MORLAIX</t>
  </si>
  <si>
    <t>UNITE DIALYSE PONTCHAILLOU RENNES AUB</t>
  </si>
  <si>
    <t>UNITE DIALYSE BROUSSAIS SAINT MALO AUB</t>
  </si>
  <si>
    <t>UNITE DIALYSE REDON AUB SANTE</t>
  </si>
  <si>
    <t>UNITE DIALYSE FOUGERES AUB</t>
  </si>
  <si>
    <t>HAD SAINT MALO DINAN</t>
  </si>
  <si>
    <t>CENTRE DE DIALYSE D'AVRANCHES</t>
  </si>
  <si>
    <t>UNITE DIALYSE LORIENT AUB SANTE</t>
  </si>
  <si>
    <t>HAD CENTRE BRETAGNE</t>
  </si>
  <si>
    <t>CENTRE HOSPITALIER BON SAUVEUR</t>
  </si>
  <si>
    <t>FONDATION BON SAUVEUR</t>
  </si>
  <si>
    <t>HOP DE JOUR CMP CATTP GUINGAMP</t>
  </si>
  <si>
    <t>HDJ ENFANTS CMPEA CATTP PABU</t>
  </si>
  <si>
    <t>HOP DE JOUR CMP CATTP LANNION</t>
  </si>
  <si>
    <t>HJ CMP CATTP ADULTES PAIMPOL</t>
  </si>
  <si>
    <t>HOP JOUR CMPEA CATTP F DOLTO LANNION</t>
  </si>
  <si>
    <t>HOPITAL DE JOUR ENFANTS PAIMPOL</t>
  </si>
  <si>
    <t>CTRE HOSP SPECIALISE PIERRE JAMET ALBI</t>
  </si>
  <si>
    <t>FONDATION BON SAUVEUR D'ALBY</t>
  </si>
  <si>
    <t>HJ PIJ LE GALINOU ALBI CHS JAMET</t>
  </si>
  <si>
    <t>HOPITAL DE JOUR BELLEVUE</t>
  </si>
  <si>
    <t>HJ PSY GEN REALMONT CHS JAMET</t>
  </si>
  <si>
    <t>UMD LOUIS CROCQ ALBI CHS JAMET</t>
  </si>
  <si>
    <t>CMP PIJ  GAILLAC H P JAMET</t>
  </si>
  <si>
    <t>HJ PSY GEN LABORDE GAILLAC CHS JAMET</t>
  </si>
  <si>
    <t>HJ PSY GEN MAISON BLANCHE CARMAUX CHS</t>
  </si>
  <si>
    <t>CENTRE D'ADOLESCENTS ALBI CHS JAMET</t>
  </si>
  <si>
    <t>CL ADDICT ST SALVADOU ALBI CHS JAMET</t>
  </si>
  <si>
    <t>CTRE PSYCHO GERIATRIE ALBI CHS JAMET</t>
  </si>
  <si>
    <t>HJ PSY GEN VILLEBOIS GRAULHET CHS JAM</t>
  </si>
  <si>
    <t>HJ PSY GEN ALBAN CHS JAMET</t>
  </si>
  <si>
    <t>FONDATION LE BON SAUVEUR DE LA MANCHE</t>
  </si>
  <si>
    <t>FONDATION BON SAUVEUR DE LA MANCHE</t>
  </si>
  <si>
    <t>CENTRE POST CURE BEAUREGARD/LA GLACERI</t>
  </si>
  <si>
    <t>ATELIER INTERSECTORIEL- FBS PICAUVILLE</t>
  </si>
  <si>
    <t>SERVICE DE PSY ADULTES  (50G01-02)</t>
  </si>
  <si>
    <t>CENTRE D'ALCOOLOGIE - FBS MANCHE</t>
  </si>
  <si>
    <t>HOPITAL DE JOUR (50I02) - FBS MANCHE</t>
  </si>
  <si>
    <t>CENTRE ANDRE HEDOUIN</t>
  </si>
  <si>
    <t>HOPITAL DE JOUR (50G01)-FBS PICAUVILLE</t>
  </si>
  <si>
    <t>CMP P. ACHALLE (50G02) -FBS PICAUVILLE</t>
  </si>
  <si>
    <t>APPARTEMENT (50G02-G03)-FBS PICAUVILLE</t>
  </si>
  <si>
    <t>CMP LE GAVENDES (50G03)-FBS PICAUVILLE</t>
  </si>
  <si>
    <t>HOPITAL DE JOUR (50G05) - FBS MANCHE</t>
  </si>
  <si>
    <t>HOPITAL DU BUOT (50G04)- FBS MANCHE</t>
  </si>
  <si>
    <t>MAISON RURALE (50G05) - FBS MANCHE</t>
  </si>
  <si>
    <t>MAISON RURALE DANGY (50G05)-FBS MANCHE</t>
  </si>
  <si>
    <t>ATELIER THERAP. (50G01)-FBS PICAUVILLE</t>
  </si>
  <si>
    <t>APPARTEMENT S. DE RIOU- FBS PICAUVILLE</t>
  </si>
  <si>
    <t>APPART. TRIESTE - FBS MANCHE</t>
  </si>
  <si>
    <t>MAISON RURALE CERISY (50G05)- FBS</t>
  </si>
  <si>
    <t>HOPITAL DE JOUR PR ENFANTS -FBS MANCHE</t>
  </si>
  <si>
    <t>APPARTEMENT THERAPEUTIQUE INTERSECTORI</t>
  </si>
  <si>
    <t>HÔPITAL DE NUIT (ESPACE LEO KANNER)</t>
  </si>
  <si>
    <t>HÔPITAL DE JOUR "ESPACE PRELUDE" FBS</t>
  </si>
  <si>
    <t>ECALGRAIN - GERONTOPSY</t>
  </si>
  <si>
    <t>RESIDENCE PICARDIE - FBS MANCHE</t>
  </si>
  <si>
    <t>HOPITAL DE JOUR "ESPACE NAGY"-ADDICTO</t>
  </si>
  <si>
    <t>FERME THERAPEUTIQUE - FBS MANCHE</t>
  </si>
  <si>
    <t>CSPPA</t>
  </si>
  <si>
    <t>POLE RESSOURCES ENFANCE (PRE)</t>
  </si>
  <si>
    <t>DAPA DU COTENTIN</t>
  </si>
  <si>
    <t>HOPITAL FONDATION CHANTEPIE MANCIER</t>
  </si>
  <si>
    <t>FONDATION CHANTEPIE MANCIER</t>
  </si>
  <si>
    <t>AIDER SANTE CENTRE GCS PAAC ALES 2</t>
  </si>
  <si>
    <t>FONDATION CHARLES MION AIDER SANTE</t>
  </si>
  <si>
    <t>AIDER SANTE UAD UDM MENDE HOP LOZERE</t>
  </si>
  <si>
    <t>HOPITAL PRIVE COGNACQ JAY</t>
  </si>
  <si>
    <t>FONDATION COGNACQ-JAY</t>
  </si>
  <si>
    <t>HOP FORCILLES FONDATION COGNACQ JAY</t>
  </si>
  <si>
    <t>INSTITUT FRANCO BRITANNIQUE KLEBER</t>
  </si>
  <si>
    <t>USLD CONDE CHANTILLY</t>
  </si>
  <si>
    <t>FONDATION CONDE</t>
  </si>
  <si>
    <t>SSR CONDE CHANTILLY</t>
  </si>
  <si>
    <t>CRF DIVIO DIJON</t>
  </si>
  <si>
    <t>FONDATION COS ALEXANDRE GLASBERG</t>
  </si>
  <si>
    <t>MOYEN SEJOUR DU COS BEAUSEJOUR</t>
  </si>
  <si>
    <t>CTR MEDEC PHYSIQUE ET READAPT BOBIGNY</t>
  </si>
  <si>
    <t>CLCC  INSTITUT CURIE</t>
  </si>
  <si>
    <t>FONDATION CURIE</t>
  </si>
  <si>
    <t>CLCC DE PROTONTHERAPIE ORSAY</t>
  </si>
  <si>
    <t>CLCC RENE HUGUENIN INSTITUT CURIE</t>
  </si>
  <si>
    <t>HOPITAL DU NEUENBERG</t>
  </si>
  <si>
    <t>FONDATION DE LA MAISON DU DIACONAT</t>
  </si>
  <si>
    <t>CENTRE SSR CHATEAU WALK</t>
  </si>
  <si>
    <t>SAINT JEAN CENTRE SSR</t>
  </si>
  <si>
    <t>CLINIQUE DIACONAT FONDERIE</t>
  </si>
  <si>
    <t>CLINIQUE DIACONAT ROOSEVELT</t>
  </si>
  <si>
    <t>CLINIQUE DU DIACONAT COLMAR</t>
  </si>
  <si>
    <t>HOPITAL ALBERT SCHWEITZER</t>
  </si>
  <si>
    <t>MAISON D'ACCUEIL DU DIACONAT</t>
  </si>
  <si>
    <t>CENTRE SSR BETHARRAM HEROUVILLE</t>
  </si>
  <si>
    <t>FONDATION DE LA MISERICORDE</t>
  </si>
  <si>
    <t>CLINIQUE DE LA MISERICORDE - CAEN</t>
  </si>
  <si>
    <t>CENTRE SSR LE CHATEAU</t>
  </si>
  <si>
    <t>FONDATION DE L'ARMEE DU SALUT</t>
  </si>
  <si>
    <t>CLINIQUE DE REEDUCATION A DE ROTHSCHIL</t>
  </si>
  <si>
    <t>FONDATION DE ROTHSCHILD</t>
  </si>
  <si>
    <t>SOINS DE SUITE FONDATION ROTHSCHILD</t>
  </si>
  <si>
    <t>HOPITAL DE JOUR CENTRE SERGE LEBOVICI</t>
  </si>
  <si>
    <t>SSR LES CADIERES ST PRIVAT DES VIEUX</t>
  </si>
  <si>
    <t>FONDATION DIACONESSES DE REUILLY</t>
  </si>
  <si>
    <t>MAISON MEDICALE JEAN XXIII</t>
  </si>
  <si>
    <t>HOPITAL LA CITE DES FLEURS</t>
  </si>
  <si>
    <t>MAISON MEDICALE ND DU LAC RUEIL</t>
  </si>
  <si>
    <t>CENTRE MEDICAL CHANTOURS</t>
  </si>
  <si>
    <t>FONDATION EDITH SELTZER</t>
  </si>
  <si>
    <t>CTR READAPT FONCT ELLEN POIDATZ</t>
  </si>
  <si>
    <t>FONDATION ELLEN POIDATZ</t>
  </si>
  <si>
    <t>CENTRE ELISABETH DE LA PANOUSE</t>
  </si>
  <si>
    <t>ESMPI SITE BOURGOIN-JALLIEU</t>
  </si>
  <si>
    <t>FONDATION GEORGES BOISSEL</t>
  </si>
  <si>
    <t>HJ ADULTES VILLEFONTAINE</t>
  </si>
  <si>
    <t>HJ ADULTES BOURGOIN LES LILATTES</t>
  </si>
  <si>
    <t>HJ ADULTES LA TOUR DU PIN L'ORANGERIE</t>
  </si>
  <si>
    <t>ESMPI SITE DE MALISSOL</t>
  </si>
  <si>
    <t>ESMPI SITE VIENNE</t>
  </si>
  <si>
    <t>HDJ ENFANTS VIENNE</t>
  </si>
  <si>
    <t>CENTRE MEDICAL GEORGES COULON</t>
  </si>
  <si>
    <t>FONDATION GEORGES COULON</t>
  </si>
  <si>
    <t>SSR CENTRE MEDICAL GEORGES COULON</t>
  </si>
  <si>
    <t>CENTRE MEDICAL GERMAINE REVEL</t>
  </si>
  <si>
    <t>FONDATION GERMAINE REVEL</t>
  </si>
  <si>
    <t>ETAB HOPALE - CENTRE CLAIR SEJOUR</t>
  </si>
  <si>
    <t>FONDATION HOPALE</t>
  </si>
  <si>
    <t>ETAB HOPALE CTRE CALOT/HELIO</t>
  </si>
  <si>
    <t>ETAB HOPALE - CENTRE SAINTE BARBE</t>
  </si>
  <si>
    <t>ETABLISSEMENT HOPALE-CENTRE CALVE</t>
  </si>
  <si>
    <t>GH PARIS SITE SAINT JOSEPH</t>
  </si>
  <si>
    <t>FONDATION HOPITAL SAINT-JOSEPH</t>
  </si>
  <si>
    <t>HOPITAL MARIE LANNELONGUE</t>
  </si>
  <si>
    <t>FONDATION ILDYS SITE DE TY-YANN</t>
  </si>
  <si>
    <t>FONDATION ILDYS</t>
  </si>
  <si>
    <t>FONDATION ILDYS SITE DE PERHARIDY</t>
  </si>
  <si>
    <t>FONDATION ILDYS SITE ST LUC</t>
  </si>
  <si>
    <t>INSTITUT ARTHUR VERNES</t>
  </si>
  <si>
    <t>FONDATION INSTITUT ARTHUR VERNES</t>
  </si>
  <si>
    <t>FONDATION JOHN BOST</t>
  </si>
  <si>
    <t>ESAP LA RENCONTRE</t>
  </si>
  <si>
    <t>SSR LE REFUGE PROTESTANT MAZAMET</t>
  </si>
  <si>
    <t>FONDATION J BOST LOU CAMIN MONTAUBAN</t>
  </si>
  <si>
    <t>HOPITAL VILLIERS SAINT DENIS</t>
  </si>
  <si>
    <t>FONDATION LA RENAISSANCE SANITAIRE</t>
  </si>
  <si>
    <t>SSR RENAISSANCE SOISSONS</t>
  </si>
  <si>
    <t>HOPITAL LA  MUSSE ST SEBASTIEN/MORSENT</t>
  </si>
  <si>
    <t>ANNEXE ORGEMONT LRS EX OQN</t>
  </si>
  <si>
    <t>ANNEXE ORGEMONT LRS DAF</t>
  </si>
  <si>
    <t>ANNEXE COULOMMIERS LRS DAF</t>
  </si>
  <si>
    <t>FONDATION L'ELAN RETROUVE CTRE  MALVAU</t>
  </si>
  <si>
    <t>FONDATION L'ELAN RETROUVE</t>
  </si>
  <si>
    <t>HDJ INSTITUT PAUL SIVADON</t>
  </si>
  <si>
    <t>CENTRE POST CURE GILBERT RABY</t>
  </si>
  <si>
    <t>HDJ ATELIER THERAP ELAN RETROUVE</t>
  </si>
  <si>
    <t>HDJ DE CHEVILLY LARUE</t>
  </si>
  <si>
    <t>HJ AGORA CENTER CAGNES SUR MER</t>
  </si>
  <si>
    <t>FONDATION LENVAL</t>
  </si>
  <si>
    <t>HJ LENVAL SECTEUR 06I04</t>
  </si>
  <si>
    <t>HOP PEDIATRIQUES DE NICE CHU LENVAL</t>
  </si>
  <si>
    <t>HJ COSTANZO 06I05</t>
  </si>
  <si>
    <t>HJ JEUNES ENFANTS LENVAL SECTEUR 06I03</t>
  </si>
  <si>
    <t>HJ LA CARAVELLE</t>
  </si>
  <si>
    <t>HJ INTERSECTORIEL POUR ADOLESCENTS</t>
  </si>
  <si>
    <t>FONDATION MALLET SITE RICHEBOURG</t>
  </si>
  <si>
    <t>FONDATION MALLET</t>
  </si>
  <si>
    <t>MSP BORDEAUX BAGATELLE</t>
  </si>
  <si>
    <t>FONDATION MSP BAGATELLE</t>
  </si>
  <si>
    <t>MAISON DE REPOS L'AJONCIERE</t>
  </si>
  <si>
    <t>CMPR LA CLAIRIERE - HEROUVILLE STCLAIR</t>
  </si>
  <si>
    <t>FONDATION NORMANDIE GENERATIONS</t>
  </si>
  <si>
    <t>CMPR LA CLAIRIERE - FLERS</t>
  </si>
  <si>
    <t>CENTRE SSR BOCQUET</t>
  </si>
  <si>
    <t>HAD CROIX SAINT SIMON</t>
  </si>
  <si>
    <t>FONDATION OEUVRE CROIX SAINT SIMON</t>
  </si>
  <si>
    <t>CRRF ANDRE LALANDE</t>
  </si>
  <si>
    <t>FONDATION PARTAGE ET VIE</t>
  </si>
  <si>
    <t>HOPITAL ARTHUR GARDINER</t>
  </si>
  <si>
    <t>CTRE MEDIC DE L'ARGENTIERE ST ETIENNE</t>
  </si>
  <si>
    <t>CENTRE MEDICAL DE L'ARGENTIERE</t>
  </si>
  <si>
    <t>CSSR LA VALERIANE</t>
  </si>
  <si>
    <t>FONDATION PAUL PARQUET</t>
  </si>
  <si>
    <t>HAD NORD ALSACE- FONDATION ST FRANCOIS</t>
  </si>
  <si>
    <t>FONDATION SAINT FRANÃ‡OIS</t>
  </si>
  <si>
    <t>CLINIQUE SAINT-FRANCOIS</t>
  </si>
  <si>
    <t>CENTRE HOSPITALIER ST JEAN DE DIEU</t>
  </si>
  <si>
    <t>FONDATION SAINT JEAN DE DIEU</t>
  </si>
  <si>
    <t>HÔPITAL DE JOUR LA GUERANDE</t>
  </si>
  <si>
    <t>MAISON DU JOUR INFANTO JUVENILE</t>
  </si>
  <si>
    <t>CENTRE SAINT BENOIT MENNI</t>
  </si>
  <si>
    <t>HOPITAL DE JOUR ROSE DES VENTS</t>
  </si>
  <si>
    <t>HOPITAL DE JOUR L'IROISE</t>
  </si>
  <si>
    <t>SERVICE PSYCHIATRIE ACCUEIL ET LIAISON</t>
  </si>
  <si>
    <t>HOPITAL DE JOUR ADOLESCENTS L'OLIVIER</t>
  </si>
  <si>
    <t>HOPITAL DE JOUR  BROCELIANDE</t>
  </si>
  <si>
    <t>SSR LES RECOLLETS</t>
  </si>
  <si>
    <t>CLINIQUE FSEF VENCE</t>
  </si>
  <si>
    <t>FONDATION SANTE ETUDIANTS DE FRANCE</t>
  </si>
  <si>
    <t>CLINIQUE FSEF RENNES BEAULIEU</t>
  </si>
  <si>
    <t>CLINIQUE FSEF GRENOBLE LA TRONCHE</t>
  </si>
  <si>
    <t>CLINIQUE FSEF AIRE-SUR-L'ADOUR</t>
  </si>
  <si>
    <t>CLINIQUE FSEF VITRY-LE-FRANCOIS</t>
  </si>
  <si>
    <t>CLINIQUE FSEF VILLENEUVE D'ASCQ</t>
  </si>
  <si>
    <t>CLINIQUE FSEF SABLE SUR SARTHE</t>
  </si>
  <si>
    <t>CLINIQUE FSEF PARIS 13</t>
  </si>
  <si>
    <t>CLINIQUE FSEF PARIS 16</t>
  </si>
  <si>
    <t>CLINIQUE USLD FSEF NEUFMOUTIERS</t>
  </si>
  <si>
    <t>CLINIQUE FSEF NEUFMOUTIERS EN BRIE</t>
  </si>
  <si>
    <t>CLINIQUE FSEF VRENNES JARCY</t>
  </si>
  <si>
    <t>CLINIQUE FSEF SCEAUX</t>
  </si>
  <si>
    <t>CLINIQUE FSEF BOUFFEMONT</t>
  </si>
  <si>
    <t>HAD SANTE SERVICE</t>
  </si>
  <si>
    <t>FONDATION SANTE SERVICE</t>
  </si>
  <si>
    <t>CENTRE MATHILDE SALOMON DE PHALSBOURG</t>
  </si>
  <si>
    <t>FONDATION VINCENT DE PAUL</t>
  </si>
  <si>
    <t>CENTRE MEDICO-PSYCHOTHERAPIQUE</t>
  </si>
  <si>
    <t>CLINIQUE SAINTE-BARBE</t>
  </si>
  <si>
    <t>CLINIQUE DE LA TOUSSAINT</t>
  </si>
  <si>
    <t>CLINIQUE SAINT-LUC</t>
  </si>
  <si>
    <t>CLINIQUE DE L'ESPERANCE</t>
  </si>
  <si>
    <t>FONDS DE COMMERCE KAPA SANTE</t>
  </si>
  <si>
    <t>CLINIQUE PROVENCE AZUR</t>
  </si>
  <si>
    <t>FOURQUES OUEST PROV AZUR</t>
  </si>
  <si>
    <t>H.A.D.  DE MARIE-GALANTE</t>
  </si>
  <si>
    <t>G.C.S. H.A.D. MARIE-GALANTE</t>
  </si>
  <si>
    <t>GCS CENTRE CARDIO AXIUM RAMBOT</t>
  </si>
  <si>
    <t>CENTRE DE CARDIOLOGIE DU PAYS BASQUE</t>
  </si>
  <si>
    <t>GCS CENTRE CARDIOLOGIE DU PAYS BASQUE</t>
  </si>
  <si>
    <t>GCS NEUROCHIRURGIE DU GARD</t>
  </si>
  <si>
    <t>GCS CENTRE NEUROCHIRURGIE DU GARD</t>
  </si>
  <si>
    <t>GCS CTRE REEDUC GARD RHODANIEN BAGNOLS</t>
  </si>
  <si>
    <t>GCS CENTRE REEDUCATION GARD RHODANIEN</t>
  </si>
  <si>
    <t>GCS CENTRE SMR AMBRUSSUM LUNEL</t>
  </si>
  <si>
    <t>GCS CENTRE SMR AMBRUSSUM</t>
  </si>
  <si>
    <t>GCS CHIRURGIE EN CHINONAIS - ET</t>
  </si>
  <si>
    <t>GCS CHIRURGIE EN CHINONAIS</t>
  </si>
  <si>
    <t>GCS CLINIQUE CHIRURGICALE LIBOURNAIS</t>
  </si>
  <si>
    <t>GCS CLINIQUE DU TER</t>
  </si>
  <si>
    <t>GCS CLINIQUE HERBERT</t>
  </si>
  <si>
    <t>GCS CLINIQUE JEANNE D'ARC</t>
  </si>
  <si>
    <t>GCS COTE BASQUE SUD</t>
  </si>
  <si>
    <t>GCS COTE BASQUE SUD - POLYCLINIQUE SAINT-JEAN-DE-LUZ</t>
  </si>
  <si>
    <t>GCS MTF-CLQ DES 3 FRONTIERES - ET EXPL</t>
  </si>
  <si>
    <t>GCS DE MEDECINE DES TROIS FRONTIERES</t>
  </si>
  <si>
    <t>GCS 3F - CLINIQUE DES TROIS FRONTIERES</t>
  </si>
  <si>
    <t>GCS DES TROIS FRONTIERES (GCS 3F)</t>
  </si>
  <si>
    <t>GCS ES HAD DES ARDENNES SITE RETHEL</t>
  </si>
  <si>
    <t>GCS ES HAD DES ARDENNES</t>
  </si>
  <si>
    <t>GCS ES HAD ARDENNES SITE CHARLEVILLE</t>
  </si>
  <si>
    <t>CLINIQUE RHENA GCS ES</t>
  </si>
  <si>
    <t>GCS ES RHENA</t>
  </si>
  <si>
    <t>GCS GHICL HAD SYNERGIE REEDUC-READAPTA</t>
  </si>
  <si>
    <t>GCS GHICL DES HOPITAUX DE L'ICL</t>
  </si>
  <si>
    <t>GCS GHICL CLINIQUE STE MARIE</t>
  </si>
  <si>
    <t>GCS GHICL HÔPITAL ST PHILIBERT</t>
  </si>
  <si>
    <t>GCS GHICL HOPITAL SAINT VINCENT -</t>
  </si>
  <si>
    <t>GCS HAD D'EPERNAY-CH EPERNAY-ET EXPL.</t>
  </si>
  <si>
    <t>GCS HAD D'EPERNAY</t>
  </si>
  <si>
    <t>HAD NORD SAONE ET LOIRE</t>
  </si>
  <si>
    <t>GCS HAD NORD SAONE ET LOIRE</t>
  </si>
  <si>
    <t>GCS HAD REGION DE MELUN - ACTIVITE</t>
  </si>
  <si>
    <t>GCS HAD REGION DE MELUN</t>
  </si>
  <si>
    <t>SSR ANTENNE CRBVTA LES GLAMOTS</t>
  </si>
  <si>
    <t>GCS HANDICAP SENSORIEL DU POITOU-CH.</t>
  </si>
  <si>
    <t>CRF VISION-AUDITION SAINT BENOIT</t>
  </si>
  <si>
    <t>GCS HELP HOP LAPEYRONIE MONTPELLIER</t>
  </si>
  <si>
    <t>GCS HELP</t>
  </si>
  <si>
    <t>GCS HOPITAL PRIVE DE L'AUBE SITE CLQ</t>
  </si>
  <si>
    <t>GCS HOPITAL PRIVE DE L'AUBE</t>
  </si>
  <si>
    <t>GCS ICANS - ET EXPL.</t>
  </si>
  <si>
    <t>GCS ICANS</t>
  </si>
  <si>
    <t>GCS ORTHEZIEN DE CHIRURGIE</t>
  </si>
  <si>
    <t>CLINIQUE SAINT JEAN DE DIEU</t>
  </si>
  <si>
    <t>GCS OUDINOT COGNACQ JAY</t>
  </si>
  <si>
    <t>GCS PATCS CRRF COS PASTEUR 1</t>
  </si>
  <si>
    <t>GCS PATCS</t>
  </si>
  <si>
    <t>GCS PATCS HAD</t>
  </si>
  <si>
    <t>GCS PATCS CRRF COS PASTEUR 2</t>
  </si>
  <si>
    <t>GCS PAYS DE L'ADOUR</t>
  </si>
  <si>
    <t>GCS POLE DE SANTE DU VILLENEUVOIS</t>
  </si>
  <si>
    <t>GCS POLE READAPT AURORES MEDITERRANEE</t>
  </si>
  <si>
    <t>USLD GCS POLE SANITAIRE CERDAN ERR</t>
  </si>
  <si>
    <t>GCS POLE SANITAIRE CERDAN</t>
  </si>
  <si>
    <t>GCS POLE SANITAIRE CERDAN ERR</t>
  </si>
  <si>
    <t>GCS RESAPY HAD TARBES</t>
  </si>
  <si>
    <t>GCS RESAPY</t>
  </si>
  <si>
    <t>GCS SANTE A DOM SAINT-PRIEST-EN-JAREZ</t>
  </si>
  <si>
    <t>GCS SANTE A DOMICILE</t>
  </si>
  <si>
    <t>GCS TERRIT ARDEN NORD SITE CH SEDAN</t>
  </si>
  <si>
    <t>GCS TERRITORIAL ARDENNE NORD</t>
  </si>
  <si>
    <t>GCS TERRIT ARDEN NORD SITE CH CHARLEVI</t>
  </si>
  <si>
    <t>GCS UNITE SENOLOGIQUE DU VENTOUX</t>
  </si>
  <si>
    <t>GCS UNITE SENOLOGIQUE VENTOUX</t>
  </si>
  <si>
    <t>CL DU PARC CASTELNAU LE LEZ</t>
  </si>
  <si>
    <t>GESTION CL DU PARC</t>
  </si>
  <si>
    <t>GHER (SAINT-BENOIT)</t>
  </si>
  <si>
    <t>GH EST REUNION</t>
  </si>
  <si>
    <t>GHER-SSR (SAINT-ANDRE)</t>
  </si>
  <si>
    <t>GHEM SIMONE VEIL SITE EAUBONNE</t>
  </si>
  <si>
    <t>GHEM EAUBONNE MONTMORENCY SIMONE VEIL</t>
  </si>
  <si>
    <t>GHEM SIMONE VEIL SITE MONTMORENCY</t>
  </si>
  <si>
    <t>HOPITAL GUSTAVE FLAUBERT CH LE HAVRE</t>
  </si>
  <si>
    <t>GHH LE HAVRE</t>
  </si>
  <si>
    <t>HOP JOUR CMP GRAVILLE CH LE HAVRE</t>
  </si>
  <si>
    <t>LES JARDINS DE CHARCOT CH LE HAVRE</t>
  </si>
  <si>
    <t>HOP JOUR ENFANTS DUFY CH LE HAVRE</t>
  </si>
  <si>
    <t>MAISON THERAPEUTIQUE LILLEBONNE GHH</t>
  </si>
  <si>
    <t>PSYCHIATRIE ADULTES BOLBEC GHH</t>
  </si>
  <si>
    <t>PEDO PSYCHIATRIE FECAMP GHH</t>
  </si>
  <si>
    <t>HOP JOUR-CMP ADULTES LE REPERE CH</t>
  </si>
  <si>
    <t>CCAP CMP PIERRE JANET CH LE HAVRE</t>
  </si>
  <si>
    <t>PSYCHIATRIE ADULTES FECAMP GHH</t>
  </si>
  <si>
    <t>HOSP.SANTE MENTALE ADULTES FLAUBERT</t>
  </si>
  <si>
    <t>APPART THERAPEUTIQUE LILLEBONNE</t>
  </si>
  <si>
    <t>HOPITAL DE JOUR EN PEDOPSYCHIATRIE</t>
  </si>
  <si>
    <t>PEDO PSYCHIATRIE BOLBEC GHH</t>
  </si>
  <si>
    <t>CENTRE PIERRE JANET CH LE HAVRE</t>
  </si>
  <si>
    <t>HOPITAL JACQUES MONOD CH LE HAVRE</t>
  </si>
  <si>
    <t>GHI LE RAINCY MONTFERMEIL</t>
  </si>
  <si>
    <t>GHI LE RAINCY-MONTFERMEIL</t>
  </si>
  <si>
    <t>CTRE D MOYEN ET LONG SEJOUR LES ORMES</t>
  </si>
  <si>
    <t>CH GHPSO SENLIS</t>
  </si>
  <si>
    <t>GHPSO</t>
  </si>
  <si>
    <t>CH GHPSO CREIL</t>
  </si>
  <si>
    <t>HU PARIS NORD SITE BICHAT APHP</t>
  </si>
  <si>
    <t>CMP LA POMME</t>
  </si>
  <si>
    <t>GHU PARIS PSY ET NEUROSCIENCES</t>
  </si>
  <si>
    <t>IDF-15</t>
  </si>
  <si>
    <t>Paris psychiatrie et neurosciences</t>
  </si>
  <si>
    <t>CH SAINTE ANNE</t>
  </si>
  <si>
    <t>CENTRE DE POST CURE DE LA METAIRIE</t>
  </si>
  <si>
    <t>CENTRE DE CRISE ADULTE GARANCIERE</t>
  </si>
  <si>
    <t>HDJ CMP ENFANTS PICOT</t>
  </si>
  <si>
    <t>HDJ CMP ADULTES SAMPAIX</t>
  </si>
  <si>
    <t>HDJ CMP LA TOUR D AUVERGNE</t>
  </si>
  <si>
    <t>HDJ CMP ADULTES ARMAILLE MARMOTAN</t>
  </si>
  <si>
    <t>HDJ CMP ADULTES BUCAREST</t>
  </si>
  <si>
    <t>HDJ CMP ADULTES VARENNE</t>
  </si>
  <si>
    <t>HDJ CMP ENFANTS COMPOINT</t>
  </si>
  <si>
    <t>FPC CMP LA CHAPELLE</t>
  </si>
  <si>
    <t>GHU PARIS SITE AVRON</t>
  </si>
  <si>
    <t>CH MAISON BLANCHE HAUTEVILLE</t>
  </si>
  <si>
    <t>HDJ ADULTES FALGUIERE</t>
  </si>
  <si>
    <t>CH BICHAT MAISON BLANCHE-CTRE CHRONOS</t>
  </si>
  <si>
    <t>CENTRE DE POST CURE LEMERCIER</t>
  </si>
  <si>
    <t>GHU PARIS SITE LASALLE</t>
  </si>
  <si>
    <t>GHU PARIS SITE HENRY EY</t>
  </si>
  <si>
    <t>ATELIER THERAPEUTIQUE HUBERT MIGNOT</t>
  </si>
  <si>
    <t>HDJ ENFANTS GRENELLE</t>
  </si>
  <si>
    <t>HDJ ADULTES RIDDER</t>
  </si>
  <si>
    <t>HDJ CMP CATTP JEAN DOLLFUS</t>
  </si>
  <si>
    <t>HDJ POUCHET ET EQUIPE MOBILE</t>
  </si>
  <si>
    <t>CENTRE POST CURE CAILLAUX</t>
  </si>
  <si>
    <t>CIAPA POUR ADOLESCENTS SIMPLON</t>
  </si>
  <si>
    <t>HDJ VIALA  LAMARTINE TISSERAND</t>
  </si>
  <si>
    <t>FPC CENTRE POST CURE EUGENE MILLON</t>
  </si>
  <si>
    <t>CH PERRAY VAUCLUSE</t>
  </si>
  <si>
    <t>GHU PARIS SITE NEUILLY SUR MARNE</t>
  </si>
  <si>
    <t>GHU PARIS USLD LA ROSERAIE NEUILLY S/M</t>
  </si>
  <si>
    <t>CH DES COLLINES VENDEENNES</t>
  </si>
  <si>
    <t>GP HOSP ET MS DES COLLINES VENDEENNES</t>
  </si>
  <si>
    <t>CSS DU CHATEAU MARLONGES - CHAMBON</t>
  </si>
  <si>
    <t>GPE HOSPITALIER LA ROCHELLE-RE-AUNIS</t>
  </si>
  <si>
    <t>HOPITAL SAINT-LOUIS - LA ROCHELLE</t>
  </si>
  <si>
    <t>CH ST HONORE - ST-MARTIN-DE-RE</t>
  </si>
  <si>
    <t>HOPITAL MARIUS LACROIX</t>
  </si>
  <si>
    <t>SSR CH LA ROCHELLE</t>
  </si>
  <si>
    <t>CH DE COULOMMIERS</t>
  </si>
  <si>
    <t>GRAND HOPITAL DE L'EST FRANCILIEN</t>
  </si>
  <si>
    <t>IDF-01</t>
  </si>
  <si>
    <t>77 Nord</t>
  </si>
  <si>
    <t>CH DE MEAUX  SITE SAINT FARON</t>
  </si>
  <si>
    <t>HDJ PSYCHIATRIE</t>
  </si>
  <si>
    <t>HDJ CH DE LAGNY</t>
  </si>
  <si>
    <t>UNITE PSYCHIATRIQUE DES MOULINS</t>
  </si>
  <si>
    <t>HDJ PSYCHIATRIE SITE MITRY MORY</t>
  </si>
  <si>
    <t>APPARTEMENT THERAPEUTIQUE CASTELLIER</t>
  </si>
  <si>
    <t>CMP TOURNESOLS 77I01</t>
  </si>
  <si>
    <t>APPARTEMENT THERAPEUTIQUE CH LAGNY</t>
  </si>
  <si>
    <t>HDJ PAUL SIVADON</t>
  </si>
  <si>
    <t>HDJ MARIE ROSE MAMELET</t>
  </si>
  <si>
    <t>HDJ GAUSSON</t>
  </si>
  <si>
    <t>CMP WINNICOTT</t>
  </si>
  <si>
    <t>HAD CONCORDE</t>
  </si>
  <si>
    <t>GHEF MARNE LA VALLEE SITE JOSSIGNY</t>
  </si>
  <si>
    <t>HDJ INFANTO JUVENILE ASTROLABE</t>
  </si>
  <si>
    <t>USLD CENTRE HOSPITALIER DE JOUARRE</t>
  </si>
  <si>
    <t>USLD LES ALTHEAS</t>
  </si>
  <si>
    <t>GROUPE ACPPA</t>
  </si>
  <si>
    <t>GHBS - HOPITAL LA VILLENEUVE</t>
  </si>
  <si>
    <t>GROUPE HOSPITALIER BRETAGNE SUD</t>
  </si>
  <si>
    <t>GHBS - HOPITAL KERGLANCHARD</t>
  </si>
  <si>
    <t>GHBS USLD BOIS JOLY</t>
  </si>
  <si>
    <t>GHBS - HOPITAL BOIS JOLY</t>
  </si>
  <si>
    <t>GHBS- HÔPITAL DU SCORFF</t>
  </si>
  <si>
    <t>GHBS - HOPITAL DE KERLIVIO</t>
  </si>
  <si>
    <t>GHBS - HOPITAL LE FAOUET</t>
  </si>
  <si>
    <t>GHBS - HOPITAL DE KERBERNES</t>
  </si>
  <si>
    <t>GHBS SITE DE KERDURAND RIANTEC</t>
  </si>
  <si>
    <t>GHBS -  HÔPITAL SITE CLINIQUE DU TER</t>
  </si>
  <si>
    <t>GH HAUTE SAONE SITE GRAY</t>
  </si>
  <si>
    <t>GROUPE HOSPITALIER DE HAUTE SAONE</t>
  </si>
  <si>
    <t>BFC-11</t>
  </si>
  <si>
    <t>Haute-Saône</t>
  </si>
  <si>
    <t>GH HAUTE SAONE SITE VESOUL</t>
  </si>
  <si>
    <t>GH HAUTE SAONE SITE LUXEUIL</t>
  </si>
  <si>
    <t>GH HAUTE SAONE SITE LURE</t>
  </si>
  <si>
    <t>GH LES CHEMINOTS SOINS DE SUITE</t>
  </si>
  <si>
    <t>GROUPE HOSPITALIER LES CHEMINOTS</t>
  </si>
  <si>
    <t>GH LES CHEMINOTS CENTRE MOYEN SEJOUR</t>
  </si>
  <si>
    <t>GROUPE HOSPITALIER LOOS HAUBOURDIN</t>
  </si>
  <si>
    <t>CENTRE HOSPITALIER DE LONGJUMEAU</t>
  </si>
  <si>
    <t>GROUPE HOSPITALIER NORD ESSONNE</t>
  </si>
  <si>
    <t>IDF-05</t>
  </si>
  <si>
    <t>Nord Essonne</t>
  </si>
  <si>
    <t>CH D ORSAY</t>
  </si>
  <si>
    <t>CENTRE HOSPITALIER DE JUVISY SUR ORGE</t>
  </si>
  <si>
    <t>CH D'ORSAY DOMAINE DU GRAND MESNIL</t>
  </si>
  <si>
    <t>MAISON DE CURE DE L YVETTE</t>
  </si>
  <si>
    <t>CMP ADULTES DE MONTROUGE</t>
  </si>
  <si>
    <t>GROUPE HOSPITALIER PAUL GUIRAUD</t>
  </si>
  <si>
    <t>HDJ  BOULOGNE</t>
  </si>
  <si>
    <t>HDJ LA PIERRE AUX MOINES CLAMART</t>
  </si>
  <si>
    <t>CHS PAUL GUIRAUD SITE CLAMART</t>
  </si>
  <si>
    <t>HDJ LES CATALPAS</t>
  </si>
  <si>
    <t>HDJ - CENTRE DE CRISE CHOISY LE ROI</t>
  </si>
  <si>
    <t>CH PAUL GUIRAUD</t>
  </si>
  <si>
    <t>CENTRE VERDUN</t>
  </si>
  <si>
    <t>S.M.P.R. DE FRESNES</t>
  </si>
  <si>
    <t>HDJ EDOUARD TOULOUSE</t>
  </si>
  <si>
    <t>CH SECLIN</t>
  </si>
  <si>
    <t>GROUPE HOSPITALIER SECLIN CARVIN</t>
  </si>
  <si>
    <t>CH CARVIN</t>
  </si>
  <si>
    <t>CENTRE HOSPITALIER DE SELESTAT</t>
  </si>
  <si>
    <t>GROUPE HOSPITALIER SELESTAT OBERNAI</t>
  </si>
  <si>
    <t>NOUVEL HOPITAL D'OBERNAI</t>
  </si>
  <si>
    <t>CENTRE HOSPITALIER DE RETHEL</t>
  </si>
  <si>
    <t>GROUPE HOSPITALIER SUD ARDENNES</t>
  </si>
  <si>
    <t>CENTRE HOSPITALIER DE VOUZIERS</t>
  </si>
  <si>
    <t>SSR POLE DE GERONTOLOGIE SAINT DAMIEN</t>
  </si>
  <si>
    <t>GROUPE SAINT SAUVEUR</t>
  </si>
  <si>
    <t>CENTRE HOSPITALIER DE ROMILLY/SEINE</t>
  </si>
  <si>
    <t>GROUPEMENT HOSPITALIER AUBE MARNE</t>
  </si>
  <si>
    <t>HOPITAL LOCAL DE NOGENT-SUR-SEINE</t>
  </si>
  <si>
    <t>HAD GHAM</t>
  </si>
  <si>
    <t>CENTRE HOSPITALIER DE SEZANNE</t>
  </si>
  <si>
    <t>CH PORTES PROVENCE MONTELIMAR</t>
  </si>
  <si>
    <t>GROUPEMENT HOSPITALIER PORTES PROVENCE</t>
  </si>
  <si>
    <t>CH PORTES PROVENCE DIEULEFIT</t>
  </si>
  <si>
    <t>HOPITAL DE LA CROIX SAINT SIMON</t>
  </si>
  <si>
    <t>GRPE HOSP DIACONESSES-CROIX ST-SIMON</t>
  </si>
  <si>
    <t>HOPITAL DES DIACONESSES</t>
  </si>
  <si>
    <t>HOPITAL LOCAL DE SIERENTZ</t>
  </si>
  <si>
    <t>GRPE HOSP REGION MULHOUSE &amp; SUD ALSACE</t>
  </si>
  <si>
    <t>HOPITAL DE CERNAY</t>
  </si>
  <si>
    <t>CENTRE HOSPITALIER D'ALTKIRCH</t>
  </si>
  <si>
    <t>HOPITAL DE THANN</t>
  </si>
  <si>
    <t>HOPITAL DU HASENRAIN</t>
  </si>
  <si>
    <t>HOPITAL EMILE MULLER</t>
  </si>
  <si>
    <t>MAISON MEDICALE POUR PERSONNES AGEES</t>
  </si>
  <si>
    <t>POLE PUBLIC SAINT-LOUIS - GHRMSA</t>
  </si>
  <si>
    <t>CH DE MELUN SITE SANTEPOLE</t>
  </si>
  <si>
    <t>GRPE HOSPITALIER DU SUD ILE DE FRANCE</t>
  </si>
  <si>
    <t>CH DE BRIE COMTE ROBERT</t>
  </si>
  <si>
    <t>CMP FRETEAU</t>
  </si>
  <si>
    <t>SSR HL CREVECOEUR-LE-GRAND</t>
  </si>
  <si>
    <t>HÃ”PITAL LOCAL DE CRÃˆVECOEUR-LE-GRAND</t>
  </si>
  <si>
    <t>USLD HL GRANDVILLIERS</t>
  </si>
  <si>
    <t>HÃ”PITAL LOCAL DE GRANDVILLIERS</t>
  </si>
  <si>
    <t>HAD BOUCHES DU RHONE EST SITE POLYSIAN</t>
  </si>
  <si>
    <t>HAD BOUCHES DU RHONE EST</t>
  </si>
  <si>
    <t>HAD CLARA SCHUMANN</t>
  </si>
  <si>
    <t>2B0001739</t>
  </si>
  <si>
    <t>2B0001689</t>
  </si>
  <si>
    <t>HAD DE CORSE</t>
  </si>
  <si>
    <t>HAD CENTRE ALSACE</t>
  </si>
  <si>
    <t>HAD DU CENTRE ALSACE</t>
  </si>
  <si>
    <t>HAD DU PAYS BRIOCHIN</t>
  </si>
  <si>
    <t>HAD SUD ALSACE</t>
  </si>
  <si>
    <t>HAD DU SUD ALSACE</t>
  </si>
  <si>
    <t>HAD NICE &amp; REGION</t>
  </si>
  <si>
    <t>HAD NORD BASSE TERRE</t>
  </si>
  <si>
    <t>HAD SAINT SAUVEUR</t>
  </si>
  <si>
    <t>HAD KORIAN YVELINES SUD INICEA</t>
  </si>
  <si>
    <t>HAD YVELINES SUD</t>
  </si>
  <si>
    <t>HAD DE L'ESSONNE INICEA</t>
  </si>
  <si>
    <t>HADAR</t>
  </si>
  <si>
    <t>HOPITAL DE JOUR HEGALDIA SUD LANDES</t>
  </si>
  <si>
    <t>HEGALDIA SUD LANDES</t>
  </si>
  <si>
    <t>HIC DE LA PRESQU'ILE-SITE DE GUERANDE</t>
  </si>
  <si>
    <t>HIC DE LA PRESQU'ILE</t>
  </si>
  <si>
    <t>HIC DE LA PRESQU'ILE - SITE DU CROISIC</t>
  </si>
  <si>
    <t>HIC PAYS DE RETZ - PAIMBOEUF</t>
  </si>
  <si>
    <t>HIC DU PAYS DE RETZ</t>
  </si>
  <si>
    <t>HIC PAYS DE RETZ - PORNIC</t>
  </si>
  <si>
    <t>HOPITAL DE PORNIC USLD</t>
  </si>
  <si>
    <t>HL GOURNAY-EN-BRAY</t>
  </si>
  <si>
    <t>HOPITAL LOCAL DE POMPEY</t>
  </si>
  <si>
    <t>HL INTERCOM POMPEY LAY ST CHRISTOPHE</t>
  </si>
  <si>
    <t>HL YVETOT</t>
  </si>
  <si>
    <t>HOP INTERCOM ENSISHEIM NEUF-BRISACH</t>
  </si>
  <si>
    <t>HOP PRIVE TOULON HYERES STE MARGUERITE</t>
  </si>
  <si>
    <t>HOPITAL SAINT JACQUES DE DIEUZE</t>
  </si>
  <si>
    <t>HOPITAL "SAINT JACQUES"</t>
  </si>
  <si>
    <t>HAD DE L'AVEN A ETEL</t>
  </si>
  <si>
    <t>HOPITAL A DOMICILE DE L'AVEN A ETEL</t>
  </si>
  <si>
    <t>HAD NANTES ET REGION</t>
  </si>
  <si>
    <t>HOPITAL A DOMICILE NANTES &amp; REGION</t>
  </si>
  <si>
    <t>CENTRE HOSPITALIER DE BELLE ILE EN MER</t>
  </si>
  <si>
    <t>HOPITAL DE BELLE ILE EN MER</t>
  </si>
  <si>
    <t>HOPITAL DE FOURVIERE</t>
  </si>
  <si>
    <t>CH LOCAL DE HOUDAN</t>
  </si>
  <si>
    <t>HOPITAL DE HOUDAN</t>
  </si>
  <si>
    <t>HOPITAL DE JOINVILLE</t>
  </si>
  <si>
    <t>HOPITAL DE L'ARBRESLE LE RAVATEL</t>
  </si>
  <si>
    <t>SSR HOPITAL NOIRMOUTIER</t>
  </si>
  <si>
    <t>HOPITAL DE NOIRMOUTIER</t>
  </si>
  <si>
    <t>HOPITAL PEDIATRIE REEDUCATION BULLION</t>
  </si>
  <si>
    <t>HOPITAL DE PEDIATRIE ET DE REEDUCATION</t>
  </si>
  <si>
    <t>HOPITAL DE RIBEAUVILLE</t>
  </si>
  <si>
    <t>HOPITAL SAINT JAMES</t>
  </si>
  <si>
    <t>HOPITAL DE SAINT JAMES</t>
  </si>
  <si>
    <t>CH DEPARTEMENTAL DE STELL</t>
  </si>
  <si>
    <t>HOPITAL DEPART. STELL RUEIL</t>
  </si>
  <si>
    <t>HOPITAL DES GARDIENS DE LA PAIX</t>
  </si>
  <si>
    <t>C.H. DES TROIS ILETS</t>
  </si>
  <si>
    <t>HOPITAL DES TROIS ILETS</t>
  </si>
  <si>
    <t>CH HAUTMONT</t>
  </si>
  <si>
    <t>HOPITAL D'HAUTMONT</t>
  </si>
  <si>
    <t>HOPITAL DU MARIN</t>
  </si>
  <si>
    <t>HOPITAL DU PAYS SALONAIS</t>
  </si>
  <si>
    <t>HOPITAL SITE MATTAINCOURT</t>
  </si>
  <si>
    <t>HOPITAL DU VAL DU MADON</t>
  </si>
  <si>
    <t>HOPITAL DU VESINET CENTRE</t>
  </si>
  <si>
    <t>HOPITAL DU VESINET</t>
  </si>
  <si>
    <t>HOPITAL DUMONTE</t>
  </si>
  <si>
    <t>CH BAILLEUL</t>
  </si>
  <si>
    <t>HOPITAL GENERAL. DE BAILLEUL</t>
  </si>
  <si>
    <t>USLD GERONTOLOGIQUE DE CHEVREUSE</t>
  </si>
  <si>
    <t>HOPITAL GERONTOLOGIQUE DE CHEVREUSE</t>
  </si>
  <si>
    <t>HOPITAL INTERCOMMUNAL DU HAUT LIMOUSIN</t>
  </si>
  <si>
    <t>HOPITAL INTERCOMMUNAL DU VAL D'ARGENT</t>
  </si>
  <si>
    <t>HOPITAL INTERCOM DE SOULTZ ISSENHEIM</t>
  </si>
  <si>
    <t>HOPITAL INTERCOMMUNAL SOULTZ-ISSENHEIM</t>
  </si>
  <si>
    <t>HOPITAL LA GRAFENBOURG</t>
  </si>
  <si>
    <t>CH LE MONTAIGU ASTUGUE</t>
  </si>
  <si>
    <t>HOPITAL LE MONTAIGU</t>
  </si>
  <si>
    <t>HOPITAL LOCAL - BELLEME</t>
  </si>
  <si>
    <t>CENTRE HOSPITALIER DE BAR SUR AUBE</t>
  </si>
  <si>
    <t>HOPITAL LOCAL BAR SUR AUBE</t>
  </si>
  <si>
    <t>HOPITAL LOCAL DE BORT LES ORGUES</t>
  </si>
  <si>
    <t>HOPITAL LOCAL BORT-LES-ORGUES</t>
  </si>
  <si>
    <t>CENTRE HOSPITALIER DE BAR-SUR-SEINE</t>
  </si>
  <si>
    <t>HOPITAL LOCAL DE BAR-SUR-SEINE</t>
  </si>
  <si>
    <t>2A0000212</t>
  </si>
  <si>
    <t>2A0000170</t>
  </si>
  <si>
    <t>HOPITAL LOCAL DE BONIFACIO</t>
  </si>
  <si>
    <t>HOPITAL DE L'AVISON - BRUYERES</t>
  </si>
  <si>
    <t>HOPITAL LOCAL DE BRUYERES</t>
  </si>
  <si>
    <t>HOPITAL LOCAL DE CASTELJALOUX</t>
  </si>
  <si>
    <t>HOPITAL LOCAL DE CHATEL-SUR-MOSELLE</t>
  </si>
  <si>
    <t>HOPITAL LOCAL DE CHATEL SUR MOSELLE</t>
  </si>
  <si>
    <t>HL CREPY-EN-VALOIS</t>
  </si>
  <si>
    <t>HOPITAL LOCAL DE CREPY-EN-VALOIS</t>
  </si>
  <si>
    <t>HOPITAL LOCAL DE LAMARCHE</t>
  </si>
  <si>
    <t>HOPITAL LOCAL DE MOLSHEIM</t>
  </si>
  <si>
    <t>HOPITAL LOCAL - MORTAIN</t>
  </si>
  <si>
    <t>HOPITAL LOCAL DE MORTAIN</t>
  </si>
  <si>
    <t>HOPITAL LOCAL DE ROSHEIM</t>
  </si>
  <si>
    <t>HOPITAL SAINT-CHARLES</t>
  </si>
  <si>
    <t>HOPITAL LOCAL DE WASSY</t>
  </si>
  <si>
    <t>HOPITAL LOCAL PENNE AGENAIS</t>
  </si>
  <si>
    <t>HOPITAL LOCAL PENNE D' AGENAIS</t>
  </si>
  <si>
    <t>HOPITAL LOZERE SITE VALLEE DU LOT</t>
  </si>
  <si>
    <t>HOPITAL LOZERE</t>
  </si>
  <si>
    <t>HOPITAL LOZERE SITE GEVAUDAN</t>
  </si>
  <si>
    <t>SSR HOPITAL LOZERE SITE VALLEE DU LOT</t>
  </si>
  <si>
    <t>LE MITTAN ANNEXE DU HNFC</t>
  </si>
  <si>
    <t>HOPITAL NORD FRANCHE COMTE</t>
  </si>
  <si>
    <t>HNFC SITE TREVENANS</t>
  </si>
  <si>
    <t>SSR SITE PIERRE ENGEL HNFC BAVILLIERS</t>
  </si>
  <si>
    <t>HOPITAL NOVO SITE BEAUMONT SUR OISE</t>
  </si>
  <si>
    <t>HOPITAL NOVO</t>
  </si>
  <si>
    <t>IDF-14</t>
  </si>
  <si>
    <t>Nord Ouest Val d'Oise</t>
  </si>
  <si>
    <t>HOPITAL NOVO SITE MAGNY</t>
  </si>
  <si>
    <t>CH NOVO SITE RENE DUBOS</t>
  </si>
  <si>
    <t>HOPITAL NOVO SITE ST MARTIN DU TERTRE</t>
  </si>
  <si>
    <t>HDJ DOMONT HOPITAL NOVO</t>
  </si>
  <si>
    <t>CMP HOPITAL NOVO SITE SITE DOMONT</t>
  </si>
  <si>
    <t>SSR HOPITAL NOVO SITE MARINES</t>
  </si>
  <si>
    <t>SSR HOPITAL NOVO SITE AINCOURT</t>
  </si>
  <si>
    <t>CENTRE PSYCHOTHERAPIQUE LES OLIVIERS</t>
  </si>
  <si>
    <t>HDJ HOPITAL NOVO SITEBEAUMONT SUR OISE</t>
  </si>
  <si>
    <t>CH PIERRE DELAROCHE</t>
  </si>
  <si>
    <t>HOPITAL PIERRE DELAROCHE</t>
  </si>
  <si>
    <t>HOPITAL PRIVE CLAIRVAL</t>
  </si>
  <si>
    <t>HAD DE L'HOPITAL PRIVE D'AMBERIEU</t>
  </si>
  <si>
    <t>HOPITAL PRIVE D'AMBERIEU</t>
  </si>
  <si>
    <t>HOPITAL PRIVE D ANTONY</t>
  </si>
  <si>
    <t>HOPITAL PRIVE D'ANTONY</t>
  </si>
  <si>
    <t>HOPITAL PRIVE DE BOIS BERNARD</t>
  </si>
  <si>
    <t>HOPITAL PRIVE DE LA LOIRE</t>
  </si>
  <si>
    <t>HOPITAL PRIVE DE L'EST LYONNAIS (HPEL)</t>
  </si>
  <si>
    <t>HOPITAL PRIVE DE MARNE CHANTEREINE</t>
  </si>
  <si>
    <t>HOPITAL PRIVE DE SAINT AGREVE</t>
  </si>
  <si>
    <t>HOPITAL PRIVE DE VILLENEUVE D'ASCQ</t>
  </si>
  <si>
    <t>HOPITAL PRIVE DES COTES D'ARMOR</t>
  </si>
  <si>
    <t>CLINIQUE PASTEUR</t>
  </si>
  <si>
    <t>HOPITAL PRIVE DROME ARDECHE</t>
  </si>
  <si>
    <t>CLINIQUE GENERALE VALENCE</t>
  </si>
  <si>
    <t>HAD HOPITAL PRIVE DU GRAND NARBONNE</t>
  </si>
  <si>
    <t>HOPITAL PRIVE DU GRAND NARBONNE</t>
  </si>
  <si>
    <t>HOPITAL PRIVE GUILLAUME DE VARYE</t>
  </si>
  <si>
    <t>HOPITAL PRIVE JACQUES CARTIER</t>
  </si>
  <si>
    <t>HOPITAL PRIVE JEAN MERMOZ</t>
  </si>
  <si>
    <t>HOPITAL PRIVE LA CASAMANCE</t>
  </si>
  <si>
    <t>HOPITAL PRIVE LA CHATAIGNERAIE</t>
  </si>
  <si>
    <t>HOPITAL PRIVE LA LOUVIERE</t>
  </si>
  <si>
    <t>HOPITAL PRIVE DE LA MIOTTE</t>
  </si>
  <si>
    <t>HOPITAL PRIVE LA MIOTTE</t>
  </si>
  <si>
    <t>HOPITAL PRIVE NATECIA</t>
  </si>
  <si>
    <t>HOPITAL PRIVE PASTEUR EVREUX</t>
  </si>
  <si>
    <t>HOPITAL PRIVE PAYS DE SAVOIE</t>
  </si>
  <si>
    <t>HOPITAL PRIVE SAINT CLAUDE</t>
  </si>
  <si>
    <t>HOPITAL PRIVE TOULON HYERES SAINT JEAN</t>
  </si>
  <si>
    <t>HOPITAL PRIVE TOULON HYERES ST JEAN</t>
  </si>
  <si>
    <t>HOPITAL PRIVE TOULON HYERES SAINT ROCH</t>
  </si>
  <si>
    <t>HOPITAL PRIVE TOULON HYERES ST ROCH</t>
  </si>
  <si>
    <t>HOPITAL ROMAIN BLONDET</t>
  </si>
  <si>
    <t>HOPITAL ST ESPRIT</t>
  </si>
  <si>
    <t>HOPITAL SUBURBAIN DU BOUSCAT</t>
  </si>
  <si>
    <t>HOPITAL SUBURBAIN</t>
  </si>
  <si>
    <t>HOPITAL LOUIS PASTEUR</t>
  </si>
  <si>
    <t>HOPITAUX CIVILS DE COLMAR</t>
  </si>
  <si>
    <t>CENTRE MEDICAL LE PARC</t>
  </si>
  <si>
    <t>CENTRE POUR PERSONNES AGEES</t>
  </si>
  <si>
    <t>CHI DU PAYS DE COGNAC - SSR</t>
  </si>
  <si>
    <t>HOPITAUX DE GRAND COGNAC</t>
  </si>
  <si>
    <t>CH DE CHATEAUNEUF</t>
  </si>
  <si>
    <t>HOPITAUX DU GRAND COGNAC</t>
  </si>
  <si>
    <t>CENTRE JEAN CHANTON ROQUEBILLIERE</t>
  </si>
  <si>
    <t>HOPITAUX DE LA VESUBIE</t>
  </si>
  <si>
    <t>CENTRE PHOEBUS ST GAUDENS LANNEMEZAN</t>
  </si>
  <si>
    <t>HOPITAUX DE LANNEMEZAN</t>
  </si>
  <si>
    <t>CH LANNEMEZAN</t>
  </si>
  <si>
    <t>CTRE CAMILLE CLAUDEL TARBES</t>
  </si>
  <si>
    <t>HJ MARBORE TARBES HOP LANNEMEZAN</t>
  </si>
  <si>
    <t>CENTRE ERASME HOPITAUX LANNEMEZAN ADUL</t>
  </si>
  <si>
    <t>CENTRE ADO ESCALA LANNEMEZAN</t>
  </si>
  <si>
    <t>HJ PSY INF JUV ESCLARIDE CH LANNEMEZAN</t>
  </si>
  <si>
    <t>CENTRE D'ALCOOLOGIE HOP LANNEMEZAN</t>
  </si>
  <si>
    <t>CMC HOPITAUX DE LANNEMEZAN</t>
  </si>
  <si>
    <t>CENTRE ORCHIDEE TARBES HOP LANNEMEZAN</t>
  </si>
  <si>
    <t>HJ PSY INF JUV NANSOUTY LANNEMEZAN</t>
  </si>
  <si>
    <t>CTRE SWEET HOME LOURDES HOP LANNEMEZAN</t>
  </si>
  <si>
    <t>HJ PIJ LUCIOLES HOP LANNEMEZAN</t>
  </si>
  <si>
    <t>HJ PSY INF JUV BEAU SOLEIL LANNEMEZAN</t>
  </si>
  <si>
    <t>HOPITAUX PORTES DE CAMARGUE TARASCON</t>
  </si>
  <si>
    <t>HOPITAUX DES PORTES DE CAMARGUE</t>
  </si>
  <si>
    <t>HOPITAL BELLE-ISLE DE METZ - HPM</t>
  </si>
  <si>
    <t>HOPITAUX PRIVES DE METZ (HPM)</t>
  </si>
  <si>
    <t>USLD HOPITAL STE BLANDINE DE METZ</t>
  </si>
  <si>
    <t>HOPITAL ROBERT SCHUMAN DE VANTOUX -HPM</t>
  </si>
  <si>
    <t>HOPITAL CIVIL / NOUVEL HOPITAL CIVIL</t>
  </si>
  <si>
    <t>HOPITAUX UNIVERSITAIRES DE STRASBOURG</t>
  </si>
  <si>
    <t>CMCO</t>
  </si>
  <si>
    <t>HOP ROBERTSAU/PAVILLON SCHUTZENBERGER</t>
  </si>
  <si>
    <t>HOPITAL DE HAUTEPIERRE</t>
  </si>
  <si>
    <t>HOPITAL DE L'ELSAU</t>
  </si>
  <si>
    <t>HUS / USLD DE LA ROBERTSAU</t>
  </si>
  <si>
    <t>CH ARNAY LE DUC</t>
  </si>
  <si>
    <t>HOSPICES CIVILS DE BEAUNE</t>
  </si>
  <si>
    <t>BFC-12</t>
  </si>
  <si>
    <t>sud cote d'or</t>
  </si>
  <si>
    <t>CH SEURRE</t>
  </si>
  <si>
    <t>HOPITAL FEMME MERE ENFANT - HCL</t>
  </si>
  <si>
    <t>HOSPICES CIVILS DE LYON</t>
  </si>
  <si>
    <t>IHOP - HCL</t>
  </si>
  <si>
    <t>HOPITAL EDOUARD HERRIOT - HCL</t>
  </si>
  <si>
    <t>HOPITAL LYON SUD - HCL</t>
  </si>
  <si>
    <t>HOPITAL CROIX-ROUSSE - HCL</t>
  </si>
  <si>
    <t>HOPITAL PIERRE WERTHEIMER - HCL</t>
  </si>
  <si>
    <t>HOPITAL LOUIS PRADEL - HCL</t>
  </si>
  <si>
    <t>HOPITAL DES CHARPENNES - HCL</t>
  </si>
  <si>
    <t>HOPITAL HENRY GABRIELLE - HCL</t>
  </si>
  <si>
    <t>HOPITAL DR FREDERIC DUGOUJON - HCL</t>
  </si>
  <si>
    <t>HOPITAL PIERRE GARRAUD - HCL</t>
  </si>
  <si>
    <t>HOPITAL RENEE SABRAN HYERES</t>
  </si>
  <si>
    <t>HOSPITALIA MUTUALITE HAD PONTARLIER</t>
  </si>
  <si>
    <t>HOSPITALIA MUTUALITE</t>
  </si>
  <si>
    <t>HOSPITALIA MUTUALITE HAD ETUPES</t>
  </si>
  <si>
    <t>HOSPITALIA MUTUALITE HAD</t>
  </si>
  <si>
    <t>HAD 39</t>
  </si>
  <si>
    <t>HOSPITALIA MUTUALITE HAD VESOUL</t>
  </si>
  <si>
    <t>HOSPITALISATION A DOMICILE 47</t>
  </si>
  <si>
    <t>HOSPITALISATION A DOMICILE ST ANTOINE</t>
  </si>
  <si>
    <t>HOSPITALITE SAINT THOMAS DE VILLENEUVE</t>
  </si>
  <si>
    <t>ETABLISSEMENT DE SOINS HOTEL DIEU</t>
  </si>
  <si>
    <t>MAISON SAINT JOSEPH</t>
  </si>
  <si>
    <t>HOPITAL ST THOMAS DE VILLENEUVE BAIN</t>
  </si>
  <si>
    <t>MRC ST THOMAS VILLENEUVE BAGUER</t>
  </si>
  <si>
    <t>POLYCLINIQUE SAINT LAURENT</t>
  </si>
  <si>
    <t>MAISON DE NICODEME</t>
  </si>
  <si>
    <t>HP MARSEILLE BEAUREGARD VERT COTEAU</t>
  </si>
  <si>
    <t>HP MARSEILLE VERT COTEAU BEAUREGARD</t>
  </si>
  <si>
    <t>HP A. TZANCK MOUGINS SOPHIA ANTIPOLIS</t>
  </si>
  <si>
    <t>HP TZANCK MOUGINS SOPHIA ANTIPOLIS</t>
  </si>
  <si>
    <t>HDJ HPA-SSR ADDICTO PARIS 13</t>
  </si>
  <si>
    <t>HPA SSR ADDICTO PARIS 13</t>
  </si>
  <si>
    <t>HPA-SSR ADDICTO PARIS 15</t>
  </si>
  <si>
    <t>ICM MONTPELLIER</t>
  </si>
  <si>
    <t>ICM</t>
  </si>
  <si>
    <t>IEAJA LYON</t>
  </si>
  <si>
    <t>IEAJA</t>
  </si>
  <si>
    <t>HOPITAL EUROPEEN</t>
  </si>
  <si>
    <t>INFIRM PROTEST HOP AMB PARE HOP EUROP</t>
  </si>
  <si>
    <t>INSTITUT BERGONIE</t>
  </si>
  <si>
    <t>APP THERA PSY GEN HN FIGEAC CHS FALRET</t>
  </si>
  <si>
    <t>INSTITUT CAMILLE MIRET</t>
  </si>
  <si>
    <t>HJ PIJ LEYME CHS FALRET</t>
  </si>
  <si>
    <t>UNITE PSY GEN HC CAHORS CHS FALRET</t>
  </si>
  <si>
    <t>CSSR NOTRE DAME BRETENOUX</t>
  </si>
  <si>
    <t>HJ PSY GEN GERONTO CAHORS CHS FALRET</t>
  </si>
  <si>
    <t>HJ PSY GEN ST CERE CHS J FALRET</t>
  </si>
  <si>
    <t>CENTRE DE CRISE ICM SITE CH CAHORS</t>
  </si>
  <si>
    <t>CHS LEYME CHS JP FALRET</t>
  </si>
  <si>
    <t>HJ PSY GEN CAHORS CHS JP FALRET</t>
  </si>
  <si>
    <t>HJ PIJ CAHORS CHS JP FALRET</t>
  </si>
  <si>
    <t>HJ PIJ SOUILLAC CHS JP FALRET</t>
  </si>
  <si>
    <t>HJ PIJ ST CERE CHS JP FALRET</t>
  </si>
  <si>
    <t>HJ PIJ FIGEAC CHS JP FALRET</t>
  </si>
  <si>
    <t>HJ PSY GEN FIGEAC CHS JP FALRET</t>
  </si>
  <si>
    <t>INSTITUT DE CANCEROLOGIE DE LORRAINE</t>
  </si>
  <si>
    <t>ICO - SITE GAUDUCHEAU</t>
  </si>
  <si>
    <t>INSTITUT DE CANCEROLOGIE DE L'OUEST</t>
  </si>
  <si>
    <t>ICO - SITE PAUL PAPIN</t>
  </si>
  <si>
    <t>INSTITUT ALBERT CALMETTE A CAMIERS</t>
  </si>
  <si>
    <t>INSTITUT DEPARTEMENTAL ALBERT CALMETTE</t>
  </si>
  <si>
    <t>HOP JOUR GABRIEL PERI INST CAMIERS</t>
  </si>
  <si>
    <t>HOP JOUR BOULOGNE INSTITUT CAMIERS</t>
  </si>
  <si>
    <t>HOPITAL DE JOUR AUCHY LES HESDIN IDAC</t>
  </si>
  <si>
    <t>INSTITUT GODINOT</t>
  </si>
  <si>
    <t>CLCC HOPITAL GUSTAVE ROUSSY</t>
  </si>
  <si>
    <t>INSTITUT GUSTAVE ROUSSY</t>
  </si>
  <si>
    <t>INSTITUT OPHTALMIQUE</t>
  </si>
  <si>
    <t>INSTITUT PAOLI CALMETTES RADIOTH GAP</t>
  </si>
  <si>
    <t>INSTITUT PAOLI CALMETTES</t>
  </si>
  <si>
    <t>INSTITUT POLYCLINIQUE DE CANNES</t>
  </si>
  <si>
    <t>CLINIQUE L'ANGELUS</t>
  </si>
  <si>
    <t>ITINOVA</t>
  </si>
  <si>
    <t>SSR AUVERGNE BASSE VISION</t>
  </si>
  <si>
    <t>SSR CONCHA BERRI</t>
  </si>
  <si>
    <t>SSR LA MARTERAYE SITE SEYNOD</t>
  </si>
  <si>
    <t>KORIAN LA BRESSANE</t>
  </si>
  <si>
    <t>CLINIQUE KORIAN LE HAUT LIGNON</t>
  </si>
  <si>
    <t>KORIAN LE HAUT LIGNON</t>
  </si>
  <si>
    <t>CLINIQUE LES TROIS TOURS</t>
  </si>
  <si>
    <t>KORIAN LES TROIS TOURS</t>
  </si>
  <si>
    <t>CLINIQUE CAP FERRIERES</t>
  </si>
  <si>
    <t>KORIAN SAINT BRUNO</t>
  </si>
  <si>
    <t>HJ CERES</t>
  </si>
  <si>
    <t>LA CHERY UNRN</t>
  </si>
  <si>
    <t>LA GUISANE</t>
  </si>
  <si>
    <t>VILLA IZOI</t>
  </si>
  <si>
    <t>CL BEAU SOLEIL MONTPELLIER</t>
  </si>
  <si>
    <t>LANGUEDOC MUTUALITE UNION HOSPIT HEBER</t>
  </si>
  <si>
    <t>LE CLOS CHAMPIROL REEDUCATION</t>
  </si>
  <si>
    <t>LE CLOS CHAMPIROL</t>
  </si>
  <si>
    <t>LE MEDITERRANEE CLINIQUE CASTELLAS</t>
  </si>
  <si>
    <t>LE MEDITERRANEE LE CASTELLAS</t>
  </si>
  <si>
    <t>CH LE PARC</t>
  </si>
  <si>
    <t>LE PARC HOPITAL DE TAVERNY</t>
  </si>
  <si>
    <t>CTRE SSR LE PECH DU SOLEIL BOUJAN S/L</t>
  </si>
  <si>
    <t>LE PECH DU SOLEIL</t>
  </si>
  <si>
    <t>CLINIQUE LE VAL D'ESTREILLES</t>
  </si>
  <si>
    <t>LE VAL D'ESTREILLES</t>
  </si>
  <si>
    <t>SSR LA BARONNAIS</t>
  </si>
  <si>
    <t>LES APSYADES</t>
  </si>
  <si>
    <t>CENTRE LA CHICOTIERE</t>
  </si>
  <si>
    <t>CTRE CONVAL GERONTO HOPITAUX DE LUCHON</t>
  </si>
  <si>
    <t>LES HOPITAUX DE LUCHON</t>
  </si>
  <si>
    <t>CRF LES HOPITAUX DE LUCHON</t>
  </si>
  <si>
    <t>LES HOPITAUX DE SAINT MAURICE</t>
  </si>
  <si>
    <t>LES HOPITAUX DE SAINT-MAURICE</t>
  </si>
  <si>
    <t>HOPITAL ST CLAIR HBT SETE</t>
  </si>
  <si>
    <t>LES HOPITAUX DU BASSIN DE THAU</t>
  </si>
  <si>
    <t>HOPITAL ST LOUP AGDE HBT</t>
  </si>
  <si>
    <t>USLD LES PERGOLINES SETE HBT</t>
  </si>
  <si>
    <t>CENTRE DE CONVALESCENCE ATLANTIS</t>
  </si>
  <si>
    <t>LES ROSIERS</t>
  </si>
  <si>
    <t>UNITE PEDIATRIQUE POMPONIANA MARSEILLE</t>
  </si>
  <si>
    <t>LES SALINS DE BREGILLE ASSOCIATION</t>
  </si>
  <si>
    <t>CRRF LES SALINS DE BREGILLE</t>
  </si>
  <si>
    <t>INST REEDUC FONCT POMPONIANA OLBIA</t>
  </si>
  <si>
    <t>HOPITAL PRIVE DU CONFLUENT</t>
  </si>
  <si>
    <t>L'HOPITAL PRIVE DU CONFLUENT</t>
  </si>
  <si>
    <t>HOPITAL DU CONFLUENT-SITE JULES VERNE</t>
  </si>
  <si>
    <t>INSTITUT DIABETOLOGIE NUTRITION CENTRE</t>
  </si>
  <si>
    <t>LNA ES</t>
  </si>
  <si>
    <t>HAD VAL DE LOIRE</t>
  </si>
  <si>
    <t>INSTITUT MEDICAL DE SOLOGNE</t>
  </si>
  <si>
    <t>HAD LOIR ET CHER</t>
  </si>
  <si>
    <t>LNA ES - SITE GUERANDE</t>
  </si>
  <si>
    <t>HAD ORLEANS MONTARGIS</t>
  </si>
  <si>
    <t>HAD OUEST ANJOU SAUMUROIS</t>
  </si>
  <si>
    <t>SAINT ROCH CHIRURGIE</t>
  </si>
  <si>
    <t>CLINIQUE ST-ROCH CONVALESCENCE</t>
  </si>
  <si>
    <t>SSR LNA BRETEUIL</t>
  </si>
  <si>
    <t>HAD HAUTE-SAVOIE SUD</t>
  </si>
  <si>
    <t>HAD CAUX MARITIME</t>
  </si>
  <si>
    <t>HAD NORD SEINE ET MARNE</t>
  </si>
  <si>
    <t>INSTITUT MEDICAL DE SERRIS</t>
  </si>
  <si>
    <t>INSTITUT MEDICALISE DE MAR VIVO</t>
  </si>
  <si>
    <t>CENTRE DE READAPTATION DU MOULIN VERT</t>
  </si>
  <si>
    <t>INSTITUT READAPTATION DE ROMAINVILLE</t>
  </si>
  <si>
    <t>MAISON DE SANTE D EPINAY LE NOBLE AGE</t>
  </si>
  <si>
    <t>CLINIQUE SAINT FRANCOIS</t>
  </si>
  <si>
    <t>LUSEBOR CLINIQUE SAINT FRANCOIS</t>
  </si>
  <si>
    <t>USLD MSB BOHAIN-EN-VERMANDOIS</t>
  </si>
  <si>
    <t>MAISON DE SANTE DE BOHAIN</t>
  </si>
  <si>
    <t>MAISON DE SANTE LES PINS</t>
  </si>
  <si>
    <t>MAISON DE SANTE MARIE GALENE</t>
  </si>
  <si>
    <t>MAISON DE SANTE STE MARGUERITE NOVEANT</t>
  </si>
  <si>
    <t>MAISON DE SANTE SAINTE MARGUERITE</t>
  </si>
  <si>
    <t>MAISON REPOS ET CONVALESCENCE L OASIS</t>
  </si>
  <si>
    <t>MAISONS DE FAMILLE L'OASIS</t>
  </si>
  <si>
    <t>CLINIQUE MARIENIA</t>
  </si>
  <si>
    <t>MARIENIA SA</t>
  </si>
  <si>
    <t>MATERNITE CATHOLIQUE PROVENCE L'ETOILE</t>
  </si>
  <si>
    <t>MEDIPOLE HOPITAL PRIVE</t>
  </si>
  <si>
    <t>MAISON ENF DIETETIQUE THERMALE CAPVERN</t>
  </si>
  <si>
    <t>MEDT CAPVERN</t>
  </si>
  <si>
    <t>CENTRE SSR READAPT ADOLESCENTS CHANAY</t>
  </si>
  <si>
    <t>MGEN ACTION SANITAIRE ET SOCIALE</t>
  </si>
  <si>
    <t>CENTRE MEDICAL NATIONAL SAINTE FEYRE</t>
  </si>
  <si>
    <t>CENTRE DE SANTE MENTALE MGEN TOULOUSE</t>
  </si>
  <si>
    <t>HOPITAL DE JOUR CENTRE SANTE MENT MGEN</t>
  </si>
  <si>
    <t>ETAB. DE SANTE MENTALE DE GRENOBLE</t>
  </si>
  <si>
    <t>RCRF LA MENAUDIERE - CHISSAY</t>
  </si>
  <si>
    <t>HOPITAL DE JOUR DE LA M.G.E.N.</t>
  </si>
  <si>
    <t>CSSR MGEN L'ARBIZON BAGNERE DE BIGORRE</t>
  </si>
  <si>
    <t>CENTRE SSR MGEN ASS TROIS-EPIS</t>
  </si>
  <si>
    <t>CTRE DE SANTE MENTALE HJ MGEN</t>
  </si>
  <si>
    <t>ETAB. DE SS D'EVIAN MGEN CAMILLE BLANC</t>
  </si>
  <si>
    <t>ETB SANTE MENTALE DE PARIS MGEN</t>
  </si>
  <si>
    <t>HOPITAL PRIVE DE JOUR MGENASS</t>
  </si>
  <si>
    <t>INSTITUT MGEN DE LA VERRIERE</t>
  </si>
  <si>
    <t>CTR DE SOINS ET READAPTATION CESSRIN</t>
  </si>
  <si>
    <t>CENTRE SSR MGEN PIERRE CHEVALIER</t>
  </si>
  <si>
    <t>SSR LA CHIMOTAIE</t>
  </si>
  <si>
    <t>CTRE DE SANTE MENTALE DE RUEIL MGEN</t>
  </si>
  <si>
    <t>ETABLISSEMENT PUBLIC DE SANTE FRESNES</t>
  </si>
  <si>
    <t>MINISTERE DE LA JUSTICE</t>
  </si>
  <si>
    <t>Autres publics</t>
  </si>
  <si>
    <t>MONTALIER - POLE DE SOINS SAINT-SELVE</t>
  </si>
  <si>
    <t>MONTALIER</t>
  </si>
  <si>
    <t>CENTRE SOINS DE SUITE LES CHATELETS</t>
  </si>
  <si>
    <t>MUTUALITE BRETAGNE SANITAIRE ET SOCIAL</t>
  </si>
  <si>
    <t>CENTRE DE POSTCURE LE PHARE</t>
  </si>
  <si>
    <t>CTRE DE REED.FONCTIONNELLE DE KERPAPE</t>
  </si>
  <si>
    <t>INSTITUT MUTUALISTE MONTSOURIS</t>
  </si>
  <si>
    <t>MUTUALITE FONCT PUBLIQUE ACTION SANTE</t>
  </si>
  <si>
    <t>HOPITAL A DOMICILE DU DOUAISIS MUTUALI</t>
  </si>
  <si>
    <t>MUTUALITE FRANÃ‡AISE AISNE NPDC SSAM</t>
  </si>
  <si>
    <t>HOPITAL A DOMICILE DU CAMBRESIS</t>
  </si>
  <si>
    <t>HOPITAL A DOMICILE DE FLANDRE MARITIME</t>
  </si>
  <si>
    <t>HAD CALAIS - SAINT OMER</t>
  </si>
  <si>
    <t>CENTRE D'ADDICTOLOGIE MFL SSAM</t>
  </si>
  <si>
    <t>MUTUALITE FRANCAISE 42 - 43 - 63 SSAM</t>
  </si>
  <si>
    <t>CLINIQUE MUTUALISTE MFL SSAM</t>
  </si>
  <si>
    <t>CENTRE MEDICAL MFL SSAM DES 7 COLLINES</t>
  </si>
  <si>
    <t>HAD MUTUALISTE</t>
  </si>
  <si>
    <t>MUTUALITE FRANCAISE CHARENTE</t>
  </si>
  <si>
    <t>CL MUT JEAN LEON LA GRANDE MOTTE</t>
  </si>
  <si>
    <t>MUTUALITE FRANCAISE GRAND SUD SSAM</t>
  </si>
  <si>
    <t>USLD M.PHILIBERT SAINT MARTIN D'HERES</t>
  </si>
  <si>
    <t>MUTUALITE FRANCAISE ISERE SSAM</t>
  </si>
  <si>
    <t>HOPITAL DE JOUR BAUDIN</t>
  </si>
  <si>
    <t>MUTUALITE FRANCAISE LIMOUSINE</t>
  </si>
  <si>
    <t>CTRE PRISE EN CHARGE OBESITE</t>
  </si>
  <si>
    <t>ETB SOINS DE SUITE LE CHATEAU BACCARAT</t>
  </si>
  <si>
    <t>MUTUELLE " LE CHATEAU "</t>
  </si>
  <si>
    <t>MRF BOIS GIBERT</t>
  </si>
  <si>
    <t>MUTUELLE VYV3 CENTRE-VAL DE LOIRE</t>
  </si>
  <si>
    <t>POLYCLINIQUE MUTUALISTE MALARTIC</t>
  </si>
  <si>
    <t>MUTUELLES DE FRANCE DU VAR</t>
  </si>
  <si>
    <t>SAS NOUVELLE CLINIQUE DE TOURS +</t>
  </si>
  <si>
    <t>NCT+ ST GATIEN ALLIANCE</t>
  </si>
  <si>
    <t>NEPHROCARE SALON CENTRE D'HEMODIALYSE</t>
  </si>
  <si>
    <t>NEPHROCARE AIX EN PROVENCE</t>
  </si>
  <si>
    <t>NEPHROCARE HELFAUT</t>
  </si>
  <si>
    <t>NEPHROCARE OC CENTRE UAD UDM DD MURET</t>
  </si>
  <si>
    <t>NEPHROCARE OCCITANIE</t>
  </si>
  <si>
    <t>NEPHROCARE CH BELLEY</t>
  </si>
  <si>
    <t>NEPHROCARE RHONE ALPES</t>
  </si>
  <si>
    <t>NEPHROCARE TASSIN-CHARCOT</t>
  </si>
  <si>
    <t>C.T.M.R. SAINT-AUGUSTIN</t>
  </si>
  <si>
    <t>NEPHRO-DIALYSE SAS CTMR ST-AUGUSTIN</t>
  </si>
  <si>
    <t>NEPHROLOGIE DIALYSE ST GUILHEM SETE</t>
  </si>
  <si>
    <t>NEPHROLOGIE DIALYSE ST GUILHEM</t>
  </si>
  <si>
    <t>CRF "LE NORMANDY" - GRANVILLE</t>
  </si>
  <si>
    <t>NORMANDY</t>
  </si>
  <si>
    <t>CRF LE NORMANDY II</t>
  </si>
  <si>
    <t>CRF NOTRE DAME DU BON VOYAGE</t>
  </si>
  <si>
    <t>NOTRE DAME DU BON VOYAGE</t>
  </si>
  <si>
    <t>NOUVEL HOPITAL DE NAVARRE</t>
  </si>
  <si>
    <t>HOP JOUR ENFANTS EVREUX NH DE NAVARRE</t>
  </si>
  <si>
    <t>HOP JOUR ADULTES VERNON NH NAVARRE</t>
  </si>
  <si>
    <t>HOP JOUR ENFANTS VERNON NH NAVARRE</t>
  </si>
  <si>
    <t>HOP JOUR ADULTES BERNAY NH NAVARRE</t>
  </si>
  <si>
    <t>HOPITAL JOUR ADULTES SECTEUR 3</t>
  </si>
  <si>
    <t>HOP JOUR ADULTES LOUVIERS NH NAVARRE</t>
  </si>
  <si>
    <t>HOP JOUR ENFANTS LOUVIERS NH NAVARRE</t>
  </si>
  <si>
    <t>HOP JOUR ENFANTS BERNAY NH NAVARRE</t>
  </si>
  <si>
    <t>HOP JOUR ADULTES VERNEUIL NH NAVARRE</t>
  </si>
  <si>
    <t>HOP JOUR ADOLESCENTS NH DE NAVARRE</t>
  </si>
  <si>
    <t>HOP JOUR ADULTES EVREUX G01 NH NAVARRE</t>
  </si>
  <si>
    <t>CENTRE D'ACCUEIL ET D'URGENCES (CAC)</t>
  </si>
  <si>
    <t>UNITE PSY HOSP. COURTE DUREE (UPHCD)NH</t>
  </si>
  <si>
    <t>CLINIQUE EMILIE DE VIALAR</t>
  </si>
  <si>
    <t>NOUVELLE ASSOCIATION EMILIE DE VIALAR</t>
  </si>
  <si>
    <t>NOUVELLE CLINIQUE BORDEAUX TONDU</t>
  </si>
  <si>
    <t>NOUVELLE CLINIQUE DE CHARTREUSE</t>
  </si>
  <si>
    <t>NOUVELLE CLINIQUE DES DENTELLIERES</t>
  </si>
  <si>
    <t>NOUVELLE CLINIQUE VILLETTE SA</t>
  </si>
  <si>
    <t>CLINIQUE DE LA MUETTE</t>
  </si>
  <si>
    <t>NOUVELLE SA DE LA MUETTE</t>
  </si>
  <si>
    <t>CTRE PEDIA ST JACQUES MPR MONTEGUT</t>
  </si>
  <si>
    <t>OEUVRES HOSP DE L'ORDRE DE MALTE</t>
  </si>
  <si>
    <t>SSR DE FLAVIGNY - OHS</t>
  </si>
  <si>
    <t>OFFICE D'HYGIENE SOCIALE DE LORRAINE</t>
  </si>
  <si>
    <t>CTRE JACQUES PARISOT BAINVILLE S MADON</t>
  </si>
  <si>
    <t>CTRE D'OBSERVATION ET DE CURE FLAVIGNY</t>
  </si>
  <si>
    <t>CENTRE DE REEDUCATION FLORENTIN</t>
  </si>
  <si>
    <t>USLD LES HIBISCUS</t>
  </si>
  <si>
    <t>OMEG'AGE GESTION</t>
  </si>
  <si>
    <t>SSR LES METIVES LA ROCHE SUR YON</t>
  </si>
  <si>
    <t>OPPELIA</t>
  </si>
  <si>
    <t>SSR LES METIVES LES SABLES D OLONNE</t>
  </si>
  <si>
    <t>CLINIQUE L'OREGON</t>
  </si>
  <si>
    <t>OREGON</t>
  </si>
  <si>
    <t>CENTRE PSYCHOTHERAPIQUE DE L'AIN</t>
  </si>
  <si>
    <t>ORSAC</t>
  </si>
  <si>
    <t>HDJ ADULTES CHATILLON</t>
  </si>
  <si>
    <t>HDJ ADULTES AMBERIEU</t>
  </si>
  <si>
    <t>HDJ ADULTES BOURG-EN-BRESSE</t>
  </si>
  <si>
    <t>CRF L'ORCET SITE DU CH DE FLEYRIAT</t>
  </si>
  <si>
    <t>HDJ ENFANTS LA PASSERELLE BOURG</t>
  </si>
  <si>
    <t>CENTRE DE REEDUCATION MANGINI</t>
  </si>
  <si>
    <t>CTRE DE MPR CHATEAU D'ANGEVILLE</t>
  </si>
  <si>
    <t>CLINIQUE ORSAC MONTFLEURI</t>
  </si>
  <si>
    <t>CLINIQUE PNEUMOLOGIE LES RIEUX</t>
  </si>
  <si>
    <t>ANNEXE DU CTRE DE SOINS DE VIRIEU</t>
  </si>
  <si>
    <t>CENTRE DE SOINS DE VIRIEU</t>
  </si>
  <si>
    <t>LE MAS DES CHAMPS</t>
  </si>
  <si>
    <t>CLINIQUE NOTRE DAME</t>
  </si>
  <si>
    <t>HDJ LES LIERRES</t>
  </si>
  <si>
    <t>PAPILLONS BLANCS DE LA COLLINE</t>
  </si>
  <si>
    <t>CLINIQUE MUTUALISTE DU MEDOC</t>
  </si>
  <si>
    <t>PAVILLON DE LA MUTUALITE</t>
  </si>
  <si>
    <t>CLINIQUE MUTUALISTE DE PESSAC</t>
  </si>
  <si>
    <t>HÔPITAL DE JOUR  LES CIGOGNES PEP21</t>
  </si>
  <si>
    <t>PEP CBFC</t>
  </si>
  <si>
    <t>PEWEN</t>
  </si>
  <si>
    <t>CL PLEIN SOLEIL MONTPELLIER</t>
  </si>
  <si>
    <t>PLEIN SOLEIL</t>
  </si>
  <si>
    <t>SERVICE USLD PSY BATIMENT LE CEDRE</t>
  </si>
  <si>
    <t>POLE DE SANTE MENTALE LA CONFLUENCE</t>
  </si>
  <si>
    <t>GCS POLE DE SANTE SUD 52 - CH CHAUMONT</t>
  </si>
  <si>
    <t>POLE DE SANTE SUD HAUT MARNAIS - GCS</t>
  </si>
  <si>
    <t>GCS POL SANT SUD 52 - CLINIQ COMPASSIO</t>
  </si>
  <si>
    <t>GCS CANCER NORD HAUTE MARNE - ET EXPL.</t>
  </si>
  <si>
    <t>USLD PHGNS</t>
  </si>
  <si>
    <t>POLE HOSPIT ET GERONTO NORD SARTHE</t>
  </si>
  <si>
    <t>CH PHGNS SSR BONNETABLE</t>
  </si>
  <si>
    <t>CLINIQUE DES 7 VALLEES</t>
  </si>
  <si>
    <t>POLE PRIVE DES SEPT VALLEES</t>
  </si>
  <si>
    <t>SSR CENTRE DE L'ARCHE</t>
  </si>
  <si>
    <t>POLE REGIONAL DU HANDICAP</t>
  </si>
  <si>
    <t>CH GISORS</t>
  </si>
  <si>
    <t>POLE SANITAIRE DU VEXIN CH GISORS</t>
  </si>
  <si>
    <t>HOPITAL ST FRANCOIS - MARANGE-SILVANGE</t>
  </si>
  <si>
    <t>POLE SANTE MOSELLE</t>
  </si>
  <si>
    <t>CLINIQUE STE ELISABETH DE YUTZ</t>
  </si>
  <si>
    <t>SSR POLE SANTE ORGEMONT</t>
  </si>
  <si>
    <t>POLE SANTE ORGEMONT</t>
  </si>
  <si>
    <t>POLE SANTE SARTHE ET LOIR</t>
  </si>
  <si>
    <t>USLD POLE SANTE VALLAURIS GOLFE JUAN</t>
  </si>
  <si>
    <t>POLE SANTE VALLAURIS GOLFE JUAN</t>
  </si>
  <si>
    <t>POLYCL L'ORMEAU SITE PYRENEES TARBES</t>
  </si>
  <si>
    <t>POLYCL DE L'ORMEAU</t>
  </si>
  <si>
    <t>POLYCL L'ORMEAU SITE CENTRE TARBES</t>
  </si>
  <si>
    <t>POLYCL STE THERESE SETE</t>
  </si>
  <si>
    <t>POLYCL STE THERESE</t>
  </si>
  <si>
    <t>POLYCLIN PARC RAMBOT HOP PRIV PROVENCE</t>
  </si>
  <si>
    <t>POLYCLIN BORDEAUX-NORD AQUITAINE</t>
  </si>
  <si>
    <t>POLYCLINIQUE BX-NORD-AQUITAINE</t>
  </si>
  <si>
    <t>CENTRE D'HEMODIALYSE PBNA</t>
  </si>
  <si>
    <t>POLYCLINIQUE DE FRANCHE COMTE</t>
  </si>
  <si>
    <t>POLYCLINIQUE DE FRANCHE-COMTE</t>
  </si>
  <si>
    <t>POLYCLINIQUE DE KERIO</t>
  </si>
  <si>
    <t>POLYCLINIQUE DE LA GUADELOUPE</t>
  </si>
  <si>
    <t>POLYCLINIQUE DE L'EUROPE</t>
  </si>
  <si>
    <t>POLYCLINIQUE SAINT-ODILON</t>
  </si>
  <si>
    <t>POLYCLINIQUE DE SAINT-ODILON</t>
  </si>
  <si>
    <t>POLYCLINIQUE DES ALPES DU SUD GAP</t>
  </si>
  <si>
    <t>POLYCLINIQUE DU BEAUJOLAIS</t>
  </si>
  <si>
    <t>POLYCLINIQUE DU PARC</t>
  </si>
  <si>
    <t>SSR ARCOLE</t>
  </si>
  <si>
    <t>CRF LA ROUGEVILLE</t>
  </si>
  <si>
    <t>POLYCLINIQUE DU PARC DREVON</t>
  </si>
  <si>
    <t>POLYCLINIQUE DU PAYS DE RANCE</t>
  </si>
  <si>
    <t>POLYCLINIQUE DU TERNOIS</t>
  </si>
  <si>
    <t>POLYCLINIQUE DU TREGOR</t>
  </si>
  <si>
    <t>POLYCLINIQUE LA PERGOLA</t>
  </si>
  <si>
    <t>POLYCLINIQUE LA PERGOLA (SA)</t>
  </si>
  <si>
    <t>POLYCLINIQUE LES FLEURS</t>
  </si>
  <si>
    <t>POLYCLINIQUE LYON NORD</t>
  </si>
  <si>
    <t>POLYCLINIQUE NOTRE DAME</t>
  </si>
  <si>
    <t>POLYCLINIQUE SAINT JEAN</t>
  </si>
  <si>
    <t>POLYCLINIQUE SAINT CHRISTOPHE</t>
  </si>
  <si>
    <t>POLYCLINIQUE SAINT-CHRISTOPHE</t>
  </si>
  <si>
    <t>POLYCLINIQUE SANTA MARIA</t>
  </si>
  <si>
    <t>HOPITAL PRIVE SAINT-FRANCOIS</t>
  </si>
  <si>
    <t>POLYCLINIQUE ST-FRANCOIS ST-ANTOINE</t>
  </si>
  <si>
    <t>POLYCLINIQUE URBAIN V</t>
  </si>
  <si>
    <t>POLYCLINIQUE VAUBAN</t>
  </si>
  <si>
    <t>CENTRE POST CURE LES BRIORDS</t>
  </si>
  <si>
    <t>PSY'ACTIV</t>
  </si>
  <si>
    <t>CENTRE POST CURE LA MAINGUAIS</t>
  </si>
  <si>
    <t>CENTRE PSYPRO AMIENS</t>
  </si>
  <si>
    <t>PSYPRO AMIENS</t>
  </si>
  <si>
    <t>PSYPRO GRENOBLE</t>
  </si>
  <si>
    <t>CENTRE PSYPRO LILLE</t>
  </si>
  <si>
    <t>PSYPRO LILLE</t>
  </si>
  <si>
    <t>CENTRE PSYPRO LYON</t>
  </si>
  <si>
    <t>PSYPRO LYON</t>
  </si>
  <si>
    <t>CENTRE PSYPRO METZ</t>
  </si>
  <si>
    <t>PSYPRO METZ</t>
  </si>
  <si>
    <t>CENTRE PSYPRO REIMS</t>
  </si>
  <si>
    <t>PSYPRO REIMS</t>
  </si>
  <si>
    <t>USLD DOLCE FARNIENTE</t>
  </si>
  <si>
    <t>RECAM</t>
  </si>
  <si>
    <t>MEDIPOLE HOPITAL MUTUALISTE</t>
  </si>
  <si>
    <t>RESAMUT - RESEAU DE SANTE MUTUALISTE</t>
  </si>
  <si>
    <t>MAISON MEDICALE HIPPOCRATE - SAUJON</t>
  </si>
  <si>
    <t>S A R L HIPPOCRATE</t>
  </si>
  <si>
    <t>CLINIQUE ROBERT SCHUMAN</t>
  </si>
  <si>
    <t>S.A .HOTEL DE L'ESPERANCE</t>
  </si>
  <si>
    <t>CLINIQUE DES HAUTS-DE-FRANCE</t>
  </si>
  <si>
    <t>CLINIQUE DE SOINS DE SUITE DE CHOISY</t>
  </si>
  <si>
    <t>S.A CLINIQUE DE CHOISY LE ROI</t>
  </si>
  <si>
    <t>CLINIQUE DE FLANDRE</t>
  </si>
  <si>
    <t>S.A CLINIQUE DE FLANDRE</t>
  </si>
  <si>
    <t>S.A CLINIQUE DE L'ESCREBIEUX</t>
  </si>
  <si>
    <t>CLINIQUE DE L'ESCREBIEUX</t>
  </si>
  <si>
    <t>CLINIQUE DE TOURNAN</t>
  </si>
  <si>
    <t>S.A CLINIQUE DE TOURNAN</t>
  </si>
  <si>
    <t>CLINIQUE DE L ESTREE</t>
  </si>
  <si>
    <t>S.A CLINIQUE D'ESTREE</t>
  </si>
  <si>
    <t>CLINIQUE DU GOLFE</t>
  </si>
  <si>
    <t>S.A CLINIQUE DU GOLFE</t>
  </si>
  <si>
    <t>CLINIQUE MATHILDE ROUEN</t>
  </si>
  <si>
    <t>S.A CLINIQUE MATHILDE ROUEN</t>
  </si>
  <si>
    <t>CLINIQUE SAINT BRICE</t>
  </si>
  <si>
    <t>S.A CLINIQUE SAINT BRICE</t>
  </si>
  <si>
    <t>CTRE ORTHOPEDIQUE MEDICO CHIRURGICAL</t>
  </si>
  <si>
    <t>S.A HOLDING DU CENTRE DE DRACY</t>
  </si>
  <si>
    <t>HOPITAL PRIVE DE L EST PARISIEN</t>
  </si>
  <si>
    <t>S.A HOPITAL PRIVE DE L'EST PARISIEN</t>
  </si>
  <si>
    <t>POLYCLINIQUE BORDEAUX-CAUDERAN</t>
  </si>
  <si>
    <t>S.A POLYCLINIQUE DE BORDEAUX-CAUDERAN</t>
  </si>
  <si>
    <t>CLINIQUE CONTI</t>
  </si>
  <si>
    <t>S.A. CLINIQUE CONTI</t>
  </si>
  <si>
    <t>S.A. CLINIQUE DE L'ESPERANCE</t>
  </si>
  <si>
    <t>CLINIQUE DE L'IROISE</t>
  </si>
  <si>
    <t>S.A. CLINIQUE DE L'IROISE</t>
  </si>
  <si>
    <t>CLINIQUE PEN AN DALAR</t>
  </si>
  <si>
    <t>S.A. CLINIQUE DE PEN-AR-DALAR</t>
  </si>
  <si>
    <t>CLINIQUE DU PRE</t>
  </si>
  <si>
    <t>S.A. CLINIQUE DU  PRE PASTEUR</t>
  </si>
  <si>
    <t>S.A. CLINIQUE DU PARC</t>
  </si>
  <si>
    <t>CLINIQUE DU TERTRE ROUGE</t>
  </si>
  <si>
    <t>S.A. CLINIQUE DU TERTRE ROUGE</t>
  </si>
  <si>
    <t>CLINIQUE SUD VENDEE</t>
  </si>
  <si>
    <t>S.A. CLINIQUE SUD VENDEE</t>
  </si>
  <si>
    <t>HOPITAL PRIVE SEVIGNE</t>
  </si>
  <si>
    <t>S.A. HOPITAL PRIVE SEVIGNE</t>
  </si>
  <si>
    <t>POLYCLINIQUE DE LA MANCHE - SAINT-LO</t>
  </si>
  <si>
    <t>S.A. POLYCLINIQUE DE LA MANCHE</t>
  </si>
  <si>
    <t>POLYCLINIQUE DE LA THIERACHE</t>
  </si>
  <si>
    <t>S.A. POLYCLINIQUE DE LA THIERACHE</t>
  </si>
  <si>
    <t>SSR PCP ALBERT</t>
  </si>
  <si>
    <t>S.A. POLYCLINIQUE DE PICARDIE</t>
  </si>
  <si>
    <t>POLYCLINIQUE DE PICARDIE</t>
  </si>
  <si>
    <t>POLYCLINIQUE DU COTENTIN</t>
  </si>
  <si>
    <t>S.A. POLYCLINIQUE DU COTENTIN</t>
  </si>
  <si>
    <t>POLYCLINIQUE DU MAINE</t>
  </si>
  <si>
    <t>S.A. POLYCLINIQUE DU MAINE</t>
  </si>
  <si>
    <t>HAD SAMBRE AVESNOIS</t>
  </si>
  <si>
    <t>S.A. POLYCLINIQUE DU VAL DE SAMBRE</t>
  </si>
  <si>
    <t>POLYCLINIQUE DU VAL DE SAMBRE</t>
  </si>
  <si>
    <t>CLINIQUE ANNE ARTOIS</t>
  </si>
  <si>
    <t>S.A.CLINIQUE ANNE D'ARTOIS</t>
  </si>
  <si>
    <t>CLINIQUE DU FIEF DE GRIMOIRE</t>
  </si>
  <si>
    <t>S.A.E. CLINIQUE FIEF DE GRIMOIRE</t>
  </si>
  <si>
    <t>CLINIQUE ST CHARLES - MAIS. DE CONVAL.</t>
  </si>
  <si>
    <t>S.A.R.L. "LA GIBAUDERIE"</t>
  </si>
  <si>
    <t>HOPITAL PRIVE SAINT-ADRIEN</t>
  </si>
  <si>
    <t>S.A.R.L. HOPITAL PRIVE ST ADRIEN</t>
  </si>
  <si>
    <t>CLINIQUE DU SUD</t>
  </si>
  <si>
    <t>S.A.S CLINIQUE DU SUD</t>
  </si>
  <si>
    <t>MRC PARSAY - BREUIL/CHIZE</t>
  </si>
  <si>
    <t>S.A.S. "CHATEAU DE PARSAY"</t>
  </si>
  <si>
    <t>CLINIQUE DE LA PART-DIEU</t>
  </si>
  <si>
    <t>S.A.S. CLINIQUE DE LA PART-DIEU</t>
  </si>
  <si>
    <t>CLINIQUE DE L'ANJOU</t>
  </si>
  <si>
    <t>S.A.S. CLINIQUE DE L'ANJOU</t>
  </si>
  <si>
    <t>CLINIQUE DU CHATEAU DU TREMBLAY</t>
  </si>
  <si>
    <t>S.A.S. CLINIQUE DU CHATEAU DU TREMBLAY</t>
  </si>
  <si>
    <t>CLINIQUE JULES VERNE</t>
  </si>
  <si>
    <t>S.A.S. CLINIQUE JULES VERNE</t>
  </si>
  <si>
    <t>CRF PASORI - COSNE</t>
  </si>
  <si>
    <t>S.A.S. PASORI</t>
  </si>
  <si>
    <t>POLYCLINIQUE DU VAL DE SAONE</t>
  </si>
  <si>
    <t>S.A.S. POLYCLINIQUE DU VAL DE SAONE</t>
  </si>
  <si>
    <t>CLINIQUE D'ALENCON</t>
  </si>
  <si>
    <t>S.A.S.U. CLINIQUE D'ALENCON</t>
  </si>
  <si>
    <t>2B0000392</t>
  </si>
  <si>
    <t>2B0000129</t>
  </si>
  <si>
    <t>POLYCLINIQUE DE FURIANI</t>
  </si>
  <si>
    <t>SA  POLYCLINIQUE DE FURIANI</t>
  </si>
  <si>
    <t>2A0022554</t>
  </si>
  <si>
    <t>2A0000311</t>
  </si>
  <si>
    <t>MAIS CONVAL ET REGIME VALICELLI</t>
  </si>
  <si>
    <t>SA  VALICELLI</t>
  </si>
  <si>
    <t>LES ELIEUX SOINS DE SUITE READAPTATION</t>
  </si>
  <si>
    <t>SA " LES ELIEUX " ETABLISSEMENT SSR</t>
  </si>
  <si>
    <t>CLINIQUE D'AUFRERY PIN BALMA</t>
  </si>
  <si>
    <t>SA AUFRERY</t>
  </si>
  <si>
    <t>CTRE DE CONVALESCENCE DE LA ROSERAIE</t>
  </si>
  <si>
    <t>SA CENTRE DE CONVALESCENCE LA ROSERAIE</t>
  </si>
  <si>
    <t>POLYCLINIQUE DE MAISONS LAFFITTE</t>
  </si>
  <si>
    <t>SA CENTRE HOSP PRIVE DE L'EUROPE</t>
  </si>
  <si>
    <t>CH PRIVE DE L EUROPE</t>
  </si>
  <si>
    <t>CENTRE MEDICO CHIRURGICAL FLOREAL</t>
  </si>
  <si>
    <t>SA CENTRE MEDICO CHIRURGICAL FLOREAL</t>
  </si>
  <si>
    <t>CL DU CHATEAU DE VERNHES BONDIGOUX</t>
  </si>
  <si>
    <t>SA CHATEAU VERNHES</t>
  </si>
  <si>
    <t>CL AMBROISE PARE TOULOUSE</t>
  </si>
  <si>
    <t>SA CL AMBROISE PARE</t>
  </si>
  <si>
    <t>CL DE BEAUPUY</t>
  </si>
  <si>
    <t>SA CL DE BEAUPUY</t>
  </si>
  <si>
    <t>CL DE L'UNION SAINT JEAN</t>
  </si>
  <si>
    <t>SA CL DE L'UNION</t>
  </si>
  <si>
    <t>CL D'OCCITANIE MURET</t>
  </si>
  <si>
    <t>SA CL D'OCCITANIE</t>
  </si>
  <si>
    <t>CL DU DR JEAN CAUSSE COLOMBIERS</t>
  </si>
  <si>
    <t>SA CL DU DR JEAN CAUSSE</t>
  </si>
  <si>
    <t>CL DU PRE THEZA</t>
  </si>
  <si>
    <t>SA CL DU PRE</t>
  </si>
  <si>
    <t>CL LES SOPHORAS NIMES</t>
  </si>
  <si>
    <t>SA CL LES SOPHORAS</t>
  </si>
  <si>
    <t>CL PASTEUR TOULOUSE</t>
  </si>
  <si>
    <t>SA CL PASTEUR</t>
  </si>
  <si>
    <t>HAD GERS CL PASTEUR</t>
  </si>
  <si>
    <t>CL ST ROCH FRONTON</t>
  </si>
  <si>
    <t>SA CL ST ROCH</t>
  </si>
  <si>
    <t>CLINIQUE LES BRUYERES</t>
  </si>
  <si>
    <t>SA CLINIQUE "LES BRUYERES"</t>
  </si>
  <si>
    <t>CLINIQUE BELLE ALLEE</t>
  </si>
  <si>
    <t>SA CLINIQUE BELLE ALLEE</t>
  </si>
  <si>
    <t>CENTRE D HEMODIALYSE D ATHIS MONS</t>
  </si>
  <si>
    <t>SA CLINIQUE CARON</t>
  </si>
  <si>
    <t>HOPITAL PRIVE D ATHIS MONS</t>
  </si>
  <si>
    <t>CLINIQUE CHIRURGICALE DE LA LOIRE</t>
  </si>
  <si>
    <t>SA CLINIQUE CHIRURGICALE DE LA LOIRE</t>
  </si>
  <si>
    <t>CLINIQUE CHIRURGICALE DU TROCADERO</t>
  </si>
  <si>
    <t>SA CLINIQUE CHIRURGICALE DU TROCADERO</t>
  </si>
  <si>
    <t>CLINIQUE CHIRURGICALE PORTE OCEANE</t>
  </si>
  <si>
    <t>SA CLINIQUE CHIRURGICALE PORTE OCEANE</t>
  </si>
  <si>
    <t>CLINIQUE D'ARCACHON</t>
  </si>
  <si>
    <t>SA CLINIQUE D'ARCACHON</t>
  </si>
  <si>
    <t>CLINIQUE DE CHAILLES</t>
  </si>
  <si>
    <t>SA CLINIQUE DE CHAILLES</t>
  </si>
  <si>
    <t>SA CLINIQUE DE CHATILLON</t>
  </si>
  <si>
    <t>CLINIQUE DE L YVETTE</t>
  </si>
  <si>
    <t>SA CLINIQUE DE L YVETTE</t>
  </si>
  <si>
    <t>CLINIQUE DE LA DEFENSE</t>
  </si>
  <si>
    <t>SA CLINIQUE DE LA DEFENSE</t>
  </si>
  <si>
    <t>CLINIQUE DE LA REGION MANTAISE</t>
  </si>
  <si>
    <t>SA CLINIQUE DE LA REGION MANTAISE</t>
  </si>
  <si>
    <t>ORELIANCE - REINE BLANCHE</t>
  </si>
  <si>
    <t>SA CLINIQUE DE LA REINE BLANCHE</t>
  </si>
  <si>
    <t>CLINIQUE L'ARCHETTE</t>
  </si>
  <si>
    <t>SA CLINIQUE DE L'ARCHETTE</t>
  </si>
  <si>
    <t>CENTRE DE REEDUCATION MERIDIENNE ROUEN</t>
  </si>
  <si>
    <t>SA CLINIQUE DE L'EUROPE ROUEN</t>
  </si>
  <si>
    <t>CLINIQUE DE L'EUROPE ROUEN</t>
  </si>
  <si>
    <t>CLINIQUE DE L'ORANGERIE</t>
  </si>
  <si>
    <t>SA CLINIQUE DE L'ORANGERIE</t>
  </si>
  <si>
    <t>CLINIQUE DE MONTARGIS</t>
  </si>
  <si>
    <t>SA CLINIQUE DE MONTARGIS</t>
  </si>
  <si>
    <t>2B0003016</t>
  </si>
  <si>
    <t>2B0003990</t>
  </si>
  <si>
    <t>CLINIQUE DU CAP</t>
  </si>
  <si>
    <t>SA CLINIQUE DU CAP</t>
  </si>
  <si>
    <t>2B0000079</t>
  </si>
  <si>
    <t>2B0000046</t>
  </si>
  <si>
    <t>CLINIQUE DR FILIPPI</t>
  </si>
  <si>
    <t>SA CLINIQUE DU DR FILIPPI</t>
  </si>
  <si>
    <t>CLINIQUE MEDICO CHIRURGICALE DU LOUVRE</t>
  </si>
  <si>
    <t>SA CLINIQUE DU LOUVRE</t>
  </si>
  <si>
    <t>SA CLINIQUE DU PARC</t>
  </si>
  <si>
    <t>CLINIQUE DU PARC ST PRIEST EN JAREZ</t>
  </si>
  <si>
    <t>CLINIQUE DU RENAISON</t>
  </si>
  <si>
    <t>SA CLINIQUE DU RENAISON</t>
  </si>
  <si>
    <t>CLINIQUE DU SAINT COEUR - VENDOME</t>
  </si>
  <si>
    <t>SA CLINIQUE DU SAINT COEUR</t>
  </si>
  <si>
    <t>SSR AQUENNES VILLERS-BRETONNEUX</t>
  </si>
  <si>
    <t>SA CLINIQUE DU VAL D'AQUENNES</t>
  </si>
  <si>
    <t>CLINIQUE DU VAL D'OUEST VENDOME</t>
  </si>
  <si>
    <t>SA CLINIQUE DU VAL D'OUEST-VENDÃ”ME</t>
  </si>
  <si>
    <t>CLINIQUE HENRI GUILLARD - COUTANCES</t>
  </si>
  <si>
    <t>SA CLINIQUE HENRY GUILLARD</t>
  </si>
  <si>
    <t>CLINIQUE JEAN LE BON</t>
  </si>
  <si>
    <t>SA CLINIQUE JEAN LE BON</t>
  </si>
  <si>
    <t>CLINIQUE DE LA MARCHE GUERET</t>
  </si>
  <si>
    <t>SA CLINIQUE LA MARCHE GUERET</t>
  </si>
  <si>
    <t>CLINIQUE LA PARISIERE</t>
  </si>
  <si>
    <t>SA CLINIQUE LA PARISIÃˆRE</t>
  </si>
  <si>
    <t>CLINIQUE DE L'ESCALE</t>
  </si>
  <si>
    <t>SA CLINIQUE L'EMERAUDE</t>
  </si>
  <si>
    <t>CLINIQUE L'EMERAUDE</t>
  </si>
  <si>
    <t>CLINIQUE LA BASTIDE</t>
  </si>
  <si>
    <t>CLINIQUE LES CEDRES BRIVE</t>
  </si>
  <si>
    <t>SA CLINIQUE LES CEDRES</t>
  </si>
  <si>
    <t>CLINIQUE MEDICO CHIRURG LES FONTAINES</t>
  </si>
  <si>
    <t>SA CLINIQUE LES FONTAINES</t>
  </si>
  <si>
    <t>CLINIQUE LES ORMEAUX-VAUBAN LE HAVRE</t>
  </si>
  <si>
    <t>SA CLINIQUE LES ORMEAUX LE HAVRE</t>
  </si>
  <si>
    <t>CLINIQUE MAUSSINS NOLLET</t>
  </si>
  <si>
    <t>SA CLINIQUE MAUSSINS-NOLLET</t>
  </si>
  <si>
    <t>CLINIQUE GASTON METIVET</t>
  </si>
  <si>
    <t>SA CLINIQUE MED.CHIR. G.METIVET</t>
  </si>
  <si>
    <t>CLINIQUE NOUVELLE DU FOREZ</t>
  </si>
  <si>
    <t>SA CLINIQUE NOUVELLE DU FOREZ</t>
  </si>
  <si>
    <t>ETAB. DE SOINS PASTEUR - ROYAN</t>
  </si>
  <si>
    <t>SA CLINIQUE PASTEUR</t>
  </si>
  <si>
    <t>HAD DE LA CLINIQUE PASTEUR</t>
  </si>
  <si>
    <t>CLINIQUE REGINA</t>
  </si>
  <si>
    <t>SA CLINIQUE REGINA</t>
  </si>
  <si>
    <t>CLINIQUE SAINT AME</t>
  </si>
  <si>
    <t>SA CLINIQUE SAINT AME</t>
  </si>
  <si>
    <t>CLINIQUE MEDICO CHIRURGICALE ST FARON</t>
  </si>
  <si>
    <t>SA CLINIQUE SAINT FARON</t>
  </si>
  <si>
    <t>SA CLINIQUE SAINT FRANCOIS</t>
  </si>
  <si>
    <t>CLINIQUE SAINT JOSEPH</t>
  </si>
  <si>
    <t>SA CLINIQUE SAINT JOSEPH</t>
  </si>
  <si>
    <t>CLINIQUE SAINT LOUIS</t>
  </si>
  <si>
    <t>SA CLINIQUE SAINT LOUIS</t>
  </si>
  <si>
    <t>CLINIQUE SAINT ANDRE</t>
  </si>
  <si>
    <t>SA CLINIQUE SAINT-ANDRE</t>
  </si>
  <si>
    <t>CLINIQUE SAINTE MARIE</t>
  </si>
  <si>
    <t>SA CLINIQUE SAINTE-MARIE</t>
  </si>
  <si>
    <t>CLINIQUE  SAINT-GERMAIN  BRIVE</t>
  </si>
  <si>
    <t>SA CLINIQUE SAINT-GERMAIN BRIVE</t>
  </si>
  <si>
    <t>CLINIQUE DU SPORT DE BORDEAUX-MERIGNAC</t>
  </si>
  <si>
    <t>SA CLINIQUE SPORT DE BORDEAUX-MERIGNAC</t>
  </si>
  <si>
    <t>CLINIQUE SAINT-HILAIRE ROUEN</t>
  </si>
  <si>
    <t>SA CLINIQUE ST HILAIRE ROUEN</t>
  </si>
  <si>
    <t>CLINIQUE ST LEONARD</t>
  </si>
  <si>
    <t>SA CLINIQUE ST LEONARD</t>
  </si>
  <si>
    <t>CLINIQUE SAINT NABOR DE SAINT AVOLD</t>
  </si>
  <si>
    <t>SA CLINIQUE ST NABOR</t>
  </si>
  <si>
    <t>CLINIQUE TIVOLI-DUCOS</t>
  </si>
  <si>
    <t>SA CLINIQUE TIVOLI-DUCOS</t>
  </si>
  <si>
    <t>CLINIQUE TRENEL</t>
  </si>
  <si>
    <t>SA CLINIQUE TRENEL</t>
  </si>
  <si>
    <t>CLINIQUE VELPEAU</t>
  </si>
  <si>
    <t>SA CLINIQUE VELPEAU</t>
  </si>
  <si>
    <t>2A0000139</t>
  </si>
  <si>
    <t>2A0000063</t>
  </si>
  <si>
    <t>CLINISUD</t>
  </si>
  <si>
    <t>SA CLINIQUES D'AJACCIO</t>
  </si>
  <si>
    <t>CLINIQUE DU BOURGET</t>
  </si>
  <si>
    <t>SA CLINQUE DU BOURGET</t>
  </si>
  <si>
    <t>POLYCLINIQUE DE COURLANCY</t>
  </si>
  <si>
    <t>SA COURLANCY SANTE</t>
  </si>
  <si>
    <t>POLYCLINIQUE DES BLEUETS</t>
  </si>
  <si>
    <t>POLYCLINIQUE REIMS - BEZANNES</t>
  </si>
  <si>
    <t>2A0002051</t>
  </si>
  <si>
    <t>2A0000303</t>
  </si>
  <si>
    <t>CRF LES MOLINI</t>
  </si>
  <si>
    <t>SA CRF ALBITRECCIA</t>
  </si>
  <si>
    <t>CTRE CONV. &amp; DIET.MANOIR EN BERRY</t>
  </si>
  <si>
    <t>SA CTRE CONVAL &amp; DIET MANOIR EN BERRY</t>
  </si>
  <si>
    <t>CTRE CONVALESCENCE GERIATRIQUE</t>
  </si>
  <si>
    <t>SA CTRE CONVALESCENCE FONTAINE DIJON</t>
  </si>
  <si>
    <t>CENTRE MEDICO-CHIRURGICAL DE CHAUMONT</t>
  </si>
  <si>
    <t>SA CTRE MEDICO CHIR LE BOIS</t>
  </si>
  <si>
    <t>2A0000154</t>
  </si>
  <si>
    <t>2A0000204</t>
  </si>
  <si>
    <t>CLINIQUE DU SUD DE LA CORSE</t>
  </si>
  <si>
    <t>SA DE L OSPEDALE</t>
  </si>
  <si>
    <t>CL DE VERDAICH GAILLAC TOULZA</t>
  </si>
  <si>
    <t>SA DES CL DU MIDI</t>
  </si>
  <si>
    <t>CLINIQUE CCN PORTE DE PARIS</t>
  </si>
  <si>
    <t>SA EXPLOITATION CTE CARDIOLOGIQUE NORD</t>
  </si>
  <si>
    <t>CENTRE CARDIOLOGIQUE DU NORD</t>
  </si>
  <si>
    <t>CLINIQUE OCEANE</t>
  </si>
  <si>
    <t>SA GENERALE DE SANTE-MEDIPSY</t>
  </si>
  <si>
    <t>HOPITAL PRIVE SAINTE MARIE</t>
  </si>
  <si>
    <t>SA HÃ”PITAL PRIVE SAINTE MARIE CHALON</t>
  </si>
  <si>
    <t>HOPITAL-CLINIQUE CLAUDE BERNARD</t>
  </si>
  <si>
    <t>SA HOPITAL CLINIQUE CLAUDE BERNARD</t>
  </si>
  <si>
    <t>HOPITAL PRIVE DE LA BAIE</t>
  </si>
  <si>
    <t>SA HOPITAL PRIVE DE LA BAIE</t>
  </si>
  <si>
    <t>HOPITAL PRIVE DE L'ESTUAIRE</t>
  </si>
  <si>
    <t>SA HOPITAL PRIVE DE L'ESTUAIRE</t>
  </si>
  <si>
    <t>SSR PETIT COLMOULINS</t>
  </si>
  <si>
    <t>HOPITAL PRIVE DIJON BOURGOGNE</t>
  </si>
  <si>
    <t>SA HOPITAL PRIVE DIJON BOURGOGNE</t>
  </si>
  <si>
    <t>HOPITAL PRIVE NORD PARISIEN</t>
  </si>
  <si>
    <t>SA HOPITAL PRIVE NORD PARISIEN</t>
  </si>
  <si>
    <t>CTRE MED ET READAP DES MTS TOULONNAIS</t>
  </si>
  <si>
    <t>SA INSTITUT HELIO MARIN - COTE D'AZUR</t>
  </si>
  <si>
    <t>CLINIQUE DU GRAND LARGE</t>
  </si>
  <si>
    <t>SA KERAUDREN GRAND LARGE</t>
  </si>
  <si>
    <t>POLYCLINIQUE DE KERAUDREN</t>
  </si>
  <si>
    <t>ETAB DE SOINS DE SUITE LE MARQUISAT</t>
  </si>
  <si>
    <t>SA LE MARQUISAT</t>
  </si>
  <si>
    <t>CLINIQUE SSR LES ROSIERS</t>
  </si>
  <si>
    <t>SA LES ROSIERS</t>
  </si>
  <si>
    <t>MAISON DE SANTE DE MAILHOL LABASTIDE</t>
  </si>
  <si>
    <t>SA MAISON DE SANTE DE MAILHOL</t>
  </si>
  <si>
    <t>CLINIQUE LAENNEC  MALAKOFF</t>
  </si>
  <si>
    <t>SA MALAKOFF SANTE CLINIQUE LAENNEC</t>
  </si>
  <si>
    <t>CLINIQUE LE PIETAT BARBAZAN DEBAT</t>
  </si>
  <si>
    <t>SA MEDICA FRANCE</t>
  </si>
  <si>
    <t>USLD MARCEL PAGNOL</t>
  </si>
  <si>
    <t>SA ORPEA - SIEGE SOCIAL</t>
  </si>
  <si>
    <t>PÔLE SANTE LEONARD DE VINCI</t>
  </si>
  <si>
    <t>SA PÃ”LE SANTE LEONARD DE VINCI</t>
  </si>
  <si>
    <t>CENTRE DE REEDUCATION LA LANDE</t>
  </si>
  <si>
    <t>SA PERIGORD REEDUCATION</t>
  </si>
  <si>
    <t>CLINIQUE DU PLATEAU</t>
  </si>
  <si>
    <t>SA POLE DE SANTE DU PLATEAU</t>
  </si>
  <si>
    <t>CLINIQUE DE MEUDON LA FORET</t>
  </si>
  <si>
    <t>POLYCLINIQUE DU SIDOBRE CASTRES</t>
  </si>
  <si>
    <t>SA POLYCL DU SIDOBRE</t>
  </si>
  <si>
    <t>POLYCL MEDITERRANEE PERPIGNAN</t>
  </si>
  <si>
    <t>SA POLYCL MEDITERRANEE</t>
  </si>
  <si>
    <t>POLYCL PASTEUR PEZENAS</t>
  </si>
  <si>
    <t>SA POLYCL PASTEUR</t>
  </si>
  <si>
    <t>CENTRE HEMODIALYSE BX RIVE DROITE</t>
  </si>
  <si>
    <t>SA POLYCLINIQUE BORDEAUX RIVE DROITE</t>
  </si>
  <si>
    <t>POLYCLINIQUE BORDEAUX RIVE DROITE</t>
  </si>
  <si>
    <t>POLYCLINIQUE CÔTE BASQUE SUD</t>
  </si>
  <si>
    <t>SA POLYCLINIQUE COTE BASQUE SUD</t>
  </si>
  <si>
    <t>POLYCLINIQUE BLOIS</t>
  </si>
  <si>
    <t>SA POLYCLINIQUE DE BLOIS</t>
  </si>
  <si>
    <t>POLYCLINIQUE DE POITIERS</t>
  </si>
  <si>
    <t>SA POLYCLINIQUE DE POITIERS</t>
  </si>
  <si>
    <t>POLYCLINIQUE DU PARC - CAEN</t>
  </si>
  <si>
    <t>SA POLYCLINIQUE DU PARC CAEN</t>
  </si>
  <si>
    <t>POLYCLINIQUE FRANCHEVILLE</t>
  </si>
  <si>
    <t>SA POLYCLINIQUE FRANCHEVILLE</t>
  </si>
  <si>
    <t>CENTRE D'HEMODIALYSE FRANCHEVILLE</t>
  </si>
  <si>
    <t>POLYCLINIQUE MAJORELLE</t>
  </si>
  <si>
    <t>SA POLYCLINIQUE MAJORELLE</t>
  </si>
  <si>
    <t>POLYCLINIQUE SAINT CÔME</t>
  </si>
  <si>
    <t>SA POLYCLINIQUE SAINT CÃ”ME</t>
  </si>
  <si>
    <t>POLYCLINIQUE STE MARGUERITE AUXERRE</t>
  </si>
  <si>
    <t>SA POLYCLINIQUE STE MARGUERITE</t>
  </si>
  <si>
    <t>SA SAINTE-ISABELLE</t>
  </si>
  <si>
    <t>2B0004113</t>
  </si>
  <si>
    <t>2B0000467</t>
  </si>
  <si>
    <t>CLINIQUE SAN ORNELLO</t>
  </si>
  <si>
    <t>SA SAN ORNELLO</t>
  </si>
  <si>
    <t>CMR DU NOIRET-SANCELLEMOZ</t>
  </si>
  <si>
    <t>SA SANCELLEMOZ</t>
  </si>
  <si>
    <t>CRF MER AIR SOLEIL COLLIOURE</t>
  </si>
  <si>
    <t>SA SESMAS</t>
  </si>
  <si>
    <t>MAISON DE SANTE NOGENT SUR MARNE</t>
  </si>
  <si>
    <t>SA STE D'EXPL.DE LA MAISON DE</t>
  </si>
  <si>
    <t>CLINIQUE SAINT ROCH MONTFLEURI</t>
  </si>
  <si>
    <t>SAINT ROCH MONTFLEURI</t>
  </si>
  <si>
    <t>MRC  LES SABLONS</t>
  </si>
  <si>
    <t>SAMEC LES SABLONS</t>
  </si>
  <si>
    <t>SANTE ET SOLIDARITE BOUCHES DU RHONE</t>
  </si>
  <si>
    <t>HAD SANTE ET SOLIDARITE DU VAR</t>
  </si>
  <si>
    <t>SANTE ET SOLIDARITE DU VAR</t>
  </si>
  <si>
    <t>MAISON D'ACCUEIL PSYCHOTHERAPIQUE</t>
  </si>
  <si>
    <t>SANTE MENTALE ET COMMUNAUTES</t>
  </si>
  <si>
    <t>HAD SANTE RELAIS DOMICILE</t>
  </si>
  <si>
    <t>SANTE RELAIS DOMICILE</t>
  </si>
  <si>
    <t>HAD SANTE SERVICE BAYONNE ET REGION</t>
  </si>
  <si>
    <t>SANTE SERVICE BAYONNE</t>
  </si>
  <si>
    <t>SANTE SERVICE DAX -HAD-</t>
  </si>
  <si>
    <t>SANTE SERVICE DAX</t>
  </si>
  <si>
    <t>HOPITAL A DOMICILE REGION DE LENS</t>
  </si>
  <si>
    <t>SANTE SERVICES DE LA REGION DE LENS</t>
  </si>
  <si>
    <t>SANTELYS HAD ROUBAIX ET ENVIRONS</t>
  </si>
  <si>
    <t>SANTELYS ASSOCIATION LOOS</t>
  </si>
  <si>
    <t>SANTELYS HAD LILLE METROPOLE</t>
  </si>
  <si>
    <t>SANTELYS HAD DU BETHUNOIS</t>
  </si>
  <si>
    <t>SANTELYS HAD ARTOIS ET TERNOIS</t>
  </si>
  <si>
    <t>CENTRE DE DIALYSE DE DIJON DREVON</t>
  </si>
  <si>
    <t>SANTELYS BOURGOGNE FRANCHE-COMTE</t>
  </si>
  <si>
    <t>2A0000261</t>
  </si>
  <si>
    <t>2A0000279</t>
  </si>
  <si>
    <t>CENTRE REPOS CONVALESCENCE</t>
  </si>
  <si>
    <t>SARL  ILE DE BEAUTE</t>
  </si>
  <si>
    <t>LES NOUVELLES  EAUX VIVES</t>
  </si>
  <si>
    <t>SARL  LES NOUVELLES EAUX VIVES</t>
  </si>
  <si>
    <t>EAUX VIVES DIALYSE</t>
  </si>
  <si>
    <t>NELLES EAUX VIVES DIALYSE POINTE NOIRE</t>
  </si>
  <si>
    <t>CTRE AUTONOME D'ENDOSC DIGESTIVE AMBUL</t>
  </si>
  <si>
    <t>SARL "CAEDA"</t>
  </si>
  <si>
    <t>CLINIQUE ROOSEVELT</t>
  </si>
  <si>
    <t>SARL ALTEC</t>
  </si>
  <si>
    <t>CENTRE CHIRURGICAL</t>
  </si>
  <si>
    <t>SARL AMBOISE</t>
  </si>
  <si>
    <t>INSTITUT ASCLEPIADE</t>
  </si>
  <si>
    <t>SARL ASCLEPIADE</t>
  </si>
  <si>
    <t>HAD BEZIERS HAD</t>
  </si>
  <si>
    <t>SARL BEZIERS HAD</t>
  </si>
  <si>
    <t>CENTRE DE CONVALESCENCE LES JONQUILLES</t>
  </si>
  <si>
    <t>SARL CENTRE DE CONVALESCENCE</t>
  </si>
  <si>
    <t>CLINIQUE DE LA SALETTE</t>
  </si>
  <si>
    <t>SARL CLIN SOINS SUITE DE LA SALETTE</t>
  </si>
  <si>
    <t>CLINALLIANCE FONTENAY AUX ROSES</t>
  </si>
  <si>
    <t>SARL CLINALLIANCE FONTENAY</t>
  </si>
  <si>
    <t>CLINIQUE DE LA COMPASSION</t>
  </si>
  <si>
    <t>SARL CLINI LA COMPASSION</t>
  </si>
  <si>
    <t>CLINIQUE AMBROISE PARE DE THIONVILLE</t>
  </si>
  <si>
    <t>SARL CLINIQUE AMBROISE PARE</t>
  </si>
  <si>
    <t>CLINIQUE AMBROISE PARE</t>
  </si>
  <si>
    <t>CLINIQUE DE CHAMPIGNY</t>
  </si>
  <si>
    <t>SARL CLINIQUE DE CHAMPIGNY</t>
  </si>
  <si>
    <t>CLINIQUE MEDICALE DE DIETETIQUE</t>
  </si>
  <si>
    <t>SARL CLINIQUE DE DIETETIQUE</t>
  </si>
  <si>
    <t>CLINIQUE DE PIERREFITTE SUR SEINE</t>
  </si>
  <si>
    <t>SARL CLINIQUE DE PIERREFITTE SUR SEINE</t>
  </si>
  <si>
    <t>CLINIQUE DE SAINT JOSEPH</t>
  </si>
  <si>
    <t>SARL CLINIQUE DE ST-JOSEPH</t>
  </si>
  <si>
    <t>CLINIQUE CHIRURGICALE DE SAINT-OMER</t>
  </si>
  <si>
    <t>SARL CLINIQUE DE ST-OMER</t>
  </si>
  <si>
    <t>CLINIQUE DU BOIS D AMOUR</t>
  </si>
  <si>
    <t>SARL CLINIQUE DU BOIS D'AMOUR</t>
  </si>
  <si>
    <t>HAD DU CEDRE</t>
  </si>
  <si>
    <t>SARL CLINIQUE DU CEDRE</t>
  </si>
  <si>
    <t>CLINIQUE DU CEDRE</t>
  </si>
  <si>
    <t>SARL CLINIQUE DU PARC</t>
  </si>
  <si>
    <t>CLINIQUE LES FLAMBOYANTS EST</t>
  </si>
  <si>
    <t>SARL CLINIQUE LES FLAMBOYANTS EST</t>
  </si>
  <si>
    <t>CLINIQUE LES OLIVIERS</t>
  </si>
  <si>
    <t>SARL CLINIQUE LES OLIVIERS</t>
  </si>
  <si>
    <t>CLINIQUE MEDICALE DE VILLE D AVRAY</t>
  </si>
  <si>
    <t>SARL CLINIQUE MEDICALE</t>
  </si>
  <si>
    <t>CLINIQUE MIRAMBEAU</t>
  </si>
  <si>
    <t>SARL CLINIQUE MIRAMBEAU</t>
  </si>
  <si>
    <t>CENTRE LEONARD DE VINCI</t>
  </si>
  <si>
    <t>SARL DU PONT SAINT-VAAST</t>
  </si>
  <si>
    <t>GUYANE SANTE HIBISCUS</t>
  </si>
  <si>
    <t>SARL GUYANE SANTE HIBISCUS</t>
  </si>
  <si>
    <t>CLINIQUE DES EPINETTES</t>
  </si>
  <si>
    <t>SARL HOP ADDICTOLOGIE DES EPINETTES</t>
  </si>
  <si>
    <t>HOPITAL PRIVE DE LA SEINE SAINT DENIS</t>
  </si>
  <si>
    <t>SARL HOP PRIVE DE LA SEINE SAINT DENIS</t>
  </si>
  <si>
    <t>CENTRE HORUS</t>
  </si>
  <si>
    <t>SARL HORUS</t>
  </si>
  <si>
    <t>CLINIQUE ROBERT DEBRE</t>
  </si>
  <si>
    <t>SARL INSTITUT ROBERT DEBRE</t>
  </si>
  <si>
    <t>CRF LA PETITE PAIX LAMALOU LES BAINS</t>
  </si>
  <si>
    <t>SARL LA PETITE PAIX</t>
  </si>
  <si>
    <t>CL LA RECOUVRANCE</t>
  </si>
  <si>
    <t>SARL LA RECOUVRANCE</t>
  </si>
  <si>
    <t>2B0003917</t>
  </si>
  <si>
    <t>2B0003891</t>
  </si>
  <si>
    <t>CENTRE JOUR VILLA SAN ORNELLO</t>
  </si>
  <si>
    <t>SARL LA VILLA SAN ORNELLO</t>
  </si>
  <si>
    <t>LE C.A.L.M.E. ILLIERS COMBRAY</t>
  </si>
  <si>
    <t>SARL LE CALME</t>
  </si>
  <si>
    <t>MR LE COLOMBIER LAMALOU LES BAINS</t>
  </si>
  <si>
    <t>SARL LE COLOMBIER SANTE</t>
  </si>
  <si>
    <t>LE MONT D'AZUR SLD</t>
  </si>
  <si>
    <t>SARL LE MONT D'AZUR</t>
  </si>
  <si>
    <t>CENTRE DE SOINS LE VERGER DES BALANS</t>
  </si>
  <si>
    <t>SARL LE VERGER DES BALANS</t>
  </si>
  <si>
    <t>CTRE MIDI GASCOGNE BEAUMONT DE LOMAGNE</t>
  </si>
  <si>
    <t>SARL MIDI GASCOGNE</t>
  </si>
  <si>
    <t>NOUVELLE CLINIQUE BEL AIR</t>
  </si>
  <si>
    <t>SARL NOUVELLE CLINIQUE BEL AIR</t>
  </si>
  <si>
    <t>POLE DE SANTE LA REVISCOLADA MONTEGUT</t>
  </si>
  <si>
    <t>SARL PDS LA REVISCOLADA</t>
  </si>
  <si>
    <t>CLINIQUE SMR PRIMEROSE</t>
  </si>
  <si>
    <t>SARL PRIMEROSE</t>
  </si>
  <si>
    <t>CENTRE PSYCHOTHERAPIE D OSNY - INICEA</t>
  </si>
  <si>
    <t>SARL PSYSTORS</t>
  </si>
  <si>
    <t>CLINIQUE SAINTE GENEVIEVE</t>
  </si>
  <si>
    <t>SARL SARRETTE</t>
  </si>
  <si>
    <t>CL RIVE GAUCHE TOULOUSE</t>
  </si>
  <si>
    <t>SARL ST CYPRIEN RIVE GAUCHE</t>
  </si>
  <si>
    <t>CENTRE MEDICAL ANNIE ENIA</t>
  </si>
  <si>
    <t>SARL TROTOT</t>
  </si>
  <si>
    <t>HOPITAL PRIVE DU VAL D YERRES</t>
  </si>
  <si>
    <t>SAS  HOP.PRIVE DU VAL D'YERRES</t>
  </si>
  <si>
    <t>POLYCLINIQUE DU VAL DE LOIRE</t>
  </si>
  <si>
    <t>SAS  POLYCLINIQUE DU VAL DE LOIRE</t>
  </si>
  <si>
    <t>HAD 3G SANTE NIMES</t>
  </si>
  <si>
    <t>SAS 3G SANTE</t>
  </si>
  <si>
    <t>CLINIQUE CHIRURG ALLERAY LABROUSTE</t>
  </si>
  <si>
    <t>SAS ALLERAY</t>
  </si>
  <si>
    <t> 830636429</t>
  </si>
  <si>
    <t>CENTRE ALCOOLOGIQUE ALPHA - ROYAN</t>
  </si>
  <si>
    <t>SAS ALPHA</t>
  </si>
  <si>
    <t>CENTRE DE DIALYSE ATIRRA - GLEIZE</t>
  </si>
  <si>
    <t>SAS ATIRRA</t>
  </si>
  <si>
    <t>CLINIQUE AVICENNE</t>
  </si>
  <si>
    <t>SAS AVICENNE</t>
  </si>
  <si>
    <t>CLINIQUE BETHESDA</t>
  </si>
  <si>
    <t>SAS BETHESDA</t>
  </si>
  <si>
    <t>CL DES CEDRES CORNEBARRIEU</t>
  </si>
  <si>
    <t>SAS CAPIO CL DES CEDRES</t>
  </si>
  <si>
    <t>CRF LES GRANDS CEDRES CORNEBARRIEU</t>
  </si>
  <si>
    <t>CL CAPIO LA CROIX DU SUD QUINT FONSEGR</t>
  </si>
  <si>
    <t>SAS CAPIO LA CROIX DU SUD</t>
  </si>
  <si>
    <t>SAS DE CARDIOLOGIES ET URGENCES</t>
  </si>
  <si>
    <t>SAS CARDIOLOGIES ET URGENCES</t>
  </si>
  <si>
    <t>CENTRE CARDIOLOGIQUE D EVECQUEMONT</t>
  </si>
  <si>
    <t>SAS CENTRE CARDIOLOGIQUE EVECQUEMONT</t>
  </si>
  <si>
    <t>CH A PARE HARTMANN P CHEREST</t>
  </si>
  <si>
    <t>SAS CENTRE CHIRURGICAL A. PARE</t>
  </si>
  <si>
    <t>CTRE CHIRURGICAL PIERRE CHEREST</t>
  </si>
  <si>
    <t>CLINIQUE CHIRURGICAL AMBROISE PARE</t>
  </si>
  <si>
    <t>SAS CENTRE CHIRURGICAL DE CHANTILLY</t>
  </si>
  <si>
    <t>CENTRE CHIRURGICAL DES PRINCES</t>
  </si>
  <si>
    <t>SAS CENTRE CHIRURGICAL DES PRINCES</t>
  </si>
  <si>
    <t>CENTRE D'HEMODIALYSE DES ALPES</t>
  </si>
  <si>
    <t>SAS CENTRE D HEMODIALYSE DES ALPES</t>
  </si>
  <si>
    <t>CENTRE DE LA MAIN</t>
  </si>
  <si>
    <t>SAS CENTRE DE LA MAIN</t>
  </si>
  <si>
    <t>CENTRE DE NEPHROLOGIE AMILLY</t>
  </si>
  <si>
    <t>SAS CENTRE DE NEPHROLOGIE MONTARGIS</t>
  </si>
  <si>
    <t>CENTRE DE REEDUCATION DE LA HEVE</t>
  </si>
  <si>
    <t>SAS CENTRE DE REEDUCATION DE LA HEVE</t>
  </si>
  <si>
    <t>CL DES MINIMES TOULOUSE</t>
  </si>
  <si>
    <t>SAS CENTRE GERIATRIQUE DES MINIMES</t>
  </si>
  <si>
    <t>CENTRE MEDICAL DE LA VENERIE</t>
  </si>
  <si>
    <t>SAS CENTRE MEDICAL DE LA VENERIE</t>
  </si>
  <si>
    <t>CENTRE MEDICAL LANDOUZY</t>
  </si>
  <si>
    <t>SAS CENTRE MEDICAL LANDOUZY</t>
  </si>
  <si>
    <t>CLINIQUE BIZET</t>
  </si>
  <si>
    <t>SAS CENTRE MEDICO CHIRURGICAL BIZET</t>
  </si>
  <si>
    <t>2B0003289</t>
  </si>
  <si>
    <t>2B0003198</t>
  </si>
  <si>
    <t>HAD CENTRE RAOUL FRANCOIS MAYMARD</t>
  </si>
  <si>
    <t>SAS CENTRE RAOUL FRANCOIS MAYMARD</t>
  </si>
  <si>
    <t>CRF BOURGES CASTELNAU LE LEZ</t>
  </si>
  <si>
    <t>SAS CENTRE REEDUCATION BOURGES</t>
  </si>
  <si>
    <t>CTRE READAPTATION CARDIAQUE DE LA BRIE</t>
  </si>
  <si>
    <t>SAS CENTRE REEDUCATION CARDIAQUE</t>
  </si>
  <si>
    <t>CLINIQUE DU CHATEAU DE BON ATTRAIT</t>
  </si>
  <si>
    <t>SAS CHATEAU DE BON ATTRAIT</t>
  </si>
  <si>
    <t>CL DE LONGUES AYGUES NEGREPELISSE</t>
  </si>
  <si>
    <t>SAS CHATEAU LONGUES AYGUES</t>
  </si>
  <si>
    <t>CHP SAINTE MARIE OSNY</t>
  </si>
  <si>
    <t>SAS CHP SAINTE-MARIE OSNY</t>
  </si>
  <si>
    <t>CL BELLE RIVE VILLENEUVE LES AVIGNON</t>
  </si>
  <si>
    <t>SAS CL BELLE RIVE</t>
  </si>
  <si>
    <t>CL CROIX ST MICHEL DR BOYE MONTAUBAN</t>
  </si>
  <si>
    <t>SAS CL CROIX ST MICHEL</t>
  </si>
  <si>
    <t>CL DE MONTBERON</t>
  </si>
  <si>
    <t>SAS CL DE MONTBERON</t>
  </si>
  <si>
    <t>CL PSY D'EMBATS AUCH</t>
  </si>
  <si>
    <t>SAS CL D'EMBATS</t>
  </si>
  <si>
    <t>CL DU DR HONORE CAVE MONTAUBAN</t>
  </si>
  <si>
    <t>SAS CL DU DOCTEUR HONORE CAVE</t>
  </si>
  <si>
    <t>CL DU MILLENAIRE MONTPELLIER</t>
  </si>
  <si>
    <t>SAS CL DU MILLENAIRE</t>
  </si>
  <si>
    <t>CL PIC ST LOUP ST CLEMENT DE RIVIERE</t>
  </si>
  <si>
    <t>SAS CL DU PIC ST LOUP</t>
  </si>
  <si>
    <t>CL PONT DE CHAUME MONTAUBAN</t>
  </si>
  <si>
    <t>SAS CL DU PONT DE CHAUME</t>
  </si>
  <si>
    <t>SSR BEAUSEJOUR MERCUES</t>
  </si>
  <si>
    <t>SAS CL DU QUERCY</t>
  </si>
  <si>
    <t>CL DU QUERCY SSR BELLEVUE CAHORS</t>
  </si>
  <si>
    <t>CL DU SOUFFLE LA SOLANE OSSEJA</t>
  </si>
  <si>
    <t>SAS CL DU SOUFFLE LA SOLANE</t>
  </si>
  <si>
    <t>CL DU SOUFFLE LA VALLONIE LODEVE</t>
  </si>
  <si>
    <t>SAS CL DU SOUFFLE LA VALLONIE</t>
  </si>
  <si>
    <t>CL DU VIEUX CHATEAU D'OC CASTELMAUROU</t>
  </si>
  <si>
    <t>SAS CL DU VIEUX CHATEAU D'OC</t>
  </si>
  <si>
    <t>CL FONT REDONDE FIGEAC</t>
  </si>
  <si>
    <t>SAS CL FONT REDONDE</t>
  </si>
  <si>
    <t>CL LA CAMARGUE BOUILLARGUES</t>
  </si>
  <si>
    <t>SAS CL LA CAMARGUE MONT DUPLAN</t>
  </si>
  <si>
    <t>CL LES OLIVIERS GALLARGUES</t>
  </si>
  <si>
    <t>SAS CL LES OLIVIERS</t>
  </si>
  <si>
    <t>CL MONIE VILLEFRANCHE DE LAURAGAIS</t>
  </si>
  <si>
    <t>SAS CL MONIE</t>
  </si>
  <si>
    <t>CL NEPHRO ST EXUPERY TOULOUSE</t>
  </si>
  <si>
    <t>SAS CL NEPHRO ST EXUPERY</t>
  </si>
  <si>
    <t>CL NEURO PSYCHIATRIQUE QUISSAC</t>
  </si>
  <si>
    <t>SAS CL NEURO PSYCHIATRIQUE</t>
  </si>
  <si>
    <t>CL REPUBLIQUE</t>
  </si>
  <si>
    <t>SAS CL REPUBLIQUE</t>
  </si>
  <si>
    <t>CL ST ANTOINE</t>
  </si>
  <si>
    <t>SAS CL ST ANTOINE</t>
  </si>
  <si>
    <t>CL ST CLEMENT</t>
  </si>
  <si>
    <t>SAS CL ST CLEMENT</t>
  </si>
  <si>
    <t>CL ST JEAN SUD DE FRANCE</t>
  </si>
  <si>
    <t>SAS CL ST JEAN</t>
  </si>
  <si>
    <t>CL ST JOSEPH DE SUPERVALTECH ST ESTEVE</t>
  </si>
  <si>
    <t>SAS CL ST JOSEPH SUPERVALTECH</t>
  </si>
  <si>
    <t>CL ST LOUIS GANGES</t>
  </si>
  <si>
    <t>SAS CL ST LOUIS</t>
  </si>
  <si>
    <t>CL ST MARTIN VIGNOGOUL PIGNAN</t>
  </si>
  <si>
    <t>SAS CL ST MARTIN DU VIGNOGOUL</t>
  </si>
  <si>
    <t>CL ST ORENS SAINT ORENS DE GAMEVILLE</t>
  </si>
  <si>
    <t>SAS CL ST ORENS</t>
  </si>
  <si>
    <t>CL STELLA VERARGUES</t>
  </si>
  <si>
    <t>SAS CL STELLA</t>
  </si>
  <si>
    <t>CL TOULOUSE LAUTREC ALBI</t>
  </si>
  <si>
    <t>SAS CL TOULOUSE LAUTREC</t>
  </si>
  <si>
    <t>CLIN MUTUALISTE BRETAGNE OCCIDENTALE</t>
  </si>
  <si>
    <t>SAS CLIN MUT BRETAGNE OCCIDENTALE</t>
  </si>
  <si>
    <t>CLINIQUE PSY PAYS DE SEINE INICEA</t>
  </si>
  <si>
    <t>SAS CLIN PSYCHIATRIQUE PAYS DE SEINE</t>
  </si>
  <si>
    <t>SSR CLINALLIANCE PARIS 13</t>
  </si>
  <si>
    <t>SAS CLINALLIANCE PARIS 13</t>
  </si>
  <si>
    <t>L'OLIVERAIE DES CAYRONS</t>
  </si>
  <si>
    <t>SAS CLINEA</t>
  </si>
  <si>
    <t>CLINIQUE SAINTE BRIGITTE</t>
  </si>
  <si>
    <t>CLINIQUE DE LA POINTE</t>
  </si>
  <si>
    <t>UNITE MED NUTRITION SITE CCV VALMANTE</t>
  </si>
  <si>
    <t>CENTRE CARDIO VASCULAIRE D'EYGUIERES</t>
  </si>
  <si>
    <t>CLINIQUE LA PROVENCALE</t>
  </si>
  <si>
    <t>CLINIQUE PSYCHIATRIQUE DES TROIS LUCS</t>
  </si>
  <si>
    <t>CENTRE CARDIO VASCULAIRE VALMANTE</t>
  </si>
  <si>
    <t>CARDIOCEAN - PUILBOREAU</t>
  </si>
  <si>
    <t>INSTITUT MEDICAL SPECIALISE PLANCOET</t>
  </si>
  <si>
    <t>CLINIQUE PIERRE DE BRANTOME</t>
  </si>
  <si>
    <t>CMPR LA LOVIERE LOUVIERS</t>
  </si>
  <si>
    <t>CLINIQUE  LE VALLON</t>
  </si>
  <si>
    <t>CLINEA</t>
  </si>
  <si>
    <t>CLINIQUE DE KERFRIDEN</t>
  </si>
  <si>
    <t>CLINIQUE LES GLENAN</t>
  </si>
  <si>
    <t>CRF DE TREBOUL</t>
  </si>
  <si>
    <t>CL DU PONT DU GARD REMOULINS</t>
  </si>
  <si>
    <t>CL DU CHATEAU DE SEYSSES</t>
  </si>
  <si>
    <t>POLYCL MEDICALE DE LA LEZE</t>
  </si>
  <si>
    <t>CLINIQUE ROSE DES SABLES</t>
  </si>
  <si>
    <t>CL LA LIRONDE ST CLEMENT DE RIVIERE</t>
  </si>
  <si>
    <t>CENTRE DU MELEZET MONTPELLIER</t>
  </si>
  <si>
    <t>MRC LES BUISSONNETS</t>
  </si>
  <si>
    <t>CLINIQUE TERRE DE FRANCE CLINEA</t>
  </si>
  <si>
    <t>CLINIQUE BELLEFONTAINE CLINEA</t>
  </si>
  <si>
    <t>CLINIQUE SAINT VINCENT</t>
  </si>
  <si>
    <t>CLINIQUE CENTRE DE SOINS DU GRAND EST</t>
  </si>
  <si>
    <t>CLINEA LES PORTES DU NIVERNAIS</t>
  </si>
  <si>
    <t>CLINIQUE LAUTREAMONT LOOS</t>
  </si>
  <si>
    <t>CLINIQUE MARIE SAVOIE</t>
  </si>
  <si>
    <t>CLINIQUE DE L'EPINOY</t>
  </si>
  <si>
    <t>SAS CLINIQUE DU VIRVAL</t>
  </si>
  <si>
    <t>CLINIQUE DU LITTORAL</t>
  </si>
  <si>
    <t>CLINIQUE LES OYATS</t>
  </si>
  <si>
    <t>INSTITUT D'ADDICTOLOGIE DU LITTORAL</t>
  </si>
  <si>
    <t>CLINIQUE DES 6 LACS</t>
  </si>
  <si>
    <t>CLINEA - CLINIQUE LES SORBIERS</t>
  </si>
  <si>
    <t>CLINIQUE PSYCHIATRIQUE LE GRAND PRE</t>
  </si>
  <si>
    <t>LES JEUNES CHENES</t>
  </si>
  <si>
    <t>CENTRE DE SOINS LA NOUVELLE AQUITAINE</t>
  </si>
  <si>
    <t>CLINIQUE PRINCESS</t>
  </si>
  <si>
    <t>CL SENSEVIA OSSEJA</t>
  </si>
  <si>
    <t>CL DU ROUSSILLON PERPIGNAN</t>
  </si>
  <si>
    <t>SSR SOLEIL CERDAN OSSEJA</t>
  </si>
  <si>
    <t>CLINIQUE DU RIED</t>
  </si>
  <si>
    <t>CLINIQUE LA MAJOLANE</t>
  </si>
  <si>
    <t>CLINIQUE LYON LUMIERE</t>
  </si>
  <si>
    <t>CRF NAVENNE</t>
  </si>
  <si>
    <t>CLINIQUE PIERRE DE SOLEIL</t>
  </si>
  <si>
    <t>CLINIQUE PSYCHIATRIQUE PARASSY</t>
  </si>
  <si>
    <t>CLINIQUE DE LA JONQUIERE</t>
  </si>
  <si>
    <t>CRF PORT ROYAL</t>
  </si>
  <si>
    <t>CLINIQUE DU PARC DE BELLEVILLE</t>
  </si>
  <si>
    <t>CLINIQUE VILLA MONTSOURIS</t>
  </si>
  <si>
    <t>CLINIQUE GUILLAUME</t>
  </si>
  <si>
    <t>CLINIQUE DES PAYS DE MEAUX</t>
  </si>
  <si>
    <t>CLINIQUE SAINT REMY</t>
  </si>
  <si>
    <t>CLINIQUE MEDICALE DE GOUSSONVILLE</t>
  </si>
  <si>
    <t>CLINIQUE VILLA DES PAGES</t>
  </si>
  <si>
    <t>CCV DE SAINT RAPHAEL LA CHENEVIERE</t>
  </si>
  <si>
    <t>CENTRE DE SOINS LES COLLINES DU REVEST</t>
  </si>
  <si>
    <t>CTRE REED FONCT DU BESSILLON</t>
  </si>
  <si>
    <t>CLINIQUE HELIADES SANTE</t>
  </si>
  <si>
    <t>CENTRE DE REEDUCATION DU LAVARIN</t>
  </si>
  <si>
    <t>ETAB SOINS DE SUITE LE PETIT PIEN</t>
  </si>
  <si>
    <t>CLINIQUE LE MOULIN DE VIRY</t>
  </si>
  <si>
    <t>CLINIQUE GERIATRIQUE LES VALLEES</t>
  </si>
  <si>
    <t>CLINIQUE CHATEAU DU BEL AIR</t>
  </si>
  <si>
    <t>CLINIQUE DU CHATEAU DE VILLEBOUZIN</t>
  </si>
  <si>
    <t>CLINIQUE DU VAL DE BIEVRE L ABBAYE</t>
  </si>
  <si>
    <t>CLINIQUE DE L ISLE LE MOULIN</t>
  </si>
  <si>
    <t>MOULIN DES ADOS</t>
  </si>
  <si>
    <t>CLINIQUE MONTEVIDEO</t>
  </si>
  <si>
    <t>CLINIQUE DU PONT DE SEVRES</t>
  </si>
  <si>
    <t>CRF PARIS NORD</t>
  </si>
  <si>
    <t>CLINIQUE VILLA MARIE LOUISE</t>
  </si>
  <si>
    <t>CLINIQUE DU MONT VALERIEN</t>
  </si>
  <si>
    <t>CLINIQUE PRE ST GERVAIS</t>
  </si>
  <si>
    <t>CLINIQUE PSY DE L ALLIANCE</t>
  </si>
  <si>
    <t>CRF CLINEA LIVRY</t>
  </si>
  <si>
    <t>CLINIQUE LES TOURNELLES</t>
  </si>
  <si>
    <t>POLYCLINIQUE LA CONCORDE</t>
  </si>
  <si>
    <t>CLINIQUE D ORGEMONT</t>
  </si>
  <si>
    <t>CLINIQUE BELLOY EN FRANCE</t>
  </si>
  <si>
    <t>CLINIQUE MIRABEAU</t>
  </si>
  <si>
    <t>CLINIQUE MEDICALE DU CHATEAU D HERBLAY</t>
  </si>
  <si>
    <t>CLINIQUE MEDICALE CHAMP NOTRE DAME</t>
  </si>
  <si>
    <t>CLINIQUE DES SOURCES</t>
  </si>
  <si>
    <t>CLINIQUE NEURO PSY LES ORCHIDEES</t>
  </si>
  <si>
    <t>CLINIQUE LA NOUVELLE HELOISE</t>
  </si>
  <si>
    <t>CLINIQUE DE L OSERAIE</t>
  </si>
  <si>
    <t>CAPIO CLINIQUE AGUILERA</t>
  </si>
  <si>
    <t>SAS CLINIQUE AGUILERA</t>
  </si>
  <si>
    <t>CLINIQUE ALMA SANTE</t>
  </si>
  <si>
    <t>SAS CLINIQUE ALMA SANTE</t>
  </si>
  <si>
    <t>CLINIQUE ARAGO</t>
  </si>
  <si>
    <t>SAS CLINIQUE ARAGO</t>
  </si>
  <si>
    <t>CLINIQUE BELHARRA</t>
  </si>
  <si>
    <t>SAS CLINIQUE BELHARRA</t>
  </si>
  <si>
    <t>SERVICE SOINS DE SUITE ET READAPTATION</t>
  </si>
  <si>
    <t>SAS CLINIQUE BENIGNE JOLY</t>
  </si>
  <si>
    <t>CLINIQUE MUTUALISTE BENIGNE JOLY</t>
  </si>
  <si>
    <t>CLINIQUE BLOMET</t>
  </si>
  <si>
    <t>SAS CLINIQUE BLOMET</t>
  </si>
  <si>
    <t>HOPITAL PRIVE ARRAS LES BONNETTES</t>
  </si>
  <si>
    <t>SAS CLINIQUE BON SECOURS</t>
  </si>
  <si>
    <t>CLINIQUE DU DR BOYER</t>
  </si>
  <si>
    <t>SAS CLINIQUE BOYER</t>
  </si>
  <si>
    <t>CLINIQUE  CHATELGUYON  VIERSAT</t>
  </si>
  <si>
    <t>SAS CLINIQUE CHATELGUYON VIERSAT</t>
  </si>
  <si>
    <t>CLINIQUE CHIRURGICALE DU VAL D OR</t>
  </si>
  <si>
    <t>SAS CLINIQUE CHIRURGICALE VAL D'OR</t>
  </si>
  <si>
    <t>CLINIQUE CHIRURGICALE VICTOR HUGO</t>
  </si>
  <si>
    <t>SAS CLINIQUE CHIRURGICALE VICTOR HUGO</t>
  </si>
  <si>
    <t>CLINIQUE CLAUDE BERNARD</t>
  </si>
  <si>
    <t>SAS CLINIQUE CLAUDE BERNARD</t>
  </si>
  <si>
    <t>CLINIQUE D'AMADE</t>
  </si>
  <si>
    <t>SAS CLINIQUE D'AMADE</t>
  </si>
  <si>
    <t>CLINIQUE DE BERCY</t>
  </si>
  <si>
    <t>SAS CLINIQUE DE BERCY</t>
  </si>
  <si>
    <t>CL DU CABIROL COLOMIERS</t>
  </si>
  <si>
    <t>SAS CLINIQUE DE CABIROL</t>
  </si>
  <si>
    <t>CLINIQUE MEDICALE DE CHAMPVERT</t>
  </si>
  <si>
    <t>SAS CLINIQUE DE CHAMPVERT</t>
  </si>
  <si>
    <t>CLINIQUE AMBULATOIRE DE DOMONT</t>
  </si>
  <si>
    <t>SAS CLINIQUE DE DOMONT</t>
  </si>
  <si>
    <t>SAS CLINIQUE DE LA BAIE</t>
  </si>
  <si>
    <t>CLINIQUE LA GAILLARDIERE</t>
  </si>
  <si>
    <t>SAS CLINIQUE DE LA GAILLARDIERE</t>
  </si>
  <si>
    <t>CLINIQUE DE LA MITTERIE</t>
  </si>
  <si>
    <t>SAS CLINIQUE DE LA MITTERIE</t>
  </si>
  <si>
    <t>CLINIQUE DE LA PAIX</t>
  </si>
  <si>
    <t>SAS CLINIQUE DE LA PAIX</t>
  </si>
  <si>
    <t>CLINIQUE DE LA ROSERAIE</t>
  </si>
  <si>
    <t>SAS CLINIQUE DE LA ROSERAIE</t>
  </si>
  <si>
    <t>CLINIQUE DE L ALMA</t>
  </si>
  <si>
    <t>SAS CLINIQUE DE L'ALMA</t>
  </si>
  <si>
    <t>CLINIQUE DE L ESSONNE</t>
  </si>
  <si>
    <t>SAS CLINIQUE DE L'ESSONNE</t>
  </si>
  <si>
    <t>CLINIQUE DE L'EUROPE</t>
  </si>
  <si>
    <t>SAS CLINIQUE DE L'EUROPE</t>
  </si>
  <si>
    <t>CLINIQUE DE MIREMONT BADENS</t>
  </si>
  <si>
    <t>SAS CLINIQUE DE MIREMONT</t>
  </si>
  <si>
    <t>CLINIQUE SOLIS DE MONTEVRAIN</t>
  </si>
  <si>
    <t>SAS CLINIQUE DE MONTEVRAIN</t>
  </si>
  <si>
    <t>CLINIQUE DELAY</t>
  </si>
  <si>
    <t>SAS CLINIQUE DELAY</t>
  </si>
  <si>
    <t>CENTRE HEMODIALYSE CLINIQUE DELAY</t>
  </si>
  <si>
    <t>SAS CLINIQUE DES PEUPLIERS</t>
  </si>
  <si>
    <t>CLINIQUE DES PORTES DE L'EURE</t>
  </si>
  <si>
    <t>SAS CLINIQUE DES PORTES DE L'EURE</t>
  </si>
  <si>
    <t>CLINIQUE DU CHALONNAIS</t>
  </si>
  <si>
    <t>SAS CLINIQUE DU CHALONNAIS</t>
  </si>
  <si>
    <t>CLINIQUE DU CHATEAU DE GARCHES</t>
  </si>
  <si>
    <t>SAS CLINIQUE DU CHATEAU</t>
  </si>
  <si>
    <t>CLINIQUE DU HAUT-CLUZEAU</t>
  </si>
  <si>
    <t>SAS CLINIQUE DU HAUT CLUZEAU</t>
  </si>
  <si>
    <t>CLINIQUE DU LANDY</t>
  </si>
  <si>
    <t>SAS CLINIQUE DU LANDY</t>
  </si>
  <si>
    <t>CLINIQUE DU MONT LOUIS</t>
  </si>
  <si>
    <t>SAS CLINIQUE DU MONT-LOUIS</t>
  </si>
  <si>
    <t>CLINIQUE DU PONT DE GIEN</t>
  </si>
  <si>
    <t>SAS CLINIQUE DU PONT DE GIEN</t>
  </si>
  <si>
    <t>CLINIQUE DU SPORT</t>
  </si>
  <si>
    <t>SAS CLINIQUE DU SPORT</t>
  </si>
  <si>
    <t>CL DU SUD CARCASSONNE</t>
  </si>
  <si>
    <t>SAS CLINIQUE DU SUD</t>
  </si>
  <si>
    <t>CLINIQUE VAL DE SEINE A LOUVECIENNE</t>
  </si>
  <si>
    <t>SAS CLINIQUE DU VAL DE SEINE</t>
  </si>
  <si>
    <t>CLINIQUE DU VALOIS</t>
  </si>
  <si>
    <t>SAS CLINIQUE DU VALOIS</t>
  </si>
  <si>
    <t>CLINIQUE DURIEUX</t>
  </si>
  <si>
    <t>SAS CLINIQUE DURIEUX</t>
  </si>
  <si>
    <t>CLINIQUE D YVELINES</t>
  </si>
  <si>
    <t>SAS CLINIQUE D'YVELINE</t>
  </si>
  <si>
    <t>CLINIQUE ESQUIROL-SAINT-HILAIRE</t>
  </si>
  <si>
    <t>SAS CLINIQUE ESQUIROL SAINT HILAIRE</t>
  </si>
  <si>
    <t>CLINIQUE CALABET</t>
  </si>
  <si>
    <t>CLINIQUE FRANCOIS 1ER</t>
  </si>
  <si>
    <t>SAS CLINIQUE FRANCOIS 1ER</t>
  </si>
  <si>
    <t>CTRE REEDUCATION CARDIO NUTRITIONNELLE</t>
  </si>
  <si>
    <t>SAS CLINIQUE GALLIENI</t>
  </si>
  <si>
    <t>CLINIQUE GEOFFROY SAINT HILAIRE</t>
  </si>
  <si>
    <t>SAS CLINIQUE GEOFFROY SAINT-HILAIRE</t>
  </si>
  <si>
    <t>CLINIQUE HEMERA PAYS DE CAUX</t>
  </si>
  <si>
    <t>SAS CLINIQUE HEMERA PAYS DE CAUX</t>
  </si>
  <si>
    <t>CLINIQUE INTERNATIONALE PARC MONCEAU</t>
  </si>
  <si>
    <t>SAS CLINIQUE INTER PARC MONCEAU</t>
  </si>
  <si>
    <t>CLINIQUE JEANNE D ARC ST MANDE INICEA</t>
  </si>
  <si>
    <t>SAS CLINIQUE JEANNE D'ARC</t>
  </si>
  <si>
    <t>CLINIQUE JOUVENET</t>
  </si>
  <si>
    <t>SAS CLINIQUE JOUVENET</t>
  </si>
  <si>
    <t>CLINIQUE KORIAN SOLISANA</t>
  </si>
  <si>
    <t>SAS CLINIQUE KORIAN SOLISANA</t>
  </si>
  <si>
    <t>CLINIQUE LA CHAVANNERIE</t>
  </si>
  <si>
    <t>SAS CLINIQUE LA CHAVANNERIE</t>
  </si>
  <si>
    <t>CL LA PINEDE ST ESTEVE</t>
  </si>
  <si>
    <t>SAS CLINIQUE LA PINEDE</t>
  </si>
  <si>
    <t>CLINIQUE LE GOUZ</t>
  </si>
  <si>
    <t>SAS CLINIQUE LE GOUZ</t>
  </si>
  <si>
    <t>CLINIQUE DES BOUCLES DE LA MOSELLE</t>
  </si>
  <si>
    <t>SAS CLINIQUE LES BOUCLES DE LA MOSELLE</t>
  </si>
  <si>
    <t>CLINIQUE LES BRUYERES BROSVILLE</t>
  </si>
  <si>
    <t>SAS CLINIQUE LES BRUYERES</t>
  </si>
  <si>
    <t>CLINIQUE LES FLAMBOYANTS OUEST</t>
  </si>
  <si>
    <t>SAS CLINIQUE LES FLAMBOYANTS OUEST</t>
  </si>
  <si>
    <t>CLINIQUE LES FLAMBOYANTS SUD</t>
  </si>
  <si>
    <t>SAS CLINIQUE LES FLAMBOYANTS SUD</t>
  </si>
  <si>
    <t>CLINIQUE LES HORIZONS</t>
  </si>
  <si>
    <t>SAS CLINIQUE LES HORIZONS</t>
  </si>
  <si>
    <t>CLINIQUE LES ORCHIDEES</t>
  </si>
  <si>
    <t>SAS CLINIQUE LES ORCHIDEES</t>
  </si>
  <si>
    <t>CLINIQUE LES TAMARINS SUD</t>
  </si>
  <si>
    <t>SAS CLINIQUE LES TAMARINS SUD</t>
  </si>
  <si>
    <t>CLINIQUE LOUIS PASTEUR</t>
  </si>
  <si>
    <t>SAS CLINIQUE LOUIS PASTEUR</t>
  </si>
  <si>
    <t>CLINIQUE MADELEINE REMUZAT</t>
  </si>
  <si>
    <t>SAS CLINIQUE MADELEINE REMUZAT</t>
  </si>
  <si>
    <t>CLINIQUE MARCEL SEMBAT CCBB</t>
  </si>
  <si>
    <t>SAS CLINIQUE MARCEL SEMBAT</t>
  </si>
  <si>
    <t>CENTRE AMBULATOIRE BENESSE MAREMNE</t>
  </si>
  <si>
    <t>SAS CLINIQUE MAYLIS</t>
  </si>
  <si>
    <t>CLINIQUE MAYLIS</t>
  </si>
  <si>
    <t>CLINIQUE MEDICALE DE VILLIERS SUR ORGE</t>
  </si>
  <si>
    <t>SAS CLINIQUE MEDICALE DE VILLIERS/ORGE</t>
  </si>
  <si>
    <t>CLINIQUE MEDICALE DU PARC ST OUEN</t>
  </si>
  <si>
    <t>SAS CLINIQUE MEDICALE DU PARC</t>
  </si>
  <si>
    <t>CLINIQUE MEGIVAL</t>
  </si>
  <si>
    <t>SAS CLINIQUE MEGIVAL</t>
  </si>
  <si>
    <t>CLINIQUE NAPOLEON</t>
  </si>
  <si>
    <t>SAS CLINIQUE NAPOLEON</t>
  </si>
  <si>
    <t>CLINIQUE OPHTALMOLOGIQUE THIERS</t>
  </si>
  <si>
    <t>SAS CLINIQUE OPHTALMOLOGIQUE THIERS</t>
  </si>
  <si>
    <t>CLINIQUE DES LILAS</t>
  </si>
  <si>
    <t>SAS CLINIQUE PARIS LILAS</t>
  </si>
  <si>
    <t>SAS CLINIQUE PASTEUR</t>
  </si>
  <si>
    <t>CLINIQUE PASTEUR LANROZE</t>
  </si>
  <si>
    <t>SAS CLINIQUE PASTEUR LANROZE</t>
  </si>
  <si>
    <t>HAD DU PONANT SITE CLINIQUE GD LARGE</t>
  </si>
  <si>
    <t>CLINIQUE PHILAE</t>
  </si>
  <si>
    <t>SAS CLINIQUE PHILAE</t>
  </si>
  <si>
    <t>CLINIQUE DU VAL DE LOIRE</t>
  </si>
  <si>
    <t>SAS CLINIQUE PSYCHOSOMAT. VAL DE LOIRE</t>
  </si>
  <si>
    <t>CLINIQUE REMUSAT</t>
  </si>
  <si>
    <t>SAS CLINIQUE REMUSAT</t>
  </si>
  <si>
    <t>CLINIQUE RICHELIEU - SAINTES</t>
  </si>
  <si>
    <t>SAS CLINIQUE RICHELIEU</t>
  </si>
  <si>
    <t>CLINIQUE SAINT-DIDIER</t>
  </si>
  <si>
    <t>SAS CLINIQUE SAINT DIDIER</t>
  </si>
  <si>
    <t>CLINIQUE SAINT JEAN L ERMITAGE</t>
  </si>
  <si>
    <t>SAS CLINIQUE SAINT JEAN L ERMITAGE</t>
  </si>
  <si>
    <t>CLINIQUE SAINT JOSEPH ANGOULEME</t>
  </si>
  <si>
    <t>SAS CLINIQUE SAINT JOSEPH ANGOULEME</t>
  </si>
  <si>
    <t>CLINIQUE SAINT-ROCH</t>
  </si>
  <si>
    <t>SAS CLINIQUE SAINT ROCH</t>
  </si>
  <si>
    <t>UNITE GERONTOLOGIE ET SOINS DE SUITE</t>
  </si>
  <si>
    <t>CLINIQUE SAINT VINCENT BESANCON</t>
  </si>
  <si>
    <t>SAS CLINIQUE SAINT VINCENT</t>
  </si>
  <si>
    <t>CLINIQUE SAINT PIERRE PONTARLIER</t>
  </si>
  <si>
    <t>CLINIQUE SAINT- AUGUSTIN</t>
  </si>
  <si>
    <t>SAS CLINIQUE SAINT-AUGUSTIN</t>
  </si>
  <si>
    <t>CLINIQUE SAINT MAURICE</t>
  </si>
  <si>
    <t>SAS CLINIQUE SANTE MENTALE ST MAURICE</t>
  </si>
  <si>
    <t>CLINIQUE STE-CLOTILDE</t>
  </si>
  <si>
    <t>SAS CLINIQUE STE-CLOTILDE</t>
  </si>
  <si>
    <t>CLINIQUE STE THERESE</t>
  </si>
  <si>
    <t>SAS CLINIQUE STE-THERESE</t>
  </si>
  <si>
    <t>SAS CLINIQUE ST-VINCENT</t>
  </si>
  <si>
    <t>CLINIQUE TURIN</t>
  </si>
  <si>
    <t>SAS CLINIQUE TURIN</t>
  </si>
  <si>
    <t>CMCO D EVRY</t>
  </si>
  <si>
    <t>SAS CMCO</t>
  </si>
  <si>
    <t>CL CLAUDE BERNARD ALBI</t>
  </si>
  <si>
    <t>SAS CMCO CLAUDE BERNARD</t>
  </si>
  <si>
    <t>CNPA ST AVOLD</t>
  </si>
  <si>
    <t>SAS CNPA</t>
  </si>
  <si>
    <t>CL CHRISTINA CHALABRE</t>
  </si>
  <si>
    <t>SAS COLISEE FRANCE</t>
  </si>
  <si>
    <t>SSR CLINIQUE SAINT LAURENT</t>
  </si>
  <si>
    <t>CENTRE DE REEDUCATION AVICENNE</t>
  </si>
  <si>
    <t>CLINIQUE LA MAISON BASQUE</t>
  </si>
  <si>
    <t>CLINIQUE AMBROISE PARE BONDY</t>
  </si>
  <si>
    <t>CLINIQUE COURLANCY SOISSONS</t>
  </si>
  <si>
    <t>SAS COURLANCY</t>
  </si>
  <si>
    <t>CR SAINTE CLOTILDE</t>
  </si>
  <si>
    <t>SAS CR SAINTE CLOTILDE</t>
  </si>
  <si>
    <t>CTRE REEDUCATION FONCTIONNELLE EVRY</t>
  </si>
  <si>
    <t>SAS CRF CHAMPS ELYSEES</t>
  </si>
  <si>
    <t>CENTRE YLANG YLANG</t>
  </si>
  <si>
    <t>SAS CRF JEANNE D'ARC</t>
  </si>
  <si>
    <t>CLINIQUE DU GRAND STADE SAINT DENIS</t>
  </si>
  <si>
    <t>SAS CRF PARIS COURONNE</t>
  </si>
  <si>
    <t>HOPITAL DE JOUR ADOLESCENTS - CSPA</t>
  </si>
  <si>
    <t>SAS CSPA</t>
  </si>
  <si>
    <t>CLINIQUE  LA BOISSIERE</t>
  </si>
  <si>
    <t>SAS CSR  LA BOISSIÃˆRE</t>
  </si>
  <si>
    <t>HDJ CTRE AUBERGENVILLOIS PSY AMBUL</t>
  </si>
  <si>
    <t>SAS CTRE AUBERGENVILLOIS PSY AMBU CAPA</t>
  </si>
  <si>
    <t>CTRE NEPHRO CHÂTEAUROUX-CH CHATEAUROUX</t>
  </si>
  <si>
    <t>SAS CTRE DE NEPHROLOGIE DE CHATEAUROUX</t>
  </si>
  <si>
    <t>SSR L'ESTUAIRE</t>
  </si>
  <si>
    <t>SAS CTRE DE READAPTATION DE L'ESTUAIRE</t>
  </si>
  <si>
    <t>CH PRIVE DU MONTGARDE</t>
  </si>
  <si>
    <t>SAS CTRE HOSPITALIER PRIVE MONTGARDE</t>
  </si>
  <si>
    <t>CL DES PYRENEES COLOMIERS</t>
  </si>
  <si>
    <t>SAS CTRE MED ET CHIRURGICAL LANGUEDOC</t>
  </si>
  <si>
    <t>CENTRE D'HEMDIALYSE DE LA RIVIERA</t>
  </si>
  <si>
    <t>SAS CTRE NEPHRO BRAUN AVITUM RIVIERA</t>
  </si>
  <si>
    <t>CENTRE DE REEDUCATION L'OISEAU BLANC</t>
  </si>
  <si>
    <t>SAS CTRE READAPTATION L'OISEAU BLANC</t>
  </si>
  <si>
    <t>CENTRE AMBULATOIRE DE TOURS</t>
  </si>
  <si>
    <t>SAS CTRE TOURENGEAU PSYCHIATRIE AMBU</t>
  </si>
  <si>
    <t>CENTRE D'ENDOSCOPIE NORD ISERE</t>
  </si>
  <si>
    <t>SAS ENDO NORD ISERE</t>
  </si>
  <si>
    <t>EUROMED CARDIO</t>
  </si>
  <si>
    <t>SAS EUROMED CARDIO SITE HOP EUROPEEN</t>
  </si>
  <si>
    <t>NEPHROCARE CL PARC CASTELNAU NEWCO 1</t>
  </si>
  <si>
    <t>SAS FMEGF NEWCO 1</t>
  </si>
  <si>
    <t>NEPHROCARE CH BEZIERS NEWCO 2</t>
  </si>
  <si>
    <t>SAS FMEGF NEWCO 2</t>
  </si>
  <si>
    <t>NEPHROCARE NIMES NEWCO 3</t>
  </si>
  <si>
    <t>SAS FMEGF NEWCO 3</t>
  </si>
  <si>
    <t>CLINIQUE D'URSUYA</t>
  </si>
  <si>
    <t>SAS FRANCLET</t>
  </si>
  <si>
    <t>HOPITAL PRIVE ARMAND BRILLARD</t>
  </si>
  <si>
    <t>SAS HÃ”PITAL PRIVE ARMAND BRILLARD</t>
  </si>
  <si>
    <t>HAD 46 FIGEAC</t>
  </si>
  <si>
    <t>SAS HAD 46</t>
  </si>
  <si>
    <t>H.A.D. DE POITIERS</t>
  </si>
  <si>
    <t>SAS HAD DE POITIERS</t>
  </si>
  <si>
    <t>HAD EURE SEINE</t>
  </si>
  <si>
    <t>SAS HAD FRANCE</t>
  </si>
  <si>
    <t>HAD LOZERE MENDE</t>
  </si>
  <si>
    <t>HAD CHALONS-EN-CHAMPAGNE</t>
  </si>
  <si>
    <t>HAD CHAUMONT LANGRES</t>
  </si>
  <si>
    <t>HAD SUD YONNE ET BOURGOGNE NIVERNAISE</t>
  </si>
  <si>
    <t>HAD HOME SANTE 34</t>
  </si>
  <si>
    <t>SAS HOME SANTE 34</t>
  </si>
  <si>
    <t>HOPITAL PRIVE DE MARNE LA VALLEE</t>
  </si>
  <si>
    <t>SAS HOP PRIVE DE MARNE LA VALLEE</t>
  </si>
  <si>
    <t>HOPITAL PRIVE PAUL D EGINE</t>
  </si>
  <si>
    <t>SAS HOPITAL PAUL EGINE</t>
  </si>
  <si>
    <t>HOPITAL PRIVE CLAUDE GALIEN</t>
  </si>
  <si>
    <t>SAS HOPITAL PRIVE CLAUDE GALIEN</t>
  </si>
  <si>
    <t>HOPITAL PRIVE DE PARLY II</t>
  </si>
  <si>
    <t>SAS HOPITAL PRIVE DE PARLY II</t>
  </si>
  <si>
    <t>HOPITAL PRIVE FRANCISCAINES</t>
  </si>
  <si>
    <t>SAS HOPITAL PRIVE DE VERSAILLES</t>
  </si>
  <si>
    <t>HOPITAL PRIVE DES PEUPLIERS</t>
  </si>
  <si>
    <t>SAS HOPITAL PRIVE DES PEUPLIERS</t>
  </si>
  <si>
    <t>HOPITAL PRIVE DU VERT GALANT</t>
  </si>
  <si>
    <t>SAS HOPITAL PRIVE DU VERT GALANT</t>
  </si>
  <si>
    <t>HOPITAL EUROPEEN LA ROSERAIE</t>
  </si>
  <si>
    <t>SAS HOPITAL PRIVE EUROPEEN DE PARIS GV</t>
  </si>
  <si>
    <t>HOPITAL PRIVE DE L OUEST PARISIEN</t>
  </si>
  <si>
    <t>SAS HOPITAL PRIVE OUEST PARISIEN</t>
  </si>
  <si>
    <t>CENTRE HEMODYALISE SAINT MARTIN</t>
  </si>
  <si>
    <t>SAS HOPITAL PRIVE SAINT MARTIN</t>
  </si>
  <si>
    <t>HOPITAL PRIVE SAINT-MARTIN</t>
  </si>
  <si>
    <t>HOPITAL PRIVE SAINT-GABRIEL</t>
  </si>
  <si>
    <t>SAS HOPITAL PRIVE SAINT-GABRIEL</t>
  </si>
  <si>
    <t>HOPITAL PRIVE ST MARTIN-CAEN</t>
  </si>
  <si>
    <t>SAS HOPITAL PRIVE ST MARTIN</t>
  </si>
  <si>
    <t>CLINIQUE PSY ADULTES AVENUE SALOMON</t>
  </si>
  <si>
    <t>SAS HPM NORD</t>
  </si>
  <si>
    <t>UNITE DE DIALYSE MEDICALISEE</t>
  </si>
  <si>
    <t>CLINIQUE PSY LA MAISON FLEURIE</t>
  </si>
  <si>
    <t>CLINIQUE LILLE SUD</t>
  </si>
  <si>
    <t>HOPITAL PRIVE LE BOIS</t>
  </si>
  <si>
    <t>CLINIQUE DU SPORT ET D'ORTHOPEDIE</t>
  </si>
  <si>
    <t>CLINIQUE DE LA VICTOIRE</t>
  </si>
  <si>
    <t>CLINIQUE DU VAL DE LYS</t>
  </si>
  <si>
    <t>KORIAN LE CLOS MONTAIGNE</t>
  </si>
  <si>
    <t>SAS INICEA HOLDING</t>
  </si>
  <si>
    <t>CLINIQUE VAL DU FENOUILLET</t>
  </si>
  <si>
    <t>INICEA JOUVENCE NUTRITION</t>
  </si>
  <si>
    <t>SAS INICEA JOUVENCE NUTRITION</t>
  </si>
  <si>
    <t>INSTITUT DE READAPTATION DU CAP HORN</t>
  </si>
  <si>
    <t>SAS INST. DE READAPTATION DU CAP HORN</t>
  </si>
  <si>
    <t>INSTITUT DE READAPTATION D'ACHERES</t>
  </si>
  <si>
    <t>SAS INSTITUT DE READAPTATION D ACHERES</t>
  </si>
  <si>
    <t>KENVAL ICG NIMES</t>
  </si>
  <si>
    <t>SAS KENVAL</t>
  </si>
  <si>
    <t>CL VALDEGOUR NIMES</t>
  </si>
  <si>
    <t>CLINIQUE LE MAS BLANC</t>
  </si>
  <si>
    <t>SAS KORIAN LE MAS BLANC</t>
  </si>
  <si>
    <t>SAS KORIAN LES OLIVIERS</t>
  </si>
  <si>
    <t>SSR LES ARBELLES</t>
  </si>
  <si>
    <t>SAS KORIAN SANTE</t>
  </si>
  <si>
    <t>CLINIQUE LE VERDON</t>
  </si>
  <si>
    <t>CLINIQUE LES HELLENIDES</t>
  </si>
  <si>
    <t>MAISON DE CONVALESCENCE LA CONDAMINE</t>
  </si>
  <si>
    <t>CLINIQUE KORIAN</t>
  </si>
  <si>
    <t>HAD KORIAN PAYS DES QUATRE VENTS CARCA</t>
  </si>
  <si>
    <t>CLINIQUE VALDONNE</t>
  </si>
  <si>
    <t>CLINIQUE MASSILIA LES PINS</t>
  </si>
  <si>
    <t>CLINIQUE SUR MOREAU</t>
  </si>
  <si>
    <t>HAD DE VIERZON</t>
  </si>
  <si>
    <t>CLINIQUE SAINT JEAN LEZ CEDRES</t>
  </si>
  <si>
    <t>CL SMR VAL DE SAUNE QUINT FONSEGRIVES</t>
  </si>
  <si>
    <t>CL BLAGNAC</t>
  </si>
  <si>
    <t>CL SSR KORIAN ESTELA TOULOUSE</t>
  </si>
  <si>
    <t>KORIAN LES GRANGES</t>
  </si>
  <si>
    <t>CLINIQUE LA PALOUMERE</t>
  </si>
  <si>
    <t>CLINIQUE LES LILAS BLEUS</t>
  </si>
  <si>
    <t>CLINIQUE LE BALCON LYONNAIS</t>
  </si>
  <si>
    <t>CL SSR KORIAN LE CHATEAU CAHUZAC</t>
  </si>
  <si>
    <t>HAD KORIAN PAYS D'OVALIE</t>
  </si>
  <si>
    <t>CLINIQUE LES CYPRES</t>
  </si>
  <si>
    <t>HAD KORIAN PAYS DES IMAGES</t>
  </si>
  <si>
    <t>HAD NEUFCHATEAU</t>
  </si>
  <si>
    <t>SAINTE COLOMBE</t>
  </si>
  <si>
    <t>MRC LA CIGOGNE</t>
  </si>
  <si>
    <t>SAS LA CIGOGNE</t>
  </si>
  <si>
    <t>CLINIQUE DU PAYS DE SEINE</t>
  </si>
  <si>
    <t>SAS LA CLINIQUE DE ROMILLY</t>
  </si>
  <si>
    <t>MAISON DE REPOS ET CONVAL. LA LOUVIERE</t>
  </si>
  <si>
    <t>SAS LA LOUVIERE</t>
  </si>
  <si>
    <t>CENTRE DE POST-CURE LA MUSARDIERE</t>
  </si>
  <si>
    <t>SAS LA MUSARDIÃˆRE</t>
  </si>
  <si>
    <t>LES QUATRE FONTAINES KORIAN NARBONNE</t>
  </si>
  <si>
    <t>SAS LA PINEDE</t>
  </si>
  <si>
    <t>CL SSR LA PINEDE ST NAUPHARY</t>
  </si>
  <si>
    <t>CLINIQUE SAINT MARTIN DE SEIGNANX</t>
  </si>
  <si>
    <t>SAS LE BELVEDERE</t>
  </si>
  <si>
    <t>LE VETYVER</t>
  </si>
  <si>
    <t>SAS LE VETYVER</t>
  </si>
  <si>
    <t>CLINIQUE DE L'OSSAU</t>
  </si>
  <si>
    <t>SAS LES ACACIAS</t>
  </si>
  <si>
    <t>HOP DE PARIS ESSONNE LES CHARMILLES</t>
  </si>
  <si>
    <t>SAS LES CHARMILLES</t>
  </si>
  <si>
    <t>CTRE SSR LES CHATAIGNIERS MOLIERES CAV</t>
  </si>
  <si>
    <t>SAS LES CHATAIGNIERS</t>
  </si>
  <si>
    <t>KORIAN LES FLOTS</t>
  </si>
  <si>
    <t>SAS LES FLOTS</t>
  </si>
  <si>
    <t>CLINIQUE MEDICALE JARDINS DE BRUNOY</t>
  </si>
  <si>
    <t>SAS LES JARDINS DE BRUNOY</t>
  </si>
  <si>
    <t>SSR JARDINS DE SOPHIA CASTELNAU LE LEZ</t>
  </si>
  <si>
    <t>SAS LES JARDINS DE SOPHIA</t>
  </si>
  <si>
    <t>CLINIQUE LES TROIS SOLEILS</t>
  </si>
  <si>
    <t>SAS LES TROIS SOLEILS</t>
  </si>
  <si>
    <t>SSR JOUVENCE READAPTATION</t>
  </si>
  <si>
    <t>SAS MAISON DE JOUVENCE</t>
  </si>
  <si>
    <t>RELAIS JEUNES DE SEVRES</t>
  </si>
  <si>
    <t>SAS MAISON DE SANTE BELLEVUE</t>
  </si>
  <si>
    <t>MAISON DE SANTE BELLEVUE</t>
  </si>
  <si>
    <t>CLINIQUE NEUROPSY LES PERVENCHES</t>
  </si>
  <si>
    <t>SAS MAISON DE SANTE LES PERVENCHES</t>
  </si>
  <si>
    <t>CLINIQUE DES SACRES</t>
  </si>
  <si>
    <t>SAS MAISON DE SANTE MERFY</t>
  </si>
  <si>
    <t>MAISON DE SANTE DE ROCHEBRUNE</t>
  </si>
  <si>
    <t>SAS MAISON DE SANTE ROCHEBRUNE</t>
  </si>
  <si>
    <t>CENTRE LOURD MAMOUDZOU</t>
  </si>
  <si>
    <t>SAS MAYDIA</t>
  </si>
  <si>
    <t>UDM - UAD KAWENI</t>
  </si>
  <si>
    <t>SAS MDZHADE</t>
  </si>
  <si>
    <t>HOPITAL PRIVE NANCY LORRAINE</t>
  </si>
  <si>
    <t>SAS MEDIPOLE DE NANCY</t>
  </si>
  <si>
    <t>HOPITAL PRIVE MEDIPOLE DE SAVOIE</t>
  </si>
  <si>
    <t>SAS MEDIPOLE DE SAVOIE</t>
  </si>
  <si>
    <t>CL MEDIPOLE GARONNE TOULOUSE</t>
  </si>
  <si>
    <t>SAS MEDIPOLE GARONNE</t>
  </si>
  <si>
    <t>HAD MEDIHAD CABESTANY</t>
  </si>
  <si>
    <t>SAS MEDIPOLE ST ROCH</t>
  </si>
  <si>
    <t>POLYCL MEDIPOLE ST ROCH CABESTANY</t>
  </si>
  <si>
    <t>POLE ANTIBES SAINT JEAN</t>
  </si>
  <si>
    <t>SAS MONTSINERY</t>
  </si>
  <si>
    <t>NEPHROCARE BEARN-CTRE DIALYSE DU BEARN</t>
  </si>
  <si>
    <t>SAS NEPHROCARE BEARN</t>
  </si>
  <si>
    <t>NEPHROCARE VERNOUILLET</t>
  </si>
  <si>
    <t>SAS NEPHROCARE ILE DE FRANCE</t>
  </si>
  <si>
    <t>CENTRE D HEMODIALYSE D ETAMPES</t>
  </si>
  <si>
    <t>UDM NEPHROCARE ILE DE FRANCE</t>
  </si>
  <si>
    <t>CENTRE NEPHROCARE MARNE LA VALLEE</t>
  </si>
  <si>
    <t>SAS NEPHROCARE MARNE LA VALLEE</t>
  </si>
  <si>
    <t>NEPHROCARE MAUBEUGE</t>
  </si>
  <si>
    <t>SAS NEPHROCARE MAUBEUGE</t>
  </si>
  <si>
    <t>NOUVELLE CL BONNEFON ALES</t>
  </si>
  <si>
    <t>SAS NOUVELLE CLINIQUE BONNEFON</t>
  </si>
  <si>
    <t>HOPITAL PRIVE LES FRANCISCAINES NIMES</t>
  </si>
  <si>
    <t>SAS NOUVELLES CL NIMOISES</t>
  </si>
  <si>
    <t>POLYCLINIQUE GRAND SUD NIMES</t>
  </si>
  <si>
    <t>INSTITUT MEDICAL D ENNERY</t>
  </si>
  <si>
    <t>POLYCL DE GASCOGNE AUCH</t>
  </si>
  <si>
    <t>SAS POLYCL DE GASCOGNE</t>
  </si>
  <si>
    <t>POLYCL DES TROIS VALLEES BEDARIEUX</t>
  </si>
  <si>
    <t>SAS POLYCL DES TROIS VALLEES</t>
  </si>
  <si>
    <t>POLYCL MONTREAL CARCASSONNE</t>
  </si>
  <si>
    <t>SAS POLYCL MONTREAL</t>
  </si>
  <si>
    <t>POLYCL ST PRIVAT BOUJAN SUR LIBRON</t>
  </si>
  <si>
    <t>SAS POLYCL ST PRIVAT</t>
  </si>
  <si>
    <t>POLYCL ST ROCH MONTPELLIER</t>
  </si>
  <si>
    <t>SAS POLYCL ST ROCH</t>
  </si>
  <si>
    <t>CLINIQUE FRANCOIS CHENIEUX</t>
  </si>
  <si>
    <t>SAS POLYCLINIQUE DE LIMOGES</t>
  </si>
  <si>
    <t>CLINIQUE EMAILLEURS-COLOMBIER LIMOGES</t>
  </si>
  <si>
    <t>POLYCLINIQUE PAU PYRENEES SITE MARZET</t>
  </si>
  <si>
    <t>SAS POLYCLINIQUE DE NAVARRE</t>
  </si>
  <si>
    <t>POLYCLINIQUE PAU PYRENEES SITE NAVARRE</t>
  </si>
  <si>
    <t>POLYCLINIQUE D'INKERMANN</t>
  </si>
  <si>
    <t>SAS POLYCLINIQUE D'INKERMANN</t>
  </si>
  <si>
    <t>ORELIANCE - LONGUES ALLEES</t>
  </si>
  <si>
    <t>SAS POLYCLINIQUE LES LONGUES ALLEES</t>
  </si>
  <si>
    <t>POLYCLINIQUE  MONTIER LA CELLE</t>
  </si>
  <si>
    <t>SAS POLYCLINIQUE MONTIER LA CELLE</t>
  </si>
  <si>
    <t>HAD GUYANE ANTENNE DE KOUROU</t>
  </si>
  <si>
    <t>SAS RAINBOW GUYANE</t>
  </si>
  <si>
    <t>HAD GUYANE ANTENNE DE CAYENNE</t>
  </si>
  <si>
    <t>HAD GUYANE - ANTENNE DE SAINT-LAURENT</t>
  </si>
  <si>
    <t>CENTRE LES COULICOUS</t>
  </si>
  <si>
    <t>STE BRESTOISE REIN ARTIFICIEL</t>
  </si>
  <si>
    <t>SAS SBRA</t>
  </si>
  <si>
    <t>CENTRE DE DIALYSE SFDTM CH ALPES LEMAN</t>
  </si>
  <si>
    <t>SAS SFDTM</t>
  </si>
  <si>
    <t>CENTRE DE DIALYSE SFDTM DU MONT BLANC</t>
  </si>
  <si>
    <t>SODIA DELPRA</t>
  </si>
  <si>
    <t>SAS SOCIETE DE DIALYSE</t>
  </si>
  <si>
    <t>SODIA OASIS</t>
  </si>
  <si>
    <t>CTRE SSR DOMAINE DU CROS QUISSAC</t>
  </si>
  <si>
    <t>SAS SOCIETE EXPLOITATION DU CROS</t>
  </si>
  <si>
    <t>SAS SOCIETE NOUVELLE CLQ JEANNE D'ARC</t>
  </si>
  <si>
    <t>CLINIQUE SSR - LE GRAND PARC INICEA</t>
  </si>
  <si>
    <t>SAS STE NELLE DE LA CLINIQUE DU MESNIL</t>
  </si>
  <si>
    <t>CLINIQUE MEDICALE CARDIOLOGIQUE ARESSY</t>
  </si>
  <si>
    <t>SAS STE NELLE EXPLOIT CLIN CARDIO.</t>
  </si>
  <si>
    <t>CL MARIGNY ST LOUP GAMMAS</t>
  </si>
  <si>
    <t>CENTRE SSR THALATTA - LES VILLANDIERES</t>
  </si>
  <si>
    <t>SAS THALATTA</t>
  </si>
  <si>
    <t>CL VAL PYRENE FONT ROMEU</t>
  </si>
  <si>
    <t>SAS VAL PYRENE</t>
  </si>
  <si>
    <t>POLYCLINIQUE VAUBAN SANTE</t>
  </si>
  <si>
    <t>SAS VAUBAN SANTE</t>
  </si>
  <si>
    <t>VILLA DU PARC - SAUJON</t>
  </si>
  <si>
    <t>SAS VILLA DU PARC</t>
  </si>
  <si>
    <t>C.A.L.M.E.</t>
  </si>
  <si>
    <t>SASCOP CALME</t>
  </si>
  <si>
    <t>CENTRE D HEMODIALYSE DE L ESTREE</t>
  </si>
  <si>
    <t>SASU CENTRE DE DIALYSE DE L'ESTREE</t>
  </si>
  <si>
    <t>CL LA PERGOLA BEZIERS</t>
  </si>
  <si>
    <t>SASU CL LA PERGOLA</t>
  </si>
  <si>
    <t>HOPITAL PRIVE DE VITRY SITE NORIETS</t>
  </si>
  <si>
    <t>SASU CLINIQUE DES NORIETS</t>
  </si>
  <si>
    <t>HOPITAL PRIVE DE VITRY SITE PASTEUR</t>
  </si>
  <si>
    <t>CLINIQUE LES TAMARINS OUEST</t>
  </si>
  <si>
    <t>SASU CLINIQUE LES TAMARINS OUEST</t>
  </si>
  <si>
    <t>SSR ROZ ARVOR</t>
  </si>
  <si>
    <t>SASU ROZ ARVOR</t>
  </si>
  <si>
    <t>SOINS DE SUITE &amp; READAPT LE RECONFORT</t>
  </si>
  <si>
    <t>SCTE DE GESTION MAISON CONVALESCENCE</t>
  </si>
  <si>
    <t>HOPITAL PRIVE D'EURE ET LOIR</t>
  </si>
  <si>
    <t>SCTE NVL  EXPL CL ST FRANCOIS</t>
  </si>
  <si>
    <t>CLINIQUE NOTRE DAME DE THIONVILLE</t>
  </si>
  <si>
    <t>SE DE LA  CLINIQUE NOTRE DAME</t>
  </si>
  <si>
    <t>HJ LE RELAIS SERENA</t>
  </si>
  <si>
    <t>SERENA</t>
  </si>
  <si>
    <t>KORIAN COTE NORMANDE - IFS</t>
  </si>
  <si>
    <t>SERIENCE SOINS DE SUITE &amp; READAPTATION</t>
  </si>
  <si>
    <t>CLINIQUE LES HAUTS DE CENON</t>
  </si>
  <si>
    <t>CENTRE SSR ROUGEMONT</t>
  </si>
  <si>
    <t>HIA LAVERAN</t>
  </si>
  <si>
    <t>SERVICE DE SANTE DES ARMEES</t>
  </si>
  <si>
    <t>HIA</t>
  </si>
  <si>
    <t>HOPITAL INSTRUCTION DES ARMEES</t>
  </si>
  <si>
    <t>HIA ROBERT PICQUE</t>
  </si>
  <si>
    <t>HIA LEGOUEST</t>
  </si>
  <si>
    <t>HIA SAINTE ANNE</t>
  </si>
  <si>
    <t>HIA PERCY</t>
  </si>
  <si>
    <t>HIA BEGIN</t>
  </si>
  <si>
    <t>CRF LE VAL BLEU  DE VALENCIENNES</t>
  </si>
  <si>
    <t>SIÃˆGE UGECAM HAUTS DE FRANCE</t>
  </si>
  <si>
    <t>SSR UGECAM BEAUVAIS</t>
  </si>
  <si>
    <t>CLINIQUE PSYCHIATRIQUE "LE RYONVAL"</t>
  </si>
  <si>
    <t>CTRE ANTOINE DE SAINT EXUPERY</t>
  </si>
  <si>
    <t>CLINIQUE PSYCHIATRIQ DE L ANGE GARDIEN</t>
  </si>
  <si>
    <t>SNC CLINIQUE DE L'ANGE GARDIEN</t>
  </si>
  <si>
    <t>POLYCLINIQUE SAINT GEORGES</t>
  </si>
  <si>
    <t>SOC D EXPL DE MAISONS DE SANTE</t>
  </si>
  <si>
    <t>LES AIRELLES</t>
  </si>
  <si>
    <t>SOC D'EXPLOITATION CLIN LES AIRELLES</t>
  </si>
  <si>
    <t>CLINIQUE LE PERREUX SUR MARNE INICEA</t>
  </si>
  <si>
    <t>SOC D'EXPLOITATION CLINIQUE DU PERREUX</t>
  </si>
  <si>
    <t>CTRE DE REEDUC L'OBSERVATOIRE - INICEA</t>
  </si>
  <si>
    <t>SOC EXPLOITATION CLINIQUE MED ST COME</t>
  </si>
  <si>
    <t>CTRE DIALYSE AMBULATOIRE-STEER</t>
  </si>
  <si>
    <t>SOC. TRAI  EPUR EXTRA RENALE</t>
  </si>
  <si>
    <t>CENTRE DE POST-CURE CROIX BLEUE VIRAC</t>
  </si>
  <si>
    <t>SOCIETE  FRANCAISE DE LA CROIX BLEUE</t>
  </si>
  <si>
    <t>2A0000030</t>
  </si>
  <si>
    <t>2A0000048</t>
  </si>
  <si>
    <t>CRF ET MAISON DE REPOS DU FINOSELLO</t>
  </si>
  <si>
    <t>SOCIETE ANONYME DU FINOSELLO</t>
  </si>
  <si>
    <t>CLINIQUE DE L'ANSE COLAS</t>
  </si>
  <si>
    <t>SOCIETE CLINIQUE DE L'ANSE COLAS</t>
  </si>
  <si>
    <t>CENTRE PEDIATRIQUE DES COTES</t>
  </si>
  <si>
    <t>SOCIETE DE CHARITE MATERNELLE</t>
  </si>
  <si>
    <t>2B0000145</t>
  </si>
  <si>
    <t>2B0000053</t>
  </si>
  <si>
    <t>POLYCLINIQUE LA RESIDENCE MAYMARD</t>
  </si>
  <si>
    <t>SOCIETE D'EXPLOITATION</t>
  </si>
  <si>
    <t>HÔPITAL PRIVE OCEANE</t>
  </si>
  <si>
    <t>SOCIETE D'EXPLOITATION OCEANE</t>
  </si>
  <si>
    <t>HOPITAL DE JOUR WILSON</t>
  </si>
  <si>
    <t>SOCIETE D'HYGIENE MENTALE D'AQUITAINE</t>
  </si>
  <si>
    <t>SERVICE DU SOIR</t>
  </si>
  <si>
    <t>CLINIQUE LES EAUX CLAIRES</t>
  </si>
  <si>
    <t>SOCIETE EXPLOI CLINIQUE EAUX CLAIRES</t>
  </si>
  <si>
    <t>CLINIQUE PAUL PICQUET SENS</t>
  </si>
  <si>
    <t>SOCIETE EXPLOITATION CLINIQUE PICQUET</t>
  </si>
  <si>
    <t>MAISON DE CONVALESCENCE LA SERENA</t>
  </si>
  <si>
    <t>SOCIETE GESTION DES HAUTS DE NICE</t>
  </si>
  <si>
    <t>UNITE DE DIETETIQUE SOMEDI</t>
  </si>
  <si>
    <t>SOCIETE MEDITERRANEENNE DE DIETETIQUE</t>
  </si>
  <si>
    <t>CLINIQUE SAINT CHARLES LYON</t>
  </si>
  <si>
    <t>SOCIETE NOUVELLE CLINIQUE ST CHARLES</t>
  </si>
  <si>
    <t>CLINIQUE LES NOUVELLES EAUX MARINES</t>
  </si>
  <si>
    <t>SOCIETE NOUVELLE LES EAUX MARINES</t>
  </si>
  <si>
    <t>HOPITAL GOUIN A CLICHY</t>
  </si>
  <si>
    <t>SOCIETE PHILANTHROPIQUE</t>
  </si>
  <si>
    <t>POLYCLINIQUE LA LIGNE BLEUE</t>
  </si>
  <si>
    <t>SOGECLER SAS</t>
  </si>
  <si>
    <t>CRF LE FLORIDE LE BARCARES</t>
  </si>
  <si>
    <t>SOGESK CENTRE HELIO MARIN LE FLORIDE</t>
  </si>
  <si>
    <t>CLINIQUE AXIUM</t>
  </si>
  <si>
    <t>SOREVIE GAM</t>
  </si>
  <si>
    <t>SSR DU CAUX LITTORAL</t>
  </si>
  <si>
    <t>SSR DU CAUX LITTORAL - MAISON DE CONVALESCENCE</t>
  </si>
  <si>
    <t>CENTRE DE PNEUMOLOGIE LES TERRASSES</t>
  </si>
  <si>
    <t>STE D'EXPLOIT. DU CENTRE LES TERRASSES</t>
  </si>
  <si>
    <t>CLINIQUE DE LA PLAINE</t>
  </si>
  <si>
    <t>STE D'EXPLOIT.CLIN.DE LA PLAINE</t>
  </si>
  <si>
    <t>POLE SANTE REPUBLIQUE</t>
  </si>
  <si>
    <t>STE GESTION ETABL.DE SOINS</t>
  </si>
  <si>
    <t>CL SSR SUNNY COTTAGE AMELIE LES BAINS</t>
  </si>
  <si>
    <t>SUNNY COTTAGE</t>
  </si>
  <si>
    <t>SYNERGIA LUBERON</t>
  </si>
  <si>
    <t>SYNERGIA VENTOUX</t>
  </si>
  <si>
    <t>CLINIQUE TEMPS DE VIE SAINT-QUENTIN</t>
  </si>
  <si>
    <t>TEMPS DE VIE</t>
  </si>
  <si>
    <t>HAD TEMPS DE VIE SAINT-QUENTIN</t>
  </si>
  <si>
    <t>THERAE CENTRE MEDICAL</t>
  </si>
  <si>
    <t>MAISON DE SANTE EMILE HENRI CATELAND</t>
  </si>
  <si>
    <t>UDSM  FONTENAY SOUS BOIS</t>
  </si>
  <si>
    <t>HAD UDSMA RODEZ</t>
  </si>
  <si>
    <t>UDSMA MUTUALITE FRANCAISE AVEYRON</t>
  </si>
  <si>
    <t>CLINIQUE MUTUALISTE PORTE DE L'ORIENT</t>
  </si>
  <si>
    <t>UG CLIN MUTUALISTE PORTE DE L'ORIENT</t>
  </si>
  <si>
    <t>SSR JULES VERNE</t>
  </si>
  <si>
    <t>UG CLINIQUE MUTUALISTE JULES VERNE</t>
  </si>
  <si>
    <t>CLINIQUE MUTUALISTE JULES VERNE</t>
  </si>
  <si>
    <t>UGECAM-HDJ DU CTRE READAPTATION COLMAR</t>
  </si>
  <si>
    <t>UGECAM ALSACE</t>
  </si>
  <si>
    <t>INST UNIV READAPT CLEMENCEAU STRASBG</t>
  </si>
  <si>
    <t>CRF MORSBRONN LES BAINS</t>
  </si>
  <si>
    <t>CRF NIEDERBRONN LES BAINS</t>
  </si>
  <si>
    <t>CENTRE MEDICAL CERRAN LIEBFRAUENTHAL</t>
  </si>
  <si>
    <t>CRF SCHIRMECK</t>
  </si>
  <si>
    <t>INST UNIV READAPT CLEMENCEAU ILLKIRCH</t>
  </si>
  <si>
    <t>CENTRE MEDICAL LE SCHIMMEL</t>
  </si>
  <si>
    <t>CENTRE MEDICAL LALANCE</t>
  </si>
  <si>
    <t>CENTRE MEDICAL LUPPACH</t>
  </si>
  <si>
    <t>CENTRE MEDICAL LE ROGGENBERG</t>
  </si>
  <si>
    <t>CENTRE MEDICAL SAINTE ANNE</t>
  </si>
  <si>
    <t>CENTRE DE READAPTATION DE COLMAR</t>
  </si>
  <si>
    <t>CENTRE MEDICAL CHATEAU DE BASSY</t>
  </si>
  <si>
    <t>UGECAM AQUITAINE</t>
  </si>
  <si>
    <t>CSSR LES LAURIERS</t>
  </si>
  <si>
    <t>CRF LA TOUR DE GASSIES</t>
  </si>
  <si>
    <t>CTRE DE REHABILITATION PSYCHO-SOCIALE</t>
  </si>
  <si>
    <t>EHPAD - USLD  LES ARBOUSIERS</t>
  </si>
  <si>
    <t>MECSS LA BELINE SALINS</t>
  </si>
  <si>
    <t>UGECAM BFC</t>
  </si>
  <si>
    <t>CRRF LE BOURBONNAIS</t>
  </si>
  <si>
    <t>CENTRE DE SOINS DE SUITE DE KERAMPIR</t>
  </si>
  <si>
    <t>UGECAM BRETAGNE ET PAYS DE LA LOIRE</t>
  </si>
  <si>
    <t>POLE READAPT DE CORNOUAILLE SAINT YVI</t>
  </si>
  <si>
    <t>POLE READAPT DE CORNOUAILLE CONCARNEAU</t>
  </si>
  <si>
    <t>POLE READAPT DE CORNOUAILLE QUIMPER</t>
  </si>
  <si>
    <t>CENTRE READAPTATION ESCALE THEBAUDAIS</t>
  </si>
  <si>
    <t>POLE GERIATRIQUE RENNAIS</t>
  </si>
  <si>
    <t>CRF LA TOURMALINE</t>
  </si>
  <si>
    <t>SSR LE BOIS RIGNOUX</t>
  </si>
  <si>
    <t>CSSR LES EUMENIDES - SITE ANGERS</t>
  </si>
  <si>
    <t>SSR LES EUMENIDES CHOLET</t>
  </si>
  <si>
    <t>CENTRE DE SOINS DE SUITE KORN-ER-HOUET</t>
  </si>
  <si>
    <t>CRF BEAUROUVRE SITE DE BLANDAINVILLE</t>
  </si>
  <si>
    <t>UGECAM CENTRE</t>
  </si>
  <si>
    <t>CRF CLOS ST VICTOR - JOUE LES TOURS</t>
  </si>
  <si>
    <t>CRFA LE COTEAU</t>
  </si>
  <si>
    <t>CTRE DE CONVALESCENCE L'HOSTREA NOYERS</t>
  </si>
  <si>
    <t>UGECAM DE NORMANDIE LE PETIT QUEVILLY</t>
  </si>
  <si>
    <t>CENTRE DE SOINS DE SUITE LE PARC</t>
  </si>
  <si>
    <t>CMPR LES HERBIERS BOIS GUILLAUME</t>
  </si>
  <si>
    <t>ESSR LE PRIEURE</t>
  </si>
  <si>
    <t>UGECAM IDF</t>
  </si>
  <si>
    <t>CENTRE DE READAPTATION DE COUBERT</t>
  </si>
  <si>
    <t>SSR LE CERRSY</t>
  </si>
  <si>
    <t>SSR PEDIATRIQUES EPABR MONTREUIL II</t>
  </si>
  <si>
    <t>CRF POUR ADULTES</t>
  </si>
  <si>
    <t>UGECAM NORD-EST</t>
  </si>
  <si>
    <t>SOINS DE SUITE SAINT JULIEN</t>
  </si>
  <si>
    <t>CRF POUR ENFANTS DE WARNECOURT</t>
  </si>
  <si>
    <t>CTRE DE READAPTATION LAY ST CHRISTOPHE</t>
  </si>
  <si>
    <t>INST REGIONAL DE READAPTATION NANCY</t>
  </si>
  <si>
    <t>IRR CTRE DE READAPTATION POUR ENFANTS</t>
  </si>
  <si>
    <t>CRF LE HOHBERG DE SARREGUEMINES</t>
  </si>
  <si>
    <t>CTRE MED DIET L'ALUMNAT SCY-CHAZELLES</t>
  </si>
  <si>
    <t>MAISON D'ENFANTS "LA COMBE" - SENONES</t>
  </si>
  <si>
    <t>CTRE MED L'EGREGORE CAVEIRAC UGECAM</t>
  </si>
  <si>
    <t>UGECAM OCCITANIE</t>
  </si>
  <si>
    <t>MECS CASTELNOUVEL LEGUEVIN UGECAM</t>
  </si>
  <si>
    <t>CL DU MAS DE ROCHET CASTELNAU LE LEZ</t>
  </si>
  <si>
    <t>CSSR LE VALLESPIR LE BOULOU</t>
  </si>
  <si>
    <t>CTRE SOINS DE SUITE READAPT LE COUSSON</t>
  </si>
  <si>
    <t>UGECAM PACA CORSE SIEGE</t>
  </si>
  <si>
    <t>CENTRE MEDICAL RHONE AZUR BRIANCON</t>
  </si>
  <si>
    <t>CENTRE RHONE AZUR GAP</t>
  </si>
  <si>
    <t>CSSR VALMANTE SITE HOPITAL EUROPEEN</t>
  </si>
  <si>
    <t>INST UNIV DE READAP VALMANTE SUD</t>
  </si>
  <si>
    <t>CSSR LE MYLORD SITE POLE SANTE</t>
  </si>
  <si>
    <t>SSR VAL ROSAY</t>
  </si>
  <si>
    <t>UGECAM RHONE-ALPES</t>
  </si>
  <si>
    <t>SSR LA MAISONNEE</t>
  </si>
  <si>
    <t>SSR ARC EN CIEL - TRESSERVE</t>
  </si>
  <si>
    <t>GPE HOSP MUTUALISTE LES PORTES DU SUD</t>
  </si>
  <si>
    <t>UMG DES ETABLISSEMENTS DU GRAND LYON</t>
  </si>
  <si>
    <t>GROUPE HOSPIT. MUTUALISTE DE GRENOBLE</t>
  </si>
  <si>
    <t>UMGGHM</t>
  </si>
  <si>
    <t>CENTRE MUTUALISTE NEUROLOGIQUE PROPARA</t>
  </si>
  <si>
    <t>UMP</t>
  </si>
  <si>
    <t>CENTRE MUTUALISTE RF ALBI</t>
  </si>
  <si>
    <t>UMT MUTUALITE TERRES D'OC</t>
  </si>
  <si>
    <t>CENTRE CRPA VALENCE D'ALBIGEOIS</t>
  </si>
  <si>
    <t>2A0001988</t>
  </si>
  <si>
    <t>2A0001848</t>
  </si>
  <si>
    <t>HAD AJACCIO ET GRAND AJACCIO</t>
  </si>
  <si>
    <t>UNION DES MUTUELLES DE CORSE SANTE</t>
  </si>
  <si>
    <t>SSR MAURICE DELORT - UGECAM</t>
  </si>
  <si>
    <t>UNION GESTION ETS ASSURANCE MALADIE</t>
  </si>
  <si>
    <t>SSR NUTRITION - OBESITE - UGECAM</t>
  </si>
  <si>
    <t>SSR MECS TZA-NOU - UGECAM</t>
  </si>
  <si>
    <t>SSR PEDIATRIQUE LES TERRASSES NIORT</t>
  </si>
  <si>
    <t>SSR LA COLLINE ENSOLEILLEE</t>
  </si>
  <si>
    <t>CENTRE LA CHENAIE</t>
  </si>
  <si>
    <t>CLINIQUE MUTUALISTE DE L'ESTUAIRE</t>
  </si>
  <si>
    <t>UNION GESTIONNAIRE CLINIQUE ESTUAIRE</t>
  </si>
  <si>
    <t>SSR VILLA NOTRE DAME</t>
  </si>
  <si>
    <t>UNION GESTIONNAIRE VILLA NOTRE DAME</t>
  </si>
  <si>
    <t>CH FREDERIC HENRI MANHES</t>
  </si>
  <si>
    <t>UNION MUTUALISTE D'INITIATIVE SANTE</t>
  </si>
  <si>
    <t>HOPITAL  SAINT JEAN DES GRESILLONS</t>
  </si>
  <si>
    <t>CRF LA ROSERAIE MONTFAUCON</t>
  </si>
  <si>
    <t>UNION MUTUALISTE LA ROSERAIE</t>
  </si>
  <si>
    <t>HAD ARNAULT TZANCK</t>
  </si>
  <si>
    <t>UNION SSIAD INSTITUT ARNAULT TZANCK</t>
  </si>
  <si>
    <t>CL MUTUALISTE CATALANE PERPIGNAN</t>
  </si>
  <si>
    <t>UNION TECHNIQUE MUTUALISTE</t>
  </si>
  <si>
    <t>CLINIQUE UROLOGIQUE NANTES ATLANTIS</t>
  </si>
  <si>
    <t>UROLOGIE NANTES CLIN ET INSTIT URO</t>
  </si>
  <si>
    <t>CL LES OLIVIERS LEZIGNAN USSAP</t>
  </si>
  <si>
    <t>USSAP</t>
  </si>
  <si>
    <t>HJ PSY GEN PA LIMOUX CHENIER USSAP</t>
  </si>
  <si>
    <t>CL VERDEAU PAILLES CARCASSONNE USSAP</t>
  </si>
  <si>
    <t>CL VIA DOMITIA NARBONNE USSAP</t>
  </si>
  <si>
    <t>HJ PSY GEN CASTELNAUDARY USSAP</t>
  </si>
  <si>
    <t>HJ PIJ CASTELNAUDARY USSAP</t>
  </si>
  <si>
    <t>HJ PSY GEN LEZIGNAN USSAP</t>
  </si>
  <si>
    <t>HJ PSY GEN CARCASSONNE BEAL USSAP</t>
  </si>
  <si>
    <t>HJ PSY GEN LIMOUX MASSIA USSAP</t>
  </si>
  <si>
    <t>CL ARAGOU LES TILLEULS LIMOUX USSAP</t>
  </si>
  <si>
    <t>HJ PIJ CARCASSONNE USSAP</t>
  </si>
  <si>
    <t>HJ PSY GEN LIMOUX 1ER MAI USSAP</t>
  </si>
  <si>
    <t>HJ PIJ LIMOUX USSAP</t>
  </si>
  <si>
    <t>SSR LIMOUX ARAGOU LES TILLEULS USSAP</t>
  </si>
  <si>
    <t>USLD LES PATIOS D'ARGENT ARLES SUR T</t>
  </si>
  <si>
    <t>PSR BOUFFARD VERCELLI SITE CHPERPIGNAN</t>
  </si>
  <si>
    <t>CLINIQUE SAINT PAUL DE MAUSOLE</t>
  </si>
  <si>
    <t>VIVRE ET DEVENIR VILLEPINTE ST MICHEL</t>
  </si>
  <si>
    <t>EHSSR STE MARTHE</t>
  </si>
  <si>
    <t>ETABLISSEMENT HOSPITALIER SAINTE MARIE</t>
  </si>
  <si>
    <t>SSR VIVALTO CONFLUENT</t>
  </si>
  <si>
    <t>VS SUB 3</t>
  </si>
  <si>
    <t>HOPITAL SAINTE MARIE PARIS</t>
  </si>
  <si>
    <t>VYV 3 ILE DE FRANCE</t>
  </si>
  <si>
    <t>HOPITAL LA BOISSIERE</t>
  </si>
  <si>
    <t>SSR CTRE BASSE VISION ET AUDITION</t>
  </si>
  <si>
    <t>VYV3 PDL PÃ”LE ACCOMPAGNEMENT ET SOINS</t>
  </si>
  <si>
    <t>SSR SAINT CLAUDE</t>
  </si>
  <si>
    <t>USLD CHEVEUX BLANCS</t>
  </si>
  <si>
    <t>VYV3 PDL PERSONNES AGEES</t>
  </si>
  <si>
    <t>KALANA ETS SOINS DE SUITE GERIATRIQUE</t>
  </si>
  <si>
    <t>YOMARA</t>
  </si>
  <si>
    <t>Numéro GHT</t>
  </si>
  <si>
    <t xml:space="preserve">Région </t>
  </si>
  <si>
    <t>FINESS EJ ES support</t>
  </si>
  <si>
    <t>Etablissement support</t>
  </si>
  <si>
    <t>Validation prérequis par ES support</t>
  </si>
  <si>
    <t>AC du  GHT</t>
  </si>
  <si>
    <t>AC des EJ validant le prérequis SUN-ES</t>
  </si>
  <si>
    <t xml:space="preserve">% AC </t>
  </si>
  <si>
    <t xml:space="preserve">Validation prérequis D1 </t>
  </si>
  <si>
    <t>630780989</t>
  </si>
  <si>
    <t>Oui</t>
  </si>
  <si>
    <t>730000015</t>
  </si>
  <si>
    <t>010780054</t>
  </si>
  <si>
    <t>150780096</t>
  </si>
  <si>
    <t>380780080</t>
  </si>
  <si>
    <t>430000018</t>
  </si>
  <si>
    <t>740790258</t>
  </si>
  <si>
    <t>740781133</t>
  </si>
  <si>
    <t>420784878</t>
  </si>
  <si>
    <t>690781810</t>
  </si>
  <si>
    <t>380780049</t>
  </si>
  <si>
    <t>690782222</t>
  </si>
  <si>
    <t>260000021</t>
  </si>
  <si>
    <t>710780958</t>
  </si>
  <si>
    <t>710780263</t>
  </si>
  <si>
    <t>210780581</t>
  </si>
  <si>
    <t>890000037</t>
  </si>
  <si>
    <t>890970569</t>
  </si>
  <si>
    <t>580780039</t>
  </si>
  <si>
    <t>250000015</t>
  </si>
  <si>
    <t>390780146</t>
  </si>
  <si>
    <t>900000365</t>
  </si>
  <si>
    <t>700004591</t>
  </si>
  <si>
    <t>210012175</t>
  </si>
  <si>
    <t>290000017</t>
  </si>
  <si>
    <t>290020700</t>
  </si>
  <si>
    <t>560005746</t>
  </si>
  <si>
    <t>560023210</t>
  </si>
  <si>
    <t>350005179</t>
  </si>
  <si>
    <t>350000022</t>
  </si>
  <si>
    <t>220000020</t>
  </si>
  <si>
    <t>560014748</t>
  </si>
  <si>
    <t>180000028</t>
  </si>
  <si>
    <t>360000053</t>
  </si>
  <si>
    <t>370000481</t>
  </si>
  <si>
    <t>410000087</t>
  </si>
  <si>
    <t>450000088</t>
  </si>
  <si>
    <t>280000134</t>
  </si>
  <si>
    <t>670780055</t>
  </si>
  <si>
    <t>680000973</t>
  </si>
  <si>
    <t>680020336</t>
  </si>
  <si>
    <t>080011174</t>
  </si>
  <si>
    <t>510000029</t>
  </si>
  <si>
    <t>100000017</t>
  </si>
  <si>
    <t>570000158</t>
  </si>
  <si>
    <t>570005165</t>
  </si>
  <si>
    <t>550006795</t>
  </si>
  <si>
    <t>540023264</t>
  </si>
  <si>
    <t>880007059</t>
  </si>
  <si>
    <t>970100228</t>
  </si>
  <si>
    <t>970302022</t>
  </si>
  <si>
    <t>020000063</t>
  </si>
  <si>
    <t>020000261</t>
  </si>
  <si>
    <t>620100685</t>
  </si>
  <si>
    <t>620100057</t>
  </si>
  <si>
    <t>590783239</t>
  </si>
  <si>
    <t>590782215</t>
  </si>
  <si>
    <t>590780193</t>
  </si>
  <si>
    <t>590781415</t>
  </si>
  <si>
    <t>620103440</t>
  </si>
  <si>
    <t>600100713</t>
  </si>
  <si>
    <t>600101984</t>
  </si>
  <si>
    <t>600100721</t>
  </si>
  <si>
    <t>590782660</t>
  </si>
  <si>
    <t>800000044</t>
  </si>
  <si>
    <t>770021145</t>
  </si>
  <si>
    <t>770110054</t>
  </si>
  <si>
    <t>780001236</t>
  </si>
  <si>
    <t>780110078</t>
  </si>
  <si>
    <t>910110055</t>
  </si>
  <si>
    <t>910002773</t>
  </si>
  <si>
    <t>920009909</t>
  </si>
  <si>
    <t>930110051</t>
  </si>
  <si>
    <t>930021480</t>
  </si>
  <si>
    <t>940016819</t>
  </si>
  <si>
    <t>940110018</t>
  </si>
  <si>
    <t>940140049</t>
  </si>
  <si>
    <t>950110015</t>
  </si>
  <si>
    <t>950110080</t>
  </si>
  <si>
    <t>750062036</t>
  </si>
  <si>
    <t>160000451</t>
  </si>
  <si>
    <t>170024194</t>
  </si>
  <si>
    <t>170780175</t>
  </si>
  <si>
    <t>870000015</t>
  </si>
  <si>
    <t>240000117</t>
  </si>
  <si>
    <t>330781196</t>
  </si>
  <si>
    <t>400011177</t>
  </si>
  <si>
    <t>470016171</t>
  </si>
  <si>
    <t>640780417</t>
  </si>
  <si>
    <t>640781290</t>
  </si>
  <si>
    <t>790000012</t>
  </si>
  <si>
    <t>860014208</t>
  </si>
  <si>
    <t>610780165</t>
  </si>
  <si>
    <t>610780082</t>
  </si>
  <si>
    <t>500000013</t>
  </si>
  <si>
    <t>760780023</t>
  </si>
  <si>
    <t>500000112</t>
  </si>
  <si>
    <t>140000100</t>
  </si>
  <si>
    <t>760780239</t>
  </si>
  <si>
    <t>760780726</t>
  </si>
  <si>
    <t>760024042</t>
  </si>
  <si>
    <t>270023724</t>
  </si>
  <si>
    <t>500000054</t>
  </si>
  <si>
    <t>660780180</t>
  </si>
  <si>
    <t>110780061</t>
  </si>
  <si>
    <t>300780038</t>
  </si>
  <si>
    <t>340780477</t>
  </si>
  <si>
    <t>340780055</t>
  </si>
  <si>
    <t>480780097</t>
  </si>
  <si>
    <t>310781406</t>
  </si>
  <si>
    <t>090781774</t>
  </si>
  <si>
    <t>650783160</t>
  </si>
  <si>
    <t>320780117</t>
  </si>
  <si>
    <t>820000016</t>
  </si>
  <si>
    <t>120780044</t>
  </si>
  <si>
    <t>810000380</t>
  </si>
  <si>
    <t>460780216</t>
  </si>
  <si>
    <t>970408589</t>
  </si>
  <si>
    <t>840006597</t>
  </si>
  <si>
    <t>830100616</t>
  </si>
  <si>
    <t>040788879</t>
  </si>
  <si>
    <t>130786049</t>
  </si>
  <si>
    <t>060785011</t>
  </si>
  <si>
    <t>050002948</t>
  </si>
  <si>
    <t>440000289</t>
  </si>
  <si>
    <t>490000031</t>
  </si>
  <si>
    <t>530000371</t>
  </si>
  <si>
    <t>720000025</t>
  </si>
  <si>
    <t>850000019</t>
  </si>
  <si>
    <r>
      <t xml:space="preserve">Programme CaRE - Domaine 1
Appel à Financement n°1- 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
et ne sera validé définitivement qu'une fois l'arrêté publié !!</t>
    </r>
  </si>
  <si>
    <t>Nombre de "Oui"</t>
  </si>
  <si>
    <t>Nombre de "Non"</t>
  </si>
  <si>
    <t>Région du FINESS juridique</t>
  </si>
  <si>
    <t>Régions du FINESS juridique</t>
  </si>
  <si>
    <t>Région sélectionnée</t>
  </si>
  <si>
    <t>Liste des GHT par région sélectionnée</t>
  </si>
  <si>
    <t>GHT sélectioné</t>
  </si>
  <si>
    <t>Numéro GHT sélectionné</t>
  </si>
  <si>
    <t>Intitulé des GHT</t>
  </si>
  <si>
    <t xml:space="preserve">Activité combinée </t>
  </si>
  <si>
    <t>Activité combinée pour les EJ validés</t>
  </si>
  <si>
    <t>Validation Prérequis SUN-ES</t>
  </si>
  <si>
    <t>Support (1/0)</t>
  </si>
  <si>
    <t>ES support du GHT - Validation prérequis</t>
  </si>
  <si>
    <r>
      <t xml:space="preserve">Programme CaRE - Domaine 1
Appel à Financement n°1
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
et ne sera validé définitivement qu'une fois l'arrêté publié !!</t>
    </r>
  </si>
  <si>
    <t>Raison sociale FINESS juridique</t>
  </si>
  <si>
    <t>Validation prérequis D1</t>
  </si>
  <si>
    <t>020000295</t>
  </si>
  <si>
    <t>020002085</t>
  </si>
  <si>
    <t>750810814</t>
  </si>
  <si>
    <t>840000137</t>
  </si>
  <si>
    <t>590781605</t>
  </si>
  <si>
    <t>600100028</t>
  </si>
  <si>
    <t>690780101</t>
  </si>
  <si>
    <t>750110025</t>
  </si>
  <si>
    <t>770110070</t>
  </si>
  <si>
    <t>910140029</t>
  </si>
  <si>
    <t>930140025</t>
  </si>
  <si>
    <t>750810798</t>
  </si>
  <si>
    <t>970100277</t>
  </si>
  <si>
    <t>970202180</t>
  </si>
  <si>
    <t>970211207</t>
  </si>
  <si>
    <t>980500003</t>
  </si>
  <si>
    <t>Raison sociale</t>
  </si>
  <si>
    <t>AC de l'EJ</t>
  </si>
  <si>
    <t>AC des EG validant les prérequis SUN-ES</t>
  </si>
  <si>
    <t>% AC</t>
  </si>
  <si>
    <t>Validation Prérequis D1</t>
  </si>
  <si>
    <t>Liste des RSJ par région sélectionnée</t>
  </si>
  <si>
    <t>RSJ sélectionnée</t>
  </si>
  <si>
    <t>FINESS Juridique sélectionné</t>
  </si>
  <si>
    <t>Résutats du filtrage RSJ</t>
  </si>
  <si>
    <t>Raison juridique sociale</t>
  </si>
  <si>
    <t>FINESS Juridique par région sélectionnée</t>
  </si>
  <si>
    <t>Résutats du filtrage FINESS juridique</t>
  </si>
  <si>
    <t>Région FINESS Géographique</t>
  </si>
  <si>
    <t>Etablissement</t>
  </si>
  <si>
    <t xml:space="preserve">FINESS PMSI </t>
  </si>
  <si>
    <t>FINESS Geographique</t>
  </si>
  <si>
    <t>Statut juridique</t>
  </si>
  <si>
    <t>Domaine</t>
  </si>
  <si>
    <t>Groupes &amp; Fédérations</t>
  </si>
  <si>
    <t>Prérequis validation</t>
  </si>
  <si>
    <t>PDL</t>
  </si>
  <si>
    <t xml:space="preserve"> 	CENTRE HOSPITALIER ST CALAIS </t>
  </si>
  <si>
    <t>Établissement public</t>
  </si>
  <si>
    <t>Domaine 1 ; Domaine 3 ; Domaine 4</t>
  </si>
  <si>
    <t>FHF</t>
  </si>
  <si>
    <t>GE</t>
  </si>
  <si>
    <t xml:space="preserve"> CHS DE JURY</t>
  </si>
  <si>
    <t>Plusieurs correspondances trouvées</t>
  </si>
  <si>
    <t>Domaine 1 ; Domaine 4</t>
  </si>
  <si>
    <t>Normandie</t>
  </si>
  <si>
    <t xml:space="preserve">	HL YVETOT - HOPITAL ASSELIN-HEDELIN</t>
  </si>
  <si>
    <t>PACA</t>
  </si>
  <si>
    <t xml:space="preserve">Assistance publique des hôpitaux de Marseille (APHM) </t>
  </si>
  <si>
    <t>Domaine 1 ; Domaine 1 - Bonus CRO ; Domaine 3 ; Domaine 4 ; Domaine 1 - Bonus Reprise du stock DMP</t>
  </si>
  <si>
    <t>Bretagne</t>
  </si>
  <si>
    <t>C.H FERDINAND GRALL LANDERNEAU</t>
  </si>
  <si>
    <t>Domaine 1 ; Domaine 1 - Bonus CRO ; Domaine 2 ; Domaine 3</t>
  </si>
  <si>
    <t>Occitanie</t>
  </si>
  <si>
    <t>C.H. (EX H.L.)  DE GIMONT</t>
  </si>
  <si>
    <t>C.H. (EX H.L.) DE MAUVEZIN</t>
  </si>
  <si>
    <t>C.H. (EX H.L.) DE MIRANDE</t>
  </si>
  <si>
    <t>C.H. (EX H.L.) DE NOGARO</t>
  </si>
  <si>
    <t>C.H. (EX H.L.) DE VIC-FEZENSAC</t>
  </si>
  <si>
    <t>C.H. GUILLAUME REGNIER RENNES</t>
  </si>
  <si>
    <t>IDF</t>
  </si>
  <si>
    <t>C.H.(EX H.L.) SAINT GENIEZ D'OLT</t>
  </si>
  <si>
    <t>C.H.I. (EX H.L.) DE LOMBEZ SAMATAN</t>
  </si>
  <si>
    <t>C.H.I. (EX H.L.)ESPALIONSTLAURENTD'OLT</t>
  </si>
  <si>
    <t>C.H.R.U. BREST</t>
  </si>
  <si>
    <t>CASH de Nanterre - Hôpital Max Fourestier</t>
  </si>
  <si>
    <t>Domaine 1 ; Domaine 2 ; Domaine 3 ; Domaine 4</t>
  </si>
  <si>
    <t>CENTRE  HOSPITALIER CONDOM</t>
  </si>
  <si>
    <t>Centre de Gérontologie LES ABONDANCES</t>
  </si>
  <si>
    <t>Centre de Réadaptation Spécialisé Saint-Luc</t>
  </si>
  <si>
    <t>HDF</t>
  </si>
  <si>
    <t>Centre de Rééducation et de Réadaptation Fonctionnelle Jacques FICHEUX</t>
  </si>
  <si>
    <t>Domaine 1</t>
  </si>
  <si>
    <t xml:space="preserve">CENTRE DEPART. DE REPOS ET DE SOINS </t>
  </si>
  <si>
    <t>CVL</t>
  </si>
  <si>
    <t>CENTRE DEPARTEMENTAL GERIATRIQUE DE L'INDRE</t>
  </si>
  <si>
    <t>Centre Gérontologique Départemental</t>
  </si>
  <si>
    <t>FHF, FNEHAD</t>
  </si>
  <si>
    <t>centre hopitalier de pont à mousson</t>
  </si>
  <si>
    <t>Centre Hopitalier InterCommunal de Castres MAzamet</t>
  </si>
  <si>
    <t>Domaine 1 ; Domaine 1 - Bonus CRO ; Domaine 1 - Bonus Reprise du stock DMP ; Domaine 2 ; Domaine 3 ; Domaine 4</t>
  </si>
  <si>
    <t>CENTRE HOS¨PITALIER DE VALENCAY</t>
  </si>
  <si>
    <t>BFC</t>
  </si>
  <si>
    <t>CENTRE HOSITALIER JEAN BOUVERI GALUZOT</t>
  </si>
  <si>
    <t>FHP</t>
  </si>
  <si>
    <t xml:space="preserve">Centre hospitalier </t>
  </si>
  <si>
    <t>ARA</t>
  </si>
  <si>
    <t xml:space="preserve">Centre Hospitalier </t>
  </si>
  <si>
    <t>NA</t>
  </si>
  <si>
    <t xml:space="preserve">CENTRE HOSPITALIER  GERIATRIQUE </t>
  </si>
  <si>
    <t>Centre Hospitalier "Marguerite de Lorraine"</t>
  </si>
  <si>
    <t>Domaine 1 ; Domaine 3</t>
  </si>
  <si>
    <t>CENTRE HOSPITALIER ALENÇON MAMERS</t>
  </si>
  <si>
    <t>Domaine 1 ; Domaine 1 - Bonus CRO ; Domaine 3</t>
  </si>
  <si>
    <t>CENTRE HOSPITALIER ALPES ISERE</t>
  </si>
  <si>
    <t>FHF, FEHAP, FNEHAD</t>
  </si>
  <si>
    <t>Centre Hospitalier Alpes Leman (CHAL)</t>
  </si>
  <si>
    <t>Domaine 1 ; Domaine 1 - Bonus CRO ; Domaine 2 ; Domaine 4</t>
  </si>
  <si>
    <t>Centre Hospitalier Ambert</t>
  </si>
  <si>
    <t>Centre Hospitalier Annecy Genevois</t>
  </si>
  <si>
    <t>Domaine 1 ; Domaine 1 - Bonus CRO ; Domaine 2 ; Domaine 3 ; Domaine 4</t>
  </si>
  <si>
    <t>Centre Hospitalier Ariège Couserans</t>
  </si>
  <si>
    <t>CENTRE HOSPITALIER AUNAY BAYEUX</t>
  </si>
  <si>
    <t>Domaine 1 ; Domaine 1 - Bonus CRO</t>
  </si>
  <si>
    <t>Centre Hospitalier Avranches Granville</t>
  </si>
  <si>
    <t>Centre hospitalier Belnay</t>
  </si>
  <si>
    <t>Centre Hospitalier Bernard Desplas</t>
  </si>
  <si>
    <t>Centre hospitalier Bernay</t>
  </si>
  <si>
    <t>Centre Hospitalier Bretagne Atlantique</t>
  </si>
  <si>
    <t>Centre Hospitalier BRISSET</t>
  </si>
  <si>
    <t>centre hospitalier Buëch Durance</t>
  </si>
  <si>
    <t>Corse</t>
  </si>
  <si>
    <t>Centre Hospitalier CALVI-BALAGNE</t>
  </si>
  <si>
    <t>CENTRE HOSPITALIER CAMILLE CLAUDEL LA COURONNE</t>
  </si>
  <si>
    <t xml:space="preserve">CENTRE HOSPITALIER CHATEAU DU LOIR </t>
  </si>
  <si>
    <t>Domaine 1 ; Domaine 1 - Bonus Reprise du stock DMP ; Domaine 4</t>
  </si>
  <si>
    <t>Centre Hospitalier Châteaubriant-Nozay-Pouancé</t>
  </si>
  <si>
    <t>Centre Hospitalier Comminges Pyrénées</t>
  </si>
  <si>
    <t>Centre Hospitalier Corté-Tattone</t>
  </si>
  <si>
    <t>CENTRE HOSPITALIER D'AIRE SUR LA LYS</t>
  </si>
  <si>
    <t>centre hospitalier d'ALBI</t>
  </si>
  <si>
    <t>Domaine 1 ; Domaine 1 - Bonus CRO ; Domaine 1 - Bonus Reprise du stock DMP ; Domaine 3 ; Domaine 4</t>
  </si>
  <si>
    <t>Centre hospitalier d'Angoulême</t>
  </si>
  <si>
    <t>CENTRE HOSPITALIER D'ANTIBES</t>
  </si>
  <si>
    <t>Centre Hospitalier d'Arcachon</t>
  </si>
  <si>
    <t>CENTRE HOSPITALIER D'ARDECHE MERIDIONALE</t>
  </si>
  <si>
    <t>Centre Hospitalier d'Argentan</t>
  </si>
  <si>
    <t>Domaine 1 ; Domaine 1 - Bonus CRO ; Domaine 3 ; Domaine 4</t>
  </si>
  <si>
    <t>Centre Hospitalier d'Argonne</t>
  </si>
  <si>
    <t>Centre Hospitalier d'Armentières</t>
  </si>
  <si>
    <t>Centre Hospitalier d'Arpajon</t>
  </si>
  <si>
    <t>Centre hospitalier d'Arras</t>
  </si>
  <si>
    <t>Centre Hospitalier d'Aubusson</t>
  </si>
  <si>
    <t>CENTRE HOSPITALIER D'AUCH</t>
  </si>
  <si>
    <t>Centre Hospitalier d'Auxerre</t>
  </si>
  <si>
    <t>Centre Hospitalier d'Avallon</t>
  </si>
  <si>
    <t>Domaine 1 ; Domaine 2</t>
  </si>
  <si>
    <t>Centre Hospitalier d'Avignon - Henri DUFFAUT</t>
  </si>
  <si>
    <t>Centre Hospitalier de Bagnères de Bigorre</t>
  </si>
  <si>
    <t>Centre Hospitalier de Bagnols sur Ceze</t>
  </si>
  <si>
    <t>Centre Hospitalier de BAILLEUL</t>
  </si>
  <si>
    <t>Centre hospitalier de Bapaume</t>
  </si>
  <si>
    <t>Centre Hospitalier de Bergerac</t>
  </si>
  <si>
    <t>Centre Hospitalier de Béziers</t>
  </si>
  <si>
    <t>Centre Hospitalier de Billom</t>
  </si>
  <si>
    <t>Centre Hospitalier de Blois</t>
  </si>
  <si>
    <t>Centre Hospitalier de Boen</t>
  </si>
  <si>
    <t>Centre Hospitalier de Bourg en Bresse</t>
  </si>
  <si>
    <t>Centre Hospitalier de Bourg Saint Maurice</t>
  </si>
  <si>
    <t>Centre Hospitalier de Buzancais</t>
  </si>
  <si>
    <t>CENTRE HOSPITALIER DE CADILLAC</t>
  </si>
  <si>
    <t>Centre Hospitalier de Cahors</t>
  </si>
  <si>
    <t>Centre hospitalier de Calais</t>
  </si>
  <si>
    <t>Domaine 2</t>
  </si>
  <si>
    <t>CENTRE HOSPITALIER DE CANCALE</t>
  </si>
  <si>
    <t>Guadeloupe</t>
  </si>
  <si>
    <t>CENTRE HOSPITALIER DE CAPESTERRE BELLE - EAU</t>
  </si>
  <si>
    <t>Centre hospitalier de Carcassonne</t>
  </si>
  <si>
    <t>CENTRE HOSPITALIER DE CARENTAN LES MARAIS</t>
  </si>
  <si>
    <t>Domaine 1 ; Domaine 4 ; Domaine 1 - Bonus Reprise du stock DMP</t>
  </si>
  <si>
    <t>Domaine 1 ; Domaine 1 - Bonus CRO ; Domaine 4</t>
  </si>
  <si>
    <t>CENTRE HOSPITALIER de CASTELLUCCIO</t>
  </si>
  <si>
    <t>CENTRE HOSPITALIER DE CASTELNAUDARY</t>
  </si>
  <si>
    <t>Guyane</t>
  </si>
  <si>
    <t>Centre Hospitalier de Cayenne Andrée Rosemon</t>
  </si>
  <si>
    <t>Centre Hospitalier de Châlons-en-Champagne</t>
  </si>
  <si>
    <t>Centre Hospitalier de Château-Chinon</t>
  </si>
  <si>
    <t>Centre Hospitalier de Châteauroux - Le Blanc</t>
  </si>
  <si>
    <t xml:space="preserve">Centre hospitalier de Chauny </t>
  </si>
  <si>
    <t>CENTRE HOSPITALIER DE CHOLET</t>
  </si>
  <si>
    <t>Centre Hospitalier de CLAMECY</t>
  </si>
  <si>
    <t>Centre Hospitalier de Clermont de l'Oise</t>
  </si>
  <si>
    <t>CENTRE HOSPITALIER DE CLERMONT-L'HÉRAULT</t>
  </si>
  <si>
    <t>CENTRE HOSPITALIER DE CONDAT EN FENIERS</t>
  </si>
  <si>
    <t>Centre hospitalier de Cosne</t>
  </si>
  <si>
    <t>Centre hospitalier de Crest</t>
  </si>
  <si>
    <t>Centre Hospitalier de Decize</t>
  </si>
  <si>
    <t>Centre hospitalier de Denain</t>
  </si>
  <si>
    <t>CENTRE HOSPITALIER DE DIE</t>
  </si>
  <si>
    <t>Centre Hospitalier de Dieppe</t>
  </si>
  <si>
    <t>CENTRE HOSPITALIER DE DINAN</t>
  </si>
  <si>
    <t>Centre hospitalier de Douai</t>
  </si>
  <si>
    <t>Domaine 1 ; Domaine 2 ; Domaine 3</t>
  </si>
  <si>
    <t>CENTRE HOSPITALIER DE DUNKERQUE</t>
  </si>
  <si>
    <t>Centre Hospitalier de Eu</t>
  </si>
  <si>
    <t xml:space="preserve">Centre Hospitalier de Falaise </t>
  </si>
  <si>
    <t xml:space="preserve">CENTRE HOSPITALIER DE FISMES </t>
  </si>
  <si>
    <t>Centre Hospitalier de Gaillac</t>
  </si>
  <si>
    <t>Centre Hospitalier de GONESSE</t>
  </si>
  <si>
    <t>centre hospitalier de gordes</t>
  </si>
  <si>
    <t>Centre Hospitalier de Graulhet</t>
  </si>
  <si>
    <t>Domaine 2 ; Domaine 3</t>
  </si>
  <si>
    <t>Centre hospitalier de Guingamp</t>
  </si>
  <si>
    <t>Domaine 1 ; Domaine 1 - Bonus CRO ; Domaine 1 - Bonus Reprise du stock DMP ; Domaine 2 ; Domaine 3</t>
  </si>
  <si>
    <t>Centre Hospitalier de GUISE</t>
  </si>
  <si>
    <t>Centre hospitalier de Haguenau</t>
  </si>
  <si>
    <t>CENTRE HOSPITALIER DE HYERES</t>
  </si>
  <si>
    <t>Centre Hospitalier de Joigny</t>
  </si>
  <si>
    <t>Centre hospitalier de kourou</t>
  </si>
  <si>
    <t>Centre Hospitalier de La Basse -Terre</t>
  </si>
  <si>
    <t xml:space="preserve">CENTRE HOSPITALIER DE LA CIOTAT </t>
  </si>
  <si>
    <t>Centre Hospitalier de la Corniche Angevine</t>
  </si>
  <si>
    <t xml:space="preserve">Centre Hospitalier de la Cote Basque </t>
  </si>
  <si>
    <t>Centre hospitalier de la Côte Fleurie</t>
  </si>
  <si>
    <t>Centre Hospitalier de la Haute Côte-d'Or</t>
  </si>
  <si>
    <t>Domaine 1 ; Domaine 2 ; Domaine 4</t>
  </si>
  <si>
    <t>Centre hospitalier de la Haute Gironde</t>
  </si>
  <si>
    <t>Centre Hospitalier de la Mauldre</t>
  </si>
  <si>
    <t>Centre hospitalier de la région de Saint-Omer</t>
  </si>
  <si>
    <t>Centre Hospitalier de la Tour Blanche</t>
  </si>
  <si>
    <t>Domaine 1 ; Domaine 1 - Bonus Reprise du stock DMP ; Domaine 3 ; Domaine 4</t>
  </si>
  <si>
    <t>Centre Hospitalier de l'Agglomération de Nevers</t>
  </si>
  <si>
    <t>Centre Hospitalier de l'Agglomération Montargoise</t>
  </si>
  <si>
    <t>Centre Hospitalier de L'AIGLE</t>
  </si>
  <si>
    <t>Centre Hospitalier de Lannemezan</t>
  </si>
  <si>
    <t>Centre hospitalier de Lannion</t>
  </si>
  <si>
    <t>CENTRE HOSPITALIER DE LAON</t>
  </si>
  <si>
    <t>Domaine 3</t>
  </si>
  <si>
    <t>Centre Hospitalier de l'Arrondissement de Montreuil-sur-mer</t>
  </si>
  <si>
    <t>Centre Hospitalier de l'Austreberthe - HOPITAL PASTEUR-VALLERY-RADOT</t>
  </si>
  <si>
    <t>Centre Hospitalier de Lavaur</t>
  </si>
  <si>
    <t>CENTRE HOSPITALIER DE LEVROUX</t>
  </si>
  <si>
    <t>CENTRE HOSPITALIER DE LIMOUX/QUILLAN</t>
  </si>
  <si>
    <t>Centre Hospitalier de L'Isle-sur-la-Sorgue</t>
  </si>
  <si>
    <t>Centre Hospitalier de Lorquin</t>
  </si>
  <si>
    <t>CENTRE HOSPITALIER DE L'OUEST GUYANAIS "FRANCK JOLY"</t>
  </si>
  <si>
    <t>CENTRE HOSPITALIER DE L'OUEST VOSGIEN</t>
  </si>
  <si>
    <t>Centre hospitalier de Lourdes</t>
  </si>
  <si>
    <t>Centre Hospitalier de Lunel</t>
  </si>
  <si>
    <t>Domaine 1 ; Domaine 1 - Bonus Reprise du stock DMP</t>
  </si>
  <si>
    <t>Centre Hospitalier de Lunéville</t>
  </si>
  <si>
    <t>Centre hospitalier DE LUZY DUFEILLANT</t>
  </si>
  <si>
    <t>Centre Hospitalier de Macon</t>
  </si>
  <si>
    <t>Centre Hospitalier de Mauléon</t>
  </si>
  <si>
    <t>Mayotte</t>
  </si>
  <si>
    <t>centre hospitalier de mayotte</t>
  </si>
  <si>
    <t>Centre Hospitalier de Montauban</t>
  </si>
  <si>
    <t>Centre Hospitalier de Montlucon-Neris les bains</t>
  </si>
  <si>
    <t>Centre Hospitalier de Montmirail</t>
  </si>
  <si>
    <t>Centre Hospitalier de Montrichard</t>
  </si>
  <si>
    <t>Centre hospitalier de Paimpol</t>
  </si>
  <si>
    <t>centre hospitalier de PAU</t>
  </si>
  <si>
    <t>Centre Hospitalier de PERONNE</t>
  </si>
  <si>
    <t>Centre Hospitalier de Perpignan</t>
  </si>
  <si>
    <t>Centre Hospitalier de PFASTATT</t>
  </si>
  <si>
    <t>Centre hospitalier de Pithiviers</t>
  </si>
  <si>
    <t>CENTRE HOSPITALIER DE PRIVAS ARDECHE</t>
  </si>
  <si>
    <t>Centre Hospitalier de Réadaptation Maubreuil</t>
  </si>
  <si>
    <t/>
  </si>
  <si>
    <t>Centre Hospitalier de Revel</t>
  </si>
  <si>
    <t>CENTRE HOSPITALIER DE ROANNE</t>
  </si>
  <si>
    <t>Centre Hospitalier de Romorantin-Lanthenay</t>
  </si>
  <si>
    <t>CENTRE HOSPITALIER DE ROUBAIX</t>
  </si>
  <si>
    <t>Centre hospitalier de ROUFFACH</t>
  </si>
  <si>
    <t>Centre Hospitalier de Saint Aignan</t>
  </si>
  <si>
    <t>Centre hospitalier de Saint Brieuc</t>
  </si>
  <si>
    <t>Centre Hospitalier de Saint James</t>
  </si>
  <si>
    <t>centre hospitalier de Saint Nazaire (44)</t>
  </si>
  <si>
    <t>Centre Hospitalier de Saint Palais</t>
  </si>
  <si>
    <t>Centre hospitalier de Saint Pons de Thomières</t>
  </si>
  <si>
    <t>Centre hospitalier de Saint Quentin</t>
  </si>
  <si>
    <t>Centre Hospitalier de Saint-Amand-les-Eaux</t>
  </si>
  <si>
    <t>CENTRE HOSPITALIER DE SAINT-JUNIEN</t>
  </si>
  <si>
    <t>CENTRE HOSPITALIER DE SAINT-MALO</t>
  </si>
  <si>
    <t>Centre Hospitalier de Saint-Marcellin</t>
  </si>
  <si>
    <t>Centre Hospitalier de Saint-Romain-de-Colbosc</t>
  </si>
  <si>
    <t>Centre Hospitalier de Saint-Tropez</t>
  </si>
  <si>
    <t>CENTRE HOSPITALIER DE SANCERRE</t>
  </si>
  <si>
    <t>Centre Hospitalier de Saumur</t>
  </si>
  <si>
    <t xml:space="preserve">Centre Hospitalier de Savenay </t>
  </si>
  <si>
    <t>Centre Hospitalier de Selles Sur Cher</t>
  </si>
  <si>
    <t>Centre Hospitalier de Sens</t>
  </si>
  <si>
    <t>Centre Hospitalier de SOISSONS</t>
  </si>
  <si>
    <t>Centre Hospitalier de St DENIS</t>
  </si>
  <si>
    <t>Centre Hospitalier de THIERS</t>
  </si>
  <si>
    <t>Centre Hospitalier de Tourcoing</t>
  </si>
  <si>
    <t>Centre hospitalier de Tréguier</t>
  </si>
  <si>
    <t>Domaine 1 ; Domaine 1 - Bonus Reprise du stock DMP ; Domaine 3</t>
  </si>
  <si>
    <t>CENTRE HOSPITALIER DE TULLE</t>
  </si>
  <si>
    <t>Centre Hospitalier de Valence</t>
  </si>
  <si>
    <t>Centre Hospitalier de Valenciennes</t>
  </si>
  <si>
    <t>Centre Hospitalier de Vendôme Montoire</t>
  </si>
  <si>
    <t>Centre Hospitalier de Verdun Saint-Mihiel</t>
  </si>
  <si>
    <t>FHF, UNICANCER</t>
  </si>
  <si>
    <t>Centre Hospitalier de Versailles</t>
  </si>
  <si>
    <t>Centre Hospitalier de VERVINS</t>
  </si>
  <si>
    <t>Centre hospitalier de Vichy</t>
  </si>
  <si>
    <t>CENTRE HOSPITALIER DE VIERZON</t>
  </si>
  <si>
    <t>Centre hospitalier départemental de Bischwiller</t>
  </si>
  <si>
    <t>CENTRE HOSPITALIER DEPARTEMENTAL LA ROCHE SUR YON - LUCON - MONTAIGU</t>
  </si>
  <si>
    <t>centre hospitalier des 4 villes</t>
  </si>
  <si>
    <t>Domaine 1 ; Domaine 1 - Bonus CRO ; Domaine 2</t>
  </si>
  <si>
    <t>CENTRE HOSPITALIER DES MONTS DU LYONNAIS</t>
  </si>
  <si>
    <t>Centre Hospitalier des Pyrénées</t>
  </si>
  <si>
    <t>CENTRE HOSPITALIER D'HAUTMONT</t>
  </si>
  <si>
    <t>Centre hospitalier d'Hazebrouck</t>
  </si>
  <si>
    <t>Centre Hospitalier d'Oloron Sainte Marie</t>
  </si>
  <si>
    <t>CENTRE HOSPITALIER D'ORANGE LOUIS GIORGI</t>
  </si>
  <si>
    <t>Centre Hospitalier d'Orthez</t>
  </si>
  <si>
    <t>CENTRE HOSPITALIER DOUE-EN-ANJOU</t>
  </si>
  <si>
    <t>Centre Hospitalier Dr Eugéne Jamot</t>
  </si>
  <si>
    <t>CENTRE HOSPITALIER DRÔME VIVARAIS</t>
  </si>
  <si>
    <t>centre Hospitalier du Bois Petit</t>
  </si>
  <si>
    <t>CENTRE HOSPITALIER DU CENTRE BRETAGNE</t>
  </si>
  <si>
    <t>Centre Hospitalier du Chinonais</t>
  </si>
  <si>
    <t>centre hospitalier du Forez</t>
  </si>
  <si>
    <t>CENTRE HOSPITALIER DU HAUT-BUGEY</t>
  </si>
  <si>
    <t>Martinique</t>
  </si>
  <si>
    <t>CENTRE HOSPITALIER DU MARIN</t>
  </si>
  <si>
    <t>Centre hospitalier du Mont-dore</t>
  </si>
  <si>
    <t>Centre Hospitalier du Pays d'Apt</t>
  </si>
  <si>
    <t>Centre Hospitalier du Penthievre et du Poudouvre</t>
  </si>
  <si>
    <t>CENTRE HOSPITALIER DU PILAT RHODANIEN</t>
  </si>
  <si>
    <t>Centre Hospitalier du Rouvray</t>
  </si>
  <si>
    <t>centre hospitalier du Ternois</t>
  </si>
  <si>
    <t>Centre hospitalier du Tonnerrois</t>
  </si>
  <si>
    <t>CENTRE HOSPITALIER EMILE DURKHEIM</t>
  </si>
  <si>
    <t>Centre Hospitalier Emile Roux</t>
  </si>
  <si>
    <t>Centre hospitalier Epernay</t>
  </si>
  <si>
    <t>Centre hospitalier Etienne Clémentel</t>
  </si>
  <si>
    <t>Centre Hospitalier Fernand LAFONT</t>
  </si>
  <si>
    <t>Centre Hospitalier Fontenay le Comte</t>
  </si>
  <si>
    <t>CENTRE HOSPITALIER GABRIEL MONTCHARMONT</t>
  </si>
  <si>
    <t>CENTRE HOSPITALIER GENERAL DE BRIANCON</t>
  </si>
  <si>
    <t>Centre Hospitalier Général Louis Pasteur</t>
  </si>
  <si>
    <t>Centre Hospitalier George SAND</t>
  </si>
  <si>
    <t>Centre hospitalier Georges Claudinon</t>
  </si>
  <si>
    <t>Centre Hospitalier Gerontologiue Jacques SALIN</t>
  </si>
  <si>
    <t>Centre Hospitalier Gilles Buisson</t>
  </si>
  <si>
    <t>Centre Hospitalier Guy Thomas</t>
  </si>
  <si>
    <t>CENTRE HOSPITALIER H.MONDOR</t>
  </si>
  <si>
    <t>Centre Hospitalier Henri DUNANT</t>
  </si>
  <si>
    <t>Centre Hospitalier henri Laborit</t>
  </si>
  <si>
    <t>Centre Hospitalier Inter Communal des Alpes du Sud</t>
  </si>
  <si>
    <t>Centre Hospitalier inter-communal Albertville-Moutier</t>
  </si>
  <si>
    <t>Centre Hospitalier Intercommunal Amboise Château-Renault</t>
  </si>
  <si>
    <t>Centre Hospitalier Intercommunal Castelsarrasin Moissac</t>
  </si>
  <si>
    <t>Centre Hospitalier Intercommunal Caux Vallée de Seine (Lillebonne)</t>
  </si>
  <si>
    <t>Centre Hospitalier Intercommunal Compiègne-Noyon</t>
  </si>
  <si>
    <t>Centre Hospitalier Intercommunal de Créteil</t>
  </si>
  <si>
    <t>Centre Hospitalier Intercommunal de Fréjus St Raphaël</t>
  </si>
  <si>
    <t>Centre hospitalier intercommunal de la Lauter</t>
  </si>
  <si>
    <t>CENTRE HOSPITALIER INTERCOMMUNAL DES ANDAINES</t>
  </si>
  <si>
    <t>Centre Hospitalier Intercommunal des Vallées de l'Ariège</t>
  </si>
  <si>
    <t>Domaine 1 ; Domaine 1 - Bonus CRO ; Domaine 2 ; Domaine 3 ; Domaine 4 ; Domaine 1 - Bonus Reprise du stock DMP</t>
  </si>
  <si>
    <t>CENTRE HOSPITALIER INTERCOMMUNAL DU PAYS DES HAUTES FALAISES</t>
  </si>
  <si>
    <t>Centre hospitalier intercommunal Eure-Seine</t>
  </si>
  <si>
    <t>Centre Hospitalier Intercommunal Marmande Tonneins</t>
  </si>
  <si>
    <t>CENTRE HOSPITALIER INTERCOMMUNAL MONTS ET BARRAGES</t>
  </si>
  <si>
    <t>Centre Hospitalier Intercommunal nord Ardennes</t>
  </si>
  <si>
    <t>FHF, FHP; FHP</t>
  </si>
  <si>
    <t>Centre Hospitalier Isarien - EPSM de l'Oise</t>
  </si>
  <si>
    <t>Centre hospitalier Jacques Boutard</t>
  </si>
  <si>
    <t>CENTRE HOSPITALIER JACQUES COEUR DE BOURGES</t>
  </si>
  <si>
    <t>CENTRE HOSPITALIER JACQUES MONOD</t>
  </si>
  <si>
    <t>CENTRE HOSPITALIER JEAN MARIE DAUZIER</t>
  </si>
  <si>
    <t>Centre Hospitalier Jean Pagès de Luynes</t>
  </si>
  <si>
    <t>Centre Hospitalier Jeanne de Navarre</t>
  </si>
  <si>
    <t>Centre Hospitalier Jeumont</t>
  </si>
  <si>
    <t>Centre Hospitalier La Chartreuse</t>
  </si>
  <si>
    <t>Centre Hospitalier La Guiche</t>
  </si>
  <si>
    <t>CENTRE HOSPITALIER LA VALETTE</t>
  </si>
  <si>
    <t>Centre Hospitalier Layon-Aubance</t>
  </si>
  <si>
    <t>Centre Hospitalier Le Cateau-Cambrésis</t>
  </si>
  <si>
    <t>CENTRE HOSPITALIER LE MANS</t>
  </si>
  <si>
    <t>Centre Hospitalier Le Nouvion en Thiérache</t>
  </si>
  <si>
    <t>Centre Hospitalier LE QUESNOY</t>
  </si>
  <si>
    <t>CENTRE HOSPITALIER LEON BERARD MOREZ</t>
  </si>
  <si>
    <t>Centre Hospitalier Les Marronniers (Toulon-sur-Arroux)</t>
  </si>
  <si>
    <t>CENTRE HOSPITALIER LOIRE VENDEE OCEAN</t>
  </si>
  <si>
    <t xml:space="preserve">Centre Hospitalier Lormes </t>
  </si>
  <si>
    <t>CENTRE HOSPITALIER LOUIS BRUNET D'ALLAUCH</t>
  </si>
  <si>
    <t>CENTRE HOSPITALIER LOUIS DANIEL BEAUPERTHUY</t>
  </si>
  <si>
    <t>CENTRE HOSPITALIER LOUIS JAILLON SAINT CLAUDE</t>
  </si>
  <si>
    <t>CENTRE HOSPITALIER LOUIS SEVESTRE</t>
  </si>
  <si>
    <t>CENTRE HOSPITALIER Lour Picou</t>
  </si>
  <si>
    <t>CENTRE HOSPITALIER MAURIAC</t>
  </si>
  <si>
    <t>CENTRE HOSPITALIER MAURICE SELBONNE</t>
  </si>
  <si>
    <t>CENTRE HOSPITALIER MEMORIAL FRANCE ETATS-UNIS DE SAINT-LO</t>
  </si>
  <si>
    <t>Centre Hospitalier Métropole Savoie</t>
  </si>
  <si>
    <t>Centre hospitalier Moulins-Yzeure</t>
  </si>
  <si>
    <t>CENTRE HOSPITALIER MURAT</t>
  </si>
  <si>
    <t>Centre Hospitalier Nord Caraïbe</t>
  </si>
  <si>
    <t>Centre Hospitalier Nord Deux-Sèvres</t>
  </si>
  <si>
    <t>La Réunion</t>
  </si>
  <si>
    <t>Centre Hospitalier Ouest Réunion</t>
  </si>
  <si>
    <t>Centre Hospitalier Paul Chapron</t>
  </si>
  <si>
    <t>Centre Hospitalier Paul Coste Floret</t>
  </si>
  <si>
    <t>Centre hospitalier Pierre Dezarnaulds</t>
  </si>
  <si>
    <t>Centre hospitalier Pierre Lebrun</t>
  </si>
  <si>
    <t>Centre Hospitalier Pierre LÔO</t>
  </si>
  <si>
    <t>Centre Hospitalier Pierre OUDOT de Bourgoin-Jallieu</t>
  </si>
  <si>
    <t xml:space="preserve">CENTRE HOSPITALIER PIERRE RAYNAL </t>
  </si>
  <si>
    <t>Centre Hospitalier Public d'HAUTEVILLE</t>
  </si>
  <si>
    <t>Centre Hospitalier Public du Cotentin</t>
  </si>
  <si>
    <t>CENTRE HOSPITALIER RAVENEL</t>
  </si>
  <si>
    <t>Centre Hospitalier Redon</t>
  </si>
  <si>
    <t>Centre Hospitalier Régional d'Orléans</t>
  </si>
  <si>
    <t xml:space="preserve">Centre Hospitalier Régional Universitaire de Tours </t>
  </si>
  <si>
    <t>Centre Hospitalier René DUBOS</t>
  </si>
  <si>
    <t>Centre hospitalier Rives de Seine</t>
  </si>
  <si>
    <t>Centre Hospitalier Robert Morlevat</t>
  </si>
  <si>
    <t>CENTRE HOSPITALIER SAINT AMAND MONTROND</t>
  </si>
  <si>
    <t>Domaine 1 ; Domaine 1 - Bonus CRO ; Domaine 1 - Bonus Reprise du stock DMP</t>
  </si>
  <si>
    <t>Centre Hospitalier Saint Hilaire du Harcouet</t>
  </si>
  <si>
    <t>Centre Hospitalier Saint Justla Pendue</t>
  </si>
  <si>
    <t>Centre Hospitalier Saint Nicolas (Sarrebourg)</t>
  </si>
  <si>
    <t>Centre hospitalier Sainte Catherine</t>
  </si>
  <si>
    <t>CENTRE HOSPITALIER SAINTE FOY LES LYON</t>
  </si>
  <si>
    <t>Centre hospitalier Saint-Jacques des Andelys</t>
  </si>
  <si>
    <t>Centre Hospitalier Saint-Louis</t>
  </si>
  <si>
    <t>Domaine 1 ; Domaine 3 ; Domaine 4 ; Domaine 1 - Bonus Reprise du stock DMP</t>
  </si>
  <si>
    <t>Centre Hospitalier Sambre Avesnois</t>
  </si>
  <si>
    <t>Centre Hospitalier SEES</t>
  </si>
  <si>
    <t>Centre Hospitalier Sèvre et Loire</t>
  </si>
  <si>
    <t>Centre hospitalier Simone Veil</t>
  </si>
  <si>
    <t>Centre Hospitalier Simone Veil de Beauvais</t>
  </si>
  <si>
    <t>Centre hospitalier spécialisé de l'Yonne</t>
  </si>
  <si>
    <t>Centre Hospitalier spécialisé Léon Jean GREGORY</t>
  </si>
  <si>
    <t>CENTRE HOSPITALIER ST-FLOUR</t>
  </si>
  <si>
    <t>Centre Hospitalier Sud Francilien</t>
  </si>
  <si>
    <t>CENTRE HOSPITALIER SUD GIRONDE</t>
  </si>
  <si>
    <t>Centre Hospitalier THEOPHILE ROUSSEL</t>
  </si>
  <si>
    <t>Centre Hospitalier Universitaire de la Guadeloupe</t>
  </si>
  <si>
    <t>Centre Hospitalier Universitaire de Nice</t>
  </si>
  <si>
    <t>CENTRE HOSPITALIER UNIVERSITAIRE DE ROUEN</t>
  </si>
  <si>
    <t>CENTRE HOSPITALIER UNIVERSITAIRE DE SAINT-ETIENNE</t>
  </si>
  <si>
    <t>CENTRE HOSPITALIER UNIVERSITAIRE REIMS</t>
  </si>
  <si>
    <t>Domaine 1 - Bonus CRO ; Domaine 2 ; Domaine 3</t>
  </si>
  <si>
    <t>Centre hospitalier USSEL</t>
  </si>
  <si>
    <t>Domaine 1 ; Domaine 1 - Bonus CRO ; Domaine 1 - Bonus Reprise du stock DMP ; Domaine 3</t>
  </si>
  <si>
    <t>Centre Hospitalier Vallée de la Maurienne</t>
  </si>
  <si>
    <t>Centre hospitalier Victor Dupouy</t>
  </si>
  <si>
    <t>Centre Hospitalier Villedieu Les Poeles</t>
  </si>
  <si>
    <t>CENTRE HOSPITALIER WILLIAM MOREY</t>
  </si>
  <si>
    <t>CENTRE HOSPITALIER YVES TOURAINE</t>
  </si>
  <si>
    <t>CENTRE HSOPITALIER DE SARTENE</t>
  </si>
  <si>
    <t>Centre Psychothérapique de l'Orne</t>
  </si>
  <si>
    <t>Centre Psychothérapique de Nancy</t>
  </si>
  <si>
    <t>CH Agen-Nérac</t>
  </si>
  <si>
    <t>CH AINAY</t>
  </si>
  <si>
    <t>CH AUTUN</t>
  </si>
  <si>
    <t>CH Bel Air</t>
  </si>
  <si>
    <t>CH BOULAY</t>
  </si>
  <si>
    <t>CH Boulogne-sur-Mer</t>
  </si>
  <si>
    <t>CH BRIEY</t>
  </si>
  <si>
    <t>CH BRIVE</t>
  </si>
  <si>
    <t>CH Brocéliande</t>
  </si>
  <si>
    <t>CH Chagny</t>
  </si>
  <si>
    <t>CH Chaumont</t>
  </si>
  <si>
    <t xml:space="preserve">CH CHAUMONT-EN-VEXIN </t>
  </si>
  <si>
    <t>CH Commercy</t>
  </si>
  <si>
    <t>CH Craponne sur Arzon</t>
  </si>
  <si>
    <t>CH D'Auxonne</t>
  </si>
  <si>
    <t>CH de BIGORRE</t>
  </si>
  <si>
    <t>CH de Bourbonne</t>
  </si>
  <si>
    <t>CH de Chartres</t>
  </si>
  <si>
    <t>CH de Chateaudun</t>
  </si>
  <si>
    <t>CH DE CORNOUAILLE</t>
  </si>
  <si>
    <t>CH de Dax</t>
  </si>
  <si>
    <t>CH DE DOUARNENEZ</t>
  </si>
  <si>
    <t>CH de Dreux</t>
  </si>
  <si>
    <t>CH de la Dracénie</t>
  </si>
  <si>
    <t>CH DE LA ROCHE AUX FÉES JANZE</t>
  </si>
  <si>
    <t>CH de Laval</t>
  </si>
  <si>
    <t>CH DE MENTON - LA PALMOSA</t>
  </si>
  <si>
    <t>CH de Nogent Le Rotrou</t>
  </si>
  <si>
    <t>CH de Pont-de-Vaux</t>
  </si>
  <si>
    <t>CH de proximité de Buis les Baronnies</t>
  </si>
  <si>
    <t>CH DE ROCHER LARGENTIERE</t>
  </si>
  <si>
    <t>CH de Royan</t>
  </si>
  <si>
    <t xml:space="preserve">CH DE VALLON PONT D'ARC </t>
  </si>
  <si>
    <t>CH DU GERS</t>
  </si>
  <si>
    <t>CH du Pays Charolais Brionnais</t>
  </si>
  <si>
    <t>CH Felleries Liessies</t>
  </si>
  <si>
    <t>FHF, FHP</t>
  </si>
  <si>
    <t>CH Fernand langlois</t>
  </si>
  <si>
    <t>CH Fondation Vallée</t>
  </si>
  <si>
    <t>CH Fougeres</t>
  </si>
  <si>
    <t>ch françois quesnay mantes</t>
  </si>
  <si>
    <t>CH GENERAL D'AUBAGNE</t>
  </si>
  <si>
    <t>CH Georges Daumézon</t>
  </si>
  <si>
    <t>CH Gerard MARCHANT</t>
  </si>
  <si>
    <t>CH Grand Fougeray</t>
  </si>
  <si>
    <t>CH Jean Coulon</t>
  </si>
  <si>
    <t>CH Jonzac</t>
  </si>
  <si>
    <t>CH La Loupe</t>
  </si>
  <si>
    <t>CH Langres</t>
  </si>
  <si>
    <t>CH Les Genêts d'or</t>
  </si>
  <si>
    <t>CH LOCHES</t>
  </si>
  <si>
    <t>CH Pont-Audemer</t>
  </si>
  <si>
    <t>CH RAMBOUILLET</t>
  </si>
  <si>
    <t>CH ROCHEFORT</t>
  </si>
  <si>
    <t>CH RODEZ</t>
  </si>
  <si>
    <t>CH Saint Jean d'Angély</t>
  </si>
  <si>
    <t>CH Saintonge</t>
  </si>
  <si>
    <t>CH spécialisé Henri Ey</t>
  </si>
  <si>
    <t>CH St Sever</t>
  </si>
  <si>
    <t>CH TOURNON</t>
  </si>
  <si>
    <t>CH VERNEUIL D'AVRE ET D'ITON</t>
  </si>
  <si>
    <t>CH VIENNE</t>
  </si>
  <si>
    <t>CH Vimoutiers</t>
  </si>
  <si>
    <t>CH Vitré</t>
  </si>
  <si>
    <t>CHI (EX H.L.) VALLON SALLES LA SOURCE</t>
  </si>
  <si>
    <t>CHI de Manosque</t>
  </si>
  <si>
    <t>CHI de Mont de Marsan</t>
  </si>
  <si>
    <t>CHI Elbeuf Louviers Val de Reuil</t>
  </si>
  <si>
    <t>CHI Haute Comté</t>
  </si>
  <si>
    <t>CHI Hôpitaux du Massif des Vosges</t>
  </si>
  <si>
    <t>CHI Lys Hyrôme</t>
  </si>
  <si>
    <t>CHI SUD ESSONNE-DOURDAN-ETAMPES</t>
  </si>
  <si>
    <t>CHI Toulon La Seyne sur Mer</t>
  </si>
  <si>
    <t>CHI Wasquehal</t>
  </si>
  <si>
    <t>CHINA</t>
  </si>
  <si>
    <t>Domaine 1 - Bonus Reprise du stock DMP</t>
  </si>
  <si>
    <t>CHRU NANCY</t>
  </si>
  <si>
    <t>CHU Angers</t>
  </si>
  <si>
    <t>CHU Besançon</t>
  </si>
  <si>
    <t>CHU Clermont Ferrand</t>
  </si>
  <si>
    <t>CHU de Bordeaux</t>
  </si>
  <si>
    <t>CHU DE CAEN</t>
  </si>
  <si>
    <t>CHU de la Réunion</t>
  </si>
  <si>
    <t>CHU de Lille</t>
  </si>
  <si>
    <t>CHU de Limoges</t>
  </si>
  <si>
    <t>CHU de Martinique</t>
  </si>
  <si>
    <t>Domaine 3 ; Domaine 4</t>
  </si>
  <si>
    <t>CHU de Montpellier</t>
  </si>
  <si>
    <t>CHU de Poitiers</t>
  </si>
  <si>
    <t>Chu de Rennes</t>
  </si>
  <si>
    <t>CHU de Toulouse</t>
  </si>
  <si>
    <t>CHU Dijon-Bourgogne</t>
  </si>
  <si>
    <t>Domaine 4</t>
  </si>
  <si>
    <t>CHU NIMES - GRPEMENT HOSPIT UNIVER CARREMEAU</t>
  </si>
  <si>
    <t>EPDS GORZE</t>
  </si>
  <si>
    <t>EPS Erasme</t>
  </si>
  <si>
    <t>EPS VILLE EVRARD</t>
  </si>
  <si>
    <t>EPSM AGGLOMERATION LILLOISE</t>
  </si>
  <si>
    <t>EPSM de la Marne</t>
  </si>
  <si>
    <t>EPSM d'ERSTEIN</t>
  </si>
  <si>
    <t>EPSM du Finistère Sud</t>
  </si>
  <si>
    <t>ETABLISSEMENT DE SANTE BAUGEOIS VALLEE</t>
  </si>
  <si>
    <t>Etablissement public de santé</t>
  </si>
  <si>
    <t>Etablissement Public de Santé</t>
  </si>
  <si>
    <t>ETABLISSEMENT PUBLIC DE SANTE : GHPP</t>
  </si>
  <si>
    <t>ETABLISSEMENT PUBLIC DE SANTE MENTALE DE LA SOMME (EPSM DE LA SOMME)</t>
  </si>
  <si>
    <t>Établissement Public de Santé Mentale du Loiret Georges Daumézon</t>
  </si>
  <si>
    <t>ETS PUB SANTE MENTALE DE L' AISNE</t>
  </si>
  <si>
    <t>Fondation Roguet</t>
  </si>
  <si>
    <t>Domaine 1 ; Domaine 1 - Bonus Reprise du stock DMP ; Domaine 2 ; Domaine 4</t>
  </si>
  <si>
    <t>GH LA ROCHELLE</t>
  </si>
  <si>
    <t>GH PAUL DOUMER</t>
  </si>
  <si>
    <t>GH Paul Guiraud</t>
  </si>
  <si>
    <t>GHPSO - Groupe Hospitalier Public du Sud de l'Oise</t>
  </si>
  <si>
    <t>GHU Paris Psychiatrie &amp; Neurosciences</t>
  </si>
  <si>
    <t>Grand Hopital de l'Est Francilien</t>
  </si>
  <si>
    <t>Groupe Hospitalier Bretagne Sud</t>
  </si>
  <si>
    <t>Groupe Hospitalier de la Haute-Saône (GH70)</t>
  </si>
  <si>
    <t>GROUPE HOSPITALIER DU HAVRE</t>
  </si>
  <si>
    <t>GROUPE HOSPITALIER EST REUNION</t>
  </si>
  <si>
    <t>GROUPE HOSPITALIER ET MEDICO-SOCIAL DU HAUT VAL DE SEVRE ET DU MELLOIS</t>
  </si>
  <si>
    <t>Groupe Hospitalier Loos Haubourdin</t>
  </si>
  <si>
    <t>Groupe Hospitalier Nord Essonne</t>
  </si>
  <si>
    <t>GROUPE HOSPITALIER REGION MULHOUSE &amp; SUD ALSACE</t>
  </si>
  <si>
    <t>Groupe Hospitalier Sélestat-Obernai</t>
  </si>
  <si>
    <t>Groupe Hospitalier Sud Île de France</t>
  </si>
  <si>
    <t>Groupe Hospitalier Sud-Ardennes</t>
  </si>
  <si>
    <t>Groupement Hospitalier Carnelle Porte de l'Oise</t>
  </si>
  <si>
    <t>Groupement Hospitalier Intercommunal du Vexin</t>
  </si>
  <si>
    <t>Domaine 1 ; Domaine 1 - Bonus Reprise du stock DMP ; Domaine 2 ; Domaine 3 ; Domaine 4</t>
  </si>
  <si>
    <t>Groupement Public Hospitalier Les Collines Vendéennes</t>
  </si>
  <si>
    <t>HOPIPTAL DE HOUDAN</t>
  </si>
  <si>
    <t>HOPITAL ANDREVETAN</t>
  </si>
  <si>
    <t>hopital de pompey</t>
  </si>
  <si>
    <t>HOPITAL DE PROXIMITE DE PRADES</t>
  </si>
  <si>
    <t>Hôpital de Sully-sur-Loire</t>
  </si>
  <si>
    <t>Hôpital Départemental de Reignier</t>
  </si>
  <si>
    <t>HOPITAL DEPARTEMENTAL DUFRESNE SOMMEILLER</t>
  </si>
  <si>
    <t>hôpital départemental STELL</t>
  </si>
  <si>
    <t>hopital des quinze-vingts</t>
  </si>
  <si>
    <t>Hopital d'instruction des armées Laveran</t>
  </si>
  <si>
    <t>Hôpital du Gier</t>
  </si>
  <si>
    <t>Hôpital du pays Salonais</t>
  </si>
  <si>
    <t>HOPITAL ELISEE CHARRA</t>
  </si>
  <si>
    <t>HOPITAL INTERCOMMUNAL DE LA PRESQU'ILE</t>
  </si>
  <si>
    <t>Hôpital Intercommunal du Pays de Retz</t>
  </si>
  <si>
    <t>Hôpital Intercommunal du Val d'Argent</t>
  </si>
  <si>
    <t>Hôpital intercommunal gériatrique de Neuville et Fontaines-sur-Saône</t>
  </si>
  <si>
    <t>HOPITAL LA GRAFENBOURG MAISON ST JOSEPH</t>
  </si>
  <si>
    <t>Hôpital Le Corbusier Firminy</t>
  </si>
  <si>
    <t>Hôpital le Montaigu</t>
  </si>
  <si>
    <t>HOPITAL LE VESINET</t>
  </si>
  <si>
    <t xml:space="preserve">HOPITAL LOCAL - BELLEME </t>
  </si>
  <si>
    <t>Hôpital Lozère</t>
  </si>
  <si>
    <t>Hôpital Maritime Vancauwenberghe</t>
  </si>
  <si>
    <t xml:space="preserve">Hôpital Nord Ouest - CH De Tarare - Grandis </t>
  </si>
  <si>
    <t>Hôpital Pierre Hurabielle</t>
  </si>
  <si>
    <t>Hôpital Saint Jacques</t>
  </si>
  <si>
    <t>Hôpitaux Civils de Colmar</t>
  </si>
  <si>
    <t>Hôpitaux de Luchon</t>
  </si>
  <si>
    <t>Hôpitaux de Saint-Maurice</t>
  </si>
  <si>
    <t>HOPITAUX DROME NORD</t>
  </si>
  <si>
    <t>Hôpitaux du Bassin de Thau</t>
  </si>
  <si>
    <t>HOPITAUX DU PAYS DU MONT-BLANC</t>
  </si>
  <si>
    <t>Hôpitaux Universitaires de Strasbourg</t>
  </si>
  <si>
    <t>Hospices Civils de Beaune</t>
  </si>
  <si>
    <t>Hospices Civils de Lyon</t>
  </si>
  <si>
    <t>L'HOPITAL NORD FRANCHE-COMTE</t>
  </si>
  <si>
    <t>L'HOPITAL NORD OUEST - CH DE TREVOUX - MONTPENSIER</t>
  </si>
  <si>
    <t>L'HOPITAL NORD OUEST Villefranche Sur Saône</t>
  </si>
  <si>
    <t>Pôle Sanitaire du Vexin - Centre Hospitalier de Gisors</t>
  </si>
  <si>
    <t>Pôle Santé Sarthe et Loir</t>
  </si>
  <si>
    <t>FINESS EG</t>
  </si>
  <si>
    <t>Raison sociale EG</t>
  </si>
  <si>
    <t>Région EJ</t>
  </si>
  <si>
    <t>AC de l'EG</t>
  </si>
  <si>
    <t>Validation prérequis SUN-ES de l'EG</t>
  </si>
  <si>
    <t>Validation prérequis SUN-ES du FINESS PMSI</t>
  </si>
  <si>
    <t>060790540</t>
  </si>
  <si>
    <t>380793802</t>
  </si>
  <si>
    <t>340000264</t>
  </si>
  <si>
    <t>420001752</t>
  </si>
  <si>
    <t>840002844</t>
  </si>
  <si>
    <t>630000990</t>
  </si>
  <si>
    <t>690796552</t>
  </si>
  <si>
    <t>830002119</t>
  </si>
  <si>
    <t>690002225</t>
  </si>
  <si>
    <t>970463592</t>
  </si>
  <si>
    <t>970103024</t>
  </si>
  <si>
    <t>910000587</t>
  </si>
  <si>
    <t>940000060</t>
  </si>
  <si>
    <t>930014378</t>
  </si>
  <si>
    <t>670000652</t>
  </si>
  <si>
    <t>350000626</t>
  </si>
  <si>
    <t>210012290</t>
  </si>
  <si>
    <t>690049879</t>
  </si>
  <si>
    <t>920035979</t>
  </si>
  <si>
    <t>130029218</t>
  </si>
  <si>
    <t>690049853</t>
  </si>
  <si>
    <t>770016137</t>
  </si>
  <si>
    <t>440002590</t>
  </si>
  <si>
    <t>970407250</t>
  </si>
  <si>
    <t>770000271</t>
  </si>
  <si>
    <t>130007156</t>
  </si>
  <si>
    <t>690049846</t>
  </si>
  <si>
    <t>970100343</t>
  </si>
  <si>
    <t>640017612</t>
  </si>
  <si>
    <t>690000278</t>
  </si>
  <si>
    <t>940023831</t>
  </si>
  <si>
    <t>940023849</t>
  </si>
  <si>
    <t>310002712</t>
  </si>
  <si>
    <t>Établissement privé à but non lucratif</t>
  </si>
  <si>
    <t>CLINIQUE DE READAPTATION LES ARBELLES</t>
  </si>
  <si>
    <t>Établissement privé à but lucratif</t>
  </si>
  <si>
    <t>HOPITAL PRIVE D'AMBERIEU HAD</t>
  </si>
  <si>
    <t>Cendaneg</t>
  </si>
  <si>
    <t>ORCET SITE DU CH DE FLEYRIAT</t>
  </si>
  <si>
    <t>Clinique Convert</t>
  </si>
  <si>
    <t>Hôpital privé d'ambérieu MCO</t>
  </si>
  <si>
    <t>CRF L'ORCET</t>
  </si>
  <si>
    <t>CTRE DE REEDUCATION MANGINI</t>
  </si>
  <si>
    <t>CENTRE SSR DE READAPTATION ADOLESCENTS CHANAY</t>
  </si>
  <si>
    <t>SSR CHATEAU D'ANGEVILLE-ASSOCIATION ORSAC</t>
  </si>
  <si>
    <t>Hopital Villiers Saint denis</t>
  </si>
  <si>
    <t>Clinique de la Roseraie</t>
  </si>
  <si>
    <t>HAD AMSAM</t>
  </si>
  <si>
    <t>Hôpital Privé Saint-Claude</t>
  </si>
  <si>
    <t>HOSPITALISATION A DOMICILE</t>
  </si>
  <si>
    <t xml:space="preserve">Polyclinique LA PERGOLA </t>
  </si>
  <si>
    <t>HOPITAL PRIVE SAINT FRANCOIS</t>
  </si>
  <si>
    <t>Polyclinique SAINT-ODILON</t>
  </si>
  <si>
    <t>Clinique des Cèdres</t>
  </si>
  <si>
    <t>clinique Jean giono</t>
  </si>
  <si>
    <t>CRRF L'EAU VIVE</t>
  </si>
  <si>
    <t>KORIAN - LE VERDON</t>
  </si>
  <si>
    <t>CSSR Le Cousson</t>
  </si>
  <si>
    <t>ATIRRO</t>
  </si>
  <si>
    <t>CMRA Briançon</t>
  </si>
  <si>
    <t>Polyclinique des Alpes du sud</t>
  </si>
  <si>
    <t>CTRE PNEUMO ALLERGOLOGIE LES ACACIAS</t>
  </si>
  <si>
    <t>CENTRE MEDICAL MONTJOY</t>
  </si>
  <si>
    <t>Centre médical Chant'Ours</t>
  </si>
  <si>
    <t>Centre Médical La Durance</t>
  </si>
  <si>
    <t>CMRA GAP</t>
  </si>
  <si>
    <t>MAISON DU MINEUR</t>
  </si>
  <si>
    <t xml:space="preserve">HAD Nice et Région </t>
  </si>
  <si>
    <t>Clinique L'Oliveraie des Cayrons</t>
  </si>
  <si>
    <t>HAD UNISAD ARNAULT TZANCK</t>
  </si>
  <si>
    <t>SAS RECAM</t>
  </si>
  <si>
    <t>Centre de Convalescence ATLANTIS</t>
  </si>
  <si>
    <t>Hopital privé OXFORD</t>
  </si>
  <si>
    <t>HOPITAL DE JOUR CERES</t>
  </si>
  <si>
    <t>Clinique Saint Dominique</t>
  </si>
  <si>
    <t>CHAINE DE VIE 06</t>
  </si>
  <si>
    <t>KORIAN - LES HELLENIDES (ex Clinique de la PINEDE)</t>
  </si>
  <si>
    <t>CRF ORSAC MONT FLEURI</t>
  </si>
  <si>
    <t>Polyclinique Saint Jean</t>
  </si>
  <si>
    <t>Clinique La Grangéa</t>
  </si>
  <si>
    <t>Clinique FSEF Vence</t>
  </si>
  <si>
    <t>Clinique du Parc Impérial</t>
  </si>
  <si>
    <t>SAS CLINIQUE SAINT LUC</t>
  </si>
  <si>
    <t>Fondation LENVAL</t>
  </si>
  <si>
    <t>CENTRE HOSPITALIER SAINTE-MARIE Nice</t>
  </si>
  <si>
    <t>CLINIQUE KANTYS CENTRE - SAINT ANTOINE</t>
  </si>
  <si>
    <t>Institut Polyclinique de Cannes</t>
  </si>
  <si>
    <t>SA CLINIQUE DE LA COSTIERE</t>
  </si>
  <si>
    <t>Centre HELIO-MARIN UGECAM</t>
  </si>
  <si>
    <t xml:space="preserve">Clinique Le CALME </t>
  </si>
  <si>
    <t>Hôpital Privé Gériatrique Les Sources</t>
  </si>
  <si>
    <t xml:space="preserve">CTRE CARDIO MEDICO CHIRURGICAL TZANCK </t>
  </si>
  <si>
    <t>HOPITAL PRIVE ARNAULT TZANCK MOUGINS</t>
  </si>
  <si>
    <t>UNITE DE DIETETIQUE</t>
  </si>
  <si>
    <t>CLINIQUE DU VIVARAIS</t>
  </si>
  <si>
    <t>CRR FOLCHERAN</t>
  </si>
  <si>
    <t>KORIAN - LA CONDAMINE</t>
  </si>
  <si>
    <t>CENTRE HOSPITALIER SAINTE-MARIE Privas</t>
  </si>
  <si>
    <t>Clinique de Revin (Clinique de la Pointe)</t>
  </si>
  <si>
    <t>Clinique du parc</t>
  </si>
  <si>
    <t>GCS ES HAD des Ardennes</t>
  </si>
  <si>
    <t>Clinique du Pays de Seine</t>
  </si>
  <si>
    <t>Polyclinique Montier La Celle</t>
  </si>
  <si>
    <t>ASCLEPIADE</t>
  </si>
  <si>
    <t>CLINIQUE KORIAN - LES VERGERS</t>
  </si>
  <si>
    <t>HAD GCS PATCS</t>
  </si>
  <si>
    <t>Clinique du Sud</t>
  </si>
  <si>
    <t xml:space="preserve">KORIAN - LES QUATRE FONTAINES </t>
  </si>
  <si>
    <t>HAD - PAYS DES QUATRE VENTS</t>
  </si>
  <si>
    <t>SSR CLINIQUE CHRISTINA</t>
  </si>
  <si>
    <t>MAISON DE REPOS CHATEAU DE LA VERNEDE</t>
  </si>
  <si>
    <t>Hopital Privé du Grand Narbonne</t>
  </si>
  <si>
    <t>SAS POLYCLINIQUE MONTREAL</t>
  </si>
  <si>
    <t>Centre SSR LA CLAUZE</t>
  </si>
  <si>
    <t>CENTRE HOSPITALIER SAINTE-MARIE Rodez</t>
  </si>
  <si>
    <t>HAD UDSMA</t>
  </si>
  <si>
    <t>Institut Paoli Calmettes</t>
  </si>
  <si>
    <t>Diaverum Provence Marseille Saint-Joseph</t>
  </si>
  <si>
    <t xml:space="preserve">Centre d'Hémodialyse d'Aubagne </t>
  </si>
  <si>
    <t>Clinique Phocéanne Sud</t>
  </si>
  <si>
    <t>ATUP-C</t>
  </si>
  <si>
    <t>HAD Bouches-du-Rhône Est</t>
  </si>
  <si>
    <t>HAD SANTE SOLIDARITE DES BOUCHES DU RHONE</t>
  </si>
  <si>
    <t>CENTRE D’HEMODIALYSE DE PROVENCE AIX</t>
  </si>
  <si>
    <t>KORIAN - GLANUM (ex Clinique des ALPILLES)</t>
  </si>
  <si>
    <t>GCS AXIUM-RAMBOT</t>
  </si>
  <si>
    <t>KORIAN - LES TROIS TOURS</t>
  </si>
  <si>
    <t>Unité Pédiatrique Pomponiana Marseille</t>
  </si>
  <si>
    <t>FONDATION HOPITAL AMBROISE PARE HOPITAL EUROPEEN</t>
  </si>
  <si>
    <t>Clinique Monticelli - Vélodrome</t>
  </si>
  <si>
    <t>Clinique Provence Vélodrome</t>
  </si>
  <si>
    <t>SAS Clinique psychiatrique la Jauberte</t>
  </si>
  <si>
    <t>Centre de gérontologie HSTV</t>
  </si>
  <si>
    <t>Clinique Jeanne d'Arc</t>
  </si>
  <si>
    <t>Clinique Provence Bourbonne</t>
  </si>
  <si>
    <t>Hôpital Privé La Casamance</t>
  </si>
  <si>
    <t>Clinique Saint Michel</t>
  </si>
  <si>
    <t>CTRE MED DE DIETETIQUE LES PALMIERS</t>
  </si>
  <si>
    <t>CENTRE CARDIO VASCULAIRE NOTRE DAME</t>
  </si>
  <si>
    <t>Clinique de l'Etang de l'Olivier</t>
  </si>
  <si>
    <t>Centre de sibourg</t>
  </si>
  <si>
    <t xml:space="preserve">Clinique générale de marignane </t>
  </si>
  <si>
    <t>Clinique Chirurgicale de Martigues</t>
  </si>
  <si>
    <t>KORIAN - VALDONNE (ex CLINIQUE LE COLOMBIER)</t>
  </si>
  <si>
    <t>Société Nouvelle Clinique du Château de Florans</t>
  </si>
  <si>
    <t>Clinique Le Méditerranée</t>
  </si>
  <si>
    <t>CENTRE DE DIETETIQUE MEDICALE ET POST OPERATOIRE CLINIQUE SAINT LAURENT</t>
  </si>
  <si>
    <t>Clinique Vignoli</t>
  </si>
  <si>
    <t>Clinique BOUCHARD</t>
  </si>
  <si>
    <t>CLINIQUE ANGELUS</t>
  </si>
  <si>
    <t>Clinique Bonneveine</t>
  </si>
  <si>
    <t xml:space="preserve"> HOPITAL PRIVE CLAIRVAL </t>
  </si>
  <si>
    <t>Clinique des Trois Cyprès - Ramsay Santé</t>
  </si>
  <si>
    <t>CLINIQUE SAINT MARTIN</t>
  </si>
  <si>
    <t>Clinique des Quatre Saisons</t>
  </si>
  <si>
    <t>Clinique Saint Barnabé</t>
  </si>
  <si>
    <t>Clinique La Phocéanne</t>
  </si>
  <si>
    <t>SAS CLINIQUE CHANTECLER</t>
  </si>
  <si>
    <t>SAS LA CHENAIE</t>
  </si>
  <si>
    <t>Hôpital Saint Joseph Marseille</t>
  </si>
  <si>
    <t>KORIAN - LES OLIVIERS</t>
  </si>
  <si>
    <t>Clinique Saint Christophe</t>
  </si>
  <si>
    <t>Clinique Psychiatrique Valfeur</t>
  </si>
  <si>
    <t>KORIAN - CAP FERRIERES (ex Clinique SAINT-BRUNO)</t>
  </si>
  <si>
    <t>Clinique SSR La PAGERIE</t>
  </si>
  <si>
    <t>Polyclinique du Parc Rambot- Hôpital Privée de Provence</t>
  </si>
  <si>
    <t>HOPITAL LE RELAIS</t>
  </si>
  <si>
    <t>Clinique psychiatrique MEDIAZUR</t>
  </si>
  <si>
    <t xml:space="preserve">CRF le Grand Large </t>
  </si>
  <si>
    <t>SAS CLINIQUE LES FEUILLADES</t>
  </si>
  <si>
    <t>Clinique La Lauranne</t>
  </si>
  <si>
    <t>VIVRE ET DEVENIR -VILLEPINTE-ST-MICHEL SITE CLINIQUE ST- PAUL DE MAUSOLE</t>
  </si>
  <si>
    <t>CLINIQUE MASSILIA-LES-PINS</t>
  </si>
  <si>
    <t>Clinique AXIUM</t>
  </si>
  <si>
    <t>CLINIQUE NOTRE-DAME</t>
  </si>
  <si>
    <t>Centre de soins de suite Betharram</t>
  </si>
  <si>
    <t>Centre Francois Baclesse</t>
  </si>
  <si>
    <t>ANIDER</t>
  </si>
  <si>
    <t>Clinique de la Miséricorde</t>
  </si>
  <si>
    <t>Hôpital privé Saint Martin</t>
  </si>
  <si>
    <t>INSTITUT DE MEDECINE PHYSIQUE ET READAPTATION</t>
  </si>
  <si>
    <t>LADAPT Normandie CSSR Pédiatrique Bayeux (14400)</t>
  </si>
  <si>
    <t>KORIAN - BROCELIANDE (CRF de CAEN)</t>
  </si>
  <si>
    <t>KORIAN - LES CLARINES (ex CLINIQUE DU SOUFFLE LES CLARINES)</t>
  </si>
  <si>
    <t>Clinique du Haut Cantal</t>
  </si>
  <si>
    <t>SSR MAURICE DELORT</t>
  </si>
  <si>
    <t>CENTRE MEDICO CHIRURGICAL DE TRONQUIERES</t>
  </si>
  <si>
    <t xml:space="preserve">MAISON SANTE MENTALE VILLA BLEUE </t>
  </si>
  <si>
    <t>ARDEVIE - CSSR Les Glamots</t>
  </si>
  <si>
    <t>KORIAN - LE MAS BLANC (ex-MAISON BLANCHE)</t>
  </si>
  <si>
    <t>Centre Clinical</t>
  </si>
  <si>
    <t>Centre Croix Rouge Richelieu</t>
  </si>
  <si>
    <t>KORIAN SUR MOREAU (ex CHÂTEAU DE MORNAY)</t>
  </si>
  <si>
    <t>KORIAN - ANGOULINS SUR MER (ex MAISON DE REPOS CHATEAU CLAVETTE)</t>
  </si>
  <si>
    <t>POLYCLINIQUE SAINT-GEORGES</t>
  </si>
  <si>
    <t>SA CLINIQUE RICHELIEU</t>
  </si>
  <si>
    <t>Ramsay Santé clinique de l'Atlantique</t>
  </si>
  <si>
    <t>CENTRE ALCCOLOGIQUE ALPHA - ROYAN N°FINESS / 17078199</t>
  </si>
  <si>
    <t>CENTRE DE READAPTATION GUILLAUME DE VARYE - LE BLAUDY</t>
  </si>
  <si>
    <t xml:space="preserve">HAD - PAYS DES TROIS PROVINCES </t>
  </si>
  <si>
    <t>CENTRE HOSPITALIER DU PAYS D'EYGURANDE</t>
  </si>
  <si>
    <t>CMC LES CEDRES</t>
  </si>
  <si>
    <t>HAD RELAIS SANTE</t>
  </si>
  <si>
    <t>HAD FEDOSAD 21</t>
  </si>
  <si>
    <t>CLINIQUE JOUVENCE NUTRITION</t>
  </si>
  <si>
    <t>CRF DIVIO</t>
  </si>
  <si>
    <t>SSR EDITH CAVELL</t>
  </si>
  <si>
    <t>CLINIQUE LES ROSIERS</t>
  </si>
  <si>
    <t>Clinique Bénigne Joly</t>
  </si>
  <si>
    <t>SAS  CENTRE DE CONVALESCENCE DE GERIATRIQUE DE FONTAINE</t>
  </si>
  <si>
    <t>SA JOUVENCE READAPTATION</t>
  </si>
  <si>
    <t>Polyclinique du Trégor</t>
  </si>
  <si>
    <t>Association Hospitalière de Bretagne</t>
  </si>
  <si>
    <t>CLINQUE DE VAL JOSSELIN</t>
  </si>
  <si>
    <t>INSTITUT MEDICAL SPECIALISÉ PLANCOET</t>
  </si>
  <si>
    <t>MAISON DE REPOS LES CHATELETS</t>
  </si>
  <si>
    <t>Fondation Bon Sauveur de Bégard</t>
  </si>
  <si>
    <t>Fondation Saint Jean de dieu - Centre Hospital DInan Saint Brieuc</t>
  </si>
  <si>
    <t xml:space="preserve">Clinique du Pays de Rance </t>
  </si>
  <si>
    <t>AUB Santé</t>
  </si>
  <si>
    <t>Hôpital Privé des Côtes d'Armor</t>
  </si>
  <si>
    <t>Clinique de La Marche</t>
  </si>
  <si>
    <t>CLINIQUE CHATELGUYON</t>
  </si>
  <si>
    <t>Hopital Privé Francheville</t>
  </si>
  <si>
    <t xml:space="preserve">CLINIQUE PASTEUR </t>
  </si>
  <si>
    <t>Centre Médicalisé de Lolme</t>
  </si>
  <si>
    <t>SA Périgord Rééducation</t>
  </si>
  <si>
    <t>SARL Le Verger des Balans</t>
  </si>
  <si>
    <t>SARL antennes autodialyse Perigueux, Bergerac, Montignac, Ribérac</t>
  </si>
  <si>
    <t>CAPIO Clinique Saint Vincent Besançon</t>
  </si>
  <si>
    <t>CLINIQUE SAINT PIERRE</t>
  </si>
  <si>
    <t>CRRFB - Association LES SALINS DE BREGILLE</t>
  </si>
  <si>
    <t>HOSPITALIA MUTUALITE HAD Pontarlier</t>
  </si>
  <si>
    <t>CRCP des Hauts de Chazal</t>
  </si>
  <si>
    <t>HOSPITALIA MUTUALITE HAD Etupes</t>
  </si>
  <si>
    <t>INSTITUT LA TEPPE</t>
  </si>
  <si>
    <t>Clinique KENNEDY</t>
  </si>
  <si>
    <t>HOPITAL PRIVE DROME ARDECHE - CLINIQUE GENERALE</t>
  </si>
  <si>
    <t>CSMR L'HOSTREA</t>
  </si>
  <si>
    <t>MAISON DE CONVALESCENCE LE VALLON</t>
  </si>
  <si>
    <t>LADAPT Normandie CSSR Site Adulte Saint-André-de-l'Eure (27220)</t>
  </si>
  <si>
    <t>HOPITAL LA  MUSSE ST SEBASTIEN MORSENT</t>
  </si>
  <si>
    <t>CRF BEAUROUVRE</t>
  </si>
  <si>
    <t>KORIAN - PARC DE GASVILLE</t>
  </si>
  <si>
    <t>PÔLE MÉDICAL MAISON BLANCHE</t>
  </si>
  <si>
    <t>AIRBP</t>
  </si>
  <si>
    <t>ASSAD HAD Eure et Loir</t>
  </si>
  <si>
    <t>INSTITUT DE DIABETOLOGIE ET NUTRITION DU CENTRE</t>
  </si>
  <si>
    <t>Hôpital Privé d'Eure et Loir</t>
  </si>
  <si>
    <t>SSRA CALME IllIERS-COMBRAY</t>
  </si>
  <si>
    <t>CLINIQUE PASTEUR-SAINT ESPRIT</t>
  </si>
  <si>
    <t>CMBO - Site de la clinique Saint-Michel et Sainte-Anne</t>
  </si>
  <si>
    <t>CMBO - Site de la Polyclinique Quimper Sud</t>
  </si>
  <si>
    <t>CLINIQUE KERFRIDEN</t>
  </si>
  <si>
    <t>Centre de soins de suite de Kérampir</t>
  </si>
  <si>
    <t>Hôtel-Dieu de Pont l'Abbé</t>
  </si>
  <si>
    <t>MAIS.REP.CONVALESCENCE TY-YANN</t>
  </si>
  <si>
    <t>CENTRE DE PERHARIDY</t>
  </si>
  <si>
    <t>Pôle de Réadaptation de Cornouaille - Site de Saint Yvi</t>
  </si>
  <si>
    <t>CENTRE DE REEDUCATION FONCTIONNEL DE TREBOUL</t>
  </si>
  <si>
    <t>CENTRE MÉDICO-CHIRURGICAL BAIE DE MORLAIX</t>
  </si>
  <si>
    <t>AUB Santé - HAD des Pays de Morlaix</t>
  </si>
  <si>
    <t>SAS CRF du FINOSELLO</t>
  </si>
  <si>
    <t>SA L OSPEDALE</t>
  </si>
  <si>
    <t>SARL Ile de Beauté</t>
  </si>
  <si>
    <t>HAD UMCS</t>
  </si>
  <si>
    <t>SAS CENTRE MOLINI</t>
  </si>
  <si>
    <t>Valicelli</t>
  </si>
  <si>
    <t>SA polyclinique de Furiani</t>
  </si>
  <si>
    <t>Hospitalisation de Corse</t>
  </si>
  <si>
    <t>S.A.S Clinique du Cap</t>
  </si>
  <si>
    <t>SAS La Villa San Ornello</t>
  </si>
  <si>
    <t>Société d'exploitation de la clinique San Ornello</t>
  </si>
  <si>
    <t>SSR LES CADIERES</t>
  </si>
  <si>
    <t>Clinique du Grand Avignon</t>
  </si>
  <si>
    <t>3G SANTE SAS</t>
  </si>
  <si>
    <t>Institut du Cancer du Gard</t>
  </si>
  <si>
    <t>CENTRE MEDICAL L'EGREGORE - AUDAVIE</t>
  </si>
  <si>
    <t>MAISON DE SANTE LA POMAREDE</t>
  </si>
  <si>
    <t>Nouvelle Clinique Bonnefon</t>
  </si>
  <si>
    <t xml:space="preserve">Nouvel Hôpital Privé les Franciscaines </t>
  </si>
  <si>
    <t>Clinique Belle Rive</t>
  </si>
  <si>
    <t>CLINIQUE DU PONT DU GARD</t>
  </si>
  <si>
    <t>CLINIQUE PSYCHIATRIQUE DE QUISSAC</t>
  </si>
  <si>
    <t>Polyclinique KENVAL site Valdegour</t>
  </si>
  <si>
    <t>Services de Pédopsychiatrie</t>
  </si>
  <si>
    <t xml:space="preserve">SSR LES CHATAIGNIERS </t>
  </si>
  <si>
    <t>Clinique Les Oliviers</t>
  </si>
  <si>
    <t>CLINIQUE LA CAMARGUE</t>
  </si>
  <si>
    <t>MAISON DE CONVALESCENCE DOMAINE DU CROS</t>
  </si>
  <si>
    <t>Polyclinique Grand Sud</t>
  </si>
  <si>
    <t xml:space="preserve">AAIR Midi-Pyrénées </t>
  </si>
  <si>
    <t xml:space="preserve">NephroCare Muret </t>
  </si>
  <si>
    <t>HAD Santé Relais Domicile</t>
  </si>
  <si>
    <t>SSR DEFICIENTS VISUELS ET BASSE VISION</t>
  </si>
  <si>
    <t>KORIAN - VAL DE SAUNE (ex Clinique de QUINT FONSEGRIVES)</t>
  </si>
  <si>
    <t>Centre gériatrique des Minimes</t>
  </si>
  <si>
    <t>Clinique la Recouvrance</t>
  </si>
  <si>
    <t>Clinique Saint Cyprien Rive Gauche</t>
  </si>
  <si>
    <t>Clinique de Montberon</t>
  </si>
  <si>
    <t>CLINIQUE DU CHATEAU DE SEYSSES</t>
  </si>
  <si>
    <t>Clinique Médipôle Garonne</t>
  </si>
  <si>
    <t>CLINIQUE DU CABIROL</t>
  </si>
  <si>
    <t>Clinique Pasteur</t>
  </si>
  <si>
    <t>Clinique MONIE</t>
  </si>
  <si>
    <t>Clinique du Château de Vernhes</t>
  </si>
  <si>
    <t>Clinique de Beaupuy</t>
  </si>
  <si>
    <t>Hôpital Joseph Ducuing</t>
  </si>
  <si>
    <t xml:space="preserve">Clinique SSR Saint Roch Fronton </t>
  </si>
  <si>
    <t>CLINIQUE AUFRERY</t>
  </si>
  <si>
    <t>CLINIQUE DU DOCTEUR BECQ</t>
  </si>
  <si>
    <t>CLINIQUE MARIGNY</t>
  </si>
  <si>
    <t>CLINIQUE DE SOINS DE SUITE DE MONTVERT</t>
  </si>
  <si>
    <t>CENTRE PAUL DOTTIN</t>
  </si>
  <si>
    <t>SAS CLINIQUE OCCITANIE</t>
  </si>
  <si>
    <t>CLINIQUE DE LAGARDELLE</t>
  </si>
  <si>
    <t>Société des cliniques du Midi</t>
  </si>
  <si>
    <t>CLINIQUE NEPHROLOGIQUE SAINT-EXUPERY</t>
  </si>
  <si>
    <t>Domaine 1 ; Domaine 1</t>
  </si>
  <si>
    <t>INST CLAUDIUS REGAUD ONCOPOLE TOULOUSE</t>
  </si>
  <si>
    <t>CLINIQUE SSR ESTELA (ex LE VAL DES CYGNES)</t>
  </si>
  <si>
    <t>Clinique des Cèdres - CRF les grands Cèdres</t>
  </si>
  <si>
    <t>Clinique des Pyrénées</t>
  </si>
  <si>
    <t>ASSOCIATION NOTRE DAME DE JOIE - DOMAINE DE LA CADENE</t>
  </si>
  <si>
    <t>CLINIQUE SAINT ORENS</t>
  </si>
  <si>
    <t>SA le Marquisat</t>
  </si>
  <si>
    <t>POLE DE SANTE LA REVISCOLADA</t>
  </si>
  <si>
    <t>Clinique de Gascogne</t>
  </si>
  <si>
    <t>CLINIQUE MALADIES MENTALES D'EMBATS</t>
  </si>
  <si>
    <t>Centre Pédiatrique Saint Jacques de Médecine Physique et de Réadaptation Roquetaillade</t>
  </si>
  <si>
    <t>MAISON DE SANTÉ MARIE GALÈNE</t>
  </si>
  <si>
    <t>Hôpital Suburbain du Bouscat</t>
  </si>
  <si>
    <t>Institut Bergonié</t>
  </si>
  <si>
    <t>CENTRE SOINS DE SUITE KORIAN LES FLOTS</t>
  </si>
  <si>
    <t>CENTRE DE PSYCHIATRIE AMBULATOIRE DE CENON</t>
  </si>
  <si>
    <t>GCS Clinique chirurgicale du Libournais</t>
  </si>
  <si>
    <t>Nouvelle Clinique Bel Air (NCBA)</t>
  </si>
  <si>
    <t>clinique saint augustin</t>
  </si>
  <si>
    <t>Clinique TIVOLI-DUCOS</t>
  </si>
  <si>
    <t>Clinique d'Arcachon (CARC)</t>
  </si>
  <si>
    <t>Polyclinique Bordeaux Rive Droite (PBRD)</t>
  </si>
  <si>
    <t>CLINIQUE DU SPORT DE BORDEAUX MERIGNAC</t>
  </si>
  <si>
    <t>Clinique ANOUSTE</t>
  </si>
  <si>
    <t>SARL Maison de santé les pins</t>
  </si>
  <si>
    <t>Clinique Béthanie</t>
  </si>
  <si>
    <t>Polyclinique Bordeaux Caudéran (PBCA)</t>
  </si>
  <si>
    <t>Centre Hémodialyse Saint Martin</t>
  </si>
  <si>
    <t>Polyclinique Bordeaux Nord Aquitaine</t>
  </si>
  <si>
    <t>Clinique Ophtalmologique Thiers (COTH)</t>
  </si>
  <si>
    <t>Hôpital Privé Saint Martin</t>
  </si>
  <si>
    <t>Clinique SAINTE ANNE</t>
  </si>
  <si>
    <t xml:space="preserve">CSSR LES LAURIERS </t>
  </si>
  <si>
    <t>CSSR CHATEAU RAUZE</t>
  </si>
  <si>
    <t>LES GRANDS CHÊNES</t>
  </si>
  <si>
    <t>Centre de réadaptation</t>
  </si>
  <si>
    <t xml:space="preserve">Centre de réhabilitation psychosociale </t>
  </si>
  <si>
    <t>Nouvelle Clinique Bordeaux Tondu</t>
  </si>
  <si>
    <t>Aquitaine Sante - Polyclinique Jean Villar</t>
  </si>
  <si>
    <t>CENTRE DE SANTE MENTALE MGEN BORDEAUX</t>
  </si>
  <si>
    <t>EHPAD - USLD Les ARBOUSIERS</t>
  </si>
  <si>
    <t>KORIAN - LES HAUTS-DE-CENON (fusion de KORIAN - CHÂTEAU LEMOINE et KORIAN - HAUTERIVE)</t>
  </si>
  <si>
    <t>INSTITUT SAINT PIERRE</t>
  </si>
  <si>
    <t>Institut du Cancer de Montpellier</t>
  </si>
  <si>
    <t>FONDATION CHARLES MION - AIDER SANTE</t>
  </si>
  <si>
    <t>Association Helio Marine de la Cote Occitane</t>
  </si>
  <si>
    <t>Centre Mutualiste Neurologique Propara</t>
  </si>
  <si>
    <t>Clinique du Pic Saint Loup</t>
  </si>
  <si>
    <t>Clinique Saint Clément</t>
  </si>
  <si>
    <t>Clinique du Millénaire</t>
  </si>
  <si>
    <t>POLYCLINIQUE SAINT PRIVAT</t>
  </si>
  <si>
    <t>BEZIERS HAD</t>
  </si>
  <si>
    <t>Home Santé 34</t>
  </si>
  <si>
    <t>Centre Bourgès</t>
  </si>
  <si>
    <t>Polyclinique Saint-Roch</t>
  </si>
  <si>
    <t>GCS Centre SMR Ambrussum</t>
  </si>
  <si>
    <t xml:space="preserve">CLINIQUE SAINT JEAN SUD DE FRANCE </t>
  </si>
  <si>
    <t>Domaine 4 ; Domaine 1 - Bonus Reprise du stock DMP</t>
  </si>
  <si>
    <t>Clinique Plein Soleil</t>
  </si>
  <si>
    <t>Adène hospitalisation à domicile</t>
  </si>
  <si>
    <t>Clinique La Pergola</t>
  </si>
  <si>
    <t>Clinique du Docteur JEAN CAUSSE</t>
  </si>
  <si>
    <t>SAS POLYCLINIQUE DES TROIS VALLEES</t>
  </si>
  <si>
    <t>POLYCLINIQUE PASTEUR</t>
  </si>
  <si>
    <t>CLINIQUE LE VALD'ORB</t>
  </si>
  <si>
    <t>SAS C.R.F du Docteur STER</t>
  </si>
  <si>
    <t>SSR LE COLOMBIER</t>
  </si>
  <si>
    <t>KORIAN - LA VALLONIE (CLINIQUE DU SOUFFLE LA VALLONIE)</t>
  </si>
  <si>
    <t>Clinique Beausoleil</t>
  </si>
  <si>
    <t>Clinique du Parc</t>
  </si>
  <si>
    <t>Domaine 1 ; Domaine 1 - Bonus CRO ; Domaine 4 ; Domaine 1 - Bonus Reprise du stock DMP</t>
  </si>
  <si>
    <t>Clinique Clementville</t>
  </si>
  <si>
    <t xml:space="preserve">CLINIQUE SAINT LOUIS </t>
  </si>
  <si>
    <t xml:space="preserve">CLINIQUE VIA DOMITIA </t>
  </si>
  <si>
    <t>Polyclinique Sainte Thérèse</t>
  </si>
  <si>
    <t>Clinique RECH</t>
  </si>
  <si>
    <t>LA LIRONDE</t>
  </si>
  <si>
    <t>Clinique Stella</t>
  </si>
  <si>
    <t>Clinique Saint-Antoine</t>
  </si>
  <si>
    <t>Clinique Mutualiste Jean-Léon</t>
  </si>
  <si>
    <t>Clinique le Castelet</t>
  </si>
  <si>
    <t>Clinique Saint-Martin de Vignogoul</t>
  </si>
  <si>
    <t>CLINIQUE DU MAS DE ROCHET</t>
  </si>
  <si>
    <t>SSR LA PETITE PAIX</t>
  </si>
  <si>
    <t>Clinique Fontfroide</t>
  </si>
  <si>
    <t>CENTRE DU MELEZET</t>
  </si>
  <si>
    <t>CENTRE SSR LE PECH DU SOLEIL BOUJAN</t>
  </si>
  <si>
    <t>Hôpital Arthur Gardiner</t>
  </si>
  <si>
    <t>CH PRIVÉ ST-GREGOIRE</t>
  </si>
  <si>
    <t>Clinique Mutualiste La Sagesse</t>
  </si>
  <si>
    <t>ASOCIATION CLINIQUE SAINT JOSEPH</t>
  </si>
  <si>
    <t>CLINIQUE SAINT-YVES</t>
  </si>
  <si>
    <t>Clinique FSEF Rennes-Beaulieu</t>
  </si>
  <si>
    <t>Pôle MPR Saint-Hélier</t>
  </si>
  <si>
    <t>CENTRE DE READAPTATION ESCALE-THEBAUDAIS</t>
  </si>
  <si>
    <t>Centre Eugène Marquis</t>
  </si>
  <si>
    <t>HOPITAL A DOMICILE 35</t>
  </si>
  <si>
    <t>Clinique Philae</t>
  </si>
  <si>
    <t>AUB Santé - HAD Saint Malo Dinan</t>
  </si>
  <si>
    <t>POLYCLINIQUE SAINT-LAURENT</t>
  </si>
  <si>
    <t>Domaine 1 ; Domaine 1 - Bonus CRO ; Domaine 1 - Bonus Reprise du stock DMP ; Domaine 4</t>
  </si>
  <si>
    <t>Clinique MCO Saint François</t>
  </si>
  <si>
    <t>CLINIQUE LE HAUT-CLUZEAU</t>
  </si>
  <si>
    <t>Clinique du Manoir en Berry</t>
  </si>
  <si>
    <t>NCT+ Saint-Gatien Alliance</t>
  </si>
  <si>
    <t>SAS clinique Ronsard</t>
  </si>
  <si>
    <t>Clinique VELPEAU</t>
  </si>
  <si>
    <t>Etablissement de Santé ANAS Le Courbat</t>
  </si>
  <si>
    <t>CRF LE CLOS SAINT-VICTOR</t>
  </si>
  <si>
    <t>CENTRE MALVAU</t>
  </si>
  <si>
    <t>CRF - CMPR BEL AIR</t>
  </si>
  <si>
    <t>ASSOCIATION REGIONALE D'AIDE AUX UREMIQUES DU CENTRE OUEST</t>
  </si>
  <si>
    <t>Pôle Santé Léonard de Vinci</t>
  </si>
  <si>
    <t xml:space="preserve"> HAD VAL DE LOIRE</t>
  </si>
  <si>
    <t>CENTRE TOURANGEAU DE PSYCHIATRIE AMBULATOIRE</t>
  </si>
  <si>
    <t>ASSAD-HAD Indre et Loire</t>
  </si>
  <si>
    <t>CENTRE MEDICAL LES GRANGES</t>
  </si>
  <si>
    <t>Centre Médical Rocheplane</t>
  </si>
  <si>
    <t>Groupe Hospitalier Mutualiste de Grenoble</t>
  </si>
  <si>
    <t>Etablissement de santé mentale Portes de l'Isère</t>
  </si>
  <si>
    <t>ENDO NORD ISERE</t>
  </si>
  <si>
    <t>CRF SAINT VINCENT DE PAUL</t>
  </si>
  <si>
    <t>Clinique Saint Vincent de Paul</t>
  </si>
  <si>
    <t>Clinique FSEF Grenoble La Tronche</t>
  </si>
  <si>
    <t>Centre de pneumologie Henri BAZIRE</t>
  </si>
  <si>
    <t>ETABLISSEMENT DE SANTE MENTALE DE GRENOBLE</t>
  </si>
  <si>
    <t>SAS CLINIQUE BELLEDONNE</t>
  </si>
  <si>
    <t>AGDUC</t>
  </si>
  <si>
    <t>Centre de Réadaptation Cardiologique et Pneumologique de Franche-Comté - La grange-sur-le-Mont</t>
  </si>
  <si>
    <t>Hospitalisation à Domicile Lons Le Saunier</t>
  </si>
  <si>
    <t>ADLCA</t>
  </si>
  <si>
    <t>INSTITUT HELIO MARIN de LABENNE</t>
  </si>
  <si>
    <t>HAD MARSAN ADOUR</t>
  </si>
  <si>
    <t>CENTRE MONTOIS DE PSYCHIATRIE AMBULATOIRE (CMPA)</t>
  </si>
  <si>
    <t>GCS ClinicAdour</t>
  </si>
  <si>
    <t>CLINIQUE DE MEDECINE PHYSIQUE NAPOLEON</t>
  </si>
  <si>
    <t>Clinique FSEF Aire sur l'Adour</t>
  </si>
  <si>
    <t>SARL Primerose</t>
  </si>
  <si>
    <t>KORIAN - SAINT-MARTIN DE SEIGNANX (ex LE BELVEDERE)</t>
  </si>
  <si>
    <t>KORIAN MONTPRIBAT</t>
  </si>
  <si>
    <t>Polyclinique de Blois</t>
  </si>
  <si>
    <t>Clinique Médicale de Centre</t>
  </si>
  <si>
    <t xml:space="preserve"> INSTITUT MÉDICAL DE SOLOGNE</t>
  </si>
  <si>
    <t>CENTRE MEDICAL LA MENAUDIERE</t>
  </si>
  <si>
    <t>CLINIQUE DU SAINT COEUR</t>
  </si>
  <si>
    <t>HAD LOIR-ET-CHER</t>
  </si>
  <si>
    <t>L'Hospitalet</t>
  </si>
  <si>
    <t>CIRAD</t>
  </si>
  <si>
    <t>ARTIC 42</t>
  </si>
  <si>
    <t>Centre Mutualiste d'Addictologie</t>
  </si>
  <si>
    <t>Clinique Mutualiste de Saint-Etienne</t>
  </si>
  <si>
    <t>GCS HAD santé à Domicile</t>
  </si>
  <si>
    <t>Hôpital Privé de la Loire</t>
  </si>
  <si>
    <t xml:space="preserve">Clinique de Parc </t>
  </si>
  <si>
    <t>Clinique des Monts du Forez</t>
  </si>
  <si>
    <t>Centre Médical des 7 Collines</t>
  </si>
  <si>
    <t>Clinique Nouvelle du Forez</t>
  </si>
  <si>
    <t>CLINIQUE LA MUSARDIERE</t>
  </si>
  <si>
    <t>clinique de saint victor</t>
  </si>
  <si>
    <t>KORIAN - LE CLOS MONTAIGNE (ex CLINIQUE DE SANTE MENTALE MONTROND)</t>
  </si>
  <si>
    <t>CENTRE HOSPITALIER SAINTE-MARIE du Puy-en-Velay</t>
  </si>
  <si>
    <t>Clinique Bon Secours</t>
  </si>
  <si>
    <t>LE CLOS DE BEAUREGARD</t>
  </si>
  <si>
    <t>Centre SSR JALAVOUX</t>
  </si>
  <si>
    <t>KORIAN - HAUT-LIGNON (ex Clinique du CHAMBON)</t>
  </si>
  <si>
    <t>CRF la Tourmaline</t>
  </si>
  <si>
    <t>CLINIQUE CHIRURGICALE STE-MARIE</t>
  </si>
  <si>
    <t>CLINIQUE BRETECHE</t>
  </si>
  <si>
    <t>Urologie Nantes Clinique et Institut d'Urologie</t>
  </si>
  <si>
    <t>CENTRE DE CONVALESCENCE SAINT SEBASTIEN</t>
  </si>
  <si>
    <t>Institut de Cancérologie de l'Ouest</t>
  </si>
  <si>
    <t>SSR Le Bodio</t>
  </si>
  <si>
    <t>Expansion des Centres d'Hémodialyse de l'Ouest (ECHO)</t>
  </si>
  <si>
    <t xml:space="preserve"> CLINIQUE LA BRIERE</t>
  </si>
  <si>
    <t>Clinique Jules Verne</t>
  </si>
  <si>
    <t>CLINIQUE JULES VERNE SAS</t>
  </si>
  <si>
    <t>L'HÔPITAL PRIVÉ DU CONFLUENT</t>
  </si>
  <si>
    <t>Centre de Réadaptation de l'Estuaire</t>
  </si>
  <si>
    <t>CENTRE DE READAPTATION DU CONFLUENT</t>
  </si>
  <si>
    <t>Clinique Mutualiste de l'Estuaire</t>
  </si>
  <si>
    <t>CMPR COTE D'AMOUR</t>
  </si>
  <si>
    <t>CENTRE DE READAPTATION DU CONFLUENT LNA</t>
  </si>
  <si>
    <t>CENTRE DE READAPTATION DU CONFLUENT VIVALTO</t>
  </si>
  <si>
    <t>CLINIQUE DE L'ARCHETTE</t>
  </si>
  <si>
    <t>Clinique BELLE ALLEE</t>
  </si>
  <si>
    <t>Clinique Les Buissonnets</t>
  </si>
  <si>
    <t>Pole santé Oréliance -  Clinique de la Reine Blanche</t>
  </si>
  <si>
    <t>Association Bapterosses Hôpital Saint Jean</t>
  </si>
  <si>
    <t>LADAPT LOIRET</t>
  </si>
  <si>
    <t>Pôle santé Oréliance - Polyclinique des Longues Allées</t>
  </si>
  <si>
    <t>clinique de montargis</t>
  </si>
  <si>
    <t>SSR LA CIGOGNE</t>
  </si>
  <si>
    <t>CENTRE DE NEPHROLOGIE DE MONTARGIS</t>
  </si>
  <si>
    <t>ASSAD-HAD du Loiret</t>
  </si>
  <si>
    <t>HAD ORLÉANS-MONTARGIS OLIVET</t>
  </si>
  <si>
    <t>CENTRE MEDICAL LA ROSERAIE</t>
  </si>
  <si>
    <t>Centre Hospitalier Jean Pierre FALRET</t>
  </si>
  <si>
    <t>Clinique ESQUIROL SAINT HILAIRE</t>
  </si>
  <si>
    <t>Centre DELESTRAINT FABIEN</t>
  </si>
  <si>
    <t>LADAPT</t>
  </si>
  <si>
    <t>HAD47</t>
  </si>
  <si>
    <t xml:space="preserve">KORIAN - LA PALOUMERE </t>
  </si>
  <si>
    <t>HAD LOZERE</t>
  </si>
  <si>
    <t>SSR Addictologie Le Boy</t>
  </si>
  <si>
    <t>ASSOCIATION SSR LES TILLEULS</t>
  </si>
  <si>
    <t>Clinique St Joseph</t>
  </si>
  <si>
    <t>HAD Saint-Sauveur</t>
  </si>
  <si>
    <t>Centre de Réadaptation Les Euménides</t>
  </si>
  <si>
    <t>Hôpital Saint Joseph</t>
  </si>
  <si>
    <t>Centre SSR de Montfaucon-Montigné</t>
  </si>
  <si>
    <t>SAS POLYCLINIQUE DU PARC</t>
  </si>
  <si>
    <t xml:space="preserve">	INSTITUT PSYCHOTHERAPIQUE</t>
  </si>
  <si>
    <t>Hôpital Saint Martin</t>
  </si>
  <si>
    <t xml:space="preserve">Centre Régional Basse Vision et Troubles de l'Audition </t>
  </si>
  <si>
    <t>Centre de soins de suite Saint-Claude</t>
  </si>
  <si>
    <t>Clinique de l'Anjou</t>
  </si>
  <si>
    <t xml:space="preserve"> HAD SAUMUROIS</t>
  </si>
  <si>
    <t>Centre Les Capucins</t>
  </si>
  <si>
    <t>Soins de suite - Arcole (anciennement Centre de Convalescence Jean-Jaurès)</t>
  </si>
  <si>
    <t>Centre de la Main</t>
  </si>
  <si>
    <t>Centre de Soins de Suite et Réadaptation de l'Anjou</t>
  </si>
  <si>
    <t>HÔPITAL PRIVÉ DE LA BAIE</t>
  </si>
  <si>
    <t>CRRF LE NORMANDY</t>
  </si>
  <si>
    <t>KORIAN - L'ESTRAN (ex CRF-SIOUVILLE)</t>
  </si>
  <si>
    <t>polyclinique du cotentin</t>
  </si>
  <si>
    <t>FONDATION BON SAUVEUR DE LA MANCHE - DIRECTION DU SYSTÈME D'INFORMATION</t>
  </si>
  <si>
    <t>CRF CARDIO VASCULAIRE WILLIAM HARVEY</t>
  </si>
  <si>
    <t>MAISON DE SANTE DE MERFY</t>
  </si>
  <si>
    <t>EHSSR Sainte-Marthe</t>
  </si>
  <si>
    <t>Institut GODINOT</t>
  </si>
  <si>
    <t>Centre de post-cure l'Amitié</t>
  </si>
  <si>
    <t>HAD CHALONS EN CHAMPAGNE &amp; PAYS D'ARGONNE</t>
  </si>
  <si>
    <t>CLINIQUE TERRE DE FRANCE</t>
  </si>
  <si>
    <t>POLYCLINIQUE DE BEZANNES</t>
  </si>
  <si>
    <t>Clinique FSEF de Vitry le François</t>
  </si>
  <si>
    <t>HAD DES PAYS DE CHAUMONT &amp; LANGRES</t>
  </si>
  <si>
    <t>GCS Pôle de Santé site de Chaumont</t>
  </si>
  <si>
    <t>GCS Pole de santé site de Langres</t>
  </si>
  <si>
    <t>Clinique de la Compassion</t>
  </si>
  <si>
    <t>Clinique de Chaumont le Bois</t>
  </si>
  <si>
    <t xml:space="preserve">Clinique Notre Dame de Pritz </t>
  </si>
  <si>
    <t>Maison Hospitalière de Baccarat</t>
  </si>
  <si>
    <t>ASSOCIATION LES MAISONS HOSPITALIERES SITE NANCY</t>
  </si>
  <si>
    <t>Clinique Ambroise Paré</t>
  </si>
  <si>
    <t>Polyclinique de Gentilly</t>
  </si>
  <si>
    <t>SSR de Flavigny</t>
  </si>
  <si>
    <t xml:space="preserve">Centre Jacques Parisot </t>
  </si>
  <si>
    <t>ASSOCIATION LES MAISONS HOSPITALIERES SITE NEUVES-MAISONS</t>
  </si>
  <si>
    <t>COCEE Centre d'observation et de Cure de Flavigny</t>
  </si>
  <si>
    <t>Association Groupe SOS - Hôpital de Mont-Saint-Martin</t>
  </si>
  <si>
    <t>ASSPO - Hôpital Jean-Georges HARTMANN</t>
  </si>
  <si>
    <t>ALTIR</t>
  </si>
  <si>
    <t>Institut de Cancérologie de Lorraine</t>
  </si>
  <si>
    <t>ESSR ACORIS LE CHATEAU - MUTUELLE</t>
  </si>
  <si>
    <t>HADAN</t>
  </si>
  <si>
    <t>Polyclinique MAJORELLE</t>
  </si>
  <si>
    <t>Centre Florentin</t>
  </si>
  <si>
    <t>CLINIQUE BELLEFONTAINE</t>
  </si>
  <si>
    <t>Hospitalisation A Domicile de l'Agglomération Nancéienne</t>
  </si>
  <si>
    <t xml:space="preserve">Polyclinique du parc </t>
  </si>
  <si>
    <t>Clinique des Augustines</t>
  </si>
  <si>
    <t>CPR BILLIERS</t>
  </si>
  <si>
    <t>Etablissement de Soins de Keraliguen</t>
  </si>
  <si>
    <t>CMRRF de Kerpape</t>
  </si>
  <si>
    <t>Clinique Saint Vincent</t>
  </si>
  <si>
    <t>ETS KER JOIE</t>
  </si>
  <si>
    <t>UG CLINIQUE MUTUALISTE DE LA PORTE DE L'ORIENT</t>
  </si>
  <si>
    <t>CSSR KORN ER HOUET</t>
  </si>
  <si>
    <t>Polyclinique de Kério</t>
  </si>
  <si>
    <t>Hôpital Privé Océane</t>
  </si>
  <si>
    <t>GCS  CLINIQUE DU TER</t>
  </si>
  <si>
    <t>Association Hopital-EHPAD Saint Joseph</t>
  </si>
  <si>
    <t>Clinique Saint Nabor SA</t>
  </si>
  <si>
    <t>HOPITAL DE FREYMING-MERLEBACH</t>
  </si>
  <si>
    <t>Centre de Gériatrie de Forbach, groupe SOS Santé</t>
  </si>
  <si>
    <t>Hôpital de Saint-Avold, Groupe SOS Santé</t>
  </si>
  <si>
    <t>CLINIQUE CHIR. AMBROISE PARE</t>
  </si>
  <si>
    <t>Clinique Notre-Dame</t>
  </si>
  <si>
    <t>Etablissement de santé de Charleville sous Bois</t>
  </si>
  <si>
    <t>Hôpital de Château-Salins - Groupe SOS Santé</t>
  </si>
  <si>
    <t xml:space="preserve">hôpital saint François </t>
  </si>
  <si>
    <t>Hopital Clinique Claude Bernard</t>
  </si>
  <si>
    <t>CSSR LADAPT MOSELLE</t>
  </si>
  <si>
    <t>Centre de post cure La Fontenelle</t>
  </si>
  <si>
    <t xml:space="preserve">clinique sainte Elisabeth </t>
  </si>
  <si>
    <t>Hôpital Belle Isle</t>
  </si>
  <si>
    <t>Centre de Gériatrie Le KEM</t>
  </si>
  <si>
    <t>ASSPO - Hôpital Saint Maurice</t>
  </si>
  <si>
    <t>ASSOCIATION SAINT ANDRÉ</t>
  </si>
  <si>
    <t>Hopital Robert Schuman</t>
  </si>
  <si>
    <t>CLINIQUE CENTRE DE SOINS DU GE</t>
  </si>
  <si>
    <t>CENTRE NABORIEN DE PSYCHIATRIE AMBULATOIRE (CNPA)</t>
  </si>
  <si>
    <t>POLYCLINQUE DU VAL DE LOIRE</t>
  </si>
  <si>
    <t>Clinique du Château du Tremblay</t>
  </si>
  <si>
    <t>CLINIQUE SSR LE RECONFORT</t>
  </si>
  <si>
    <t>SAS PASORI</t>
  </si>
  <si>
    <t>Centre Oscar Lambret</t>
  </si>
  <si>
    <t>Polyclinique de Grande Synthe</t>
  </si>
  <si>
    <t>Polyclinique de la Thiérache</t>
  </si>
  <si>
    <t>Clinique Parc Monceau</t>
  </si>
  <si>
    <t>Hospitalisation à domicile du Douaisis</t>
  </si>
  <si>
    <t>Hospitalisation à domicile du Cambrésis</t>
  </si>
  <si>
    <t>CRF La Rougeville</t>
  </si>
  <si>
    <t>Hospitalisation à domicile Flandre Maritime</t>
  </si>
  <si>
    <t>Clinique FSEF de Villeneuve d'Ascq</t>
  </si>
  <si>
    <t>GCS GHICL HAD SYNERGIE RÉÉDUC-RÉADAPTA – HAD SYNERGIE REEDUC-READAPTATION</t>
  </si>
  <si>
    <t>Maison Médicale Jean XXIII</t>
  </si>
  <si>
    <t>Institut Ophtalmique</t>
  </si>
  <si>
    <t>SARL du Pont Saint Vaast \ Centre Léonard de Vinci</t>
  </si>
  <si>
    <t>Clinique Maison Fleurie</t>
  </si>
  <si>
    <t>Clinique Lille Sud (LS)</t>
  </si>
  <si>
    <t xml:space="preserve">Hôpital Privé Le Bois </t>
  </si>
  <si>
    <t>ES ST PHILIBERT LOMME</t>
  </si>
  <si>
    <t>Hôpital Privé La Louvière</t>
  </si>
  <si>
    <t>Clinique du Sport et de Chirurgie Orthopédique</t>
  </si>
  <si>
    <t>CENTRE DE RÉADAPTATION FONCTIONNELLE LE VAL BLEU VALENCIENNES</t>
  </si>
  <si>
    <t xml:space="preserve">CLINIQUE Saint-Roch, Etablissement de DENAIN </t>
  </si>
  <si>
    <t>CLINIQUE LES PEUPLIERS (Anciennement SAS CLINIQUE DE VILLENEUVE D'ASCQ)</t>
  </si>
  <si>
    <t>SSR Pédiatrique Marc Sautelet</t>
  </si>
  <si>
    <t>Clinique Saint-Roch - Etablissement de MARCHIENNES</t>
  </si>
  <si>
    <t>NephroCare Maubeuge</t>
  </si>
  <si>
    <t>ETABLISSEMENT DE SANTE MENTALE GROUPE MGEN</t>
  </si>
  <si>
    <t>Clinique Teissier</t>
  </si>
  <si>
    <t>FILIERIS ETABLISSEMENT SSR LE BOIS DE LA LOGE</t>
  </si>
  <si>
    <t>EURL Clinique du Parc</t>
  </si>
  <si>
    <t>Etablissement de Santé la Plaine de scarpe</t>
  </si>
  <si>
    <t xml:space="preserve"> SAINT ROCH CHIRURGIE</t>
  </si>
  <si>
    <t>FILIERIS ETABLISSEMENT SSR LES JARDINS DU TEMPLE</t>
  </si>
  <si>
    <t>ES SAINT VINCENT - SAINT ANTOINE LILLE</t>
  </si>
  <si>
    <t>Association l'Espoir</t>
  </si>
  <si>
    <t>SANTELYS ASSOCIATION (Dialyse)</t>
  </si>
  <si>
    <t>CLINIQUE LA MITTERIE</t>
  </si>
  <si>
    <t>SAS Clinique Saint-Roch</t>
  </si>
  <si>
    <t>SAINT ROCH READAPTATION</t>
  </si>
  <si>
    <t>CLINIQUE VILETTE</t>
  </si>
  <si>
    <t>Clinique Saint-Amé</t>
  </si>
  <si>
    <t>CLINIQUE DU BOCAGE</t>
  </si>
  <si>
    <t>Clinique La Victoire</t>
  </si>
  <si>
    <t>Clinique du Val de Lys</t>
  </si>
  <si>
    <t>Centre Chirurgical de Chantilly</t>
  </si>
  <si>
    <t>SARL Amboise clinique d'endoscopies digestives</t>
  </si>
  <si>
    <t>CENTRE MEDICO CHIRURGICAL DES JOCKEYS</t>
  </si>
  <si>
    <t>Clinique Du Valois</t>
  </si>
  <si>
    <t>BTP RMS Centre le Belloy</t>
  </si>
  <si>
    <t>Polyclinique Saint Come</t>
  </si>
  <si>
    <t>Centre de Rééducation et Réadaptation Fonctionnelles Léopold Bellan</t>
  </si>
  <si>
    <t>INSTITUT MEDICAL DE BRETEUIL</t>
  </si>
  <si>
    <t>CRF ST LAZARE</t>
  </si>
  <si>
    <t>CPRCV OLLENCOURT</t>
  </si>
  <si>
    <t>CLINIQUE DU PARC SAINT LAZARE</t>
  </si>
  <si>
    <t>ASSOCIATION SOINS SANTE</t>
  </si>
  <si>
    <t>HOSPITALISATION A DOMICILE-ALENCON</t>
  </si>
  <si>
    <t>HAD Orne Est Mortagne Au Perche</t>
  </si>
  <si>
    <t>HAD Orne Est L'Aigle</t>
  </si>
  <si>
    <t>HAD-LA FERTE MACE ANTENNE ALENCON</t>
  </si>
  <si>
    <t>CSMR LE PARC</t>
  </si>
  <si>
    <t>Clinique de Saint-Omer</t>
  </si>
  <si>
    <t>Hospitalisation à domicile de Calais Saint-Omer</t>
  </si>
  <si>
    <t>SANTÉLYS HAD DES PAYS ARTOIS ET TERNOIS</t>
  </si>
  <si>
    <t>CLINIQUE MAHAUT DE TERMONDE</t>
  </si>
  <si>
    <t>HAD du Littoral Boulogne Montreuil</t>
  </si>
  <si>
    <t>NephroCare Helfaut</t>
  </si>
  <si>
    <t>CLINIQUE DU VIRVAL</t>
  </si>
  <si>
    <t xml:space="preserve">Polyclinique de La Clarence </t>
  </si>
  <si>
    <t>Hôpital Privé Arras Les Bonnettes</t>
  </si>
  <si>
    <t>MAISON DE SANTÉ LE RYONVAL</t>
  </si>
  <si>
    <t>SARL Clinique Les Drags</t>
  </si>
  <si>
    <t>POLYCLINIQUE DE L'ARTOIS</t>
  </si>
  <si>
    <t>Hôpital Privé Bois-Bernard</t>
  </si>
  <si>
    <t>Etablissement de santé SSR le Surgeon</t>
  </si>
  <si>
    <t>CENTRE ANTOINE DE SAINT-EXUPERY - VENDIN LE VIEIL</t>
  </si>
  <si>
    <t>FILIERIS - Etablissement SSR LA ROSERAIE</t>
  </si>
  <si>
    <t>POLE PRIVE DES 7 VALLEES</t>
  </si>
  <si>
    <t>FILIERIS ETABLISSEMENT SSR LA MANAIE</t>
  </si>
  <si>
    <t>CENTRE MÉDICO CHIRURGICAL ET OBSTÉTRICAL COTE D'OPALE</t>
  </si>
  <si>
    <t>Clinique Médicale de Cardio-Pneumologie</t>
  </si>
  <si>
    <t>CENTRE DE REEDUCATION FONCTIONNELLE Notre-dame</t>
  </si>
  <si>
    <t>AURASANTE CHAMALIERES</t>
  </si>
  <si>
    <t xml:space="preserve">HAD - KORIAN CLERMONT FERRAND </t>
  </si>
  <si>
    <t>HAD 63</t>
  </si>
  <si>
    <t>HAD AURASANTE</t>
  </si>
  <si>
    <t>SMR Auvergne Basse Vision</t>
  </si>
  <si>
    <t>SSR NUTRTION OBESITE</t>
  </si>
  <si>
    <t>CENTRE HOSPITALIER SAINTE-MARIE Clermont-Ferrand</t>
  </si>
  <si>
    <t>SAGES (POLE SANTE REPUBLIQUE)</t>
  </si>
  <si>
    <t>Clinique les Sorbiers</t>
  </si>
  <si>
    <t>Clinique de la Plaine</t>
  </si>
  <si>
    <t>MECS TZA NOU UGECAM</t>
  </si>
  <si>
    <t>CLINIQUE LES QUEYRIAUX</t>
  </si>
  <si>
    <t>CENTRE MEDICAL INFANTIL DE ROMAGNAT</t>
  </si>
  <si>
    <t>Centre Michel BARBAT</t>
  </si>
  <si>
    <t>CENTRE MEDICAL LES TERRASSES</t>
  </si>
  <si>
    <t>Les Jeunes Chênes</t>
  </si>
  <si>
    <t>Centre de Cardiologie du Pays Basque</t>
  </si>
  <si>
    <t>NephroCare Aressy Centre de Dialyse du Béarn</t>
  </si>
  <si>
    <t>Clinique Belharra</t>
  </si>
  <si>
    <t>CENTRE DE SOINS LA NA</t>
  </si>
  <si>
    <t>INSTITUT HELIO MARIN DU DR PEYRET - SSR LES EMBRUNS</t>
  </si>
  <si>
    <t>SARL Clinique Mirambeau</t>
  </si>
  <si>
    <t>POLYCLINIQUE AGUILERA</t>
  </si>
  <si>
    <t>Association Centre Médical Toki Eder</t>
  </si>
  <si>
    <t>Centre Médical Annie Enia</t>
  </si>
  <si>
    <t>Centre Grancher Cyrano</t>
  </si>
  <si>
    <t>SA CENTRE MEDICAL LANDOUZY</t>
  </si>
  <si>
    <t>KORIAN - MARIENIA</t>
  </si>
  <si>
    <t>SMR Concha Berri</t>
  </si>
  <si>
    <t>POLYCLINIQUE COTE BASQUE SUD</t>
  </si>
  <si>
    <t>SSR LE NID BEARNAIS</t>
  </si>
  <si>
    <t>SNECCA Clinique médicale et Cardiologique d'ARESSY</t>
  </si>
  <si>
    <t>KORIAN - OSSAU (ex-Maison de Convalescence LES ACACIAS)</t>
  </si>
  <si>
    <t>SSR de Coulomme</t>
  </si>
  <si>
    <t>SANTE SERVICE BAYONNE ET REGION</t>
  </si>
  <si>
    <t>Polyclinique de l'Ormeau site Ormeau Pyrénées</t>
  </si>
  <si>
    <t>GCS Relais Santé Pyrénées</t>
  </si>
  <si>
    <t>MAISON D'ENFANTS DIETETIQUE ET THERMALE</t>
  </si>
  <si>
    <t>CENTRE SSR MGEN L'ARBIZON</t>
  </si>
  <si>
    <t>Polyclinique de l'Ormeau Site Ormeau Centre</t>
  </si>
  <si>
    <t>CLINIQUE MALADIES MENTALES LE PIETAT</t>
  </si>
  <si>
    <t>Clinique SSR "Saint Christophe"</t>
  </si>
  <si>
    <t>MédiHAD</t>
  </si>
  <si>
    <t>Clinique Mutualiste Catalane</t>
  </si>
  <si>
    <t>SARL AL SOLA</t>
  </si>
  <si>
    <t>CSMR LE VALLESPIR</t>
  </si>
  <si>
    <t>KORIAN - LA SOLANE (CLINIQUE DU SOUFFLE LA SOLANE)</t>
  </si>
  <si>
    <t>CRF MER AIR SOLEIL</t>
  </si>
  <si>
    <t>Polyclinique Méditerranée</t>
  </si>
  <si>
    <t>CLINIQUE DU ROUSSILLON</t>
  </si>
  <si>
    <t>Clinique SSR Supervaltech</t>
  </si>
  <si>
    <t>CLINIQUE SAINT-MICHEL</t>
  </si>
  <si>
    <t>SA CLINIQUE SAINT-PIERRE</t>
  </si>
  <si>
    <t>CLINIQUE SOLEIL CERDAN</t>
  </si>
  <si>
    <t>KORIAN VAL PYRENE</t>
  </si>
  <si>
    <t>SARL SUNNY COTTAGE</t>
  </si>
  <si>
    <t>CLINIQUE LE FLORIDE</t>
  </si>
  <si>
    <t>Clinique la Pinède</t>
  </si>
  <si>
    <t>UAD Le SOLER</t>
  </si>
  <si>
    <t xml:space="preserve">Polyclinique Médipôle Saint Roch </t>
  </si>
  <si>
    <t>Centre Paul Strauss</t>
  </si>
  <si>
    <t>AURAL - ASSOCIATION POUR L'UTILISATION DU REIN ARTIFICIEL EN ALSACE</t>
  </si>
  <si>
    <t>FONDATION SAINT FRANCOIS / HAD</t>
  </si>
  <si>
    <t>HOPITAL DE JOUR GERIATRIQUE</t>
  </si>
  <si>
    <t>Maison de Santé BETHEL</t>
  </si>
  <si>
    <t>Association Rhena</t>
  </si>
  <si>
    <t>Clinique Rhéna</t>
  </si>
  <si>
    <t>HOPITAL DE JOUR GERMAINE BORD</t>
  </si>
  <si>
    <t>Clinique de l'Orangerie</t>
  </si>
  <si>
    <t>GROUPE HOSPITALIER SAINT VINCENT</t>
  </si>
  <si>
    <t>Fondation Saint François Haguenau / Clinique</t>
  </si>
  <si>
    <t>CSSRA MARIENBRONN</t>
  </si>
  <si>
    <t>Association pour la Réadaptation et la Formation Professionnelle</t>
  </si>
  <si>
    <t>Hopital Saint-Vincent Oderen</t>
  </si>
  <si>
    <t>KORIAN - SOLISANA</t>
  </si>
  <si>
    <t>Etab. SSR des Trois-Epis - Groupe VYV</t>
  </si>
  <si>
    <t>SANTE CENTRE ALSACE</t>
  </si>
  <si>
    <t>HAD Sud Alsace</t>
  </si>
  <si>
    <t>Hôpital de Fourvière</t>
  </si>
  <si>
    <t>NephroCare Tassin - Charcot</t>
  </si>
  <si>
    <t>Centre des Massues - Croix-Rouge française</t>
  </si>
  <si>
    <t>Centre Léon Bérard</t>
  </si>
  <si>
    <t>Centre Médical Germaine REVEL</t>
  </si>
  <si>
    <t>CLINIQUE PSYCHIATRIQUE NOTRE DAME</t>
  </si>
  <si>
    <t>Calydial</t>
  </si>
  <si>
    <t>Clinique IRIS Saint Priest</t>
  </si>
  <si>
    <t>Clinique du Parc Lyon</t>
  </si>
  <si>
    <t>Clinique IRIS Lyon</t>
  </si>
  <si>
    <t>KORIAN - LES LILAS BLEUS</t>
  </si>
  <si>
    <t>SCE READAPTATION DEFICIENTS VISUELS (FIDEV)</t>
  </si>
  <si>
    <t>ATIRRA</t>
  </si>
  <si>
    <t>CLINIQUE MON REPOS - CGOL</t>
  </si>
  <si>
    <t>CENTRE LYONNAIS DE PSYCHIATRIE AMBULATOIRE (CLPA)</t>
  </si>
  <si>
    <t xml:space="preserve">ADDIPSY LYON </t>
  </si>
  <si>
    <t>CENTRE CALADOIS DE PSYCHIATRIE AMBULATOIRE (CCPA)</t>
  </si>
  <si>
    <t>C2RBP LYON METROPOLE - Centre bipol-AIR</t>
  </si>
  <si>
    <t>Centre Ambulatoire Kléber</t>
  </si>
  <si>
    <t>Centre Lyonnais des Emotions et des Apprentissages (CLEA)</t>
  </si>
  <si>
    <t>Diaverum Saint-Denis</t>
  </si>
  <si>
    <t>Diaverum Angers</t>
  </si>
  <si>
    <t>Diaverum Mulhouse</t>
  </si>
  <si>
    <t>CLINIQUE DE GLEIZE (ex SSR CHATEAU DE GLETEINS)</t>
  </si>
  <si>
    <t xml:space="preserve">	HOPITAL DE L'ARBRESLE</t>
  </si>
  <si>
    <t>Clinique de la Part Dieu</t>
  </si>
  <si>
    <t>SARL CLINIQUE SAINT CHARLES</t>
  </si>
  <si>
    <t>Clinique du Val d'Ouest</t>
  </si>
  <si>
    <t>Clinique Médico chirurgicale Charcot</t>
  </si>
  <si>
    <t>POLYCLINIQUE DE RILLIEUX</t>
  </si>
  <si>
    <t>GROUPE HOSPITALIER MUTUALISTE LES PORTES DU SUD</t>
  </si>
  <si>
    <t>KORIAN - LE BALCON LYONNAIS (ex CLINIQUE LES PRESLES)</t>
  </si>
  <si>
    <t>CLINIQUE MEDICALE LA CHAVANNERIE</t>
  </si>
  <si>
    <t>Clinique Trenel</t>
  </si>
  <si>
    <t>SSR Val Rosay</t>
  </si>
  <si>
    <t>CENTRE DE SANTE MENTALE MGEN LYON</t>
  </si>
  <si>
    <t>HAD Soins et Santé</t>
  </si>
  <si>
    <t>SSR Pédiatrique La Maisonnée</t>
  </si>
  <si>
    <t>CENTRE MEDICAL SPECIALISE LES BRUYERES</t>
  </si>
  <si>
    <t>USLD BELLECOMBE</t>
  </si>
  <si>
    <t>Clinique IRIS Marcy l'Etoile</t>
  </si>
  <si>
    <t>USLD La Maletière - Clinique de l'Ouest lyonnais</t>
  </si>
  <si>
    <t>Centre Hospitalier Saint Joseph Saint Luc</t>
  </si>
  <si>
    <t>Polyclinique du Beaujolais</t>
  </si>
  <si>
    <t>Clinique Médicale Brugnon Agache</t>
  </si>
  <si>
    <t>Hospitalia Mutualité HAD Vesoul</t>
  </si>
  <si>
    <t>Association Hospitalière de Bourgogne Franche-Comté</t>
  </si>
  <si>
    <t>Centre de Réadaptation Cardiologique et Pneumologique - Unité ambulatoire d'Héricourt</t>
  </si>
  <si>
    <t>FONDATION ARC EN CIEL - CMPR BRETEGNIER</t>
  </si>
  <si>
    <t>CRF DE NAVENNE</t>
  </si>
  <si>
    <t>SSR Marguerite BOUCICAUT</t>
  </si>
  <si>
    <t>SA Clinique du Chalonnais</t>
  </si>
  <si>
    <t>KORIAN - LE TINAILLER (ex MAISON DE REP. ET CONVAL LA ROSERAIE)</t>
  </si>
  <si>
    <t>SA Hôpital privé Sainte Marie</t>
  </si>
  <si>
    <t>CENTRE ORTHOPEDIQUE MEDICO-CHIRURGICAL</t>
  </si>
  <si>
    <t>KORIAN-LA BRESSANE (ex MAISON REPOS CONVALESCENCE LA VARENNE)</t>
  </si>
  <si>
    <t>HOPITAL HOTEL DIEU LE CREUSOT GROUPE SOS</t>
  </si>
  <si>
    <t>Clinique du Pré</t>
  </si>
  <si>
    <t>Clinique du Tertre Rouge - Pôle Santé Sud</t>
  </si>
  <si>
    <t>Clinique Victor Hugo</t>
  </si>
  <si>
    <t>Centre Médical F. Gallouédec</t>
  </si>
  <si>
    <t>Centre de l'Arche</t>
  </si>
  <si>
    <t>CENTRE DE ROUGEMONT S.S.R.</t>
  </si>
  <si>
    <t>Centre F. Gallouédec</t>
  </si>
  <si>
    <t>HAD du Mans et ses antennes</t>
  </si>
  <si>
    <t>CMCM - Pôle Santé Sud</t>
  </si>
  <si>
    <t>Clinique FSEF Sablé sur Sarthe</t>
  </si>
  <si>
    <t>Hôpital Privé Médipôle de Savoie</t>
  </si>
  <si>
    <t>SSR Arc En Ciel</t>
  </si>
  <si>
    <t>KORIAN - GUSTAV ZANDER (CRF LE ZANDER)</t>
  </si>
  <si>
    <t>CRF DU MONT VEYRIER</t>
  </si>
  <si>
    <t>Hôpital Privé Pays de Savoie</t>
  </si>
  <si>
    <t>SMR La Marteraye</t>
  </si>
  <si>
    <t>ETABLISSEMENT DE SANTE EVIAN-MGEN</t>
  </si>
  <si>
    <t>CLINIQUE KORIAN LES DEUX LYS</t>
  </si>
  <si>
    <t>CLINIQUE GENERALE ANNECY</t>
  </si>
  <si>
    <t>CLINIQUE PSYCHIATRIQUE REGINA</t>
  </si>
  <si>
    <t>HÔPITAL SAINTE-MARIE PARIS</t>
  </si>
  <si>
    <t>Hôpital Fondation Adolphe de Rothschild</t>
  </si>
  <si>
    <t>Hemadialyse Clinique Internationale Du Parc Monceau</t>
  </si>
  <si>
    <t>KORIAN - CANAL DE L'OURCQ</t>
  </si>
  <si>
    <t>Espace de Traitement et Rédaptation</t>
  </si>
  <si>
    <t xml:space="preserve">Clinalliance Buttes Chaumont </t>
  </si>
  <si>
    <t>Centre de Rééducation Fonctionnelle Port Royal</t>
  </si>
  <si>
    <t>HAD CROIX SAINT-SIMON</t>
  </si>
  <si>
    <t>ETS KERJOIE    -  ASSOCIATION NOTRE DAME DE JOIE</t>
  </si>
  <si>
    <t>ETABLISSEMENT SANTE MENTALE DE PARIS - MGEN</t>
  </si>
  <si>
    <t>HDJ HPA-SSR ADDICTO PARIS 13 TOLBIAC</t>
  </si>
  <si>
    <t>Clinique de jour Mirabeau</t>
  </si>
  <si>
    <t>CENTRE DE REEDUCATION DE PARIS XX°</t>
  </si>
  <si>
    <t>Institut Mutualiste Montsouris</t>
  </si>
  <si>
    <t>Hôpital Léopold Bellan</t>
  </si>
  <si>
    <t>Maison Médicale Jeanne Garnier</t>
  </si>
  <si>
    <t>Groupe Hospitalier Diaconesses Croix Saint-Simon, Site Avron</t>
  </si>
  <si>
    <t>Groupe Hospitalier Diaconesses Croix Saint-Simon, site Reuilly</t>
  </si>
  <si>
    <t>Hôpital Jean Jaurès - Groupe SOS Santé</t>
  </si>
  <si>
    <t>HOPITAL COGNACQ-JAY</t>
  </si>
  <si>
    <t>INSTITUT CURIE</t>
  </si>
  <si>
    <t>Fondation l'Elan Retrouvé</t>
  </si>
  <si>
    <t>Hôpital de jour Gombault-Darnaud</t>
  </si>
  <si>
    <t>Centre Mogador</t>
  </si>
  <si>
    <t>Unité d'Accueil et Psychothérapie Familiale</t>
  </si>
  <si>
    <t>SAS Clinique du Louvre</t>
  </si>
  <si>
    <t>Hôpital Privé Geoffroy Saint Hilaire</t>
  </si>
  <si>
    <t>Clinique du Sport</t>
  </si>
  <si>
    <t>Clinique de l'Alma</t>
  </si>
  <si>
    <t>Clinique BLOMET</t>
  </si>
  <si>
    <t>ASS MATERNITE CATHOLIQUE SAINTE FELICITE</t>
  </si>
  <si>
    <t>CENTRE MEDICO CHIRURGICAL BIZET</t>
  </si>
  <si>
    <t>Clinique Jouvenet MCO</t>
  </si>
  <si>
    <t>Clinique de la Muette</t>
  </si>
  <si>
    <t>SAS Clinique Paul Doumer</t>
  </si>
  <si>
    <t>Clinique Internationale du Parc Monceau</t>
  </si>
  <si>
    <t>Clinique Sainte Thérèse</t>
  </si>
  <si>
    <t>SA SEMCS</t>
  </si>
  <si>
    <t>Clinique du Mont-Louis</t>
  </si>
  <si>
    <t>HDJ CENTRE MARIE ABADIE</t>
  </si>
  <si>
    <t>Hôpital Léopold Bellan - Site Aqueduc</t>
  </si>
  <si>
    <t>ASM13</t>
  </si>
  <si>
    <t>Association de Réadaptation Psychopédagogique et Scolaire</t>
  </si>
  <si>
    <t>Hospitalisation à Domicile</t>
  </si>
  <si>
    <t>HDJ Georges VACOLA</t>
  </si>
  <si>
    <t>ANDRA</t>
  </si>
  <si>
    <t>CRRF LA CHATAIGNERAIE CONVENTION</t>
  </si>
  <si>
    <t>CLCC Henri Becquerel</t>
  </si>
  <si>
    <t>Centre de Rééducation Fonctionnelle de la HEVE</t>
  </si>
  <si>
    <t>HAD du CEDRE</t>
  </si>
  <si>
    <t xml:space="preserve">Hôpital Privé de l'Estuaire </t>
  </si>
  <si>
    <t>CLINIQUE MATHILDE</t>
  </si>
  <si>
    <t>SAS CLINIQUE OCEANE</t>
  </si>
  <si>
    <t>POLYCLINIQUE MEGIVAL</t>
  </si>
  <si>
    <t>CLINIQUE BOIS GUILLAUME</t>
  </si>
  <si>
    <t>Clinique SSR du Petit Colmoulins</t>
  </si>
  <si>
    <t xml:space="preserve"> HAD CAUX MARITIME</t>
  </si>
  <si>
    <t>Clinique du caux littoral</t>
  </si>
  <si>
    <t>CLINIQUE SAINT ANTOINE</t>
  </si>
  <si>
    <t>HOPITAL PRIVE DE JOUR MGEN ROUEN</t>
  </si>
  <si>
    <t>Clinique du Cèdre</t>
  </si>
  <si>
    <t>Clinique Saint-Hilaire</t>
  </si>
  <si>
    <t>CLINIQUE HEMERA</t>
  </si>
  <si>
    <t>CRMPR LES HERBIERS</t>
  </si>
  <si>
    <t>Clinique Tous-Vent</t>
  </si>
  <si>
    <t>Clinique Ormeaux</t>
  </si>
  <si>
    <t>Centre de Nutrition et Réadaptation Les Jonquilles</t>
  </si>
  <si>
    <t xml:space="preserve">CSSR LADAPT Haute Normandie - Site Pédiatrique </t>
  </si>
  <si>
    <t>CLINIQUE DES ESSARTS</t>
  </si>
  <si>
    <t>Centre de Soins de Suite et de Réadaptation la ROSERAIE</t>
  </si>
  <si>
    <t>CENTRE SSR MÉRIDIENNE</t>
  </si>
  <si>
    <t>NephroCare Marne la Vallée</t>
  </si>
  <si>
    <t>CLINIQUE PAYS DE SEINE</t>
  </si>
  <si>
    <t>Diaverum Montereau</t>
  </si>
  <si>
    <t>Clinique de Montévrain</t>
  </si>
  <si>
    <t>POLE SANTE ORGEMONT (SSR)</t>
  </si>
  <si>
    <t>Clinique FSEF Neufmoutiers en Brie</t>
  </si>
  <si>
    <t>BTP RMS LE PARC</t>
  </si>
  <si>
    <t>HOPITAL PRIVE MARNE CHANTEREINE</t>
  </si>
  <si>
    <t>Clinique Les Fontaines</t>
  </si>
  <si>
    <t>Clinique Saint-Jean L'Ermitage</t>
  </si>
  <si>
    <t>INSTITUT MÉDICAL DE SERRIS</t>
  </si>
  <si>
    <t>SAS CLINIQUE LES TROIS SOLEILS</t>
  </si>
  <si>
    <t xml:space="preserve">Clinique de Perreuse </t>
  </si>
  <si>
    <t>CLINIQUE DE L'ANGE GARDIEN</t>
  </si>
  <si>
    <t>ES DE REHABILITATION PSYCHIATRIQUE CHANTEMERLE</t>
  </si>
  <si>
    <t xml:space="preserve">CENTRE READAPTATION FONCT COUBERT </t>
  </si>
  <si>
    <t>centre de réadaptation cardiaque de la brie</t>
  </si>
  <si>
    <t>clinique saint faron</t>
  </si>
  <si>
    <t>HAD - YVELINES SUD</t>
  </si>
  <si>
    <t>CLINIQUE SSR - KORIAN LE GRAND PARC</t>
  </si>
  <si>
    <t>CENTRE AUBERGENVILLOIS DE PSYCHIATRIE AMBULATOIRE</t>
  </si>
  <si>
    <t>CLINIQUE D'YVELINE</t>
  </si>
  <si>
    <t>CENTRE GILBERT RABY</t>
  </si>
  <si>
    <t>CESSRIN DE MAISONS LAFFITTE</t>
  </si>
  <si>
    <t>Hôpital La Porte Verte</t>
  </si>
  <si>
    <t>CLINIQUE MEDICALE ET CARDIOLOGIQUE DE GOUSSONVILLE</t>
  </si>
  <si>
    <t>CLINIQUE MEDIC. DU VAL DE SEINE</t>
  </si>
  <si>
    <t>POLYCLINIQUE LA REGION MANTAISE</t>
  </si>
  <si>
    <t>CLINIQUE SAINT-LOUIS</t>
  </si>
  <si>
    <t>Hôpital Privé de Versailles</t>
  </si>
  <si>
    <t>CENTRE MÉDICO-CHIRURGICAL EUROPE</t>
  </si>
  <si>
    <t>Hôpital Privé de l'Ouest Parisien</t>
  </si>
  <si>
    <t>CH PRIVÉ DU MONTGARDE</t>
  </si>
  <si>
    <t>Clinique VILLA DES PAGES</t>
  </si>
  <si>
    <t>Centre Pédiatrique des Côtes</t>
  </si>
  <si>
    <t>INSTITUT DE READAPTATION DE ACHERES</t>
  </si>
  <si>
    <t>Pôle de Médecine Physique et de Réadaptation</t>
  </si>
  <si>
    <t>CLINIQUE DU CHÂTEAU DE PARSAY</t>
  </si>
  <si>
    <t>MECS LES TERRASSES</t>
  </si>
  <si>
    <t>Melioris Le Grand Feu</t>
  </si>
  <si>
    <t>Melioris le Logis des Francs</t>
  </si>
  <si>
    <t>Soins Service</t>
  </si>
  <si>
    <t>SA CLINIQUE SAINTE ISABELLE</t>
  </si>
  <si>
    <t>CLINIQUE DU VAL D'AQUENNES</t>
  </si>
  <si>
    <t>SA POLYCLINIQUE DE PICARDIE</t>
  </si>
  <si>
    <t>CLINIQUE DU CAMPUS PSYCHIATRIQUE</t>
  </si>
  <si>
    <t>IOP SOPP</t>
  </si>
  <si>
    <t>REFUGE PROTESTANT</t>
  </si>
  <si>
    <t>CMRF</t>
  </si>
  <si>
    <t xml:space="preserve">POLYCLINIQUE SAINTE BARBE </t>
  </si>
  <si>
    <t>CHSPJ Pierre Jamet</t>
  </si>
  <si>
    <t>CRPA</t>
  </si>
  <si>
    <t>CENTRE MEDICAL CHATEAU DE CAHUZAC</t>
  </si>
  <si>
    <t>HAD - PAYS D’OVALIE</t>
  </si>
  <si>
    <t>Clinique Toulouse Lautrec</t>
  </si>
  <si>
    <t>Polyclinique du Sidobre</t>
  </si>
  <si>
    <t>CLINIQUE CROIX SAINT MICHEL</t>
  </si>
  <si>
    <t>Clinique du Pont de Chaume</t>
  </si>
  <si>
    <t>SAS Clinique Honoré Cave</t>
  </si>
  <si>
    <t>CLINIQUE DE LONGUES AYGUES</t>
  </si>
  <si>
    <t>Clinique Midi Gascogne</t>
  </si>
  <si>
    <t>SAS La Pinede</t>
  </si>
  <si>
    <t>Hôpital Léon Bérard</t>
  </si>
  <si>
    <t>AVODD</t>
  </si>
  <si>
    <t>Diaverum Draguignan</t>
  </si>
  <si>
    <t xml:space="preserve">CLINIQUE LA BASTIDE </t>
  </si>
  <si>
    <t>HAD Saint Antoine</t>
  </si>
  <si>
    <t>Centre de néphrologie Les Fleurs</t>
  </si>
  <si>
    <t xml:space="preserve">CLINIQUE DU GOLFE </t>
  </si>
  <si>
    <t>HAD CAP DOMICILE</t>
  </si>
  <si>
    <t>Centre cardio-vasculaire La Chenevière</t>
  </si>
  <si>
    <t>Polyclinique Les Fleurs</t>
  </si>
  <si>
    <t>Clinique les Lauriers</t>
  </si>
  <si>
    <t>Polyclinique Notre Dame</t>
  </si>
  <si>
    <t>Clinique Saint-Martin</t>
  </si>
  <si>
    <t>INSTITUT HELIO MARIN DE LA COTE D'AZUR</t>
  </si>
  <si>
    <t>IRF POMPONIANA</t>
  </si>
  <si>
    <t>ESSR MGEN Pierre Chevalier</t>
  </si>
  <si>
    <t>Clinique Les Collines Du Revest</t>
  </si>
  <si>
    <t>INSTITUT MÉDICALISÉ DE MAR VIVO</t>
  </si>
  <si>
    <t>Centre de gérontologie Saint-François</t>
  </si>
  <si>
    <t>Clinique Sainte-Thérèse</t>
  </si>
  <si>
    <t>HAD SANTÉ SOLIDARITE DU VAR</t>
  </si>
  <si>
    <t>KORIAN - VAL DU FENOUILLET (ex CTRE REHABILIT PSY SOC BOIS ST JOSEPH)</t>
  </si>
  <si>
    <t>Le Mylord</t>
  </si>
  <si>
    <t>Polyclinique UrbainV</t>
  </si>
  <si>
    <t>Centre Chirurgical Montagard</t>
  </si>
  <si>
    <t>SAINTE CATHERINE INSTITUT DU CANCER AVIGNON PROVENCE</t>
  </si>
  <si>
    <t>Clinique d'Orange</t>
  </si>
  <si>
    <t>HADAR - Hospitalisation à domicile d'Avignon et Région</t>
  </si>
  <si>
    <t xml:space="preserve">SAS CLINIQUE RHONE DURANCE </t>
  </si>
  <si>
    <t>ELSAN Clinique Fontvert AVIGNON NORD</t>
  </si>
  <si>
    <t>CENTRE SSR KORIAN LES CYPRES</t>
  </si>
  <si>
    <t>CENTRE DE CONVALESCENCE ET DE REEDUCATION DU LAVARIN</t>
  </si>
  <si>
    <t>CLINIQUE DU MONT VENTOUX</t>
  </si>
  <si>
    <t>CSSR VILLA NOTRE DAME</t>
  </si>
  <si>
    <t>CENTRE SSR DE LA CHIMOTAIE</t>
  </si>
  <si>
    <t>SMR LES METIVES</t>
  </si>
  <si>
    <t>HAD VENDEE</t>
  </si>
  <si>
    <t>AURA POITOU CHARENTES</t>
  </si>
  <si>
    <t>Polyclinique de Poitiers</t>
  </si>
  <si>
    <t>CRBVTA</t>
  </si>
  <si>
    <t>Clinique du Fief de Grimoire</t>
  </si>
  <si>
    <t>Clinique Saint Charles</t>
  </si>
  <si>
    <t>M.R.C. KORIAN OREGON - CIVRAY</t>
  </si>
  <si>
    <t>SSR LA CHENAIE</t>
  </si>
  <si>
    <t>KORIAN - SAINT-MAURICE</t>
  </si>
  <si>
    <t>Clinique Francois Chenieux</t>
  </si>
  <si>
    <t>Clinique des Emailleurs</t>
  </si>
  <si>
    <t>Association Santé service Limousin</t>
  </si>
  <si>
    <t>HAD - PAYS DES IMAGES</t>
  </si>
  <si>
    <t>HAD - PAYS DE LA PLAINE</t>
  </si>
  <si>
    <t>CENTRE SPINALIEN DE PSYCHIATRIE AMBULATOIRE (CSPA)</t>
  </si>
  <si>
    <t>S.E Clinique Paul Picquet</t>
  </si>
  <si>
    <t>CLINIQUE SAINTE- COLOMBE</t>
  </si>
  <si>
    <t>Clinique Le Petit Pien</t>
  </si>
  <si>
    <t>CLINIQUE PAUL BERT SA</t>
  </si>
  <si>
    <t>SAS Hopital Privé de la Miotte</t>
  </si>
  <si>
    <t>CENTRE D'HEMODIALYSE D' ATHIS-MONS</t>
  </si>
  <si>
    <t>CENTRE DE REEDUCATION FONCTIONNELLE CHAMPS ELYSEES</t>
  </si>
  <si>
    <t>HAD ESSONNE</t>
  </si>
  <si>
    <t>Hôpital Gériatrique les Magnolias</t>
  </si>
  <si>
    <t>Clinique FSEF Varennes Jarcy</t>
  </si>
  <si>
    <t>GROUPEMENT HOSPITALIER LES CHEMINOTS</t>
  </si>
  <si>
    <t>Clinique Les Charmilles - Hopital Privé Paris Essonne</t>
  </si>
  <si>
    <t>CLINIQUE MEDICALE "JARDINS DE BRUNOY"</t>
  </si>
  <si>
    <t>CMCO D'EVRY</t>
  </si>
  <si>
    <t>CTRE DE REEDUC. KORIAN L'OBSERVATOIRE</t>
  </si>
  <si>
    <t>Clinique de l'Yvette</t>
  </si>
  <si>
    <t>Hôpital Privé Jacques Cartier</t>
  </si>
  <si>
    <t>KORIAN LA MARETTE</t>
  </si>
  <si>
    <t xml:space="preserve">SAS CLINIQUE MEDICALE DE VILLIERS SUR ORGE </t>
  </si>
  <si>
    <t>HOPITAL PRIVE DU VAL D'YERRES</t>
  </si>
  <si>
    <t xml:space="preserve">Clinique Pasteur </t>
  </si>
  <si>
    <t>Hôpital Privé d'Athis-Mons</t>
  </si>
  <si>
    <t>Clinique du Château de Villebouzin</t>
  </si>
  <si>
    <t>CLINIQUE DU VAL DE BIEVRE L'ABBAYE</t>
  </si>
  <si>
    <t>Clinique De L'Isle Le Moulin</t>
  </si>
  <si>
    <t>HOPITAL  PRIVE CLAUDE GALLIEN</t>
  </si>
  <si>
    <t>CLINIQUE DE L'ESSONNE</t>
  </si>
  <si>
    <t xml:space="preserve"> 	  INSTITUT CURIE</t>
  </si>
  <si>
    <t>Hôpital Suisse de Paris</t>
  </si>
  <si>
    <t>Hôpital Franco-Britannique</t>
  </si>
  <si>
    <t>Hôpital FOCH</t>
  </si>
  <si>
    <t>Hôpital Marie Lannelongue</t>
  </si>
  <si>
    <t xml:space="preserve">CMPR du sud parisien </t>
  </si>
  <si>
    <t>Centre Hémodialyse des Alpes</t>
  </si>
  <si>
    <t xml:space="preserve">ETABLISSEMENT DE SANTE MENTALE RUEIL MALMAISON ET NEUILLY SUR SEINE GROUPE MGEN </t>
  </si>
  <si>
    <t>Clinique FSEF Sceaux</t>
  </si>
  <si>
    <t xml:space="preserve">Hôpital Gouin </t>
  </si>
  <si>
    <t>SSR LA CITE DES FLEURS</t>
  </si>
  <si>
    <t>H.J ATELIER THERAP (ELAN RETROUVE)</t>
  </si>
  <si>
    <t>CIDE - Hôpital de jour Centre du Parc de Saint-Cloud</t>
  </si>
  <si>
    <t>Hôpital Privé d'Antony</t>
  </si>
  <si>
    <t xml:space="preserve">Clinique Marcel Sembat </t>
  </si>
  <si>
    <t>CLINIQUE DE CHÂTILLON</t>
  </si>
  <si>
    <t>Clinique du Plateau</t>
  </si>
  <si>
    <t>CLINIQUE LA MONTAGNE</t>
  </si>
  <si>
    <t>Clinalliance Fontenay aux Roses</t>
  </si>
  <si>
    <t>Hôpital Saint Jean des Gresillons</t>
  </si>
  <si>
    <t>CLINIQUE LAENNEC</t>
  </si>
  <si>
    <t>CLINIQUE DE MEUDON</t>
  </si>
  <si>
    <t>Clinique Pierre Cherest</t>
  </si>
  <si>
    <t xml:space="preserve">CMC Ambroise Paré </t>
  </si>
  <si>
    <t>Clinique Hartmann</t>
  </si>
  <si>
    <t>Clinique les Martinets</t>
  </si>
  <si>
    <t>Maison Médicale Notre Dame du Lac</t>
  </si>
  <si>
    <t>CENTRE CHIRURGICAL VAL D'OR</t>
  </si>
  <si>
    <t>HOPITAL NORD 92</t>
  </si>
  <si>
    <t>Centre de Cancérologie de la Porte de la Saint-Cloud</t>
  </si>
  <si>
    <t>CLINIQUE LES PERVENCHES</t>
  </si>
  <si>
    <t>CLINIQUE MEDICALE DE VILLE D'AVRAY</t>
  </si>
  <si>
    <t>FONDATION COS CMPR Bobigny</t>
  </si>
  <si>
    <t>Clinique de Pierrefitte-sur-Seine</t>
  </si>
  <si>
    <t>CLINIQUE DU BOIS D'AMOUR</t>
  </si>
  <si>
    <t>Centre d'Hémodialyse de l'Estrée</t>
  </si>
  <si>
    <t>Clinique du Bourget</t>
  </si>
  <si>
    <t>CLINIQUE DU PRE SAINT GERVAIS</t>
  </si>
  <si>
    <t>CLINIQUE PSY DE L'ALLIANCE</t>
  </si>
  <si>
    <t>Clinique des Platanes</t>
  </si>
  <si>
    <t xml:space="preserve"> INSTITUT DE RÉADAPTATION DE ROMAINVILLE</t>
  </si>
  <si>
    <t>Maternité Des Lilas</t>
  </si>
  <si>
    <t>Centre Medico Chirurgical Floréal</t>
  </si>
  <si>
    <t>Colisée France Clinique Ambroise Paré</t>
  </si>
  <si>
    <t>Domaine 4 ; Domaine 1</t>
  </si>
  <si>
    <t>CLINIQUE PARIS LILAS</t>
  </si>
  <si>
    <t>KORIAN-GARGAN (fusion de KORIAN-ROGER SALENGRO et KORIAN-SULLY)</t>
  </si>
  <si>
    <t>Clinique de l'Estrée</t>
  </si>
  <si>
    <t>Hôpital Privé du Vert Galant</t>
  </si>
  <si>
    <t>MAISON DE SANTÉ D'ÉPINAY</t>
  </si>
  <si>
    <t>Etablissement hospitalier Sainte-Marie</t>
  </si>
  <si>
    <t>NephroCare IDF</t>
  </si>
  <si>
    <t>Clinique de Champigny</t>
  </si>
  <si>
    <t xml:space="preserve">NephroCare Nîmes </t>
  </si>
  <si>
    <t>NephroCare Millenaire EJ</t>
  </si>
  <si>
    <t>CERPP - HDJ Ecole expérimentale de Bonneuil</t>
  </si>
  <si>
    <t>HOPITAL JOUR DE CHEVILLY LARUE</t>
  </si>
  <si>
    <t>HOPITAL PRIVE PAUL D'EGINE</t>
  </si>
  <si>
    <t>Clinique de Choisy</t>
  </si>
  <si>
    <t>Hôpital Privé Armand Brillard</t>
  </si>
  <si>
    <t>Clinique Medico Chirurgicale Gaston Metivet</t>
  </si>
  <si>
    <t>CLINIQUE DU SUD - HOPITAL PRIVE DE THIAIS</t>
  </si>
  <si>
    <t>Clinique de Villeneuve Saint Georges</t>
  </si>
  <si>
    <t>CLINIQUE DES NORIETS</t>
  </si>
  <si>
    <t>CLINIQUE CHIRURGICALE DE VITRY</t>
  </si>
  <si>
    <t>CLINIQUE KORIAN JONCS MARINS</t>
  </si>
  <si>
    <t>MAISON DE SANTE DE NOGENT SUR MARNE</t>
  </si>
  <si>
    <t>institut Robert Merle d'Aubigné</t>
  </si>
  <si>
    <t>CRF Villiers sur Marne / Groupe SOS santé</t>
  </si>
  <si>
    <t>Clinique de Bercy</t>
  </si>
  <si>
    <t>Hôpital Gériatrique de L'Isle Adam Parmain</t>
  </si>
  <si>
    <t>CLINIQUE D'ORGEMONT</t>
  </si>
  <si>
    <t>Les Maisons Hospitalières de Cergy</t>
  </si>
  <si>
    <t>Clinique de Domont</t>
  </si>
  <si>
    <t xml:space="preserve"> INSTITUT MÉDICAL D'ENNERY</t>
  </si>
  <si>
    <t>CLINIQUE SOINS DE SUITE BELLOY EN FRANCE</t>
  </si>
  <si>
    <t>CLINIQUE QUAI DE BEZONS</t>
  </si>
  <si>
    <t>CLINIQUE MIRABEAU MONT D'EAUBONNE</t>
  </si>
  <si>
    <t>CLINIQUE CHÂTEAU D'HERBLAY</t>
  </si>
  <si>
    <t>Clinique Conti</t>
  </si>
  <si>
    <t>CH PRIVÉ SAINTE MARIE</t>
  </si>
  <si>
    <t>SA Hôpital Privé Nord Parisien</t>
  </si>
  <si>
    <t>Clinique les Orchidées</t>
  </si>
  <si>
    <t>CLINIQUE PSYCHIATRIQUE D'OSNY</t>
  </si>
  <si>
    <t>CLINIQUE LA NOUVELLE HÉLOÏSE</t>
  </si>
  <si>
    <t>CLINIQUE DE L'OSERAIE</t>
  </si>
  <si>
    <t>Hopital d'Enfants Margency</t>
  </si>
  <si>
    <t>CRRF LA CHATAIGNERAIE</t>
  </si>
  <si>
    <t>POLYCLINIQUE DE GUADELOUPE</t>
  </si>
  <si>
    <t>Clinique les Nouvelles Eaux Vives</t>
  </si>
  <si>
    <t>SARL Raymond GABRIEL</t>
  </si>
  <si>
    <t>SAGECC - Polyclinique Saint-Christophe</t>
  </si>
  <si>
    <t>CLINIQUE CENTRE MEDICO-SOCIAL</t>
  </si>
  <si>
    <t>CLINIQUE L'ESPERANCE</t>
  </si>
  <si>
    <t>DOMAINE DE CHOISY - CENTRE MEDICAL RENE LACROSSE</t>
  </si>
  <si>
    <t>Clinique Les Nouvelles Eaux Marines</t>
  </si>
  <si>
    <t>SODEX Clinique Les Eaux CLaires</t>
  </si>
  <si>
    <t xml:space="preserve">CENTRE AMBULATOIRE D'HEMODIALYSE  </t>
  </si>
  <si>
    <t>HAD de Marie Galante</t>
  </si>
  <si>
    <t>ILES DU NORD MEDICAL</t>
  </si>
  <si>
    <t>HAD CLINIQUE DE CHOISY</t>
  </si>
  <si>
    <t>Clinique Saint Paul</t>
  </si>
  <si>
    <t>A.T.I.R.</t>
  </si>
  <si>
    <t xml:space="preserve">Centre de rééducation fonctionnelle et soins de suite (clinique Saint Paul) </t>
  </si>
  <si>
    <t xml:space="preserve">Clinique de L'Anse Colas </t>
  </si>
  <si>
    <t>HAD CLINIQUE DE LA TOUR</t>
  </si>
  <si>
    <t>HOPITAL PRIVE SAINT GABRIEL</t>
  </si>
  <si>
    <t>Hopital Privé Saint Paul</t>
  </si>
  <si>
    <t>RAINBOW GUYANE - ETABLISSEMENT DE KOUROU</t>
  </si>
  <si>
    <t>RAINBOW GUYANE - ETABLISSEMENT DE CAYENNE</t>
  </si>
  <si>
    <t>RAINBOW GUYANE - ETABLISSEMENT DE SAINT-LAURENT</t>
  </si>
  <si>
    <t>HAD SANTE</t>
  </si>
  <si>
    <t xml:space="preserve">HOPITAL PRIVE SAINT ADRIEN </t>
  </si>
  <si>
    <t>ASDR - Association de Soins à Domicile Réunion</t>
  </si>
  <si>
    <t>EURL MG DURIEUX</t>
  </si>
  <si>
    <t>CRF Sainte-Clotilde</t>
  </si>
  <si>
    <t>Clinique Tamarins Ouest</t>
  </si>
  <si>
    <t>HORUS - CENTRE REGIONAL DE READAPTATION DES TROUBLES SENSORIELS</t>
  </si>
  <si>
    <t>Clinique Oméga</t>
  </si>
  <si>
    <t>clinique bethesda</t>
  </si>
  <si>
    <t>ARAR</t>
  </si>
  <si>
    <t>Clinique Flamboyants sud</t>
  </si>
  <si>
    <t>Clinique Tamarins sud</t>
  </si>
  <si>
    <t>Clinique Les Flamboyants Est</t>
  </si>
  <si>
    <t>Association saint François d'Assise (ASFA) - Hôpital d'Enfants</t>
  </si>
  <si>
    <t>SAS Clinique Durieux</t>
  </si>
  <si>
    <t>CLINIQUE JEANNE D'ARC / ORCHIDEES</t>
  </si>
  <si>
    <t>CLINIQUE SAINTE CLOTILDE</t>
  </si>
  <si>
    <t>Maison des Oliviers</t>
  </si>
  <si>
    <t>CRF JEANNE D'ARC</t>
  </si>
  <si>
    <t>clinique AVICENNE</t>
  </si>
  <si>
    <t>Clinique Flamboyants Ouest</t>
  </si>
  <si>
    <t>MDZHADé</t>
  </si>
  <si>
    <t>FEHAP</t>
  </si>
  <si>
    <t>FNEHAD</t>
  </si>
  <si>
    <t>FEHAP, FNEHAD</t>
  </si>
  <si>
    <t>UNICANCER</t>
  </si>
  <si>
    <t>FHP, FNEHAD</t>
  </si>
  <si>
    <t>FHP, FEHAP</t>
  </si>
  <si>
    <t>A.U.D.R.A.</t>
  </si>
  <si>
    <t>Non Connu</t>
  </si>
  <si>
    <t>NON</t>
  </si>
  <si>
    <t>OUI</t>
  </si>
  <si>
    <r>
      <t>Cet outil ne permet pas de vérifier l'atteinte des prérequis pour les établissements de type centre de dialyse par la fonction de recherche (onglets verts).</t>
    </r>
    <r>
      <rPr>
        <b/>
        <sz val="9"/>
        <color rgb="FFFF0000"/>
        <rFont val="Calibri"/>
        <family val="2"/>
        <scheme val="minor"/>
      </rPr>
      <t xml:space="preserve">
</t>
    </r>
    <r>
      <rPr>
        <b/>
        <i/>
        <sz val="12"/>
        <rFont val="Calibri"/>
        <family val="2"/>
        <scheme val="minor"/>
      </rPr>
      <t>Explication</t>
    </r>
    <r>
      <rPr>
        <sz val="12"/>
        <rFont val="Calibri"/>
        <family val="2"/>
        <scheme val="minor"/>
      </rPr>
      <t xml:space="preserve">
La vérification des prérequis pour les établissements privés se fait à la maille de l'entité géographique (FINESS EG).
Dans le cas des centres de dialyse, la vérification se fait exceptionnellement à la maille de l'entité juridique (FINESS EJ).
Le présent fichier ne permet pas de traiter cette spécificité dans la fonction de recherche (</t>
    </r>
    <r>
      <rPr>
        <b/>
        <sz val="12"/>
        <color theme="9"/>
        <rFont val="Calibri"/>
        <family val="2"/>
        <scheme val="minor"/>
      </rPr>
      <t>onglets verts</t>
    </r>
    <r>
      <rPr>
        <sz val="12"/>
        <rFont val="Calibri"/>
        <family val="2"/>
        <scheme val="minor"/>
      </rPr>
      <t xml:space="preserve">).
</t>
    </r>
    <r>
      <rPr>
        <b/>
        <i/>
        <sz val="12"/>
        <rFont val="Calibri"/>
        <family val="2"/>
        <scheme val="minor"/>
      </rPr>
      <t xml:space="preserve">Marche à suivre
</t>
    </r>
    <r>
      <rPr>
        <sz val="12"/>
        <rFont val="Calibri"/>
        <family val="2"/>
        <scheme val="minor"/>
      </rPr>
      <t>Pour vérifier l'atteinte des prérequis des centres de dialyse, se référer au fichier "</t>
    </r>
    <r>
      <rPr>
        <b/>
        <i/>
        <sz val="12"/>
        <rFont val="Calibri"/>
        <family val="2"/>
        <scheme val="minor"/>
      </rPr>
      <t>Liste des ES acceptés</t>
    </r>
    <r>
      <rPr>
        <sz val="12"/>
        <rFont val="Calibri"/>
        <family val="2"/>
        <scheme val="minor"/>
      </rPr>
      <t xml:space="preserve">" relatif au financement </t>
    </r>
    <r>
      <rPr>
        <b/>
        <sz val="12"/>
        <rFont val="Calibri"/>
        <family val="2"/>
        <scheme val="minor"/>
      </rPr>
      <t>SUN-ES</t>
    </r>
    <r>
      <rPr>
        <sz val="12"/>
        <rFont val="Calibri"/>
        <family val="2"/>
        <scheme val="minor"/>
      </rPr>
      <t xml:space="preserve">, disponible sur le site du ministère de la santé à l'adresse suivante : https://sante.gouv.fr/systeme-de-sante/segur-de-la-sante/sun-es.
</t>
    </r>
    <r>
      <rPr>
        <b/>
        <sz val="12"/>
        <rFont val="Calibri"/>
        <family val="2"/>
        <scheme val="minor"/>
      </rPr>
      <t xml:space="preserve">Les centres de dialyse qui y sont mentionnés (quelle que soit la fenêtre F1 à F4) valident les prérequis pour candidater au présent appel à financement.
</t>
    </r>
    <r>
      <rPr>
        <b/>
        <sz val="14"/>
        <color rgb="FFFF0000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Un onglet spécifique est également disponible dans le présent fichier (</t>
    </r>
    <r>
      <rPr>
        <b/>
        <sz val="12"/>
        <color rgb="FFFFC000"/>
        <rFont val="Calibri"/>
        <family val="2"/>
        <scheme val="minor"/>
      </rPr>
      <t>onglet orange</t>
    </r>
    <r>
      <rPr>
        <sz val="12"/>
        <rFont val="Calibri"/>
        <family val="2"/>
        <scheme val="minor"/>
      </rPr>
      <t>). Il reprend les données SUN-ES du minisère pour les centres de dialyses privés.
Les données contenues dans cet onglet ne sont pas opposables.</t>
    </r>
  </si>
  <si>
    <t>Aisne Sud-SAPHIR</t>
  </si>
  <si>
    <t>GCS CANCER NORD HAUTE MARNE</t>
  </si>
  <si>
    <t>CH PIERRE LÔO</t>
  </si>
  <si>
    <t>Hôpitaux Publics Grand Lille</t>
  </si>
  <si>
    <t>HF-15</t>
  </si>
  <si>
    <t>Cambraisis</t>
  </si>
  <si>
    <t>Côte d'Opale</t>
  </si>
  <si>
    <t>Val Rhône centre</t>
  </si>
  <si>
    <t>750712184-06</t>
  </si>
  <si>
    <t>750712184-04</t>
  </si>
  <si>
    <t>750712184-01</t>
  </si>
  <si>
    <t>750712184-05</t>
  </si>
  <si>
    <t>750712184-02</t>
  </si>
  <si>
    <t>750712184-03</t>
  </si>
  <si>
    <t>IDF-16</t>
  </si>
  <si>
    <t>GHT Provins Est Seine-et-Marne</t>
  </si>
  <si>
    <t xml:space="preserve">
SAS CLINIQUE DU LITTORAL</t>
  </si>
  <si>
    <t>SAS CLINIQUE DES OYATS</t>
  </si>
  <si>
    <t>SAS INSTITUT ADDICTOLOGIE DU LITTORAL</t>
  </si>
  <si>
    <t xml:space="preserve"> GHT de la Guadeloupe</t>
  </si>
  <si>
    <t>GHT de Martinique</t>
  </si>
  <si>
    <t>CLINIQUE LA CANOPEE</t>
  </si>
  <si>
    <t>SAS CANOPEE</t>
  </si>
  <si>
    <t>Nombre OUI</t>
  </si>
  <si>
    <t>N° GHT</t>
  </si>
  <si>
    <t>ES public</t>
  </si>
  <si>
    <t>ES public hors GHT</t>
  </si>
  <si>
    <t>ES privés</t>
  </si>
  <si>
    <t>750712184</t>
  </si>
  <si>
    <t>740781141</t>
  </si>
  <si>
    <t>Domaine 1 ; Domaine 1 - Bonus CRO ; Domaine 2 ; Domaine 4 ; Domaine 1 - Bonus Reprise du stock DMP ; Domaine 3</t>
  </si>
  <si>
    <t>Pas de correspondance trouvée</t>
  </si>
  <si>
    <t>690782271</t>
  </si>
  <si>
    <t>010780096</t>
  </si>
  <si>
    <t>690782230</t>
  </si>
  <si>
    <t>690000583</t>
  </si>
  <si>
    <t>690782248</t>
  </si>
  <si>
    <t>690000591</t>
  </si>
  <si>
    <t>Domaine 1 ; Domaine 1 - Bonus CRO ; Domaine 3 ; Domaine 2</t>
  </si>
  <si>
    <t>420780041</t>
  </si>
  <si>
    <t>420000028</t>
  </si>
  <si>
    <t>380780247</t>
  </si>
  <si>
    <t>380780056</t>
  </si>
  <si>
    <t>380000042</t>
  </si>
  <si>
    <t>690780044</t>
  </si>
  <si>
    <t>690000021</t>
  </si>
  <si>
    <t>380781435</t>
  </si>
  <si>
    <t>380000174</t>
  </si>
  <si>
    <t>030780092</t>
  </si>
  <si>
    <t>730002839</t>
  </si>
  <si>
    <t>010008407</t>
  </si>
  <si>
    <t>630781011</t>
  </si>
  <si>
    <t>630000438</t>
  </si>
  <si>
    <t>420780652</t>
  </si>
  <si>
    <t>420000234</t>
  </si>
  <si>
    <t>Domaine 1 ; Domaine 1 - Bonus CRO ; Domaine 2 ; Domaine 3 ; Domaine 1 - Bonus Reprise du stock DMP</t>
  </si>
  <si>
    <t>0</t>
  </si>
  <si>
    <t>420002495</t>
  </si>
  <si>
    <t>420013831</t>
  </si>
  <si>
    <t>0; FHF</t>
  </si>
  <si>
    <t>420780033</t>
  </si>
  <si>
    <t>070780366</t>
  </si>
  <si>
    <t>070000187</t>
  </si>
  <si>
    <t>260000104</t>
  </si>
  <si>
    <t>260000286</t>
  </si>
  <si>
    <t>070780374</t>
  </si>
  <si>
    <t>070000195</t>
  </si>
  <si>
    <t>070007927</t>
  </si>
  <si>
    <t>070780127</t>
  </si>
  <si>
    <t>070000047</t>
  </si>
  <si>
    <t>070780119</t>
  </si>
  <si>
    <t>070000039</t>
  </si>
  <si>
    <t>260016910</t>
  </si>
  <si>
    <t>260000054</t>
  </si>
  <si>
    <t>260000146</t>
  </si>
  <si>
    <t>260000013</t>
  </si>
  <si>
    <t>260003264</t>
  </si>
  <si>
    <t>030780282</t>
  </si>
  <si>
    <t>030000160</t>
  </si>
  <si>
    <t>070004742</t>
  </si>
  <si>
    <t>070000146</t>
  </si>
  <si>
    <t>070780150</t>
  </si>
  <si>
    <t>070000070</t>
  </si>
  <si>
    <t>070005566</t>
  </si>
  <si>
    <t>Domaine 1 ; Domaine 2 ; Domaine 3 ; Domaine 4 ; Domaine 1 - Bonus CRO</t>
  </si>
  <si>
    <t>730780103</t>
  </si>
  <si>
    <t>730000080</t>
  </si>
  <si>
    <t>730780525</t>
  </si>
  <si>
    <t>730000247</t>
  </si>
  <si>
    <t>420781791</t>
  </si>
  <si>
    <t>420000556</t>
  </si>
  <si>
    <t>740781893</t>
  </si>
  <si>
    <t>740000401</t>
  </si>
  <si>
    <t>7400781182</t>
  </si>
  <si>
    <t>740000278</t>
  </si>
  <si>
    <t>380780171</t>
  </si>
  <si>
    <t>380000091</t>
  </si>
  <si>
    <t>740781190</t>
  </si>
  <si>
    <t>740000286</t>
  </si>
  <si>
    <t>380781351</t>
  </si>
  <si>
    <t>380000166</t>
  </si>
  <si>
    <t>420016933</t>
  </si>
  <si>
    <t>260000047</t>
  </si>
  <si>
    <t>630780302</t>
  </si>
  <si>
    <t>630000149</t>
  </si>
  <si>
    <t>690780069</t>
  </si>
  <si>
    <t>690000047</t>
  </si>
  <si>
    <t>690780077</t>
  </si>
  <si>
    <t>690000054</t>
  </si>
  <si>
    <t>630781367</t>
  </si>
  <si>
    <t>630000560</t>
  </si>
  <si>
    <t>740001839</t>
  </si>
  <si>
    <t>430000117</t>
  </si>
  <si>
    <t>420780660</t>
  </si>
  <si>
    <t>420000242</t>
  </si>
  <si>
    <t>030780100</t>
  </si>
  <si>
    <t>630180032</t>
  </si>
  <si>
    <t>630000016</t>
  </si>
  <si>
    <t>740790381</t>
  </si>
  <si>
    <t>380780098</t>
  </si>
  <si>
    <t>380000075</t>
  </si>
  <si>
    <t>380780072</t>
  </si>
  <si>
    <t>380000059</t>
  </si>
  <si>
    <t>380000026</t>
  </si>
  <si>
    <t>690048632</t>
  </si>
  <si>
    <t>010007987</t>
  </si>
  <si>
    <t>380780023</t>
  </si>
  <si>
    <t>380000018</t>
  </si>
  <si>
    <t>260000096</t>
  </si>
  <si>
    <t>260000278</t>
  </si>
  <si>
    <t>380780239</t>
  </si>
  <si>
    <t>380000125</t>
  </si>
  <si>
    <t>380780213</t>
  </si>
  <si>
    <t>380000109</t>
  </si>
  <si>
    <t>150780500</t>
  </si>
  <si>
    <t>150000180</t>
  </si>
  <si>
    <t>150780047</t>
  </si>
  <si>
    <t>150000024</t>
  </si>
  <si>
    <t>150780468</t>
  </si>
  <si>
    <t>150780088</t>
  </si>
  <si>
    <t>150780393</t>
  </si>
  <si>
    <t>150000149</t>
  </si>
  <si>
    <t>430000091</t>
  </si>
  <si>
    <t>430000356</t>
  </si>
  <si>
    <t>430000059</t>
  </si>
  <si>
    <t>430000299</t>
  </si>
  <si>
    <t>010009132</t>
  </si>
  <si>
    <t>690782925</t>
  </si>
  <si>
    <t>690000773</t>
  </si>
  <si>
    <t>630781029</t>
  </si>
  <si>
    <t>630000446</t>
  </si>
  <si>
    <t>630780997</t>
  </si>
  <si>
    <t>630000412</t>
  </si>
  <si>
    <t>030780118</t>
  </si>
  <si>
    <t>030000087</t>
  </si>
  <si>
    <t>070002878</t>
  </si>
  <si>
    <t>010780120</t>
  </si>
  <si>
    <t>010000099</t>
  </si>
  <si>
    <t>010780138</t>
  </si>
  <si>
    <t>010000107</t>
  </si>
  <si>
    <t>Domaine 1 ; Bonus CRO ; Domaine 3</t>
  </si>
  <si>
    <t>Domaine 1 ; Bonus CRO ; Domaine 2 ; Domaine 4</t>
  </si>
  <si>
    <t>Domaine 4 ; Bonus Reprise de l'historique</t>
  </si>
  <si>
    <t>Domaine 1 ; Bonus CRO ; Domaine 2 ; Domaine 3</t>
  </si>
  <si>
    <t>Domaine 1 ; Bonus CRO ; Domaine 2 ; Domaine 3 ; Domaine 4</t>
  </si>
  <si>
    <t>Domaine 1 ; Bonus CRO</t>
  </si>
  <si>
    <t>Bonus Reprise de l'historique</t>
  </si>
  <si>
    <t>Domaine 1 ; Bonus CRO ; Domaine 3 ; Domaine 4</t>
  </si>
  <si>
    <t>Bonus CRO</t>
  </si>
  <si>
    <t>Domaine 1 ; Bonus Reprise de l'historique ; Domaine 4</t>
  </si>
  <si>
    <t>Domaine 1 ; Bonus CRO ; Domaine 4</t>
  </si>
  <si>
    <t>Domaine 1 ; Bonus CRO ; Bonus Reprise de l'historique ; Domaine 2 ; Domaine 3 ; Domaine 4</t>
  </si>
  <si>
    <t>Bonus Reprise de l'historique ; Domaine 3</t>
  </si>
  <si>
    <t>Domaine 1 ; Bonus Reprise de l'historique ; Domaine 3 ; Domaine 4</t>
  </si>
  <si>
    <t>Domaine 1 ; Bonus CRO ; Bonus Reprise de l'historique ; Domaine 3 ; Domaine 4</t>
  </si>
  <si>
    <t>Domaine 1 ; Bonus Reprise de l'historique</t>
  </si>
  <si>
    <t>890975527</t>
  </si>
  <si>
    <t>Domaine 1 ; Domaine 1 - Bonus CRO ; Domaine 3 ; Domaine 4 ; Domaine 2</t>
  </si>
  <si>
    <t>FHF; 0</t>
  </si>
  <si>
    <t>390780609</t>
  </si>
  <si>
    <t>710978263</t>
  </si>
  <si>
    <t>210780607</t>
  </si>
  <si>
    <t>210780672</t>
  </si>
  <si>
    <t>210987640</t>
  </si>
  <si>
    <t>250000452</t>
  </si>
  <si>
    <t>250000460</t>
  </si>
  <si>
    <t>580780971</t>
  </si>
  <si>
    <t>250002839</t>
  </si>
  <si>
    <t>250000882</t>
  </si>
  <si>
    <t>Domaine 2 ; Domaine 3 ; Domaine 1 ; Domaine 1 - Bonus CRO ; Domaine 4</t>
  </si>
  <si>
    <t>390780476</t>
  </si>
  <si>
    <t>890000433</t>
  </si>
  <si>
    <t>890975568</t>
  </si>
  <si>
    <t>580780070</t>
  </si>
  <si>
    <t>580972669</t>
  </si>
  <si>
    <t>890000417</t>
  </si>
  <si>
    <t>890000409</t>
  </si>
  <si>
    <t>890975535</t>
  </si>
  <si>
    <t>710976705</t>
  </si>
  <si>
    <t>710978313</t>
  </si>
  <si>
    <t>390780161</t>
  </si>
  <si>
    <t>390000065</t>
  </si>
  <si>
    <t>390780153</t>
  </si>
  <si>
    <t>390000057</t>
  </si>
  <si>
    <t>CHI de Haute Comté</t>
  </si>
  <si>
    <t>250000700</t>
  </si>
  <si>
    <t>890000052</t>
  </si>
  <si>
    <t>580780096</t>
  </si>
  <si>
    <t>580972685</t>
  </si>
  <si>
    <t>710780156</t>
  </si>
  <si>
    <t>710978206</t>
  </si>
  <si>
    <t>710781345</t>
  </si>
  <si>
    <t>710978214</t>
  </si>
  <si>
    <t>710017021</t>
  </si>
  <si>
    <t>710781329</t>
  </si>
  <si>
    <t>710978230</t>
  </si>
  <si>
    <t>CENTRE HOSPITALIER DE LA BRESSE LOUHANNAISE</t>
  </si>
  <si>
    <t>710780214</t>
  </si>
  <si>
    <t>710978156</t>
  </si>
  <si>
    <t>710781360</t>
  </si>
  <si>
    <t>710978180</t>
  </si>
  <si>
    <t>710781592</t>
  </si>
  <si>
    <t>710978107</t>
  </si>
  <si>
    <t>210780706</t>
  </si>
  <si>
    <t>710780644</t>
  </si>
  <si>
    <t>210012142</t>
  </si>
  <si>
    <t>580780047</t>
  </si>
  <si>
    <t>580972651</t>
  </si>
  <si>
    <t>580780088</t>
  </si>
  <si>
    <t>580972677</t>
  </si>
  <si>
    <t>580781136</t>
  </si>
  <si>
    <t>580972644</t>
  </si>
  <si>
    <t>580780054</t>
  </si>
  <si>
    <t>580972610</t>
  </si>
  <si>
    <t>Domaine 1 ; Bonus CRO ; Domaine 2</t>
  </si>
  <si>
    <t>560000127</t>
  </si>
  <si>
    <t>Établissement Public de Santé Mentale (EPSM) Morbihan</t>
  </si>
  <si>
    <t>560010092</t>
  </si>
  <si>
    <t>Centre Hospitalier Yves Lanco</t>
  </si>
  <si>
    <t>560000085</t>
  </si>
  <si>
    <t>560000291</t>
  </si>
  <si>
    <t>290000298</t>
  </si>
  <si>
    <t>290000041</t>
  </si>
  <si>
    <t>290000173</t>
  </si>
  <si>
    <t>350000030</t>
  </si>
  <si>
    <t>350000154</t>
  </si>
  <si>
    <t>350000055</t>
  </si>
  <si>
    <t>350000048</t>
  </si>
  <si>
    <t>290000074</t>
  </si>
  <si>
    <t>Domaine 1 ; Domaine 1 - Bonus CRO ; Domaine 3 ; Domaine 1 - Bonus Reprise du stock DMP ; Domaine 4</t>
  </si>
  <si>
    <t>290021542</t>
  </si>
  <si>
    <t>350048518</t>
  </si>
  <si>
    <t>350002291</t>
  </si>
  <si>
    <t>350000410</t>
  </si>
  <si>
    <t>220000103</t>
  </si>
  <si>
    <t>220000152</t>
  </si>
  <si>
    <t>560002677</t>
  </si>
  <si>
    <t>220005045</t>
  </si>
  <si>
    <t>220001259</t>
  </si>
  <si>
    <t>220000079</t>
  </si>
  <si>
    <t>220000343</t>
  </si>
  <si>
    <t>220021968</t>
  </si>
  <si>
    <t>350055166</t>
  </si>
  <si>
    <t>350002309</t>
  </si>
  <si>
    <t>350000428</t>
  </si>
  <si>
    <t>350040291</t>
  </si>
  <si>
    <t>350040499</t>
  </si>
  <si>
    <t>220000046</t>
  </si>
  <si>
    <t>220000095</t>
  </si>
  <si>
    <t>350000246</t>
  </si>
  <si>
    <t>Domaine 1 ; Bonus CRO ; Domaine 3 ; Bonus Reprise de l'historique</t>
  </si>
  <si>
    <t>Domaine 1 ; Bonus CRO ; Bonus Reprise de l'historique ; Domaine 2 ; Domaine 3</t>
  </si>
  <si>
    <t>Domaine 1 ; Bonus Reprise de l'historique ; Domaine 2 ; Domaine 3</t>
  </si>
  <si>
    <t>Domaine 1 ; Bonus Reprise de l'historique ; Domaine 3</t>
  </si>
  <si>
    <t>Centre Hospitalier de Bonifacio</t>
  </si>
  <si>
    <t>200000212</t>
  </si>
  <si>
    <t>450000112</t>
  </si>
  <si>
    <t>450000070</t>
  </si>
  <si>
    <t>370000564</t>
  </si>
  <si>
    <t>410000152</t>
  </si>
  <si>
    <t>410000244</t>
  </si>
  <si>
    <t>410000111</t>
  </si>
  <si>
    <t>410000053</t>
  </si>
  <si>
    <t>410000145</t>
  </si>
  <si>
    <t>410000210</t>
  </si>
  <si>
    <t>410000095</t>
  </si>
  <si>
    <t>410000020</t>
  </si>
  <si>
    <t>410000103</t>
  </si>
  <si>
    <t>410000046</t>
  </si>
  <si>
    <t>450000104</t>
  </si>
  <si>
    <t>450002423</t>
  </si>
  <si>
    <t>450000930</t>
  </si>
  <si>
    <t>450000096</t>
  </si>
  <si>
    <t>450000138</t>
  </si>
  <si>
    <t>450000120</t>
  </si>
  <si>
    <t>450000161</t>
  </si>
  <si>
    <t>450000260</t>
  </si>
  <si>
    <t>450000153</t>
  </si>
  <si>
    <t>450000211</t>
  </si>
  <si>
    <t>280000183</t>
  </si>
  <si>
    <t>280000084</t>
  </si>
  <si>
    <t>280000589</t>
  </si>
  <si>
    <t>280502998</t>
  </si>
  <si>
    <t>280500075</t>
  </si>
  <si>
    <t>280000662</t>
  </si>
  <si>
    <t>280000142</t>
  </si>
  <si>
    <t>280000225</t>
  </si>
  <si>
    <t>280000100</t>
  </si>
  <si>
    <t>370000713</t>
  </si>
  <si>
    <t>370000986</t>
  </si>
  <si>
    <t>Domaine 1 ; Domaine 1 - Bonus CRO ; Domaine 3 ; Domaine 4 ; Domaine 1 - Bonus Reprise du stock DMP ; Domaine 2</t>
  </si>
  <si>
    <t>180000093</t>
  </si>
  <si>
    <t>180000333</t>
  </si>
  <si>
    <t>370000606</t>
  </si>
  <si>
    <t>370000531</t>
  </si>
  <si>
    <t>180000051</t>
  </si>
  <si>
    <t>180000069</t>
  </si>
  <si>
    <t>280000133</t>
  </si>
  <si>
    <t>360000061</t>
  </si>
  <si>
    <t>360000145</t>
  </si>
  <si>
    <t>180001158</t>
  </si>
  <si>
    <t>370002701</t>
  </si>
  <si>
    <t>370001109</t>
  </si>
  <si>
    <t>370000614</t>
  </si>
  <si>
    <t>360000392</t>
  </si>
  <si>
    <t>360006688</t>
  </si>
  <si>
    <t>360000111</t>
  </si>
  <si>
    <t>360000251</t>
  </si>
  <si>
    <t>360000087</t>
  </si>
  <si>
    <t>360000178</t>
  </si>
  <si>
    <t>360000046</t>
  </si>
  <si>
    <t>360000186</t>
  </si>
  <si>
    <t>360000103</t>
  </si>
  <si>
    <t>360000202</t>
  </si>
  <si>
    <t>Domaine 1 ; Bonus CRO ; Domaine 3 ; Domaine 4 ; Bonus Reprise de l'historique</t>
  </si>
  <si>
    <t>450018460</t>
  </si>
  <si>
    <t>045001201</t>
  </si>
  <si>
    <t>410007553</t>
  </si>
  <si>
    <t>Domaine 1 - Bonus CRO ; Domaine 2 ; Domaine 3 ; Domaine 1 - Bonus Reprise du stock DMP</t>
  </si>
  <si>
    <t>570025254</t>
  </si>
  <si>
    <t>FHF; FHF, UNICANCER</t>
  </si>
  <si>
    <t>Domaine 1 - Bonus CRO ; Domaine 3 ; Domaine 1 ; Domaine 2</t>
  </si>
  <si>
    <t>510000060</t>
  </si>
  <si>
    <t>510000037</t>
  </si>
  <si>
    <t>510000169</t>
  </si>
  <si>
    <t>100006279</t>
  </si>
  <si>
    <t>100000033</t>
  </si>
  <si>
    <t>100000041</t>
  </si>
  <si>
    <t>100000116</t>
  </si>
  <si>
    <t>100000058</t>
  </si>
  <si>
    <t>100000140</t>
  </si>
  <si>
    <t>670780543</t>
  </si>
  <si>
    <t>670000272</t>
  </si>
  <si>
    <t>590782298</t>
  </si>
  <si>
    <t>Domaine 1 ; Domaine 1 - Bonus CRO ; Domaine 3 ; Domaine 1 ; Domaine 1 - Bonus CRO ; Domaine 4</t>
  </si>
  <si>
    <t>080000086</t>
  </si>
  <si>
    <t>080000318</t>
  </si>
  <si>
    <t>670017755</t>
  </si>
  <si>
    <t>Domaine 1 ; Domaine 1 - Bonus CRO ; Domaine 2 ; Domaine 3 ; Domaine 2 ; Domaine 4</t>
  </si>
  <si>
    <t>680001054</t>
  </si>
  <si>
    <t>680000742</t>
  </si>
  <si>
    <t>080001969</t>
  </si>
  <si>
    <t>570015099</t>
  </si>
  <si>
    <t>570000117</t>
  </si>
  <si>
    <t>670780345</t>
  </si>
  <si>
    <t>670000165</t>
  </si>
  <si>
    <t>520780032</t>
  </si>
  <si>
    <t>520780057</t>
  </si>
  <si>
    <t>520000043</t>
  </si>
  <si>
    <t>670781152</t>
  </si>
  <si>
    <t>570000034</t>
  </si>
  <si>
    <t>510000052</t>
  </si>
  <si>
    <t>880009147</t>
  </si>
  <si>
    <t>510002447</t>
  </si>
  <si>
    <t>510000086</t>
  </si>
  <si>
    <t>510000359</t>
  </si>
  <si>
    <t>670780337</t>
  </si>
  <si>
    <t>670000157</t>
  </si>
  <si>
    <t>Domaine 1 ; Domaine 1 - Bonus CRO ; Domaine 3 ; Domaine 1 - Bonus Reprise du stock DMP ; Domaine 2 ; Domaine 4</t>
  </si>
  <si>
    <t>670780584</t>
  </si>
  <si>
    <t>670000306</t>
  </si>
  <si>
    <t>570000141</t>
  </si>
  <si>
    <t>Centre hospitalier Auban-Moet</t>
  </si>
  <si>
    <t>510000235</t>
  </si>
  <si>
    <t>100000090</t>
  </si>
  <si>
    <t>100000199</t>
  </si>
  <si>
    <t>100007699</t>
  </si>
  <si>
    <t>670780675</t>
  </si>
  <si>
    <t>670000371</t>
  </si>
  <si>
    <t>540000056</t>
  </si>
  <si>
    <t>510000102</t>
  </si>
  <si>
    <t>510000466</t>
  </si>
  <si>
    <t>670780642</t>
  </si>
  <si>
    <t>670000348</t>
  </si>
  <si>
    <t>880780119</t>
  </si>
  <si>
    <t>880007299</t>
  </si>
  <si>
    <t>880780093</t>
  </si>
  <si>
    <t>880000062</t>
  </si>
  <si>
    <t>510000128</t>
  </si>
  <si>
    <t>510024466</t>
  </si>
  <si>
    <t>680001179</t>
  </si>
  <si>
    <t>680000411</t>
  </si>
  <si>
    <t>680000577</t>
  </si>
  <si>
    <t>680014495</t>
  </si>
  <si>
    <t>680020427</t>
  </si>
  <si>
    <t>540000049</t>
  </si>
  <si>
    <t>540000296</t>
  </si>
  <si>
    <t>570000596</t>
  </si>
  <si>
    <t>540000270</t>
  </si>
  <si>
    <t>680001138</t>
  </si>
  <si>
    <t>680000833</t>
  </si>
  <si>
    <t>550000046</t>
  </si>
  <si>
    <t>550000038</t>
  </si>
  <si>
    <t>670780717</t>
  </si>
  <si>
    <t>670000413</t>
  </si>
  <si>
    <t>520780024</t>
  </si>
  <si>
    <t>520000019</t>
  </si>
  <si>
    <t>067001366</t>
  </si>
  <si>
    <t>570000513</t>
  </si>
  <si>
    <t>570000133</t>
  </si>
  <si>
    <t>670780071</t>
  </si>
  <si>
    <t>670000041</t>
  </si>
  <si>
    <t>540000080</t>
  </si>
  <si>
    <t>540000155</t>
  </si>
  <si>
    <t>540000767</t>
  </si>
  <si>
    <t>540001070</t>
  </si>
  <si>
    <t>570000430</t>
  </si>
  <si>
    <t>570000968</t>
  </si>
  <si>
    <t>570011387</t>
  </si>
  <si>
    <t>570012369</t>
  </si>
  <si>
    <t>Domaine 1 ; Domaine 4 ; Bonus Reprise de l'historique</t>
  </si>
  <si>
    <t>Domaine 2 ; Domaine 4</t>
  </si>
  <si>
    <t>Bonus Reprise de l'historique ; Domaine 2 ; Domaine 4</t>
  </si>
  <si>
    <t>Domaine 1 ; Bonus CRO ; Bonus Reprise de l'historique</t>
  </si>
  <si>
    <t>Domaine 2 ; Domaine 3 ; Domaine 4</t>
  </si>
  <si>
    <t>269710414</t>
  </si>
  <si>
    <t>970100178</t>
  </si>
  <si>
    <t>970100392</t>
  </si>
  <si>
    <t>970100483</t>
  </si>
  <si>
    <t>970100210</t>
  </si>
  <si>
    <t>970112033</t>
  </si>
  <si>
    <t>970100202</t>
  </si>
  <si>
    <t>970100426</t>
  </si>
  <si>
    <t>970100475</t>
  </si>
  <si>
    <t>970100194</t>
  </si>
  <si>
    <t>970100418</t>
  </si>
  <si>
    <t>970100244</t>
  </si>
  <si>
    <t>970100459</t>
  </si>
  <si>
    <t>970305637</t>
  </si>
  <si>
    <t>970300026</t>
  </si>
  <si>
    <t>970302121</t>
  </si>
  <si>
    <t>970300083</t>
  </si>
  <si>
    <t>centre hospitalier de Calais</t>
  </si>
  <si>
    <t>620000323</t>
  </si>
  <si>
    <t>620101337</t>
  </si>
  <si>
    <t>002000261</t>
  </si>
  <si>
    <t>590784245</t>
  </si>
  <si>
    <t>590001442</t>
  </si>
  <si>
    <t>800000069</t>
  </si>
  <si>
    <t>800000226</t>
  </si>
  <si>
    <t>590782652</t>
  </si>
  <si>
    <t>020000022</t>
  </si>
  <si>
    <t>020000089</t>
  </si>
  <si>
    <t>Domaine 1 ; Domaine 1 - Bonus CRO ; Domaine 2 ; Domaine 3 ; Domaine 2 ; Domaine 3 ; Domaine 4 ; Domaine 1 - Bonus Reprise du stock DMP</t>
  </si>
  <si>
    <t>800000051</t>
  </si>
  <si>
    <t>800000200</t>
  </si>
  <si>
    <t>590782645</t>
  </si>
  <si>
    <t>590000766</t>
  </si>
  <si>
    <t>590782637</t>
  </si>
  <si>
    <t>800000036</t>
  </si>
  <si>
    <t>590001004</t>
  </si>
  <si>
    <t>590782421</t>
  </si>
  <si>
    <t>620100073</t>
  </si>
  <si>
    <t>620000059</t>
  </si>
  <si>
    <t>800000093</t>
  </si>
  <si>
    <t>Domaine 2 ; Domaine 4 ; Domaine 3 ; Domaine 1 ; Domaine 1 - Bonus CRO</t>
  </si>
  <si>
    <t>800000119</t>
  </si>
  <si>
    <t>590781647</t>
  </si>
  <si>
    <t>590000451</t>
  </si>
  <si>
    <t>620103432</t>
  </si>
  <si>
    <t>620100081</t>
  </si>
  <si>
    <t>620000067</t>
  </si>
  <si>
    <t>800000077</t>
  </si>
  <si>
    <t>590782207</t>
  </si>
  <si>
    <t>020004404</t>
  </si>
  <si>
    <t>020001061</t>
  </si>
  <si>
    <t>590053120</t>
  </si>
  <si>
    <t>590000113</t>
  </si>
  <si>
    <t>590781902</t>
  </si>
  <si>
    <t>020003620</t>
  </si>
  <si>
    <t>020000915</t>
  </si>
  <si>
    <t>800000028</t>
  </si>
  <si>
    <t>590781803</t>
  </si>
  <si>
    <t>620101360</t>
  </si>
  <si>
    <t>620000349</t>
  </si>
  <si>
    <t>020000287</t>
  </si>
  <si>
    <t>020000535</t>
  </si>
  <si>
    <t>590782165</t>
  </si>
  <si>
    <t>Domaine 1 ; Domaine 1 - Bonus CRO ; Domaine 2 ; Domaine 3 ; Domaine 1 - Bonus Reprise du stock DMP ; Domaine 4</t>
  </si>
  <si>
    <t>600100648</t>
  </si>
  <si>
    <t>600000186</t>
  </si>
  <si>
    <t>590780227</t>
  </si>
  <si>
    <t>020004495</t>
  </si>
  <si>
    <t>020001087</t>
  </si>
  <si>
    <t>020000071</t>
  </si>
  <si>
    <t>020000246</t>
  </si>
  <si>
    <t>020000055</t>
  </si>
  <si>
    <t>020000105</t>
  </si>
  <si>
    <t>590781621</t>
  </si>
  <si>
    <t>590000436</t>
  </si>
  <si>
    <t>590781670</t>
  </si>
  <si>
    <t>590000477</t>
  </si>
  <si>
    <t>620101287</t>
  </si>
  <si>
    <t>590782678</t>
  </si>
  <si>
    <t>590034740</t>
  </si>
  <si>
    <t>Centre Hospitalier de Chateau Thierry</t>
  </si>
  <si>
    <t>002004404</t>
  </si>
  <si>
    <t>590781795</t>
  </si>
  <si>
    <t>590000527</t>
  </si>
  <si>
    <t>590000337</t>
  </si>
  <si>
    <t>800000085</t>
  </si>
  <si>
    <t>620101295</t>
  </si>
  <si>
    <t>620000299</t>
  </si>
  <si>
    <t>590781811</t>
  </si>
  <si>
    <t>590000543</t>
  </si>
  <si>
    <t>590782439</t>
  </si>
  <si>
    <t>590000691</t>
  </si>
  <si>
    <t>590781639</t>
  </si>
  <si>
    <t>590000444</t>
  </si>
  <si>
    <t>002000253</t>
  </si>
  <si>
    <t>600108948</t>
  </si>
  <si>
    <t>600001184</t>
  </si>
  <si>
    <t>600100572</t>
  </si>
  <si>
    <t>600000152</t>
  </si>
  <si>
    <t>Groupe Hospitalier Seclin Carvin</t>
  </si>
  <si>
    <t>590720227</t>
  </si>
  <si>
    <t>590785663</t>
  </si>
  <si>
    <t>590001582</t>
  </si>
  <si>
    <t>Bonus CRO ; Domaine 2 ; Domaine 3</t>
  </si>
  <si>
    <t>Domaine 2 ; Domaine 3 ; Domaine 4 ; Bonus Reprise de l'historique</t>
  </si>
  <si>
    <t>Hôpital KREMLIN BICETRE</t>
  </si>
  <si>
    <t>Hôpital AVICENNE</t>
  </si>
  <si>
    <t>Hôpital COCHIN</t>
  </si>
  <si>
    <t>GH LA PITIE-SALEPETRIERE</t>
  </si>
  <si>
    <t>750100125</t>
  </si>
  <si>
    <t>Hôpital BICHAT</t>
  </si>
  <si>
    <t>Hôpital HENRI MONDOR</t>
  </si>
  <si>
    <t>Hôpital MARIN DE HENDAYE</t>
  </si>
  <si>
    <t>640790150</t>
  </si>
  <si>
    <t>600100101</t>
  </si>
  <si>
    <t>Hôpital SAN SALVADOUR</t>
  </si>
  <si>
    <t>830100012</t>
  </si>
  <si>
    <t>750806226</t>
  </si>
  <si>
    <t>950000364</t>
  </si>
  <si>
    <t>920026374</t>
  </si>
  <si>
    <t>930110069</t>
  </si>
  <si>
    <t>930000336</t>
  </si>
  <si>
    <t>930110036</t>
  </si>
  <si>
    <t>930000302</t>
  </si>
  <si>
    <t>780110052</t>
  </si>
  <si>
    <t>780000329</t>
  </si>
  <si>
    <t>940000573</t>
  </si>
  <si>
    <t>780110094</t>
  </si>
  <si>
    <t>780000352</t>
  </si>
  <si>
    <t>770000172</t>
  </si>
  <si>
    <t>Domaine 1 ; Domaine 1 - Bonus CRO ; Domaine 2 ; Domaine 3 ; Domaine 1 - Bonus Reprise du stock DMP ; Domaine 2 ; Domaine 4</t>
  </si>
  <si>
    <t>950013870</t>
  </si>
  <si>
    <t>910110014</t>
  </si>
  <si>
    <t>910000272</t>
  </si>
  <si>
    <t>780024113</t>
  </si>
  <si>
    <t>780130027</t>
  </si>
  <si>
    <t>780000378</t>
  </si>
  <si>
    <t>Domaine 1 ; Domaine 1 - Bonus CRO ; Domaine 2 ; Domaine 3 ; Domaine 1 ; Domaine 1 - Bonus CRO ; Domaine 1 - Bonus Reprise du stock DMP</t>
  </si>
  <si>
    <t>950000307</t>
  </si>
  <si>
    <t>910019447</t>
  </si>
  <si>
    <t>940140015</t>
  </si>
  <si>
    <t>920804465</t>
  </si>
  <si>
    <t>Domaine 1 ; Domaine 1 - Bonus CRO ; Domaine 2 ; Domaine 4 ; Domaine 1 - Bonus Reprise du stock DMP</t>
  </si>
  <si>
    <t>750000481</t>
  </si>
  <si>
    <t>9100027723</t>
  </si>
  <si>
    <t>770021152</t>
  </si>
  <si>
    <t>920110020</t>
  </si>
  <si>
    <t>920000577</t>
  </si>
  <si>
    <t>780002697</t>
  </si>
  <si>
    <t>780110011</t>
  </si>
  <si>
    <t>950110049</t>
  </si>
  <si>
    <t>950000331</t>
  </si>
  <si>
    <t>950015289</t>
  </si>
  <si>
    <t>950001370</t>
  </si>
  <si>
    <t>780140059</t>
  </si>
  <si>
    <t>920710654</t>
  </si>
  <si>
    <t>920001369</t>
  </si>
  <si>
    <t>780530010</t>
  </si>
  <si>
    <t>780001657</t>
  </si>
  <si>
    <t>920120011</t>
  </si>
  <si>
    <t>920110053</t>
  </si>
  <si>
    <t>920000601</t>
  </si>
  <si>
    <t>920808037</t>
  </si>
  <si>
    <t>920024205</t>
  </si>
  <si>
    <t>780000303</t>
  </si>
  <si>
    <t xml:space="preserve"> HIA BEGIN</t>
  </si>
  <si>
    <t>940120017</t>
  </si>
  <si>
    <t>780021788</t>
  </si>
  <si>
    <t>780000386</t>
  </si>
  <si>
    <t>Bonus Reprise de l'historique ; Domaine 4</t>
  </si>
  <si>
    <t>Domaine 1 ; Bonus Reprise de l'historique ; Domaine 2 ; Domaine 3 ; Domaine 4</t>
  </si>
  <si>
    <t>Domaine 1 ; Bonus Reprise de l'historique ; Domaine 2 ; Domaine 4</t>
  </si>
  <si>
    <t>970403606</t>
  </si>
  <si>
    <t>970421038</t>
  </si>
  <si>
    <t>970400065</t>
  </si>
  <si>
    <t>970202222</t>
  </si>
  <si>
    <t>970200101</t>
  </si>
  <si>
    <t>970202164</t>
  </si>
  <si>
    <t>970200044</t>
  </si>
  <si>
    <t>970211157</t>
  </si>
  <si>
    <t>970200036</t>
  </si>
  <si>
    <t>980500011</t>
  </si>
  <si>
    <t>240000059</t>
  </si>
  <si>
    <t>240000372</t>
  </si>
  <si>
    <t>160000253</t>
  </si>
  <si>
    <t>790006654</t>
  </si>
  <si>
    <t>870014503</t>
  </si>
  <si>
    <t>860780048</t>
  </si>
  <si>
    <t>860000017</t>
  </si>
  <si>
    <t>330781204</t>
  </si>
  <si>
    <t>330000555</t>
  </si>
  <si>
    <t>640780862</t>
  </si>
  <si>
    <t>640000436</t>
  </si>
  <si>
    <t>640000600</t>
  </si>
  <si>
    <t>640780821</t>
  </si>
  <si>
    <t>640000410</t>
  </si>
  <si>
    <t>640780813</t>
  </si>
  <si>
    <t>640000402</t>
  </si>
  <si>
    <t>Domaine 1 ; Domaine 3 ; Domaine 1 - Bonus Reprise du stock DMP</t>
  </si>
  <si>
    <t>870002466</t>
  </si>
  <si>
    <t>790000079</t>
  </si>
  <si>
    <t>790000145</t>
  </si>
  <si>
    <t>790019491</t>
  </si>
  <si>
    <t>870000023</t>
  </si>
  <si>
    <t>400780193</t>
  </si>
  <si>
    <t>400011176</t>
  </si>
  <si>
    <t>190002485</t>
  </si>
  <si>
    <t>190005140</t>
  </si>
  <si>
    <t>330781287</t>
  </si>
  <si>
    <t>330000639</t>
  </si>
  <si>
    <t>640017638</t>
  </si>
  <si>
    <t>640017646</t>
  </si>
  <si>
    <t>190002519</t>
  </si>
  <si>
    <t>870014248</t>
  </si>
  <si>
    <t>870000601</t>
  </si>
  <si>
    <t>160000501</t>
  </si>
  <si>
    <t>330000570</t>
  </si>
  <si>
    <t>330000571</t>
  </si>
  <si>
    <t>190000059</t>
  </si>
  <si>
    <t>230780512</t>
  </si>
  <si>
    <t>230000952</t>
  </si>
  <si>
    <t>230780041</t>
  </si>
  <si>
    <t>Domaine 2 ; Domaine 3 ; Domaine 1 ; Domaine 1 - Bonus CRO</t>
  </si>
  <si>
    <t>230780074</t>
  </si>
  <si>
    <t>170780167</t>
  </si>
  <si>
    <t>170000095</t>
  </si>
  <si>
    <t>170000130</t>
  </si>
  <si>
    <t>190000015</t>
  </si>
  <si>
    <t>330027509</t>
  </si>
  <si>
    <t>Domaine 1 ; Domaine 1 - Bonus CRO ; Domaine 3 ; Domaine 2 ; Domaine 4</t>
  </si>
  <si>
    <t>190000075</t>
  </si>
  <si>
    <t>190000091</t>
  </si>
  <si>
    <t>230780066</t>
  </si>
  <si>
    <t>230000846</t>
  </si>
  <si>
    <t>170780049</t>
  </si>
  <si>
    <t>230780056</t>
  </si>
  <si>
    <t>230780520</t>
  </si>
  <si>
    <t>230000960</t>
  </si>
  <si>
    <t>470000381</t>
  </si>
  <si>
    <t>160000485</t>
  </si>
  <si>
    <t>160000311</t>
  </si>
  <si>
    <t>400780268</t>
  </si>
  <si>
    <t>400000147</t>
  </si>
  <si>
    <t>170780225</t>
  </si>
  <si>
    <t>170000152</t>
  </si>
  <si>
    <t>330781295</t>
  </si>
  <si>
    <t>470001660</t>
  </si>
  <si>
    <t>870000031</t>
  </si>
  <si>
    <t>870000270</t>
  </si>
  <si>
    <t>160014411</t>
  </si>
  <si>
    <t>Centre Hospitalier Penne d'Agennais</t>
  </si>
  <si>
    <t>470000365</t>
  </si>
  <si>
    <t>470000548</t>
  </si>
  <si>
    <t>Hôpital Local E. DESARNAUTS</t>
  </si>
  <si>
    <t>470000407</t>
  </si>
  <si>
    <t>470000571</t>
  </si>
  <si>
    <t>Domaine 1 ; Bonus CRO ; Bonus Reprise de l'historique ; Domaine 3</t>
  </si>
  <si>
    <t>330780446</t>
  </si>
  <si>
    <t>870000080</t>
  </si>
  <si>
    <t>140000316</t>
  </si>
  <si>
    <t>Domaine 3 ; Domaine 1 ; Domaine 1 - Bonus CRO ; Domaine 4 ; Domaine 2</t>
  </si>
  <si>
    <t>140000118</t>
  </si>
  <si>
    <t>610780124</t>
  </si>
  <si>
    <t>610000077</t>
  </si>
  <si>
    <t>140000092</t>
  </si>
  <si>
    <t>FHF; FHF, FNEHAD</t>
  </si>
  <si>
    <t>270000219</t>
  </si>
  <si>
    <t>270000060</t>
  </si>
  <si>
    <t>270000045</t>
  </si>
  <si>
    <t>610780025</t>
  </si>
  <si>
    <t>610780074</t>
  </si>
  <si>
    <t>610000044</t>
  </si>
  <si>
    <t>500000393</t>
  </si>
  <si>
    <t>500000591</t>
  </si>
  <si>
    <t>Domaine 1 ; Domaine 1 - Bonus CRO ; Domaine 3 ; Domaine 1 - Bonus Reprise du stock DMP ; Domaine 1 - Bonus Reprise du stock DMP ; Domaine 4</t>
  </si>
  <si>
    <t>500000450</t>
  </si>
  <si>
    <t>FHF; FHF, FHP</t>
  </si>
  <si>
    <t>760780734</t>
  </si>
  <si>
    <t>270000102</t>
  </si>
  <si>
    <t>760780759</t>
  </si>
  <si>
    <t>760000380</t>
  </si>
  <si>
    <t>270000086</t>
  </si>
  <si>
    <t>270000367</t>
  </si>
  <si>
    <t>610790594</t>
  </si>
  <si>
    <t>140000159</t>
  </si>
  <si>
    <t>760780742</t>
  </si>
  <si>
    <t>500000039</t>
  </si>
  <si>
    <t>500000195</t>
  </si>
  <si>
    <t>610780140</t>
  </si>
  <si>
    <t>610000093</t>
  </si>
  <si>
    <t>610780090</t>
  </si>
  <si>
    <t>610000069</t>
  </si>
  <si>
    <t>500000245</t>
  </si>
  <si>
    <t>500000575</t>
  </si>
  <si>
    <t>760780056</t>
  </si>
  <si>
    <t>760000042</t>
  </si>
  <si>
    <t>270000110</t>
  </si>
  <si>
    <t>270000441</t>
  </si>
  <si>
    <t>610780132</t>
  </si>
  <si>
    <t>610000085</t>
  </si>
  <si>
    <t>760780064</t>
  </si>
  <si>
    <t>760000059</t>
  </si>
  <si>
    <t>610780157</t>
  </si>
  <si>
    <t>610000101</t>
  </si>
  <si>
    <t>760780213</t>
  </si>
  <si>
    <t>760000133</t>
  </si>
  <si>
    <t>500000096</t>
  </si>
  <si>
    <t>500000427</t>
  </si>
  <si>
    <t>500000138</t>
  </si>
  <si>
    <t>500000476</t>
  </si>
  <si>
    <t>500000062</t>
  </si>
  <si>
    <t>500000302</t>
  </si>
  <si>
    <t>500000104</t>
  </si>
  <si>
    <t>500000435</t>
  </si>
  <si>
    <t>140000473</t>
  </si>
  <si>
    <t>760780270</t>
  </si>
  <si>
    <t>760782425</t>
  </si>
  <si>
    <t>760000802</t>
  </si>
  <si>
    <t>140026279</t>
  </si>
  <si>
    <t>270000136</t>
  </si>
  <si>
    <t>270000474</t>
  </si>
  <si>
    <t>760780254</t>
  </si>
  <si>
    <t>760000174</t>
  </si>
  <si>
    <t>270000177</t>
  </si>
  <si>
    <t>270000516</t>
  </si>
  <si>
    <t>760780262</t>
  </si>
  <si>
    <t>760000182</t>
  </si>
  <si>
    <t>760782227</t>
  </si>
  <si>
    <t>760000620</t>
  </si>
  <si>
    <t>140000035</t>
  </si>
  <si>
    <t>140000027</t>
  </si>
  <si>
    <t>270000144</t>
  </si>
  <si>
    <t>270000482</t>
  </si>
  <si>
    <t>Domaine 3 ; Bonus Reprise de l'historique</t>
  </si>
  <si>
    <t>Bonus Reprise de l'historique ; Domaine 2 ; Domaine 3 ; Domaine 4</t>
  </si>
  <si>
    <t>660780271</t>
  </si>
  <si>
    <t>660000167</t>
  </si>
  <si>
    <t>090781816</t>
  </si>
  <si>
    <t>Domaine 1 ; Domaine 1 - Bonus CRO ; Domaine 2 ; Domaine 3 ; Domaine 1 ; Domaine 1 - Bonus CRO ; Domaine 2 ; Domaine 3 ; Domaine 4</t>
  </si>
  <si>
    <t>310780671</t>
  </si>
  <si>
    <t>Domaine 1 ; Domaine 1 - Bonus CRO ; Domaine 4 ; Domaine 1 - Bonus Reprise du stock DMP ; Domaine 2 ; Domaine 3</t>
  </si>
  <si>
    <t>660780198</t>
  </si>
  <si>
    <t>320780125</t>
  </si>
  <si>
    <t>820004950</t>
  </si>
  <si>
    <t>090180019</t>
  </si>
  <si>
    <t>090000019</t>
  </si>
  <si>
    <t>320000086</t>
  </si>
  <si>
    <t>650780174</t>
  </si>
  <si>
    <t>340796358</t>
  </si>
  <si>
    <t>340780220</t>
  </si>
  <si>
    <t>340011295</t>
  </si>
  <si>
    <t>650780166</t>
  </si>
  <si>
    <t>310784558</t>
  </si>
  <si>
    <t>310180013</t>
  </si>
  <si>
    <t>090781876</t>
  </si>
  <si>
    <t>centre hospitalier de prades</t>
  </si>
  <si>
    <t>120780069</t>
  </si>
  <si>
    <t>300780053</t>
  </si>
  <si>
    <t>300000031</t>
  </si>
  <si>
    <t>650780155</t>
  </si>
  <si>
    <t>650000045</t>
  </si>
  <si>
    <t>340780469</t>
  </si>
  <si>
    <t>310780713</t>
  </si>
  <si>
    <t>310000336</t>
  </si>
  <si>
    <t>340780535</t>
  </si>
  <si>
    <t>340000231</t>
  </si>
  <si>
    <t>650000078</t>
  </si>
  <si>
    <t>810000349</t>
  </si>
  <si>
    <t>810000513</t>
  </si>
  <si>
    <t>810000331</t>
  </si>
  <si>
    <t>810000505</t>
  </si>
  <si>
    <t>810000398</t>
  </si>
  <si>
    <t>810000539</t>
  </si>
  <si>
    <t>320780133</t>
  </si>
  <si>
    <t>320000102</t>
  </si>
  <si>
    <t>320780182</t>
  </si>
  <si>
    <t>320000151</t>
  </si>
  <si>
    <t>Domaine 1 ; Domaine 1 - Bonus CRO ; Domaine 1 - Bonus Reprise du stock DMP ; Domaine 3 ; Domaine 4 ; Domaine 2</t>
  </si>
  <si>
    <t>120780085</t>
  </si>
  <si>
    <t>120000070</t>
  </si>
  <si>
    <t>120780481</t>
  </si>
  <si>
    <t>120000237</t>
  </si>
  <si>
    <t>120780093</t>
  </si>
  <si>
    <t>120000088</t>
  </si>
  <si>
    <t>120780101</t>
  </si>
  <si>
    <t>120000096</t>
  </si>
  <si>
    <t>460780083</t>
  </si>
  <si>
    <t>340780543</t>
  </si>
  <si>
    <t>340000249</t>
  </si>
  <si>
    <t>110780707</t>
  </si>
  <si>
    <t>810000455</t>
  </si>
  <si>
    <t>110780087</t>
  </si>
  <si>
    <t>110000049</t>
  </si>
  <si>
    <t>340009893</t>
  </si>
  <si>
    <t>340780444</t>
  </si>
  <si>
    <t>460000102</t>
  </si>
  <si>
    <t>820000248</t>
  </si>
  <si>
    <t>820000461</t>
  </si>
  <si>
    <t>110780137</t>
  </si>
  <si>
    <t>320780174</t>
  </si>
  <si>
    <t>320000144</t>
  </si>
  <si>
    <t>320780158</t>
  </si>
  <si>
    <t>320000128</t>
  </si>
  <si>
    <t>320780190</t>
  </si>
  <si>
    <t>320000169</t>
  </si>
  <si>
    <t>320780216</t>
  </si>
  <si>
    <t>320000185</t>
  </si>
  <si>
    <t>320004310</t>
  </si>
  <si>
    <t>320000110</t>
  </si>
  <si>
    <t>320780208</t>
  </si>
  <si>
    <t>320000177</t>
  </si>
  <si>
    <t>460780091</t>
  </si>
  <si>
    <t>460000052</t>
  </si>
  <si>
    <t>300780079</t>
  </si>
  <si>
    <t>300000056</t>
  </si>
  <si>
    <t>460780430</t>
  </si>
  <si>
    <t>460000227</t>
  </si>
  <si>
    <t>310780754</t>
  </si>
  <si>
    <t>300780087</t>
  </si>
  <si>
    <t>300000064</t>
  </si>
  <si>
    <t>Domaine 1 ; Bonus CRO ; Domaine 2 ; Domaine 3 ; Domaine 4 ; Bonus Reprise de l'historique</t>
  </si>
  <si>
    <t>Domaine 1 ; Domaine 3 ; Domaine 4 ; Bonus Reprise de l'historique</t>
  </si>
  <si>
    <t>340009539</t>
  </si>
  <si>
    <t>810002022</t>
  </si>
  <si>
    <t>Centre Hospitalier Intercommunal de Cavaillon-Lauris</t>
  </si>
  <si>
    <t>840004659</t>
  </si>
  <si>
    <t>060780954</t>
  </si>
  <si>
    <t>060000510</t>
  </si>
  <si>
    <t>060791761</t>
  </si>
  <si>
    <t>060002102</t>
  </si>
  <si>
    <t>830100533</t>
  </si>
  <si>
    <t>050000124</t>
  </si>
  <si>
    <t>050000256</t>
  </si>
  <si>
    <t>060780988</t>
  </si>
  <si>
    <t>Domaine 1 ; Domaine 3 ; Domaine 4 ; Domaine 2 ; Domaine 1 - Bonus CRO</t>
  </si>
  <si>
    <t>050000116</t>
  </si>
  <si>
    <t>050000231</t>
  </si>
  <si>
    <t>830100517</t>
  </si>
  <si>
    <t>040780215</t>
  </si>
  <si>
    <t>830100566</t>
  </si>
  <si>
    <t>840000087</t>
  </si>
  <si>
    <t>840000483</t>
  </si>
  <si>
    <t>840000129</t>
  </si>
  <si>
    <t>840000533</t>
  </si>
  <si>
    <t>050007145</t>
  </si>
  <si>
    <t>130041916</t>
  </si>
  <si>
    <t>050000108</t>
  </si>
  <si>
    <t>050000223</t>
  </si>
  <si>
    <t>840000046</t>
  </si>
  <si>
    <t>840000392</t>
  </si>
  <si>
    <t>130781339</t>
  </si>
  <si>
    <t>130000516</t>
  </si>
  <si>
    <t>130781446</t>
  </si>
  <si>
    <t>130000565</t>
  </si>
  <si>
    <t>130001928</t>
  </si>
  <si>
    <t>130809015</t>
  </si>
  <si>
    <t>060780897</t>
  </si>
  <si>
    <t>840000012</t>
  </si>
  <si>
    <t>130782634</t>
  </si>
  <si>
    <t>130001225</t>
  </si>
  <si>
    <t>130786742</t>
  </si>
  <si>
    <t>130785512</t>
  </si>
  <si>
    <t>130002215</t>
  </si>
  <si>
    <t>840000111</t>
  </si>
  <si>
    <t>840000525</t>
  </si>
  <si>
    <t>130789316</t>
  </si>
  <si>
    <t>830100590</t>
  </si>
  <si>
    <t>830000337</t>
  </si>
  <si>
    <t>840000061</t>
  </si>
  <si>
    <t>840000426</t>
  </si>
  <si>
    <t>840000079</t>
  </si>
  <si>
    <t>840000434</t>
  </si>
  <si>
    <t>830100525</t>
  </si>
  <si>
    <t>130781131</t>
  </si>
  <si>
    <t>130789274</t>
  </si>
  <si>
    <t>130028228</t>
  </si>
  <si>
    <t>490000676</t>
  </si>
  <si>
    <t>Domaine 1 ; Domaine 1 - Bonus CRO ; Domaine 4 ; Domaine 2 ; Domaine 3</t>
  </si>
  <si>
    <t>Domaine 3 ; Domaine 1 ; Domaine 1 - Bonus CRO ; Domaine 2 ; Domaine 4</t>
  </si>
  <si>
    <t>530000066</t>
  </si>
  <si>
    <t>530000165</t>
  </si>
  <si>
    <t>720006022</t>
  </si>
  <si>
    <t>720001437</t>
  </si>
  <si>
    <t>440041531</t>
  </si>
  <si>
    <t>440000057</t>
  </si>
  <si>
    <t>440003309</t>
  </si>
  <si>
    <t>530007202</t>
  </si>
  <si>
    <t>530000058</t>
  </si>
  <si>
    <t>530000140</t>
  </si>
  <si>
    <t>530000074</t>
  </si>
  <si>
    <t>530000025</t>
  </si>
  <si>
    <t>850000035</t>
  </si>
  <si>
    <t>850009010</t>
  </si>
  <si>
    <t>440003267</t>
  </si>
  <si>
    <t>440001964</t>
  </si>
  <si>
    <t>440000347</t>
  </si>
  <si>
    <t>440000644</t>
  </si>
  <si>
    <t>490000395</t>
  </si>
  <si>
    <t>490000320</t>
  </si>
  <si>
    <t>850000084</t>
  </si>
  <si>
    <t>440000313</t>
  </si>
  <si>
    <t>440028538</t>
  </si>
  <si>
    <t>440053643</t>
  </si>
  <si>
    <t>440042141</t>
  </si>
  <si>
    <t>850025867</t>
  </si>
  <si>
    <t>850000647</t>
  </si>
  <si>
    <t>440000859</t>
  </si>
  <si>
    <t>440001295</t>
  </si>
  <si>
    <t>440000263</t>
  </si>
  <si>
    <t>490007689</t>
  </si>
  <si>
    <t>490015765</t>
  </si>
  <si>
    <t>440000262</t>
  </si>
  <si>
    <t>490528452</t>
  </si>
  <si>
    <t>490000403</t>
  </si>
  <si>
    <t>490000338</t>
  </si>
  <si>
    <t>720000058</t>
  </si>
  <si>
    <t>490000429</t>
  </si>
  <si>
    <t>490000494</t>
  </si>
  <si>
    <t>440000065</t>
  </si>
  <si>
    <t>440000024</t>
  </si>
  <si>
    <t>490000163</t>
  </si>
  <si>
    <t>720000066</t>
  </si>
  <si>
    <t>720000124</t>
  </si>
  <si>
    <t>720000520</t>
  </si>
  <si>
    <t>720016724</t>
  </si>
  <si>
    <t>720016179</t>
  </si>
  <si>
    <r>
      <rPr>
        <b/>
        <sz val="12"/>
        <color theme="8"/>
        <rFont val="Calibri"/>
        <family val="2"/>
        <scheme val="minor"/>
      </rPr>
      <t>Onglets bleus (fonctionnent avec toutes les versions d'Excel)</t>
    </r>
    <r>
      <rPr>
        <sz val="12"/>
        <rFont val="Calibri"/>
        <family val="2"/>
        <scheme val="minor"/>
      </rPr>
      <t xml:space="preserve">
La recherche est basée sur l'utilisation des filtres :
</t>
    </r>
    <r>
      <rPr>
        <b/>
        <sz val="12"/>
        <rFont val="Calibri"/>
        <family val="2"/>
        <scheme val="minor"/>
      </rPr>
      <t xml:space="preserve">- GHT : </t>
    </r>
    <r>
      <rPr>
        <sz val="12"/>
        <rFont val="Calibri"/>
        <family val="2"/>
        <scheme val="minor"/>
      </rPr>
      <t xml:space="preserve">
=&gt; l'onglet n°1 permet de vérifier si un GHT valide automatiquement les prérequis 
=&gt; l'onglet n°2 donne le détail pour chaque EJ appartenant à un GHT
</t>
    </r>
    <r>
      <rPr>
        <b/>
        <sz val="12"/>
        <rFont val="Calibri"/>
        <family val="2"/>
        <scheme val="minor"/>
      </rPr>
      <t>- ES publics hors GHT</t>
    </r>
    <r>
      <rPr>
        <sz val="12"/>
        <rFont val="Calibri"/>
        <family val="2"/>
        <scheme val="minor"/>
      </rPr>
      <t xml:space="preserve">
=&gt; Vérification par EJ de l'atteinte des prérequis
</t>
    </r>
    <r>
      <rPr>
        <b/>
        <sz val="12"/>
        <rFont val="Calibri"/>
        <family val="2"/>
        <scheme val="minor"/>
      </rPr>
      <t xml:space="preserve">- ES privés (lucratifs ou à but non lucratif) </t>
    </r>
    <r>
      <rPr>
        <sz val="12"/>
        <rFont val="Calibri"/>
        <family val="2"/>
        <scheme val="minor"/>
      </rPr>
      <t xml:space="preserve">
=&gt; l'onglet n°1 permet de vérifier si une EJ valide automatiquement les prérequis 
=&gt; l'onglet n°2 donne le détail pour chaque EG appartennat à une EJ</t>
    </r>
  </si>
  <si>
    <t>690000336</t>
  </si>
  <si>
    <t>690000732</t>
  </si>
  <si>
    <t>690022959</t>
  </si>
  <si>
    <t>690805361</t>
  </si>
  <si>
    <t>Centre Jean Perrin</t>
  </si>
  <si>
    <t>630000479</t>
  </si>
  <si>
    <t>Centre de lutte contre le cancer</t>
  </si>
  <si>
    <t>030780548</t>
  </si>
  <si>
    <t>630781839</t>
  </si>
  <si>
    <t>150780732</t>
  </si>
  <si>
    <t>740780143</t>
  </si>
  <si>
    <t>630780211</t>
  </si>
  <si>
    <t>630781417</t>
  </si>
  <si>
    <t>CLINIQUE SSR CHATEAU DE GLETEINS</t>
  </si>
  <si>
    <t>010780708</t>
  </si>
  <si>
    <t>690050687</t>
  </si>
  <si>
    <t>740780176</t>
  </si>
  <si>
    <t>690780663</t>
  </si>
  <si>
    <t>730004298</t>
  </si>
  <si>
    <t>010780476</t>
  </si>
  <si>
    <t>630010528</t>
  </si>
  <si>
    <t>FEHAP, FNEHAD; FNEHAD</t>
  </si>
  <si>
    <t>030781116</t>
  </si>
  <si>
    <t>740010475</t>
  </si>
  <si>
    <t>380784462</t>
  </si>
  <si>
    <t>380012658</t>
  </si>
  <si>
    <t>380780197</t>
  </si>
  <si>
    <t>690782081</t>
  </si>
  <si>
    <t>010780328</t>
  </si>
  <si>
    <t>690030838</t>
  </si>
  <si>
    <t>690780531</t>
  </si>
  <si>
    <t>690780481</t>
  </si>
  <si>
    <t>690001524</t>
  </si>
  <si>
    <t>690780507</t>
  </si>
  <si>
    <t>690030119</t>
  </si>
  <si>
    <t>740014519</t>
  </si>
  <si>
    <t>150780708</t>
  </si>
  <si>
    <t>010002129</t>
  </si>
  <si>
    <t>630011823</t>
  </si>
  <si>
    <t>630780559</t>
  </si>
  <si>
    <t>420781767</t>
  </si>
  <si>
    <t>430007450</t>
  </si>
  <si>
    <t>430000158</t>
  </si>
  <si>
    <t>690780259</t>
  </si>
  <si>
    <t>630010510</t>
  </si>
  <si>
    <t>420010258</t>
  </si>
  <si>
    <t>630780310</t>
  </si>
  <si>
    <t>420788440</t>
  </si>
  <si>
    <t>730780988</t>
  </si>
  <si>
    <t>630000131</t>
  </si>
  <si>
    <t>690030283</t>
  </si>
  <si>
    <t>690780150</t>
  </si>
  <si>
    <t>690041124</t>
  </si>
  <si>
    <t>690780366</t>
  </si>
  <si>
    <t>380009928</t>
  </si>
  <si>
    <t>630010296</t>
  </si>
  <si>
    <t>150002608</t>
  </si>
  <si>
    <t>690791082</t>
  </si>
  <si>
    <t>380005918</t>
  </si>
  <si>
    <t>740004148</t>
  </si>
  <si>
    <t>420790081</t>
  </si>
  <si>
    <t>260000302</t>
  </si>
  <si>
    <t>260017454</t>
  </si>
  <si>
    <t>Clinique St vincent de Paul</t>
  </si>
  <si>
    <t>380708197</t>
  </si>
  <si>
    <t>740780416</t>
  </si>
  <si>
    <t>690000427</t>
  </si>
  <si>
    <t>690807367</t>
  </si>
  <si>
    <t>630780401</t>
  </si>
  <si>
    <t>630780195</t>
  </si>
  <si>
    <t>070780317</t>
  </si>
  <si>
    <t>430000026</t>
  </si>
  <si>
    <t>690788930</t>
  </si>
  <si>
    <t>070780168</t>
  </si>
  <si>
    <t>690803044</t>
  </si>
  <si>
    <t>690025366</t>
  </si>
  <si>
    <t>690010848</t>
  </si>
  <si>
    <t>380020123</t>
  </si>
  <si>
    <t>740788617</t>
  </si>
  <si>
    <t>070784897</t>
  </si>
  <si>
    <t>690030770</t>
  </si>
  <si>
    <t>260000781</t>
  </si>
  <si>
    <t>420010050</t>
  </si>
  <si>
    <t>420782096</t>
  </si>
  <si>
    <t>420002677</t>
  </si>
  <si>
    <t>690780416</t>
  </si>
  <si>
    <t>630785756</t>
  </si>
  <si>
    <t>690041135</t>
  </si>
  <si>
    <t>740780424</t>
  </si>
  <si>
    <t>740014345</t>
  </si>
  <si>
    <t>420782591</t>
  </si>
  <si>
    <t>630000487</t>
  </si>
  <si>
    <t>260000195</t>
  </si>
  <si>
    <t>690030333</t>
  </si>
  <si>
    <t>380781138</t>
  </si>
  <si>
    <t>380781369</t>
  </si>
  <si>
    <t>380005868</t>
  </si>
  <si>
    <t>010780278</t>
  </si>
  <si>
    <t>010780252</t>
  </si>
  <si>
    <t>010000495</t>
  </si>
  <si>
    <t>690793468</t>
  </si>
  <si>
    <t>690023411</t>
  </si>
  <si>
    <t>070780242</t>
  </si>
  <si>
    <t>420002479</t>
  </si>
  <si>
    <t>340027937</t>
  </si>
  <si>
    <t>420793697</t>
  </si>
  <si>
    <t>030785430</t>
  </si>
  <si>
    <t>420782310</t>
  </si>
  <si>
    <t>690780515</t>
  </si>
  <si>
    <t>420011512</t>
  </si>
  <si>
    <t>690036108</t>
  </si>
  <si>
    <t>690000245</t>
  </si>
  <si>
    <t>380013037</t>
  </si>
  <si>
    <t>010007300</t>
  </si>
  <si>
    <t>690780390</t>
  </si>
  <si>
    <t>690780358</t>
  </si>
  <si>
    <t>690036082</t>
  </si>
  <si>
    <t>380780312</t>
  </si>
  <si>
    <t>380012799</t>
  </si>
  <si>
    <t>630780369</t>
  </si>
  <si>
    <t>690780648</t>
  </si>
  <si>
    <t>690041579</t>
  </si>
  <si>
    <t>630008118</t>
  </si>
  <si>
    <t>630781821</t>
  </si>
  <si>
    <t>740781034</t>
  </si>
  <si>
    <t>740780184</t>
  </si>
  <si>
    <t>690780523</t>
  </si>
  <si>
    <t>010780195</t>
  </si>
  <si>
    <t>740016696</t>
  </si>
  <si>
    <t>010780799</t>
  </si>
  <si>
    <t>010780203</t>
  </si>
  <si>
    <t>630011211</t>
  </si>
  <si>
    <t>690780226</t>
  </si>
  <si>
    <t>690023239</t>
  </si>
  <si>
    <t>690043476</t>
  </si>
  <si>
    <t>420011413</t>
  </si>
  <si>
    <t>690000880</t>
  </si>
  <si>
    <t>420783102</t>
  </si>
  <si>
    <t>380786442</t>
  </si>
  <si>
    <t>420780504</t>
  </si>
  <si>
    <t>690000401</t>
  </si>
  <si>
    <t>380780288</t>
  </si>
  <si>
    <t>380017095</t>
  </si>
  <si>
    <t>630781755</t>
  </si>
  <si>
    <t>010005379</t>
  </si>
  <si>
    <t>430000109</t>
  </si>
  <si>
    <t>690041496</t>
  </si>
  <si>
    <t>690043393</t>
  </si>
  <si>
    <t>690045158</t>
  </si>
  <si>
    <t>010008852</t>
  </si>
  <si>
    <t>070780226</t>
  </si>
  <si>
    <t>690803093</t>
  </si>
  <si>
    <t>690780549</t>
  </si>
  <si>
    <t>740780135</t>
  </si>
  <si>
    <t>380780296</t>
  </si>
  <si>
    <t>010010171</t>
  </si>
  <si>
    <t>150780120</t>
  </si>
  <si>
    <t>430000166</t>
  </si>
  <si>
    <t>070780424</t>
  </si>
  <si>
    <t>260006267</t>
  </si>
  <si>
    <t>690002092</t>
  </si>
  <si>
    <t>730780475</t>
  </si>
  <si>
    <t>690790472</t>
  </si>
  <si>
    <t>690781026</t>
  </si>
  <si>
    <t>380780379</t>
  </si>
  <si>
    <t>740781026</t>
  </si>
  <si>
    <t>690791132</t>
  </si>
  <si>
    <t>Privé</t>
  </si>
  <si>
    <t>Domaine 1 ; Bonus CRO ; Bonus Reprise de l'historique ; Domaine 4</t>
  </si>
  <si>
    <t>710780818</t>
  </si>
  <si>
    <t>580780237</t>
  </si>
  <si>
    <t>890000292</t>
  </si>
  <si>
    <t>390780559</t>
  </si>
  <si>
    <t>Domaine 1 ; Domaine 1 - Bonus CRO ; Domaine 4 ; Domaine 1</t>
  </si>
  <si>
    <t>710977307</t>
  </si>
  <si>
    <t>390000172</t>
  </si>
  <si>
    <t>250016003</t>
  </si>
  <si>
    <t>700004377</t>
  </si>
  <si>
    <t>700000045</t>
  </si>
  <si>
    <t>700780042</t>
  </si>
  <si>
    <t>890009178</t>
  </si>
  <si>
    <t>700784887</t>
  </si>
  <si>
    <t>580972008</t>
  </si>
  <si>
    <t>210780276</t>
  </si>
  <si>
    <t>FHF, FNEHAD; FHP</t>
  </si>
  <si>
    <t>210780789</t>
  </si>
  <si>
    <t>710780081</t>
  </si>
  <si>
    <t>710978347</t>
  </si>
  <si>
    <t>900000035</t>
  </si>
  <si>
    <t>Domaine 1 ; Domaine 1 - Bonus CRO ; Domaine 4 ; Domaine 1 - Bonus CRO ; Domaine 1 - Bonus Reprise du stock DMP</t>
  </si>
  <si>
    <t>710006859</t>
  </si>
  <si>
    <t>710781824</t>
  </si>
  <si>
    <t>250021078</t>
  </si>
  <si>
    <t>710781410</t>
  </si>
  <si>
    <t>390008016</t>
  </si>
  <si>
    <t>710015587</t>
  </si>
  <si>
    <t>FHP; FHF</t>
  </si>
  <si>
    <t>580780187</t>
  </si>
  <si>
    <t>580006286</t>
  </si>
  <si>
    <t>250000544</t>
  </si>
  <si>
    <t>210780292</t>
  </si>
  <si>
    <t>890000318</t>
  </si>
  <si>
    <t>210780144</t>
  </si>
  <si>
    <t>210003059</t>
  </si>
  <si>
    <t>210012670</t>
  </si>
  <si>
    <t>710002288</t>
  </si>
  <si>
    <t>890002298</t>
  </si>
  <si>
    <t>210007399</t>
  </si>
  <si>
    <t>710002569</t>
  </si>
  <si>
    <t>710780917</t>
  </si>
  <si>
    <t>250011848</t>
  </si>
  <si>
    <t>580780203</t>
  </si>
  <si>
    <t>580780138</t>
  </si>
  <si>
    <t>580971349</t>
  </si>
  <si>
    <t>700004096</t>
  </si>
  <si>
    <t>890002371</t>
  </si>
  <si>
    <t>SAS CENTRE DE CONVALESCENCE GERIATRIQUE DE FONTAINE</t>
  </si>
  <si>
    <t>210987046</t>
  </si>
  <si>
    <t>210987038</t>
  </si>
  <si>
    <t>250000288</t>
  </si>
  <si>
    <t>890000169</t>
  </si>
  <si>
    <t>250000270</t>
  </si>
  <si>
    <t>390780575</t>
  </si>
  <si>
    <t>890002389</t>
  </si>
  <si>
    <t>700780174</t>
  </si>
  <si>
    <t>210987441</t>
  </si>
  <si>
    <t>250016045</t>
  </si>
  <si>
    <t>250012069</t>
  </si>
  <si>
    <t>250016037</t>
  </si>
  <si>
    <t>390004349</t>
  </si>
  <si>
    <t>700000698</t>
  </si>
  <si>
    <t>710015223</t>
  </si>
  <si>
    <t>390781193</t>
  </si>
  <si>
    <t>Bonus CRO ; Bonus Reprise de l'historique</t>
  </si>
  <si>
    <t>Bonus CRO ; Domaine 4</t>
  </si>
  <si>
    <t>560002685</t>
  </si>
  <si>
    <t>750043713</t>
  </si>
  <si>
    <t>350002200</t>
  </si>
  <si>
    <t>220005599</t>
  </si>
  <si>
    <t>290036706</t>
  </si>
  <si>
    <t>350002804</t>
  </si>
  <si>
    <t>350044772</t>
  </si>
  <si>
    <t>290032838</t>
  </si>
  <si>
    <t>350005146</t>
  </si>
  <si>
    <t>350044756</t>
  </si>
  <si>
    <t>560007510</t>
  </si>
  <si>
    <t>350000196</t>
  </si>
  <si>
    <t>560008799</t>
  </si>
  <si>
    <t>290023431</t>
  </si>
  <si>
    <t>290000140</t>
  </si>
  <si>
    <t>290019777</t>
  </si>
  <si>
    <t>290004142</t>
  </si>
  <si>
    <t>350000121</t>
  </si>
  <si>
    <t>220000111</t>
  </si>
  <si>
    <t>290000207</t>
  </si>
  <si>
    <t>290000215</t>
  </si>
  <si>
    <t>560002024</t>
  </si>
  <si>
    <t>220022800</t>
  </si>
  <si>
    <t>560000424</t>
  </si>
  <si>
    <t>350000139</t>
  </si>
  <si>
    <t>560002933</t>
  </si>
  <si>
    <t>220000475</t>
  </si>
  <si>
    <t>350002812</t>
  </si>
  <si>
    <t>Domaine 1 ; Domaine 1 - Bonus CRO ; Domaine 4 ; Domaine 2</t>
  </si>
  <si>
    <t>290000736</t>
  </si>
  <si>
    <t>560002081</t>
  </si>
  <si>
    <t>220000319</t>
  </si>
  <si>
    <t>560002123</t>
  </si>
  <si>
    <t>290000363</t>
  </si>
  <si>
    <t>290000744</t>
  </si>
  <si>
    <t>Domaine 1 ; Domaine 1 ; Domaine 4</t>
  </si>
  <si>
    <t>290000975</t>
  </si>
  <si>
    <t>290000983</t>
  </si>
  <si>
    <t>290000827</t>
  </si>
  <si>
    <t>220019616</t>
  </si>
  <si>
    <t>FEHAP, FNEHAD; 0</t>
  </si>
  <si>
    <t>560022188</t>
  </si>
  <si>
    <t>220020341</t>
  </si>
  <si>
    <t>560003055</t>
  </si>
  <si>
    <t>290002344</t>
  </si>
  <si>
    <t>290000686</t>
  </si>
  <si>
    <t>350002754</t>
  </si>
  <si>
    <t>350005021</t>
  </si>
  <si>
    <t>560000184</t>
  </si>
  <si>
    <t>CTRE NEPHROLOGIE B BRAUN AVITUM BREST</t>
  </si>
  <si>
    <t>290000850</t>
  </si>
  <si>
    <t>350002564</t>
  </si>
  <si>
    <t>220000608</t>
  </si>
  <si>
    <t>350000204</t>
  </si>
  <si>
    <t>350054680</t>
  </si>
  <si>
    <t>350000071</t>
  </si>
  <si>
    <t>350002234</t>
  </si>
  <si>
    <t>290000785</t>
  </si>
  <si>
    <t>220000327</t>
  </si>
  <si>
    <t>290003953</t>
  </si>
  <si>
    <t>290000371</t>
  </si>
  <si>
    <t>560018509</t>
  </si>
  <si>
    <t>350042628</t>
  </si>
  <si>
    <t>220000236</t>
  </si>
  <si>
    <t>350002119</t>
  </si>
  <si>
    <t>220000616</t>
  </si>
  <si>
    <t>350002176</t>
  </si>
  <si>
    <t>220000467</t>
  </si>
  <si>
    <t>560000242</t>
  </si>
  <si>
    <t>220000590</t>
  </si>
  <si>
    <t>290036375</t>
  </si>
  <si>
    <t>560029068</t>
  </si>
  <si>
    <t>centre Valicelli</t>
  </si>
  <si>
    <t>200122554</t>
  </si>
  <si>
    <t>Hospitalisation à Domicile de Corse</t>
  </si>
  <si>
    <t>200201739</t>
  </si>
  <si>
    <t>CSSR La Palmola</t>
  </si>
  <si>
    <t>200200400</t>
  </si>
  <si>
    <t>SASU Polyclinique DR MAYMARD</t>
  </si>
  <si>
    <t>200200145</t>
  </si>
  <si>
    <t>Centre Raoul François MAYMARD - Hospitalisation à domicile</t>
  </si>
  <si>
    <t>200203289</t>
  </si>
  <si>
    <t>Clinique de Toga</t>
  </si>
  <si>
    <t>200205664</t>
  </si>
  <si>
    <t>Centre de Dialyse Sainte Catherine</t>
  </si>
  <si>
    <t>200205797</t>
  </si>
  <si>
    <t>2B0005797</t>
  </si>
  <si>
    <t>2B0005789</t>
  </si>
  <si>
    <t>ACORSAD - Association Corse d'Autodialyse</t>
  </si>
  <si>
    <t>200103174</t>
  </si>
  <si>
    <t>2A0003174</t>
  </si>
  <si>
    <t>2A0003166</t>
  </si>
  <si>
    <t>280505223</t>
  </si>
  <si>
    <t>410000418</t>
  </si>
  <si>
    <t>450018536</t>
  </si>
  <si>
    <t>450010079</t>
  </si>
  <si>
    <t>450000294</t>
  </si>
  <si>
    <t>410000277</t>
  </si>
  <si>
    <t>450000252</t>
  </si>
  <si>
    <t>370000093</t>
  </si>
  <si>
    <t>410000442</t>
  </si>
  <si>
    <t>410000202</t>
  </si>
  <si>
    <t>370009938</t>
  </si>
  <si>
    <t>FEHAP; FNEHAD</t>
  </si>
  <si>
    <t>410005003</t>
  </si>
  <si>
    <t>370000341</t>
  </si>
  <si>
    <t>360000210</t>
  </si>
  <si>
    <t>370007569</t>
  </si>
  <si>
    <t>280000431</t>
  </si>
  <si>
    <t>180004145</t>
  </si>
  <si>
    <t>370000127</t>
  </si>
  <si>
    <t>410005391</t>
  </si>
  <si>
    <t>360000129</t>
  </si>
  <si>
    <t>280000266</t>
  </si>
  <si>
    <t>370000218</t>
  </si>
  <si>
    <t>450002456</t>
  </si>
  <si>
    <t>180000598</t>
  </si>
  <si>
    <t>450013081</t>
  </si>
  <si>
    <t>370001067</t>
  </si>
  <si>
    <t>450012968</t>
  </si>
  <si>
    <t>410000285</t>
  </si>
  <si>
    <t>370000374</t>
  </si>
  <si>
    <t>CTRE NEPHRO CHATEAUROUX-CH CHATEAUROUX</t>
  </si>
  <si>
    <t>360002133</t>
  </si>
  <si>
    <t>360002232</t>
  </si>
  <si>
    <t>410000293</t>
  </si>
  <si>
    <t>450018528</t>
  </si>
  <si>
    <t>370103673</t>
  </si>
  <si>
    <t>280001678</t>
  </si>
  <si>
    <t>410004998</t>
  </si>
  <si>
    <t>370000150</t>
  </si>
  <si>
    <t>450018924</t>
  </si>
  <si>
    <t>280505777</t>
  </si>
  <si>
    <t>450000286</t>
  </si>
  <si>
    <t>450000526</t>
  </si>
  <si>
    <t>280000852</t>
  </si>
  <si>
    <t>410005284</t>
  </si>
  <si>
    <t>370000184</t>
  </si>
  <si>
    <t>450000336</t>
  </si>
  <si>
    <t>370000143</t>
  </si>
  <si>
    <t>180000382</t>
  </si>
  <si>
    <t>180008278</t>
  </si>
  <si>
    <t>370100539</t>
  </si>
  <si>
    <t>450000245</t>
  </si>
  <si>
    <t>280000449</t>
  </si>
  <si>
    <t>280506015</t>
  </si>
  <si>
    <t>370015976</t>
  </si>
  <si>
    <t>680007648</t>
  </si>
  <si>
    <t>FEHAP, FNEHAD; FEHAP</t>
  </si>
  <si>
    <t>510000854</t>
  </si>
  <si>
    <t>510000813</t>
  </si>
  <si>
    <t>880780507</t>
  </si>
  <si>
    <t>670780188</t>
  </si>
  <si>
    <t>680001328</t>
  </si>
  <si>
    <t>570000216</t>
  </si>
  <si>
    <t>520004680</t>
  </si>
  <si>
    <t>0; FHP</t>
  </si>
  <si>
    <t>520004714</t>
  </si>
  <si>
    <t>520780214</t>
  </si>
  <si>
    <t>520780156</t>
  </si>
  <si>
    <t>100010545</t>
  </si>
  <si>
    <t>540013224</t>
  </si>
  <si>
    <t>540010568</t>
  </si>
  <si>
    <t>570003079</t>
  </si>
  <si>
    <t>520003823</t>
  </si>
  <si>
    <t>510020548</t>
  </si>
  <si>
    <t>540020146</t>
  </si>
  <si>
    <t>540000668</t>
  </si>
  <si>
    <t>540000585</t>
  </si>
  <si>
    <t>540000973</t>
  </si>
  <si>
    <t>540001096</t>
  </si>
  <si>
    <t>680001294</t>
  </si>
  <si>
    <t>670780501</t>
  </si>
  <si>
    <t>570000794</t>
  </si>
  <si>
    <t>540000486</t>
  </si>
  <si>
    <t>570000166</t>
  </si>
  <si>
    <t>Domaine 1 ; Domaine 4 ; Domaine 4</t>
  </si>
  <si>
    <t>540000452</t>
  </si>
  <si>
    <t>540000445</t>
  </si>
  <si>
    <t>680017829</t>
  </si>
  <si>
    <t>570000083</t>
  </si>
  <si>
    <t>670005479</t>
  </si>
  <si>
    <t>570013797</t>
  </si>
  <si>
    <t>570000455</t>
  </si>
  <si>
    <t>510024979</t>
  </si>
  <si>
    <t>510000185</t>
  </si>
  <si>
    <t>570000646</t>
  </si>
  <si>
    <t>570001057</t>
  </si>
  <si>
    <t>570026252</t>
  </si>
  <si>
    <t>570000026</t>
  </si>
  <si>
    <t>540025046</t>
  </si>
  <si>
    <t>080000136</t>
  </si>
  <si>
    <t>570000364</t>
  </si>
  <si>
    <t>680000130</t>
  </si>
  <si>
    <t>570000356</t>
  </si>
  <si>
    <t>540000361</t>
  </si>
  <si>
    <t>520780180</t>
  </si>
  <si>
    <t>540000478</t>
  </si>
  <si>
    <t>880788591</t>
  </si>
  <si>
    <t>670018068</t>
  </si>
  <si>
    <t>670017458</t>
  </si>
  <si>
    <t>510012040</t>
  </si>
  <si>
    <t>570000828</t>
  </si>
  <si>
    <t>540000288</t>
  </si>
  <si>
    <t>670780378</t>
  </si>
  <si>
    <t>670008838</t>
  </si>
  <si>
    <t>570009670</t>
  </si>
  <si>
    <t>540001286</t>
  </si>
  <si>
    <t>540001102</t>
  </si>
  <si>
    <t>100010579</t>
  </si>
  <si>
    <t>570027631</t>
  </si>
  <si>
    <t>880008529</t>
  </si>
  <si>
    <t>880006721</t>
  </si>
  <si>
    <t>880006606</t>
  </si>
  <si>
    <t>510000284</t>
  </si>
  <si>
    <t>670002278</t>
  </si>
  <si>
    <t>540022837</t>
  </si>
  <si>
    <t>570002287</t>
  </si>
  <si>
    <t>510024359</t>
  </si>
  <si>
    <t>510025471</t>
  </si>
  <si>
    <t>670000033</t>
  </si>
  <si>
    <t>540005196</t>
  </si>
  <si>
    <t>570000091</t>
  </si>
  <si>
    <t>510000243</t>
  </si>
  <si>
    <t>100010362</t>
  </si>
  <si>
    <t>100011477</t>
  </si>
  <si>
    <t>570000448</t>
  </si>
  <si>
    <t>670014992</t>
  </si>
  <si>
    <t>680000338</t>
  </si>
  <si>
    <t>670780121</t>
  </si>
  <si>
    <t>670781129</t>
  </si>
  <si>
    <t>670780915</t>
  </si>
  <si>
    <t>670780592</t>
  </si>
  <si>
    <t>670780550</t>
  </si>
  <si>
    <t>670780600</t>
  </si>
  <si>
    <t>670014042</t>
  </si>
  <si>
    <t>680022753</t>
  </si>
  <si>
    <t>680001310</t>
  </si>
  <si>
    <t>680000247</t>
  </si>
  <si>
    <t>680000296</t>
  </si>
  <si>
    <t>680000221</t>
  </si>
  <si>
    <t>550000178</t>
  </si>
  <si>
    <t>570000950</t>
  </si>
  <si>
    <t>540001112</t>
  </si>
  <si>
    <t>100000082</t>
  </si>
  <si>
    <t>670780386</t>
  </si>
  <si>
    <t>570027441</t>
  </si>
  <si>
    <t>080010523</t>
  </si>
  <si>
    <t>540023884</t>
  </si>
  <si>
    <t>670798636</t>
  </si>
  <si>
    <t>670797539</t>
  </si>
  <si>
    <t>670780212</t>
  </si>
  <si>
    <t>570000562</t>
  </si>
  <si>
    <t>670780170</t>
  </si>
  <si>
    <t>080011265</t>
  </si>
  <si>
    <t>080011257</t>
  </si>
  <si>
    <t>100000124</t>
  </si>
  <si>
    <t>540000072</t>
  </si>
  <si>
    <t>540000395</t>
  </si>
  <si>
    <t>540000858</t>
  </si>
  <si>
    <t>510000292</t>
  </si>
  <si>
    <t>510000201</t>
  </si>
  <si>
    <t>510000516</t>
  </si>
  <si>
    <t>670018449</t>
  </si>
  <si>
    <t>100007285</t>
  </si>
  <si>
    <t>970100129</t>
  </si>
  <si>
    <t>970100152</t>
  </si>
  <si>
    <t>970100137</t>
  </si>
  <si>
    <t>970100012</t>
  </si>
  <si>
    <t>970102596</t>
  </si>
  <si>
    <t>970111563</t>
  </si>
  <si>
    <t>970115002</t>
  </si>
  <si>
    <t>970103099</t>
  </si>
  <si>
    <t>970111571</t>
  </si>
  <si>
    <t>970100111</t>
  </si>
  <si>
    <t>970100251</t>
  </si>
  <si>
    <t>970103016</t>
  </si>
  <si>
    <t>970107454</t>
  </si>
  <si>
    <t>970107249</t>
  </si>
  <si>
    <t>970111217</t>
  </si>
  <si>
    <t>970302071</t>
  </si>
  <si>
    <t>970305124</t>
  </si>
  <si>
    <t>970302055</t>
  </si>
  <si>
    <t>970304614</t>
  </si>
  <si>
    <t>970303608</t>
  </si>
  <si>
    <t>970303640</t>
  </si>
  <si>
    <t>970303657</t>
  </si>
  <si>
    <t>970305520</t>
  </si>
  <si>
    <t>600100861</t>
  </si>
  <si>
    <t>020000303</t>
  </si>
  <si>
    <t>590785341</t>
  </si>
  <si>
    <t>590780284</t>
  </si>
  <si>
    <t>590797353</t>
  </si>
  <si>
    <t>590052056</t>
  </si>
  <si>
    <t>800000523</t>
  </si>
  <si>
    <t>020010047</t>
  </si>
  <si>
    <t>590780128</t>
  </si>
  <si>
    <t>590781571</t>
  </si>
  <si>
    <t>590791109</t>
  </si>
  <si>
    <t>590790655</t>
  </si>
  <si>
    <t>590810784</t>
  </si>
  <si>
    <t>620100487</t>
  </si>
  <si>
    <t>590782280</t>
  </si>
  <si>
    <t>590809703</t>
  </si>
  <si>
    <t>590783189</t>
  </si>
  <si>
    <t>600100754</t>
  </si>
  <si>
    <t>590806360</t>
  </si>
  <si>
    <t>590782546</t>
  </si>
  <si>
    <t>620101311</t>
  </si>
  <si>
    <t>620118513</t>
  </si>
  <si>
    <t>SARL Amboise</t>
  </si>
  <si>
    <t>600013999</t>
  </si>
  <si>
    <t>020004297</t>
  </si>
  <si>
    <t>590780060</t>
  </si>
  <si>
    <t>590034732</t>
  </si>
  <si>
    <t>620100735</t>
  </si>
  <si>
    <t>620012948</t>
  </si>
  <si>
    <t>590813507</t>
  </si>
  <si>
    <t>600009054</t>
  </si>
  <si>
    <t>020000386</t>
  </si>
  <si>
    <t>590797387</t>
  </si>
  <si>
    <t>590001749</t>
  </si>
  <si>
    <t>590044665</t>
  </si>
  <si>
    <t>620116046</t>
  </si>
  <si>
    <t>600101943</t>
  </si>
  <si>
    <t>800012528</t>
  </si>
  <si>
    <t>800009920</t>
  </si>
  <si>
    <t>800002503</t>
  </si>
  <si>
    <t>800016768</t>
  </si>
  <si>
    <t>800009466</t>
  </si>
  <si>
    <t>800000150</t>
  </si>
  <si>
    <t>590813069</t>
  </si>
  <si>
    <t>590799995</t>
  </si>
  <si>
    <t>620003889</t>
  </si>
  <si>
    <t>590812509</t>
  </si>
  <si>
    <t>590046124</t>
  </si>
  <si>
    <t>620010389</t>
  </si>
  <si>
    <t>590008041</t>
  </si>
  <si>
    <t>620100495</t>
  </si>
  <si>
    <t>020010310</t>
  </si>
  <si>
    <t>620100099</t>
  </si>
  <si>
    <t>620101501</t>
  </si>
  <si>
    <t>590816310</t>
  </si>
  <si>
    <t>590049565</t>
  </si>
  <si>
    <t>800013179</t>
  </si>
  <si>
    <t>590782256</t>
  </si>
  <si>
    <t>590000188</t>
  </si>
  <si>
    <t>Domaine 1 ; Domaine 1 - Bonus CRO ; Domaine 4 ; Domaine 3</t>
  </si>
  <si>
    <t>590815056</t>
  </si>
  <si>
    <t>590813382</t>
  </si>
  <si>
    <t>620006049</t>
  </si>
  <si>
    <t>590049060</t>
  </si>
  <si>
    <t>600100184</t>
  </si>
  <si>
    <t>590048476</t>
  </si>
  <si>
    <t>590783171</t>
  </si>
  <si>
    <t>590785424</t>
  </si>
  <si>
    <t>800018491</t>
  </si>
  <si>
    <t>590782553</t>
  </si>
  <si>
    <t>590780342</t>
  </si>
  <si>
    <t>590780383</t>
  </si>
  <si>
    <t>590780250</t>
  </si>
  <si>
    <t>590817839</t>
  </si>
  <si>
    <t>590817458</t>
  </si>
  <si>
    <t>590780268</t>
  </si>
  <si>
    <t>590780235</t>
  </si>
  <si>
    <t>590008579</t>
  </si>
  <si>
    <t>590781951</t>
  </si>
  <si>
    <t>620013649</t>
  </si>
  <si>
    <t>590782611</t>
  </si>
  <si>
    <t>620025346</t>
  </si>
  <si>
    <t>590797346</t>
  </si>
  <si>
    <t>590786984</t>
  </si>
  <si>
    <t>020014767</t>
  </si>
  <si>
    <t>620106203</t>
  </si>
  <si>
    <t>590009148</t>
  </si>
  <si>
    <t>590006896</t>
  </si>
  <si>
    <t>590788964</t>
  </si>
  <si>
    <t>590816427</t>
  </si>
  <si>
    <t>620024349</t>
  </si>
  <si>
    <t>620102954</t>
  </si>
  <si>
    <t>590790473</t>
  </si>
  <si>
    <t>620117606</t>
  </si>
  <si>
    <t>800008989</t>
  </si>
  <si>
    <t>600110175</t>
  </si>
  <si>
    <t>590032108</t>
  </si>
  <si>
    <t>590032199</t>
  </si>
  <si>
    <t>590043469</t>
  </si>
  <si>
    <t>620010348</t>
  </si>
  <si>
    <t>600100283</t>
  </si>
  <si>
    <t>620024208</t>
  </si>
  <si>
    <t>590784484</t>
  </si>
  <si>
    <t>600010862</t>
  </si>
  <si>
    <t>600100168</t>
  </si>
  <si>
    <t>590016408</t>
  </si>
  <si>
    <t>590056479</t>
  </si>
  <si>
    <t>620030726</t>
  </si>
  <si>
    <t>800018228</t>
  </si>
  <si>
    <t>620025387</t>
  </si>
  <si>
    <t>620105940</t>
  </si>
  <si>
    <t>590785374</t>
  </si>
  <si>
    <t>620100347</t>
  </si>
  <si>
    <t>590782181</t>
  </si>
  <si>
    <t>600100796</t>
  </si>
  <si>
    <t>590780094</t>
  </si>
  <si>
    <t>600100671</t>
  </si>
  <si>
    <t>620105973</t>
  </si>
  <si>
    <t>600101679</t>
  </si>
  <si>
    <t>600100309</t>
  </si>
  <si>
    <t>950300301</t>
  </si>
  <si>
    <t>910300300</t>
  </si>
  <si>
    <t>ESSRIN groupe MGEN</t>
  </si>
  <si>
    <t>780150015</t>
  </si>
  <si>
    <t>780150017</t>
  </si>
  <si>
    <t>930300264</t>
  </si>
  <si>
    <t>910300045</t>
  </si>
  <si>
    <t>750300857</t>
  </si>
  <si>
    <t>930300025</t>
  </si>
  <si>
    <t>780018727</t>
  </si>
  <si>
    <t>770300259</t>
  </si>
  <si>
    <t>780022760</t>
  </si>
  <si>
    <t>910300151</t>
  </si>
  <si>
    <t>920140019</t>
  </si>
  <si>
    <t>920300464</t>
  </si>
  <si>
    <t>950300244</t>
  </si>
  <si>
    <t>750300741</t>
  </si>
  <si>
    <t>920300936</t>
  </si>
  <si>
    <t>770021251</t>
  </si>
  <si>
    <t>780700027</t>
  </si>
  <si>
    <t>770300218</t>
  </si>
  <si>
    <t>FHP, FEHAP; FHP</t>
  </si>
  <si>
    <t>770803989</t>
  </si>
  <si>
    <t>920310059</t>
  </si>
  <si>
    <t>750170102</t>
  </si>
  <si>
    <t>940170137</t>
  </si>
  <si>
    <t>920170081</t>
  </si>
  <si>
    <t>780140075</t>
  </si>
  <si>
    <t>950150011</t>
  </si>
  <si>
    <t>930021001</t>
  </si>
  <si>
    <t>920000650</t>
  </si>
  <si>
    <t>750150104</t>
  </si>
  <si>
    <t>940000649</t>
  </si>
  <si>
    <t>910150028</t>
  </si>
  <si>
    <t>780300414</t>
  </si>
  <si>
    <t>780022737</t>
  </si>
  <si>
    <t>940700040</t>
  </si>
  <si>
    <t>750057028</t>
  </si>
  <si>
    <t>750300097</t>
  </si>
  <si>
    <t>Domaine 1 ; Domaine 1 - Bonus CRO ; Domaine 3 ; Domaine 3</t>
  </si>
  <si>
    <t>780300109</t>
  </si>
  <si>
    <t>910300235</t>
  </si>
  <si>
    <t>750300493</t>
  </si>
  <si>
    <t>930310016</t>
  </si>
  <si>
    <t>940300577</t>
  </si>
  <si>
    <t>750000507</t>
  </si>
  <si>
    <t>780140042</t>
  </si>
  <si>
    <t>750300667</t>
  </si>
  <si>
    <t>920300563</t>
  </si>
  <si>
    <t>920310026</t>
  </si>
  <si>
    <t>910310028</t>
  </si>
  <si>
    <t>750300139</t>
  </si>
  <si>
    <t>920000635</t>
  </si>
  <si>
    <t>770016467</t>
  </si>
  <si>
    <t>750150237</t>
  </si>
  <si>
    <t>750150260</t>
  </si>
  <si>
    <t>940300569</t>
  </si>
  <si>
    <t>910300326</t>
  </si>
  <si>
    <t>940300551</t>
  </si>
  <si>
    <t>750300154</t>
  </si>
  <si>
    <t>920300266</t>
  </si>
  <si>
    <t>920300597</t>
  </si>
  <si>
    <t>920300886</t>
  </si>
  <si>
    <t>920005238</t>
  </si>
  <si>
    <t>920140027</t>
  </si>
  <si>
    <t>930006648</t>
  </si>
  <si>
    <t>750720914</t>
  </si>
  <si>
    <t>910300359</t>
  </si>
  <si>
    <t>930500012</t>
  </si>
  <si>
    <t>750150187</t>
  </si>
  <si>
    <t>940300502</t>
  </si>
  <si>
    <t>780300125</t>
  </si>
  <si>
    <t>750300550</t>
  </si>
  <si>
    <t>780150066</t>
  </si>
  <si>
    <t>950700021</t>
  </si>
  <si>
    <t>940310014</t>
  </si>
  <si>
    <t>910009919</t>
  </si>
  <si>
    <t>910805357</t>
  </si>
  <si>
    <t>940700032</t>
  </si>
  <si>
    <t>930020987</t>
  </si>
  <si>
    <t>750000549</t>
  </si>
  <si>
    <t>920300985</t>
  </si>
  <si>
    <t>910300011</t>
  </si>
  <si>
    <t>750301145</t>
  </si>
  <si>
    <t>750170516</t>
  </si>
  <si>
    <t>770510055</t>
  </si>
  <si>
    <t>750170581</t>
  </si>
  <si>
    <t>750007668</t>
  </si>
  <si>
    <t>950006908</t>
  </si>
  <si>
    <t>940000664</t>
  </si>
  <si>
    <t>930300645</t>
  </si>
  <si>
    <t>930300546</t>
  </si>
  <si>
    <t>910150069</t>
  </si>
  <si>
    <t>750150286</t>
  </si>
  <si>
    <t>920000684</t>
  </si>
  <si>
    <t>750000523</t>
  </si>
  <si>
    <t>950300277</t>
  </si>
  <si>
    <t>750301137</t>
  </si>
  <si>
    <t>750300915</t>
  </si>
  <si>
    <t>910150085</t>
  </si>
  <si>
    <t>750000960</t>
  </si>
  <si>
    <t>750040297</t>
  </si>
  <si>
    <t>750300766</t>
  </si>
  <si>
    <t>750300881</t>
  </si>
  <si>
    <t>750300014</t>
  </si>
  <si>
    <t>930150032</t>
  </si>
  <si>
    <t>780825816</t>
  </si>
  <si>
    <t>770300143</t>
  </si>
  <si>
    <t>930017512</t>
  </si>
  <si>
    <t>750301160</t>
  </si>
  <si>
    <t>750300592</t>
  </si>
  <si>
    <t>770016491</t>
  </si>
  <si>
    <t>780300422</t>
  </si>
  <si>
    <t>920300191</t>
  </si>
  <si>
    <t>750300089</t>
  </si>
  <si>
    <t>750300071</t>
  </si>
  <si>
    <t>940008139</t>
  </si>
  <si>
    <t>750300360</t>
  </si>
  <si>
    <t>920300258</t>
  </si>
  <si>
    <t>950630012</t>
  </si>
  <si>
    <t>750300840</t>
  </si>
  <si>
    <t>750300774</t>
  </si>
  <si>
    <t>950000406</t>
  </si>
  <si>
    <t>920300415</t>
  </si>
  <si>
    <t>910803543</t>
  </si>
  <si>
    <t>930011788</t>
  </si>
  <si>
    <t>940300270</t>
  </si>
  <si>
    <t>930300587</t>
  </si>
  <si>
    <t>920300043</t>
  </si>
  <si>
    <t>910300219</t>
  </si>
  <si>
    <t>920300365</t>
  </si>
  <si>
    <t>940813090</t>
  </si>
  <si>
    <t>950300095</t>
  </si>
  <si>
    <t>920803798</t>
  </si>
  <si>
    <t>940300379</t>
  </si>
  <si>
    <t>750310013</t>
  </si>
  <si>
    <t>750014169</t>
  </si>
  <si>
    <t>950310011</t>
  </si>
  <si>
    <t>950300194</t>
  </si>
  <si>
    <t>950002568</t>
  </si>
  <si>
    <t>950300327</t>
  </si>
  <si>
    <t>930023692</t>
  </si>
  <si>
    <t>780300075</t>
  </si>
  <si>
    <t>780300323</t>
  </si>
  <si>
    <t>750038739</t>
  </si>
  <si>
    <t>930300140</t>
  </si>
  <si>
    <t>920016698</t>
  </si>
  <si>
    <t>940300080</t>
  </si>
  <si>
    <t>920300753</t>
  </si>
  <si>
    <t>920300761</t>
  </si>
  <si>
    <t>920300712</t>
  </si>
  <si>
    <t>920150075</t>
  </si>
  <si>
    <t>770310027</t>
  </si>
  <si>
    <t>780140018</t>
  </si>
  <si>
    <t>930300595</t>
  </si>
  <si>
    <t>Hôpital Privé de l'Est Parisien</t>
  </si>
  <si>
    <t>930300066</t>
  </si>
  <si>
    <t>780300455</t>
  </si>
  <si>
    <t>920000643</t>
  </si>
  <si>
    <t>920300845</t>
  </si>
  <si>
    <t>750170243</t>
  </si>
  <si>
    <t>930004288</t>
  </si>
  <si>
    <t>750810384</t>
  </si>
  <si>
    <t>750690083</t>
  </si>
  <si>
    <t>750825184</t>
  </si>
  <si>
    <t>750003378</t>
  </si>
  <si>
    <t>910310044</t>
  </si>
  <si>
    <t>930700018</t>
  </si>
  <si>
    <t>750300931</t>
  </si>
  <si>
    <t>780300406</t>
  </si>
  <si>
    <t>750150344</t>
  </si>
  <si>
    <t>950310037</t>
  </si>
  <si>
    <t>940300445</t>
  </si>
  <si>
    <t>750150146</t>
  </si>
  <si>
    <t>750700015</t>
  </si>
  <si>
    <t>920301033</t>
  </si>
  <si>
    <t>930300082</t>
  </si>
  <si>
    <t>750814824</t>
  </si>
  <si>
    <t>770310019</t>
  </si>
  <si>
    <t>920300837</t>
  </si>
  <si>
    <t>930300553</t>
  </si>
  <si>
    <t>930014428</t>
  </si>
  <si>
    <t>940300031</t>
  </si>
  <si>
    <t>910300144</t>
  </si>
  <si>
    <t>930019203</t>
  </si>
  <si>
    <t>930300280</t>
  </si>
  <si>
    <t>780004529</t>
  </si>
  <si>
    <t>780310025</t>
  </si>
  <si>
    <t>910310010</t>
  </si>
  <si>
    <t>770300010</t>
  </si>
  <si>
    <t>780008298</t>
  </si>
  <si>
    <t>930020920</t>
  </si>
  <si>
    <t>950300087</t>
  </si>
  <si>
    <t>950420042</t>
  </si>
  <si>
    <t>950300152</t>
  </si>
  <si>
    <t>950300376</t>
  </si>
  <si>
    <t>910300276</t>
  </si>
  <si>
    <t>750014128</t>
  </si>
  <si>
    <t>930009188</t>
  </si>
  <si>
    <t>770023059</t>
  </si>
  <si>
    <t>780300083</t>
  </si>
  <si>
    <t>950032714</t>
  </si>
  <si>
    <t>910300177</t>
  </si>
  <si>
    <t>910310036</t>
  </si>
  <si>
    <t>750064461</t>
  </si>
  <si>
    <t>750049561</t>
  </si>
  <si>
    <t>920150018</t>
  </si>
  <si>
    <t>930300116</t>
  </si>
  <si>
    <t>910002609</t>
  </si>
  <si>
    <t>770813400</t>
  </si>
  <si>
    <t>940813033</t>
  </si>
  <si>
    <t>750160012</t>
  </si>
  <si>
    <t>920000460</t>
  </si>
  <si>
    <t>910813732</t>
  </si>
  <si>
    <t>920813623</t>
  </si>
  <si>
    <t>940300452</t>
  </si>
  <si>
    <t>750804940</t>
  </si>
  <si>
    <t>750042459</t>
  </si>
  <si>
    <t>770150027</t>
  </si>
  <si>
    <t>910150077</t>
  </si>
  <si>
    <t>770020055</t>
  </si>
  <si>
    <t>940023856</t>
  </si>
  <si>
    <t>340015999</t>
  </si>
  <si>
    <t>NephroCare Béziers</t>
  </si>
  <si>
    <t>750064479</t>
  </si>
  <si>
    <t>770300135</t>
  </si>
  <si>
    <t>780300208</t>
  </si>
  <si>
    <t>920300423</t>
  </si>
  <si>
    <t>910300060</t>
  </si>
  <si>
    <t>910814672</t>
  </si>
  <si>
    <t>920004058</t>
  </si>
  <si>
    <t>750047128</t>
  </si>
  <si>
    <t>910015965</t>
  </si>
  <si>
    <t>940300163</t>
  </si>
  <si>
    <t>920014099</t>
  </si>
  <si>
    <t>940300494</t>
  </si>
  <si>
    <t>770790707</t>
  </si>
  <si>
    <t>940006679</t>
  </si>
  <si>
    <t>910500040</t>
  </si>
  <si>
    <t>920170115</t>
  </si>
  <si>
    <t>940170095</t>
  </si>
  <si>
    <t>950300202</t>
  </si>
  <si>
    <t>770150043</t>
  </si>
  <si>
    <t>950310029</t>
  </si>
  <si>
    <t>780023909</t>
  </si>
  <si>
    <t>750300121</t>
  </si>
  <si>
    <t>950300103</t>
  </si>
  <si>
    <t>910025410</t>
  </si>
  <si>
    <t>750066441</t>
  </si>
  <si>
    <t>770006138</t>
  </si>
  <si>
    <t>CLINIQUE JEANNE D'ARC (JAHPP)</t>
  </si>
  <si>
    <t>940310022</t>
  </si>
  <si>
    <t>770700011</t>
  </si>
  <si>
    <t>780630026</t>
  </si>
  <si>
    <t>920300381</t>
  </si>
  <si>
    <t>000000000</t>
  </si>
  <si>
    <t>970409470</t>
  </si>
  <si>
    <t>970462073</t>
  </si>
  <si>
    <t>970466504</t>
  </si>
  <si>
    <t>970406625</t>
  </si>
  <si>
    <t>970404851</t>
  </si>
  <si>
    <t>970410783</t>
  </si>
  <si>
    <t>970403119</t>
  </si>
  <si>
    <t>970423000</t>
  </si>
  <si>
    <t>970407318</t>
  </si>
  <si>
    <t>970463113</t>
  </si>
  <si>
    <t>970405650</t>
  </si>
  <si>
    <t>970404109</t>
  </si>
  <si>
    <t>970462107</t>
  </si>
  <si>
    <t>970462081</t>
  </si>
  <si>
    <t>970406203</t>
  </si>
  <si>
    <t>970405411</t>
  </si>
  <si>
    <t>970404844</t>
  </si>
  <si>
    <t>970467155</t>
  </si>
  <si>
    <t>970404588</t>
  </si>
  <si>
    <t>970410528</t>
  </si>
  <si>
    <t>970408753</t>
  </si>
  <si>
    <t>970404711</t>
  </si>
  <si>
    <t>970407656</t>
  </si>
  <si>
    <t>970405395</t>
  </si>
  <si>
    <t>970462024</t>
  </si>
  <si>
    <t>970406245</t>
  </si>
  <si>
    <t>970404679</t>
  </si>
  <si>
    <t>970405726</t>
  </si>
  <si>
    <t>970404018</t>
  </si>
  <si>
    <t>970404406</t>
  </si>
  <si>
    <t>970411054</t>
  </si>
  <si>
    <t>970466751</t>
  </si>
  <si>
    <t>970209714</t>
  </si>
  <si>
    <t>970202313</t>
  </si>
  <si>
    <t>970208104</t>
  </si>
  <si>
    <t>970212833</t>
  </si>
  <si>
    <t>970203303</t>
  </si>
  <si>
    <t>970203493</t>
  </si>
  <si>
    <t>980502298</t>
  </si>
  <si>
    <t>980500763</t>
  </si>
  <si>
    <t>190000224</t>
  </si>
  <si>
    <t>330780313</t>
  </si>
  <si>
    <t>640780672</t>
  </si>
  <si>
    <t>640780185</t>
  </si>
  <si>
    <t>330780495</t>
  </si>
  <si>
    <t>CLINIQUE MUTUALISTE DU PESSAC</t>
  </si>
  <si>
    <t>330780529</t>
  </si>
  <si>
    <t>MSPB</t>
  </si>
  <si>
    <t>330000340</t>
  </si>
  <si>
    <t>870000171</t>
  </si>
  <si>
    <t>0; FEHAP</t>
  </si>
  <si>
    <t>330780511</t>
  </si>
  <si>
    <t>640780581</t>
  </si>
  <si>
    <t>860780436</t>
  </si>
  <si>
    <t>330000662</t>
  </si>
  <si>
    <t>CLINIQUE ESQUIROL SAINT HILAIRE</t>
  </si>
  <si>
    <t>470014069</t>
  </si>
  <si>
    <t>230780157</t>
  </si>
  <si>
    <t>870000411</t>
  </si>
  <si>
    <t>870000288</t>
  </si>
  <si>
    <t>160000170</t>
  </si>
  <si>
    <t>240000190</t>
  </si>
  <si>
    <t>470000027</t>
  </si>
  <si>
    <t>330783960</t>
  </si>
  <si>
    <t>860791268</t>
  </si>
  <si>
    <t>330781154</t>
  </si>
  <si>
    <t>190005694</t>
  </si>
  <si>
    <t>330057654</t>
  </si>
  <si>
    <t>170780621</t>
  </si>
  <si>
    <t>170780563</t>
  </si>
  <si>
    <t>640018255</t>
  </si>
  <si>
    <t>640780334</t>
  </si>
  <si>
    <t>640780623</t>
  </si>
  <si>
    <t>230780082</t>
  </si>
  <si>
    <t>400780102</t>
  </si>
  <si>
    <t>330782582</t>
  </si>
  <si>
    <t>400780888</t>
  </si>
  <si>
    <t>330780040</t>
  </si>
  <si>
    <t>330780263</t>
  </si>
  <si>
    <t>330780354</t>
  </si>
  <si>
    <t>330060658</t>
  </si>
  <si>
    <t>330000332</t>
  </si>
  <si>
    <t>640789624</t>
  </si>
  <si>
    <t>640005591</t>
  </si>
  <si>
    <t>240000273</t>
  </si>
  <si>
    <t>240011668</t>
  </si>
  <si>
    <t>400780425</t>
  </si>
  <si>
    <t>160012209</t>
  </si>
  <si>
    <t>160008231</t>
  </si>
  <si>
    <t>330781402</t>
  </si>
  <si>
    <t>400780482</t>
  </si>
  <si>
    <t>470009358</t>
  </si>
  <si>
    <t>400015103</t>
  </si>
  <si>
    <t>330780115</t>
  </si>
  <si>
    <t>170803431</t>
  </si>
  <si>
    <t>640780490</t>
  </si>
  <si>
    <t>640789699</t>
  </si>
  <si>
    <t>860008929</t>
  </si>
  <si>
    <t>640780268</t>
  </si>
  <si>
    <t>190000117</t>
  </si>
  <si>
    <t>330802778</t>
  </si>
  <si>
    <t>640789426</t>
  </si>
  <si>
    <t>470010364</t>
  </si>
  <si>
    <t>240013417</t>
  </si>
  <si>
    <t>860000348</t>
  </si>
  <si>
    <t>400000261</t>
  </si>
  <si>
    <t>400008199</t>
  </si>
  <si>
    <t>790000269</t>
  </si>
  <si>
    <t>330000217</t>
  </si>
  <si>
    <t>640013298</t>
  </si>
  <si>
    <t>640780748</t>
  </si>
  <si>
    <t>860790419</t>
  </si>
  <si>
    <t>860780568</t>
  </si>
  <si>
    <t>860010321</t>
  </si>
  <si>
    <t>160009080</t>
  </si>
  <si>
    <t>240002402</t>
  </si>
  <si>
    <t>240008318</t>
  </si>
  <si>
    <t>640000252</t>
  </si>
  <si>
    <t>330780206</t>
  </si>
  <si>
    <t>640018206</t>
  </si>
  <si>
    <t>400780342</t>
  </si>
  <si>
    <t>160002036</t>
  </si>
  <si>
    <t>SA CLINIQUE PASTEUR - HAD</t>
  </si>
  <si>
    <t>240011666</t>
  </si>
  <si>
    <t>330781626</t>
  </si>
  <si>
    <t>240000208</t>
  </si>
  <si>
    <t>790009948</t>
  </si>
  <si>
    <t>640780557</t>
  </si>
  <si>
    <t>000038741</t>
  </si>
  <si>
    <t>640781225</t>
  </si>
  <si>
    <t>160013207</t>
  </si>
  <si>
    <t>400780466</t>
  </si>
  <si>
    <t>640780409</t>
  </si>
  <si>
    <t>330780453</t>
  </si>
  <si>
    <t>330780503</t>
  </si>
  <si>
    <t>330780081</t>
  </si>
  <si>
    <t>790008064</t>
  </si>
  <si>
    <t>470000308</t>
  </si>
  <si>
    <t>330000779</t>
  </si>
  <si>
    <t>170780100</t>
  </si>
  <si>
    <t>170780068</t>
  </si>
  <si>
    <t>790000186</t>
  </si>
  <si>
    <t>870004231</t>
  </si>
  <si>
    <t>860011410</t>
  </si>
  <si>
    <t>230782617</t>
  </si>
  <si>
    <t>170780043</t>
  </si>
  <si>
    <t>640780904</t>
  </si>
  <si>
    <t>330781170</t>
  </si>
  <si>
    <t>640780714</t>
  </si>
  <si>
    <t>640016580</t>
  </si>
  <si>
    <t>400780367</t>
  </si>
  <si>
    <t>240000661</t>
  </si>
  <si>
    <t>640018818</t>
  </si>
  <si>
    <t>870000221</t>
  </si>
  <si>
    <t>400014072</t>
  </si>
  <si>
    <t>400780375</t>
  </si>
  <si>
    <t>170780647</t>
  </si>
  <si>
    <t>330780271</t>
  </si>
  <si>
    <t>170780662</t>
  </si>
  <si>
    <t>640780649</t>
  </si>
  <si>
    <t>330780784</t>
  </si>
  <si>
    <t>330024928</t>
  </si>
  <si>
    <t>190010629</t>
  </si>
  <si>
    <t>240000307</t>
  </si>
  <si>
    <t>470000175</t>
  </si>
  <si>
    <t>330780750</t>
  </si>
  <si>
    <t>330781188</t>
  </si>
  <si>
    <t>330791641</t>
  </si>
  <si>
    <t>790017289</t>
  </si>
  <si>
    <t>330780321</t>
  </si>
  <si>
    <t>230780181</t>
  </si>
  <si>
    <t>330780487</t>
  </si>
  <si>
    <t>330780479</t>
  </si>
  <si>
    <t>640780946</t>
  </si>
  <si>
    <t>640780938</t>
  </si>
  <si>
    <t>330780776</t>
  </si>
  <si>
    <t>790000681</t>
  </si>
  <si>
    <t>170781199</t>
  </si>
  <si>
    <t>330781121</t>
  </si>
  <si>
    <t>330058504</t>
  </si>
  <si>
    <t>330780297</t>
  </si>
  <si>
    <t>640780631</t>
  </si>
  <si>
    <t>POLYCLINIQUE DE GRAND COGNAC</t>
  </si>
  <si>
    <t>160000279</t>
  </si>
  <si>
    <t>170780282</t>
  </si>
  <si>
    <t>170780290</t>
  </si>
  <si>
    <t>Clinique Saint Germain</t>
  </si>
  <si>
    <t>190000257</t>
  </si>
  <si>
    <t>Centre de Médecin Physique et Réadaptation  La Tour de Gassies</t>
  </si>
  <si>
    <t>330781139</t>
  </si>
  <si>
    <t>640780607</t>
  </si>
  <si>
    <t xml:space="preserve"> CENTRE DE READAPTATION DU MOULIN VERT</t>
  </si>
  <si>
    <t>860009208</t>
  </si>
  <si>
    <t>140000852</t>
  </si>
  <si>
    <t>270016058</t>
  </si>
  <si>
    <t>760783159</t>
  </si>
  <si>
    <t>140002452</t>
  </si>
  <si>
    <t>760000166</t>
  </si>
  <si>
    <t>Domaine 1 ; Domaine 1 - Bonus CRO ; Domaine 2 ; Domaine 3 ; Domaine 4 ; Domaine 2</t>
  </si>
  <si>
    <t>140000555</t>
  </si>
  <si>
    <t>760780619</t>
  </si>
  <si>
    <t>760026674</t>
  </si>
  <si>
    <t>760025312</t>
  </si>
  <si>
    <t>500000146</t>
  </si>
  <si>
    <t>760920918</t>
  </si>
  <si>
    <t>760921809</t>
  </si>
  <si>
    <t>760780205</t>
  </si>
  <si>
    <t>140015975</t>
  </si>
  <si>
    <t>760780288</t>
  </si>
  <si>
    <t>140025255</t>
  </si>
  <si>
    <t>500012687</t>
  </si>
  <si>
    <t>760035709</t>
  </si>
  <si>
    <t>500000229</t>
  </si>
  <si>
    <t>500021423</t>
  </si>
  <si>
    <t>760780130</t>
  </si>
  <si>
    <t>270000433</t>
  </si>
  <si>
    <t>140000340</t>
  </si>
  <si>
    <t>270000342</t>
  </si>
  <si>
    <t>270000870</t>
  </si>
  <si>
    <t>270000912</t>
  </si>
  <si>
    <t>760780510</t>
  </si>
  <si>
    <t>140025123</t>
  </si>
  <si>
    <t>760020529</t>
  </si>
  <si>
    <t>500000419</t>
  </si>
  <si>
    <t>500010384</t>
  </si>
  <si>
    <t>270027279</t>
  </si>
  <si>
    <t>760780668</t>
  </si>
  <si>
    <t>760034637</t>
  </si>
  <si>
    <t>140017237</t>
  </si>
  <si>
    <t>760021329</t>
  </si>
  <si>
    <t>760781054</t>
  </si>
  <si>
    <t>270000896</t>
  </si>
  <si>
    <t>140019175</t>
  </si>
  <si>
    <t>140000258</t>
  </si>
  <si>
    <t>140018730</t>
  </si>
  <si>
    <t>140026709</t>
  </si>
  <si>
    <t>610006421</t>
  </si>
  <si>
    <t>140016759</t>
  </si>
  <si>
    <t>500002357</t>
  </si>
  <si>
    <t>760780791</t>
  </si>
  <si>
    <t>610006256</t>
  </si>
  <si>
    <t>610006777</t>
  </si>
  <si>
    <t>760920603</t>
  </si>
  <si>
    <t>760017079</t>
  </si>
  <si>
    <t>760780981</t>
  </si>
  <si>
    <t>760027292</t>
  </si>
  <si>
    <t>760029017</t>
  </si>
  <si>
    <t>140000290</t>
  </si>
  <si>
    <t>270000862</t>
  </si>
  <si>
    <t>270000326</t>
  </si>
  <si>
    <t>610007155</t>
  </si>
  <si>
    <t>270000417</t>
  </si>
  <si>
    <t>760780692</t>
  </si>
  <si>
    <t>610780371</t>
  </si>
  <si>
    <t>610005837</t>
  </si>
  <si>
    <t>610784423</t>
  </si>
  <si>
    <t>140017278</t>
  </si>
  <si>
    <t>760780783</t>
  </si>
  <si>
    <t>610004269</t>
  </si>
  <si>
    <t>760035147</t>
  </si>
  <si>
    <t>270025984</t>
  </si>
  <si>
    <t>500024336</t>
  </si>
  <si>
    <t>340016476</t>
  </si>
  <si>
    <t>FHP, FNEHAD; FNEHAD</t>
  </si>
  <si>
    <t>340017839</t>
  </si>
  <si>
    <t>300013745</t>
  </si>
  <si>
    <t>300012309</t>
  </si>
  <si>
    <t>340000025</t>
  </si>
  <si>
    <t>120780133</t>
  </si>
  <si>
    <t>120780135</t>
  </si>
  <si>
    <t>310781984</t>
  </si>
  <si>
    <t>320780067</t>
  </si>
  <si>
    <t>660005166</t>
  </si>
  <si>
    <t>460785900</t>
  </si>
  <si>
    <t>650780679</t>
  </si>
  <si>
    <t>650002579</t>
  </si>
  <si>
    <t>820000057</t>
  </si>
  <si>
    <t>310021571</t>
  </si>
  <si>
    <t>310786389</t>
  </si>
  <si>
    <t>820000065</t>
  </si>
  <si>
    <t>650780398</t>
  </si>
  <si>
    <t>310781174</t>
  </si>
  <si>
    <t>650780737</t>
  </si>
  <si>
    <t>310783097</t>
  </si>
  <si>
    <t>310786702</t>
  </si>
  <si>
    <t>810004200</t>
  </si>
  <si>
    <t>310782396</t>
  </si>
  <si>
    <t>310005459</t>
  </si>
  <si>
    <t>660781287</t>
  </si>
  <si>
    <t>310780259</t>
  </si>
  <si>
    <t>320004328</t>
  </si>
  <si>
    <t>FHP, FNEHAD; FHF, FNEHAD</t>
  </si>
  <si>
    <t>310780374</t>
  </si>
  <si>
    <t>660006172</t>
  </si>
  <si>
    <t>660790379</t>
  </si>
  <si>
    <t>340015965</t>
  </si>
  <si>
    <t>340780725</t>
  </si>
  <si>
    <t>310781133</t>
  </si>
  <si>
    <t>120783618</t>
  </si>
  <si>
    <t>310780150</t>
  </si>
  <si>
    <t>110003118</t>
  </si>
  <si>
    <t>820000040</t>
  </si>
  <si>
    <t>310782016</t>
  </si>
  <si>
    <t>460007404</t>
  </si>
  <si>
    <t>340780642</t>
  </si>
  <si>
    <t>820003218</t>
  </si>
  <si>
    <t>310780382</t>
  </si>
  <si>
    <t>310781505</t>
  </si>
  <si>
    <t>340023258</t>
  </si>
  <si>
    <t>820002350</t>
  </si>
  <si>
    <t>310790472</t>
  </si>
  <si>
    <t>300013778</t>
  </si>
  <si>
    <t>300781440</t>
  </si>
  <si>
    <t>300780251</t>
  </si>
  <si>
    <t>320780109</t>
  </si>
  <si>
    <t>660006305</t>
  </si>
  <si>
    <t xml:space="preserve">Clinique Saint Jean Sud de France </t>
  </si>
  <si>
    <t>340024314</t>
  </si>
  <si>
    <t>340009018</t>
  </si>
  <si>
    <t>340010149</t>
  </si>
  <si>
    <t>340780154</t>
  </si>
  <si>
    <t>340780147</t>
  </si>
  <si>
    <t>810000232</t>
  </si>
  <si>
    <t>340780253</t>
  </si>
  <si>
    <t>810003954</t>
  </si>
  <si>
    <t>300780442</t>
  </si>
  <si>
    <t>480001825</t>
  </si>
  <si>
    <t>340780717</t>
  </si>
  <si>
    <t>310781695</t>
  </si>
  <si>
    <t>300780210</t>
  </si>
  <si>
    <t>340780139</t>
  </si>
  <si>
    <t>340009885</t>
  </si>
  <si>
    <t>310026083</t>
  </si>
  <si>
    <t>110005048</t>
  </si>
  <si>
    <t>110780228</t>
  </si>
  <si>
    <t>660780842</t>
  </si>
  <si>
    <t>340019090</t>
  </si>
  <si>
    <t>340780675</t>
  </si>
  <si>
    <t>340789981</t>
  </si>
  <si>
    <t>340017847</t>
  </si>
  <si>
    <t>340780121</t>
  </si>
  <si>
    <t>300780491</t>
  </si>
  <si>
    <t>340015502</t>
  </si>
  <si>
    <t>340024546</t>
  </si>
  <si>
    <t>340780790</t>
  </si>
  <si>
    <t>340780931</t>
  </si>
  <si>
    <t>340022979</t>
  </si>
  <si>
    <t>340780782</t>
  </si>
  <si>
    <t>300780285</t>
  </si>
  <si>
    <t>340780568</t>
  </si>
  <si>
    <t>660780347</t>
  </si>
  <si>
    <t>110780202</t>
  </si>
  <si>
    <t>310020938</t>
  </si>
  <si>
    <t>660780743</t>
  </si>
  <si>
    <t>300002508</t>
  </si>
  <si>
    <t>340780741</t>
  </si>
  <si>
    <t>340780758</t>
  </si>
  <si>
    <t>120780283</t>
  </si>
  <si>
    <t>810101444</t>
  </si>
  <si>
    <t>310780143</t>
  </si>
  <si>
    <t>300017209</t>
  </si>
  <si>
    <t>810101170</t>
  </si>
  <si>
    <t>460000060</t>
  </si>
  <si>
    <t>340780667</t>
  </si>
  <si>
    <t>660790387</t>
  </si>
  <si>
    <t>110780483</t>
  </si>
  <si>
    <t>320780321</t>
  </si>
  <si>
    <t>660780669</t>
  </si>
  <si>
    <t>310780366</t>
  </si>
  <si>
    <t>300780137</t>
  </si>
  <si>
    <t>300780152</t>
  </si>
  <si>
    <t>300002169</t>
  </si>
  <si>
    <t>650004799</t>
  </si>
  <si>
    <t>340797596</t>
  </si>
  <si>
    <t>110004942</t>
  </si>
  <si>
    <t>660780784</t>
  </si>
  <si>
    <t>660790163</t>
  </si>
  <si>
    <t>810000224</t>
  </si>
  <si>
    <t>300788502</t>
  </si>
  <si>
    <t>340780780</t>
  </si>
  <si>
    <t>660781097</t>
  </si>
  <si>
    <t>660780099</t>
  </si>
  <si>
    <t>310023007</t>
  </si>
  <si>
    <t>660780776</t>
  </si>
  <si>
    <t>340796093</t>
  </si>
  <si>
    <t>650780321</t>
  </si>
  <si>
    <t>460780554</t>
  </si>
  <si>
    <t>310784830</t>
  </si>
  <si>
    <t>031078000</t>
  </si>
  <si>
    <t>310792635</t>
  </si>
  <si>
    <t>310780390</t>
  </si>
  <si>
    <t>810000158</t>
  </si>
  <si>
    <t>300781424</t>
  </si>
  <si>
    <t>660780248</t>
  </si>
  <si>
    <t>310781141</t>
  </si>
  <si>
    <t>310780234</t>
  </si>
  <si>
    <t>660780636</t>
  </si>
  <si>
    <t>810007989</t>
  </si>
  <si>
    <t>110005394</t>
  </si>
  <si>
    <t>480780287</t>
  </si>
  <si>
    <t>310781158</t>
  </si>
  <si>
    <t>340781608</t>
  </si>
  <si>
    <t>660780156</t>
  </si>
  <si>
    <t>340780212</t>
  </si>
  <si>
    <t>810000448</t>
  </si>
  <si>
    <t>300780111</t>
  </si>
  <si>
    <t>660780735</t>
  </si>
  <si>
    <t>660780800</t>
  </si>
  <si>
    <t>300780244</t>
  </si>
  <si>
    <t>300017423</t>
  </si>
  <si>
    <t>820000412</t>
  </si>
  <si>
    <t>300780384</t>
  </si>
  <si>
    <t>340000439</t>
  </si>
  <si>
    <t>340780857</t>
  </si>
  <si>
    <t>480780212</t>
  </si>
  <si>
    <t>310781125</t>
  </si>
  <si>
    <t>310780481</t>
  </si>
  <si>
    <t>340000207</t>
  </si>
  <si>
    <t>310781067</t>
  </si>
  <si>
    <t>310780119</t>
  </si>
  <si>
    <t>110780194</t>
  </si>
  <si>
    <t>340780816</t>
  </si>
  <si>
    <t>310781422</t>
  </si>
  <si>
    <t>310014329</t>
  </si>
  <si>
    <t>310787965</t>
  </si>
  <si>
    <t>310782347</t>
  </si>
  <si>
    <t>340780766</t>
  </si>
  <si>
    <t>300786274</t>
  </si>
  <si>
    <t>660780628</t>
  </si>
  <si>
    <t>340782002</t>
  </si>
  <si>
    <t>340798552</t>
  </si>
  <si>
    <t>320004930</t>
  </si>
  <si>
    <t>340780196</t>
  </si>
  <si>
    <t>310000633</t>
  </si>
  <si>
    <t>340001064</t>
  </si>
  <si>
    <t>Domaine 1 ; Bonus CRO ; Domaine 4 ; Bonus Reprise de l'historique</t>
  </si>
  <si>
    <t>060780145</t>
  </si>
  <si>
    <t>130021819</t>
  </si>
  <si>
    <t>FNEHAD; FHP, FNEHAD</t>
  </si>
  <si>
    <t>060791811</t>
  </si>
  <si>
    <t>130021488</t>
  </si>
  <si>
    <t>130786361</t>
  </si>
  <si>
    <t>830100624</t>
  </si>
  <si>
    <t>060800182</t>
  </si>
  <si>
    <t>130008253</t>
  </si>
  <si>
    <t>130782162</t>
  </si>
  <si>
    <t>130783723</t>
  </si>
  <si>
    <t>840000509</t>
  </si>
  <si>
    <t>840000467</t>
  </si>
  <si>
    <t>130783327</t>
  </si>
  <si>
    <t>840017172</t>
  </si>
  <si>
    <t>830100327</t>
  </si>
  <si>
    <t>050000637</t>
  </si>
  <si>
    <t>840013312</t>
  </si>
  <si>
    <t>830215919</t>
  </si>
  <si>
    <t>830012688</t>
  </si>
  <si>
    <t>130809981</t>
  </si>
  <si>
    <t>840014088</t>
  </si>
  <si>
    <t>830100251</t>
  </si>
  <si>
    <t>830100764</t>
  </si>
  <si>
    <t>830012498</t>
  </si>
  <si>
    <t>830100681</t>
  </si>
  <si>
    <t>060794013</t>
  </si>
  <si>
    <t>830200523</t>
  </si>
  <si>
    <t>130781479</t>
  </si>
  <si>
    <t>840017214</t>
  </si>
  <si>
    <t>060780723</t>
  </si>
  <si>
    <t>060791746</t>
  </si>
  <si>
    <t>060005469</t>
  </si>
  <si>
    <t>060780947</t>
  </si>
  <si>
    <t>830101408</t>
  </si>
  <si>
    <t>130784812</t>
  </si>
  <si>
    <t>130786890</t>
  </si>
  <si>
    <t>830017497</t>
  </si>
  <si>
    <t>060780350</t>
  </si>
  <si>
    <t>050001064</t>
  </si>
  <si>
    <t>830100442</t>
  </si>
  <si>
    <t>130042096</t>
  </si>
  <si>
    <t>130810740</t>
  </si>
  <si>
    <t>130782147</t>
  </si>
  <si>
    <t>830100806</t>
  </si>
  <si>
    <t>130781768</t>
  </si>
  <si>
    <t>130035793</t>
  </si>
  <si>
    <t>130785652</t>
  </si>
  <si>
    <t>130781925</t>
  </si>
  <si>
    <t>130784580</t>
  </si>
  <si>
    <t>130786023</t>
  </si>
  <si>
    <t>130038003</t>
  </si>
  <si>
    <t>130785389</t>
  </si>
  <si>
    <t>060780590</t>
  </si>
  <si>
    <t>060780665</t>
  </si>
  <si>
    <t>130786932</t>
  </si>
  <si>
    <t>Domaine 1 ; Domaine 3 ; Domaine 1 - Bonus Reprise du stock DMP ; Domaine 4</t>
  </si>
  <si>
    <t>130809809</t>
  </si>
  <si>
    <t>130782097</t>
  </si>
  <si>
    <t>130784697</t>
  </si>
  <si>
    <t>130786973</t>
  </si>
  <si>
    <t>130782071</t>
  </si>
  <si>
    <t>130785975</t>
  </si>
  <si>
    <t>840000350</t>
  </si>
  <si>
    <t>130786445</t>
  </si>
  <si>
    <t>060021201</t>
  </si>
  <si>
    <t>130783665</t>
  </si>
  <si>
    <t>040780520</t>
  </si>
  <si>
    <t>130042526</t>
  </si>
  <si>
    <t>130789357</t>
  </si>
  <si>
    <t>060800166</t>
  </si>
  <si>
    <t>130008238</t>
  </si>
  <si>
    <t>130782675</t>
  </si>
  <si>
    <t>130784903</t>
  </si>
  <si>
    <t>130782451</t>
  </si>
  <si>
    <t>830019600</t>
  </si>
  <si>
    <t>830100855</t>
  </si>
  <si>
    <t>130785983</t>
  </si>
  <si>
    <t>060790862</t>
  </si>
  <si>
    <t>830000303</t>
  </si>
  <si>
    <t>130787369</t>
  </si>
  <si>
    <t>830100814</t>
  </si>
  <si>
    <t>130001647</t>
  </si>
  <si>
    <t>060023694</t>
  </si>
  <si>
    <t>060781200</t>
  </si>
  <si>
    <t>830200515</t>
  </si>
  <si>
    <t>060798881</t>
  </si>
  <si>
    <t>060780715</t>
  </si>
  <si>
    <t>060780996</t>
  </si>
  <si>
    <t>130798002</t>
  </si>
  <si>
    <t>130784291</t>
  </si>
  <si>
    <t>130781594</t>
  </si>
  <si>
    <t>060021417</t>
  </si>
  <si>
    <t>130785462</t>
  </si>
  <si>
    <t>CTRE NEPHRO B.BRAUN AVITUM ANTIBES</t>
  </si>
  <si>
    <t>060792926</t>
  </si>
  <si>
    <t>920033503</t>
  </si>
  <si>
    <t>040780488</t>
  </si>
  <si>
    <t>060781374</t>
  </si>
  <si>
    <t>130782303</t>
  </si>
  <si>
    <t>830100392</t>
  </si>
  <si>
    <t>060780491</t>
  </si>
  <si>
    <t>830100632</t>
  </si>
  <si>
    <t>830100459</t>
  </si>
  <si>
    <t>130784598</t>
  </si>
  <si>
    <t>830100756</t>
  </si>
  <si>
    <t>130789159</t>
  </si>
  <si>
    <t>830100319</t>
  </si>
  <si>
    <t>830100087</t>
  </si>
  <si>
    <t>060019213</t>
  </si>
  <si>
    <t>130784911</t>
  </si>
  <si>
    <t>840013445</t>
  </si>
  <si>
    <t>060780459</t>
  </si>
  <si>
    <t>130016058</t>
  </si>
  <si>
    <t>060021094</t>
  </si>
  <si>
    <t>060780749</t>
  </si>
  <si>
    <t>060781929</t>
  </si>
  <si>
    <t>050000488</t>
  </si>
  <si>
    <t>130782444</t>
  </si>
  <si>
    <t>130046097</t>
  </si>
  <si>
    <t>130781438</t>
  </si>
  <si>
    <t>060006558</t>
  </si>
  <si>
    <t>060780756</t>
  </si>
  <si>
    <t>060780558</t>
  </si>
  <si>
    <t>130781255</t>
  </si>
  <si>
    <t>840011340</t>
  </si>
  <si>
    <t>130786015</t>
  </si>
  <si>
    <t>130043508</t>
  </si>
  <si>
    <t>130786296</t>
  </si>
  <si>
    <t>060780442</t>
  </si>
  <si>
    <t>840014849</t>
  </si>
  <si>
    <t>040780470</t>
  </si>
  <si>
    <t>130783475</t>
  </si>
  <si>
    <t>050000058</t>
  </si>
  <si>
    <t>130786247</t>
  </si>
  <si>
    <t>830003877</t>
  </si>
  <si>
    <t>040780389</t>
  </si>
  <si>
    <t>8400005909</t>
  </si>
  <si>
    <t>060780186</t>
  </si>
  <si>
    <t>830003521</t>
  </si>
  <si>
    <t>830215687</t>
  </si>
  <si>
    <t>130006562</t>
  </si>
  <si>
    <t>050000090</t>
  </si>
  <si>
    <t>130782493</t>
  </si>
  <si>
    <t>060780517</t>
  </si>
  <si>
    <t>840000327</t>
  </si>
  <si>
    <t>060780541</t>
  </si>
  <si>
    <t>130784606</t>
  </si>
  <si>
    <t>840000285</t>
  </si>
  <si>
    <t>130781370</t>
  </si>
  <si>
    <t>050000991</t>
  </si>
  <si>
    <t>130043854</t>
  </si>
  <si>
    <t>130786924</t>
  </si>
  <si>
    <t>060789674</t>
  </si>
  <si>
    <t>050002351</t>
  </si>
  <si>
    <t>050000041</t>
  </si>
  <si>
    <t>840000202</t>
  </si>
  <si>
    <t>040782021</t>
  </si>
  <si>
    <t>130017478</t>
  </si>
  <si>
    <t>130783764</t>
  </si>
  <si>
    <t>830100335</t>
  </si>
  <si>
    <t>130784085</t>
  </si>
  <si>
    <t>060780277</t>
  </si>
  <si>
    <t>130806011</t>
  </si>
  <si>
    <t>060000296</t>
  </si>
  <si>
    <t>060001484</t>
  </si>
  <si>
    <t>830207114</t>
  </si>
  <si>
    <t>130022619</t>
  </si>
  <si>
    <t>130784051</t>
  </si>
  <si>
    <t>130044753</t>
  </si>
  <si>
    <t>130781065</t>
  </si>
  <si>
    <t>130043664</t>
  </si>
  <si>
    <t>490016334</t>
  </si>
  <si>
    <t>850002130</t>
  </si>
  <si>
    <t>850005224</t>
  </si>
  <si>
    <t>440002459</t>
  </si>
  <si>
    <t>440000800</t>
  </si>
  <si>
    <t>440000404</t>
  </si>
  <si>
    <t>850000134</t>
  </si>
  <si>
    <t>850000118</t>
  </si>
  <si>
    <t>440033819</t>
  </si>
  <si>
    <t>FEHAP; FHP</t>
  </si>
  <si>
    <t>440000701</t>
  </si>
  <si>
    <t>720000231</t>
  </si>
  <si>
    <t>720017748</t>
  </si>
  <si>
    <t>440000412</t>
  </si>
  <si>
    <t>850000399</t>
  </si>
  <si>
    <t>440002020</t>
  </si>
  <si>
    <t>850000357</t>
  </si>
  <si>
    <t>440029338</t>
  </si>
  <si>
    <t>720016138</t>
  </si>
  <si>
    <t>720000413</t>
  </si>
  <si>
    <t>490016870</t>
  </si>
  <si>
    <t>440044451</t>
  </si>
  <si>
    <t>530031962</t>
  </si>
  <si>
    <t>440050433</t>
  </si>
  <si>
    <t>720016856</t>
  </si>
  <si>
    <t>440012128</t>
  </si>
  <si>
    <t>440003390</t>
  </si>
  <si>
    <t>490007929</t>
  </si>
  <si>
    <t>490000247</t>
  </si>
  <si>
    <t>850006008</t>
  </si>
  <si>
    <t>720000199</t>
  </si>
  <si>
    <t>720012509</t>
  </si>
  <si>
    <t>440041580</t>
  </si>
  <si>
    <t>440053387</t>
  </si>
  <si>
    <t>850000126</t>
  </si>
  <si>
    <t>720000744</t>
  </si>
  <si>
    <t>440046944</t>
  </si>
  <si>
    <t>440000487</t>
  </si>
  <si>
    <t>490009248</t>
  </si>
  <si>
    <t>490000262</t>
  </si>
  <si>
    <t>490014909</t>
  </si>
  <si>
    <t>720016823</t>
  </si>
  <si>
    <t>720000389</t>
  </si>
  <si>
    <t>850002403</t>
  </si>
  <si>
    <t>490000312</t>
  </si>
  <si>
    <t>490007549</t>
  </si>
  <si>
    <t>490000643</t>
  </si>
  <si>
    <t>490534922</t>
  </si>
  <si>
    <t>490002037</t>
  </si>
  <si>
    <t>440000255</t>
  </si>
  <si>
    <t>440024669</t>
  </si>
  <si>
    <t>440029379</t>
  </si>
  <si>
    <t>440000693</t>
  </si>
  <si>
    <t>720000249</t>
  </si>
  <si>
    <t>490000155</t>
  </si>
  <si>
    <t>440001113</t>
  </si>
  <si>
    <t>440043123</t>
  </si>
  <si>
    <t>530000124</t>
  </si>
  <si>
    <t>720018100</t>
  </si>
  <si>
    <t>440059319</t>
  </si>
  <si>
    <t>440059335</t>
  </si>
  <si>
    <t>490543675</t>
  </si>
  <si>
    <t>490004256</t>
  </si>
  <si>
    <t>490000700</t>
  </si>
  <si>
    <t>530031509</t>
  </si>
  <si>
    <t>490000601</t>
  </si>
  <si>
    <t>490540440</t>
  </si>
  <si>
    <t>490002979</t>
  </si>
  <si>
    <t>490531910</t>
  </si>
  <si>
    <t>490000817</t>
  </si>
  <si>
    <t>FINESS EG Modifié</t>
  </si>
  <si>
    <t>FINESS EJ Modifié</t>
  </si>
  <si>
    <t>Département EJ</t>
  </si>
  <si>
    <t>AC des EG</t>
  </si>
  <si>
    <t>Erreur prérequis EG ?</t>
  </si>
  <si>
    <t>Validation prérequis SUN-ES de l'EJ</t>
  </si>
  <si>
    <t>Erreur prérequis EJ ?</t>
  </si>
  <si>
    <t>830012589</t>
  </si>
  <si>
    <t>060021276</t>
  </si>
  <si>
    <t>070004726</t>
  </si>
  <si>
    <t>380784801</t>
  </si>
  <si>
    <t>260001631</t>
  </si>
  <si>
    <t>380803965</t>
  </si>
  <si>
    <t>260003215</t>
  </si>
  <si>
    <t>340016971</t>
  </si>
  <si>
    <t>300017431</t>
  </si>
  <si>
    <t>480001403</t>
  </si>
  <si>
    <t>420012536</t>
  </si>
  <si>
    <t>840011043</t>
  </si>
  <si>
    <t>840017222</t>
  </si>
  <si>
    <t>840017461</t>
  </si>
  <si>
    <t>840018774</t>
  </si>
  <si>
    <t>630005668</t>
  </si>
  <si>
    <t>380000968</t>
  </si>
  <si>
    <t>830012548</t>
  </si>
  <si>
    <t>830017505</t>
  </si>
  <si>
    <t>830013819</t>
  </si>
  <si>
    <t>380000828</t>
  </si>
  <si>
    <t>690022058</t>
  </si>
  <si>
    <t>970405064</t>
  </si>
  <si>
    <t>970107637</t>
  </si>
  <si>
    <t>910009349</t>
  </si>
  <si>
    <t>670795921</t>
  </si>
  <si>
    <t>740011515</t>
  </si>
  <si>
    <t>500021316</t>
  </si>
  <si>
    <t>210001889</t>
  </si>
  <si>
    <t>450012935</t>
  </si>
  <si>
    <t>240006734</t>
  </si>
  <si>
    <t>670014455</t>
  </si>
  <si>
    <t>330783374</t>
  </si>
  <si>
    <t>490537818</t>
  </si>
  <si>
    <t>770016087</t>
  </si>
  <si>
    <t>490007499</t>
  </si>
  <si>
    <t>490009008</t>
  </si>
  <si>
    <t>530002898</t>
  </si>
  <si>
    <t>720003441</t>
  </si>
  <si>
    <t>720017839</t>
  </si>
  <si>
    <t>850025156</t>
  </si>
  <si>
    <t>440036499</t>
  </si>
  <si>
    <t>440036176</t>
  </si>
  <si>
    <t>440055770</t>
  </si>
  <si>
    <t>330017989</t>
  </si>
  <si>
    <t>640789640</t>
  </si>
  <si>
    <t>970404158</t>
  </si>
  <si>
    <t>060791860</t>
  </si>
  <si>
    <t>560023152</t>
  </si>
  <si>
    <t>970203774</t>
  </si>
  <si>
    <t>040784860</t>
  </si>
  <si>
    <t>130034531</t>
  </si>
  <si>
    <t>130784481</t>
  </si>
  <si>
    <t>930817333</t>
  </si>
  <si>
    <t>930031406</t>
  </si>
  <si>
    <t>970209219</t>
  </si>
  <si>
    <t>970115564</t>
  </si>
  <si>
    <t>640781332</t>
  </si>
  <si>
    <t>010780294</t>
  </si>
  <si>
    <t>340780840</t>
  </si>
  <si>
    <t>300008588</t>
  </si>
  <si>
    <t>310794417</t>
  </si>
  <si>
    <t>130024268</t>
  </si>
  <si>
    <t>690780499</t>
  </si>
  <si>
    <t>280504689</t>
  </si>
  <si>
    <t>970410064</t>
  </si>
  <si>
    <t>980500920</t>
  </si>
  <si>
    <t>980501159</t>
  </si>
  <si>
    <t>910022037</t>
  </si>
  <si>
    <t>590060455</t>
  </si>
  <si>
    <t>750009318</t>
  </si>
  <si>
    <t>290032028</t>
  </si>
  <si>
    <t>350040044</t>
  </si>
  <si>
    <t>290023779</t>
  </si>
  <si>
    <t>350042602</t>
  </si>
  <si>
    <t>220020507</t>
  </si>
  <si>
    <t>560004004</t>
  </si>
  <si>
    <t>290005131</t>
  </si>
  <si>
    <t>350032934</t>
  </si>
  <si>
    <t>290029669</t>
  </si>
  <si>
    <t>350042131</t>
  </si>
  <si>
    <t>AIDER SANTE CENTRE CHU LAPEYRONIE MTP</t>
  </si>
  <si>
    <t>CENTRE AUTODIALYSE DE L'AUDRA</t>
  </si>
  <si>
    <t>CENTRE DE DIALYSE CH ALPES LEMAN</t>
  </si>
  <si>
    <t>CENTRE DE DIALYSE DU MONT BLANC</t>
  </si>
  <si>
    <t>CTRE NEPHRO B.BRAUN AVITUM MANOSQUE</t>
  </si>
  <si>
    <t>CTRE NÉPHRO CHÂTEAUROUX-CH CHATEAUROUX</t>
  </si>
  <si>
    <t>UDM - UAD M'RAMADOUDOU</t>
  </si>
  <si>
    <t>UNITÉ DE DIALYSE MÉDICALISÉE</t>
  </si>
  <si>
    <t>Non connu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</si>
</sst>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##\ ###\ ##0"/>
    <numFmt numFmtId="165" formatCode="000000000"/>
  </numFmts>
  <fonts count="4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2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9.5"/>
      <color rgb="FF000000"/>
      <name val="Albany AMT"/>
    </font>
    <font>
      <sz val="11"/>
      <color rgb="FF000000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C0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charset val="1"/>
    </font>
    <font>
      <sz val="11"/>
      <color rgb="FF404040"/>
      <name val="Calibri"/>
      <family val="2"/>
    </font>
    <font>
      <b/>
      <sz val="11"/>
      <color theme="2" tint="-0.89999084444715716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FFFF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23277E"/>
        <bgColor indexed="64"/>
      </patternFill>
    </fill>
    <fill>
      <patternFill patternType="solid">
        <fgColor rgb="FF35B8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FFFFFF"/>
      </left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FFFFFF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rgb="FFFFFFFF"/>
      </right>
      <top style="thin">
        <color theme="0" tint="-0.24994659260841701"/>
      </top>
      <bottom/>
      <diagonal/>
    </border>
    <border>
      <left style="thick">
        <color rgb="FFFFFFFF"/>
      </left>
      <right style="thick">
        <color rgb="FFFFFFFF"/>
      </right>
      <top style="thin">
        <color theme="0" tint="-0.24994659260841701"/>
      </top>
      <bottom/>
      <diagonal/>
    </border>
    <border>
      <left style="thick">
        <color rgb="FFFFFFFF"/>
      </left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0" fontId="4" fillId="0" borderId="0"/>
    <xf numFmtId="0" fontId="8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35" fillId="0" borderId="0" applyNumberFormat="0" applyFill="0" applyBorder="0" applyAlignment="0" applyProtection="0"/>
  </cellStyleXfs>
  <cellXfs count="18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3" borderId="0" xfId="0" applyFill="1"/>
    <xf numFmtId="0" fontId="0" fillId="3" borderId="0" xfId="0" applyFill="1" applyAlignment="1">
      <alignment wrapText="1"/>
    </xf>
    <xf numFmtId="0" fontId="13" fillId="5" borderId="2" xfId="0" applyFont="1" applyFill="1" applyBorder="1" applyAlignment="1">
      <alignment horizontal="center" vertical="center" wrapText="1" readingOrder="1"/>
    </xf>
    <xf numFmtId="0" fontId="13" fillId="5" borderId="3" xfId="0" applyFont="1" applyFill="1" applyBorder="1" applyAlignment="1">
      <alignment horizontal="center" vertical="center" wrapText="1" readingOrder="1"/>
    </xf>
    <xf numFmtId="165" fontId="0" fillId="0" borderId="4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43" fontId="0" fillId="0" borderId="0" xfId="5" applyFont="1"/>
    <xf numFmtId="0" fontId="2" fillId="0" borderId="0" xfId="0" applyFont="1" applyAlignment="1">
      <alignment vertical="center"/>
    </xf>
    <xf numFmtId="43" fontId="0" fillId="0" borderId="0" xfId="5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3" fontId="7" fillId="0" borderId="0" xfId="5" applyFont="1" applyFill="1" applyAlignment="1">
      <alignment vertical="center"/>
    </xf>
    <xf numFmtId="43" fontId="2" fillId="0" borderId="0" xfId="5" applyFont="1" applyBorder="1" applyAlignment="1">
      <alignment vertical="center"/>
    </xf>
    <xf numFmtId="0" fontId="6" fillId="0" borderId="0" xfId="0" applyFont="1" applyAlignment="1">
      <alignment vertical="center"/>
    </xf>
    <xf numFmtId="44" fontId="0" fillId="0" borderId="0" xfId="3" applyFont="1" applyAlignment="1">
      <alignment vertical="center"/>
    </xf>
    <xf numFmtId="43" fontId="12" fillId="0" borderId="0" xfId="5" applyFont="1" applyAlignment="1">
      <alignment vertical="center"/>
    </xf>
    <xf numFmtId="0" fontId="0" fillId="7" borderId="0" xfId="0" applyFill="1"/>
    <xf numFmtId="0" fontId="2" fillId="0" borderId="11" xfId="0" applyFont="1" applyBorder="1"/>
    <xf numFmtId="0" fontId="2" fillId="0" borderId="16" xfId="0" applyFont="1" applyBorder="1"/>
    <xf numFmtId="43" fontId="2" fillId="0" borderId="11" xfId="5" applyFont="1" applyBorder="1"/>
    <xf numFmtId="0" fontId="14" fillId="0" borderId="13" xfId="0" applyFont="1" applyBorder="1" applyAlignment="1">
      <alignment vertical="center"/>
    </xf>
    <xf numFmtId="49" fontId="22" fillId="0" borderId="0" xfId="6" applyNumberFormat="1" applyFont="1" applyAlignment="1">
      <alignment horizontal="left"/>
    </xf>
    <xf numFmtId="2" fontId="0" fillId="0" borderId="0" xfId="0" applyNumberFormat="1"/>
    <xf numFmtId="49" fontId="5" fillId="3" borderId="0" xfId="0" applyNumberFormat="1" applyFont="1" applyFill="1"/>
    <xf numFmtId="49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2" fontId="0" fillId="3" borderId="0" xfId="0" applyNumberFormat="1" applyFill="1"/>
    <xf numFmtId="0" fontId="10" fillId="3" borderId="0" xfId="0" applyFont="1" applyFill="1" applyAlignment="1">
      <alignment horizontal="center" wrapText="1"/>
    </xf>
    <xf numFmtId="0" fontId="0" fillId="3" borderId="0" xfId="0" applyFill="1" applyAlignment="1">
      <alignment horizontal="right" wrapText="1"/>
    </xf>
    <xf numFmtId="2" fontId="0" fillId="3" borderId="0" xfId="0" applyNumberFormat="1" applyFill="1" applyAlignment="1">
      <alignment horizontal="center" wrapText="1"/>
    </xf>
    <xf numFmtId="0" fontId="13" fillId="6" borderId="3" xfId="0" applyFont="1" applyFill="1" applyBorder="1" applyAlignment="1">
      <alignment horizontal="center" vertical="center" wrapText="1" readingOrder="1"/>
    </xf>
    <xf numFmtId="2" fontId="13" fillId="8" borderId="3" xfId="0" applyNumberFormat="1" applyFont="1" applyFill="1" applyBorder="1" applyAlignment="1">
      <alignment horizontal="center" vertical="center" wrapText="1" readingOrder="1"/>
    </xf>
    <xf numFmtId="0" fontId="23" fillId="2" borderId="3" xfId="0" applyFont="1" applyFill="1" applyBorder="1" applyAlignment="1">
      <alignment horizontal="center" vertical="center" wrapText="1" readingOrder="1"/>
    </xf>
    <xf numFmtId="165" fontId="0" fillId="0" borderId="4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65" fontId="6" fillId="0" borderId="5" xfId="7" applyNumberFormat="1" applyFont="1" applyBorder="1" applyAlignment="1">
      <alignment horizontal="center" vertical="center"/>
    </xf>
    <xf numFmtId="165" fontId="6" fillId="0" borderId="4" xfId="7" applyNumberFormat="1" applyFont="1" applyBorder="1" applyAlignment="1">
      <alignment horizontal="center" vertical="center"/>
    </xf>
    <xf numFmtId="165" fontId="6" fillId="0" borderId="6" xfId="7" applyNumberFormat="1" applyFont="1" applyBorder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0" fillId="0" borderId="1" xfId="0" applyBorder="1"/>
    <xf numFmtId="0" fontId="28" fillId="0" borderId="5" xfId="0" applyFont="1" applyBorder="1" applyAlignment="1">
      <alignment horizontal="center"/>
    </xf>
    <xf numFmtId="0" fontId="28" fillId="0" borderId="0" xfId="0" applyFont="1"/>
    <xf numFmtId="165" fontId="25" fillId="0" borderId="4" xfId="0" applyNumberFormat="1" applyFont="1" applyBorder="1" applyAlignment="1">
      <alignment horizontal="center"/>
    </xf>
    <xf numFmtId="165" fontId="25" fillId="0" borderId="5" xfId="0" applyNumberFormat="1" applyFont="1" applyBorder="1" applyAlignment="1">
      <alignment horizontal="center"/>
    </xf>
    <xf numFmtId="165" fontId="25" fillId="0" borderId="6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29" fillId="0" borderId="0" xfId="0" applyFont="1"/>
    <xf numFmtId="0" fontId="0" fillId="0" borderId="4" xfId="0" applyBorder="1"/>
    <xf numFmtId="0" fontId="0" fillId="0" borderId="17" xfId="0" applyBorder="1"/>
    <xf numFmtId="165" fontId="0" fillId="0" borderId="1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30" fillId="0" borderId="0" xfId="0" applyFont="1"/>
    <xf numFmtId="0" fontId="0" fillId="0" borderId="4" xfId="0" applyBorder="1" applyAlignment="1">
      <alignment horizontal="center"/>
    </xf>
    <xf numFmtId="0" fontId="6" fillId="0" borderId="5" xfId="7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/>
    </xf>
    <xf numFmtId="2" fontId="0" fillId="0" borderId="0" xfId="0" applyNumberFormat="1" applyAlignment="1">
      <alignment horizontal="right"/>
    </xf>
    <xf numFmtId="0" fontId="0" fillId="2" borderId="0" xfId="0" applyFill="1"/>
    <xf numFmtId="10" fontId="0" fillId="0" borderId="0" xfId="4" applyNumberFormat="1" applyFont="1"/>
    <xf numFmtId="0" fontId="7" fillId="0" borderId="16" xfId="0" applyFont="1" applyBorder="1"/>
    <xf numFmtId="0" fontId="6" fillId="0" borderId="0" xfId="0" applyFont="1"/>
    <xf numFmtId="0" fontId="7" fillId="0" borderId="11" xfId="0" applyFont="1" applyBorder="1"/>
    <xf numFmtId="0" fontId="6" fillId="7" borderId="0" xfId="0" applyFont="1" applyFill="1"/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43" fontId="6" fillId="0" borderId="0" xfId="5" applyFont="1" applyFill="1" applyBorder="1" applyAlignment="1">
      <alignment horizontal="left" vertical="center"/>
    </xf>
    <xf numFmtId="0" fontId="0" fillId="0" borderId="0" xfId="5" applyNumberFormat="1" applyFont="1" applyBorder="1" applyAlignment="1">
      <alignment vertical="center"/>
    </xf>
    <xf numFmtId="0" fontId="0" fillId="0" borderId="0" xfId="5" applyNumberFormat="1" applyFont="1" applyBorder="1" applyAlignment="1">
      <alignment horizontal="left" vertical="center"/>
    </xf>
    <xf numFmtId="0" fontId="2" fillId="0" borderId="0" xfId="5" applyNumberFormat="1" applyFont="1" applyBorder="1" applyAlignment="1">
      <alignment horizontal="left" vertical="center"/>
    </xf>
    <xf numFmtId="0" fontId="2" fillId="0" borderId="19" xfId="0" applyFont="1" applyBorder="1"/>
    <xf numFmtId="0" fontId="2" fillId="0" borderId="21" xfId="0" applyFont="1" applyBorder="1"/>
    <xf numFmtId="0" fontId="2" fillId="0" borderId="20" xfId="0" applyFont="1" applyBorder="1"/>
    <xf numFmtId="0" fontId="31" fillId="7" borderId="0" xfId="0" applyFont="1" applyFill="1"/>
    <xf numFmtId="43" fontId="31" fillId="7" borderId="11" xfId="5" applyFont="1" applyFill="1" applyBorder="1"/>
    <xf numFmtId="4" fontId="0" fillId="7" borderId="0" xfId="0" applyNumberFormat="1" applyFill="1"/>
    <xf numFmtId="0" fontId="20" fillId="0" borderId="0" xfId="0" applyFont="1" applyAlignment="1">
      <alignment horizontal="left" vertical="center"/>
    </xf>
    <xf numFmtId="0" fontId="0" fillId="0" borderId="14" xfId="0" applyBorder="1" applyAlignment="1">
      <alignment vertical="center"/>
    </xf>
    <xf numFmtId="43" fontId="0" fillId="0" borderId="14" xfId="5" applyFont="1" applyBorder="1" applyAlignment="1">
      <alignment vertical="center"/>
    </xf>
    <xf numFmtId="43" fontId="11" fillId="4" borderId="0" xfId="5" applyFont="1" applyFill="1" applyBorder="1" applyAlignment="1">
      <alignment horizontal="left" vertical="center"/>
    </xf>
    <xf numFmtId="43" fontId="3" fillId="4" borderId="0" xfId="5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9" fontId="14" fillId="0" borderId="0" xfId="4" applyFont="1" applyFill="1" applyBorder="1" applyAlignment="1">
      <alignment horizontal="left" vertical="center"/>
    </xf>
    <xf numFmtId="9" fontId="14" fillId="0" borderId="13" xfId="4" applyFont="1" applyFill="1" applyBorder="1" applyAlignment="1">
      <alignment horizontal="left" vertical="center"/>
    </xf>
    <xf numFmtId="0" fontId="0" fillId="0" borderId="15" xfId="0" applyBorder="1" applyAlignment="1">
      <alignment vertical="center"/>
    </xf>
    <xf numFmtId="43" fontId="11" fillId="4" borderId="0" xfId="5" applyFont="1" applyFill="1" applyBorder="1" applyAlignment="1">
      <alignment vertical="center"/>
    </xf>
    <xf numFmtId="43" fontId="1" fillId="4" borderId="0" xfId="5" applyFont="1" applyFill="1" applyBorder="1" applyAlignment="1">
      <alignment vertical="center"/>
    </xf>
    <xf numFmtId="0" fontId="1" fillId="4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5" applyNumberFormat="1" applyFont="1" applyAlignment="1">
      <alignment vertical="center"/>
    </xf>
    <xf numFmtId="0" fontId="4" fillId="0" borderId="0" xfId="1"/>
    <xf numFmtId="0" fontId="4" fillId="7" borderId="0" xfId="1" applyFill="1"/>
    <xf numFmtId="43" fontId="2" fillId="0" borderId="0" xfId="5" applyFont="1" applyAlignment="1">
      <alignment vertical="center"/>
    </xf>
    <xf numFmtId="0" fontId="33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 vertical="top"/>
    </xf>
    <xf numFmtId="0" fontId="34" fillId="3" borderId="0" xfId="0" applyFont="1" applyFill="1" applyProtection="1">
      <protection hidden="1"/>
    </xf>
    <xf numFmtId="0" fontId="34" fillId="3" borderId="0" xfId="0" applyFont="1" applyFill="1"/>
    <xf numFmtId="0" fontId="35" fillId="3" borderId="0" xfId="8" applyFill="1" applyBorder="1" applyAlignment="1" applyProtection="1">
      <alignment vertical="top" wrapText="1"/>
    </xf>
    <xf numFmtId="0" fontId="36" fillId="3" borderId="0" xfId="0" applyFont="1" applyFill="1" applyAlignment="1">
      <alignment vertical="center"/>
    </xf>
    <xf numFmtId="0" fontId="17" fillId="3" borderId="22" xfId="0" applyFont="1" applyFill="1" applyBorder="1" applyAlignment="1" applyProtection="1">
      <alignment vertical="top" wrapText="1"/>
      <protection hidden="1"/>
    </xf>
    <xf numFmtId="0" fontId="36" fillId="3" borderId="0" xfId="0" applyFont="1" applyFill="1" applyAlignment="1">
      <alignment vertical="top" wrapText="1"/>
    </xf>
    <xf numFmtId="0" fontId="36" fillId="3" borderId="23" xfId="0" applyFont="1" applyFill="1" applyBorder="1" applyAlignment="1">
      <alignment vertical="top" wrapText="1"/>
    </xf>
    <xf numFmtId="0" fontId="36" fillId="3" borderId="0" xfId="0" applyFont="1" applyFill="1"/>
    <xf numFmtId="0" fontId="0" fillId="3" borderId="0" xfId="0" applyFill="1" applyAlignment="1">
      <alignment horizontal="center"/>
    </xf>
    <xf numFmtId="0" fontId="0" fillId="0" borderId="29" xfId="0" applyBorder="1" applyAlignment="1">
      <alignment vertical="center"/>
    </xf>
    <xf numFmtId="43" fontId="0" fillId="0" borderId="29" xfId="5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1" xfId="0" applyBorder="1" applyAlignment="1">
      <alignment vertical="center"/>
    </xf>
    <xf numFmtId="0" fontId="6" fillId="0" borderId="32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0" borderId="36" xfId="0" applyBorder="1" applyAlignment="1">
      <alignment vertical="center"/>
    </xf>
    <xf numFmtId="43" fontId="14" fillId="9" borderId="25" xfId="5" applyFont="1" applyFill="1" applyBorder="1" applyAlignment="1">
      <alignment vertical="center" wrapText="1"/>
    </xf>
    <xf numFmtId="43" fontId="37" fillId="0" borderId="0" xfId="5" applyFont="1" applyFill="1" applyBorder="1" applyAlignment="1">
      <alignment horizontal="center"/>
    </xf>
    <xf numFmtId="43" fontId="37" fillId="0" borderId="0" xfId="5" applyFont="1" applyFill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0" fontId="14" fillId="10" borderId="11" xfId="0" applyFont="1" applyFill="1" applyBorder="1" applyAlignment="1">
      <alignment vertical="center"/>
    </xf>
    <xf numFmtId="0" fontId="12" fillId="10" borderId="11" xfId="0" applyFont="1" applyFill="1" applyBorder="1" applyAlignment="1">
      <alignment vertical="center"/>
    </xf>
    <xf numFmtId="0" fontId="14" fillId="10" borderId="31" xfId="0" applyFont="1" applyFill="1" applyBorder="1" applyAlignment="1">
      <alignment horizontal="right" vertical="center"/>
    </xf>
    <xf numFmtId="0" fontId="14" fillId="10" borderId="33" xfId="0" applyFont="1" applyFill="1" applyBorder="1" applyAlignment="1">
      <alignment horizontal="right" vertical="center"/>
    </xf>
    <xf numFmtId="0" fontId="12" fillId="10" borderId="35" xfId="0" applyFont="1" applyFill="1" applyBorder="1" applyAlignment="1">
      <alignment horizontal="right" vertical="center"/>
    </xf>
    <xf numFmtId="0" fontId="17" fillId="0" borderId="32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0" fillId="0" borderId="36" xfId="0" applyBorder="1"/>
    <xf numFmtId="43" fontId="37" fillId="0" borderId="0" xfId="0" applyNumberFormat="1" applyFont="1" applyAlignment="1">
      <alignment horizontal="center" vertical="center"/>
    </xf>
    <xf numFmtId="0" fontId="14" fillId="9" borderId="12" xfId="0" applyFont="1" applyFill="1" applyBorder="1" applyAlignment="1">
      <alignment vertical="center"/>
    </xf>
    <xf numFmtId="43" fontId="7" fillId="9" borderId="10" xfId="5" applyFont="1" applyFill="1" applyBorder="1" applyAlignment="1">
      <alignment horizontal="center" vertical="center" wrapText="1"/>
    </xf>
    <xf numFmtId="0" fontId="7" fillId="9" borderId="10" xfId="0" applyFont="1" applyFill="1" applyBorder="1" applyAlignment="1">
      <alignment horizontal="center" vertical="center" wrapText="1"/>
    </xf>
    <xf numFmtId="43" fontId="2" fillId="9" borderId="10" xfId="5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38" fillId="6" borderId="3" xfId="0" applyFont="1" applyFill="1" applyBorder="1" applyAlignment="1">
      <alignment horizontal="center" vertical="center" wrapText="1" readingOrder="1"/>
    </xf>
    <xf numFmtId="165" fontId="0" fillId="0" borderId="0" xfId="0" applyNumberFormat="1" applyAlignment="1">
      <alignment horizontal="center"/>
    </xf>
    <xf numFmtId="165" fontId="6" fillId="0" borderId="0" xfId="7" applyNumberFormat="1" applyFont="1" applyAlignment="1">
      <alignment horizontal="center" vertical="center"/>
    </xf>
    <xf numFmtId="10" fontId="0" fillId="0" borderId="0" xfId="0" applyNumberFormat="1" applyAlignment="1">
      <alignment horizontal="center"/>
    </xf>
    <xf numFmtId="0" fontId="1" fillId="11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13" borderId="0" xfId="0" applyFont="1" applyFill="1" applyAlignment="1">
      <alignment horizontal="center" vertical="center" wrapText="1"/>
    </xf>
    <xf numFmtId="0" fontId="3" fillId="13" borderId="0" xfId="0" applyFont="1" applyFill="1"/>
    <xf numFmtId="0" fontId="3" fillId="13" borderId="0" xfId="0" applyFont="1" applyFill="1" applyAlignment="1">
      <alignment horizontal="center"/>
    </xf>
    <xf numFmtId="0" fontId="1" fillId="13" borderId="0" xfId="0" applyFont="1" applyFill="1" applyAlignment="1">
      <alignment vertical="center" wrapText="1"/>
    </xf>
    <xf numFmtId="0" fontId="3" fillId="12" borderId="0" xfId="0" applyFont="1" applyFill="1"/>
    <xf numFmtId="0" fontId="17" fillId="3" borderId="0" xfId="0" applyFont="1" applyFill="1" applyAlignment="1" applyProtection="1">
      <alignment vertical="top" wrapText="1"/>
      <protection hidden="1"/>
    </xf>
    <xf numFmtId="0" fontId="40" fillId="3" borderId="22" xfId="0" applyFont="1" applyFill="1" applyBorder="1" applyAlignment="1" applyProtection="1">
      <alignment vertical="top" wrapText="1"/>
      <protection hidden="1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0" fontId="11" fillId="3" borderId="0" xfId="0" applyFont="1" applyFill="1" applyAlignment="1">
      <alignment horizontal="center" vertical="top" wrapText="1"/>
    </xf>
    <xf numFmtId="0" fontId="11" fillId="3" borderId="0" xfId="0" applyFont="1" applyFill="1" applyAlignment="1">
      <alignment horizontal="center" vertical="top"/>
    </xf>
    <xf numFmtId="0" fontId="0" fillId="3" borderId="0" xfId="0" applyFill="1" applyAlignment="1">
      <alignment horizontal="center" wrapText="1"/>
    </xf>
    <xf numFmtId="0" fontId="18" fillId="4" borderId="0" xfId="0" applyFont="1" applyFill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33" fillId="3" borderId="24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>
      <alignment horizontal="center" vertical="center" wrapText="1"/>
    </xf>
    <xf numFmtId="0" fontId="33" fillId="3" borderId="26" xfId="0" applyFont="1" applyFill="1" applyBorder="1" applyAlignment="1">
      <alignment horizontal="center" vertical="center" wrapText="1"/>
    </xf>
    <xf numFmtId="0" fontId="33" fillId="3" borderId="27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33" fillId="3" borderId="23" xfId="0" applyFont="1" applyFill="1" applyBorder="1" applyAlignment="1">
      <alignment horizontal="center" vertical="center" wrapText="1"/>
    </xf>
    <xf numFmtId="0" fontId="33" fillId="3" borderId="28" xfId="0" applyFont="1" applyFill="1" applyBorder="1" applyAlignment="1">
      <alignment horizontal="center" vertical="center" wrapText="1"/>
    </xf>
    <xf numFmtId="0" fontId="33" fillId="3" borderId="29" xfId="0" applyFont="1" applyFill="1" applyBorder="1" applyAlignment="1">
      <alignment horizontal="center" vertical="center" wrapText="1"/>
    </xf>
    <xf numFmtId="0" fontId="33" fillId="3" borderId="30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14" fillId="9" borderId="10" xfId="0" applyFont="1" applyFill="1" applyBorder="1" applyAlignment="1">
      <alignment horizontal="left" vertical="center" wrapText="1"/>
    </xf>
    <xf numFmtId="43" fontId="37" fillId="0" borderId="0" xfId="5" applyFont="1" applyFill="1" applyBorder="1" applyAlignment="1">
      <alignment horizontal="left" vertical="center"/>
    </xf>
    <xf numFmtId="43" fontId="14" fillId="9" borderId="25" xfId="5" applyFont="1" applyFill="1" applyBorder="1" applyAlignment="1">
      <alignment horizontal="left" vertical="center"/>
    </xf>
    <xf numFmtId="0" fontId="7" fillId="9" borderId="25" xfId="0" applyFont="1" applyFill="1" applyBorder="1" applyAlignment="1">
      <alignment horizontal="left" vertical="center" wrapText="1"/>
    </xf>
    <xf numFmtId="0" fontId="7" fillId="9" borderId="26" xfId="0" applyFont="1" applyFill="1" applyBorder="1" applyAlignment="1">
      <alignment horizontal="left" vertical="center" wrapText="1"/>
    </xf>
    <xf numFmtId="43" fontId="37" fillId="0" borderId="0" xfId="5" applyFont="1" applyFill="1" applyBorder="1" applyAlignment="1">
      <alignment horizontal="center" vertical="center"/>
    </xf>
    <xf numFmtId="9" fontId="14" fillId="0" borderId="0" xfId="4" applyFont="1" applyFill="1" applyBorder="1" applyAlignment="1">
      <alignment horizontal="left" vertical="center"/>
    </xf>
    <xf numFmtId="9" fontId="14" fillId="0" borderId="23" xfId="4" applyFont="1" applyFill="1" applyBorder="1" applyAlignment="1">
      <alignment horizontal="left" vertical="center"/>
    </xf>
    <xf numFmtId="43" fontId="2" fillId="0" borderId="19" xfId="5" applyFont="1" applyBorder="1" applyAlignment="1">
      <alignment horizontal="left" vertical="center" wrapText="1"/>
    </xf>
    <xf numFmtId="43" fontId="2" fillId="0" borderId="20" xfId="5" applyFont="1" applyBorder="1" applyAlignment="1">
      <alignment horizontal="left" vertical="center" wrapText="1"/>
    </xf>
  </cellXfs>
  <cellStyles count="9">
    <cellStyle name="Lien hypertexte" xfId="8" builtinId="8"/>
    <cellStyle name="Milliers" xfId="5" builtinId="3"/>
    <cellStyle name="Monétaire" xfId="3" builtinId="4"/>
    <cellStyle name="Normal" xfId="0" builtinId="0"/>
    <cellStyle name="Normal 2" xfId="1" xr:uid="{B8E60BE4-93A4-4BDD-8C04-534FA8C23AE3}"/>
    <cellStyle name="Normal 2 2" xfId="7" xr:uid="{B565F22F-E387-4CF4-9945-2D893DB91D7D}"/>
    <cellStyle name="Normal 3 2" xfId="2" xr:uid="{8E88F4BE-03DA-4CCC-8C0B-53E05DF93FD8}"/>
    <cellStyle name="Pourcentage" xfId="4" builtinId="5"/>
    <cellStyle name="Titre" xfId="6" builtinId="15"/>
  </cellStyles>
  <dxfs count="40">
    <dxf>
      <font>
        <b/>
        <i val="0"/>
        <color theme="0"/>
      </font>
      <fill>
        <patternFill>
          <bgColor theme="3" tint="-0.24994659260841701"/>
        </patternFill>
      </fill>
    </dxf>
    <dxf>
      <font>
        <b/>
        <i val="0"/>
        <color theme="0"/>
      </font>
      <fill>
        <patternFill>
          <bgColor theme="3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strike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</dxf>
    <dxf>
      <numFmt numFmtId="0" formatCode="General"/>
    </dxf>
    <dxf>
      <numFmt numFmtId="2" formatCode="0.00"/>
      <alignment horizontal="center" vertical="bottom" textRotation="0" wrapText="0" indent="0" justifyLastLine="0" shrinkToFit="0" readingOrder="0"/>
    </dxf>
    <dxf>
      <numFmt numFmtId="0" formatCode="General"/>
      <alignment horizontal="right" textRotation="0" indent="0" justifyLastLine="0" shrinkToFit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000000000"/>
      <alignment horizontal="center" textRotation="0" wrapText="0" indent="0" justifyLastLine="0" shrinkToFit="0" readingOrder="0"/>
      <border diagonalUp="0" diagonalDown="0" outline="0">
        <left style="thick">
          <color rgb="FFFFFFFF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numFmt numFmtId="165" formatCode="000000000"/>
      <alignment horizontal="center" textRotation="0" wrapText="0" indent="0" justifyLastLine="0" shrinkToFit="0" readingOrder="0"/>
      <border diagonalUp="0" diagonalDown="0" outline="0">
        <left style="thick">
          <color rgb="FFFFFFFF"/>
        </left>
        <right style="thick">
          <color rgb="FFFFFFFF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165" formatCode="000000000"/>
      <alignment horizontal="center" textRotation="0" wrapText="0" indent="0" justifyLastLine="0" shrinkToFit="0" readingOrder="0"/>
      <border diagonalUp="0" diagonalDown="0" outline="0">
        <right style="thick">
          <color rgb="FFFFFFFF"/>
        </right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medium">
          <color rgb="FFFFFFFF"/>
        </top>
      </border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indexed="64"/>
          <bgColor rgb="FF35B8FF"/>
        </patternFill>
      </fill>
      <alignment horizontal="center" vertical="center" textRotation="0" wrapText="1" indent="0" justifyLastLine="0" shrinkToFit="0" readingOrder="1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1171574</xdr:colOff>
      <xdr:row>2</xdr:row>
      <xdr:rowOff>600075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E6D1ED26-BAF8-48D0-BBE4-767707BD4A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4" cy="981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1067435</xdr:colOff>
      <xdr:row>0</xdr:row>
      <xdr:rowOff>135889</xdr:rowOff>
    </xdr:from>
    <xdr:to>
      <xdr:col>2</xdr:col>
      <xdr:colOff>1819274</xdr:colOff>
      <xdr:row>2</xdr:row>
      <xdr:rowOff>552450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B11432-B2B3-43FF-8674-FFAC00B3AB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935" y="135889"/>
          <a:ext cx="751839" cy="7975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22929</xdr:colOff>
      <xdr:row>2</xdr:row>
      <xdr:rowOff>564095</xdr:rowOff>
    </xdr:from>
    <xdr:to>
      <xdr:col>2</xdr:col>
      <xdr:colOff>1981200</xdr:colOff>
      <xdr:row>6</xdr:row>
      <xdr:rowOff>70470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E33B5FD-729F-49BE-91F4-3D56F9EFEEE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9" y="945095"/>
          <a:ext cx="2129721" cy="639850"/>
        </a:xfrm>
        <a:prstGeom prst="rect">
          <a:avLst/>
        </a:prstGeom>
      </xdr:spPr>
    </xdr:pic>
    <xdr:clientData/>
  </xdr:twoCellAnchor>
  <xdr:twoCellAnchor editAs="oneCell">
    <xdr:from>
      <xdr:col>2</xdr:col>
      <xdr:colOff>9077872</xdr:colOff>
      <xdr:row>0</xdr:row>
      <xdr:rowOff>1</xdr:rowOff>
    </xdr:from>
    <xdr:to>
      <xdr:col>2</xdr:col>
      <xdr:colOff>10439400</xdr:colOff>
      <xdr:row>3</xdr:row>
      <xdr:rowOff>149350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E8E684E-D7ED-41FA-9347-6A40869AF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8372" y="1"/>
          <a:ext cx="1361528" cy="1244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9267825</xdr:colOff>
      <xdr:row>4</xdr:row>
      <xdr:rowOff>19050</xdr:rowOff>
    </xdr:from>
    <xdr:to>
      <xdr:col>2</xdr:col>
      <xdr:colOff>10010775</xdr:colOff>
      <xdr:row>8</xdr:row>
      <xdr:rowOff>28575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DCF8C022-DB75-4956-92E2-55E9111BC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304925"/>
          <a:ext cx="7429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197984</xdr:colOff>
      <xdr:row>1</xdr:row>
      <xdr:rowOff>198060</xdr:rowOff>
    </xdr:from>
    <xdr:to>
      <xdr:col>0</xdr:col>
      <xdr:colOff>1626734</xdr:colOff>
      <xdr:row>4</xdr:row>
      <xdr:rowOff>24493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107C8C67-2348-4062-9C84-7FFCCC9A70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84" y="394003"/>
          <a:ext cx="1428750" cy="9694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1787254</xdr:colOff>
      <xdr:row>1</xdr:row>
      <xdr:rowOff>193191</xdr:rowOff>
    </xdr:from>
    <xdr:to>
      <xdr:col>1</xdr:col>
      <xdr:colOff>730401</xdr:colOff>
      <xdr:row>3</xdr:row>
      <xdr:rowOff>213935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66B226B-0834-40C6-8A3E-5944DA72B3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254" y="389134"/>
          <a:ext cx="771947" cy="7827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871865</xdr:colOff>
      <xdr:row>3</xdr:row>
      <xdr:rowOff>372687</xdr:rowOff>
    </xdr:from>
    <xdr:to>
      <xdr:col>1</xdr:col>
      <xdr:colOff>1170669</xdr:colOff>
      <xdr:row>5</xdr:row>
      <xdr:rowOff>286732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8B6437-9036-4AEE-87C1-1C41E8E5F3CC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65" y="1330630"/>
          <a:ext cx="2127604" cy="676045"/>
        </a:xfrm>
        <a:prstGeom prst="rect">
          <a:avLst/>
        </a:prstGeom>
      </xdr:spPr>
    </xdr:pic>
    <xdr:clientData/>
  </xdr:twoCellAnchor>
  <xdr:twoCellAnchor editAs="oneCell">
    <xdr:from>
      <xdr:col>4</xdr:col>
      <xdr:colOff>569685</xdr:colOff>
      <xdr:row>1</xdr:row>
      <xdr:rowOff>149225</xdr:rowOff>
    </xdr:from>
    <xdr:to>
      <xdr:col>5</xdr:col>
      <xdr:colOff>165732</xdr:colOff>
      <xdr:row>4</xdr:row>
      <xdr:rowOff>52013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B0E4E69-41DD-4FE2-B41D-9EFF6758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8114" y="345168"/>
          <a:ext cx="1239789" cy="104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114208</xdr:colOff>
      <xdr:row>3</xdr:row>
      <xdr:rowOff>65950</xdr:rowOff>
    </xdr:from>
    <xdr:to>
      <xdr:col>6</xdr:col>
      <xdr:colOff>110397</xdr:colOff>
      <xdr:row>5</xdr:row>
      <xdr:rowOff>104685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CA0789C2-AB83-4F29-BD75-6A9EF90AF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751" y="1023893"/>
          <a:ext cx="779961" cy="8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395818</xdr:colOff>
      <xdr:row>1</xdr:row>
      <xdr:rowOff>87842</xdr:rowOff>
    </xdr:from>
    <xdr:to>
      <xdr:col>1</xdr:col>
      <xdr:colOff>1782235</xdr:colOff>
      <xdr:row>3</xdr:row>
      <xdr:rowOff>147109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356EF5C6-9E2D-4EC1-954B-B197E5591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1" y="225425"/>
          <a:ext cx="1386417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1981835</xdr:colOff>
      <xdr:row>1</xdr:row>
      <xdr:rowOff>235372</xdr:rowOff>
    </xdr:from>
    <xdr:to>
      <xdr:col>2</xdr:col>
      <xdr:colOff>105832</xdr:colOff>
      <xdr:row>3</xdr:row>
      <xdr:rowOff>17991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66BDF58-1845-4A52-BC23-823B1D5F4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918" y="372955"/>
          <a:ext cx="769831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704497</xdr:colOff>
      <xdr:row>3</xdr:row>
      <xdr:rowOff>157695</xdr:rowOff>
    </xdr:from>
    <xdr:to>
      <xdr:col>2</xdr:col>
      <xdr:colOff>184151</xdr:colOff>
      <xdr:row>5</xdr:row>
      <xdr:rowOff>83170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19A3EA2-655F-4594-BF32-CA6700DE46E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80" y="1279528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2625725</xdr:colOff>
      <xdr:row>1</xdr:row>
      <xdr:rowOff>473075</xdr:rowOff>
    </xdr:from>
    <xdr:to>
      <xdr:col>6</xdr:col>
      <xdr:colOff>466178</xdr:colOff>
      <xdr:row>4</xdr:row>
      <xdr:rowOff>318713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45203DE-8060-4CBD-808B-A94CC95B0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1558" y="610658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1088479</xdr:colOff>
      <xdr:row>1</xdr:row>
      <xdr:rowOff>549275</xdr:rowOff>
    </xdr:from>
    <xdr:to>
      <xdr:col>6</xdr:col>
      <xdr:colOff>1869529</xdr:colOff>
      <xdr:row>4</xdr:row>
      <xdr:rowOff>155575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FF5C623D-7834-41DF-8B06-7B8BED2B3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562" y="686858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275166</xdr:colOff>
      <xdr:row>1</xdr:row>
      <xdr:rowOff>52916</xdr:rowOff>
    </xdr:from>
    <xdr:to>
      <xdr:col>1</xdr:col>
      <xdr:colOff>1767417</xdr:colOff>
      <xdr:row>3</xdr:row>
      <xdr:rowOff>112183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78BB677F-1E11-41F8-9672-D6F6683EC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6" y="190499"/>
          <a:ext cx="1492251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1861184</xdr:colOff>
      <xdr:row>1</xdr:row>
      <xdr:rowOff>200446</xdr:rowOff>
    </xdr:from>
    <xdr:to>
      <xdr:col>1</xdr:col>
      <xdr:colOff>2635250</xdr:colOff>
      <xdr:row>2</xdr:row>
      <xdr:rowOff>173565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00341A9-2319-4A9F-819A-A1529D4964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184" y="338029"/>
          <a:ext cx="774066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583845</xdr:colOff>
      <xdr:row>3</xdr:row>
      <xdr:rowOff>122769</xdr:rowOff>
    </xdr:from>
    <xdr:to>
      <xdr:col>1</xdr:col>
      <xdr:colOff>2709333</xdr:colOff>
      <xdr:row>5</xdr:row>
      <xdr:rowOff>175244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099EAF0-4DA7-41BB-A60E-0B6A91224F2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45" y="1244602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1266823</xdr:colOff>
      <xdr:row>1</xdr:row>
      <xdr:rowOff>438149</xdr:rowOff>
    </xdr:from>
    <xdr:to>
      <xdr:col>5</xdr:col>
      <xdr:colOff>2504526</xdr:colOff>
      <xdr:row>4</xdr:row>
      <xdr:rowOff>283787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4537BF6-FFF8-48D6-B2CA-900317AB1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823" y="575732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205827</xdr:colOff>
      <xdr:row>1</xdr:row>
      <xdr:rowOff>514349</xdr:rowOff>
    </xdr:from>
    <xdr:to>
      <xdr:col>6</xdr:col>
      <xdr:colOff>986877</xdr:colOff>
      <xdr:row>4</xdr:row>
      <xdr:rowOff>120649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9563FF84-5AC7-44DF-843D-A4C85A9E8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7827" y="651932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275167</xdr:colOff>
      <xdr:row>1</xdr:row>
      <xdr:rowOff>31750</xdr:rowOff>
    </xdr:from>
    <xdr:to>
      <xdr:col>1</xdr:col>
      <xdr:colOff>1725083</xdr:colOff>
      <xdr:row>3</xdr:row>
      <xdr:rowOff>91017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CF50702C-E7E0-4AAF-A569-EC5F219823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7" y="169333"/>
          <a:ext cx="1449916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1861185</xdr:colOff>
      <xdr:row>1</xdr:row>
      <xdr:rowOff>179280</xdr:rowOff>
    </xdr:from>
    <xdr:to>
      <xdr:col>1</xdr:col>
      <xdr:colOff>2582333</xdr:colOff>
      <xdr:row>2</xdr:row>
      <xdr:rowOff>152399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E445A28-F30A-41BA-BBE8-80D631BC817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185" y="316863"/>
          <a:ext cx="721148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583846</xdr:colOff>
      <xdr:row>3</xdr:row>
      <xdr:rowOff>101603</xdr:rowOff>
    </xdr:from>
    <xdr:to>
      <xdr:col>1</xdr:col>
      <xdr:colOff>2709334</xdr:colOff>
      <xdr:row>5</xdr:row>
      <xdr:rowOff>154078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39F900C-6031-4412-B0CF-5B02DD193D7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46" y="1223436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261407</xdr:colOff>
      <xdr:row>1</xdr:row>
      <xdr:rowOff>416983</xdr:rowOff>
    </xdr:from>
    <xdr:to>
      <xdr:col>5</xdr:col>
      <xdr:colOff>1499110</xdr:colOff>
      <xdr:row>4</xdr:row>
      <xdr:rowOff>262621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E22382F-EE14-4C60-9010-C1592D9D6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824" y="554566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269328</xdr:colOff>
      <xdr:row>1</xdr:row>
      <xdr:rowOff>493183</xdr:rowOff>
    </xdr:from>
    <xdr:to>
      <xdr:col>6</xdr:col>
      <xdr:colOff>1050378</xdr:colOff>
      <xdr:row>4</xdr:row>
      <xdr:rowOff>99483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33D74CFD-CB38-4AEA-B632-9154531B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7828" y="630766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516466</xdr:colOff>
      <xdr:row>3</xdr:row>
      <xdr:rowOff>62442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FC9FFDCB-8B06-46D1-B997-0D31DC670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1449916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652568</xdr:colOff>
      <xdr:row>1</xdr:row>
      <xdr:rowOff>147530</xdr:rowOff>
    </xdr:from>
    <xdr:to>
      <xdr:col>1</xdr:col>
      <xdr:colOff>1373716</xdr:colOff>
      <xdr:row>2</xdr:row>
      <xdr:rowOff>123824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E43B30D-F988-4DDF-ABA5-0C82B9B615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018" y="347555"/>
          <a:ext cx="721148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308679</xdr:colOff>
      <xdr:row>3</xdr:row>
      <xdr:rowOff>73028</xdr:rowOff>
    </xdr:from>
    <xdr:to>
      <xdr:col>1</xdr:col>
      <xdr:colOff>1500717</xdr:colOff>
      <xdr:row>5</xdr:row>
      <xdr:rowOff>127620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0D8EF96-2E5C-4F14-AED8-B4AA274EAAA4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79" y="1254128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1</xdr:row>
      <xdr:rowOff>409575</xdr:rowOff>
    </xdr:from>
    <xdr:to>
      <xdr:col>8</xdr:col>
      <xdr:colOff>1675853</xdr:colOff>
      <xdr:row>4</xdr:row>
      <xdr:rowOff>258388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3EF5811-2AD4-4125-A280-DA46A43C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609600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536029</xdr:colOff>
      <xdr:row>1</xdr:row>
      <xdr:rowOff>485775</xdr:rowOff>
    </xdr:from>
    <xdr:to>
      <xdr:col>9</xdr:col>
      <xdr:colOff>1317079</xdr:colOff>
      <xdr:row>4</xdr:row>
      <xdr:rowOff>95250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7FCA6A05-54CF-44A3-AB10-9116ABECA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104" y="6858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125942</xdr:rowOff>
    </xdr:from>
    <xdr:to>
      <xdr:col>1</xdr:col>
      <xdr:colOff>338667</xdr:colOff>
      <xdr:row>4</xdr:row>
      <xdr:rowOff>604309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AC7E3E6C-D3B2-43E1-AC97-875900A8A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67"/>
          <a:ext cx="1386417" cy="10498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286385</xdr:colOff>
      <xdr:row>2</xdr:row>
      <xdr:rowOff>44872</xdr:rowOff>
    </xdr:from>
    <xdr:to>
      <xdr:col>1</xdr:col>
      <xdr:colOff>1058332</xdr:colOff>
      <xdr:row>4</xdr:row>
      <xdr:rowOff>427566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932C6C-68B6-4995-B57B-E76BE223CA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135" y="435397"/>
          <a:ext cx="771947" cy="763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428272</xdr:colOff>
      <xdr:row>4</xdr:row>
      <xdr:rowOff>595845</xdr:rowOff>
    </xdr:from>
    <xdr:to>
      <xdr:col>1</xdr:col>
      <xdr:colOff>1508126</xdr:colOff>
      <xdr:row>5</xdr:row>
      <xdr:rowOff>445120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883DE2-8E18-44F5-8E60-3F35900A9AB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72" y="1367370"/>
          <a:ext cx="2127604" cy="6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1101725</xdr:colOff>
      <xdr:row>1</xdr:row>
      <xdr:rowOff>149225</xdr:rowOff>
    </xdr:from>
    <xdr:to>
      <xdr:col>4</xdr:col>
      <xdr:colOff>2390228</xdr:colOff>
      <xdr:row>4</xdr:row>
      <xdr:rowOff>604463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21C6B83-9EC2-48B1-BA1A-02E2FCFDA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7600" y="349250"/>
          <a:ext cx="1240878" cy="102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869404</xdr:colOff>
      <xdr:row>1</xdr:row>
      <xdr:rowOff>187325</xdr:rowOff>
    </xdr:from>
    <xdr:to>
      <xdr:col>5</xdr:col>
      <xdr:colOff>1650454</xdr:colOff>
      <xdr:row>4</xdr:row>
      <xdr:rowOff>403225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8F17344F-2169-4CC5-B8F0-C52B1719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7854" y="387350"/>
          <a:ext cx="781050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78317</xdr:rowOff>
    </xdr:from>
    <xdr:to>
      <xdr:col>1</xdr:col>
      <xdr:colOff>304800</xdr:colOff>
      <xdr:row>3</xdr:row>
      <xdr:rowOff>295275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686B6BFA-2D01-4DBA-969D-06C44F2D0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342"/>
          <a:ext cx="1428750" cy="9599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210185</xdr:colOff>
      <xdr:row>2</xdr:row>
      <xdr:rowOff>35347</xdr:rowOff>
    </xdr:from>
    <xdr:to>
      <xdr:col>1</xdr:col>
      <xdr:colOff>982132</xdr:colOff>
      <xdr:row>3</xdr:row>
      <xdr:rowOff>256116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66ED9E-02A6-4480-B3B1-4D9A4EF043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135" y="425872"/>
          <a:ext cx="771947" cy="7732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266347</xdr:colOff>
      <xdr:row>3</xdr:row>
      <xdr:rowOff>472020</xdr:rowOff>
    </xdr:from>
    <xdr:to>
      <xdr:col>1</xdr:col>
      <xdr:colOff>1270001</xdr:colOff>
      <xdr:row>5</xdr:row>
      <xdr:rowOff>416545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A326F25-7787-486D-A8C3-742AAC9D9A8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47" y="1414995"/>
          <a:ext cx="2127604" cy="66842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</xdr:row>
      <xdr:rowOff>73025</xdr:rowOff>
    </xdr:from>
    <xdr:to>
      <xdr:col>5</xdr:col>
      <xdr:colOff>580478</xdr:colOff>
      <xdr:row>3</xdr:row>
      <xdr:rowOff>366338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0D166CF-E608-4AD2-8B78-876CCB0F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0" y="273050"/>
          <a:ext cx="1240878" cy="10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135979</xdr:colOff>
      <xdr:row>3</xdr:row>
      <xdr:rowOff>511175</xdr:rowOff>
    </xdr:from>
    <xdr:to>
      <xdr:col>5</xdr:col>
      <xdr:colOff>155029</xdr:colOff>
      <xdr:row>5</xdr:row>
      <xdr:rowOff>584200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497E9C14-3682-481E-AA36-E9829B6FD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379" y="1454150"/>
          <a:ext cx="781050" cy="79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78317</xdr:rowOff>
    </xdr:from>
    <xdr:to>
      <xdr:col>1</xdr:col>
      <xdr:colOff>1452562</xdr:colOff>
      <xdr:row>3</xdr:row>
      <xdr:rowOff>171450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580416C9-EC0B-4AE8-9679-CD30879883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80723"/>
          <a:ext cx="1428750" cy="9741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1438910</xdr:colOff>
      <xdr:row>2</xdr:row>
      <xdr:rowOff>73447</xdr:rowOff>
    </xdr:from>
    <xdr:to>
      <xdr:col>1</xdr:col>
      <xdr:colOff>2210857</xdr:colOff>
      <xdr:row>3</xdr:row>
      <xdr:rowOff>170391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4E8F122-04DC-4E5E-97CB-DF507C108A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910" y="463972"/>
          <a:ext cx="771947" cy="7827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447322</xdr:colOff>
      <xdr:row>4</xdr:row>
      <xdr:rowOff>176745</xdr:rowOff>
    </xdr:from>
    <xdr:to>
      <xdr:col>1</xdr:col>
      <xdr:colOff>2574926</xdr:colOff>
      <xdr:row>5</xdr:row>
      <xdr:rowOff>235570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E62C2D-F20F-4032-98EB-70B7D53B09C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22" y="1443570"/>
          <a:ext cx="2127604" cy="6779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</xdr:row>
      <xdr:rowOff>73025</xdr:rowOff>
    </xdr:from>
    <xdr:to>
      <xdr:col>5</xdr:col>
      <xdr:colOff>1342478</xdr:colOff>
      <xdr:row>4</xdr:row>
      <xdr:rowOff>52013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348766B-3683-4DD1-9A06-15AF5C32C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0" y="273050"/>
          <a:ext cx="1240878" cy="10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135979</xdr:colOff>
      <xdr:row>3</xdr:row>
      <xdr:rowOff>511175</xdr:rowOff>
    </xdr:from>
    <xdr:to>
      <xdr:col>5</xdr:col>
      <xdr:colOff>917029</xdr:colOff>
      <xdr:row>5</xdr:row>
      <xdr:rowOff>184150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5023D719-B7D0-45B6-8DAA-1BD99AC3C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379" y="1454150"/>
          <a:ext cx="781050" cy="79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2</xdr:row>
      <xdr:rowOff>78317</xdr:rowOff>
    </xdr:from>
    <xdr:to>
      <xdr:col>0</xdr:col>
      <xdr:colOff>1452562</xdr:colOff>
      <xdr:row>4</xdr:row>
      <xdr:rowOff>71438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0526AA27-15A6-4FD9-8368-74800AA50C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78342"/>
          <a:ext cx="1428750" cy="9694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129222</xdr:colOff>
      <xdr:row>2</xdr:row>
      <xdr:rowOff>263947</xdr:rowOff>
    </xdr:from>
    <xdr:to>
      <xdr:col>1</xdr:col>
      <xdr:colOff>896407</xdr:colOff>
      <xdr:row>4</xdr:row>
      <xdr:rowOff>70379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B0F0716-0D67-45A8-B595-64A6447B8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410" y="656853"/>
          <a:ext cx="767185" cy="7946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697354</xdr:colOff>
      <xdr:row>4</xdr:row>
      <xdr:rowOff>331527</xdr:rowOff>
    </xdr:from>
    <xdr:to>
      <xdr:col>1</xdr:col>
      <xdr:colOff>1320008</xdr:colOff>
      <xdr:row>6</xdr:row>
      <xdr:rowOff>223665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994A659-A132-401C-86D7-ADC710D798B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54" y="1712652"/>
          <a:ext cx="2122842" cy="68985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</xdr:row>
      <xdr:rowOff>73025</xdr:rowOff>
    </xdr:from>
    <xdr:to>
      <xdr:col>6</xdr:col>
      <xdr:colOff>37553</xdr:colOff>
      <xdr:row>4</xdr:row>
      <xdr:rowOff>142501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4E954DD-A9C6-4DAA-B095-2BE7258D0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1150" y="273050"/>
          <a:ext cx="1240878" cy="104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135979</xdr:colOff>
      <xdr:row>4</xdr:row>
      <xdr:rowOff>511175</xdr:rowOff>
    </xdr:from>
    <xdr:to>
      <xdr:col>5</xdr:col>
      <xdr:colOff>917029</xdr:colOff>
      <xdr:row>6</xdr:row>
      <xdr:rowOff>436563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DA8827FE-10C4-4EC9-845C-94BCD55B3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5529" y="1263650"/>
          <a:ext cx="781050" cy="80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20</v>
    <v>8</v>
    <v>0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0A3CA3-9A2E-4782-8FDB-AE54B998BF5C}" name="bdd_V102" displayName="bdd_V102" ref="A5:U4458" totalsRowShown="0" headerRowDxfId="39" headerRowBorderDxfId="38" tableBorderDxfId="37">
  <autoFilter ref="A5:U4458" xr:uid="{00000000-0009-0000-0100-000002000000}"/>
  <tableColumns count="21">
    <tableColumn id="1" xr3:uid="{D0C95E78-DE5B-4CE1-AD22-E2E91C5C4919}" name="FINESS Géographique" dataDxfId="36"/>
    <tableColumn id="2" xr3:uid="{E37D3750-2543-49BB-A30E-C421350EEBF8}" name="FINESS juridique" dataDxfId="35"/>
    <tableColumn id="3" xr3:uid="{6F0B41A9-69C5-412E-8920-96869B08D43E}" name="FINESS PMSI" dataDxfId="34"/>
    <tableColumn id="4" xr3:uid="{AF62A2C1-2293-4561-AC8B-B3F2B6AB266C}" name="Raison sociale " dataDxfId="33"/>
    <tableColumn id="5" xr3:uid="{B7F73140-2526-4851-81F0-904D178A173E}" name="Raison sociale juridique" dataDxfId="32"/>
    <tableColumn id="15" xr3:uid="{33DCE38A-6505-4647-9770-A02480DDC932}" name="Numéro du GHT" dataDxfId="31"/>
    <tableColumn id="16" xr3:uid="{455A19E3-E053-4AEE-8EAA-DAF3FF997926}" name="Intitulé du GHT" dataDxfId="30"/>
    <tableColumn id="17" xr3:uid="{62D8FEA7-7233-4995-9506-BE94E758D63A}" name="Etablissement support du GHT" dataDxfId="29"/>
    <tableColumn id="6" xr3:uid="{CEFA88D9-CEF5-4017-BE30-E9CAE7876DB9}" name="Département FINESS Géographique" dataDxfId="28"/>
    <tableColumn id="7" xr3:uid="{E8DF4D08-11E9-42D8-B458-9EB43CC56CF5}" name="Libellé département FINESS Géographique" dataDxfId="27"/>
    <tableColumn id="8" xr3:uid="{9BACDC59-4830-4E84-9759-2A04F7D2F602}" name="Région du FINESS géographique" dataDxfId="26"/>
    <tableColumn id="10" xr3:uid="{B04F4F41-5B5D-4860-A08D-108216BEB628}" name="Catégorie d’établissement" dataDxfId="25"/>
    <tableColumn id="9" xr3:uid="{C98FA2FC-FD56-4851-824A-217900203404}" name="Région du FINESS juridique " dataDxfId="24"/>
    <tableColumn id="11" xr3:uid="{EBB74261-AFB2-49E1-9602-761A893A738F}" name="SIREN" dataDxfId="23"/>
    <tableColumn id="20" xr3:uid="{EC72E3DD-D8D7-4F2F-A05F-03C55710A408}" name="Activité combinée" dataDxfId="22"/>
    <tableColumn id="13" xr3:uid="{A1350356-E419-4450-B3F2-E2E2009C9C25}" name="Etablissement ayant de l'activité PSY" dataDxfId="21"/>
    <tableColumn id="14" xr3:uid="{22DDC28D-E41C-40E6-BE3C-1718A3238BB6}" name="Etablissement ayant de l'activité MRC" dataDxfId="20"/>
    <tableColumn id="12" xr3:uid="{FF099562-167C-466F-94A9-56F8B2217E38}" name="Validation prérequis SUN-ES" dataDxfId="19">
      <calculatedColumnFormula>_xlfn.XLOOKUP(bdd_V102[[#This Row],[FINESS Géographique]],Tableau26[FINESS Geographique],Tableau26[Prérequis validation], _xlfn.XLOOKUP(bdd_V102[[#This Row],[FINESS juridique]],Tableau2[FINESS Juridique],Tableau2[Prérequis validation],"Non"))</calculatedColumnFormula>
    </tableColumn>
    <tableColumn id="18" xr3:uid="{62EC4DD6-04A7-49CA-B499-34F3957B2316}" name="ES public" dataDxfId="18">
      <calculatedColumnFormula>IF(OR(L6="CH",L6="CH ex-CHS",L6="HIA",L6="Autres publics",L6="CHU"),1,0)</calculatedColumnFormula>
    </tableColumn>
    <tableColumn id="19" xr3:uid="{4376B7BC-F5E8-4D1C-AD34-FE72841A3726}" name="ES public hors GHT" dataDxfId="17">
      <calculatedColumnFormula>IF(AND(S6=1,G6=""),1,0)</calculatedColumnFormula>
    </tableColumn>
    <tableColumn id="21" xr3:uid="{01E0C9D3-2EDB-49B5-A1C9-95274C89FEDF}" name="ES privés" dataDxfId="16">
      <calculatedColumnFormula>IF(S6=1,0,1)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AF1EEA-D118-4DDF-B0BE-70C039AF4076}" name="Tableau2" displayName="Tableau2" ref="A1:I1355" totalsRowShown="0">
  <autoFilter ref="A1:I1355" xr:uid="{74AF1EEA-D118-4DDF-B0BE-70C039AF4076}"/>
  <tableColumns count="9">
    <tableColumn id="1" xr3:uid="{0D249397-BF8B-4F78-814F-4B3D6FD40F49}" name="Région"/>
    <tableColumn id="2" xr3:uid="{0EEB45F4-59EA-4BE8-A6C2-B0720454B0DB}" name="Etablissement"/>
    <tableColumn id="3" xr3:uid="{5D079856-949F-4A41-9176-4DB34799BE3F}" name="FINESS PMSI "/>
    <tableColumn id="4" xr3:uid="{FA8A7BC5-8843-409B-A3D2-3A515B9DEE2B}" name="FINESS Geographique"/>
    <tableColumn id="5" xr3:uid="{D59237D8-F248-4AAE-8AE2-6378D9E763EB}" name="FINESS Juridique"/>
    <tableColumn id="6" xr3:uid="{91610ADF-2353-4990-9D24-621CBE55BBEB}" name="Statut juridique"/>
    <tableColumn id="7" xr3:uid="{9D9B79AA-127E-4EC4-92EC-84358BDD57A6}" name="Domaine"/>
    <tableColumn id="8" xr3:uid="{A504EBE7-BB8F-41BF-9417-1C456BCD3F46}" name="Groupes &amp; Fédérations"/>
    <tableColumn id="9" xr3:uid="{C6D6FA01-10A8-4EA6-9BF5-84DC18740ECC}" name="Prérequis validation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59B5EBC-A809-4D98-B9EC-917B29E34537}" name="Tableau26" displayName="Tableau26" ref="A1:I3055" totalsRowShown="0">
  <autoFilter ref="A1:I3055" xr:uid="{959B5EBC-A809-4D98-B9EC-917B29E34537}"/>
  <tableColumns count="9">
    <tableColumn id="1" xr3:uid="{9D06AC1C-34C6-48D9-A1CD-28AACAFC7D08}" name="Région"/>
    <tableColumn id="2" xr3:uid="{28891610-5DAB-4B75-BAFF-F65A357D7D60}" name="Etablissement"/>
    <tableColumn id="3" xr3:uid="{DDB78B5D-0821-498F-8F3B-B3B5701BF183}" name="FINESS PMSI "/>
    <tableColumn id="4" xr3:uid="{D9D942A2-6932-4B88-B4B2-B50B72B2E2AF}" name="FINESS Geographique"/>
    <tableColumn id="5" xr3:uid="{47405C47-3238-423A-838D-B88441187431}" name="FINESS Juridique"/>
    <tableColumn id="6" xr3:uid="{48D43BD3-67A2-4BE2-B6E3-C7C9893FE467}" name="Statut juridique"/>
    <tableColumn id="7" xr3:uid="{488CE377-626B-4271-8445-1FFAD8FDB8D8}" name="Domaine"/>
    <tableColumn id="8" xr3:uid="{AD2AB14D-98EA-412B-9B5D-1F183EC24C5D}" name="Groupes &amp; Fédérations"/>
    <tableColumn id="9" xr3:uid="{8F4A7A78-3D5E-4405-85E0-81AC65FCAE0B}" name="Prérequis validation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61116-194D-4E31-886B-AE07477D0997}">
  <sheetPr>
    <tabColor theme="1" tint="0.499984740745262"/>
  </sheetPr>
  <dimension ref="B1:AC97"/>
  <sheetViews>
    <sheetView zoomScale="85" zoomScaleNormal="85" workbookViewId="0">
      <selection activeCell="C3" sqref="C3"/>
    </sheetView>
  </sheetViews>
  <sheetFormatPr baseColWidth="10" defaultColWidth="10.85546875" defaultRowHeight="15"/>
  <cols>
    <col min="1" max="1" width="1.42578125" customWidth="1"/>
    <col min="2" max="2" width="1.42578125" style="5" customWidth="1"/>
    <col min="3" max="3" width="168" customWidth="1"/>
    <col min="4" max="4" width="13.5703125" customWidth="1"/>
    <col min="5" max="5" width="29" customWidth="1"/>
    <col min="14" max="14" width="30.140625" customWidth="1"/>
  </cols>
  <sheetData>
    <row r="1" spans="2:27" s="5" customFormat="1"/>
    <row r="2" spans="2:27" s="5" customFormat="1"/>
    <row r="3" spans="2:27" s="5" customFormat="1" ht="56.25">
      <c r="C3" s="108" t="s">
        <v>0</v>
      </c>
      <c r="E3" s="161"/>
      <c r="F3" s="162"/>
      <c r="G3" s="162"/>
      <c r="H3" s="162"/>
      <c r="I3" s="162"/>
      <c r="J3" s="162"/>
      <c r="K3" s="162"/>
      <c r="L3" s="162"/>
      <c r="M3" s="162"/>
      <c r="N3" s="162"/>
    </row>
    <row r="4" spans="2:27" s="5" customFormat="1"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2:27" s="5" customFormat="1"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27" s="5" customFormat="1"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27" s="5" customFormat="1" ht="15.75">
      <c r="E7"/>
      <c r="F7" s="109"/>
      <c r="G7" s="109"/>
      <c r="H7" s="109"/>
      <c r="I7" s="109"/>
      <c r="J7" s="109"/>
      <c r="K7" s="109"/>
      <c r="L7" s="109"/>
      <c r="M7" s="109"/>
      <c r="N7" s="109"/>
    </row>
    <row r="8" spans="2:27" s="5" customFormat="1" ht="15.75">
      <c r="E8" s="109"/>
      <c r="F8" s="109"/>
      <c r="G8" s="109"/>
      <c r="H8" s="109"/>
      <c r="I8" s="109"/>
      <c r="J8" s="109"/>
      <c r="K8" s="109"/>
      <c r="L8" s="109"/>
      <c r="M8" s="109"/>
      <c r="N8" s="109"/>
    </row>
    <row r="9" spans="2:27" s="5" customFormat="1" ht="27.75" customHeight="1" thickBot="1">
      <c r="C9" s="110" t="s">
        <v>1</v>
      </c>
      <c r="D9" s="111"/>
      <c r="E9" s="112"/>
    </row>
    <row r="10" spans="2:27" s="5" customFormat="1" ht="217.9" customHeight="1" thickBot="1">
      <c r="B10" s="113"/>
      <c r="C10" s="114" t="s">
        <v>2</v>
      </c>
      <c r="D10" s="112"/>
      <c r="E10" s="115"/>
      <c r="F10"/>
      <c r="G10" s="115"/>
      <c r="H10" s="115"/>
      <c r="I10" s="115"/>
      <c r="J10" s="115"/>
      <c r="K10" s="115"/>
      <c r="L10" s="115"/>
      <c r="M10" s="115"/>
      <c r="N10" s="115"/>
      <c r="O10" s="115"/>
      <c r="P10" s="116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</row>
    <row r="11" spans="2:27" s="5" customFormat="1" ht="10.9" customHeight="1">
      <c r="B11" s="113"/>
      <c r="C11" s="157"/>
      <c r="D11" s="112"/>
      <c r="E11" s="115"/>
      <c r="F11"/>
      <c r="G11" s="115"/>
      <c r="H11" s="115"/>
      <c r="I11" s="115"/>
      <c r="J11" s="115"/>
      <c r="K11" s="115"/>
      <c r="L11" s="115"/>
      <c r="M11" s="115"/>
      <c r="N11" s="115"/>
      <c r="O11" s="115"/>
      <c r="P11" s="116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</row>
    <row r="12" spans="2:27" s="5" customFormat="1" ht="26.45" customHeight="1" thickBot="1">
      <c r="B12" s="113"/>
      <c r="C12" s="110" t="s">
        <v>3</v>
      </c>
      <c r="D12" s="112"/>
      <c r="E12" s="115"/>
      <c r="F12"/>
      <c r="G12" s="115"/>
      <c r="H12" s="115"/>
      <c r="I12" s="115"/>
      <c r="J12" s="115"/>
      <c r="K12" s="115"/>
      <c r="L12" s="115"/>
      <c r="M12" s="115"/>
      <c r="N12" s="115"/>
      <c r="O12" s="115"/>
      <c r="P12" s="116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</row>
    <row r="13" spans="2:27" s="5" customFormat="1" ht="227.45" customHeight="1" thickBot="1">
      <c r="B13" s="113"/>
      <c r="C13" s="158" t="s">
        <v>8377</v>
      </c>
      <c r="D13" s="112"/>
      <c r="E13" s="115"/>
      <c r="F13"/>
      <c r="G13" s="115"/>
      <c r="H13" s="115"/>
      <c r="I13" s="115"/>
      <c r="J13" s="115"/>
      <c r="K13" s="115"/>
      <c r="L13" s="115"/>
      <c r="M13" s="115"/>
      <c r="N13" s="115"/>
      <c r="O13" s="115"/>
      <c r="P13" s="116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</row>
    <row r="14" spans="2:27" s="5" customFormat="1" ht="9.75" customHeight="1">
      <c r="B14" s="113"/>
      <c r="C14" s="111"/>
      <c r="D14" s="112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</row>
    <row r="15" spans="2:27" s="5" customFormat="1" ht="19.5" thickBot="1">
      <c r="B15" s="113"/>
      <c r="C15" s="110" t="s">
        <v>4</v>
      </c>
      <c r="D15" s="112"/>
      <c r="E15" s="115"/>
      <c r="F15" s="115"/>
      <c r="G15" s="115"/>
      <c r="H15" s="115"/>
      <c r="I15" s="115"/>
      <c r="J15" s="115"/>
      <c r="K15" s="115"/>
      <c r="L15" s="115"/>
      <c r="M15" s="115"/>
      <c r="N15" s="112"/>
      <c r="O15" s="115"/>
      <c r="P15" s="116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</row>
    <row r="16" spans="2:27" s="5" customFormat="1" ht="158.25" thickBot="1">
      <c r="B16" s="113"/>
      <c r="C16" s="114" t="s">
        <v>9339</v>
      </c>
      <c r="D16" s="112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6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</row>
    <row r="17" spans="2:29" s="5" customFormat="1">
      <c r="B17" s="113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6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</row>
    <row r="18" spans="2:29" s="5" customFormat="1">
      <c r="B18" s="113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6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</row>
    <row r="19" spans="2:29" s="5" customFormat="1">
      <c r="B19" s="113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6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</row>
    <row r="20" spans="2:29" s="5" customFormat="1">
      <c r="B20" s="113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6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</row>
    <row r="21" spans="2:29" s="5" customFormat="1">
      <c r="B21" s="113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</row>
    <row r="22" spans="2:29" s="5" customFormat="1">
      <c r="B22" s="113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</row>
    <row r="23" spans="2:29" s="5" customFormat="1">
      <c r="B23" s="113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6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</row>
    <row r="24" spans="2:29" s="5" customFormat="1">
      <c r="B24" s="113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</row>
    <row r="25" spans="2:29" s="5" customFormat="1">
      <c r="B25" s="113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</row>
    <row r="26" spans="2:29" s="5" customFormat="1">
      <c r="B26" s="113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</row>
    <row r="27" spans="2:29" s="5" customFormat="1">
      <c r="B27" s="113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</row>
    <row r="28" spans="2:29" s="5" customFormat="1"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</row>
    <row r="29" spans="2:29" s="5" customFormat="1"/>
    <row r="30" spans="2:29" s="5" customFormat="1"/>
    <row r="31" spans="2:29" s="5" customFormat="1"/>
    <row r="32" spans="2:29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/>
    <row r="46" s="5" customFormat="1"/>
    <row r="47" s="5" customFormat="1"/>
    <row r="48" s="5" customFormat="1"/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</sheetData>
  <mergeCells count="1">
    <mergeCell ref="E3:N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FD82-5F17-44AB-991E-F8D02A3505E9}">
  <dimension ref="A1:I1355"/>
  <sheetViews>
    <sheetView zoomScale="85" zoomScaleNormal="85" workbookViewId="0">
      <selection activeCell="I2" sqref="I2"/>
    </sheetView>
  </sheetViews>
  <sheetFormatPr baseColWidth="10" defaultRowHeight="15"/>
  <cols>
    <col min="2" max="2" width="14.28515625" customWidth="1"/>
    <col min="3" max="3" width="13.42578125" customWidth="1"/>
    <col min="4" max="4" width="20.28515625" customWidth="1"/>
    <col min="5" max="5" width="16.140625" customWidth="1"/>
    <col min="6" max="6" width="15.28515625" customWidth="1"/>
    <col min="8" max="8" width="21.42578125" customWidth="1"/>
    <col min="9" max="9" width="18.85546875" customWidth="1"/>
  </cols>
  <sheetData>
    <row r="1" spans="1:9">
      <c r="A1" t="s">
        <v>9</v>
      </c>
      <c r="B1" t="s">
        <v>6584</v>
      </c>
      <c r="C1" t="s">
        <v>6585</v>
      </c>
      <c r="D1" t="s">
        <v>6586</v>
      </c>
      <c r="E1" t="s">
        <v>18</v>
      </c>
      <c r="F1" t="s">
        <v>6587</v>
      </c>
      <c r="G1" t="s">
        <v>6588</v>
      </c>
      <c r="H1" t="s">
        <v>6589</v>
      </c>
      <c r="I1" t="s">
        <v>6590</v>
      </c>
    </row>
    <row r="2" spans="1:9">
      <c r="A2" t="s">
        <v>6641</v>
      </c>
      <c r="B2" t="s">
        <v>6651</v>
      </c>
      <c r="C2" t="s">
        <v>6414</v>
      </c>
      <c r="D2" t="s">
        <v>8407</v>
      </c>
      <c r="E2">
        <v>740790258</v>
      </c>
      <c r="F2" t="s">
        <v>6593</v>
      </c>
      <c r="G2" t="s">
        <v>8408</v>
      </c>
      <c r="H2" t="s">
        <v>6595</v>
      </c>
      <c r="I2" t="s">
        <v>6408</v>
      </c>
    </row>
    <row r="3" spans="1:9">
      <c r="A3" t="s">
        <v>6641</v>
      </c>
      <c r="B3" t="s">
        <v>3159</v>
      </c>
      <c r="C3" t="s">
        <v>6412</v>
      </c>
      <c r="D3" t="s">
        <v>8409</v>
      </c>
      <c r="E3">
        <v>380780080</v>
      </c>
      <c r="F3" t="s">
        <v>6593</v>
      </c>
      <c r="G3" t="s">
        <v>6655</v>
      </c>
      <c r="H3" t="s">
        <v>6595</v>
      </c>
      <c r="I3" t="s">
        <v>6408</v>
      </c>
    </row>
    <row r="4" spans="1:9">
      <c r="A4" t="s">
        <v>6641</v>
      </c>
      <c r="B4" t="s">
        <v>7163</v>
      </c>
      <c r="C4" t="s">
        <v>6419</v>
      </c>
      <c r="D4" t="s">
        <v>6598</v>
      </c>
      <c r="E4">
        <v>690782222</v>
      </c>
      <c r="F4" t="s">
        <v>6593</v>
      </c>
      <c r="G4" t="s">
        <v>6655</v>
      </c>
      <c r="H4" t="s">
        <v>6595</v>
      </c>
      <c r="I4" t="s">
        <v>6408</v>
      </c>
    </row>
    <row r="5" spans="1:9">
      <c r="A5" t="s">
        <v>6641</v>
      </c>
      <c r="B5" t="s">
        <v>7149</v>
      </c>
      <c r="C5" t="s">
        <v>8410</v>
      </c>
      <c r="D5" t="s">
        <v>6598</v>
      </c>
      <c r="E5">
        <v>690782271</v>
      </c>
      <c r="F5" t="s">
        <v>6593</v>
      </c>
      <c r="G5" t="s">
        <v>6682</v>
      </c>
      <c r="H5" t="s">
        <v>6595</v>
      </c>
      <c r="I5" t="s">
        <v>6408</v>
      </c>
    </row>
    <row r="6" spans="1:9">
      <c r="A6" t="s">
        <v>6641</v>
      </c>
      <c r="B6" t="s">
        <v>7162</v>
      </c>
      <c r="C6" t="s">
        <v>8411</v>
      </c>
      <c r="D6" t="s">
        <v>6598</v>
      </c>
      <c r="E6">
        <v>10780096</v>
      </c>
      <c r="F6" t="s">
        <v>6593</v>
      </c>
      <c r="G6" t="s">
        <v>6594</v>
      </c>
      <c r="H6" t="s">
        <v>6595</v>
      </c>
      <c r="I6" t="s">
        <v>6408</v>
      </c>
    </row>
    <row r="7" spans="1:9">
      <c r="A7" t="s">
        <v>6641</v>
      </c>
      <c r="B7" t="s">
        <v>1830</v>
      </c>
      <c r="C7" t="s">
        <v>8412</v>
      </c>
      <c r="D7" t="s">
        <v>8413</v>
      </c>
      <c r="E7">
        <v>690782230</v>
      </c>
      <c r="F7" t="s">
        <v>6593</v>
      </c>
      <c r="G7" t="s">
        <v>6599</v>
      </c>
      <c r="H7" t="s">
        <v>6595</v>
      </c>
      <c r="I7" t="s">
        <v>6408</v>
      </c>
    </row>
    <row r="8" spans="1:9">
      <c r="A8" t="s">
        <v>6641</v>
      </c>
      <c r="B8" t="s">
        <v>1827</v>
      </c>
      <c r="C8" t="s">
        <v>8414</v>
      </c>
      <c r="D8" t="s">
        <v>8415</v>
      </c>
      <c r="E8">
        <v>690782248</v>
      </c>
      <c r="F8" t="s">
        <v>6593</v>
      </c>
      <c r="G8" t="s">
        <v>6599</v>
      </c>
      <c r="H8" t="s">
        <v>6595</v>
      </c>
      <c r="I8" t="s">
        <v>6408</v>
      </c>
    </row>
    <row r="9" spans="1:9">
      <c r="A9" t="s">
        <v>6641</v>
      </c>
      <c r="B9" t="s">
        <v>7073</v>
      </c>
      <c r="C9" t="s">
        <v>6407</v>
      </c>
      <c r="D9" t="s">
        <v>6598</v>
      </c>
      <c r="E9">
        <v>630780989</v>
      </c>
      <c r="F9" t="s">
        <v>6593</v>
      </c>
      <c r="G9" t="s">
        <v>8416</v>
      </c>
      <c r="H9" t="s">
        <v>6595</v>
      </c>
      <c r="I9" t="s">
        <v>6408</v>
      </c>
    </row>
    <row r="10" spans="1:9">
      <c r="A10" t="s">
        <v>6641</v>
      </c>
      <c r="B10" t="s">
        <v>7160</v>
      </c>
      <c r="C10" t="s">
        <v>6417</v>
      </c>
      <c r="D10" t="s">
        <v>6598</v>
      </c>
      <c r="E10">
        <v>690781810</v>
      </c>
      <c r="F10" t="s">
        <v>6593</v>
      </c>
      <c r="G10" t="s">
        <v>6899</v>
      </c>
      <c r="H10" t="s">
        <v>6595</v>
      </c>
      <c r="I10" t="s">
        <v>6408</v>
      </c>
    </row>
    <row r="11" spans="1:9">
      <c r="A11" t="s">
        <v>6641</v>
      </c>
      <c r="B11" t="s">
        <v>6960</v>
      </c>
      <c r="C11" t="s">
        <v>8417</v>
      </c>
      <c r="D11" t="s">
        <v>8418</v>
      </c>
      <c r="E11">
        <v>420780041</v>
      </c>
      <c r="F11" t="s">
        <v>6593</v>
      </c>
      <c r="G11" t="s">
        <v>6627</v>
      </c>
      <c r="H11" t="s">
        <v>6595</v>
      </c>
      <c r="I11" t="s">
        <v>6408</v>
      </c>
    </row>
    <row r="12" spans="1:9">
      <c r="A12" t="s">
        <v>6641</v>
      </c>
      <c r="B12" t="s">
        <v>6649</v>
      </c>
      <c r="C12" t="s">
        <v>8419</v>
      </c>
      <c r="D12" t="s">
        <v>6598</v>
      </c>
      <c r="E12">
        <v>380780247</v>
      </c>
      <c r="F12" t="s">
        <v>6593</v>
      </c>
      <c r="G12" t="s">
        <v>6646</v>
      </c>
      <c r="H12" t="s">
        <v>6650</v>
      </c>
      <c r="I12" t="s">
        <v>6408</v>
      </c>
    </row>
    <row r="13" spans="1:9">
      <c r="A13" t="s">
        <v>6641</v>
      </c>
      <c r="B13" t="s">
        <v>6990</v>
      </c>
      <c r="C13" t="s">
        <v>8420</v>
      </c>
      <c r="D13" t="s">
        <v>8421</v>
      </c>
      <c r="E13">
        <v>380780056</v>
      </c>
      <c r="F13" t="s">
        <v>6593</v>
      </c>
      <c r="G13" t="s">
        <v>6646</v>
      </c>
      <c r="H13" t="s">
        <v>6595</v>
      </c>
      <c r="I13" t="s">
        <v>6408</v>
      </c>
    </row>
    <row r="14" spans="1:9">
      <c r="A14" t="s">
        <v>6641</v>
      </c>
      <c r="B14" t="s">
        <v>6963</v>
      </c>
      <c r="C14" t="s">
        <v>8422</v>
      </c>
      <c r="D14" t="s">
        <v>8423</v>
      </c>
      <c r="E14">
        <v>690780044</v>
      </c>
      <c r="F14" t="s">
        <v>6593</v>
      </c>
      <c r="G14" t="s">
        <v>6658</v>
      </c>
      <c r="H14" t="s">
        <v>6595</v>
      </c>
      <c r="I14" t="s">
        <v>6408</v>
      </c>
    </row>
    <row r="15" spans="1:9">
      <c r="A15" t="s">
        <v>6641</v>
      </c>
      <c r="B15" t="s">
        <v>6946</v>
      </c>
      <c r="C15" t="s">
        <v>6418</v>
      </c>
      <c r="D15" t="s">
        <v>6598</v>
      </c>
      <c r="E15">
        <v>380780049</v>
      </c>
      <c r="F15" t="s">
        <v>6593</v>
      </c>
      <c r="G15" t="s">
        <v>6682</v>
      </c>
      <c r="H15" t="s">
        <v>6595</v>
      </c>
      <c r="I15" t="s">
        <v>6408</v>
      </c>
    </row>
    <row r="16" spans="1:9">
      <c r="A16" t="s">
        <v>6641</v>
      </c>
      <c r="B16" t="s">
        <v>7055</v>
      </c>
      <c r="C16" t="s">
        <v>8424</v>
      </c>
      <c r="D16" t="s">
        <v>8425</v>
      </c>
      <c r="E16">
        <v>380781435</v>
      </c>
      <c r="F16" t="s">
        <v>6593</v>
      </c>
      <c r="G16" t="s">
        <v>6607</v>
      </c>
      <c r="H16" t="s">
        <v>6595</v>
      </c>
      <c r="I16" t="s">
        <v>6408</v>
      </c>
    </row>
    <row r="17" spans="1:9">
      <c r="A17" t="s">
        <v>6641</v>
      </c>
      <c r="B17" t="s">
        <v>6981</v>
      </c>
      <c r="C17" t="s">
        <v>6416</v>
      </c>
      <c r="D17" t="s">
        <v>6598</v>
      </c>
      <c r="E17">
        <v>420784878</v>
      </c>
      <c r="F17" t="s">
        <v>6593</v>
      </c>
      <c r="G17" t="s">
        <v>6655</v>
      </c>
      <c r="H17" t="s">
        <v>6595</v>
      </c>
      <c r="I17" t="s">
        <v>6408</v>
      </c>
    </row>
    <row r="18" spans="1:9">
      <c r="A18" t="s">
        <v>6641</v>
      </c>
      <c r="B18" t="s">
        <v>6935</v>
      </c>
      <c r="C18" t="s">
        <v>8426</v>
      </c>
      <c r="D18" t="s">
        <v>6598</v>
      </c>
      <c r="E18">
        <v>30780092</v>
      </c>
      <c r="F18" t="s">
        <v>6593</v>
      </c>
      <c r="G18" t="s">
        <v>6607</v>
      </c>
      <c r="H18" t="s">
        <v>6595</v>
      </c>
      <c r="I18" t="s">
        <v>6408</v>
      </c>
    </row>
    <row r="19" spans="1:9">
      <c r="A19" t="s">
        <v>6641</v>
      </c>
      <c r="B19" t="s">
        <v>6889</v>
      </c>
      <c r="C19" t="s">
        <v>8427</v>
      </c>
      <c r="D19" t="s">
        <v>6598</v>
      </c>
      <c r="E19">
        <v>730002839</v>
      </c>
      <c r="F19" t="s">
        <v>6593</v>
      </c>
      <c r="G19" t="s">
        <v>6658</v>
      </c>
      <c r="H19" t="s">
        <v>6595</v>
      </c>
      <c r="I19" t="s">
        <v>6408</v>
      </c>
    </row>
    <row r="20" spans="1:9">
      <c r="A20" t="s">
        <v>6641</v>
      </c>
      <c r="B20" t="s">
        <v>6702</v>
      </c>
      <c r="C20" t="s">
        <v>6410</v>
      </c>
      <c r="D20" t="s">
        <v>6598</v>
      </c>
      <c r="E20">
        <v>10780054</v>
      </c>
      <c r="F20" t="s">
        <v>6593</v>
      </c>
      <c r="G20" t="s">
        <v>8416</v>
      </c>
      <c r="H20" t="s">
        <v>6595</v>
      </c>
      <c r="I20" t="s">
        <v>6408</v>
      </c>
    </row>
    <row r="21" spans="1:9">
      <c r="A21" t="s">
        <v>6641</v>
      </c>
      <c r="B21" t="s">
        <v>6861</v>
      </c>
      <c r="C21" t="s">
        <v>8428</v>
      </c>
      <c r="D21" t="s">
        <v>6598</v>
      </c>
      <c r="E21">
        <v>10008407</v>
      </c>
      <c r="F21" t="s">
        <v>6593</v>
      </c>
      <c r="G21" t="s">
        <v>6648</v>
      </c>
      <c r="H21" t="s">
        <v>6595</v>
      </c>
      <c r="I21" t="s">
        <v>6408</v>
      </c>
    </row>
    <row r="22" spans="1:9">
      <c r="A22" t="s">
        <v>6641</v>
      </c>
      <c r="B22" t="s">
        <v>6884</v>
      </c>
      <c r="C22" t="s">
        <v>8429</v>
      </c>
      <c r="D22" t="s">
        <v>8430</v>
      </c>
      <c r="E22">
        <v>630781011</v>
      </c>
      <c r="F22" t="s">
        <v>6593</v>
      </c>
      <c r="G22" t="s">
        <v>6648</v>
      </c>
      <c r="H22" t="s">
        <v>6595</v>
      </c>
      <c r="I22" t="s">
        <v>6408</v>
      </c>
    </row>
    <row r="23" spans="1:9">
      <c r="A23" t="s">
        <v>6641</v>
      </c>
      <c r="B23" t="s">
        <v>7143</v>
      </c>
      <c r="C23" t="s">
        <v>8431</v>
      </c>
      <c r="D23" t="s">
        <v>8432</v>
      </c>
      <c r="E23">
        <v>420780652</v>
      </c>
      <c r="F23" t="s">
        <v>6593</v>
      </c>
      <c r="G23" t="s">
        <v>8433</v>
      </c>
      <c r="H23" t="s">
        <v>8434</v>
      </c>
      <c r="I23" t="s">
        <v>6408</v>
      </c>
    </row>
    <row r="24" spans="1:9">
      <c r="A24" t="s">
        <v>6641</v>
      </c>
      <c r="B24" t="s">
        <v>7135</v>
      </c>
      <c r="C24" t="s">
        <v>8435</v>
      </c>
      <c r="D24" t="s">
        <v>6598</v>
      </c>
      <c r="E24">
        <v>420002495</v>
      </c>
      <c r="F24" t="s">
        <v>6593</v>
      </c>
      <c r="G24" t="s">
        <v>6648</v>
      </c>
      <c r="H24" t="s">
        <v>6595</v>
      </c>
      <c r="I24" t="s">
        <v>6408</v>
      </c>
    </row>
    <row r="25" spans="1:9">
      <c r="A25" t="s">
        <v>6641</v>
      </c>
      <c r="B25" t="s">
        <v>6963</v>
      </c>
      <c r="C25" t="s">
        <v>8423</v>
      </c>
      <c r="D25" t="s">
        <v>8423</v>
      </c>
      <c r="E25">
        <v>690780044</v>
      </c>
      <c r="F25" t="s">
        <v>6593</v>
      </c>
      <c r="G25" t="s">
        <v>7086</v>
      </c>
      <c r="H25" t="s">
        <v>6595</v>
      </c>
      <c r="I25" t="s">
        <v>6408</v>
      </c>
    </row>
    <row r="26" spans="1:9">
      <c r="A26" t="s">
        <v>6641</v>
      </c>
      <c r="B26" t="s">
        <v>6860</v>
      </c>
      <c r="C26" t="s">
        <v>8436</v>
      </c>
      <c r="D26" t="s">
        <v>6598</v>
      </c>
      <c r="E26">
        <v>420013831</v>
      </c>
      <c r="F26" t="s">
        <v>6593</v>
      </c>
      <c r="G26" t="s">
        <v>8416</v>
      </c>
      <c r="H26" t="s">
        <v>8437</v>
      </c>
      <c r="I26" t="s">
        <v>6408</v>
      </c>
    </row>
    <row r="27" spans="1:9">
      <c r="A27" t="s">
        <v>6641</v>
      </c>
      <c r="B27" t="s">
        <v>6805</v>
      </c>
      <c r="C27" t="s">
        <v>8438</v>
      </c>
      <c r="D27" t="s">
        <v>6598</v>
      </c>
      <c r="E27">
        <v>420780033</v>
      </c>
      <c r="F27" t="s">
        <v>6593</v>
      </c>
      <c r="G27" t="s">
        <v>6607</v>
      </c>
      <c r="H27" t="s">
        <v>6595</v>
      </c>
      <c r="I27" t="s">
        <v>6408</v>
      </c>
    </row>
    <row r="28" spans="1:9">
      <c r="A28" t="s">
        <v>6641</v>
      </c>
      <c r="B28" t="s">
        <v>7137</v>
      </c>
      <c r="C28" t="s">
        <v>8439</v>
      </c>
      <c r="D28" t="s">
        <v>8440</v>
      </c>
      <c r="E28">
        <v>70780366</v>
      </c>
      <c r="F28" t="s">
        <v>6593</v>
      </c>
      <c r="G28" t="s">
        <v>6599</v>
      </c>
      <c r="H28" t="s">
        <v>6595</v>
      </c>
      <c r="I28" t="s">
        <v>6408</v>
      </c>
    </row>
    <row r="29" spans="1:9">
      <c r="A29" t="s">
        <v>6641</v>
      </c>
      <c r="B29" t="s">
        <v>6733</v>
      </c>
      <c r="C29" t="s">
        <v>8441</v>
      </c>
      <c r="D29" t="s">
        <v>8442</v>
      </c>
      <c r="E29">
        <v>260000104</v>
      </c>
      <c r="F29" t="s">
        <v>6593</v>
      </c>
      <c r="G29" t="s">
        <v>6599</v>
      </c>
      <c r="H29" t="s">
        <v>6595</v>
      </c>
      <c r="I29" t="s">
        <v>6408</v>
      </c>
    </row>
    <row r="30" spans="1:9">
      <c r="A30" t="s">
        <v>6641</v>
      </c>
      <c r="B30" t="s">
        <v>7053</v>
      </c>
      <c r="C30" t="s">
        <v>8443</v>
      </c>
      <c r="D30" t="s">
        <v>8444</v>
      </c>
      <c r="E30">
        <v>70780374</v>
      </c>
      <c r="F30" t="s">
        <v>6593</v>
      </c>
      <c r="G30" t="s">
        <v>6599</v>
      </c>
      <c r="H30" t="s">
        <v>6595</v>
      </c>
      <c r="I30" t="s">
        <v>6408</v>
      </c>
    </row>
    <row r="31" spans="1:9">
      <c r="A31" t="s">
        <v>6641</v>
      </c>
      <c r="B31" t="s">
        <v>2098</v>
      </c>
      <c r="C31" t="s">
        <v>8445</v>
      </c>
      <c r="D31" t="s">
        <v>6598</v>
      </c>
      <c r="E31">
        <v>70007927</v>
      </c>
      <c r="F31" t="s">
        <v>6593</v>
      </c>
      <c r="G31" t="s">
        <v>6599</v>
      </c>
      <c r="H31" t="s">
        <v>6595</v>
      </c>
      <c r="I31" t="s">
        <v>6408</v>
      </c>
    </row>
    <row r="32" spans="1:9">
      <c r="A32" t="s">
        <v>6641</v>
      </c>
      <c r="B32" t="s">
        <v>2074</v>
      </c>
      <c r="C32" t="s">
        <v>8446</v>
      </c>
      <c r="D32" t="s">
        <v>8447</v>
      </c>
      <c r="E32">
        <v>70780127</v>
      </c>
      <c r="F32" t="s">
        <v>6593</v>
      </c>
      <c r="G32" t="s">
        <v>6599</v>
      </c>
      <c r="H32" t="s">
        <v>6595</v>
      </c>
      <c r="I32" t="s">
        <v>6408</v>
      </c>
    </row>
    <row r="33" spans="1:9">
      <c r="A33" t="s">
        <v>6641</v>
      </c>
      <c r="B33" t="s">
        <v>7026</v>
      </c>
      <c r="C33" t="s">
        <v>8448</v>
      </c>
      <c r="D33" t="s">
        <v>8449</v>
      </c>
      <c r="E33">
        <v>70780119</v>
      </c>
      <c r="F33" t="s">
        <v>6593</v>
      </c>
      <c r="G33" t="s">
        <v>6599</v>
      </c>
      <c r="H33" t="s">
        <v>6595</v>
      </c>
      <c r="I33" t="s">
        <v>6408</v>
      </c>
    </row>
    <row r="34" spans="1:9">
      <c r="A34" t="s">
        <v>6641</v>
      </c>
      <c r="B34" t="s">
        <v>7155</v>
      </c>
      <c r="C34" t="s">
        <v>8450</v>
      </c>
      <c r="D34" t="s">
        <v>6598</v>
      </c>
      <c r="E34">
        <v>260016910</v>
      </c>
      <c r="F34" t="s">
        <v>6593</v>
      </c>
      <c r="G34" t="s">
        <v>6655</v>
      </c>
      <c r="H34" t="s">
        <v>6595</v>
      </c>
      <c r="I34" t="s">
        <v>6408</v>
      </c>
    </row>
    <row r="35" spans="1:9">
      <c r="A35" t="s">
        <v>6641</v>
      </c>
      <c r="B35" t="s">
        <v>6730</v>
      </c>
      <c r="C35" t="s">
        <v>8451</v>
      </c>
      <c r="D35" t="s">
        <v>8452</v>
      </c>
      <c r="E35">
        <v>260000054</v>
      </c>
      <c r="F35" t="s">
        <v>6593</v>
      </c>
      <c r="G35" t="s">
        <v>6715</v>
      </c>
      <c r="H35" t="s">
        <v>6595</v>
      </c>
      <c r="I35" t="s">
        <v>6408</v>
      </c>
    </row>
    <row r="36" spans="1:9">
      <c r="A36" t="s">
        <v>6641</v>
      </c>
      <c r="B36" t="s">
        <v>6834</v>
      </c>
      <c r="C36" t="s">
        <v>6420</v>
      </c>
      <c r="D36" t="s">
        <v>8453</v>
      </c>
      <c r="E36">
        <v>260000021</v>
      </c>
      <c r="F36" t="s">
        <v>6593</v>
      </c>
      <c r="G36" t="s">
        <v>6655</v>
      </c>
      <c r="H36" t="s">
        <v>6595</v>
      </c>
      <c r="I36" t="s">
        <v>6408</v>
      </c>
    </row>
    <row r="37" spans="1:9">
      <c r="A37" t="s">
        <v>6641</v>
      </c>
      <c r="B37" t="s">
        <v>6856</v>
      </c>
      <c r="C37" t="s">
        <v>8454</v>
      </c>
      <c r="D37" t="s">
        <v>6598</v>
      </c>
      <c r="E37">
        <v>260003264</v>
      </c>
      <c r="F37" t="s">
        <v>6593</v>
      </c>
      <c r="G37" t="s">
        <v>6627</v>
      </c>
      <c r="H37" t="s">
        <v>6639</v>
      </c>
      <c r="I37" t="s">
        <v>6408</v>
      </c>
    </row>
    <row r="38" spans="1:9">
      <c r="A38" t="s">
        <v>6641</v>
      </c>
      <c r="B38" t="s">
        <v>6995</v>
      </c>
      <c r="C38" t="s">
        <v>8455</v>
      </c>
      <c r="D38" t="s">
        <v>8456</v>
      </c>
      <c r="E38">
        <v>30780282</v>
      </c>
      <c r="F38" t="s">
        <v>6593</v>
      </c>
      <c r="G38" t="s">
        <v>6599</v>
      </c>
      <c r="H38" t="s">
        <v>6595</v>
      </c>
      <c r="I38" t="s">
        <v>6408</v>
      </c>
    </row>
    <row r="39" spans="1:9">
      <c r="A39" t="s">
        <v>6641</v>
      </c>
      <c r="B39" t="s">
        <v>7024</v>
      </c>
      <c r="C39" t="s">
        <v>8457</v>
      </c>
      <c r="D39" t="s">
        <v>8458</v>
      </c>
      <c r="E39">
        <v>70004742</v>
      </c>
      <c r="F39" t="s">
        <v>6593</v>
      </c>
      <c r="G39" t="s">
        <v>6627</v>
      </c>
      <c r="H39" t="s">
        <v>6595</v>
      </c>
      <c r="I39" t="s">
        <v>6408</v>
      </c>
    </row>
    <row r="40" spans="1:9">
      <c r="A40" t="s">
        <v>6641</v>
      </c>
      <c r="B40" t="s">
        <v>6875</v>
      </c>
      <c r="C40" t="s">
        <v>8459</v>
      </c>
      <c r="D40" t="s">
        <v>8460</v>
      </c>
      <c r="E40">
        <v>70780150</v>
      </c>
      <c r="F40" t="s">
        <v>6593</v>
      </c>
      <c r="G40" t="s">
        <v>6599</v>
      </c>
      <c r="H40" t="s">
        <v>6595</v>
      </c>
      <c r="I40" t="s">
        <v>6408</v>
      </c>
    </row>
    <row r="41" spans="1:9">
      <c r="A41" t="s">
        <v>6641</v>
      </c>
      <c r="B41" t="s">
        <v>6680</v>
      </c>
      <c r="C41" t="s">
        <v>8461</v>
      </c>
      <c r="D41" t="s">
        <v>6598</v>
      </c>
      <c r="E41">
        <v>70005566</v>
      </c>
      <c r="F41" t="s">
        <v>6593</v>
      </c>
      <c r="G41" t="s">
        <v>8462</v>
      </c>
      <c r="H41" t="s">
        <v>6595</v>
      </c>
      <c r="I41" t="s">
        <v>6408</v>
      </c>
    </row>
    <row r="42" spans="1:9">
      <c r="A42" t="s">
        <v>6641</v>
      </c>
      <c r="B42" t="s">
        <v>6986</v>
      </c>
      <c r="C42" t="s">
        <v>8463</v>
      </c>
      <c r="D42" t="s">
        <v>8464</v>
      </c>
      <c r="E42">
        <v>730780103</v>
      </c>
      <c r="F42" t="s">
        <v>6593</v>
      </c>
      <c r="G42" t="s">
        <v>6658</v>
      </c>
      <c r="H42" t="s">
        <v>6595</v>
      </c>
      <c r="I42" t="s">
        <v>6408</v>
      </c>
    </row>
    <row r="43" spans="1:9">
      <c r="A43" t="s">
        <v>6641</v>
      </c>
      <c r="B43" t="s">
        <v>6703</v>
      </c>
      <c r="C43" t="s">
        <v>8465</v>
      </c>
      <c r="D43" t="s">
        <v>8466</v>
      </c>
      <c r="E43">
        <v>730780525</v>
      </c>
      <c r="F43" t="s">
        <v>6593</v>
      </c>
      <c r="G43" t="s">
        <v>6648</v>
      </c>
      <c r="H43" t="s">
        <v>6595</v>
      </c>
      <c r="I43" t="s">
        <v>6408</v>
      </c>
    </row>
    <row r="44" spans="1:9">
      <c r="A44" t="s">
        <v>6641</v>
      </c>
      <c r="B44" t="s">
        <v>6701</v>
      </c>
      <c r="C44" t="s">
        <v>8467</v>
      </c>
      <c r="D44" t="s">
        <v>8468</v>
      </c>
      <c r="E44">
        <v>420781791</v>
      </c>
      <c r="F44" t="s">
        <v>6593</v>
      </c>
      <c r="G44" t="s">
        <v>6627</v>
      </c>
      <c r="H44" t="s">
        <v>6595</v>
      </c>
      <c r="I44" t="s">
        <v>6408</v>
      </c>
    </row>
    <row r="45" spans="1:9">
      <c r="A45" t="s">
        <v>6641</v>
      </c>
      <c r="B45" t="s">
        <v>7130</v>
      </c>
      <c r="C45" t="s">
        <v>8469</v>
      </c>
      <c r="D45" t="s">
        <v>8470</v>
      </c>
      <c r="E45">
        <v>740781893</v>
      </c>
      <c r="F45" t="s">
        <v>6593</v>
      </c>
      <c r="G45" t="s">
        <v>6599</v>
      </c>
      <c r="H45" t="s">
        <v>6595</v>
      </c>
      <c r="I45" t="s">
        <v>6408</v>
      </c>
    </row>
    <row r="46" spans="1:9">
      <c r="A46" t="s">
        <v>6641</v>
      </c>
      <c r="B46" t="s">
        <v>7126</v>
      </c>
      <c r="C46" t="s">
        <v>8471</v>
      </c>
      <c r="D46" t="s">
        <v>8472</v>
      </c>
      <c r="E46">
        <v>740781182</v>
      </c>
      <c r="F46" t="s">
        <v>6593</v>
      </c>
      <c r="G46" t="s">
        <v>6599</v>
      </c>
      <c r="H46" t="s">
        <v>6595</v>
      </c>
      <c r="I46" t="s">
        <v>6408</v>
      </c>
    </row>
    <row r="47" spans="1:9">
      <c r="A47" t="s">
        <v>6641</v>
      </c>
      <c r="B47" t="s">
        <v>6819</v>
      </c>
      <c r="C47" t="s">
        <v>8473</v>
      </c>
      <c r="D47" t="s">
        <v>8474</v>
      </c>
      <c r="E47">
        <v>380780171</v>
      </c>
      <c r="F47" t="s">
        <v>6593</v>
      </c>
      <c r="G47" t="s">
        <v>6599</v>
      </c>
      <c r="H47" t="s">
        <v>6595</v>
      </c>
      <c r="I47" t="s">
        <v>6408</v>
      </c>
    </row>
    <row r="48" spans="1:9">
      <c r="A48" t="s">
        <v>6641</v>
      </c>
      <c r="B48" t="s">
        <v>7131</v>
      </c>
      <c r="C48" t="s">
        <v>8475</v>
      </c>
      <c r="D48" t="s">
        <v>8476</v>
      </c>
      <c r="E48">
        <v>740781190</v>
      </c>
      <c r="F48" t="s">
        <v>6593</v>
      </c>
      <c r="G48" t="s">
        <v>6599</v>
      </c>
      <c r="H48" t="s">
        <v>6595</v>
      </c>
      <c r="I48" t="s">
        <v>6408</v>
      </c>
    </row>
    <row r="49" spans="1:9">
      <c r="A49" t="s">
        <v>6641</v>
      </c>
      <c r="B49" t="s">
        <v>6934</v>
      </c>
      <c r="C49" t="s">
        <v>6409</v>
      </c>
      <c r="D49" t="s">
        <v>6598</v>
      </c>
      <c r="E49">
        <v>730000015</v>
      </c>
      <c r="F49" t="s">
        <v>6593</v>
      </c>
      <c r="G49" t="s">
        <v>6682</v>
      </c>
      <c r="H49" t="s">
        <v>6595</v>
      </c>
      <c r="I49" t="s">
        <v>6408</v>
      </c>
    </row>
    <row r="50" spans="1:9">
      <c r="A50" t="s">
        <v>6641</v>
      </c>
      <c r="B50" t="s">
        <v>6786</v>
      </c>
      <c r="C50" t="s">
        <v>8477</v>
      </c>
      <c r="D50" t="s">
        <v>8478</v>
      </c>
      <c r="E50">
        <v>380781351</v>
      </c>
      <c r="F50" t="s">
        <v>6593</v>
      </c>
      <c r="G50" t="s">
        <v>6627</v>
      </c>
      <c r="H50" t="s">
        <v>6595</v>
      </c>
      <c r="I50" t="s">
        <v>6408</v>
      </c>
    </row>
    <row r="51" spans="1:9">
      <c r="A51" t="s">
        <v>6641</v>
      </c>
      <c r="B51" t="s">
        <v>6867</v>
      </c>
      <c r="C51" t="s">
        <v>8479</v>
      </c>
      <c r="D51" t="s">
        <v>6598</v>
      </c>
      <c r="E51">
        <v>420016933</v>
      </c>
      <c r="F51" t="s">
        <v>6593</v>
      </c>
      <c r="G51" t="s">
        <v>6627</v>
      </c>
      <c r="H51" t="s">
        <v>6595</v>
      </c>
      <c r="I51" t="s">
        <v>6408</v>
      </c>
    </row>
    <row r="52" spans="1:9">
      <c r="A52" t="s">
        <v>6641</v>
      </c>
      <c r="B52" t="s">
        <v>7098</v>
      </c>
      <c r="C52" t="s">
        <v>8480</v>
      </c>
      <c r="D52" t="s">
        <v>6598</v>
      </c>
      <c r="E52">
        <v>260000047</v>
      </c>
      <c r="F52" t="s">
        <v>6593</v>
      </c>
      <c r="G52" t="s">
        <v>6655</v>
      </c>
      <c r="H52" t="s">
        <v>6595</v>
      </c>
      <c r="I52" t="s">
        <v>6408</v>
      </c>
    </row>
    <row r="53" spans="1:9">
      <c r="A53" t="s">
        <v>6641</v>
      </c>
      <c r="B53" t="s">
        <v>6874</v>
      </c>
      <c r="C53" t="s">
        <v>8481</v>
      </c>
      <c r="D53" t="s">
        <v>8482</v>
      </c>
      <c r="E53">
        <v>630780302</v>
      </c>
      <c r="F53" t="s">
        <v>6593</v>
      </c>
      <c r="G53" t="s">
        <v>6599</v>
      </c>
      <c r="H53" t="s">
        <v>6595</v>
      </c>
      <c r="I53" t="s">
        <v>6408</v>
      </c>
    </row>
    <row r="54" spans="1:9">
      <c r="A54" t="s">
        <v>6641</v>
      </c>
      <c r="B54" t="s">
        <v>6877</v>
      </c>
      <c r="C54" t="s">
        <v>8483</v>
      </c>
      <c r="D54" t="s">
        <v>8484</v>
      </c>
      <c r="E54">
        <v>690780069</v>
      </c>
      <c r="F54" t="s">
        <v>6593</v>
      </c>
      <c r="G54" t="s">
        <v>6627</v>
      </c>
      <c r="H54" t="s">
        <v>6595</v>
      </c>
      <c r="I54" t="s">
        <v>6408</v>
      </c>
    </row>
    <row r="55" spans="1:9">
      <c r="A55" t="s">
        <v>6641</v>
      </c>
      <c r="B55" t="s">
        <v>7141</v>
      </c>
      <c r="C55" t="s">
        <v>8485</v>
      </c>
      <c r="D55" t="s">
        <v>8486</v>
      </c>
      <c r="E55">
        <v>690780077</v>
      </c>
      <c r="F55" t="s">
        <v>6593</v>
      </c>
      <c r="G55" t="s">
        <v>6670</v>
      </c>
      <c r="H55" t="s">
        <v>6595</v>
      </c>
      <c r="I55" t="s">
        <v>6408</v>
      </c>
    </row>
    <row r="56" spans="1:9">
      <c r="A56" t="s">
        <v>6641</v>
      </c>
      <c r="B56" t="s">
        <v>6699</v>
      </c>
      <c r="C56" t="s">
        <v>8487</v>
      </c>
      <c r="D56" t="s">
        <v>8488</v>
      </c>
      <c r="E56">
        <v>630781367</v>
      </c>
      <c r="F56" t="s">
        <v>6593</v>
      </c>
      <c r="G56" t="s">
        <v>6599</v>
      </c>
      <c r="H56" t="s">
        <v>6595</v>
      </c>
      <c r="I56" t="s">
        <v>6408</v>
      </c>
    </row>
    <row r="57" spans="1:9">
      <c r="A57" t="s">
        <v>6641</v>
      </c>
      <c r="B57" t="s">
        <v>7157</v>
      </c>
      <c r="C57" t="s">
        <v>8489</v>
      </c>
      <c r="D57" t="s">
        <v>6598</v>
      </c>
      <c r="E57">
        <v>740001839</v>
      </c>
      <c r="F57" t="s">
        <v>6593</v>
      </c>
      <c r="G57" t="s">
        <v>6655</v>
      </c>
      <c r="H57" t="s">
        <v>6595</v>
      </c>
      <c r="I57" t="s">
        <v>6408</v>
      </c>
    </row>
    <row r="58" spans="1:9">
      <c r="A58" t="s">
        <v>6641</v>
      </c>
      <c r="B58" t="s">
        <v>6654</v>
      </c>
      <c r="C58" t="s">
        <v>6415</v>
      </c>
      <c r="D58" t="s">
        <v>6598</v>
      </c>
      <c r="E58">
        <v>740781133</v>
      </c>
      <c r="F58" t="s">
        <v>6593</v>
      </c>
      <c r="G58" t="s">
        <v>6655</v>
      </c>
      <c r="H58" t="s">
        <v>6595</v>
      </c>
      <c r="I58" t="s">
        <v>6408</v>
      </c>
    </row>
    <row r="59" spans="1:9">
      <c r="A59" t="s">
        <v>6641</v>
      </c>
      <c r="B59" t="s">
        <v>6872</v>
      </c>
      <c r="C59" t="s">
        <v>6413</v>
      </c>
      <c r="D59" t="s">
        <v>8490</v>
      </c>
      <c r="E59">
        <v>430000018</v>
      </c>
      <c r="F59" t="s">
        <v>6593</v>
      </c>
      <c r="G59" t="s">
        <v>6715</v>
      </c>
      <c r="H59" t="s">
        <v>6595</v>
      </c>
      <c r="I59" t="s">
        <v>6408</v>
      </c>
    </row>
    <row r="60" spans="1:9">
      <c r="A60" t="s">
        <v>6641</v>
      </c>
      <c r="B60" t="s">
        <v>6881</v>
      </c>
      <c r="C60" t="s">
        <v>8491</v>
      </c>
      <c r="D60" t="s">
        <v>8492</v>
      </c>
      <c r="E60">
        <v>420780660</v>
      </c>
      <c r="F60" t="s">
        <v>6593</v>
      </c>
      <c r="G60" t="s">
        <v>6627</v>
      </c>
      <c r="H60" t="s">
        <v>8434</v>
      </c>
      <c r="I60" t="s">
        <v>6408</v>
      </c>
    </row>
    <row r="61" spans="1:9">
      <c r="A61" t="s">
        <v>6641</v>
      </c>
      <c r="B61" t="s">
        <v>6792</v>
      </c>
      <c r="C61" t="s">
        <v>8493</v>
      </c>
      <c r="D61" t="s">
        <v>6598</v>
      </c>
      <c r="E61">
        <v>30780100</v>
      </c>
      <c r="F61" t="s">
        <v>6593</v>
      </c>
      <c r="G61" t="s">
        <v>6635</v>
      </c>
      <c r="H61" t="s">
        <v>8434</v>
      </c>
      <c r="I61" t="s">
        <v>6408</v>
      </c>
    </row>
    <row r="62" spans="1:9">
      <c r="A62" t="s">
        <v>6641</v>
      </c>
      <c r="B62" t="s">
        <v>6864</v>
      </c>
      <c r="C62" t="s">
        <v>8494</v>
      </c>
      <c r="D62" t="s">
        <v>8495</v>
      </c>
      <c r="E62">
        <v>630180032</v>
      </c>
      <c r="F62" t="s">
        <v>6593</v>
      </c>
      <c r="G62" t="s">
        <v>6599</v>
      </c>
      <c r="H62" t="s">
        <v>8434</v>
      </c>
      <c r="I62" t="s">
        <v>6408</v>
      </c>
    </row>
    <row r="63" spans="1:9">
      <c r="A63" t="s">
        <v>6641</v>
      </c>
      <c r="B63" t="s">
        <v>2823</v>
      </c>
      <c r="C63" t="s">
        <v>8496</v>
      </c>
      <c r="D63" t="s">
        <v>6598</v>
      </c>
      <c r="E63">
        <v>740790381</v>
      </c>
      <c r="F63" t="s">
        <v>6593</v>
      </c>
      <c r="G63" t="s">
        <v>6655</v>
      </c>
      <c r="H63" t="s">
        <v>6595</v>
      </c>
      <c r="I63" t="s">
        <v>6408</v>
      </c>
    </row>
    <row r="64" spans="1:9">
      <c r="A64" t="s">
        <v>6641</v>
      </c>
      <c r="B64" t="s">
        <v>2058</v>
      </c>
      <c r="C64" t="s">
        <v>8497</v>
      </c>
      <c r="D64" t="s">
        <v>8498</v>
      </c>
      <c r="E64">
        <v>380780098</v>
      </c>
      <c r="F64" t="s">
        <v>6593</v>
      </c>
      <c r="G64" t="s">
        <v>6599</v>
      </c>
      <c r="H64" t="s">
        <v>6595</v>
      </c>
      <c r="I64" t="s">
        <v>6408</v>
      </c>
    </row>
    <row r="65" spans="1:9">
      <c r="A65" t="s">
        <v>6641</v>
      </c>
      <c r="B65" t="s">
        <v>1998</v>
      </c>
      <c r="C65" t="s">
        <v>8499</v>
      </c>
      <c r="D65" t="s">
        <v>8500</v>
      </c>
      <c r="E65">
        <v>380780072</v>
      </c>
      <c r="F65" t="s">
        <v>6593</v>
      </c>
      <c r="G65" t="s">
        <v>6599</v>
      </c>
      <c r="H65" t="s">
        <v>6595</v>
      </c>
      <c r="I65" t="s">
        <v>6408</v>
      </c>
    </row>
    <row r="66" spans="1:9">
      <c r="A66" t="s">
        <v>6641</v>
      </c>
      <c r="B66" t="s">
        <v>2218</v>
      </c>
      <c r="C66" t="s">
        <v>8501</v>
      </c>
      <c r="D66" t="s">
        <v>8501</v>
      </c>
      <c r="E66">
        <v>380780031</v>
      </c>
      <c r="F66" t="s">
        <v>6593</v>
      </c>
      <c r="G66" t="s">
        <v>6594</v>
      </c>
      <c r="H66" t="s">
        <v>8434</v>
      </c>
      <c r="I66" t="s">
        <v>6408</v>
      </c>
    </row>
    <row r="67" spans="1:9">
      <c r="A67" t="s">
        <v>6641</v>
      </c>
      <c r="B67" t="s">
        <v>6847</v>
      </c>
      <c r="C67" t="s">
        <v>8502</v>
      </c>
      <c r="D67" t="s">
        <v>8409</v>
      </c>
      <c r="E67" t="s">
        <v>8409</v>
      </c>
      <c r="F67" t="s">
        <v>6593</v>
      </c>
      <c r="G67" t="s">
        <v>6627</v>
      </c>
      <c r="H67" t="s">
        <v>6595</v>
      </c>
      <c r="I67" t="s">
        <v>6408</v>
      </c>
    </row>
    <row r="68" spans="1:9">
      <c r="A68" t="s">
        <v>6641</v>
      </c>
      <c r="B68" t="s">
        <v>6948</v>
      </c>
      <c r="C68" t="s">
        <v>8503</v>
      </c>
      <c r="D68" t="s">
        <v>6598</v>
      </c>
      <c r="E68">
        <v>10007987</v>
      </c>
      <c r="F68" t="s">
        <v>6593</v>
      </c>
      <c r="G68" t="s">
        <v>6627</v>
      </c>
      <c r="H68" t="s">
        <v>6595</v>
      </c>
      <c r="I68" t="s">
        <v>6408</v>
      </c>
    </row>
    <row r="69" spans="1:9">
      <c r="A69" t="s">
        <v>6641</v>
      </c>
      <c r="B69" t="s">
        <v>2631</v>
      </c>
      <c r="C69" t="s">
        <v>8504</v>
      </c>
      <c r="D69" t="s">
        <v>8505</v>
      </c>
      <c r="E69">
        <v>380780023</v>
      </c>
      <c r="F69" t="s">
        <v>6593</v>
      </c>
      <c r="G69" t="s">
        <v>6627</v>
      </c>
      <c r="H69" t="s">
        <v>8434</v>
      </c>
      <c r="I69" t="s">
        <v>6408</v>
      </c>
    </row>
    <row r="70" spans="1:9">
      <c r="A70" t="s">
        <v>6641</v>
      </c>
      <c r="B70" t="s">
        <v>7023</v>
      </c>
      <c r="C70" t="s">
        <v>8506</v>
      </c>
      <c r="D70" t="s">
        <v>8507</v>
      </c>
      <c r="E70">
        <v>260000096</v>
      </c>
      <c r="F70" t="s">
        <v>6593</v>
      </c>
      <c r="G70" t="s">
        <v>6599</v>
      </c>
      <c r="H70" t="s">
        <v>6595</v>
      </c>
      <c r="I70" t="s">
        <v>6408</v>
      </c>
    </row>
    <row r="71" spans="1:9">
      <c r="A71" t="s">
        <v>6641</v>
      </c>
      <c r="B71" t="s">
        <v>2013</v>
      </c>
      <c r="C71" t="s">
        <v>8508</v>
      </c>
      <c r="D71" t="s">
        <v>8509</v>
      </c>
      <c r="E71">
        <v>380780239</v>
      </c>
      <c r="F71" t="s">
        <v>6593</v>
      </c>
      <c r="G71" t="s">
        <v>6599</v>
      </c>
      <c r="H71" t="s">
        <v>8434</v>
      </c>
      <c r="I71" t="s">
        <v>6408</v>
      </c>
    </row>
    <row r="72" spans="1:9">
      <c r="A72" t="s">
        <v>6641</v>
      </c>
      <c r="B72" t="s">
        <v>6642</v>
      </c>
      <c r="C72" t="s">
        <v>8510</v>
      </c>
      <c r="D72" t="s">
        <v>8511</v>
      </c>
      <c r="E72">
        <v>380780213</v>
      </c>
      <c r="F72" t="s">
        <v>6593</v>
      </c>
      <c r="G72" t="s">
        <v>6599</v>
      </c>
      <c r="H72" t="s">
        <v>6595</v>
      </c>
      <c r="I72" t="s">
        <v>6408</v>
      </c>
    </row>
    <row r="73" spans="1:9">
      <c r="A73" t="s">
        <v>6641</v>
      </c>
      <c r="B73" t="s">
        <v>6936</v>
      </c>
      <c r="C73" t="s">
        <v>8512</v>
      </c>
      <c r="D73" t="s">
        <v>8513</v>
      </c>
      <c r="E73">
        <v>150780500</v>
      </c>
      <c r="F73" t="s">
        <v>6593</v>
      </c>
      <c r="G73" t="s">
        <v>6599</v>
      </c>
      <c r="H73" t="s">
        <v>6595</v>
      </c>
      <c r="I73" t="s">
        <v>6408</v>
      </c>
    </row>
    <row r="74" spans="1:9">
      <c r="A74" t="s">
        <v>6641</v>
      </c>
      <c r="B74" t="s">
        <v>6728</v>
      </c>
      <c r="C74" t="s">
        <v>8514</v>
      </c>
      <c r="D74" t="s">
        <v>8515</v>
      </c>
      <c r="E74">
        <v>150780047</v>
      </c>
      <c r="F74" t="s">
        <v>6593</v>
      </c>
      <c r="G74" t="s">
        <v>6599</v>
      </c>
      <c r="H74" t="s">
        <v>6595</v>
      </c>
      <c r="I74" t="s">
        <v>6408</v>
      </c>
    </row>
    <row r="75" spans="1:9">
      <c r="A75" t="s">
        <v>6641</v>
      </c>
      <c r="B75" t="s">
        <v>6885</v>
      </c>
      <c r="C75" t="s">
        <v>6411</v>
      </c>
      <c r="D75" t="s">
        <v>6598</v>
      </c>
      <c r="E75">
        <v>150780096</v>
      </c>
      <c r="F75" t="s">
        <v>6593</v>
      </c>
      <c r="G75" t="s">
        <v>6635</v>
      </c>
      <c r="H75" t="s">
        <v>6595</v>
      </c>
      <c r="I75" t="s">
        <v>6408</v>
      </c>
    </row>
    <row r="76" spans="1:9">
      <c r="A76" t="s">
        <v>6641</v>
      </c>
      <c r="B76" t="s">
        <v>6931</v>
      </c>
      <c r="C76" t="s">
        <v>8516</v>
      </c>
      <c r="D76" t="s">
        <v>6598</v>
      </c>
      <c r="E76">
        <v>150780468</v>
      </c>
      <c r="F76" t="s">
        <v>6593</v>
      </c>
      <c r="G76" t="s">
        <v>6765</v>
      </c>
      <c r="H76" t="s">
        <v>6595</v>
      </c>
      <c r="I76" t="s">
        <v>6408</v>
      </c>
    </row>
    <row r="77" spans="1:9">
      <c r="A77" t="s">
        <v>6641</v>
      </c>
      <c r="B77" t="s">
        <v>6974</v>
      </c>
      <c r="C77" t="s">
        <v>8517</v>
      </c>
      <c r="D77" t="s">
        <v>6598</v>
      </c>
      <c r="E77">
        <v>150780088</v>
      </c>
      <c r="F77" t="s">
        <v>6593</v>
      </c>
      <c r="G77" t="s">
        <v>6676</v>
      </c>
      <c r="H77" t="s">
        <v>6595</v>
      </c>
      <c r="I77" t="s">
        <v>6408</v>
      </c>
    </row>
    <row r="78" spans="1:9">
      <c r="A78" t="s">
        <v>6641</v>
      </c>
      <c r="B78" t="s">
        <v>6947</v>
      </c>
      <c r="C78" t="s">
        <v>8518</v>
      </c>
      <c r="D78" t="s">
        <v>8519</v>
      </c>
      <c r="E78">
        <v>150780393</v>
      </c>
      <c r="F78" t="s">
        <v>6593</v>
      </c>
      <c r="G78" t="s">
        <v>6784</v>
      </c>
      <c r="H78" t="s">
        <v>6595</v>
      </c>
      <c r="I78" t="s">
        <v>6408</v>
      </c>
    </row>
    <row r="79" spans="1:9">
      <c r="A79" t="s">
        <v>6641</v>
      </c>
      <c r="B79" t="s">
        <v>2208</v>
      </c>
      <c r="C79" t="s">
        <v>8520</v>
      </c>
      <c r="D79" t="s">
        <v>8521</v>
      </c>
      <c r="E79">
        <v>430000091</v>
      </c>
      <c r="F79" t="s">
        <v>6593</v>
      </c>
      <c r="G79" t="s">
        <v>6599</v>
      </c>
      <c r="H79" t="s">
        <v>6595</v>
      </c>
      <c r="I79" t="s">
        <v>6408</v>
      </c>
    </row>
    <row r="80" spans="1:9">
      <c r="A80" t="s">
        <v>6641</v>
      </c>
      <c r="B80" t="s">
        <v>7007</v>
      </c>
      <c r="C80" t="s">
        <v>8522</v>
      </c>
      <c r="D80" t="s">
        <v>8523</v>
      </c>
      <c r="E80">
        <v>430000059</v>
      </c>
      <c r="F80" t="s">
        <v>6593</v>
      </c>
      <c r="G80" t="s">
        <v>6599</v>
      </c>
      <c r="H80" t="s">
        <v>6595</v>
      </c>
      <c r="I80" t="s">
        <v>6408</v>
      </c>
    </row>
    <row r="81" spans="1:9">
      <c r="A81" t="s">
        <v>6641</v>
      </c>
      <c r="B81" t="s">
        <v>2762</v>
      </c>
      <c r="C81" t="s">
        <v>8524</v>
      </c>
      <c r="D81" t="s">
        <v>6598</v>
      </c>
      <c r="E81">
        <v>10009132</v>
      </c>
      <c r="F81" t="s">
        <v>6593</v>
      </c>
      <c r="G81" t="s">
        <v>6627</v>
      </c>
      <c r="H81" t="s">
        <v>8434</v>
      </c>
      <c r="I81" t="s">
        <v>6408</v>
      </c>
    </row>
    <row r="82" spans="1:9">
      <c r="A82" t="s">
        <v>6641</v>
      </c>
      <c r="B82" t="s">
        <v>2317</v>
      </c>
      <c r="C82" t="s">
        <v>8525</v>
      </c>
      <c r="D82" t="s">
        <v>8526</v>
      </c>
      <c r="E82">
        <v>690782925</v>
      </c>
      <c r="F82" t="s">
        <v>6593</v>
      </c>
      <c r="G82" t="s">
        <v>6599</v>
      </c>
      <c r="H82" t="s">
        <v>6595</v>
      </c>
      <c r="I82" t="s">
        <v>6408</v>
      </c>
    </row>
    <row r="83" spans="1:9">
      <c r="A83" t="s">
        <v>6641</v>
      </c>
      <c r="B83" t="s">
        <v>6829</v>
      </c>
      <c r="C83" t="s">
        <v>8527</v>
      </c>
      <c r="D83" t="s">
        <v>8528</v>
      </c>
      <c r="E83">
        <v>630781029</v>
      </c>
      <c r="F83" t="s">
        <v>6593</v>
      </c>
      <c r="G83" t="s">
        <v>6682</v>
      </c>
      <c r="H83" t="s">
        <v>6595</v>
      </c>
      <c r="I83" t="s">
        <v>6408</v>
      </c>
    </row>
    <row r="84" spans="1:9">
      <c r="A84" t="s">
        <v>6641</v>
      </c>
      <c r="B84" t="s">
        <v>6653</v>
      </c>
      <c r="C84" t="s">
        <v>8529</v>
      </c>
      <c r="D84" t="s">
        <v>8530</v>
      </c>
      <c r="E84">
        <v>630780997</v>
      </c>
      <c r="F84" t="s">
        <v>6593</v>
      </c>
      <c r="G84" t="s">
        <v>6594</v>
      </c>
      <c r="H84" t="s">
        <v>6595</v>
      </c>
      <c r="I84" t="s">
        <v>6408</v>
      </c>
    </row>
    <row r="85" spans="1:9">
      <c r="A85" t="s">
        <v>6641</v>
      </c>
      <c r="B85" t="s">
        <v>6841</v>
      </c>
      <c r="C85" t="s">
        <v>8531</v>
      </c>
      <c r="D85" t="s">
        <v>8532</v>
      </c>
      <c r="E85">
        <v>30780118</v>
      </c>
      <c r="F85" t="s">
        <v>6593</v>
      </c>
      <c r="G85" t="s">
        <v>6635</v>
      </c>
      <c r="H85" t="s">
        <v>6632</v>
      </c>
      <c r="I85" t="s">
        <v>6408</v>
      </c>
    </row>
    <row r="86" spans="1:9">
      <c r="A86" t="s">
        <v>6641</v>
      </c>
      <c r="B86" t="s">
        <v>6801</v>
      </c>
      <c r="C86" t="s">
        <v>8533</v>
      </c>
      <c r="D86" t="s">
        <v>6598</v>
      </c>
      <c r="E86">
        <v>70002878</v>
      </c>
      <c r="F86" t="s">
        <v>6593</v>
      </c>
      <c r="G86" t="s">
        <v>6635</v>
      </c>
      <c r="H86" t="s">
        <v>6595</v>
      </c>
      <c r="I86" t="s">
        <v>6408</v>
      </c>
    </row>
    <row r="87" spans="1:9">
      <c r="A87" t="s">
        <v>6641</v>
      </c>
      <c r="B87" t="s">
        <v>1970</v>
      </c>
      <c r="C87" t="s">
        <v>8534</v>
      </c>
      <c r="D87" t="s">
        <v>8535</v>
      </c>
      <c r="E87">
        <v>10780120</v>
      </c>
      <c r="F87" t="s">
        <v>6593</v>
      </c>
      <c r="G87" t="s">
        <v>6627</v>
      </c>
      <c r="H87" t="s">
        <v>6595</v>
      </c>
      <c r="I87" t="s">
        <v>6408</v>
      </c>
    </row>
    <row r="88" spans="1:9">
      <c r="A88" t="s">
        <v>6641</v>
      </c>
      <c r="B88" t="s">
        <v>7022</v>
      </c>
      <c r="C88" t="s">
        <v>8536</v>
      </c>
      <c r="D88" t="s">
        <v>8537</v>
      </c>
      <c r="E88">
        <v>10780138</v>
      </c>
      <c r="F88" t="s">
        <v>6593</v>
      </c>
      <c r="G88" t="s">
        <v>6627</v>
      </c>
      <c r="H88" t="s">
        <v>8434</v>
      </c>
      <c r="I88" t="s">
        <v>6408</v>
      </c>
    </row>
    <row r="89" spans="1:9">
      <c r="A89" t="s">
        <v>6641</v>
      </c>
      <c r="B89" t="s">
        <v>7135</v>
      </c>
      <c r="C89" t="s">
        <v>8435</v>
      </c>
      <c r="D89" t="s">
        <v>6598</v>
      </c>
      <c r="E89">
        <v>420002495</v>
      </c>
      <c r="F89" t="s">
        <v>6593</v>
      </c>
      <c r="G89" t="s">
        <v>8538</v>
      </c>
      <c r="H89" t="s">
        <v>6595</v>
      </c>
      <c r="I89" t="s">
        <v>6408</v>
      </c>
    </row>
    <row r="90" spans="1:9">
      <c r="A90" t="s">
        <v>6641</v>
      </c>
      <c r="B90" t="s">
        <v>7073</v>
      </c>
      <c r="C90" t="s">
        <v>6407</v>
      </c>
      <c r="D90" t="s">
        <v>6598</v>
      </c>
      <c r="E90">
        <v>630780989</v>
      </c>
      <c r="F90" t="s">
        <v>6593</v>
      </c>
      <c r="G90" t="s">
        <v>6708</v>
      </c>
      <c r="H90" t="s">
        <v>6595</v>
      </c>
      <c r="I90" t="s">
        <v>6408</v>
      </c>
    </row>
    <row r="91" spans="1:9">
      <c r="A91" t="s">
        <v>6641</v>
      </c>
      <c r="B91" t="s">
        <v>6651</v>
      </c>
      <c r="C91" t="s">
        <v>6414</v>
      </c>
      <c r="D91" t="s">
        <v>8407</v>
      </c>
      <c r="E91">
        <v>740790258</v>
      </c>
      <c r="F91" t="s">
        <v>6593</v>
      </c>
      <c r="G91" t="s">
        <v>8539</v>
      </c>
      <c r="H91" t="s">
        <v>6595</v>
      </c>
      <c r="I91" t="s">
        <v>6408</v>
      </c>
    </row>
    <row r="92" spans="1:9">
      <c r="A92" t="s">
        <v>6641</v>
      </c>
      <c r="B92" t="s">
        <v>6963</v>
      </c>
      <c r="C92" t="s">
        <v>8423</v>
      </c>
      <c r="D92" t="s">
        <v>8423</v>
      </c>
      <c r="E92">
        <v>690780044</v>
      </c>
      <c r="F92" t="s">
        <v>6593</v>
      </c>
      <c r="G92" t="s">
        <v>7086</v>
      </c>
      <c r="H92" t="s">
        <v>6595</v>
      </c>
      <c r="I92" t="s">
        <v>6408</v>
      </c>
    </row>
    <row r="93" spans="1:9">
      <c r="A93" t="s">
        <v>6641</v>
      </c>
      <c r="B93" t="s">
        <v>7160</v>
      </c>
      <c r="C93" t="s">
        <v>6417</v>
      </c>
      <c r="D93" t="s">
        <v>6598</v>
      </c>
      <c r="E93">
        <v>690781810</v>
      </c>
      <c r="F93" t="s">
        <v>6593</v>
      </c>
      <c r="G93" t="s">
        <v>8540</v>
      </c>
      <c r="H93" t="s">
        <v>6595</v>
      </c>
      <c r="I93" t="s">
        <v>6408</v>
      </c>
    </row>
    <row r="94" spans="1:9">
      <c r="A94" t="s">
        <v>6641</v>
      </c>
      <c r="B94" t="s">
        <v>6860</v>
      </c>
      <c r="C94" t="s">
        <v>8436</v>
      </c>
      <c r="D94" t="s">
        <v>6598</v>
      </c>
      <c r="E94">
        <v>420013831</v>
      </c>
      <c r="F94" t="s">
        <v>6593</v>
      </c>
      <c r="G94" t="s">
        <v>8538</v>
      </c>
      <c r="H94" t="s">
        <v>8434</v>
      </c>
      <c r="I94" t="s">
        <v>6408</v>
      </c>
    </row>
    <row r="95" spans="1:9">
      <c r="A95" t="s">
        <v>6641</v>
      </c>
      <c r="B95" t="s">
        <v>6805</v>
      </c>
      <c r="C95" t="s">
        <v>8438</v>
      </c>
      <c r="D95" t="s">
        <v>6598</v>
      </c>
      <c r="E95">
        <v>420780033</v>
      </c>
      <c r="F95" t="s">
        <v>6593</v>
      </c>
      <c r="G95" t="s">
        <v>8541</v>
      </c>
      <c r="H95" t="s">
        <v>6595</v>
      </c>
      <c r="I95" t="s">
        <v>6408</v>
      </c>
    </row>
    <row r="96" spans="1:9">
      <c r="A96" t="s">
        <v>6641</v>
      </c>
      <c r="B96" t="s">
        <v>7137</v>
      </c>
      <c r="C96" t="s">
        <v>8439</v>
      </c>
      <c r="D96" t="s">
        <v>8440</v>
      </c>
      <c r="E96">
        <v>70780366</v>
      </c>
      <c r="F96" t="s">
        <v>6593</v>
      </c>
      <c r="G96" t="s">
        <v>6627</v>
      </c>
      <c r="H96" t="s">
        <v>6595</v>
      </c>
      <c r="I96" t="s">
        <v>6408</v>
      </c>
    </row>
    <row r="97" spans="1:9">
      <c r="A97" t="s">
        <v>6641</v>
      </c>
      <c r="B97" t="s">
        <v>6884</v>
      </c>
      <c r="C97" t="s">
        <v>8429</v>
      </c>
      <c r="D97" t="s">
        <v>8430</v>
      </c>
      <c r="E97">
        <v>630781011</v>
      </c>
      <c r="F97" t="s">
        <v>6593</v>
      </c>
      <c r="G97" t="s">
        <v>6772</v>
      </c>
      <c r="H97" t="s">
        <v>6595</v>
      </c>
      <c r="I97" t="s">
        <v>6408</v>
      </c>
    </row>
    <row r="98" spans="1:9">
      <c r="A98" t="s">
        <v>6641</v>
      </c>
      <c r="B98" t="s">
        <v>6733</v>
      </c>
      <c r="C98" t="s">
        <v>8441</v>
      </c>
      <c r="D98" t="s">
        <v>8442</v>
      </c>
      <c r="E98">
        <v>260000104</v>
      </c>
      <c r="F98" t="s">
        <v>6593</v>
      </c>
      <c r="G98" t="s">
        <v>6627</v>
      </c>
      <c r="H98" t="s">
        <v>6595</v>
      </c>
      <c r="I98" t="s">
        <v>6408</v>
      </c>
    </row>
    <row r="99" spans="1:9">
      <c r="A99" t="s">
        <v>6641</v>
      </c>
      <c r="B99" t="s">
        <v>6981</v>
      </c>
      <c r="C99" t="s">
        <v>6416</v>
      </c>
      <c r="D99" t="s">
        <v>6598</v>
      </c>
      <c r="E99">
        <v>420784878</v>
      </c>
      <c r="F99" t="s">
        <v>6593</v>
      </c>
      <c r="G99" t="s">
        <v>7086</v>
      </c>
      <c r="H99" t="s">
        <v>6595</v>
      </c>
      <c r="I99" t="s">
        <v>6408</v>
      </c>
    </row>
    <row r="100" spans="1:9">
      <c r="A100" t="s">
        <v>6641</v>
      </c>
      <c r="B100" t="s">
        <v>7053</v>
      </c>
      <c r="C100" t="s">
        <v>8443</v>
      </c>
      <c r="D100" t="s">
        <v>8444</v>
      </c>
      <c r="E100">
        <v>70780374</v>
      </c>
      <c r="F100" t="s">
        <v>6593</v>
      </c>
      <c r="G100" t="s">
        <v>6627</v>
      </c>
      <c r="H100" t="s">
        <v>6595</v>
      </c>
      <c r="I100" t="s">
        <v>6408</v>
      </c>
    </row>
    <row r="101" spans="1:9">
      <c r="A101" t="s">
        <v>6641</v>
      </c>
      <c r="B101" t="s">
        <v>2098</v>
      </c>
      <c r="C101" t="s">
        <v>8445</v>
      </c>
      <c r="D101" t="s">
        <v>6598</v>
      </c>
      <c r="E101">
        <v>70007927</v>
      </c>
      <c r="F101" t="s">
        <v>6593</v>
      </c>
      <c r="G101" t="s">
        <v>6627</v>
      </c>
      <c r="H101" t="s">
        <v>6595</v>
      </c>
      <c r="I101" t="s">
        <v>6408</v>
      </c>
    </row>
    <row r="102" spans="1:9">
      <c r="A102" t="s">
        <v>6641</v>
      </c>
      <c r="B102" t="s">
        <v>2074</v>
      </c>
      <c r="C102" t="s">
        <v>8446</v>
      </c>
      <c r="D102" t="s">
        <v>8447</v>
      </c>
      <c r="E102">
        <v>70780127</v>
      </c>
      <c r="F102" t="s">
        <v>6593</v>
      </c>
      <c r="G102" t="s">
        <v>6627</v>
      </c>
      <c r="H102" t="s">
        <v>6595</v>
      </c>
      <c r="I102" t="s">
        <v>6408</v>
      </c>
    </row>
    <row r="103" spans="1:9">
      <c r="A103" t="s">
        <v>6641</v>
      </c>
      <c r="B103" t="s">
        <v>7026</v>
      </c>
      <c r="C103" t="s">
        <v>8448</v>
      </c>
      <c r="D103" t="s">
        <v>8449</v>
      </c>
      <c r="E103">
        <v>70780119</v>
      </c>
      <c r="F103" t="s">
        <v>6593</v>
      </c>
      <c r="G103" t="s">
        <v>6627</v>
      </c>
      <c r="H103" t="s">
        <v>6595</v>
      </c>
      <c r="I103" t="s">
        <v>6408</v>
      </c>
    </row>
    <row r="104" spans="1:9">
      <c r="A104" t="s">
        <v>6641</v>
      </c>
      <c r="B104" t="s">
        <v>7155</v>
      </c>
      <c r="C104" t="s">
        <v>8450</v>
      </c>
      <c r="D104" t="s">
        <v>6598</v>
      </c>
      <c r="E104">
        <v>260016910</v>
      </c>
      <c r="F104" t="s">
        <v>6593</v>
      </c>
      <c r="G104" t="s">
        <v>8542</v>
      </c>
      <c r="H104" t="s">
        <v>6595</v>
      </c>
      <c r="I104" t="s">
        <v>6408</v>
      </c>
    </row>
    <row r="105" spans="1:9">
      <c r="A105" t="s">
        <v>6641</v>
      </c>
      <c r="B105" t="s">
        <v>6702</v>
      </c>
      <c r="C105" t="s">
        <v>6410</v>
      </c>
      <c r="D105" t="s">
        <v>6598</v>
      </c>
      <c r="E105">
        <v>10780054</v>
      </c>
      <c r="F105" t="s">
        <v>6593</v>
      </c>
      <c r="G105" t="s">
        <v>6708</v>
      </c>
      <c r="H105" t="s">
        <v>6595</v>
      </c>
      <c r="I105" t="s">
        <v>6408</v>
      </c>
    </row>
    <row r="106" spans="1:9">
      <c r="A106" t="s">
        <v>6641</v>
      </c>
      <c r="B106" t="s">
        <v>6730</v>
      </c>
      <c r="C106" t="s">
        <v>8451</v>
      </c>
      <c r="D106" t="s">
        <v>8452</v>
      </c>
      <c r="E106">
        <v>260000054</v>
      </c>
      <c r="F106" t="s">
        <v>6593</v>
      </c>
      <c r="G106" t="s">
        <v>8543</v>
      </c>
      <c r="H106" t="s">
        <v>6595</v>
      </c>
      <c r="I106" t="s">
        <v>6408</v>
      </c>
    </row>
    <row r="107" spans="1:9">
      <c r="A107" t="s">
        <v>6641</v>
      </c>
      <c r="B107" t="s">
        <v>6834</v>
      </c>
      <c r="C107" t="s">
        <v>6420</v>
      </c>
      <c r="D107" t="s">
        <v>8453</v>
      </c>
      <c r="E107">
        <v>260000021</v>
      </c>
      <c r="F107" t="s">
        <v>6593</v>
      </c>
      <c r="G107" t="s">
        <v>8541</v>
      </c>
      <c r="H107" t="s">
        <v>6595</v>
      </c>
      <c r="I107" t="s">
        <v>6408</v>
      </c>
    </row>
    <row r="108" spans="1:9">
      <c r="A108" t="s">
        <v>6641</v>
      </c>
      <c r="B108" t="s">
        <v>6856</v>
      </c>
      <c r="C108" t="s">
        <v>8454</v>
      </c>
      <c r="D108" t="s">
        <v>6598</v>
      </c>
      <c r="E108">
        <v>260003264</v>
      </c>
      <c r="F108" t="s">
        <v>6593</v>
      </c>
      <c r="G108" t="s">
        <v>6627</v>
      </c>
      <c r="H108" t="s">
        <v>6639</v>
      </c>
      <c r="I108" t="s">
        <v>6408</v>
      </c>
    </row>
    <row r="109" spans="1:9">
      <c r="A109" t="s">
        <v>6641</v>
      </c>
      <c r="B109" t="s">
        <v>6995</v>
      </c>
      <c r="C109" t="s">
        <v>8455</v>
      </c>
      <c r="D109" t="s">
        <v>8456</v>
      </c>
      <c r="E109">
        <v>30780282</v>
      </c>
      <c r="F109" t="s">
        <v>6593</v>
      </c>
      <c r="G109" t="s">
        <v>6599</v>
      </c>
      <c r="H109" t="s">
        <v>6595</v>
      </c>
      <c r="I109" t="s">
        <v>6408</v>
      </c>
    </row>
    <row r="110" spans="1:9">
      <c r="A110" t="s">
        <v>6641</v>
      </c>
      <c r="B110" t="s">
        <v>7024</v>
      </c>
      <c r="C110" t="s">
        <v>8457</v>
      </c>
      <c r="D110" t="s">
        <v>8458</v>
      </c>
      <c r="E110">
        <v>70004742</v>
      </c>
      <c r="F110" t="s">
        <v>6593</v>
      </c>
      <c r="G110" t="s">
        <v>6627</v>
      </c>
      <c r="H110" t="s">
        <v>6595</v>
      </c>
      <c r="I110" t="s">
        <v>6408</v>
      </c>
    </row>
    <row r="111" spans="1:9">
      <c r="A111" t="s">
        <v>6641</v>
      </c>
      <c r="B111" t="s">
        <v>6875</v>
      </c>
      <c r="C111" t="s">
        <v>8459</v>
      </c>
      <c r="D111" t="s">
        <v>8460</v>
      </c>
      <c r="E111">
        <v>70780150</v>
      </c>
      <c r="F111" t="s">
        <v>6593</v>
      </c>
      <c r="G111" t="s">
        <v>6627</v>
      </c>
      <c r="H111" t="s">
        <v>6595</v>
      </c>
      <c r="I111" t="s">
        <v>6408</v>
      </c>
    </row>
    <row r="112" spans="1:9">
      <c r="A112" t="s">
        <v>6641</v>
      </c>
      <c r="B112" t="s">
        <v>6680</v>
      </c>
      <c r="C112" t="s">
        <v>8461</v>
      </c>
      <c r="D112" t="s">
        <v>6598</v>
      </c>
      <c r="E112">
        <v>70005566</v>
      </c>
      <c r="F112" t="s">
        <v>6593</v>
      </c>
      <c r="G112" t="s">
        <v>6621</v>
      </c>
      <c r="H112" t="s">
        <v>6595</v>
      </c>
      <c r="I112" t="s">
        <v>6408</v>
      </c>
    </row>
    <row r="113" spans="1:9">
      <c r="A113" t="s">
        <v>6641</v>
      </c>
      <c r="B113" t="s">
        <v>6986</v>
      </c>
      <c r="C113" t="s">
        <v>8463</v>
      </c>
      <c r="D113" t="s">
        <v>8464</v>
      </c>
      <c r="E113">
        <v>730780103</v>
      </c>
      <c r="F113" t="s">
        <v>6593</v>
      </c>
      <c r="G113" t="s">
        <v>8543</v>
      </c>
      <c r="H113" t="s">
        <v>6595</v>
      </c>
      <c r="I113" t="s">
        <v>6408</v>
      </c>
    </row>
    <row r="114" spans="1:9">
      <c r="A114" t="s">
        <v>6641</v>
      </c>
      <c r="B114" t="s">
        <v>7143</v>
      </c>
      <c r="C114" t="s">
        <v>8431</v>
      </c>
      <c r="D114" t="s">
        <v>8432</v>
      </c>
      <c r="E114">
        <v>420780652</v>
      </c>
      <c r="F114" t="s">
        <v>6593</v>
      </c>
      <c r="G114" t="s">
        <v>8544</v>
      </c>
      <c r="H114" t="s">
        <v>8434</v>
      </c>
      <c r="I114" t="s">
        <v>6408</v>
      </c>
    </row>
    <row r="115" spans="1:9">
      <c r="A115" t="s">
        <v>6641</v>
      </c>
      <c r="B115" t="s">
        <v>6860</v>
      </c>
      <c r="C115" t="s">
        <v>8436</v>
      </c>
      <c r="D115" t="s">
        <v>6598</v>
      </c>
      <c r="E115">
        <v>420013831</v>
      </c>
      <c r="F115" t="s">
        <v>6593</v>
      </c>
      <c r="G115" t="s">
        <v>6708</v>
      </c>
      <c r="H115" t="s">
        <v>8437</v>
      </c>
      <c r="I115" t="s">
        <v>6408</v>
      </c>
    </row>
    <row r="116" spans="1:9">
      <c r="A116" t="s">
        <v>6641</v>
      </c>
      <c r="B116" t="s">
        <v>6875</v>
      </c>
      <c r="C116" t="s">
        <v>8459</v>
      </c>
      <c r="D116" t="s">
        <v>8460</v>
      </c>
      <c r="E116">
        <v>70780150</v>
      </c>
      <c r="F116" t="s">
        <v>6593</v>
      </c>
      <c r="G116" t="s">
        <v>7086</v>
      </c>
      <c r="H116" t="s">
        <v>6595</v>
      </c>
      <c r="I116" t="s">
        <v>6408</v>
      </c>
    </row>
    <row r="117" spans="1:9">
      <c r="A117" t="s">
        <v>6641</v>
      </c>
      <c r="B117" t="s">
        <v>6703</v>
      </c>
      <c r="C117" t="s">
        <v>8465</v>
      </c>
      <c r="D117" t="s">
        <v>8466</v>
      </c>
      <c r="E117">
        <v>730780525</v>
      </c>
      <c r="F117" t="s">
        <v>6593</v>
      </c>
      <c r="G117" t="s">
        <v>8538</v>
      </c>
      <c r="H117" t="s">
        <v>6595</v>
      </c>
      <c r="I117" t="s">
        <v>6408</v>
      </c>
    </row>
    <row r="118" spans="1:9">
      <c r="A118" t="s">
        <v>6641</v>
      </c>
      <c r="B118" t="s">
        <v>6701</v>
      </c>
      <c r="C118" t="s">
        <v>8467</v>
      </c>
      <c r="D118" t="s">
        <v>8468</v>
      </c>
      <c r="E118">
        <v>420781791</v>
      </c>
      <c r="F118" t="s">
        <v>6593</v>
      </c>
      <c r="G118" t="s">
        <v>6627</v>
      </c>
      <c r="H118" t="s">
        <v>6595</v>
      </c>
      <c r="I118" t="s">
        <v>6408</v>
      </c>
    </row>
    <row r="119" spans="1:9">
      <c r="A119" t="s">
        <v>6641</v>
      </c>
      <c r="B119" t="s">
        <v>7130</v>
      </c>
      <c r="C119" t="s">
        <v>8469</v>
      </c>
      <c r="D119" t="s">
        <v>8470</v>
      </c>
      <c r="E119">
        <v>740781893</v>
      </c>
      <c r="F119" t="s">
        <v>6593</v>
      </c>
      <c r="G119" t="s">
        <v>6599</v>
      </c>
      <c r="H119" t="s">
        <v>6595</v>
      </c>
      <c r="I119" t="s">
        <v>6408</v>
      </c>
    </row>
    <row r="120" spans="1:9">
      <c r="A120" t="s">
        <v>6641</v>
      </c>
      <c r="B120" t="s">
        <v>7126</v>
      </c>
      <c r="C120" t="s">
        <v>8471</v>
      </c>
      <c r="D120" t="s">
        <v>8472</v>
      </c>
      <c r="E120">
        <v>740781182</v>
      </c>
      <c r="F120" t="s">
        <v>6593</v>
      </c>
      <c r="G120" t="s">
        <v>6599</v>
      </c>
      <c r="H120" t="s">
        <v>6595</v>
      </c>
      <c r="I120" t="s">
        <v>6408</v>
      </c>
    </row>
    <row r="121" spans="1:9">
      <c r="A121" t="s">
        <v>6641</v>
      </c>
      <c r="B121" t="s">
        <v>6819</v>
      </c>
      <c r="C121" t="s">
        <v>8473</v>
      </c>
      <c r="D121" t="s">
        <v>8474</v>
      </c>
      <c r="E121">
        <v>380780171</v>
      </c>
      <c r="F121" t="s">
        <v>6593</v>
      </c>
      <c r="G121" t="s">
        <v>6599</v>
      </c>
      <c r="H121" t="s">
        <v>6595</v>
      </c>
      <c r="I121" t="s">
        <v>6408</v>
      </c>
    </row>
    <row r="122" spans="1:9">
      <c r="A122" t="s">
        <v>6641</v>
      </c>
      <c r="B122" t="s">
        <v>7131</v>
      </c>
      <c r="C122" t="s">
        <v>8475</v>
      </c>
      <c r="D122" t="s">
        <v>8476</v>
      </c>
      <c r="E122">
        <v>740781190</v>
      </c>
      <c r="F122" t="s">
        <v>6593</v>
      </c>
      <c r="G122" t="s">
        <v>6599</v>
      </c>
      <c r="H122" t="s">
        <v>6595</v>
      </c>
      <c r="I122" t="s">
        <v>6408</v>
      </c>
    </row>
    <row r="123" spans="1:9">
      <c r="A123" t="s">
        <v>6641</v>
      </c>
      <c r="B123" t="s">
        <v>6730</v>
      </c>
      <c r="C123" t="s">
        <v>8451</v>
      </c>
      <c r="D123" t="s">
        <v>8452</v>
      </c>
      <c r="E123">
        <v>260000054</v>
      </c>
      <c r="F123" t="s">
        <v>6593</v>
      </c>
      <c r="G123" t="s">
        <v>7086</v>
      </c>
      <c r="H123" t="s">
        <v>6595</v>
      </c>
      <c r="I123" t="s">
        <v>6408</v>
      </c>
    </row>
    <row r="124" spans="1:9">
      <c r="A124" t="s">
        <v>6641</v>
      </c>
      <c r="B124" t="s">
        <v>6834</v>
      </c>
      <c r="C124" t="s">
        <v>6420</v>
      </c>
      <c r="D124" t="s">
        <v>8453</v>
      </c>
      <c r="E124">
        <v>260000021</v>
      </c>
      <c r="F124" t="s">
        <v>6593</v>
      </c>
      <c r="G124" t="s">
        <v>7086</v>
      </c>
      <c r="H124" t="s">
        <v>6595</v>
      </c>
      <c r="I124" t="s">
        <v>6408</v>
      </c>
    </row>
    <row r="125" spans="1:9">
      <c r="A125" t="s">
        <v>6641</v>
      </c>
      <c r="B125" t="s">
        <v>2098</v>
      </c>
      <c r="C125" t="s">
        <v>8445</v>
      </c>
      <c r="D125" t="s">
        <v>6598</v>
      </c>
      <c r="E125">
        <v>70007927</v>
      </c>
      <c r="F125" t="s">
        <v>6593</v>
      </c>
      <c r="G125" t="s">
        <v>7086</v>
      </c>
      <c r="H125" t="s">
        <v>6595</v>
      </c>
      <c r="I125" t="s">
        <v>6408</v>
      </c>
    </row>
    <row r="126" spans="1:9">
      <c r="A126" t="s">
        <v>6641</v>
      </c>
      <c r="B126" t="s">
        <v>7053</v>
      </c>
      <c r="C126" t="s">
        <v>8443</v>
      </c>
      <c r="D126" t="s">
        <v>8444</v>
      </c>
      <c r="E126">
        <v>70780374</v>
      </c>
      <c r="F126" t="s">
        <v>6593</v>
      </c>
      <c r="G126" t="s">
        <v>7086</v>
      </c>
      <c r="H126" t="s">
        <v>6595</v>
      </c>
      <c r="I126" t="s">
        <v>6408</v>
      </c>
    </row>
    <row r="127" spans="1:9">
      <c r="A127" t="s">
        <v>6641</v>
      </c>
      <c r="B127" t="s">
        <v>6934</v>
      </c>
      <c r="C127" t="s">
        <v>6409</v>
      </c>
      <c r="D127" t="s">
        <v>6598</v>
      </c>
      <c r="E127">
        <v>730000015</v>
      </c>
      <c r="F127" t="s">
        <v>6593</v>
      </c>
      <c r="G127" t="s">
        <v>8545</v>
      </c>
      <c r="H127" t="s">
        <v>6595</v>
      </c>
      <c r="I127" t="s">
        <v>6408</v>
      </c>
    </row>
    <row r="128" spans="1:9">
      <c r="A128" t="s">
        <v>6641</v>
      </c>
      <c r="B128" t="s">
        <v>6680</v>
      </c>
      <c r="C128" t="s">
        <v>8461</v>
      </c>
      <c r="D128" t="s">
        <v>6598</v>
      </c>
      <c r="E128">
        <v>70005566</v>
      </c>
      <c r="F128" t="s">
        <v>6593</v>
      </c>
      <c r="G128" t="s">
        <v>8546</v>
      </c>
      <c r="H128" t="s">
        <v>6595</v>
      </c>
      <c r="I128" t="s">
        <v>6408</v>
      </c>
    </row>
    <row r="129" spans="1:9">
      <c r="A129" t="s">
        <v>6641</v>
      </c>
      <c r="B129" t="s">
        <v>6786</v>
      </c>
      <c r="C129" t="s">
        <v>8477</v>
      </c>
      <c r="D129" t="s">
        <v>8478</v>
      </c>
      <c r="E129">
        <v>380781351</v>
      </c>
      <c r="F129" t="s">
        <v>6593</v>
      </c>
      <c r="G129" t="s">
        <v>6627</v>
      </c>
      <c r="H129" t="s">
        <v>6595</v>
      </c>
      <c r="I129" t="s">
        <v>6408</v>
      </c>
    </row>
    <row r="130" spans="1:9">
      <c r="A130" t="s">
        <v>6641</v>
      </c>
      <c r="B130" t="s">
        <v>6867</v>
      </c>
      <c r="C130" t="s">
        <v>8479</v>
      </c>
      <c r="D130" t="s">
        <v>6598</v>
      </c>
      <c r="E130">
        <v>420016933</v>
      </c>
      <c r="F130" t="s">
        <v>6593</v>
      </c>
      <c r="G130" t="s">
        <v>6627</v>
      </c>
      <c r="H130" t="s">
        <v>6595</v>
      </c>
      <c r="I130" t="s">
        <v>6408</v>
      </c>
    </row>
    <row r="131" spans="1:9">
      <c r="A131" t="s">
        <v>6641</v>
      </c>
      <c r="B131" t="s">
        <v>7137</v>
      </c>
      <c r="C131" t="s">
        <v>8439</v>
      </c>
      <c r="D131" t="s">
        <v>8440</v>
      </c>
      <c r="E131">
        <v>70780366</v>
      </c>
      <c r="F131" t="s">
        <v>6593</v>
      </c>
      <c r="G131" t="s">
        <v>7086</v>
      </c>
      <c r="H131" t="s">
        <v>6595</v>
      </c>
      <c r="I131" t="s">
        <v>6408</v>
      </c>
    </row>
    <row r="132" spans="1:9">
      <c r="A132" t="s">
        <v>6641</v>
      </c>
      <c r="B132" t="s">
        <v>2074</v>
      </c>
      <c r="C132" t="s">
        <v>8446</v>
      </c>
      <c r="D132" t="s">
        <v>8447</v>
      </c>
      <c r="E132">
        <v>70780127</v>
      </c>
      <c r="F132" t="s">
        <v>6593</v>
      </c>
      <c r="G132" t="s">
        <v>7086</v>
      </c>
      <c r="H132" t="s">
        <v>6595</v>
      </c>
      <c r="I132" t="s">
        <v>6408</v>
      </c>
    </row>
    <row r="133" spans="1:9">
      <c r="A133" t="s">
        <v>6641</v>
      </c>
      <c r="B133" t="s">
        <v>7026</v>
      </c>
      <c r="C133" t="s">
        <v>8448</v>
      </c>
      <c r="D133" t="s">
        <v>8449</v>
      </c>
      <c r="E133">
        <v>70780119</v>
      </c>
      <c r="F133" t="s">
        <v>6593</v>
      </c>
      <c r="G133" t="s">
        <v>7086</v>
      </c>
      <c r="H133" t="s">
        <v>6595</v>
      </c>
      <c r="I133" t="s">
        <v>6408</v>
      </c>
    </row>
    <row r="134" spans="1:9">
      <c r="A134" t="s">
        <v>6641</v>
      </c>
      <c r="B134" t="s">
        <v>7098</v>
      </c>
      <c r="C134" t="s">
        <v>8480</v>
      </c>
      <c r="D134" t="s">
        <v>6598</v>
      </c>
      <c r="E134">
        <v>260000047</v>
      </c>
      <c r="F134" t="s">
        <v>6593</v>
      </c>
      <c r="G134" t="s">
        <v>8542</v>
      </c>
      <c r="H134" t="s">
        <v>6595</v>
      </c>
      <c r="I134" t="s">
        <v>6408</v>
      </c>
    </row>
    <row r="135" spans="1:9">
      <c r="A135" t="s">
        <v>6641</v>
      </c>
      <c r="B135" t="s">
        <v>6874</v>
      </c>
      <c r="C135" t="s">
        <v>8481</v>
      </c>
      <c r="D135" t="s">
        <v>8482</v>
      </c>
      <c r="E135">
        <v>630780302</v>
      </c>
      <c r="F135" t="s">
        <v>6593</v>
      </c>
      <c r="G135" t="s">
        <v>6599</v>
      </c>
      <c r="H135" t="s">
        <v>6595</v>
      </c>
      <c r="I135" t="s">
        <v>6408</v>
      </c>
    </row>
    <row r="136" spans="1:9">
      <c r="A136" t="s">
        <v>6641</v>
      </c>
      <c r="B136" t="s">
        <v>6877</v>
      </c>
      <c r="C136" t="s">
        <v>8483</v>
      </c>
      <c r="D136" t="s">
        <v>8484</v>
      </c>
      <c r="E136">
        <v>690780069</v>
      </c>
      <c r="F136" t="s">
        <v>6593</v>
      </c>
      <c r="G136" t="s">
        <v>6627</v>
      </c>
      <c r="H136" t="s">
        <v>6595</v>
      </c>
      <c r="I136" t="s">
        <v>6408</v>
      </c>
    </row>
    <row r="137" spans="1:9">
      <c r="A137" t="s">
        <v>6641</v>
      </c>
      <c r="B137" t="s">
        <v>7141</v>
      </c>
      <c r="C137" t="s">
        <v>8485</v>
      </c>
      <c r="D137" t="s">
        <v>8486</v>
      </c>
      <c r="E137">
        <v>690780077</v>
      </c>
      <c r="F137" t="s">
        <v>6593</v>
      </c>
      <c r="G137" t="s">
        <v>8547</v>
      </c>
      <c r="H137" t="s">
        <v>6595</v>
      </c>
      <c r="I137" t="s">
        <v>6408</v>
      </c>
    </row>
    <row r="138" spans="1:9">
      <c r="A138" t="s">
        <v>6641</v>
      </c>
      <c r="B138" t="s">
        <v>6733</v>
      </c>
      <c r="C138" t="s">
        <v>8441</v>
      </c>
      <c r="D138" t="s">
        <v>8442</v>
      </c>
      <c r="E138">
        <v>260000104</v>
      </c>
      <c r="F138" t="s">
        <v>6593</v>
      </c>
      <c r="G138" t="s">
        <v>7086</v>
      </c>
      <c r="H138" t="s">
        <v>6595</v>
      </c>
      <c r="I138" t="s">
        <v>6408</v>
      </c>
    </row>
    <row r="139" spans="1:9">
      <c r="A139" t="s">
        <v>6641</v>
      </c>
      <c r="B139" t="s">
        <v>6699</v>
      </c>
      <c r="C139" t="s">
        <v>8487</v>
      </c>
      <c r="D139" t="s">
        <v>8488</v>
      </c>
      <c r="E139">
        <v>630781367</v>
      </c>
      <c r="F139" t="s">
        <v>6593</v>
      </c>
      <c r="G139" t="s">
        <v>6599</v>
      </c>
      <c r="H139" t="s">
        <v>6595</v>
      </c>
      <c r="I139" t="s">
        <v>6408</v>
      </c>
    </row>
    <row r="140" spans="1:9">
      <c r="A140" t="s">
        <v>6641</v>
      </c>
      <c r="B140" t="s">
        <v>7157</v>
      </c>
      <c r="C140" t="s">
        <v>8489</v>
      </c>
      <c r="D140" t="s">
        <v>6598</v>
      </c>
      <c r="E140">
        <v>740001839</v>
      </c>
      <c r="F140" t="s">
        <v>6593</v>
      </c>
      <c r="G140" t="s">
        <v>8542</v>
      </c>
      <c r="H140" t="s">
        <v>6595</v>
      </c>
      <c r="I140" t="s">
        <v>6408</v>
      </c>
    </row>
    <row r="141" spans="1:9">
      <c r="A141" t="s">
        <v>6641</v>
      </c>
      <c r="B141" t="s">
        <v>6654</v>
      </c>
      <c r="C141" t="s">
        <v>6415</v>
      </c>
      <c r="D141" t="s">
        <v>6598</v>
      </c>
      <c r="E141">
        <v>740781133</v>
      </c>
      <c r="F141" t="s">
        <v>6593</v>
      </c>
      <c r="G141" t="s">
        <v>8542</v>
      </c>
      <c r="H141" t="s">
        <v>6595</v>
      </c>
      <c r="I141" t="s">
        <v>6408</v>
      </c>
    </row>
    <row r="142" spans="1:9">
      <c r="A142" t="s">
        <v>6641</v>
      </c>
      <c r="B142" t="s">
        <v>6872</v>
      </c>
      <c r="C142" t="s">
        <v>6413</v>
      </c>
      <c r="D142" t="s">
        <v>8490</v>
      </c>
      <c r="E142">
        <v>430000018</v>
      </c>
      <c r="F142" t="s">
        <v>6593</v>
      </c>
      <c r="G142" t="s">
        <v>8548</v>
      </c>
      <c r="H142" t="s">
        <v>6595</v>
      </c>
      <c r="I142" t="s">
        <v>6408</v>
      </c>
    </row>
    <row r="143" spans="1:9">
      <c r="A143" t="s">
        <v>6641</v>
      </c>
      <c r="B143" t="s">
        <v>6881</v>
      </c>
      <c r="C143" t="s">
        <v>8491</v>
      </c>
      <c r="D143" t="s">
        <v>8492</v>
      </c>
      <c r="E143">
        <v>420780660</v>
      </c>
      <c r="F143" t="s">
        <v>6593</v>
      </c>
      <c r="G143" t="s">
        <v>6627</v>
      </c>
      <c r="H143" t="s">
        <v>8434</v>
      </c>
      <c r="I143" t="s">
        <v>6408</v>
      </c>
    </row>
    <row r="144" spans="1:9">
      <c r="A144" t="s">
        <v>6641</v>
      </c>
      <c r="B144" t="s">
        <v>7163</v>
      </c>
      <c r="C144" t="s">
        <v>6419</v>
      </c>
      <c r="D144" t="s">
        <v>6598</v>
      </c>
      <c r="E144">
        <v>690782222</v>
      </c>
      <c r="F144" t="s">
        <v>6593</v>
      </c>
      <c r="G144" t="s">
        <v>7086</v>
      </c>
      <c r="H144" t="s">
        <v>6595</v>
      </c>
      <c r="I144" t="s">
        <v>6408</v>
      </c>
    </row>
    <row r="145" spans="1:9">
      <c r="A145" t="s">
        <v>6641</v>
      </c>
      <c r="B145" t="s">
        <v>1827</v>
      </c>
      <c r="C145" t="s">
        <v>8414</v>
      </c>
      <c r="D145" t="s">
        <v>8415</v>
      </c>
      <c r="E145">
        <v>690782248</v>
      </c>
      <c r="F145" t="s">
        <v>6593</v>
      </c>
      <c r="G145" t="s">
        <v>7086</v>
      </c>
      <c r="H145" t="s">
        <v>6595</v>
      </c>
      <c r="I145" t="s">
        <v>6408</v>
      </c>
    </row>
    <row r="146" spans="1:9">
      <c r="A146" t="s">
        <v>6641</v>
      </c>
      <c r="B146" t="s">
        <v>1830</v>
      </c>
      <c r="C146" t="s">
        <v>8412</v>
      </c>
      <c r="D146" t="s">
        <v>8413</v>
      </c>
      <c r="E146">
        <v>690782230</v>
      </c>
      <c r="F146" t="s">
        <v>6593</v>
      </c>
      <c r="G146" t="s">
        <v>7086</v>
      </c>
      <c r="H146" t="s">
        <v>6595</v>
      </c>
      <c r="I146" t="s">
        <v>6408</v>
      </c>
    </row>
    <row r="147" spans="1:9">
      <c r="A147" t="s">
        <v>6641</v>
      </c>
      <c r="B147" t="s">
        <v>7149</v>
      </c>
      <c r="C147" t="s">
        <v>8410</v>
      </c>
      <c r="D147" t="s">
        <v>6598</v>
      </c>
      <c r="E147">
        <v>690782271</v>
      </c>
      <c r="F147" t="s">
        <v>6593</v>
      </c>
      <c r="G147" t="s">
        <v>7086</v>
      </c>
      <c r="H147" t="s">
        <v>6595</v>
      </c>
      <c r="I147" t="s">
        <v>6408</v>
      </c>
    </row>
    <row r="148" spans="1:9">
      <c r="A148" t="s">
        <v>6641</v>
      </c>
      <c r="B148" t="s">
        <v>7162</v>
      </c>
      <c r="C148" t="s">
        <v>8411</v>
      </c>
      <c r="D148" t="s">
        <v>6598</v>
      </c>
      <c r="E148">
        <v>10780096</v>
      </c>
      <c r="F148" t="s">
        <v>6593</v>
      </c>
      <c r="G148" t="s">
        <v>7086</v>
      </c>
      <c r="H148" t="s">
        <v>6595</v>
      </c>
      <c r="I148" t="s">
        <v>6408</v>
      </c>
    </row>
    <row r="149" spans="1:9">
      <c r="A149" t="s">
        <v>6641</v>
      </c>
      <c r="B149" t="s">
        <v>6792</v>
      </c>
      <c r="C149" t="s">
        <v>8493</v>
      </c>
      <c r="D149" t="s">
        <v>6598</v>
      </c>
      <c r="E149">
        <v>30780100</v>
      </c>
      <c r="F149" t="s">
        <v>6593</v>
      </c>
      <c r="G149" t="s">
        <v>8549</v>
      </c>
      <c r="H149" t="s">
        <v>8434</v>
      </c>
      <c r="I149" t="s">
        <v>6408</v>
      </c>
    </row>
    <row r="150" spans="1:9">
      <c r="A150" t="s">
        <v>6641</v>
      </c>
      <c r="B150" t="s">
        <v>6946</v>
      </c>
      <c r="C150" t="s">
        <v>6418</v>
      </c>
      <c r="D150" t="s">
        <v>6598</v>
      </c>
      <c r="E150">
        <v>380780049</v>
      </c>
      <c r="F150" t="s">
        <v>6593</v>
      </c>
      <c r="G150" t="s">
        <v>7086</v>
      </c>
      <c r="H150" t="s">
        <v>6595</v>
      </c>
      <c r="I150" t="s">
        <v>6408</v>
      </c>
    </row>
    <row r="151" spans="1:9">
      <c r="A151" t="s">
        <v>6641</v>
      </c>
      <c r="B151" t="s">
        <v>6864</v>
      </c>
      <c r="C151" t="s">
        <v>8494</v>
      </c>
      <c r="D151" t="s">
        <v>8495</v>
      </c>
      <c r="E151">
        <v>630180032</v>
      </c>
      <c r="F151" t="s">
        <v>6593</v>
      </c>
      <c r="G151" t="s">
        <v>6599</v>
      </c>
      <c r="H151" t="s">
        <v>8434</v>
      </c>
      <c r="I151" t="s">
        <v>6408</v>
      </c>
    </row>
    <row r="152" spans="1:9">
      <c r="A152" t="s">
        <v>6641</v>
      </c>
      <c r="B152" t="s">
        <v>2823</v>
      </c>
      <c r="C152" t="s">
        <v>8496</v>
      </c>
      <c r="D152" t="s">
        <v>6598</v>
      </c>
      <c r="E152">
        <v>740790381</v>
      </c>
      <c r="F152" t="s">
        <v>6593</v>
      </c>
      <c r="G152" t="s">
        <v>8542</v>
      </c>
      <c r="H152" t="s">
        <v>6595</v>
      </c>
      <c r="I152" t="s">
        <v>6408</v>
      </c>
    </row>
    <row r="153" spans="1:9">
      <c r="A153" t="s">
        <v>6641</v>
      </c>
      <c r="B153" t="s">
        <v>6651</v>
      </c>
      <c r="C153" t="s">
        <v>6414</v>
      </c>
      <c r="D153" t="s">
        <v>8407</v>
      </c>
      <c r="E153">
        <v>740790258</v>
      </c>
      <c r="F153" t="s">
        <v>6593</v>
      </c>
      <c r="G153" t="s">
        <v>8550</v>
      </c>
      <c r="H153" t="s">
        <v>6595</v>
      </c>
      <c r="I153" t="s">
        <v>6408</v>
      </c>
    </row>
    <row r="154" spans="1:9">
      <c r="A154" t="s">
        <v>6641</v>
      </c>
      <c r="B154" t="s">
        <v>2058</v>
      </c>
      <c r="C154" t="s">
        <v>8497</v>
      </c>
      <c r="D154" t="s">
        <v>8498</v>
      </c>
      <c r="E154">
        <v>380780098</v>
      </c>
      <c r="F154" t="s">
        <v>6593</v>
      </c>
      <c r="G154" t="s">
        <v>6599</v>
      </c>
      <c r="H154" t="s">
        <v>6595</v>
      </c>
      <c r="I154" t="s">
        <v>6408</v>
      </c>
    </row>
    <row r="155" spans="1:9">
      <c r="A155" t="s">
        <v>6641</v>
      </c>
      <c r="B155" t="s">
        <v>1998</v>
      </c>
      <c r="C155" t="s">
        <v>8499</v>
      </c>
      <c r="D155" t="s">
        <v>8500</v>
      </c>
      <c r="E155">
        <v>380780072</v>
      </c>
      <c r="F155" t="s">
        <v>6593</v>
      </c>
      <c r="G155" t="s">
        <v>6599</v>
      </c>
      <c r="H155" t="s">
        <v>6595</v>
      </c>
      <c r="I155" t="s">
        <v>6408</v>
      </c>
    </row>
    <row r="156" spans="1:9">
      <c r="A156" t="s">
        <v>6641</v>
      </c>
      <c r="B156" t="s">
        <v>2218</v>
      </c>
      <c r="C156" t="s">
        <v>8501</v>
      </c>
      <c r="D156" t="s">
        <v>8501</v>
      </c>
      <c r="E156">
        <v>380780031</v>
      </c>
      <c r="F156" t="s">
        <v>6593</v>
      </c>
      <c r="G156" t="s">
        <v>6594</v>
      </c>
      <c r="H156" t="s">
        <v>8434</v>
      </c>
      <c r="I156" t="s">
        <v>6408</v>
      </c>
    </row>
    <row r="157" spans="1:9">
      <c r="A157" t="s">
        <v>6641</v>
      </c>
      <c r="B157" t="s">
        <v>6847</v>
      </c>
      <c r="C157" t="s">
        <v>8502</v>
      </c>
      <c r="D157" t="s">
        <v>8409</v>
      </c>
      <c r="E157" t="s">
        <v>8409</v>
      </c>
      <c r="F157" t="s">
        <v>6593</v>
      </c>
      <c r="G157" t="s">
        <v>6627</v>
      </c>
      <c r="H157" t="s">
        <v>6595</v>
      </c>
      <c r="I157" t="s">
        <v>6408</v>
      </c>
    </row>
    <row r="158" spans="1:9">
      <c r="A158" t="s">
        <v>6641</v>
      </c>
      <c r="B158" t="s">
        <v>6948</v>
      </c>
      <c r="C158" t="s">
        <v>8503</v>
      </c>
      <c r="D158" t="s">
        <v>6598</v>
      </c>
      <c r="E158">
        <v>10007987</v>
      </c>
      <c r="F158" t="s">
        <v>6593</v>
      </c>
      <c r="G158" t="s">
        <v>6627</v>
      </c>
      <c r="H158" t="s">
        <v>6595</v>
      </c>
      <c r="I158" t="s">
        <v>6408</v>
      </c>
    </row>
    <row r="159" spans="1:9">
      <c r="A159" t="s">
        <v>6641</v>
      </c>
      <c r="B159" t="s">
        <v>3159</v>
      </c>
      <c r="C159" t="s">
        <v>6412</v>
      </c>
      <c r="D159" t="s">
        <v>8409</v>
      </c>
      <c r="E159">
        <v>380780080</v>
      </c>
      <c r="F159" t="s">
        <v>6593</v>
      </c>
      <c r="G159" t="s">
        <v>7086</v>
      </c>
      <c r="H159" t="s">
        <v>6595</v>
      </c>
      <c r="I159" t="s">
        <v>6408</v>
      </c>
    </row>
    <row r="160" spans="1:9">
      <c r="A160" t="s">
        <v>6641</v>
      </c>
      <c r="B160" t="s">
        <v>2631</v>
      </c>
      <c r="C160" t="s">
        <v>8504</v>
      </c>
      <c r="D160" t="s">
        <v>8505</v>
      </c>
      <c r="E160">
        <v>380780023</v>
      </c>
      <c r="F160" t="s">
        <v>6593</v>
      </c>
      <c r="G160" t="s">
        <v>6627</v>
      </c>
      <c r="H160" t="s">
        <v>8434</v>
      </c>
      <c r="I160" t="s">
        <v>6408</v>
      </c>
    </row>
    <row r="161" spans="1:9">
      <c r="A161" t="s">
        <v>6641</v>
      </c>
      <c r="B161" t="s">
        <v>7023</v>
      </c>
      <c r="C161" t="s">
        <v>8506</v>
      </c>
      <c r="D161" t="s">
        <v>8507</v>
      </c>
      <c r="E161">
        <v>260000096</v>
      </c>
      <c r="F161" t="s">
        <v>6593</v>
      </c>
      <c r="G161" t="s">
        <v>6599</v>
      </c>
      <c r="H161" t="s">
        <v>6595</v>
      </c>
      <c r="I161" t="s">
        <v>6408</v>
      </c>
    </row>
    <row r="162" spans="1:9">
      <c r="A162" t="s">
        <v>6641</v>
      </c>
      <c r="B162" t="s">
        <v>2013</v>
      </c>
      <c r="C162" t="s">
        <v>8508</v>
      </c>
      <c r="D162" t="s">
        <v>8509</v>
      </c>
      <c r="E162">
        <v>380780239</v>
      </c>
      <c r="F162" t="s">
        <v>6593</v>
      </c>
      <c r="G162" t="s">
        <v>6599</v>
      </c>
      <c r="H162" t="s">
        <v>8434</v>
      </c>
      <c r="I162" t="s">
        <v>6408</v>
      </c>
    </row>
    <row r="163" spans="1:9">
      <c r="A163" t="s">
        <v>6641</v>
      </c>
      <c r="B163" t="s">
        <v>6642</v>
      </c>
      <c r="C163" t="s">
        <v>8510</v>
      </c>
      <c r="D163" t="s">
        <v>8511</v>
      </c>
      <c r="E163">
        <v>380780213</v>
      </c>
      <c r="F163" t="s">
        <v>6593</v>
      </c>
      <c r="G163" t="s">
        <v>6599</v>
      </c>
      <c r="H163" t="s">
        <v>6595</v>
      </c>
      <c r="I163" t="s">
        <v>6408</v>
      </c>
    </row>
    <row r="164" spans="1:9">
      <c r="A164" t="s">
        <v>6641</v>
      </c>
      <c r="B164" t="s">
        <v>6936</v>
      </c>
      <c r="C164" t="s">
        <v>8512</v>
      </c>
      <c r="D164" t="s">
        <v>8513</v>
      </c>
      <c r="E164">
        <v>150780500</v>
      </c>
      <c r="F164" t="s">
        <v>6593</v>
      </c>
      <c r="G164" t="s">
        <v>6599</v>
      </c>
      <c r="H164" t="s">
        <v>6595</v>
      </c>
      <c r="I164" t="s">
        <v>6408</v>
      </c>
    </row>
    <row r="165" spans="1:9">
      <c r="A165" t="s">
        <v>6641</v>
      </c>
      <c r="B165" t="s">
        <v>6728</v>
      </c>
      <c r="C165" t="s">
        <v>8514</v>
      </c>
      <c r="D165" t="s">
        <v>8515</v>
      </c>
      <c r="E165">
        <v>150780047</v>
      </c>
      <c r="F165" t="s">
        <v>6593</v>
      </c>
      <c r="G165" t="s">
        <v>6599</v>
      </c>
      <c r="H165" t="s">
        <v>6595</v>
      </c>
      <c r="I165" t="s">
        <v>6408</v>
      </c>
    </row>
    <row r="166" spans="1:9">
      <c r="A166" t="s">
        <v>6641</v>
      </c>
      <c r="B166" t="s">
        <v>6885</v>
      </c>
      <c r="C166" t="s">
        <v>6411</v>
      </c>
      <c r="D166" t="s">
        <v>6598</v>
      </c>
      <c r="E166">
        <v>150780096</v>
      </c>
      <c r="F166" t="s">
        <v>6593</v>
      </c>
      <c r="G166" t="s">
        <v>8549</v>
      </c>
      <c r="H166" t="s">
        <v>6595</v>
      </c>
      <c r="I166" t="s">
        <v>6408</v>
      </c>
    </row>
    <row r="167" spans="1:9">
      <c r="A167" t="s">
        <v>6641</v>
      </c>
      <c r="B167" t="s">
        <v>6931</v>
      </c>
      <c r="C167" t="s">
        <v>8516</v>
      </c>
      <c r="D167" t="s">
        <v>6598</v>
      </c>
      <c r="E167">
        <v>150780468</v>
      </c>
      <c r="F167" t="s">
        <v>6593</v>
      </c>
      <c r="G167" t="s">
        <v>8551</v>
      </c>
      <c r="H167" t="s">
        <v>6595</v>
      </c>
      <c r="I167" t="s">
        <v>6408</v>
      </c>
    </row>
    <row r="168" spans="1:9">
      <c r="A168" t="s">
        <v>6641</v>
      </c>
      <c r="B168" t="s">
        <v>6974</v>
      </c>
      <c r="C168" t="s">
        <v>8517</v>
      </c>
      <c r="D168" t="s">
        <v>6598</v>
      </c>
      <c r="E168">
        <v>150780088</v>
      </c>
      <c r="F168" t="s">
        <v>6593</v>
      </c>
      <c r="G168" t="s">
        <v>8552</v>
      </c>
      <c r="H168" t="s">
        <v>6595</v>
      </c>
      <c r="I168" t="s">
        <v>6408</v>
      </c>
    </row>
    <row r="169" spans="1:9">
      <c r="A169" t="s">
        <v>6641</v>
      </c>
      <c r="B169" t="s">
        <v>6947</v>
      </c>
      <c r="C169" t="s">
        <v>8518</v>
      </c>
      <c r="D169" t="s">
        <v>8519</v>
      </c>
      <c r="E169">
        <v>150780393</v>
      </c>
      <c r="F169" t="s">
        <v>6593</v>
      </c>
      <c r="G169" t="s">
        <v>8553</v>
      </c>
      <c r="H169" t="s">
        <v>6595</v>
      </c>
      <c r="I169" t="s">
        <v>6408</v>
      </c>
    </row>
    <row r="170" spans="1:9">
      <c r="A170" t="s">
        <v>6641</v>
      </c>
      <c r="B170" t="s">
        <v>2208</v>
      </c>
      <c r="C170" t="s">
        <v>8520</v>
      </c>
      <c r="D170" t="s">
        <v>8521</v>
      </c>
      <c r="E170">
        <v>430000091</v>
      </c>
      <c r="F170" t="s">
        <v>6593</v>
      </c>
      <c r="G170" t="s">
        <v>6599</v>
      </c>
      <c r="H170" t="s">
        <v>6595</v>
      </c>
      <c r="I170" t="s">
        <v>6408</v>
      </c>
    </row>
    <row r="171" spans="1:9">
      <c r="A171" t="s">
        <v>6641</v>
      </c>
      <c r="B171" t="s">
        <v>7007</v>
      </c>
      <c r="C171" t="s">
        <v>8522</v>
      </c>
      <c r="D171" t="s">
        <v>8523</v>
      </c>
      <c r="E171">
        <v>430000059</v>
      </c>
      <c r="F171" t="s">
        <v>6593</v>
      </c>
      <c r="G171" t="s">
        <v>6599</v>
      </c>
      <c r="H171" t="s">
        <v>6595</v>
      </c>
      <c r="I171" t="s">
        <v>6408</v>
      </c>
    </row>
    <row r="172" spans="1:9">
      <c r="A172" t="s">
        <v>6641</v>
      </c>
      <c r="B172" t="s">
        <v>2762</v>
      </c>
      <c r="C172" t="s">
        <v>8524</v>
      </c>
      <c r="D172" t="s">
        <v>6598</v>
      </c>
      <c r="E172">
        <v>10009132</v>
      </c>
      <c r="F172" t="s">
        <v>6593</v>
      </c>
      <c r="G172" t="s">
        <v>6627</v>
      </c>
      <c r="H172" t="s">
        <v>8434</v>
      </c>
      <c r="I172" t="s">
        <v>6408</v>
      </c>
    </row>
    <row r="173" spans="1:9">
      <c r="A173" t="s">
        <v>6641</v>
      </c>
      <c r="B173" t="s">
        <v>2317</v>
      </c>
      <c r="C173" t="s">
        <v>8525</v>
      </c>
      <c r="D173" t="s">
        <v>8526</v>
      </c>
      <c r="E173">
        <v>690782925</v>
      </c>
      <c r="F173" t="s">
        <v>6593</v>
      </c>
      <c r="G173" t="s">
        <v>6599</v>
      </c>
      <c r="H173" t="s">
        <v>6595</v>
      </c>
      <c r="I173" t="s">
        <v>6408</v>
      </c>
    </row>
    <row r="174" spans="1:9">
      <c r="A174" t="s">
        <v>6641</v>
      </c>
      <c r="B174" t="s">
        <v>6829</v>
      </c>
      <c r="C174" t="s">
        <v>8527</v>
      </c>
      <c r="D174" t="s">
        <v>8528</v>
      </c>
      <c r="E174">
        <v>630781029</v>
      </c>
      <c r="F174" t="s">
        <v>6593</v>
      </c>
      <c r="G174" t="s">
        <v>8545</v>
      </c>
      <c r="H174" t="s">
        <v>6595</v>
      </c>
      <c r="I174" t="s">
        <v>6408</v>
      </c>
    </row>
    <row r="175" spans="1:9">
      <c r="A175" t="s">
        <v>6641</v>
      </c>
      <c r="B175" t="s">
        <v>6653</v>
      </c>
      <c r="C175" t="s">
        <v>8529</v>
      </c>
      <c r="D175" t="s">
        <v>8530</v>
      </c>
      <c r="E175">
        <v>630780997</v>
      </c>
      <c r="F175" t="s">
        <v>6593</v>
      </c>
      <c r="G175" t="s">
        <v>6594</v>
      </c>
      <c r="H175" t="s">
        <v>6595</v>
      </c>
      <c r="I175" t="s">
        <v>6408</v>
      </c>
    </row>
    <row r="176" spans="1:9">
      <c r="A176" t="s">
        <v>6641</v>
      </c>
      <c r="B176" t="s">
        <v>6841</v>
      </c>
      <c r="C176" t="s">
        <v>8531</v>
      </c>
      <c r="D176" t="s">
        <v>8532</v>
      </c>
      <c r="E176">
        <v>30780118</v>
      </c>
      <c r="F176" t="s">
        <v>6593</v>
      </c>
      <c r="G176" t="s">
        <v>8549</v>
      </c>
      <c r="H176" t="s">
        <v>6632</v>
      </c>
      <c r="I176" t="s">
        <v>6408</v>
      </c>
    </row>
    <row r="177" spans="1:9">
      <c r="A177" t="s">
        <v>6641</v>
      </c>
      <c r="B177" t="s">
        <v>6801</v>
      </c>
      <c r="C177" t="s">
        <v>8533</v>
      </c>
      <c r="D177" t="s">
        <v>6598</v>
      </c>
      <c r="E177">
        <v>70002878</v>
      </c>
      <c r="F177" t="s">
        <v>6593</v>
      </c>
      <c r="G177" t="s">
        <v>8549</v>
      </c>
      <c r="H177" t="s">
        <v>6595</v>
      </c>
      <c r="I177" t="s">
        <v>6408</v>
      </c>
    </row>
    <row r="178" spans="1:9">
      <c r="A178" t="s">
        <v>6641</v>
      </c>
      <c r="B178" t="s">
        <v>1970</v>
      </c>
      <c r="C178" t="s">
        <v>8534</v>
      </c>
      <c r="D178" t="s">
        <v>8535</v>
      </c>
      <c r="E178">
        <v>10780120</v>
      </c>
      <c r="F178" t="s">
        <v>6593</v>
      </c>
      <c r="G178" t="s">
        <v>6627</v>
      </c>
      <c r="H178" t="s">
        <v>6595</v>
      </c>
      <c r="I178" t="s">
        <v>6408</v>
      </c>
    </row>
    <row r="179" spans="1:9">
      <c r="A179" t="s">
        <v>6641</v>
      </c>
      <c r="B179" t="s">
        <v>7022</v>
      </c>
      <c r="C179" t="s">
        <v>8536</v>
      </c>
      <c r="D179" t="s">
        <v>8537</v>
      </c>
      <c r="E179">
        <v>10780138</v>
      </c>
      <c r="F179" t="s">
        <v>6593</v>
      </c>
      <c r="G179" t="s">
        <v>6627</v>
      </c>
      <c r="H179" t="s">
        <v>8434</v>
      </c>
      <c r="I179" t="s">
        <v>6408</v>
      </c>
    </row>
    <row r="180" spans="1:9">
      <c r="A180" t="s">
        <v>6637</v>
      </c>
      <c r="B180" t="s">
        <v>6689</v>
      </c>
      <c r="C180" t="s">
        <v>8554</v>
      </c>
      <c r="D180" t="s">
        <v>8554</v>
      </c>
      <c r="E180">
        <v>890000037</v>
      </c>
      <c r="F180" t="s">
        <v>6593</v>
      </c>
      <c r="G180" t="s">
        <v>6803</v>
      </c>
      <c r="H180" t="s">
        <v>6595</v>
      </c>
      <c r="I180" t="s">
        <v>6408</v>
      </c>
    </row>
    <row r="181" spans="1:9">
      <c r="A181" t="s">
        <v>6637</v>
      </c>
      <c r="B181" t="s">
        <v>7159</v>
      </c>
      <c r="C181" t="s">
        <v>6431</v>
      </c>
      <c r="D181" t="s">
        <v>6598</v>
      </c>
      <c r="E181">
        <v>210012175</v>
      </c>
      <c r="F181" t="s">
        <v>6593</v>
      </c>
      <c r="G181" t="s">
        <v>6655</v>
      </c>
      <c r="H181" t="s">
        <v>6595</v>
      </c>
      <c r="I181" t="s">
        <v>6408</v>
      </c>
    </row>
    <row r="182" spans="1:9">
      <c r="A182" t="s">
        <v>6637</v>
      </c>
      <c r="B182" t="s">
        <v>6787</v>
      </c>
      <c r="C182" t="s">
        <v>6422</v>
      </c>
      <c r="D182" t="s">
        <v>6598</v>
      </c>
      <c r="E182">
        <v>710780263</v>
      </c>
      <c r="F182" t="s">
        <v>6593</v>
      </c>
      <c r="G182" t="s">
        <v>8555</v>
      </c>
      <c r="H182" t="s">
        <v>8556</v>
      </c>
      <c r="I182" t="s">
        <v>6408</v>
      </c>
    </row>
    <row r="183" spans="1:9">
      <c r="A183" t="s">
        <v>6637</v>
      </c>
      <c r="B183" t="s">
        <v>6879</v>
      </c>
      <c r="C183" t="s">
        <v>8557</v>
      </c>
      <c r="D183" t="s">
        <v>6598</v>
      </c>
      <c r="E183">
        <v>390780609</v>
      </c>
      <c r="F183" t="s">
        <v>6593</v>
      </c>
      <c r="G183" t="s">
        <v>6655</v>
      </c>
      <c r="H183" t="s">
        <v>6595</v>
      </c>
      <c r="I183" t="s">
        <v>6408</v>
      </c>
    </row>
    <row r="184" spans="1:9">
      <c r="A184" t="s">
        <v>6637</v>
      </c>
      <c r="B184" t="s">
        <v>6989</v>
      </c>
      <c r="C184" t="s">
        <v>6421</v>
      </c>
      <c r="D184" t="s">
        <v>8558</v>
      </c>
      <c r="E184">
        <v>710780958</v>
      </c>
      <c r="F184" t="s">
        <v>6593</v>
      </c>
      <c r="G184" t="s">
        <v>6607</v>
      </c>
      <c r="H184" t="s">
        <v>6595</v>
      </c>
      <c r="I184" t="s">
        <v>6408</v>
      </c>
    </row>
    <row r="185" spans="1:9">
      <c r="A185" t="s">
        <v>6637</v>
      </c>
      <c r="B185" t="s">
        <v>7085</v>
      </c>
      <c r="C185" t="s">
        <v>6423</v>
      </c>
      <c r="D185" t="s">
        <v>6598</v>
      </c>
      <c r="E185">
        <v>210780581</v>
      </c>
      <c r="F185" t="s">
        <v>6593</v>
      </c>
      <c r="G185" t="s">
        <v>6652</v>
      </c>
      <c r="H185" t="s">
        <v>6595</v>
      </c>
      <c r="I185" t="s">
        <v>6408</v>
      </c>
    </row>
    <row r="186" spans="1:9">
      <c r="A186" t="s">
        <v>6637</v>
      </c>
      <c r="B186" t="s">
        <v>6914</v>
      </c>
      <c r="C186" t="s">
        <v>8559</v>
      </c>
      <c r="D186" t="s">
        <v>6598</v>
      </c>
      <c r="E186">
        <v>210780607</v>
      </c>
      <c r="F186" t="s">
        <v>6593</v>
      </c>
      <c r="G186" t="s">
        <v>6594</v>
      </c>
      <c r="H186" t="s">
        <v>6595</v>
      </c>
      <c r="I186" t="s">
        <v>6408</v>
      </c>
    </row>
    <row r="187" spans="1:9">
      <c r="A187" t="s">
        <v>6637</v>
      </c>
      <c r="B187" t="s">
        <v>7161</v>
      </c>
      <c r="C187" t="s">
        <v>6429</v>
      </c>
      <c r="D187" t="s">
        <v>6598</v>
      </c>
      <c r="E187">
        <v>900000365</v>
      </c>
      <c r="F187" t="s">
        <v>6593</v>
      </c>
      <c r="G187" t="s">
        <v>6655</v>
      </c>
      <c r="H187" t="s">
        <v>6595</v>
      </c>
      <c r="I187" t="s">
        <v>6408</v>
      </c>
    </row>
    <row r="188" spans="1:9">
      <c r="A188" t="s">
        <v>6637</v>
      </c>
      <c r="B188" t="s">
        <v>7008</v>
      </c>
      <c r="C188" t="s">
        <v>8560</v>
      </c>
      <c r="D188" t="s">
        <v>8561</v>
      </c>
      <c r="E188">
        <v>210780672</v>
      </c>
      <c r="F188" t="s">
        <v>6593</v>
      </c>
      <c r="G188" t="s">
        <v>6599</v>
      </c>
      <c r="H188" t="s">
        <v>6595</v>
      </c>
      <c r="I188" t="s">
        <v>6408</v>
      </c>
    </row>
    <row r="189" spans="1:9">
      <c r="A189" t="s">
        <v>6637</v>
      </c>
      <c r="B189" t="s">
        <v>7062</v>
      </c>
      <c r="C189" t="s">
        <v>8562</v>
      </c>
      <c r="D189" t="s">
        <v>6598</v>
      </c>
      <c r="E189">
        <v>250000452</v>
      </c>
      <c r="F189" t="s">
        <v>6593</v>
      </c>
      <c r="G189" t="s">
        <v>6652</v>
      </c>
      <c r="H189" t="s">
        <v>6595</v>
      </c>
      <c r="I189" t="s">
        <v>6408</v>
      </c>
    </row>
    <row r="190" spans="1:9">
      <c r="A190" t="s">
        <v>6637</v>
      </c>
      <c r="B190" t="s">
        <v>1253</v>
      </c>
      <c r="C190" t="s">
        <v>8563</v>
      </c>
      <c r="D190" t="s">
        <v>6598</v>
      </c>
      <c r="E190">
        <v>250000460</v>
      </c>
      <c r="F190" t="s">
        <v>6593</v>
      </c>
      <c r="G190" t="s">
        <v>6627</v>
      </c>
      <c r="H190" t="s">
        <v>6595</v>
      </c>
      <c r="I190" t="s">
        <v>6408</v>
      </c>
    </row>
    <row r="191" spans="1:9">
      <c r="A191" t="s">
        <v>6637</v>
      </c>
      <c r="B191" t="s">
        <v>6945</v>
      </c>
      <c r="C191" t="s">
        <v>8564</v>
      </c>
      <c r="D191" t="s">
        <v>6598</v>
      </c>
      <c r="E191">
        <v>580780971</v>
      </c>
      <c r="F191" t="s">
        <v>6593</v>
      </c>
      <c r="G191" t="s">
        <v>6599</v>
      </c>
      <c r="H191" t="s">
        <v>6595</v>
      </c>
      <c r="I191" t="s">
        <v>6408</v>
      </c>
    </row>
    <row r="192" spans="1:9">
      <c r="A192" t="s">
        <v>6637</v>
      </c>
      <c r="B192" t="s">
        <v>3867</v>
      </c>
      <c r="C192" t="s">
        <v>8565</v>
      </c>
      <c r="D192" t="s">
        <v>8566</v>
      </c>
      <c r="E192">
        <v>250002839</v>
      </c>
      <c r="F192" t="s">
        <v>6593</v>
      </c>
      <c r="G192" t="s">
        <v>6627</v>
      </c>
      <c r="H192" t="s">
        <v>6595</v>
      </c>
      <c r="I192" t="s">
        <v>6408</v>
      </c>
    </row>
    <row r="193" spans="1:9">
      <c r="A193" t="s">
        <v>6637</v>
      </c>
      <c r="B193" t="s">
        <v>7072</v>
      </c>
      <c r="C193" t="s">
        <v>6427</v>
      </c>
      <c r="D193" t="s">
        <v>6598</v>
      </c>
      <c r="E193">
        <v>250000015</v>
      </c>
      <c r="F193" t="s">
        <v>6593</v>
      </c>
      <c r="G193" t="s">
        <v>8567</v>
      </c>
      <c r="H193" t="s">
        <v>6595</v>
      </c>
      <c r="I193" t="s">
        <v>6408</v>
      </c>
    </row>
    <row r="194" spans="1:9">
      <c r="A194" t="s">
        <v>6637</v>
      </c>
      <c r="B194" t="s">
        <v>3056</v>
      </c>
      <c r="C194" t="s">
        <v>8568</v>
      </c>
      <c r="D194" t="s">
        <v>6598</v>
      </c>
      <c r="E194">
        <v>390780476</v>
      </c>
      <c r="F194" t="s">
        <v>6593</v>
      </c>
      <c r="G194" t="s">
        <v>6627</v>
      </c>
      <c r="H194" t="s">
        <v>6595</v>
      </c>
      <c r="I194" t="s">
        <v>6408</v>
      </c>
    </row>
    <row r="195" spans="1:9">
      <c r="A195" t="s">
        <v>6637</v>
      </c>
      <c r="B195" t="s">
        <v>6689</v>
      </c>
      <c r="C195" t="s">
        <v>6424</v>
      </c>
      <c r="D195" t="s">
        <v>8554</v>
      </c>
      <c r="E195">
        <v>890000037</v>
      </c>
      <c r="F195" t="s">
        <v>6593</v>
      </c>
      <c r="G195" t="s">
        <v>6655</v>
      </c>
      <c r="H195" t="s">
        <v>6595</v>
      </c>
      <c r="I195" t="s">
        <v>6408</v>
      </c>
    </row>
    <row r="196" spans="1:9">
      <c r="A196" t="s">
        <v>6637</v>
      </c>
      <c r="B196" t="s">
        <v>6870</v>
      </c>
      <c r="C196" t="s">
        <v>8569</v>
      </c>
      <c r="D196" t="s">
        <v>8570</v>
      </c>
      <c r="E196">
        <v>890000433</v>
      </c>
      <c r="F196" t="s">
        <v>6593</v>
      </c>
      <c r="G196" t="s">
        <v>6621</v>
      </c>
      <c r="H196" t="s">
        <v>6595</v>
      </c>
      <c r="I196" t="s">
        <v>6408</v>
      </c>
    </row>
    <row r="197" spans="1:9">
      <c r="A197" t="s">
        <v>6637</v>
      </c>
      <c r="B197" t="s">
        <v>6725</v>
      </c>
      <c r="C197" t="s">
        <v>8571</v>
      </c>
      <c r="D197" t="s">
        <v>8572</v>
      </c>
      <c r="E197">
        <v>580780070</v>
      </c>
      <c r="F197" t="s">
        <v>6593</v>
      </c>
      <c r="G197" t="s">
        <v>6760</v>
      </c>
      <c r="H197" t="s">
        <v>8434</v>
      </c>
      <c r="I197" t="s">
        <v>6408</v>
      </c>
    </row>
    <row r="198" spans="1:9">
      <c r="A198" t="s">
        <v>6637</v>
      </c>
      <c r="B198" t="s">
        <v>6826</v>
      </c>
      <c r="C198" t="s">
        <v>6425</v>
      </c>
      <c r="D198" t="s">
        <v>6598</v>
      </c>
      <c r="E198">
        <v>890970569</v>
      </c>
      <c r="F198" t="s">
        <v>6593</v>
      </c>
      <c r="G198" t="s">
        <v>6655</v>
      </c>
      <c r="H198" t="s">
        <v>6595</v>
      </c>
      <c r="I198" t="s">
        <v>6408</v>
      </c>
    </row>
    <row r="199" spans="1:9">
      <c r="A199" t="s">
        <v>6637</v>
      </c>
      <c r="B199" t="s">
        <v>6752</v>
      </c>
      <c r="C199" t="s">
        <v>8573</v>
      </c>
      <c r="D199" t="s">
        <v>6598</v>
      </c>
      <c r="E199">
        <v>890000417</v>
      </c>
      <c r="F199" t="s">
        <v>6593</v>
      </c>
      <c r="G199" t="s">
        <v>6621</v>
      </c>
      <c r="H199" t="s">
        <v>6595</v>
      </c>
      <c r="I199" t="s">
        <v>6408</v>
      </c>
    </row>
    <row r="200" spans="1:9">
      <c r="A200" t="s">
        <v>6637</v>
      </c>
      <c r="B200" t="s">
        <v>6690</v>
      </c>
      <c r="C200" t="s">
        <v>8574</v>
      </c>
      <c r="D200" t="s">
        <v>8575</v>
      </c>
      <c r="E200">
        <v>890000409</v>
      </c>
      <c r="F200" t="s">
        <v>6593</v>
      </c>
      <c r="G200" t="s">
        <v>6760</v>
      </c>
      <c r="H200" t="s">
        <v>6595</v>
      </c>
      <c r="I200" t="s">
        <v>6408</v>
      </c>
    </row>
    <row r="201" spans="1:9">
      <c r="A201" t="s">
        <v>6637</v>
      </c>
      <c r="B201" t="s">
        <v>6638</v>
      </c>
      <c r="C201" t="s">
        <v>8576</v>
      </c>
      <c r="D201" t="s">
        <v>8577</v>
      </c>
      <c r="E201">
        <v>710976705</v>
      </c>
      <c r="F201" t="s">
        <v>6593</v>
      </c>
      <c r="G201" t="s">
        <v>6607</v>
      </c>
      <c r="H201" t="s">
        <v>6639</v>
      </c>
      <c r="I201" t="s">
        <v>6408</v>
      </c>
    </row>
    <row r="202" spans="1:9">
      <c r="A202" t="s">
        <v>6637</v>
      </c>
      <c r="B202" t="s">
        <v>1441</v>
      </c>
      <c r="C202" t="s">
        <v>6428</v>
      </c>
      <c r="D202" t="s">
        <v>6598</v>
      </c>
      <c r="E202">
        <v>390780146</v>
      </c>
      <c r="F202" t="s">
        <v>6593</v>
      </c>
      <c r="G202" t="s">
        <v>6655</v>
      </c>
      <c r="H202" t="s">
        <v>6595</v>
      </c>
      <c r="I202" t="s">
        <v>6408</v>
      </c>
    </row>
    <row r="203" spans="1:9">
      <c r="A203" t="s">
        <v>6637</v>
      </c>
      <c r="B203" t="s">
        <v>6928</v>
      </c>
      <c r="C203" t="s">
        <v>8578</v>
      </c>
      <c r="D203" t="s">
        <v>8579</v>
      </c>
      <c r="E203">
        <v>390780161</v>
      </c>
      <c r="F203" t="s">
        <v>6593</v>
      </c>
      <c r="G203" t="s">
        <v>6655</v>
      </c>
      <c r="H203" t="s">
        <v>6595</v>
      </c>
      <c r="I203" t="s">
        <v>6408</v>
      </c>
    </row>
    <row r="204" spans="1:9">
      <c r="A204" t="s">
        <v>6637</v>
      </c>
      <c r="B204" t="s">
        <v>6922</v>
      </c>
      <c r="C204" t="s">
        <v>8580</v>
      </c>
      <c r="D204" t="s">
        <v>8581</v>
      </c>
      <c r="E204">
        <v>390780153</v>
      </c>
      <c r="F204" t="s">
        <v>6593</v>
      </c>
      <c r="G204" t="s">
        <v>6594</v>
      </c>
      <c r="H204" t="s">
        <v>6595</v>
      </c>
      <c r="I204" t="s">
        <v>6408</v>
      </c>
    </row>
    <row r="205" spans="1:9">
      <c r="A205" t="s">
        <v>6637</v>
      </c>
      <c r="B205" t="s">
        <v>7111</v>
      </c>
      <c r="C205" t="s">
        <v>6430</v>
      </c>
      <c r="D205" t="s">
        <v>6598</v>
      </c>
      <c r="E205">
        <v>700004591</v>
      </c>
      <c r="F205" t="s">
        <v>6593</v>
      </c>
      <c r="G205" t="s">
        <v>6607</v>
      </c>
      <c r="H205" t="s">
        <v>8434</v>
      </c>
      <c r="I205" t="s">
        <v>6408</v>
      </c>
    </row>
    <row r="206" spans="1:9">
      <c r="A206" t="s">
        <v>6637</v>
      </c>
      <c r="B206" t="s">
        <v>8582</v>
      </c>
      <c r="C206" t="s">
        <v>8583</v>
      </c>
      <c r="D206" t="s">
        <v>6598</v>
      </c>
      <c r="E206">
        <v>250000452</v>
      </c>
      <c r="F206" t="s">
        <v>6593</v>
      </c>
      <c r="G206" t="s">
        <v>6772</v>
      </c>
      <c r="H206" t="s">
        <v>6595</v>
      </c>
      <c r="I206" t="s">
        <v>6408</v>
      </c>
    </row>
    <row r="207" spans="1:9">
      <c r="A207" t="s">
        <v>6637</v>
      </c>
      <c r="B207" t="s">
        <v>6972</v>
      </c>
      <c r="C207" t="s">
        <v>8584</v>
      </c>
      <c r="D207" t="s">
        <v>6598</v>
      </c>
      <c r="E207">
        <v>890000052</v>
      </c>
      <c r="F207" t="s">
        <v>6593</v>
      </c>
      <c r="G207" t="s">
        <v>6599</v>
      </c>
      <c r="H207" t="s">
        <v>6595</v>
      </c>
      <c r="I207" t="s">
        <v>6408</v>
      </c>
    </row>
    <row r="208" spans="1:9">
      <c r="A208" t="s">
        <v>6637</v>
      </c>
      <c r="B208" t="s">
        <v>6766</v>
      </c>
      <c r="C208" t="s">
        <v>6426</v>
      </c>
      <c r="D208" t="s">
        <v>6598</v>
      </c>
      <c r="E208">
        <v>580780039</v>
      </c>
      <c r="F208" t="s">
        <v>6593</v>
      </c>
      <c r="G208" t="s">
        <v>6655</v>
      </c>
      <c r="H208" t="s">
        <v>6595</v>
      </c>
      <c r="I208" t="s">
        <v>6408</v>
      </c>
    </row>
    <row r="209" spans="1:9">
      <c r="A209" t="s">
        <v>6637</v>
      </c>
      <c r="B209" t="s">
        <v>6731</v>
      </c>
      <c r="C209" t="s">
        <v>8585</v>
      </c>
      <c r="D209" t="s">
        <v>8586</v>
      </c>
      <c r="E209">
        <v>580780096</v>
      </c>
      <c r="F209" t="s">
        <v>6593</v>
      </c>
      <c r="G209" t="s">
        <v>6655</v>
      </c>
      <c r="H209" t="s">
        <v>6595</v>
      </c>
      <c r="I209" t="s">
        <v>6408</v>
      </c>
    </row>
    <row r="210" spans="1:9">
      <c r="A210" t="s">
        <v>6637</v>
      </c>
      <c r="B210" t="s">
        <v>6915</v>
      </c>
      <c r="C210" t="s">
        <v>8587</v>
      </c>
      <c r="D210" t="s">
        <v>8588</v>
      </c>
      <c r="E210">
        <v>710780156</v>
      </c>
      <c r="F210" t="s">
        <v>6593</v>
      </c>
      <c r="G210" t="s">
        <v>6599</v>
      </c>
      <c r="H210" t="s">
        <v>6595</v>
      </c>
      <c r="I210" t="s">
        <v>6408</v>
      </c>
    </row>
    <row r="211" spans="1:9">
      <c r="A211" t="s">
        <v>6637</v>
      </c>
      <c r="B211" t="s">
        <v>6923</v>
      </c>
      <c r="C211" t="s">
        <v>8589</v>
      </c>
      <c r="D211" t="s">
        <v>8590</v>
      </c>
      <c r="E211">
        <v>710781345</v>
      </c>
      <c r="F211" t="s">
        <v>6593</v>
      </c>
      <c r="G211" t="s">
        <v>6599</v>
      </c>
      <c r="H211" t="s">
        <v>6595</v>
      </c>
      <c r="I211" t="s">
        <v>6408</v>
      </c>
    </row>
    <row r="212" spans="1:9">
      <c r="A212" t="s">
        <v>6637</v>
      </c>
      <c r="B212" t="s">
        <v>6996</v>
      </c>
      <c r="C212" t="s">
        <v>8591</v>
      </c>
      <c r="D212" t="s">
        <v>6598</v>
      </c>
      <c r="E212">
        <v>710781451</v>
      </c>
      <c r="F212" t="s">
        <v>6593</v>
      </c>
      <c r="G212" t="s">
        <v>6627</v>
      </c>
      <c r="H212" t="s">
        <v>6595</v>
      </c>
      <c r="I212" t="s">
        <v>6408</v>
      </c>
    </row>
    <row r="213" spans="1:9">
      <c r="A213" t="s">
        <v>6637</v>
      </c>
      <c r="B213" t="s">
        <v>84</v>
      </c>
      <c r="C213" t="s">
        <v>8592</v>
      </c>
      <c r="D213" t="s">
        <v>8593</v>
      </c>
      <c r="E213">
        <v>710781329</v>
      </c>
      <c r="F213" t="s">
        <v>6593</v>
      </c>
      <c r="G213" t="s">
        <v>6599</v>
      </c>
      <c r="H213" t="s">
        <v>6595</v>
      </c>
      <c r="I213" t="s">
        <v>6408</v>
      </c>
    </row>
    <row r="214" spans="1:9">
      <c r="A214" t="s">
        <v>6637</v>
      </c>
      <c r="B214" t="s">
        <v>8594</v>
      </c>
      <c r="C214" t="s">
        <v>8595</v>
      </c>
      <c r="D214" t="s">
        <v>8596</v>
      </c>
      <c r="E214">
        <v>710780214</v>
      </c>
      <c r="F214" t="s">
        <v>6593</v>
      </c>
      <c r="G214" t="s">
        <v>6599</v>
      </c>
      <c r="H214" t="s">
        <v>6595</v>
      </c>
      <c r="I214" t="s">
        <v>6408</v>
      </c>
    </row>
    <row r="215" spans="1:9">
      <c r="A215" t="s">
        <v>6637</v>
      </c>
      <c r="B215" t="s">
        <v>6660</v>
      </c>
      <c r="C215" t="s">
        <v>8597</v>
      </c>
      <c r="D215" t="s">
        <v>8598</v>
      </c>
      <c r="E215">
        <v>710781360</v>
      </c>
      <c r="F215" t="s">
        <v>6593</v>
      </c>
      <c r="G215" t="s">
        <v>6627</v>
      </c>
      <c r="H215" t="s">
        <v>8434</v>
      </c>
      <c r="I215" t="s">
        <v>6408</v>
      </c>
    </row>
    <row r="216" spans="1:9">
      <c r="A216" t="s">
        <v>6637</v>
      </c>
      <c r="B216" t="s">
        <v>7003</v>
      </c>
      <c r="C216" t="s">
        <v>8599</v>
      </c>
      <c r="D216" t="s">
        <v>8600</v>
      </c>
      <c r="E216">
        <v>710781592</v>
      </c>
      <c r="F216" t="s">
        <v>6593</v>
      </c>
      <c r="G216" t="s">
        <v>6627</v>
      </c>
      <c r="H216" t="s">
        <v>6595</v>
      </c>
      <c r="I216" t="s">
        <v>6408</v>
      </c>
    </row>
    <row r="217" spans="1:9">
      <c r="A217" t="s">
        <v>6637</v>
      </c>
      <c r="B217" t="s">
        <v>6956</v>
      </c>
      <c r="C217" t="s">
        <v>8601</v>
      </c>
      <c r="D217" t="s">
        <v>6598</v>
      </c>
      <c r="E217">
        <v>210780706</v>
      </c>
      <c r="F217" t="s">
        <v>6593</v>
      </c>
      <c r="G217" t="s">
        <v>6682</v>
      </c>
      <c r="H217" t="s">
        <v>6595</v>
      </c>
      <c r="I217" t="s">
        <v>6408</v>
      </c>
    </row>
    <row r="218" spans="1:9">
      <c r="A218" t="s">
        <v>6637</v>
      </c>
      <c r="B218" t="s">
        <v>7028</v>
      </c>
      <c r="C218" t="s">
        <v>8602</v>
      </c>
      <c r="D218" t="s">
        <v>6598</v>
      </c>
      <c r="E218">
        <v>710780644</v>
      </c>
      <c r="F218" t="s">
        <v>6593</v>
      </c>
      <c r="G218" t="s">
        <v>6635</v>
      </c>
      <c r="H218" t="s">
        <v>8434</v>
      </c>
      <c r="I218" t="s">
        <v>6408</v>
      </c>
    </row>
    <row r="219" spans="1:9">
      <c r="A219" t="s">
        <v>6637</v>
      </c>
      <c r="B219" t="s">
        <v>6759</v>
      </c>
      <c r="C219" t="s">
        <v>8603</v>
      </c>
      <c r="D219" t="s">
        <v>6598</v>
      </c>
      <c r="E219">
        <v>210012142</v>
      </c>
      <c r="F219" t="s">
        <v>6593</v>
      </c>
      <c r="G219" t="s">
        <v>6760</v>
      </c>
      <c r="H219" t="s">
        <v>6595</v>
      </c>
      <c r="I219" t="s">
        <v>6408</v>
      </c>
    </row>
    <row r="220" spans="1:9">
      <c r="A220" t="s">
        <v>6637</v>
      </c>
      <c r="B220" t="s">
        <v>6721</v>
      </c>
      <c r="C220" t="s">
        <v>8604</v>
      </c>
      <c r="D220" t="s">
        <v>8605</v>
      </c>
      <c r="E220">
        <v>580780047</v>
      </c>
      <c r="F220" t="s">
        <v>6593</v>
      </c>
      <c r="G220" t="s">
        <v>6594</v>
      </c>
      <c r="H220" t="s">
        <v>6595</v>
      </c>
      <c r="I220" t="s">
        <v>6408</v>
      </c>
    </row>
    <row r="221" spans="1:9">
      <c r="A221" t="s">
        <v>6637</v>
      </c>
      <c r="B221" t="s">
        <v>6729</v>
      </c>
      <c r="C221" t="s">
        <v>8606</v>
      </c>
      <c r="D221" t="s">
        <v>8607</v>
      </c>
      <c r="E221">
        <v>580780088</v>
      </c>
      <c r="F221" t="s">
        <v>6593</v>
      </c>
      <c r="G221" t="s">
        <v>6594</v>
      </c>
      <c r="H221" t="s">
        <v>6595</v>
      </c>
      <c r="I221" t="s">
        <v>6408</v>
      </c>
    </row>
    <row r="222" spans="1:9">
      <c r="A222" t="s">
        <v>6637</v>
      </c>
      <c r="B222" t="s">
        <v>6886</v>
      </c>
      <c r="C222" t="s">
        <v>8608</v>
      </c>
      <c r="D222" t="s">
        <v>8609</v>
      </c>
      <c r="E222">
        <v>580781136</v>
      </c>
      <c r="F222" t="s">
        <v>6593</v>
      </c>
      <c r="G222" t="s">
        <v>6594</v>
      </c>
      <c r="H222" t="s">
        <v>6595</v>
      </c>
      <c r="I222" t="s">
        <v>6408</v>
      </c>
    </row>
    <row r="223" spans="1:9">
      <c r="A223" t="s">
        <v>6637</v>
      </c>
      <c r="B223" t="s">
        <v>6925</v>
      </c>
      <c r="C223" t="s">
        <v>8610</v>
      </c>
      <c r="D223" t="s">
        <v>8611</v>
      </c>
      <c r="E223">
        <v>580780054</v>
      </c>
      <c r="F223" t="s">
        <v>6593</v>
      </c>
      <c r="G223" t="s">
        <v>6599</v>
      </c>
      <c r="H223" t="s">
        <v>6595</v>
      </c>
      <c r="I223" t="s">
        <v>6408</v>
      </c>
    </row>
    <row r="224" spans="1:9">
      <c r="A224" t="s">
        <v>6637</v>
      </c>
      <c r="B224" t="s">
        <v>6914</v>
      </c>
      <c r="C224" t="s">
        <v>8559</v>
      </c>
      <c r="D224" t="s">
        <v>6598</v>
      </c>
      <c r="E224">
        <v>210780607</v>
      </c>
      <c r="F224" t="s">
        <v>6593</v>
      </c>
      <c r="G224" t="s">
        <v>7086</v>
      </c>
      <c r="H224" t="s">
        <v>6595</v>
      </c>
      <c r="I224" t="s">
        <v>6408</v>
      </c>
    </row>
    <row r="225" spans="1:9">
      <c r="A225" t="s">
        <v>6637</v>
      </c>
      <c r="B225" t="s">
        <v>6879</v>
      </c>
      <c r="C225" t="s">
        <v>8557</v>
      </c>
      <c r="D225" t="s">
        <v>6598</v>
      </c>
      <c r="E225">
        <v>390780609</v>
      </c>
      <c r="F225" t="s">
        <v>6593</v>
      </c>
      <c r="G225" t="s">
        <v>8542</v>
      </c>
      <c r="H225" t="s">
        <v>6595</v>
      </c>
      <c r="I225" t="s">
        <v>6408</v>
      </c>
    </row>
    <row r="226" spans="1:9">
      <c r="A226" t="s">
        <v>6637</v>
      </c>
      <c r="B226" t="s">
        <v>6638</v>
      </c>
      <c r="C226" t="s">
        <v>8576</v>
      </c>
      <c r="D226" t="s">
        <v>8577</v>
      </c>
      <c r="E226">
        <v>710976705</v>
      </c>
      <c r="F226" t="s">
        <v>6593</v>
      </c>
      <c r="G226" t="s">
        <v>8541</v>
      </c>
      <c r="H226" t="s">
        <v>6639</v>
      </c>
      <c r="I226" t="s">
        <v>6408</v>
      </c>
    </row>
    <row r="227" spans="1:9">
      <c r="A227" t="s">
        <v>6637</v>
      </c>
      <c r="B227" t="s">
        <v>7072</v>
      </c>
      <c r="C227" t="s">
        <v>6427</v>
      </c>
      <c r="D227" t="s">
        <v>6598</v>
      </c>
      <c r="E227">
        <v>250000015</v>
      </c>
      <c r="F227" t="s">
        <v>6593</v>
      </c>
      <c r="G227" t="s">
        <v>8548</v>
      </c>
      <c r="H227" t="s">
        <v>6595</v>
      </c>
      <c r="I227" t="s">
        <v>6408</v>
      </c>
    </row>
    <row r="228" spans="1:9">
      <c r="A228" t="s">
        <v>6637</v>
      </c>
      <c r="B228" t="s">
        <v>1441</v>
      </c>
      <c r="C228" t="s">
        <v>6428</v>
      </c>
      <c r="D228" t="s">
        <v>6598</v>
      </c>
      <c r="E228">
        <v>390780146</v>
      </c>
      <c r="F228" t="s">
        <v>6593</v>
      </c>
      <c r="G228" t="s">
        <v>8542</v>
      </c>
      <c r="H228" t="s">
        <v>6595</v>
      </c>
      <c r="I228" t="s">
        <v>6408</v>
      </c>
    </row>
    <row r="229" spans="1:9">
      <c r="A229" t="s">
        <v>6637</v>
      </c>
      <c r="B229" t="s">
        <v>6928</v>
      </c>
      <c r="C229" t="s">
        <v>8578</v>
      </c>
      <c r="D229" t="s">
        <v>8579</v>
      </c>
      <c r="E229">
        <v>390780161</v>
      </c>
      <c r="F229" t="s">
        <v>6593</v>
      </c>
      <c r="G229" t="s">
        <v>8542</v>
      </c>
      <c r="H229" t="s">
        <v>6595</v>
      </c>
      <c r="I229" t="s">
        <v>6408</v>
      </c>
    </row>
    <row r="230" spans="1:9">
      <c r="A230" t="s">
        <v>6637</v>
      </c>
      <c r="B230" t="s">
        <v>6922</v>
      </c>
      <c r="C230" t="s">
        <v>8580</v>
      </c>
      <c r="D230" t="s">
        <v>8581</v>
      </c>
      <c r="E230">
        <v>390780153</v>
      </c>
      <c r="F230" t="s">
        <v>6593</v>
      </c>
      <c r="G230" t="s">
        <v>6594</v>
      </c>
      <c r="H230" t="s">
        <v>6595</v>
      </c>
      <c r="I230" t="s">
        <v>6408</v>
      </c>
    </row>
    <row r="231" spans="1:9">
      <c r="A231" t="s">
        <v>6637</v>
      </c>
      <c r="B231" t="s">
        <v>7159</v>
      </c>
      <c r="C231" t="s">
        <v>6431</v>
      </c>
      <c r="D231" t="s">
        <v>6598</v>
      </c>
      <c r="E231">
        <v>210012175</v>
      </c>
      <c r="F231" t="s">
        <v>6593</v>
      </c>
      <c r="G231" t="s">
        <v>7086</v>
      </c>
      <c r="H231" t="s">
        <v>6595</v>
      </c>
      <c r="I231" t="s">
        <v>6408</v>
      </c>
    </row>
    <row r="232" spans="1:9">
      <c r="A232" t="s">
        <v>6637</v>
      </c>
      <c r="B232" t="s">
        <v>6870</v>
      </c>
      <c r="C232" t="s">
        <v>8569</v>
      </c>
      <c r="D232" t="s">
        <v>8570</v>
      </c>
      <c r="E232">
        <v>890000433</v>
      </c>
      <c r="F232" t="s">
        <v>6593</v>
      </c>
      <c r="G232" t="s">
        <v>7086</v>
      </c>
      <c r="H232" t="s">
        <v>6595</v>
      </c>
      <c r="I232" t="s">
        <v>6408</v>
      </c>
    </row>
    <row r="233" spans="1:9">
      <c r="A233" t="s">
        <v>6637</v>
      </c>
      <c r="B233" t="s">
        <v>7085</v>
      </c>
      <c r="C233" t="s">
        <v>6423</v>
      </c>
      <c r="D233" t="s">
        <v>6598</v>
      </c>
      <c r="E233">
        <v>210780581</v>
      </c>
      <c r="F233" t="s">
        <v>6593</v>
      </c>
      <c r="G233" t="s">
        <v>7086</v>
      </c>
      <c r="H233" t="s">
        <v>6595</v>
      </c>
      <c r="I233" t="s">
        <v>6408</v>
      </c>
    </row>
    <row r="234" spans="1:9">
      <c r="A234" t="s">
        <v>6637</v>
      </c>
      <c r="B234" t="s">
        <v>7111</v>
      </c>
      <c r="C234" t="s">
        <v>6430</v>
      </c>
      <c r="D234" t="s">
        <v>6598</v>
      </c>
      <c r="E234">
        <v>700004591</v>
      </c>
      <c r="F234" t="s">
        <v>6593</v>
      </c>
      <c r="G234" t="s">
        <v>8612</v>
      </c>
      <c r="H234" t="s">
        <v>8434</v>
      </c>
      <c r="I234" t="s">
        <v>6408</v>
      </c>
    </row>
    <row r="235" spans="1:9">
      <c r="A235" t="s">
        <v>6637</v>
      </c>
      <c r="B235" t="s">
        <v>6725</v>
      </c>
      <c r="C235" t="s">
        <v>8571</v>
      </c>
      <c r="D235" t="s">
        <v>8572</v>
      </c>
      <c r="E235">
        <v>580780070</v>
      </c>
      <c r="F235" t="s">
        <v>6593</v>
      </c>
      <c r="G235" t="s">
        <v>7086</v>
      </c>
      <c r="H235" t="s">
        <v>8434</v>
      </c>
      <c r="I235" t="s">
        <v>6408</v>
      </c>
    </row>
    <row r="236" spans="1:9">
      <c r="A236" t="s">
        <v>6637</v>
      </c>
      <c r="B236" t="s">
        <v>8582</v>
      </c>
      <c r="C236" t="s">
        <v>8583</v>
      </c>
      <c r="D236" t="s">
        <v>6598</v>
      </c>
      <c r="E236">
        <v>250000452</v>
      </c>
      <c r="F236" t="s">
        <v>6593</v>
      </c>
      <c r="G236" t="s">
        <v>6772</v>
      </c>
      <c r="H236" t="s">
        <v>6595</v>
      </c>
      <c r="I236" t="s">
        <v>6408</v>
      </c>
    </row>
    <row r="237" spans="1:9">
      <c r="A237" t="s">
        <v>6637</v>
      </c>
      <c r="B237" t="s">
        <v>7008</v>
      </c>
      <c r="C237" t="s">
        <v>8560</v>
      </c>
      <c r="D237" t="s">
        <v>8561</v>
      </c>
      <c r="E237">
        <v>210780672</v>
      </c>
      <c r="F237" t="s">
        <v>6593</v>
      </c>
      <c r="G237" t="s">
        <v>7086</v>
      </c>
      <c r="H237" t="s">
        <v>6595</v>
      </c>
      <c r="I237" t="s">
        <v>6408</v>
      </c>
    </row>
    <row r="238" spans="1:9">
      <c r="A238" t="s">
        <v>6637</v>
      </c>
      <c r="B238" t="s">
        <v>7161</v>
      </c>
      <c r="C238" t="s">
        <v>6429</v>
      </c>
      <c r="D238" t="s">
        <v>6598</v>
      </c>
      <c r="E238">
        <v>900000365</v>
      </c>
      <c r="F238" t="s">
        <v>6593</v>
      </c>
      <c r="G238" t="s">
        <v>7086</v>
      </c>
      <c r="H238" t="s">
        <v>6595</v>
      </c>
      <c r="I238" t="s">
        <v>6408</v>
      </c>
    </row>
    <row r="239" spans="1:9">
      <c r="A239" t="s">
        <v>6637</v>
      </c>
      <c r="B239" t="s">
        <v>6690</v>
      </c>
      <c r="C239" t="s">
        <v>8574</v>
      </c>
      <c r="D239" t="s">
        <v>8575</v>
      </c>
      <c r="E239">
        <v>890000409</v>
      </c>
      <c r="F239" t="s">
        <v>6593</v>
      </c>
      <c r="G239" t="s">
        <v>7086</v>
      </c>
      <c r="H239" t="s">
        <v>6595</v>
      </c>
      <c r="I239" t="s">
        <v>6408</v>
      </c>
    </row>
    <row r="240" spans="1:9">
      <c r="A240" t="s">
        <v>6637</v>
      </c>
      <c r="B240" t="s">
        <v>6787</v>
      </c>
      <c r="C240" t="s">
        <v>6422</v>
      </c>
      <c r="D240" t="s">
        <v>6598</v>
      </c>
      <c r="E240">
        <v>710780263</v>
      </c>
      <c r="F240" t="s">
        <v>6593</v>
      </c>
      <c r="G240" t="s">
        <v>8545</v>
      </c>
      <c r="H240" t="s">
        <v>6595</v>
      </c>
      <c r="I240" t="s">
        <v>6408</v>
      </c>
    </row>
    <row r="241" spans="1:9">
      <c r="A241" t="s">
        <v>6637</v>
      </c>
      <c r="B241" t="s">
        <v>6689</v>
      </c>
      <c r="C241" t="s">
        <v>6424</v>
      </c>
      <c r="D241" t="s">
        <v>8554</v>
      </c>
      <c r="E241">
        <v>890000037</v>
      </c>
      <c r="F241" t="s">
        <v>6593</v>
      </c>
      <c r="G241" t="s">
        <v>7086</v>
      </c>
      <c r="H241" t="s">
        <v>6595</v>
      </c>
      <c r="I241" t="s">
        <v>6408</v>
      </c>
    </row>
    <row r="242" spans="1:9">
      <c r="A242" t="s">
        <v>6637</v>
      </c>
      <c r="B242" t="s">
        <v>6972</v>
      </c>
      <c r="C242" t="s">
        <v>8584</v>
      </c>
      <c r="D242" t="s">
        <v>6598</v>
      </c>
      <c r="E242">
        <v>890000052</v>
      </c>
      <c r="F242" t="s">
        <v>6593</v>
      </c>
      <c r="G242" t="s">
        <v>6599</v>
      </c>
      <c r="H242" t="s">
        <v>6595</v>
      </c>
      <c r="I242" t="s">
        <v>6408</v>
      </c>
    </row>
    <row r="243" spans="1:9">
      <c r="A243" t="s">
        <v>6637</v>
      </c>
      <c r="B243" t="s">
        <v>7111</v>
      </c>
      <c r="C243" t="s">
        <v>6430</v>
      </c>
      <c r="D243" t="s">
        <v>6598</v>
      </c>
      <c r="E243">
        <v>700004591</v>
      </c>
      <c r="F243" t="s">
        <v>6593</v>
      </c>
      <c r="G243" t="s">
        <v>6772</v>
      </c>
      <c r="H243" t="s">
        <v>8434</v>
      </c>
      <c r="I243" t="s">
        <v>6408</v>
      </c>
    </row>
    <row r="244" spans="1:9">
      <c r="A244" t="s">
        <v>6637</v>
      </c>
      <c r="B244" t="s">
        <v>6766</v>
      </c>
      <c r="C244" t="s">
        <v>6426</v>
      </c>
      <c r="D244" t="s">
        <v>6598</v>
      </c>
      <c r="E244">
        <v>580780039</v>
      </c>
      <c r="F244" t="s">
        <v>6593</v>
      </c>
      <c r="G244" t="s">
        <v>8542</v>
      </c>
      <c r="H244" t="s">
        <v>6595</v>
      </c>
      <c r="I244" t="s">
        <v>6408</v>
      </c>
    </row>
    <row r="245" spans="1:9">
      <c r="A245" t="s">
        <v>6637</v>
      </c>
      <c r="B245" t="s">
        <v>6826</v>
      </c>
      <c r="C245" t="s">
        <v>6425</v>
      </c>
      <c r="D245" t="s">
        <v>6598</v>
      </c>
      <c r="E245">
        <v>890970569</v>
      </c>
      <c r="F245" t="s">
        <v>6593</v>
      </c>
      <c r="G245" t="s">
        <v>7086</v>
      </c>
      <c r="H245" t="s">
        <v>6595</v>
      </c>
      <c r="I245" t="s">
        <v>6408</v>
      </c>
    </row>
    <row r="246" spans="1:9">
      <c r="A246" t="s">
        <v>6637</v>
      </c>
      <c r="B246" t="s">
        <v>7062</v>
      </c>
      <c r="C246" t="s">
        <v>8562</v>
      </c>
      <c r="D246" t="s">
        <v>6598</v>
      </c>
      <c r="E246">
        <v>250000452</v>
      </c>
      <c r="F246" t="s">
        <v>6593</v>
      </c>
      <c r="G246" t="s">
        <v>7086</v>
      </c>
      <c r="H246" t="s">
        <v>6595</v>
      </c>
      <c r="I246" t="s">
        <v>6408</v>
      </c>
    </row>
    <row r="247" spans="1:9">
      <c r="A247" t="s">
        <v>6637</v>
      </c>
      <c r="B247" t="s">
        <v>6787</v>
      </c>
      <c r="C247" t="s">
        <v>6422</v>
      </c>
      <c r="D247" t="s">
        <v>6598</v>
      </c>
      <c r="E247">
        <v>710780263</v>
      </c>
      <c r="F247" t="s">
        <v>6593</v>
      </c>
      <c r="G247" t="s">
        <v>6708</v>
      </c>
      <c r="H247" t="s">
        <v>8556</v>
      </c>
      <c r="I247" t="s">
        <v>6408</v>
      </c>
    </row>
    <row r="248" spans="1:9">
      <c r="A248" t="s">
        <v>6637</v>
      </c>
      <c r="B248" t="s">
        <v>6731</v>
      </c>
      <c r="C248" t="s">
        <v>8585</v>
      </c>
      <c r="D248" t="s">
        <v>8586</v>
      </c>
      <c r="E248">
        <v>580780096</v>
      </c>
      <c r="F248" t="s">
        <v>6593</v>
      </c>
      <c r="G248" t="s">
        <v>8542</v>
      </c>
      <c r="H248" t="s">
        <v>6595</v>
      </c>
      <c r="I248" t="s">
        <v>6408</v>
      </c>
    </row>
    <row r="249" spans="1:9">
      <c r="A249" t="s">
        <v>6637</v>
      </c>
      <c r="B249" t="s">
        <v>6915</v>
      </c>
      <c r="C249" t="s">
        <v>8587</v>
      </c>
      <c r="D249" t="s">
        <v>8588</v>
      </c>
      <c r="E249">
        <v>710780156</v>
      </c>
      <c r="F249" t="s">
        <v>6593</v>
      </c>
      <c r="G249" t="s">
        <v>6599</v>
      </c>
      <c r="H249" t="s">
        <v>6595</v>
      </c>
      <c r="I249" t="s">
        <v>6408</v>
      </c>
    </row>
    <row r="250" spans="1:9">
      <c r="A250" t="s">
        <v>6637</v>
      </c>
      <c r="B250" t="s">
        <v>6923</v>
      </c>
      <c r="C250" t="s">
        <v>8589</v>
      </c>
      <c r="D250" t="s">
        <v>8590</v>
      </c>
      <c r="E250">
        <v>710781345</v>
      </c>
      <c r="F250" t="s">
        <v>6593</v>
      </c>
      <c r="G250" t="s">
        <v>6599</v>
      </c>
      <c r="H250" t="s">
        <v>6595</v>
      </c>
      <c r="I250" t="s">
        <v>6408</v>
      </c>
    </row>
    <row r="251" spans="1:9">
      <c r="A251" t="s">
        <v>6637</v>
      </c>
      <c r="B251" t="s">
        <v>6996</v>
      </c>
      <c r="C251" t="s">
        <v>8591</v>
      </c>
      <c r="D251" t="s">
        <v>6598</v>
      </c>
      <c r="E251">
        <v>710781451</v>
      </c>
      <c r="F251" t="s">
        <v>6593</v>
      </c>
      <c r="G251" t="s">
        <v>6627</v>
      </c>
      <c r="H251" t="s">
        <v>6595</v>
      </c>
      <c r="I251" t="s">
        <v>6408</v>
      </c>
    </row>
    <row r="252" spans="1:9">
      <c r="A252" t="s">
        <v>6637</v>
      </c>
      <c r="B252" t="s">
        <v>84</v>
      </c>
      <c r="C252" t="s">
        <v>8592</v>
      </c>
      <c r="D252" t="s">
        <v>8409</v>
      </c>
      <c r="E252">
        <v>710781329</v>
      </c>
      <c r="F252" t="s">
        <v>6593</v>
      </c>
      <c r="G252" t="s">
        <v>6599</v>
      </c>
      <c r="H252" t="s">
        <v>6595</v>
      </c>
      <c r="I252" t="s">
        <v>6408</v>
      </c>
    </row>
    <row r="253" spans="1:9">
      <c r="A253" t="s">
        <v>6637</v>
      </c>
      <c r="B253" t="s">
        <v>6660</v>
      </c>
      <c r="C253" t="s">
        <v>8597</v>
      </c>
      <c r="D253" t="s">
        <v>8598</v>
      </c>
      <c r="E253">
        <v>710781360</v>
      </c>
      <c r="F253" t="s">
        <v>6593</v>
      </c>
      <c r="G253" t="s">
        <v>6627</v>
      </c>
      <c r="H253" t="s">
        <v>8434</v>
      </c>
      <c r="I253" t="s">
        <v>6408</v>
      </c>
    </row>
    <row r="254" spans="1:9">
      <c r="A254" t="s">
        <v>6637</v>
      </c>
      <c r="B254" t="s">
        <v>7003</v>
      </c>
      <c r="C254" t="s">
        <v>8599</v>
      </c>
      <c r="D254" t="s">
        <v>8600</v>
      </c>
      <c r="E254">
        <v>710781592</v>
      </c>
      <c r="F254" t="s">
        <v>6593</v>
      </c>
      <c r="G254" t="s">
        <v>6627</v>
      </c>
      <c r="H254" t="s">
        <v>6595</v>
      </c>
      <c r="I254" t="s">
        <v>6408</v>
      </c>
    </row>
    <row r="255" spans="1:9">
      <c r="A255" t="s">
        <v>6637</v>
      </c>
      <c r="B255" t="s">
        <v>6956</v>
      </c>
      <c r="C255" t="s">
        <v>8601</v>
      </c>
      <c r="D255" t="s">
        <v>6598</v>
      </c>
      <c r="E255">
        <v>210780706</v>
      </c>
      <c r="F255" t="s">
        <v>6593</v>
      </c>
      <c r="G255" t="s">
        <v>8545</v>
      </c>
      <c r="H255" t="s">
        <v>6595</v>
      </c>
      <c r="I255" t="s">
        <v>6408</v>
      </c>
    </row>
    <row r="256" spans="1:9">
      <c r="A256" t="s">
        <v>6637</v>
      </c>
      <c r="B256" t="s">
        <v>7028</v>
      </c>
      <c r="C256" t="s">
        <v>8602</v>
      </c>
      <c r="D256" t="s">
        <v>6598</v>
      </c>
      <c r="E256">
        <v>710780644</v>
      </c>
      <c r="F256" t="s">
        <v>6593</v>
      </c>
      <c r="G256" t="s">
        <v>8549</v>
      </c>
      <c r="H256" t="s">
        <v>8434</v>
      </c>
      <c r="I256" t="s">
        <v>6408</v>
      </c>
    </row>
    <row r="257" spans="1:9">
      <c r="A257" t="s">
        <v>6637</v>
      </c>
      <c r="B257" t="s">
        <v>6759</v>
      </c>
      <c r="C257" t="s">
        <v>8603</v>
      </c>
      <c r="D257" t="s">
        <v>6598</v>
      </c>
      <c r="E257">
        <v>210012142</v>
      </c>
      <c r="F257" t="s">
        <v>6593</v>
      </c>
      <c r="G257" t="s">
        <v>6760</v>
      </c>
      <c r="H257" t="s">
        <v>6595</v>
      </c>
      <c r="I257" t="s">
        <v>6408</v>
      </c>
    </row>
    <row r="258" spans="1:9">
      <c r="A258" t="s">
        <v>6637</v>
      </c>
      <c r="B258" t="s">
        <v>6752</v>
      </c>
      <c r="C258" t="s">
        <v>8573</v>
      </c>
      <c r="D258" t="s">
        <v>6598</v>
      </c>
      <c r="E258">
        <v>890000417</v>
      </c>
      <c r="F258" t="s">
        <v>6593</v>
      </c>
      <c r="G258" t="s">
        <v>7086</v>
      </c>
      <c r="H258" t="s">
        <v>6595</v>
      </c>
      <c r="I258" t="s">
        <v>6408</v>
      </c>
    </row>
    <row r="259" spans="1:9">
      <c r="A259" t="s">
        <v>6637</v>
      </c>
      <c r="B259" t="s">
        <v>6721</v>
      </c>
      <c r="C259" t="s">
        <v>8604</v>
      </c>
      <c r="D259" t="s">
        <v>8605</v>
      </c>
      <c r="E259">
        <v>580780047</v>
      </c>
      <c r="F259" t="s">
        <v>6593</v>
      </c>
      <c r="G259" t="s">
        <v>6594</v>
      </c>
      <c r="H259" t="s">
        <v>6595</v>
      </c>
      <c r="I259" t="s">
        <v>6408</v>
      </c>
    </row>
    <row r="260" spans="1:9">
      <c r="A260" t="s">
        <v>6637</v>
      </c>
      <c r="B260" t="s">
        <v>6729</v>
      </c>
      <c r="C260" t="s">
        <v>8606</v>
      </c>
      <c r="D260" t="s">
        <v>8607</v>
      </c>
      <c r="E260">
        <v>580780088</v>
      </c>
      <c r="F260" t="s">
        <v>6593</v>
      </c>
      <c r="G260" t="s">
        <v>6594</v>
      </c>
      <c r="H260" t="s">
        <v>6595</v>
      </c>
      <c r="I260" t="s">
        <v>6408</v>
      </c>
    </row>
    <row r="261" spans="1:9">
      <c r="A261" t="s">
        <v>6637</v>
      </c>
      <c r="B261" t="s">
        <v>6886</v>
      </c>
      <c r="C261" t="s">
        <v>8608</v>
      </c>
      <c r="D261" t="s">
        <v>8609</v>
      </c>
      <c r="E261">
        <v>580781136</v>
      </c>
      <c r="F261" t="s">
        <v>6593</v>
      </c>
      <c r="G261" t="s">
        <v>6594</v>
      </c>
      <c r="H261" t="s">
        <v>6595</v>
      </c>
      <c r="I261" t="s">
        <v>6408</v>
      </c>
    </row>
    <row r="262" spans="1:9">
      <c r="A262" t="s">
        <v>6637</v>
      </c>
      <c r="B262" t="s">
        <v>6925</v>
      </c>
      <c r="C262" t="s">
        <v>8610</v>
      </c>
      <c r="D262" t="s">
        <v>8611</v>
      </c>
      <c r="E262">
        <v>580780054</v>
      </c>
      <c r="F262" t="s">
        <v>6593</v>
      </c>
      <c r="G262" t="s">
        <v>6599</v>
      </c>
      <c r="H262" t="s">
        <v>6595</v>
      </c>
      <c r="I262" t="s">
        <v>6408</v>
      </c>
    </row>
    <row r="263" spans="1:9">
      <c r="A263" t="s">
        <v>6637</v>
      </c>
      <c r="B263" t="s">
        <v>6945</v>
      </c>
      <c r="C263" t="s">
        <v>8564</v>
      </c>
      <c r="D263" t="s">
        <v>6598</v>
      </c>
      <c r="E263">
        <v>580780971</v>
      </c>
      <c r="F263" t="s">
        <v>6593</v>
      </c>
      <c r="G263" t="s">
        <v>7086</v>
      </c>
      <c r="H263" t="s">
        <v>6595</v>
      </c>
      <c r="I263" t="s">
        <v>6408</v>
      </c>
    </row>
    <row r="264" spans="1:9">
      <c r="A264" t="s">
        <v>6605</v>
      </c>
      <c r="B264" t="s">
        <v>1745</v>
      </c>
      <c r="C264" t="s">
        <v>8613</v>
      </c>
      <c r="D264" t="s">
        <v>6598</v>
      </c>
      <c r="E264">
        <v>560023210</v>
      </c>
      <c r="F264" t="s">
        <v>6593</v>
      </c>
      <c r="G264" t="s">
        <v>6803</v>
      </c>
      <c r="H264" t="s">
        <v>6595</v>
      </c>
      <c r="I264" t="s">
        <v>6408</v>
      </c>
    </row>
    <row r="265" spans="1:9">
      <c r="A265" t="s">
        <v>6605</v>
      </c>
      <c r="B265" t="s">
        <v>8614</v>
      </c>
      <c r="C265" t="s">
        <v>8615</v>
      </c>
      <c r="D265" t="s">
        <v>6598</v>
      </c>
      <c r="E265">
        <v>560002032</v>
      </c>
      <c r="F265" t="s">
        <v>6593</v>
      </c>
      <c r="G265" t="s">
        <v>6803</v>
      </c>
      <c r="H265" t="s">
        <v>6595</v>
      </c>
      <c r="I265" t="s">
        <v>6408</v>
      </c>
    </row>
    <row r="266" spans="1:9">
      <c r="A266" t="s">
        <v>6605</v>
      </c>
      <c r="B266" t="s">
        <v>8616</v>
      </c>
      <c r="C266" t="s">
        <v>8617</v>
      </c>
      <c r="D266" t="s">
        <v>8618</v>
      </c>
      <c r="E266">
        <v>560000085</v>
      </c>
      <c r="F266" t="s">
        <v>6593</v>
      </c>
      <c r="G266" t="s">
        <v>6803</v>
      </c>
      <c r="H266" t="s">
        <v>6595</v>
      </c>
      <c r="I266" t="s">
        <v>6408</v>
      </c>
    </row>
    <row r="267" spans="1:9">
      <c r="A267" t="s">
        <v>6605</v>
      </c>
      <c r="B267" t="s">
        <v>7110</v>
      </c>
      <c r="C267" t="s">
        <v>6434</v>
      </c>
      <c r="D267" t="s">
        <v>6598</v>
      </c>
      <c r="E267">
        <v>560005746</v>
      </c>
      <c r="F267" t="s">
        <v>6593</v>
      </c>
      <c r="G267" t="s">
        <v>6648</v>
      </c>
      <c r="H267" t="s">
        <v>6595</v>
      </c>
      <c r="I267" t="s">
        <v>6408</v>
      </c>
    </row>
    <row r="268" spans="1:9">
      <c r="A268" t="s">
        <v>6605</v>
      </c>
      <c r="B268" t="s">
        <v>7094</v>
      </c>
      <c r="C268" t="s">
        <v>8619</v>
      </c>
      <c r="D268" t="s">
        <v>6598</v>
      </c>
      <c r="E268">
        <v>290000298</v>
      </c>
      <c r="F268" t="s">
        <v>6593</v>
      </c>
      <c r="G268" t="s">
        <v>6627</v>
      </c>
      <c r="H268" t="s">
        <v>6595</v>
      </c>
      <c r="I268" t="s">
        <v>6408</v>
      </c>
    </row>
    <row r="269" spans="1:9">
      <c r="A269" t="s">
        <v>6605</v>
      </c>
      <c r="B269" t="s">
        <v>6606</v>
      </c>
      <c r="C269" t="s">
        <v>8620</v>
      </c>
      <c r="D269" t="s">
        <v>8621</v>
      </c>
      <c r="E269">
        <v>290000041</v>
      </c>
      <c r="F269" t="s">
        <v>6593</v>
      </c>
      <c r="G269" t="s">
        <v>6607</v>
      </c>
      <c r="H269" t="s">
        <v>6595</v>
      </c>
      <c r="I269" t="s">
        <v>6408</v>
      </c>
    </row>
    <row r="270" spans="1:9">
      <c r="A270" t="s">
        <v>6605</v>
      </c>
      <c r="B270" t="s">
        <v>6619</v>
      </c>
      <c r="C270" t="s">
        <v>6432</v>
      </c>
      <c r="D270" t="s">
        <v>6598</v>
      </c>
      <c r="E270">
        <v>290000017</v>
      </c>
      <c r="F270" t="s">
        <v>6593</v>
      </c>
      <c r="G270" t="s">
        <v>6607</v>
      </c>
      <c r="H270" t="s">
        <v>6595</v>
      </c>
      <c r="I270" t="s">
        <v>6408</v>
      </c>
    </row>
    <row r="271" spans="1:9">
      <c r="A271" t="s">
        <v>6605</v>
      </c>
      <c r="B271" t="s">
        <v>7083</v>
      </c>
      <c r="C271" t="s">
        <v>6436</v>
      </c>
      <c r="D271" t="s">
        <v>6598</v>
      </c>
      <c r="E271">
        <v>350005179</v>
      </c>
      <c r="F271" t="s">
        <v>6593</v>
      </c>
      <c r="G271" t="s">
        <v>8416</v>
      </c>
      <c r="H271" t="s">
        <v>6595</v>
      </c>
      <c r="I271" t="s">
        <v>6408</v>
      </c>
    </row>
    <row r="272" spans="1:9">
      <c r="A272" t="s">
        <v>6605</v>
      </c>
      <c r="B272" t="s">
        <v>7033</v>
      </c>
      <c r="C272" t="s">
        <v>8622</v>
      </c>
      <c r="D272" t="s">
        <v>8623</v>
      </c>
      <c r="E272">
        <v>350000030</v>
      </c>
      <c r="F272" t="s">
        <v>6593</v>
      </c>
      <c r="G272" t="s">
        <v>8416</v>
      </c>
      <c r="H272" t="s">
        <v>6595</v>
      </c>
      <c r="I272" t="s">
        <v>6408</v>
      </c>
    </row>
    <row r="273" spans="1:9">
      <c r="A273" t="s">
        <v>6605</v>
      </c>
      <c r="B273" t="s">
        <v>7057</v>
      </c>
      <c r="C273" t="s">
        <v>8624</v>
      </c>
      <c r="D273" t="s">
        <v>6598</v>
      </c>
      <c r="E273">
        <v>350000055</v>
      </c>
      <c r="F273" t="s">
        <v>6593</v>
      </c>
      <c r="G273" t="s">
        <v>6648</v>
      </c>
      <c r="H273" t="s">
        <v>6595</v>
      </c>
      <c r="I273" t="s">
        <v>6408</v>
      </c>
    </row>
    <row r="274" spans="1:9">
      <c r="A274" t="s">
        <v>6605</v>
      </c>
      <c r="B274" t="s">
        <v>6951</v>
      </c>
      <c r="C274" t="s">
        <v>8625</v>
      </c>
      <c r="D274" t="s">
        <v>6598</v>
      </c>
      <c r="E274">
        <v>350000048</v>
      </c>
      <c r="F274" t="s">
        <v>6593</v>
      </c>
      <c r="G274" t="s">
        <v>6648</v>
      </c>
      <c r="H274" t="s">
        <v>6595</v>
      </c>
      <c r="I274" t="s">
        <v>6408</v>
      </c>
    </row>
    <row r="275" spans="1:9">
      <c r="A275" t="s">
        <v>6605</v>
      </c>
      <c r="B275" t="s">
        <v>6663</v>
      </c>
      <c r="C275" t="s">
        <v>6435</v>
      </c>
      <c r="D275" t="s">
        <v>6598</v>
      </c>
      <c r="E275">
        <v>560023210</v>
      </c>
      <c r="F275" t="s">
        <v>6593</v>
      </c>
      <c r="G275" t="s">
        <v>6655</v>
      </c>
      <c r="H275" t="s">
        <v>6595</v>
      </c>
      <c r="I275" t="s">
        <v>6408</v>
      </c>
    </row>
    <row r="276" spans="1:9">
      <c r="A276" t="s">
        <v>6605</v>
      </c>
      <c r="B276" t="s">
        <v>7015</v>
      </c>
      <c r="C276" t="s">
        <v>8626</v>
      </c>
      <c r="D276" t="s">
        <v>6598</v>
      </c>
      <c r="E276">
        <v>290000074</v>
      </c>
      <c r="F276" t="s">
        <v>6593</v>
      </c>
      <c r="G276" t="s">
        <v>8627</v>
      </c>
      <c r="H276" t="s">
        <v>8556</v>
      </c>
      <c r="I276" t="s">
        <v>6408</v>
      </c>
    </row>
    <row r="277" spans="1:9">
      <c r="A277" t="s">
        <v>6605</v>
      </c>
      <c r="B277" t="s">
        <v>6858</v>
      </c>
      <c r="C277" t="s">
        <v>6439</v>
      </c>
      <c r="D277" t="s">
        <v>6598</v>
      </c>
      <c r="E277">
        <v>560014748</v>
      </c>
      <c r="F277" t="s">
        <v>6593</v>
      </c>
      <c r="G277" t="s">
        <v>6607</v>
      </c>
      <c r="H277" t="s">
        <v>6595</v>
      </c>
      <c r="I277" t="s">
        <v>6408</v>
      </c>
    </row>
    <row r="278" spans="1:9">
      <c r="A278" t="s">
        <v>6605</v>
      </c>
      <c r="B278" t="s">
        <v>7013</v>
      </c>
      <c r="C278" t="s">
        <v>6433</v>
      </c>
      <c r="D278" t="s">
        <v>6598</v>
      </c>
      <c r="E278">
        <v>290020700</v>
      </c>
      <c r="F278" t="s">
        <v>6593</v>
      </c>
      <c r="G278" t="s">
        <v>6607</v>
      </c>
      <c r="H278" t="s">
        <v>6595</v>
      </c>
      <c r="I278" t="s">
        <v>6408</v>
      </c>
    </row>
    <row r="279" spans="1:9">
      <c r="A279" t="s">
        <v>6605</v>
      </c>
      <c r="B279" t="s">
        <v>1364</v>
      </c>
      <c r="C279" t="s">
        <v>8628</v>
      </c>
      <c r="D279" t="s">
        <v>6598</v>
      </c>
      <c r="E279">
        <v>290021542</v>
      </c>
      <c r="F279" t="s">
        <v>6593</v>
      </c>
      <c r="G279" t="s">
        <v>6648</v>
      </c>
      <c r="H279" t="s">
        <v>6595</v>
      </c>
      <c r="I279" t="s">
        <v>6408</v>
      </c>
    </row>
    <row r="280" spans="1:9">
      <c r="A280" t="s">
        <v>6605</v>
      </c>
      <c r="B280" t="s">
        <v>2102</v>
      </c>
      <c r="C280" t="s">
        <v>8629</v>
      </c>
      <c r="D280" t="s">
        <v>6598</v>
      </c>
      <c r="E280">
        <v>350048518</v>
      </c>
      <c r="F280" t="s">
        <v>6593</v>
      </c>
      <c r="G280" t="s">
        <v>6627</v>
      </c>
      <c r="H280" t="s">
        <v>6595</v>
      </c>
      <c r="I280" t="s">
        <v>6408</v>
      </c>
    </row>
    <row r="281" spans="1:9">
      <c r="A281" t="s">
        <v>6605</v>
      </c>
      <c r="B281" t="s">
        <v>7018</v>
      </c>
      <c r="C281" t="s">
        <v>8630</v>
      </c>
      <c r="D281" t="s">
        <v>8631</v>
      </c>
      <c r="E281">
        <v>350002291</v>
      </c>
      <c r="F281" t="s">
        <v>6593</v>
      </c>
      <c r="G281" t="s">
        <v>6627</v>
      </c>
      <c r="H281" t="s">
        <v>6595</v>
      </c>
      <c r="I281" t="s">
        <v>6408</v>
      </c>
    </row>
    <row r="282" spans="1:9">
      <c r="A282" t="s">
        <v>6605</v>
      </c>
      <c r="B282" t="s">
        <v>6810</v>
      </c>
      <c r="C282" t="s">
        <v>6438</v>
      </c>
      <c r="D282" t="s">
        <v>6598</v>
      </c>
      <c r="E282">
        <v>220000020</v>
      </c>
      <c r="F282" t="s">
        <v>6593</v>
      </c>
      <c r="G282" t="s">
        <v>6635</v>
      </c>
      <c r="H282" t="s">
        <v>6595</v>
      </c>
      <c r="I282" t="s">
        <v>6408</v>
      </c>
    </row>
    <row r="283" spans="1:9">
      <c r="A283" t="s">
        <v>6605</v>
      </c>
      <c r="B283" t="s">
        <v>6770</v>
      </c>
      <c r="C283" t="s">
        <v>8632</v>
      </c>
      <c r="D283" t="s">
        <v>6598</v>
      </c>
      <c r="E283">
        <v>220000103</v>
      </c>
      <c r="F283" t="s">
        <v>6593</v>
      </c>
      <c r="G283" t="s">
        <v>6635</v>
      </c>
      <c r="H283" t="s">
        <v>6595</v>
      </c>
      <c r="I283" t="s">
        <v>6408</v>
      </c>
    </row>
    <row r="284" spans="1:9">
      <c r="A284" t="s">
        <v>6605</v>
      </c>
      <c r="B284" t="s">
        <v>6795</v>
      </c>
      <c r="C284" t="s">
        <v>8633</v>
      </c>
      <c r="D284" t="s">
        <v>6598</v>
      </c>
      <c r="E284">
        <v>220000152</v>
      </c>
      <c r="F284" t="s">
        <v>6593</v>
      </c>
      <c r="G284" t="s">
        <v>7123</v>
      </c>
      <c r="H284" t="s">
        <v>6595</v>
      </c>
      <c r="I284" t="s">
        <v>6408</v>
      </c>
    </row>
    <row r="285" spans="1:9">
      <c r="A285" t="s">
        <v>6605</v>
      </c>
      <c r="B285" t="s">
        <v>3759</v>
      </c>
      <c r="C285" t="s">
        <v>8634</v>
      </c>
      <c r="D285" t="s">
        <v>6598</v>
      </c>
      <c r="E285">
        <v>560002677</v>
      </c>
      <c r="F285" t="s">
        <v>6593</v>
      </c>
      <c r="G285" t="s">
        <v>6627</v>
      </c>
      <c r="H285" t="s">
        <v>6595</v>
      </c>
      <c r="I285" t="s">
        <v>6408</v>
      </c>
    </row>
    <row r="286" spans="1:9">
      <c r="A286" t="s">
        <v>6605</v>
      </c>
      <c r="B286" t="s">
        <v>6831</v>
      </c>
      <c r="C286" t="s">
        <v>8635</v>
      </c>
      <c r="D286" t="s">
        <v>8636</v>
      </c>
      <c r="E286">
        <v>220005045</v>
      </c>
      <c r="F286" t="s">
        <v>6593</v>
      </c>
      <c r="G286" t="s">
        <v>6765</v>
      </c>
      <c r="H286" t="s">
        <v>6595</v>
      </c>
      <c r="I286" t="s">
        <v>6408</v>
      </c>
    </row>
    <row r="287" spans="1:9">
      <c r="A287" t="s">
        <v>6605</v>
      </c>
      <c r="B287" t="s">
        <v>6747</v>
      </c>
      <c r="C287" t="s">
        <v>8637</v>
      </c>
      <c r="D287" t="s">
        <v>8638</v>
      </c>
      <c r="E287">
        <v>220000079</v>
      </c>
      <c r="F287" t="s">
        <v>6593</v>
      </c>
      <c r="G287" t="s">
        <v>6635</v>
      </c>
      <c r="H287" t="s">
        <v>6595</v>
      </c>
      <c r="I287" t="s">
        <v>6408</v>
      </c>
    </row>
    <row r="288" spans="1:9">
      <c r="A288" t="s">
        <v>6605</v>
      </c>
      <c r="B288" t="s">
        <v>6866</v>
      </c>
      <c r="C288" t="s">
        <v>8639</v>
      </c>
      <c r="D288" t="s">
        <v>6598</v>
      </c>
      <c r="E288">
        <v>220021968</v>
      </c>
      <c r="F288" t="s">
        <v>6593</v>
      </c>
      <c r="G288" t="s">
        <v>6599</v>
      </c>
      <c r="H288" t="s">
        <v>6595</v>
      </c>
      <c r="I288" t="s">
        <v>6408</v>
      </c>
    </row>
    <row r="289" spans="1:9">
      <c r="A289" t="s">
        <v>6605</v>
      </c>
      <c r="B289" t="s">
        <v>7002</v>
      </c>
      <c r="C289" t="s">
        <v>8640</v>
      </c>
      <c r="D289" t="s">
        <v>6598</v>
      </c>
      <c r="E289">
        <v>350055166</v>
      </c>
      <c r="F289" t="s">
        <v>6593</v>
      </c>
      <c r="G289" t="s">
        <v>6627</v>
      </c>
      <c r="H289" t="s">
        <v>6595</v>
      </c>
      <c r="I289" t="s">
        <v>6408</v>
      </c>
    </row>
    <row r="290" spans="1:9">
      <c r="A290" t="s">
        <v>6605</v>
      </c>
      <c r="B290" t="s">
        <v>7038</v>
      </c>
      <c r="C290" t="s">
        <v>8641</v>
      </c>
      <c r="D290" t="s">
        <v>8642</v>
      </c>
      <c r="E290">
        <v>350002309</v>
      </c>
      <c r="F290" t="s">
        <v>6593</v>
      </c>
      <c r="G290" t="s">
        <v>6627</v>
      </c>
      <c r="H290" t="s">
        <v>6595</v>
      </c>
      <c r="I290" t="s">
        <v>6408</v>
      </c>
    </row>
    <row r="291" spans="1:9">
      <c r="A291" t="s">
        <v>6605</v>
      </c>
      <c r="B291" t="s">
        <v>6818</v>
      </c>
      <c r="C291" t="s">
        <v>6437</v>
      </c>
      <c r="D291" t="s">
        <v>6598</v>
      </c>
      <c r="E291">
        <v>350000022</v>
      </c>
      <c r="F291" t="s">
        <v>6593</v>
      </c>
      <c r="G291" t="s">
        <v>6607</v>
      </c>
      <c r="H291" t="s">
        <v>6595</v>
      </c>
      <c r="I291" t="s">
        <v>6408</v>
      </c>
    </row>
    <row r="292" spans="1:9">
      <c r="A292" t="s">
        <v>6605</v>
      </c>
      <c r="B292" t="s">
        <v>6709</v>
      </c>
      <c r="C292" t="s">
        <v>8643</v>
      </c>
      <c r="D292" t="s">
        <v>8644</v>
      </c>
      <c r="E292">
        <v>350040291</v>
      </c>
      <c r="F292" t="s">
        <v>6593</v>
      </c>
      <c r="G292" t="s">
        <v>6627</v>
      </c>
      <c r="H292" t="s">
        <v>6595</v>
      </c>
      <c r="I292" t="s">
        <v>6408</v>
      </c>
    </row>
    <row r="293" spans="1:9">
      <c r="A293" t="s">
        <v>6605</v>
      </c>
      <c r="B293" t="s">
        <v>6735</v>
      </c>
      <c r="C293" t="s">
        <v>8645</v>
      </c>
      <c r="D293" t="s">
        <v>8646</v>
      </c>
      <c r="E293">
        <v>220000046</v>
      </c>
      <c r="F293" t="s">
        <v>6593</v>
      </c>
      <c r="G293" t="s">
        <v>6607</v>
      </c>
      <c r="H293" t="s">
        <v>6595</v>
      </c>
      <c r="I293" t="s">
        <v>6408</v>
      </c>
    </row>
    <row r="294" spans="1:9">
      <c r="A294" t="s">
        <v>6605</v>
      </c>
      <c r="B294" t="s">
        <v>6614</v>
      </c>
      <c r="C294" t="s">
        <v>8647</v>
      </c>
      <c r="D294" t="s">
        <v>6598</v>
      </c>
      <c r="E294">
        <v>350000246</v>
      </c>
      <c r="F294" t="s">
        <v>6593</v>
      </c>
      <c r="G294" t="s">
        <v>6599</v>
      </c>
      <c r="H294" t="s">
        <v>8434</v>
      </c>
      <c r="I294" t="s">
        <v>6408</v>
      </c>
    </row>
    <row r="295" spans="1:9">
      <c r="A295" t="s">
        <v>6605</v>
      </c>
      <c r="B295" t="s">
        <v>7083</v>
      </c>
      <c r="C295" t="s">
        <v>6436</v>
      </c>
      <c r="D295" t="s">
        <v>6598</v>
      </c>
      <c r="E295">
        <v>350005179</v>
      </c>
      <c r="F295" t="s">
        <v>6593</v>
      </c>
      <c r="G295" t="s">
        <v>8543</v>
      </c>
      <c r="H295" t="s">
        <v>6595</v>
      </c>
      <c r="I295" t="s">
        <v>6408</v>
      </c>
    </row>
    <row r="296" spans="1:9">
      <c r="A296" t="s">
        <v>6605</v>
      </c>
      <c r="B296" t="s">
        <v>7033</v>
      </c>
      <c r="C296" t="s">
        <v>8622</v>
      </c>
      <c r="D296" t="s">
        <v>8623</v>
      </c>
      <c r="E296">
        <v>350000030</v>
      </c>
      <c r="F296" t="s">
        <v>6593</v>
      </c>
      <c r="G296" t="s">
        <v>8543</v>
      </c>
      <c r="H296" t="s">
        <v>6595</v>
      </c>
      <c r="I296" t="s">
        <v>6408</v>
      </c>
    </row>
    <row r="297" spans="1:9">
      <c r="A297" t="s">
        <v>6605</v>
      </c>
      <c r="B297" t="s">
        <v>7057</v>
      </c>
      <c r="C297" t="s">
        <v>8624</v>
      </c>
      <c r="D297" t="s">
        <v>6598</v>
      </c>
      <c r="E297">
        <v>350000055</v>
      </c>
      <c r="F297" t="s">
        <v>6593</v>
      </c>
      <c r="G297" t="s">
        <v>8543</v>
      </c>
      <c r="H297" t="s">
        <v>6595</v>
      </c>
      <c r="I297" t="s">
        <v>6408</v>
      </c>
    </row>
    <row r="298" spans="1:9">
      <c r="A298" t="s">
        <v>6605</v>
      </c>
      <c r="B298" t="s">
        <v>6951</v>
      </c>
      <c r="C298" t="s">
        <v>8625</v>
      </c>
      <c r="D298" t="s">
        <v>6598</v>
      </c>
      <c r="E298">
        <v>350000048</v>
      </c>
      <c r="F298" t="s">
        <v>6593</v>
      </c>
      <c r="G298" t="s">
        <v>8543</v>
      </c>
      <c r="H298" t="s">
        <v>6595</v>
      </c>
      <c r="I298" t="s">
        <v>6408</v>
      </c>
    </row>
    <row r="299" spans="1:9">
      <c r="A299" t="s">
        <v>6605</v>
      </c>
      <c r="B299" t="s">
        <v>7110</v>
      </c>
      <c r="C299" t="s">
        <v>6434</v>
      </c>
      <c r="D299" t="s">
        <v>6598</v>
      </c>
      <c r="E299">
        <v>560005746</v>
      </c>
      <c r="F299" t="s">
        <v>6593</v>
      </c>
      <c r="G299" t="s">
        <v>6772</v>
      </c>
      <c r="H299" t="s">
        <v>6595</v>
      </c>
      <c r="I299" t="s">
        <v>6408</v>
      </c>
    </row>
    <row r="300" spans="1:9">
      <c r="A300" t="s">
        <v>6605</v>
      </c>
      <c r="B300" t="s">
        <v>6663</v>
      </c>
      <c r="C300" t="s">
        <v>6435</v>
      </c>
      <c r="D300" t="s">
        <v>6598</v>
      </c>
      <c r="E300">
        <v>560023210</v>
      </c>
      <c r="F300" t="s">
        <v>6593</v>
      </c>
      <c r="G300" t="s">
        <v>8542</v>
      </c>
      <c r="H300" t="s">
        <v>6595</v>
      </c>
      <c r="I300" t="s">
        <v>6408</v>
      </c>
    </row>
    <row r="301" spans="1:9">
      <c r="A301" t="s">
        <v>6605</v>
      </c>
      <c r="B301" t="s">
        <v>7015</v>
      </c>
      <c r="C301" t="s">
        <v>8626</v>
      </c>
      <c r="D301" t="s">
        <v>6598</v>
      </c>
      <c r="E301">
        <v>290000074</v>
      </c>
      <c r="F301" t="s">
        <v>6593</v>
      </c>
      <c r="G301" t="s">
        <v>8648</v>
      </c>
      <c r="H301" t="s">
        <v>6595</v>
      </c>
      <c r="I301" t="s">
        <v>6408</v>
      </c>
    </row>
    <row r="302" spans="1:9">
      <c r="A302" t="s">
        <v>6605</v>
      </c>
      <c r="B302" t="s">
        <v>6858</v>
      </c>
      <c r="C302" t="s">
        <v>6439</v>
      </c>
      <c r="D302" t="s">
        <v>6598</v>
      </c>
      <c r="E302">
        <v>560014748</v>
      </c>
      <c r="F302" t="s">
        <v>6593</v>
      </c>
      <c r="G302" t="s">
        <v>8541</v>
      </c>
      <c r="H302" t="s">
        <v>6595</v>
      </c>
      <c r="I302" t="s">
        <v>6408</v>
      </c>
    </row>
    <row r="303" spans="1:9">
      <c r="A303" t="s">
        <v>6605</v>
      </c>
      <c r="B303" t="s">
        <v>7013</v>
      </c>
      <c r="C303" t="s">
        <v>6433</v>
      </c>
      <c r="D303" t="s">
        <v>6598</v>
      </c>
      <c r="E303">
        <v>290020700</v>
      </c>
      <c r="F303" t="s">
        <v>6593</v>
      </c>
      <c r="G303" t="s">
        <v>8541</v>
      </c>
      <c r="H303" t="s">
        <v>6595</v>
      </c>
      <c r="I303" t="s">
        <v>6408</v>
      </c>
    </row>
    <row r="304" spans="1:9">
      <c r="A304" t="s">
        <v>6605</v>
      </c>
      <c r="B304" t="s">
        <v>1364</v>
      </c>
      <c r="C304" t="s">
        <v>8628</v>
      </c>
      <c r="D304" t="s">
        <v>6598</v>
      </c>
      <c r="E304">
        <v>290021542</v>
      </c>
      <c r="F304" t="s">
        <v>6593</v>
      </c>
      <c r="G304" t="s">
        <v>8538</v>
      </c>
      <c r="H304" t="s">
        <v>6595</v>
      </c>
      <c r="I304" t="s">
        <v>6408</v>
      </c>
    </row>
    <row r="305" spans="1:9">
      <c r="A305" t="s">
        <v>6605</v>
      </c>
      <c r="B305" t="s">
        <v>2102</v>
      </c>
      <c r="C305" t="s">
        <v>8629</v>
      </c>
      <c r="D305" t="s">
        <v>6598</v>
      </c>
      <c r="E305">
        <v>350048518</v>
      </c>
      <c r="F305" t="s">
        <v>6593</v>
      </c>
      <c r="G305" t="s">
        <v>6627</v>
      </c>
      <c r="H305" t="s">
        <v>6595</v>
      </c>
      <c r="I305" t="s">
        <v>6408</v>
      </c>
    </row>
    <row r="306" spans="1:9">
      <c r="A306" t="s">
        <v>6605</v>
      </c>
      <c r="B306" t="s">
        <v>7018</v>
      </c>
      <c r="C306" t="s">
        <v>8630</v>
      </c>
      <c r="D306" t="s">
        <v>8631</v>
      </c>
      <c r="E306">
        <v>350002291</v>
      </c>
      <c r="F306" t="s">
        <v>6593</v>
      </c>
      <c r="G306" t="s">
        <v>6627</v>
      </c>
      <c r="H306" t="s">
        <v>6595</v>
      </c>
      <c r="I306" t="s">
        <v>6408</v>
      </c>
    </row>
    <row r="307" spans="1:9">
      <c r="A307" t="s">
        <v>6605</v>
      </c>
      <c r="B307" t="s">
        <v>7083</v>
      </c>
      <c r="C307" t="s">
        <v>6436</v>
      </c>
      <c r="D307" t="s">
        <v>6598</v>
      </c>
      <c r="E307">
        <v>350005179</v>
      </c>
      <c r="F307" t="s">
        <v>6593</v>
      </c>
      <c r="G307" t="s">
        <v>6772</v>
      </c>
      <c r="H307" t="s">
        <v>6595</v>
      </c>
      <c r="I307" t="s">
        <v>6408</v>
      </c>
    </row>
    <row r="308" spans="1:9">
      <c r="A308" t="s">
        <v>6605</v>
      </c>
      <c r="B308" t="s">
        <v>7033</v>
      </c>
      <c r="C308" t="s">
        <v>8622</v>
      </c>
      <c r="D308" t="s">
        <v>8623</v>
      </c>
      <c r="E308">
        <v>350000030</v>
      </c>
      <c r="F308" t="s">
        <v>6593</v>
      </c>
      <c r="G308" t="s">
        <v>6772</v>
      </c>
      <c r="H308" t="s">
        <v>6595</v>
      </c>
      <c r="I308" t="s">
        <v>6408</v>
      </c>
    </row>
    <row r="309" spans="1:9">
      <c r="A309" t="s">
        <v>6605</v>
      </c>
      <c r="B309" t="s">
        <v>6951</v>
      </c>
      <c r="C309" t="s">
        <v>8625</v>
      </c>
      <c r="D309" t="s">
        <v>6598</v>
      </c>
      <c r="E309">
        <v>350000048</v>
      </c>
      <c r="F309" t="s">
        <v>6593</v>
      </c>
      <c r="G309" t="s">
        <v>6772</v>
      </c>
      <c r="H309" t="s">
        <v>6595</v>
      </c>
      <c r="I309" t="s">
        <v>6408</v>
      </c>
    </row>
    <row r="310" spans="1:9">
      <c r="A310" t="s">
        <v>6605</v>
      </c>
      <c r="B310" t="s">
        <v>7057</v>
      </c>
      <c r="C310" t="s">
        <v>8624</v>
      </c>
      <c r="D310" t="s">
        <v>6598</v>
      </c>
      <c r="E310">
        <v>350000055</v>
      </c>
      <c r="F310" t="s">
        <v>6593</v>
      </c>
      <c r="G310" t="s">
        <v>6772</v>
      </c>
      <c r="H310" t="s">
        <v>6595</v>
      </c>
      <c r="I310" t="s">
        <v>6408</v>
      </c>
    </row>
    <row r="311" spans="1:9">
      <c r="A311" t="s">
        <v>6605</v>
      </c>
      <c r="B311" t="s">
        <v>6810</v>
      </c>
      <c r="C311" t="s">
        <v>6438</v>
      </c>
      <c r="D311" t="s">
        <v>6598</v>
      </c>
      <c r="E311">
        <v>220000020</v>
      </c>
      <c r="F311" t="s">
        <v>6593</v>
      </c>
      <c r="G311" t="s">
        <v>8649</v>
      </c>
      <c r="H311" t="s">
        <v>6595</v>
      </c>
      <c r="I311" t="s">
        <v>6408</v>
      </c>
    </row>
    <row r="312" spans="1:9">
      <c r="A312" t="s">
        <v>6605</v>
      </c>
      <c r="B312" t="s">
        <v>6770</v>
      </c>
      <c r="C312" t="s">
        <v>8632</v>
      </c>
      <c r="D312" t="s">
        <v>6598</v>
      </c>
      <c r="E312">
        <v>220000103</v>
      </c>
      <c r="F312" t="s">
        <v>6593</v>
      </c>
      <c r="G312" t="s">
        <v>8649</v>
      </c>
      <c r="H312" t="s">
        <v>6595</v>
      </c>
      <c r="I312" t="s">
        <v>6408</v>
      </c>
    </row>
    <row r="313" spans="1:9">
      <c r="A313" t="s">
        <v>6605</v>
      </c>
      <c r="B313" t="s">
        <v>6795</v>
      </c>
      <c r="C313" t="s">
        <v>8633</v>
      </c>
      <c r="D313" t="s">
        <v>6598</v>
      </c>
      <c r="E313">
        <v>220000152</v>
      </c>
      <c r="F313" t="s">
        <v>6593</v>
      </c>
      <c r="G313" t="s">
        <v>8650</v>
      </c>
      <c r="H313" t="s">
        <v>6595</v>
      </c>
      <c r="I313" t="s">
        <v>6408</v>
      </c>
    </row>
    <row r="314" spans="1:9">
      <c r="A314" t="s">
        <v>6605</v>
      </c>
      <c r="B314" t="s">
        <v>3759</v>
      </c>
      <c r="C314" t="s">
        <v>8634</v>
      </c>
      <c r="D314" t="s">
        <v>6598</v>
      </c>
      <c r="E314">
        <v>560002677</v>
      </c>
      <c r="F314" t="s">
        <v>6593</v>
      </c>
      <c r="G314" t="s">
        <v>6627</v>
      </c>
      <c r="H314" t="s">
        <v>6595</v>
      </c>
      <c r="I314" t="s">
        <v>6408</v>
      </c>
    </row>
    <row r="315" spans="1:9">
      <c r="A315" t="s">
        <v>6605</v>
      </c>
      <c r="B315" t="s">
        <v>6831</v>
      </c>
      <c r="C315" t="s">
        <v>8635</v>
      </c>
      <c r="D315" t="s">
        <v>8636</v>
      </c>
      <c r="E315">
        <v>220005045</v>
      </c>
      <c r="F315" t="s">
        <v>6593</v>
      </c>
      <c r="G315" t="s">
        <v>8651</v>
      </c>
      <c r="H315" t="s">
        <v>6595</v>
      </c>
      <c r="I315" t="s">
        <v>6408</v>
      </c>
    </row>
    <row r="316" spans="1:9">
      <c r="A316" t="s">
        <v>6605</v>
      </c>
      <c r="B316" t="s">
        <v>6747</v>
      </c>
      <c r="C316" t="s">
        <v>8637</v>
      </c>
      <c r="D316" t="s">
        <v>8638</v>
      </c>
      <c r="E316">
        <v>220000079</v>
      </c>
      <c r="F316" t="s">
        <v>6593</v>
      </c>
      <c r="G316" t="s">
        <v>8649</v>
      </c>
      <c r="H316" t="s">
        <v>6595</v>
      </c>
      <c r="I316" t="s">
        <v>6408</v>
      </c>
    </row>
    <row r="317" spans="1:9">
      <c r="A317" t="s">
        <v>6605</v>
      </c>
      <c r="B317" t="s">
        <v>6866</v>
      </c>
      <c r="C317" t="s">
        <v>8639</v>
      </c>
      <c r="D317" t="s">
        <v>6598</v>
      </c>
      <c r="E317">
        <v>220021968</v>
      </c>
      <c r="F317" t="s">
        <v>6593</v>
      </c>
      <c r="G317" t="s">
        <v>6627</v>
      </c>
      <c r="H317" t="s">
        <v>6595</v>
      </c>
      <c r="I317" t="s">
        <v>6408</v>
      </c>
    </row>
    <row r="318" spans="1:9">
      <c r="A318" t="s">
        <v>6605</v>
      </c>
      <c r="B318" t="s">
        <v>7083</v>
      </c>
      <c r="C318" t="s">
        <v>6436</v>
      </c>
      <c r="D318" t="s">
        <v>6598</v>
      </c>
      <c r="E318">
        <v>350005179</v>
      </c>
      <c r="F318" t="s">
        <v>6593</v>
      </c>
      <c r="G318" t="s">
        <v>6708</v>
      </c>
      <c r="H318" t="s">
        <v>6595</v>
      </c>
      <c r="I318" t="s">
        <v>6408</v>
      </c>
    </row>
    <row r="319" spans="1:9">
      <c r="A319" t="s">
        <v>6605</v>
      </c>
      <c r="B319" t="s">
        <v>7033</v>
      </c>
      <c r="C319" t="s">
        <v>8622</v>
      </c>
      <c r="D319" t="s">
        <v>8623</v>
      </c>
      <c r="E319">
        <v>350000030</v>
      </c>
      <c r="F319" t="s">
        <v>6593</v>
      </c>
      <c r="G319" t="s">
        <v>6708</v>
      </c>
      <c r="H319" t="s">
        <v>6595</v>
      </c>
      <c r="I319" t="s">
        <v>6408</v>
      </c>
    </row>
    <row r="320" spans="1:9">
      <c r="A320" t="s">
        <v>6605</v>
      </c>
      <c r="B320" t="s">
        <v>7002</v>
      </c>
      <c r="C320" t="s">
        <v>8640</v>
      </c>
      <c r="D320" t="s">
        <v>6598</v>
      </c>
      <c r="E320">
        <v>350055166</v>
      </c>
      <c r="F320" t="s">
        <v>6593</v>
      </c>
      <c r="G320" t="s">
        <v>6627</v>
      </c>
      <c r="H320" t="s">
        <v>6595</v>
      </c>
      <c r="I320" t="s">
        <v>6408</v>
      </c>
    </row>
    <row r="321" spans="1:9">
      <c r="A321" t="s">
        <v>6605</v>
      </c>
      <c r="B321" t="s">
        <v>7038</v>
      </c>
      <c r="C321" t="s">
        <v>8641</v>
      </c>
      <c r="D321" t="s">
        <v>8642</v>
      </c>
      <c r="E321">
        <v>350002309</v>
      </c>
      <c r="F321" t="s">
        <v>6593</v>
      </c>
      <c r="G321" t="s">
        <v>6627</v>
      </c>
      <c r="H321" t="s">
        <v>6595</v>
      </c>
      <c r="I321" t="s">
        <v>6408</v>
      </c>
    </row>
    <row r="322" spans="1:9">
      <c r="A322" t="s">
        <v>6605</v>
      </c>
      <c r="B322" t="s">
        <v>7015</v>
      </c>
      <c r="C322" t="s">
        <v>8626</v>
      </c>
      <c r="D322" t="s">
        <v>6598</v>
      </c>
      <c r="E322">
        <v>290000074</v>
      </c>
      <c r="F322" t="s">
        <v>6593</v>
      </c>
      <c r="G322" t="s">
        <v>7086</v>
      </c>
      <c r="H322" t="s">
        <v>8556</v>
      </c>
      <c r="I322" t="s">
        <v>6408</v>
      </c>
    </row>
    <row r="323" spans="1:9">
      <c r="A323" t="s">
        <v>6605</v>
      </c>
      <c r="B323" t="s">
        <v>6818</v>
      </c>
      <c r="C323" t="s">
        <v>6437</v>
      </c>
      <c r="D323" t="s">
        <v>6598</v>
      </c>
      <c r="E323">
        <v>350000022</v>
      </c>
      <c r="F323" t="s">
        <v>6593</v>
      </c>
      <c r="G323" t="s">
        <v>8541</v>
      </c>
      <c r="H323" t="s">
        <v>6595</v>
      </c>
      <c r="I323" t="s">
        <v>6408</v>
      </c>
    </row>
    <row r="324" spans="1:9">
      <c r="A324" t="s">
        <v>6605</v>
      </c>
      <c r="B324" t="s">
        <v>6709</v>
      </c>
      <c r="C324" t="s">
        <v>8643</v>
      </c>
      <c r="D324" t="s">
        <v>8644</v>
      </c>
      <c r="E324">
        <v>350040291</v>
      </c>
      <c r="F324" t="s">
        <v>6593</v>
      </c>
      <c r="G324" t="s">
        <v>6627</v>
      </c>
      <c r="H324" t="s">
        <v>6595</v>
      </c>
      <c r="I324" t="s">
        <v>6408</v>
      </c>
    </row>
    <row r="325" spans="1:9">
      <c r="A325" t="s">
        <v>6605</v>
      </c>
      <c r="B325" t="s">
        <v>6735</v>
      </c>
      <c r="C325" t="s">
        <v>8645</v>
      </c>
      <c r="D325" t="s">
        <v>8646</v>
      </c>
      <c r="E325">
        <v>220000046</v>
      </c>
      <c r="F325" t="s">
        <v>6593</v>
      </c>
      <c r="G325" t="s">
        <v>8541</v>
      </c>
      <c r="H325" t="s">
        <v>6595</v>
      </c>
      <c r="I325" t="s">
        <v>6408</v>
      </c>
    </row>
    <row r="326" spans="1:9">
      <c r="A326" t="s">
        <v>6605</v>
      </c>
      <c r="B326" t="s">
        <v>6810</v>
      </c>
      <c r="C326" t="s">
        <v>6438</v>
      </c>
      <c r="D326" t="s">
        <v>6598</v>
      </c>
      <c r="E326">
        <v>220000020</v>
      </c>
      <c r="F326" t="s">
        <v>6593</v>
      </c>
      <c r="G326" t="s">
        <v>7086</v>
      </c>
      <c r="H326" t="s">
        <v>6595</v>
      </c>
      <c r="I326" t="s">
        <v>6408</v>
      </c>
    </row>
    <row r="327" spans="1:9">
      <c r="A327" t="s">
        <v>6605</v>
      </c>
      <c r="B327" t="s">
        <v>6770</v>
      </c>
      <c r="C327" t="s">
        <v>8632</v>
      </c>
      <c r="D327" t="s">
        <v>6598</v>
      </c>
      <c r="E327">
        <v>220000103</v>
      </c>
      <c r="F327" t="s">
        <v>6593</v>
      </c>
      <c r="G327" t="s">
        <v>7086</v>
      </c>
      <c r="H327" t="s">
        <v>6595</v>
      </c>
      <c r="I327" t="s">
        <v>6408</v>
      </c>
    </row>
    <row r="328" spans="1:9">
      <c r="A328" t="s">
        <v>6605</v>
      </c>
      <c r="B328" t="s">
        <v>6747</v>
      </c>
      <c r="C328" t="s">
        <v>8637</v>
      </c>
      <c r="D328" t="s">
        <v>8638</v>
      </c>
      <c r="E328">
        <v>220000079</v>
      </c>
      <c r="F328" t="s">
        <v>6593</v>
      </c>
      <c r="G328" t="s">
        <v>7086</v>
      </c>
      <c r="H328" t="s">
        <v>6595</v>
      </c>
      <c r="I328" t="s">
        <v>6408</v>
      </c>
    </row>
    <row r="329" spans="1:9">
      <c r="A329" t="s">
        <v>6605</v>
      </c>
      <c r="B329" t="s">
        <v>6795</v>
      </c>
      <c r="C329" t="s">
        <v>8633</v>
      </c>
      <c r="D329" t="s">
        <v>6598</v>
      </c>
      <c r="E329">
        <v>220000152</v>
      </c>
      <c r="F329" t="s">
        <v>6593</v>
      </c>
      <c r="G329" t="s">
        <v>7086</v>
      </c>
      <c r="H329" t="s">
        <v>6595</v>
      </c>
      <c r="I329" t="s">
        <v>6408</v>
      </c>
    </row>
    <row r="330" spans="1:9">
      <c r="A330" t="s">
        <v>6605</v>
      </c>
      <c r="B330" t="s">
        <v>6831</v>
      </c>
      <c r="C330" t="s">
        <v>8635</v>
      </c>
      <c r="D330" t="s">
        <v>8636</v>
      </c>
      <c r="E330">
        <v>220005045</v>
      </c>
      <c r="F330" t="s">
        <v>6593</v>
      </c>
      <c r="G330" t="s">
        <v>7086</v>
      </c>
      <c r="H330" t="s">
        <v>6595</v>
      </c>
      <c r="I330" t="s">
        <v>6408</v>
      </c>
    </row>
    <row r="331" spans="1:9">
      <c r="A331" t="s">
        <v>6605</v>
      </c>
      <c r="B331" t="s">
        <v>6614</v>
      </c>
      <c r="C331" t="s">
        <v>8647</v>
      </c>
      <c r="D331" t="s">
        <v>6598</v>
      </c>
      <c r="E331">
        <v>350000246</v>
      </c>
      <c r="F331" t="s">
        <v>6593</v>
      </c>
      <c r="G331" t="s">
        <v>6599</v>
      </c>
      <c r="H331" t="s">
        <v>8434</v>
      </c>
      <c r="I331" t="s">
        <v>6408</v>
      </c>
    </row>
    <row r="332" spans="1:9">
      <c r="A332" t="s">
        <v>6666</v>
      </c>
      <c r="B332" t="s">
        <v>1081</v>
      </c>
      <c r="C332" t="s">
        <v>1080</v>
      </c>
      <c r="D332" t="s">
        <v>6598</v>
      </c>
      <c r="E332" t="s">
        <v>1080</v>
      </c>
      <c r="F332" t="s">
        <v>6593</v>
      </c>
      <c r="G332" t="s">
        <v>6655</v>
      </c>
      <c r="H332" t="s">
        <v>6595</v>
      </c>
      <c r="I332" t="s">
        <v>6408</v>
      </c>
    </row>
    <row r="333" spans="1:9">
      <c r="A333" t="s">
        <v>6666</v>
      </c>
      <c r="B333" t="s">
        <v>6716</v>
      </c>
      <c r="C333" t="s">
        <v>3503</v>
      </c>
      <c r="D333" t="s">
        <v>3502</v>
      </c>
      <c r="E333" t="s">
        <v>3503</v>
      </c>
      <c r="F333" t="s">
        <v>6593</v>
      </c>
      <c r="G333" t="s">
        <v>6599</v>
      </c>
      <c r="H333" t="s">
        <v>6595</v>
      </c>
      <c r="I333" t="s">
        <v>6408</v>
      </c>
    </row>
    <row r="334" spans="1:9">
      <c r="A334" t="s">
        <v>6666</v>
      </c>
      <c r="B334" t="s">
        <v>6667</v>
      </c>
      <c r="C334" t="s">
        <v>1114</v>
      </c>
      <c r="D334" t="s">
        <v>1113</v>
      </c>
      <c r="E334" t="s">
        <v>1114</v>
      </c>
      <c r="F334" t="s">
        <v>6593</v>
      </c>
      <c r="G334" t="s">
        <v>6594</v>
      </c>
      <c r="H334" t="s">
        <v>6595</v>
      </c>
      <c r="I334" t="s">
        <v>6408</v>
      </c>
    </row>
    <row r="335" spans="1:9">
      <c r="A335" t="s">
        <v>6666</v>
      </c>
      <c r="B335" t="s">
        <v>6673</v>
      </c>
      <c r="C335" t="s">
        <v>2387</v>
      </c>
      <c r="D335" t="s">
        <v>2386</v>
      </c>
      <c r="E335" t="s">
        <v>2387</v>
      </c>
      <c r="F335" t="s">
        <v>6593</v>
      </c>
      <c r="G335" t="s">
        <v>6594</v>
      </c>
      <c r="H335" t="s">
        <v>6595</v>
      </c>
      <c r="I335" t="s">
        <v>6408</v>
      </c>
    </row>
    <row r="336" spans="1:9">
      <c r="A336" t="s">
        <v>6666</v>
      </c>
      <c r="B336" t="s">
        <v>6991</v>
      </c>
      <c r="C336" t="s">
        <v>1328</v>
      </c>
      <c r="D336" t="s">
        <v>1327</v>
      </c>
      <c r="E336" t="s">
        <v>1328</v>
      </c>
      <c r="F336" t="s">
        <v>6593</v>
      </c>
      <c r="G336" t="s">
        <v>6594</v>
      </c>
      <c r="H336" t="s">
        <v>6595</v>
      </c>
      <c r="I336" t="s">
        <v>6408</v>
      </c>
    </row>
    <row r="337" spans="1:9">
      <c r="A337" t="s">
        <v>6666</v>
      </c>
      <c r="B337" t="s">
        <v>8652</v>
      </c>
      <c r="C337" t="s">
        <v>8653</v>
      </c>
      <c r="D337" t="s">
        <v>4525</v>
      </c>
      <c r="E337" t="s">
        <v>4526</v>
      </c>
      <c r="F337" t="s">
        <v>6593</v>
      </c>
      <c r="G337" t="s">
        <v>6599</v>
      </c>
      <c r="H337" t="s">
        <v>6595</v>
      </c>
      <c r="I337" t="s">
        <v>6408</v>
      </c>
    </row>
    <row r="338" spans="1:9">
      <c r="A338" t="s">
        <v>6666</v>
      </c>
      <c r="B338" t="s">
        <v>1057</v>
      </c>
      <c r="C338" t="s">
        <v>1055</v>
      </c>
      <c r="D338" t="s">
        <v>6598</v>
      </c>
      <c r="E338" t="s">
        <v>1056</v>
      </c>
      <c r="F338" t="s">
        <v>6593</v>
      </c>
      <c r="G338" t="s">
        <v>6682</v>
      </c>
      <c r="H338" t="s">
        <v>8434</v>
      </c>
      <c r="I338" t="s">
        <v>6408</v>
      </c>
    </row>
    <row r="339" spans="1:9">
      <c r="A339" t="s">
        <v>6666</v>
      </c>
      <c r="B339" t="s">
        <v>6716</v>
      </c>
      <c r="C339" t="s">
        <v>3503</v>
      </c>
      <c r="D339" t="s">
        <v>3502</v>
      </c>
      <c r="E339" t="s">
        <v>3503</v>
      </c>
      <c r="F339" t="s">
        <v>6593</v>
      </c>
      <c r="G339" t="s">
        <v>7086</v>
      </c>
      <c r="H339" t="s">
        <v>6595</v>
      </c>
      <c r="I339" t="s">
        <v>6408</v>
      </c>
    </row>
    <row r="340" spans="1:9">
      <c r="A340" t="s">
        <v>6666</v>
      </c>
      <c r="B340" t="s">
        <v>1081</v>
      </c>
      <c r="C340" t="s">
        <v>1080</v>
      </c>
      <c r="D340" t="s">
        <v>6598</v>
      </c>
      <c r="E340" t="s">
        <v>1080</v>
      </c>
      <c r="F340" t="s">
        <v>6593</v>
      </c>
      <c r="G340" t="s">
        <v>7086</v>
      </c>
      <c r="H340" t="s">
        <v>6595</v>
      </c>
      <c r="I340" t="s">
        <v>6408</v>
      </c>
    </row>
    <row r="341" spans="1:9">
      <c r="A341" t="s">
        <v>6666</v>
      </c>
      <c r="B341" t="s">
        <v>6673</v>
      </c>
      <c r="C341" t="s">
        <v>2387</v>
      </c>
      <c r="D341" t="s">
        <v>2386</v>
      </c>
      <c r="E341" t="s">
        <v>2387</v>
      </c>
      <c r="F341" t="s">
        <v>6593</v>
      </c>
      <c r="G341" t="s">
        <v>7086</v>
      </c>
      <c r="H341" t="s">
        <v>6595</v>
      </c>
      <c r="I341" t="s">
        <v>6408</v>
      </c>
    </row>
    <row r="342" spans="1:9">
      <c r="A342" t="s">
        <v>6666</v>
      </c>
      <c r="B342" t="s">
        <v>6667</v>
      </c>
      <c r="C342" t="s">
        <v>1114</v>
      </c>
      <c r="D342" t="s">
        <v>1113</v>
      </c>
      <c r="E342" t="s">
        <v>1114</v>
      </c>
      <c r="F342" t="s">
        <v>6593</v>
      </c>
      <c r="G342" t="s">
        <v>7086</v>
      </c>
      <c r="H342" t="s">
        <v>6595</v>
      </c>
      <c r="I342" t="s">
        <v>6408</v>
      </c>
    </row>
    <row r="343" spans="1:9">
      <c r="A343" t="s">
        <v>6666</v>
      </c>
      <c r="B343" t="s">
        <v>6991</v>
      </c>
      <c r="C343" t="s">
        <v>1328</v>
      </c>
      <c r="D343" t="s">
        <v>1327</v>
      </c>
      <c r="E343" t="s">
        <v>1328</v>
      </c>
      <c r="F343" t="s">
        <v>6593</v>
      </c>
      <c r="G343" t="s">
        <v>6594</v>
      </c>
      <c r="H343" t="s">
        <v>6595</v>
      </c>
      <c r="I343" t="s">
        <v>6408</v>
      </c>
    </row>
    <row r="344" spans="1:9">
      <c r="A344" t="s">
        <v>6666</v>
      </c>
      <c r="B344" t="s">
        <v>1057</v>
      </c>
      <c r="C344" t="s">
        <v>1055</v>
      </c>
      <c r="D344" t="s">
        <v>6598</v>
      </c>
      <c r="E344" t="s">
        <v>1056</v>
      </c>
      <c r="F344" t="s">
        <v>6593</v>
      </c>
      <c r="G344" t="s">
        <v>8545</v>
      </c>
      <c r="H344" t="s">
        <v>8434</v>
      </c>
      <c r="I344" t="s">
        <v>6408</v>
      </c>
    </row>
    <row r="345" spans="1:9">
      <c r="A345" t="s">
        <v>6629</v>
      </c>
      <c r="B345" t="s">
        <v>6800</v>
      </c>
      <c r="C345" t="s">
        <v>8654</v>
      </c>
      <c r="D345" t="s">
        <v>8655</v>
      </c>
      <c r="E345">
        <v>450000112</v>
      </c>
      <c r="F345" t="s">
        <v>6593</v>
      </c>
      <c r="G345" t="s">
        <v>6594</v>
      </c>
      <c r="H345" t="s">
        <v>6595</v>
      </c>
      <c r="I345" t="s">
        <v>6408</v>
      </c>
    </row>
    <row r="346" spans="1:9">
      <c r="A346" t="s">
        <v>6629</v>
      </c>
      <c r="B346" t="s">
        <v>6952</v>
      </c>
      <c r="C346" t="s">
        <v>6444</v>
      </c>
      <c r="D346" t="s">
        <v>6598</v>
      </c>
      <c r="E346">
        <v>450000088</v>
      </c>
      <c r="F346" t="s">
        <v>6593</v>
      </c>
      <c r="G346" t="s">
        <v>6655</v>
      </c>
      <c r="H346" t="s">
        <v>6595</v>
      </c>
      <c r="I346" t="s">
        <v>6408</v>
      </c>
    </row>
    <row r="347" spans="1:9">
      <c r="A347" t="s">
        <v>6629</v>
      </c>
      <c r="B347" t="s">
        <v>6890</v>
      </c>
      <c r="C347" t="s">
        <v>8656</v>
      </c>
      <c r="D347" t="s">
        <v>6598</v>
      </c>
      <c r="E347">
        <v>370000564</v>
      </c>
      <c r="F347" t="s">
        <v>6593</v>
      </c>
      <c r="G347" t="s">
        <v>6604</v>
      </c>
      <c r="H347" t="s">
        <v>6595</v>
      </c>
      <c r="I347" t="s">
        <v>6408</v>
      </c>
    </row>
    <row r="348" spans="1:9">
      <c r="A348" t="s">
        <v>6629</v>
      </c>
      <c r="B348" t="s">
        <v>6825</v>
      </c>
      <c r="C348" t="s">
        <v>8657</v>
      </c>
      <c r="D348" t="s">
        <v>8658</v>
      </c>
      <c r="E348">
        <v>410000152</v>
      </c>
      <c r="F348" t="s">
        <v>6593</v>
      </c>
      <c r="G348" t="s">
        <v>6599</v>
      </c>
      <c r="H348" t="s">
        <v>6595</v>
      </c>
      <c r="I348" t="s">
        <v>6408</v>
      </c>
    </row>
    <row r="349" spans="1:9">
      <c r="A349" t="s">
        <v>6629</v>
      </c>
      <c r="B349" t="s">
        <v>6809</v>
      </c>
      <c r="C349" t="s">
        <v>8659</v>
      </c>
      <c r="D349" t="s">
        <v>8660</v>
      </c>
      <c r="E349">
        <v>410000111</v>
      </c>
      <c r="F349" t="s">
        <v>6593</v>
      </c>
      <c r="G349" t="s">
        <v>6594</v>
      </c>
      <c r="H349" t="s">
        <v>6595</v>
      </c>
      <c r="I349" t="s">
        <v>6408</v>
      </c>
    </row>
    <row r="350" spans="1:9">
      <c r="A350" t="s">
        <v>6629</v>
      </c>
      <c r="B350" t="s">
        <v>6794</v>
      </c>
      <c r="C350" t="s">
        <v>8661</v>
      </c>
      <c r="D350" t="s">
        <v>8662</v>
      </c>
      <c r="E350">
        <v>410000145</v>
      </c>
      <c r="F350" t="s">
        <v>6593</v>
      </c>
      <c r="G350" t="s">
        <v>6599</v>
      </c>
      <c r="H350" t="s">
        <v>6595</v>
      </c>
      <c r="I350" t="s">
        <v>6408</v>
      </c>
    </row>
    <row r="351" spans="1:9">
      <c r="A351" t="s">
        <v>6629</v>
      </c>
      <c r="B351" t="s">
        <v>6836</v>
      </c>
      <c r="C351" t="s">
        <v>8663</v>
      </c>
      <c r="D351" t="s">
        <v>6598</v>
      </c>
      <c r="E351">
        <v>410000095</v>
      </c>
      <c r="F351" t="s">
        <v>6593</v>
      </c>
      <c r="G351" t="s">
        <v>6594</v>
      </c>
      <c r="H351" t="s">
        <v>6595</v>
      </c>
      <c r="I351" t="s">
        <v>6408</v>
      </c>
    </row>
    <row r="352" spans="1:9">
      <c r="A352" t="s">
        <v>6629</v>
      </c>
      <c r="B352" t="s">
        <v>6700</v>
      </c>
      <c r="C352" t="s">
        <v>6443</v>
      </c>
      <c r="D352" t="s">
        <v>8664</v>
      </c>
      <c r="E352">
        <v>410000087</v>
      </c>
      <c r="F352" t="s">
        <v>6593</v>
      </c>
      <c r="G352" t="s">
        <v>6655</v>
      </c>
      <c r="H352" t="s">
        <v>6595</v>
      </c>
      <c r="I352" t="s">
        <v>6408</v>
      </c>
    </row>
    <row r="353" spans="1:9">
      <c r="A353" t="s">
        <v>6629</v>
      </c>
      <c r="B353" t="s">
        <v>6806</v>
      </c>
      <c r="C353" t="s">
        <v>8665</v>
      </c>
      <c r="D353" t="s">
        <v>8666</v>
      </c>
      <c r="E353">
        <v>410000103</v>
      </c>
      <c r="F353" t="s">
        <v>6593</v>
      </c>
      <c r="G353" t="s">
        <v>6682</v>
      </c>
      <c r="H353" t="s">
        <v>6595</v>
      </c>
      <c r="I353" t="s">
        <v>6408</v>
      </c>
    </row>
    <row r="354" spans="1:9">
      <c r="A354" t="s">
        <v>6629</v>
      </c>
      <c r="B354" t="s">
        <v>6767</v>
      </c>
      <c r="C354" t="s">
        <v>8667</v>
      </c>
      <c r="D354" t="s">
        <v>6598</v>
      </c>
      <c r="E354">
        <v>450000104</v>
      </c>
      <c r="F354" t="s">
        <v>6593</v>
      </c>
      <c r="G354" t="s">
        <v>6655</v>
      </c>
      <c r="H354" t="s">
        <v>6595</v>
      </c>
      <c r="I354" t="s">
        <v>6408</v>
      </c>
    </row>
    <row r="355" spans="1:9">
      <c r="A355" t="s">
        <v>6629</v>
      </c>
      <c r="B355" t="s">
        <v>7100</v>
      </c>
      <c r="C355" t="s">
        <v>8668</v>
      </c>
      <c r="D355" t="s">
        <v>8669</v>
      </c>
      <c r="E355">
        <v>450002423</v>
      </c>
      <c r="F355" t="s">
        <v>6593</v>
      </c>
      <c r="G355" t="s">
        <v>6599</v>
      </c>
      <c r="H355" t="s">
        <v>6595</v>
      </c>
      <c r="I355" t="s">
        <v>6408</v>
      </c>
    </row>
    <row r="356" spans="1:9">
      <c r="A356" t="s">
        <v>6629</v>
      </c>
      <c r="B356" t="s">
        <v>6943</v>
      </c>
      <c r="C356" t="s">
        <v>8670</v>
      </c>
      <c r="D356" t="s">
        <v>6598</v>
      </c>
      <c r="E356">
        <v>450000096</v>
      </c>
      <c r="F356" t="s">
        <v>6593</v>
      </c>
      <c r="G356" t="s">
        <v>6599</v>
      </c>
      <c r="H356" t="s">
        <v>6595</v>
      </c>
      <c r="I356" t="s">
        <v>6408</v>
      </c>
    </row>
    <row r="357" spans="1:9">
      <c r="A357" t="s">
        <v>6629</v>
      </c>
      <c r="B357" t="s">
        <v>6930</v>
      </c>
      <c r="C357" t="s">
        <v>8671</v>
      </c>
      <c r="D357" t="s">
        <v>8672</v>
      </c>
      <c r="E357">
        <v>450000138</v>
      </c>
      <c r="F357" t="s">
        <v>6593</v>
      </c>
      <c r="G357" t="s">
        <v>6599</v>
      </c>
      <c r="H357" t="s">
        <v>6595</v>
      </c>
      <c r="I357" t="s">
        <v>6408</v>
      </c>
    </row>
    <row r="358" spans="1:9">
      <c r="A358" t="s">
        <v>6629</v>
      </c>
      <c r="B358" t="s">
        <v>7129</v>
      </c>
      <c r="C358" t="s">
        <v>8673</v>
      </c>
      <c r="D358" t="s">
        <v>8674</v>
      </c>
      <c r="E358">
        <v>450000161</v>
      </c>
      <c r="F358" t="s">
        <v>6593</v>
      </c>
      <c r="G358" t="s">
        <v>6599</v>
      </c>
      <c r="H358" t="s">
        <v>6595</v>
      </c>
      <c r="I358" t="s">
        <v>6408</v>
      </c>
    </row>
    <row r="359" spans="1:9">
      <c r="A359" t="s">
        <v>6629</v>
      </c>
      <c r="B359" t="s">
        <v>6944</v>
      </c>
      <c r="C359" t="s">
        <v>8675</v>
      </c>
      <c r="D359" t="s">
        <v>8676</v>
      </c>
      <c r="E359">
        <v>450000153</v>
      </c>
      <c r="F359" t="s">
        <v>6593</v>
      </c>
      <c r="G359" t="s">
        <v>6599</v>
      </c>
      <c r="H359" t="s">
        <v>6595</v>
      </c>
      <c r="I359" t="s">
        <v>6408</v>
      </c>
    </row>
    <row r="360" spans="1:9">
      <c r="A360" t="s">
        <v>6629</v>
      </c>
      <c r="B360" t="s">
        <v>7011</v>
      </c>
      <c r="C360" t="s">
        <v>6445</v>
      </c>
      <c r="D360" t="s">
        <v>6598</v>
      </c>
      <c r="E360">
        <v>280000134</v>
      </c>
      <c r="F360" t="s">
        <v>6593</v>
      </c>
      <c r="G360" t="s">
        <v>6607</v>
      </c>
      <c r="H360" t="s">
        <v>6595</v>
      </c>
      <c r="I360" t="s">
        <v>6408</v>
      </c>
    </row>
    <row r="361" spans="1:9">
      <c r="A361" t="s">
        <v>6629</v>
      </c>
      <c r="B361" t="s">
        <v>7016</v>
      </c>
      <c r="C361" t="s">
        <v>8677</v>
      </c>
      <c r="D361" t="s">
        <v>8678</v>
      </c>
      <c r="E361">
        <v>280000183</v>
      </c>
      <c r="F361" t="s">
        <v>6593</v>
      </c>
      <c r="G361" t="s">
        <v>6655</v>
      </c>
      <c r="H361" t="s">
        <v>6595</v>
      </c>
      <c r="I361" t="s">
        <v>6408</v>
      </c>
    </row>
    <row r="362" spans="1:9">
      <c r="A362" t="s">
        <v>6629</v>
      </c>
      <c r="B362" t="s">
        <v>7021</v>
      </c>
      <c r="C362" t="s">
        <v>8679</v>
      </c>
      <c r="D362" t="s">
        <v>8680</v>
      </c>
      <c r="E362">
        <v>280000589</v>
      </c>
      <c r="F362" t="s">
        <v>6593</v>
      </c>
      <c r="G362" t="s">
        <v>6594</v>
      </c>
      <c r="H362" t="s">
        <v>6595</v>
      </c>
      <c r="I362" t="s">
        <v>6408</v>
      </c>
    </row>
    <row r="363" spans="1:9">
      <c r="A363" t="s">
        <v>6629</v>
      </c>
      <c r="B363" t="s">
        <v>7012</v>
      </c>
      <c r="C363" t="s">
        <v>8681</v>
      </c>
      <c r="D363" t="s">
        <v>8682</v>
      </c>
      <c r="E363">
        <v>280500075</v>
      </c>
      <c r="F363" t="s">
        <v>6593</v>
      </c>
      <c r="G363" t="s">
        <v>6682</v>
      </c>
      <c r="H363" t="s">
        <v>6595</v>
      </c>
      <c r="I363" t="s">
        <v>6408</v>
      </c>
    </row>
    <row r="364" spans="1:9">
      <c r="A364" t="s">
        <v>6629</v>
      </c>
      <c r="B364" t="s">
        <v>7051</v>
      </c>
      <c r="C364" t="s">
        <v>8683</v>
      </c>
      <c r="D364" t="s">
        <v>6598</v>
      </c>
      <c r="E364">
        <v>280000142</v>
      </c>
      <c r="F364" t="s">
        <v>6593</v>
      </c>
      <c r="G364" t="s">
        <v>6599</v>
      </c>
      <c r="H364" t="s">
        <v>6595</v>
      </c>
      <c r="I364" t="s">
        <v>6408</v>
      </c>
    </row>
    <row r="365" spans="1:9">
      <c r="A365" t="s">
        <v>6629</v>
      </c>
      <c r="B365" t="s">
        <v>7041</v>
      </c>
      <c r="C365" t="s">
        <v>8684</v>
      </c>
      <c r="D365" t="s">
        <v>8685</v>
      </c>
      <c r="E365">
        <v>280000225</v>
      </c>
      <c r="F365" t="s">
        <v>6593</v>
      </c>
      <c r="G365" t="s">
        <v>6599</v>
      </c>
      <c r="H365" t="s">
        <v>6595</v>
      </c>
      <c r="I365" t="s">
        <v>6408</v>
      </c>
    </row>
    <row r="366" spans="1:9">
      <c r="A366" t="s">
        <v>6629</v>
      </c>
      <c r="B366" t="s">
        <v>6908</v>
      </c>
      <c r="C366" t="s">
        <v>6440</v>
      </c>
      <c r="D366" t="s">
        <v>6598</v>
      </c>
      <c r="E366">
        <v>180000028</v>
      </c>
      <c r="F366" t="s">
        <v>6593</v>
      </c>
      <c r="G366" t="s">
        <v>6682</v>
      </c>
      <c r="H366" t="s">
        <v>6595</v>
      </c>
      <c r="I366" t="s">
        <v>6408</v>
      </c>
    </row>
    <row r="367" spans="1:9">
      <c r="A367" t="s">
        <v>6629</v>
      </c>
      <c r="B367" t="s">
        <v>6929</v>
      </c>
      <c r="C367" t="s">
        <v>8686</v>
      </c>
      <c r="D367" t="s">
        <v>8687</v>
      </c>
      <c r="E367">
        <v>370000713</v>
      </c>
      <c r="F367" t="s">
        <v>6593</v>
      </c>
      <c r="G367" t="s">
        <v>6599</v>
      </c>
      <c r="H367" t="s">
        <v>6595</v>
      </c>
      <c r="I367" t="s">
        <v>6408</v>
      </c>
    </row>
    <row r="368" spans="1:9">
      <c r="A368" t="s">
        <v>6629</v>
      </c>
      <c r="B368" t="s">
        <v>6722</v>
      </c>
      <c r="C368" t="s">
        <v>6441</v>
      </c>
      <c r="D368" t="s">
        <v>6598</v>
      </c>
      <c r="E368">
        <v>360000053</v>
      </c>
      <c r="F368" t="s">
        <v>6593</v>
      </c>
      <c r="G368" t="s">
        <v>6682</v>
      </c>
      <c r="H368" t="s">
        <v>6595</v>
      </c>
      <c r="I368" t="s">
        <v>6408</v>
      </c>
    </row>
    <row r="369" spans="1:9">
      <c r="A369" t="s">
        <v>6629</v>
      </c>
      <c r="B369" t="s">
        <v>6953</v>
      </c>
      <c r="C369" t="s">
        <v>6442</v>
      </c>
      <c r="D369" t="s">
        <v>6598</v>
      </c>
      <c r="E369">
        <v>370000481</v>
      </c>
      <c r="F369" t="s">
        <v>6593</v>
      </c>
      <c r="G369" t="s">
        <v>8688</v>
      </c>
      <c r="H369" t="s">
        <v>6595</v>
      </c>
      <c r="I369" t="s">
        <v>6408</v>
      </c>
    </row>
    <row r="370" spans="1:9">
      <c r="A370" t="s">
        <v>6629</v>
      </c>
      <c r="B370" t="s">
        <v>6822</v>
      </c>
      <c r="C370" t="s">
        <v>8689</v>
      </c>
      <c r="D370" t="s">
        <v>8690</v>
      </c>
      <c r="E370">
        <v>180000093</v>
      </c>
      <c r="F370" t="s">
        <v>6593</v>
      </c>
      <c r="G370" t="s">
        <v>6599</v>
      </c>
      <c r="H370" t="s">
        <v>6595</v>
      </c>
      <c r="I370" t="s">
        <v>6408</v>
      </c>
    </row>
    <row r="371" spans="1:9">
      <c r="A371" t="s">
        <v>6629</v>
      </c>
      <c r="B371" t="s">
        <v>6859</v>
      </c>
      <c r="C371" t="s">
        <v>8691</v>
      </c>
      <c r="D371" t="s">
        <v>8692</v>
      </c>
      <c r="E371">
        <v>370000606</v>
      </c>
      <c r="F371" t="s">
        <v>6593</v>
      </c>
      <c r="G371" t="s">
        <v>6599</v>
      </c>
      <c r="H371" t="s">
        <v>6595</v>
      </c>
      <c r="I371" t="s">
        <v>6408</v>
      </c>
    </row>
    <row r="372" spans="1:9">
      <c r="A372" t="s">
        <v>6629</v>
      </c>
      <c r="B372" t="s">
        <v>6842</v>
      </c>
      <c r="C372" t="s">
        <v>8693</v>
      </c>
      <c r="D372" t="s">
        <v>6598</v>
      </c>
      <c r="E372">
        <v>180000051</v>
      </c>
      <c r="F372" t="s">
        <v>6593</v>
      </c>
      <c r="G372" t="s">
        <v>6682</v>
      </c>
      <c r="H372" t="s">
        <v>6595</v>
      </c>
      <c r="I372" t="s">
        <v>6408</v>
      </c>
    </row>
    <row r="373" spans="1:9">
      <c r="A373" t="s">
        <v>6629</v>
      </c>
      <c r="B373" t="s">
        <v>6957</v>
      </c>
      <c r="C373" t="s">
        <v>8694</v>
      </c>
      <c r="D373" t="s">
        <v>6598</v>
      </c>
      <c r="E373">
        <v>180000069</v>
      </c>
      <c r="F373" t="s">
        <v>6593</v>
      </c>
      <c r="G373" t="s">
        <v>6594</v>
      </c>
      <c r="H373" t="s">
        <v>6595</v>
      </c>
      <c r="I373" t="s">
        <v>6408</v>
      </c>
    </row>
    <row r="374" spans="1:9">
      <c r="A374" t="s">
        <v>6629</v>
      </c>
      <c r="B374" t="s">
        <v>7011</v>
      </c>
      <c r="C374" t="s">
        <v>8695</v>
      </c>
      <c r="D374" t="s">
        <v>6598</v>
      </c>
      <c r="E374">
        <v>280000134</v>
      </c>
      <c r="F374" t="s">
        <v>6593</v>
      </c>
      <c r="G374" t="s">
        <v>7086</v>
      </c>
      <c r="H374" t="s">
        <v>6595</v>
      </c>
      <c r="I374" t="s">
        <v>6408</v>
      </c>
    </row>
    <row r="375" spans="1:9">
      <c r="A375" t="s">
        <v>6629</v>
      </c>
      <c r="B375" t="s">
        <v>6640</v>
      </c>
      <c r="C375" t="s">
        <v>8696</v>
      </c>
      <c r="D375" t="s">
        <v>8697</v>
      </c>
      <c r="E375">
        <v>360000061</v>
      </c>
      <c r="F375" t="s">
        <v>6593</v>
      </c>
      <c r="G375" t="s">
        <v>6599</v>
      </c>
      <c r="H375" t="s">
        <v>6595</v>
      </c>
      <c r="I375" t="s">
        <v>6408</v>
      </c>
    </row>
    <row r="376" spans="1:9">
      <c r="A376" t="s">
        <v>6629</v>
      </c>
      <c r="B376" t="s">
        <v>6880</v>
      </c>
      <c r="C376" t="s">
        <v>8698</v>
      </c>
      <c r="D376" t="s">
        <v>6598</v>
      </c>
      <c r="E376">
        <v>180001158</v>
      </c>
      <c r="F376" t="s">
        <v>6593</v>
      </c>
      <c r="G376" t="s">
        <v>6599</v>
      </c>
      <c r="H376" t="s">
        <v>6595</v>
      </c>
      <c r="I376" t="s">
        <v>6408</v>
      </c>
    </row>
    <row r="377" spans="1:9">
      <c r="A377" t="s">
        <v>6629</v>
      </c>
      <c r="B377" t="s">
        <v>6911</v>
      </c>
      <c r="C377" t="s">
        <v>8699</v>
      </c>
      <c r="D377" t="s">
        <v>8700</v>
      </c>
      <c r="E377">
        <v>370002701</v>
      </c>
      <c r="F377" t="s">
        <v>6593</v>
      </c>
      <c r="G377" t="s">
        <v>6599</v>
      </c>
      <c r="H377" t="s">
        <v>6595</v>
      </c>
      <c r="I377" t="s">
        <v>6408</v>
      </c>
    </row>
    <row r="378" spans="1:9">
      <c r="A378" t="s">
        <v>6629</v>
      </c>
      <c r="B378" t="s">
        <v>7044</v>
      </c>
      <c r="C378" t="s">
        <v>8701</v>
      </c>
      <c r="D378" t="s">
        <v>6598</v>
      </c>
      <c r="E378">
        <v>370000614</v>
      </c>
      <c r="F378" t="s">
        <v>6593</v>
      </c>
      <c r="G378" t="s">
        <v>6594</v>
      </c>
      <c r="H378" t="s">
        <v>6595</v>
      </c>
      <c r="I378" t="s">
        <v>6408</v>
      </c>
    </row>
    <row r="379" spans="1:9">
      <c r="A379" t="s">
        <v>6629</v>
      </c>
      <c r="B379" t="s">
        <v>6630</v>
      </c>
      <c r="C379" t="s">
        <v>8702</v>
      </c>
      <c r="D379" t="s">
        <v>8703</v>
      </c>
      <c r="E379">
        <v>360000392</v>
      </c>
      <c r="F379" t="s">
        <v>6593</v>
      </c>
      <c r="G379" t="s">
        <v>6599</v>
      </c>
      <c r="H379" t="s">
        <v>6595</v>
      </c>
      <c r="I379" t="s">
        <v>6408</v>
      </c>
    </row>
    <row r="380" spans="1:9">
      <c r="A380" t="s">
        <v>6629</v>
      </c>
      <c r="B380" t="s">
        <v>6776</v>
      </c>
      <c r="C380" t="s">
        <v>8704</v>
      </c>
      <c r="D380" t="s">
        <v>8705</v>
      </c>
      <c r="E380">
        <v>360000111</v>
      </c>
      <c r="F380" t="s">
        <v>6593</v>
      </c>
      <c r="G380" t="s">
        <v>6599</v>
      </c>
      <c r="H380" t="s">
        <v>6595</v>
      </c>
      <c r="I380" t="s">
        <v>6408</v>
      </c>
    </row>
    <row r="381" spans="1:9">
      <c r="A381" t="s">
        <v>6629</v>
      </c>
      <c r="B381" t="s">
        <v>6636</v>
      </c>
      <c r="C381" t="s">
        <v>8706</v>
      </c>
      <c r="D381" t="s">
        <v>8707</v>
      </c>
      <c r="E381">
        <v>360000087</v>
      </c>
      <c r="F381" t="s">
        <v>6593</v>
      </c>
      <c r="G381" t="s">
        <v>6599</v>
      </c>
      <c r="H381" t="s">
        <v>6595</v>
      </c>
      <c r="I381" t="s">
        <v>6408</v>
      </c>
    </row>
    <row r="382" spans="1:9">
      <c r="A382" t="s">
        <v>6629</v>
      </c>
      <c r="B382" t="s">
        <v>6764</v>
      </c>
      <c r="C382" t="s">
        <v>8708</v>
      </c>
      <c r="D382" t="s">
        <v>8409</v>
      </c>
      <c r="E382">
        <v>360000046</v>
      </c>
      <c r="F382" t="s">
        <v>6593</v>
      </c>
      <c r="G382" t="s">
        <v>6765</v>
      </c>
      <c r="H382" t="s">
        <v>6595</v>
      </c>
      <c r="I382" t="s">
        <v>6408</v>
      </c>
    </row>
    <row r="383" spans="1:9">
      <c r="A383" t="s">
        <v>6629</v>
      </c>
      <c r="B383" t="s">
        <v>6704</v>
      </c>
      <c r="C383" t="s">
        <v>8709</v>
      </c>
      <c r="D383" t="s">
        <v>8709</v>
      </c>
      <c r="E383">
        <v>360000095</v>
      </c>
      <c r="F383" t="s">
        <v>6593</v>
      </c>
      <c r="G383" t="s">
        <v>6599</v>
      </c>
      <c r="H383" t="s">
        <v>6595</v>
      </c>
      <c r="I383" t="s">
        <v>6408</v>
      </c>
    </row>
    <row r="384" spans="1:9">
      <c r="A384" t="s">
        <v>6629</v>
      </c>
      <c r="B384" t="s">
        <v>984</v>
      </c>
      <c r="C384" t="s">
        <v>8710</v>
      </c>
      <c r="D384" t="s">
        <v>8711</v>
      </c>
      <c r="E384">
        <v>360000103</v>
      </c>
      <c r="F384" t="s">
        <v>6593</v>
      </c>
      <c r="G384" t="s">
        <v>6599</v>
      </c>
      <c r="H384" t="s">
        <v>6595</v>
      </c>
      <c r="I384" t="s">
        <v>6408</v>
      </c>
    </row>
    <row r="385" spans="1:9">
      <c r="A385" t="s">
        <v>6629</v>
      </c>
      <c r="B385" t="s">
        <v>6836</v>
      </c>
      <c r="C385" t="s">
        <v>8663</v>
      </c>
      <c r="D385" t="s">
        <v>6598</v>
      </c>
      <c r="E385">
        <v>410000095</v>
      </c>
      <c r="F385" t="s">
        <v>6593</v>
      </c>
      <c r="G385" t="s">
        <v>7086</v>
      </c>
      <c r="H385" t="s">
        <v>6595</v>
      </c>
      <c r="I385" t="s">
        <v>6408</v>
      </c>
    </row>
    <row r="386" spans="1:9">
      <c r="A386" t="s">
        <v>6629</v>
      </c>
      <c r="B386" t="s">
        <v>6809</v>
      </c>
      <c r="C386" t="s">
        <v>8659</v>
      </c>
      <c r="D386" t="s">
        <v>8660</v>
      </c>
      <c r="E386">
        <v>410000111</v>
      </c>
      <c r="F386" t="s">
        <v>6593</v>
      </c>
      <c r="G386" t="s">
        <v>7086</v>
      </c>
      <c r="H386" t="s">
        <v>6595</v>
      </c>
      <c r="I386" t="s">
        <v>6408</v>
      </c>
    </row>
    <row r="387" spans="1:9">
      <c r="A387" t="s">
        <v>6629</v>
      </c>
      <c r="B387" t="s">
        <v>6825</v>
      </c>
      <c r="C387" t="s">
        <v>8657</v>
      </c>
      <c r="D387" t="s">
        <v>8658</v>
      </c>
      <c r="E387">
        <v>410000152</v>
      </c>
      <c r="F387" t="s">
        <v>6593</v>
      </c>
      <c r="G387" t="s">
        <v>7086</v>
      </c>
      <c r="H387" t="s">
        <v>6595</v>
      </c>
      <c r="I387" t="s">
        <v>6408</v>
      </c>
    </row>
    <row r="388" spans="1:9">
      <c r="A388" t="s">
        <v>6629</v>
      </c>
      <c r="B388" t="s">
        <v>6794</v>
      </c>
      <c r="C388" t="s">
        <v>8661</v>
      </c>
      <c r="D388" t="s">
        <v>8662</v>
      </c>
      <c r="E388">
        <v>410000145</v>
      </c>
      <c r="F388" t="s">
        <v>6593</v>
      </c>
      <c r="G388" t="s">
        <v>7086</v>
      </c>
      <c r="H388" t="s">
        <v>6595</v>
      </c>
      <c r="I388" t="s">
        <v>6408</v>
      </c>
    </row>
    <row r="389" spans="1:9">
      <c r="A389" t="s">
        <v>6629</v>
      </c>
      <c r="B389" t="s">
        <v>6806</v>
      </c>
      <c r="C389" t="s">
        <v>8665</v>
      </c>
      <c r="D389" t="s">
        <v>8666</v>
      </c>
      <c r="E389">
        <v>410000103</v>
      </c>
      <c r="F389" t="s">
        <v>6593</v>
      </c>
      <c r="G389" t="s">
        <v>7086</v>
      </c>
      <c r="H389" t="s">
        <v>6595</v>
      </c>
      <c r="I389" t="s">
        <v>6408</v>
      </c>
    </row>
    <row r="390" spans="1:9">
      <c r="A390" t="s">
        <v>6629</v>
      </c>
      <c r="B390" t="s">
        <v>6700</v>
      </c>
      <c r="C390" t="s">
        <v>6443</v>
      </c>
      <c r="D390" t="s">
        <v>8664</v>
      </c>
      <c r="E390">
        <v>410000087</v>
      </c>
      <c r="F390" t="s">
        <v>6593</v>
      </c>
      <c r="G390" t="s">
        <v>7086</v>
      </c>
      <c r="H390" t="s">
        <v>6595</v>
      </c>
      <c r="I390" t="s">
        <v>6408</v>
      </c>
    </row>
    <row r="391" spans="1:9">
      <c r="A391" t="s">
        <v>6629</v>
      </c>
      <c r="B391" t="s">
        <v>6953</v>
      </c>
      <c r="C391" t="s">
        <v>6442</v>
      </c>
      <c r="D391" t="s">
        <v>6598</v>
      </c>
      <c r="E391">
        <v>370000481</v>
      </c>
      <c r="F391" t="s">
        <v>6593</v>
      </c>
      <c r="G391" t="s">
        <v>8712</v>
      </c>
      <c r="H391" t="s">
        <v>6595</v>
      </c>
      <c r="I391" t="s">
        <v>6408</v>
      </c>
    </row>
    <row r="392" spans="1:9">
      <c r="A392" t="s">
        <v>6629</v>
      </c>
      <c r="B392" t="s">
        <v>6890</v>
      </c>
      <c r="C392" t="s">
        <v>8656</v>
      </c>
      <c r="D392" t="s">
        <v>6598</v>
      </c>
      <c r="E392">
        <v>370000564</v>
      </c>
      <c r="F392" t="s">
        <v>6593</v>
      </c>
      <c r="G392" t="s">
        <v>7086</v>
      </c>
      <c r="H392" t="s">
        <v>6595</v>
      </c>
      <c r="I392" t="s">
        <v>6408</v>
      </c>
    </row>
    <row r="393" spans="1:9">
      <c r="A393" t="s">
        <v>6629</v>
      </c>
      <c r="B393" t="s">
        <v>6822</v>
      </c>
      <c r="C393" t="s">
        <v>8689</v>
      </c>
      <c r="D393" t="s">
        <v>8690</v>
      </c>
      <c r="E393">
        <v>180000093</v>
      </c>
      <c r="F393" t="s">
        <v>6593</v>
      </c>
      <c r="G393" t="s">
        <v>6599</v>
      </c>
      <c r="H393" t="s">
        <v>6595</v>
      </c>
      <c r="I393" t="s">
        <v>6408</v>
      </c>
    </row>
    <row r="394" spans="1:9">
      <c r="A394" t="s">
        <v>6629</v>
      </c>
      <c r="B394" t="s">
        <v>7683</v>
      </c>
      <c r="C394" t="s">
        <v>8713</v>
      </c>
      <c r="D394" t="s">
        <v>6598</v>
      </c>
      <c r="E394">
        <v>920033610</v>
      </c>
      <c r="F394" t="s">
        <v>6593</v>
      </c>
      <c r="G394" t="s">
        <v>6599</v>
      </c>
      <c r="H394" t="s">
        <v>6639</v>
      </c>
      <c r="I394" t="s">
        <v>6408</v>
      </c>
    </row>
    <row r="395" spans="1:9">
      <c r="A395" t="s">
        <v>6629</v>
      </c>
      <c r="B395" t="s">
        <v>6859</v>
      </c>
      <c r="C395" t="s">
        <v>8691</v>
      </c>
      <c r="D395" t="s">
        <v>8692</v>
      </c>
      <c r="E395">
        <v>370000606</v>
      </c>
      <c r="F395" t="s">
        <v>6593</v>
      </c>
      <c r="G395" t="s">
        <v>6599</v>
      </c>
      <c r="H395" t="s">
        <v>6595</v>
      </c>
      <c r="I395" t="s">
        <v>6408</v>
      </c>
    </row>
    <row r="396" spans="1:9">
      <c r="A396" t="s">
        <v>6629</v>
      </c>
      <c r="B396" t="s">
        <v>6908</v>
      </c>
      <c r="C396" t="s">
        <v>6440</v>
      </c>
      <c r="D396" t="s">
        <v>6598</v>
      </c>
      <c r="E396">
        <v>180000028</v>
      </c>
      <c r="F396" t="s">
        <v>6593</v>
      </c>
      <c r="G396" t="s">
        <v>7080</v>
      </c>
      <c r="H396" t="s">
        <v>6595</v>
      </c>
      <c r="I396" t="s">
        <v>6408</v>
      </c>
    </row>
    <row r="397" spans="1:9">
      <c r="A397" t="s">
        <v>6629</v>
      </c>
      <c r="B397" t="s">
        <v>6842</v>
      </c>
      <c r="C397" t="s">
        <v>8693</v>
      </c>
      <c r="D397" t="s">
        <v>6598</v>
      </c>
      <c r="E397">
        <v>180000051</v>
      </c>
      <c r="F397" t="s">
        <v>6593</v>
      </c>
      <c r="G397" t="s">
        <v>8545</v>
      </c>
      <c r="H397" t="s">
        <v>6595</v>
      </c>
      <c r="I397" t="s">
        <v>6408</v>
      </c>
    </row>
    <row r="398" spans="1:9">
      <c r="A398" t="s">
        <v>6629</v>
      </c>
      <c r="B398" t="s">
        <v>6957</v>
      </c>
      <c r="C398" t="s">
        <v>8694</v>
      </c>
      <c r="D398" t="s">
        <v>6598</v>
      </c>
      <c r="E398">
        <v>180000069</v>
      </c>
      <c r="F398" t="s">
        <v>6593</v>
      </c>
      <c r="G398" t="s">
        <v>6594</v>
      </c>
      <c r="H398" t="s">
        <v>6595</v>
      </c>
      <c r="I398" t="s">
        <v>6408</v>
      </c>
    </row>
    <row r="399" spans="1:9">
      <c r="A399" t="s">
        <v>6629</v>
      </c>
      <c r="B399" t="s">
        <v>6952</v>
      </c>
      <c r="C399" t="s">
        <v>6444</v>
      </c>
      <c r="D399" t="s">
        <v>6598</v>
      </c>
      <c r="E399">
        <v>450000088</v>
      </c>
      <c r="F399" t="s">
        <v>6593</v>
      </c>
      <c r="G399" t="s">
        <v>7086</v>
      </c>
      <c r="H399" t="s">
        <v>6595</v>
      </c>
      <c r="I399" t="s">
        <v>6408</v>
      </c>
    </row>
    <row r="400" spans="1:9">
      <c r="A400" t="s">
        <v>6629</v>
      </c>
      <c r="B400" t="s">
        <v>6930</v>
      </c>
      <c r="C400" t="s">
        <v>8671</v>
      </c>
      <c r="D400" t="s">
        <v>8672</v>
      </c>
      <c r="E400">
        <v>450000138</v>
      </c>
      <c r="F400" t="s">
        <v>6593</v>
      </c>
      <c r="G400" t="s">
        <v>7086</v>
      </c>
      <c r="H400" t="s">
        <v>6595</v>
      </c>
      <c r="I400" t="s">
        <v>6408</v>
      </c>
    </row>
    <row r="401" spans="1:9">
      <c r="A401" t="s">
        <v>6629</v>
      </c>
      <c r="B401" t="s">
        <v>7011</v>
      </c>
      <c r="C401" t="s">
        <v>8695</v>
      </c>
      <c r="D401" t="s">
        <v>6598</v>
      </c>
      <c r="E401">
        <v>280000134</v>
      </c>
      <c r="F401" t="s">
        <v>6593</v>
      </c>
      <c r="G401" t="s">
        <v>7086</v>
      </c>
      <c r="H401" t="s">
        <v>6595</v>
      </c>
      <c r="I401" t="s">
        <v>6408</v>
      </c>
    </row>
    <row r="402" spans="1:9">
      <c r="A402" t="s">
        <v>6629</v>
      </c>
      <c r="B402" t="s">
        <v>7016</v>
      </c>
      <c r="C402" t="s">
        <v>8677</v>
      </c>
      <c r="D402" t="s">
        <v>8678</v>
      </c>
      <c r="E402">
        <v>280000183</v>
      </c>
      <c r="F402" t="s">
        <v>6593</v>
      </c>
      <c r="G402" t="s">
        <v>7086</v>
      </c>
      <c r="H402" t="s">
        <v>6595</v>
      </c>
      <c r="I402" t="s">
        <v>6408</v>
      </c>
    </row>
    <row r="403" spans="1:9">
      <c r="A403" t="s">
        <v>6629</v>
      </c>
      <c r="B403" t="s">
        <v>7021</v>
      </c>
      <c r="C403" t="s">
        <v>8679</v>
      </c>
      <c r="D403" t="s">
        <v>8680</v>
      </c>
      <c r="E403">
        <v>280000589</v>
      </c>
      <c r="F403" t="s">
        <v>6593</v>
      </c>
      <c r="G403" t="s">
        <v>7086</v>
      </c>
      <c r="H403" t="s">
        <v>6595</v>
      </c>
      <c r="I403" t="s">
        <v>6408</v>
      </c>
    </row>
    <row r="404" spans="1:9">
      <c r="A404" t="s">
        <v>6629</v>
      </c>
      <c r="B404" t="s">
        <v>7012</v>
      </c>
      <c r="C404" t="s">
        <v>8681</v>
      </c>
      <c r="D404" t="s">
        <v>8682</v>
      </c>
      <c r="E404">
        <v>280500075</v>
      </c>
      <c r="F404" t="s">
        <v>6593</v>
      </c>
      <c r="G404" t="s">
        <v>7086</v>
      </c>
      <c r="H404" t="s">
        <v>6595</v>
      </c>
      <c r="I404" t="s">
        <v>6408</v>
      </c>
    </row>
    <row r="405" spans="1:9">
      <c r="A405" t="s">
        <v>6629</v>
      </c>
      <c r="B405" t="s">
        <v>6943</v>
      </c>
      <c r="C405" t="s">
        <v>8670</v>
      </c>
      <c r="D405" t="s">
        <v>6598</v>
      </c>
      <c r="E405">
        <v>450000096</v>
      </c>
      <c r="F405" t="s">
        <v>6593</v>
      </c>
      <c r="G405" t="s">
        <v>7086</v>
      </c>
      <c r="H405" t="s">
        <v>6595</v>
      </c>
      <c r="I405" t="s">
        <v>6408</v>
      </c>
    </row>
    <row r="406" spans="1:9">
      <c r="A406" t="s">
        <v>6629</v>
      </c>
      <c r="B406" t="s">
        <v>7041</v>
      </c>
      <c r="C406" t="s">
        <v>8684</v>
      </c>
      <c r="D406" t="s">
        <v>8685</v>
      </c>
      <c r="E406">
        <v>280000225</v>
      </c>
      <c r="F406" t="s">
        <v>6593</v>
      </c>
      <c r="G406" t="s">
        <v>7086</v>
      </c>
      <c r="H406" t="s">
        <v>6595</v>
      </c>
      <c r="I406" t="s">
        <v>6408</v>
      </c>
    </row>
    <row r="407" spans="1:9">
      <c r="A407" t="s">
        <v>6629</v>
      </c>
      <c r="B407" t="s">
        <v>6767</v>
      </c>
      <c r="C407" t="s">
        <v>8667</v>
      </c>
      <c r="D407" t="s">
        <v>6598</v>
      </c>
      <c r="E407">
        <v>450000104</v>
      </c>
      <c r="F407" t="s">
        <v>6593</v>
      </c>
      <c r="G407" t="s">
        <v>7086</v>
      </c>
      <c r="H407" t="s">
        <v>6595</v>
      </c>
      <c r="I407" t="s">
        <v>6408</v>
      </c>
    </row>
    <row r="408" spans="1:9">
      <c r="A408" t="s">
        <v>6629</v>
      </c>
      <c r="B408" t="s">
        <v>7051</v>
      </c>
      <c r="C408" t="s">
        <v>8683</v>
      </c>
      <c r="D408" t="s">
        <v>6598</v>
      </c>
      <c r="E408">
        <v>280000142</v>
      </c>
      <c r="F408" t="s">
        <v>6593</v>
      </c>
      <c r="G408" t="s">
        <v>7086</v>
      </c>
      <c r="H408" t="s">
        <v>6595</v>
      </c>
      <c r="I408" t="s">
        <v>6408</v>
      </c>
    </row>
    <row r="409" spans="1:9">
      <c r="A409" t="s">
        <v>6629</v>
      </c>
      <c r="B409" t="s">
        <v>6640</v>
      </c>
      <c r="C409" t="s">
        <v>8696</v>
      </c>
      <c r="D409" t="s">
        <v>8697</v>
      </c>
      <c r="E409">
        <v>360000061</v>
      </c>
      <c r="F409" t="s">
        <v>6593</v>
      </c>
      <c r="G409" t="s">
        <v>6599</v>
      </c>
      <c r="H409" t="s">
        <v>6595</v>
      </c>
      <c r="I409" t="s">
        <v>6408</v>
      </c>
    </row>
    <row r="410" spans="1:9">
      <c r="A410" t="s">
        <v>6629</v>
      </c>
      <c r="B410" t="s">
        <v>6800</v>
      </c>
      <c r="C410" t="s">
        <v>8654</v>
      </c>
      <c r="D410" t="s">
        <v>8655</v>
      </c>
      <c r="E410">
        <v>450000112</v>
      </c>
      <c r="F410" t="s">
        <v>6593</v>
      </c>
      <c r="G410" t="s">
        <v>7086</v>
      </c>
      <c r="H410" t="s">
        <v>6595</v>
      </c>
      <c r="I410" t="s">
        <v>6408</v>
      </c>
    </row>
    <row r="411" spans="1:9">
      <c r="A411" t="s">
        <v>6629</v>
      </c>
      <c r="B411" t="s">
        <v>7230</v>
      </c>
      <c r="C411" t="s">
        <v>8714</v>
      </c>
      <c r="D411" t="s">
        <v>6598</v>
      </c>
      <c r="E411">
        <v>450001201</v>
      </c>
      <c r="F411" t="s">
        <v>6593</v>
      </c>
      <c r="G411" t="s">
        <v>7086</v>
      </c>
      <c r="H411" t="s">
        <v>8367</v>
      </c>
      <c r="I411" t="s">
        <v>6408</v>
      </c>
    </row>
    <row r="412" spans="1:9">
      <c r="A412" t="s">
        <v>6629</v>
      </c>
      <c r="B412" t="s">
        <v>6944</v>
      </c>
      <c r="C412" t="s">
        <v>8675</v>
      </c>
      <c r="D412" t="s">
        <v>8676</v>
      </c>
      <c r="E412">
        <v>450000153</v>
      </c>
      <c r="F412" t="s">
        <v>6593</v>
      </c>
      <c r="G412" t="s">
        <v>7086</v>
      </c>
      <c r="H412" t="s">
        <v>6595</v>
      </c>
      <c r="I412" t="s">
        <v>6408</v>
      </c>
    </row>
    <row r="413" spans="1:9">
      <c r="A413" t="s">
        <v>6629</v>
      </c>
      <c r="B413" t="s">
        <v>7129</v>
      </c>
      <c r="C413" t="s">
        <v>8673</v>
      </c>
      <c r="D413" t="s">
        <v>8674</v>
      </c>
      <c r="E413">
        <v>450000161</v>
      </c>
      <c r="F413" t="s">
        <v>6593</v>
      </c>
      <c r="G413" t="s">
        <v>7086</v>
      </c>
      <c r="H413" t="s">
        <v>6595</v>
      </c>
      <c r="I413" t="s">
        <v>6408</v>
      </c>
    </row>
    <row r="414" spans="1:9">
      <c r="A414" t="s">
        <v>6629</v>
      </c>
      <c r="B414" t="s">
        <v>7100</v>
      </c>
      <c r="C414" t="s">
        <v>8668</v>
      </c>
      <c r="D414" t="s">
        <v>8669</v>
      </c>
      <c r="E414">
        <v>450002423</v>
      </c>
      <c r="F414" t="s">
        <v>6593</v>
      </c>
      <c r="G414" t="s">
        <v>7086</v>
      </c>
      <c r="H414" t="s">
        <v>6595</v>
      </c>
      <c r="I414" t="s">
        <v>6408</v>
      </c>
    </row>
    <row r="415" spans="1:9">
      <c r="A415" t="s">
        <v>6629</v>
      </c>
      <c r="B415" t="s">
        <v>6880</v>
      </c>
      <c r="C415" t="s">
        <v>8698</v>
      </c>
      <c r="D415" t="s">
        <v>6598</v>
      </c>
      <c r="E415">
        <v>180001158</v>
      </c>
      <c r="F415" t="s">
        <v>6593</v>
      </c>
      <c r="G415" t="s">
        <v>6599</v>
      </c>
      <c r="H415" t="s">
        <v>6595</v>
      </c>
      <c r="I415" t="s">
        <v>6408</v>
      </c>
    </row>
    <row r="416" spans="1:9">
      <c r="A416" t="s">
        <v>6629</v>
      </c>
      <c r="B416" t="s">
        <v>6722</v>
      </c>
      <c r="C416" t="s">
        <v>6441</v>
      </c>
      <c r="D416" t="s">
        <v>6598</v>
      </c>
      <c r="E416">
        <v>360000053</v>
      </c>
      <c r="F416" t="s">
        <v>6593</v>
      </c>
      <c r="G416" t="s">
        <v>7086</v>
      </c>
      <c r="H416" t="s">
        <v>6595</v>
      </c>
      <c r="I416" t="s">
        <v>6408</v>
      </c>
    </row>
    <row r="417" spans="1:9">
      <c r="A417" t="s">
        <v>6629</v>
      </c>
      <c r="B417" t="s">
        <v>6911</v>
      </c>
      <c r="C417" t="s">
        <v>8699</v>
      </c>
      <c r="D417" t="s">
        <v>8700</v>
      </c>
      <c r="E417">
        <v>370002701</v>
      </c>
      <c r="F417" t="s">
        <v>6593</v>
      </c>
      <c r="G417" t="s">
        <v>6599</v>
      </c>
      <c r="H417" t="s">
        <v>6595</v>
      </c>
      <c r="I417" t="s">
        <v>6408</v>
      </c>
    </row>
    <row r="418" spans="1:9">
      <c r="A418" t="s">
        <v>6629</v>
      </c>
      <c r="B418" t="s">
        <v>6929</v>
      </c>
      <c r="C418" t="s">
        <v>8686</v>
      </c>
      <c r="D418" t="s">
        <v>8687</v>
      </c>
      <c r="E418">
        <v>370000713</v>
      </c>
      <c r="F418" t="s">
        <v>6593</v>
      </c>
      <c r="G418" t="s">
        <v>7086</v>
      </c>
      <c r="H418" t="s">
        <v>6595</v>
      </c>
      <c r="I418" t="s">
        <v>6408</v>
      </c>
    </row>
    <row r="419" spans="1:9">
      <c r="A419" t="s">
        <v>6629</v>
      </c>
      <c r="B419" t="s">
        <v>7044</v>
      </c>
      <c r="C419" t="s">
        <v>8701</v>
      </c>
      <c r="D419" t="s">
        <v>6598</v>
      </c>
      <c r="E419">
        <v>370000614</v>
      </c>
      <c r="F419" t="s">
        <v>6593</v>
      </c>
      <c r="G419" t="s">
        <v>6594</v>
      </c>
      <c r="H419" t="s">
        <v>6595</v>
      </c>
      <c r="I419" t="s">
        <v>6408</v>
      </c>
    </row>
    <row r="420" spans="1:9">
      <c r="A420" t="s">
        <v>6629</v>
      </c>
      <c r="B420" t="s">
        <v>6630</v>
      </c>
      <c r="C420" t="s">
        <v>8702</v>
      </c>
      <c r="D420" t="s">
        <v>8703</v>
      </c>
      <c r="E420">
        <v>360000392</v>
      </c>
      <c r="F420" t="s">
        <v>6593</v>
      </c>
      <c r="G420" t="s">
        <v>6599</v>
      </c>
      <c r="H420" t="s">
        <v>6595</v>
      </c>
      <c r="I420" t="s">
        <v>6408</v>
      </c>
    </row>
    <row r="421" spans="1:9">
      <c r="A421" t="s">
        <v>6629</v>
      </c>
      <c r="B421" t="s">
        <v>6776</v>
      </c>
      <c r="C421" t="s">
        <v>8704</v>
      </c>
      <c r="D421" t="s">
        <v>8705</v>
      </c>
      <c r="E421">
        <v>360000111</v>
      </c>
      <c r="F421" t="s">
        <v>6593</v>
      </c>
      <c r="G421" t="s">
        <v>6599</v>
      </c>
      <c r="H421" t="s">
        <v>6595</v>
      </c>
      <c r="I421" t="s">
        <v>6408</v>
      </c>
    </row>
    <row r="422" spans="1:9">
      <c r="A422" t="s">
        <v>6629</v>
      </c>
      <c r="B422" t="s">
        <v>6636</v>
      </c>
      <c r="C422" t="s">
        <v>8706</v>
      </c>
      <c r="D422" t="s">
        <v>8707</v>
      </c>
      <c r="E422">
        <v>360000087</v>
      </c>
      <c r="F422" t="s">
        <v>6593</v>
      </c>
      <c r="G422" t="s">
        <v>6599</v>
      </c>
      <c r="H422" t="s">
        <v>6595</v>
      </c>
      <c r="I422" t="s">
        <v>6408</v>
      </c>
    </row>
    <row r="423" spans="1:9">
      <c r="A423" t="s">
        <v>6629</v>
      </c>
      <c r="B423" t="s">
        <v>7638</v>
      </c>
      <c r="C423" t="s">
        <v>8715</v>
      </c>
      <c r="D423" t="s">
        <v>6598</v>
      </c>
      <c r="E423">
        <v>920033628</v>
      </c>
      <c r="F423" t="s">
        <v>6593</v>
      </c>
      <c r="G423" t="s">
        <v>6599</v>
      </c>
      <c r="H423" t="s">
        <v>6639</v>
      </c>
      <c r="I423" t="s">
        <v>6408</v>
      </c>
    </row>
    <row r="424" spans="1:9">
      <c r="A424" t="s">
        <v>6629</v>
      </c>
      <c r="B424" t="s">
        <v>6764</v>
      </c>
      <c r="C424" t="s">
        <v>8708</v>
      </c>
      <c r="D424" t="s">
        <v>8409</v>
      </c>
      <c r="E424">
        <v>360000046</v>
      </c>
      <c r="F424" t="s">
        <v>6593</v>
      </c>
      <c r="G424" t="s">
        <v>8551</v>
      </c>
      <c r="H424" t="s">
        <v>6595</v>
      </c>
      <c r="I424" t="s">
        <v>6408</v>
      </c>
    </row>
    <row r="425" spans="1:9">
      <c r="A425" t="s">
        <v>6629</v>
      </c>
      <c r="B425" t="s">
        <v>6953</v>
      </c>
      <c r="C425" t="s">
        <v>6442</v>
      </c>
      <c r="D425" t="s">
        <v>6598</v>
      </c>
      <c r="E425">
        <v>370000481</v>
      </c>
      <c r="F425" t="s">
        <v>6593</v>
      </c>
      <c r="G425" t="s">
        <v>6708</v>
      </c>
      <c r="H425" t="s">
        <v>6595</v>
      </c>
      <c r="I425" t="s">
        <v>6408</v>
      </c>
    </row>
    <row r="426" spans="1:9">
      <c r="A426" t="s">
        <v>6629</v>
      </c>
      <c r="B426" t="s">
        <v>6890</v>
      </c>
      <c r="C426" t="s">
        <v>8656</v>
      </c>
      <c r="D426" t="s">
        <v>6598</v>
      </c>
      <c r="E426">
        <v>370000564</v>
      </c>
      <c r="F426" t="s">
        <v>6593</v>
      </c>
      <c r="G426" t="s">
        <v>8544</v>
      </c>
      <c r="H426" t="s">
        <v>6595</v>
      </c>
      <c r="I426" t="s">
        <v>6408</v>
      </c>
    </row>
    <row r="427" spans="1:9">
      <c r="A427" t="s">
        <v>6629</v>
      </c>
      <c r="B427" t="s">
        <v>6704</v>
      </c>
      <c r="C427" t="s">
        <v>8709</v>
      </c>
      <c r="D427" t="s">
        <v>8709</v>
      </c>
      <c r="E427">
        <v>360000095</v>
      </c>
      <c r="F427" t="s">
        <v>6593</v>
      </c>
      <c r="G427" t="s">
        <v>6599</v>
      </c>
      <c r="H427" t="s">
        <v>6595</v>
      </c>
      <c r="I427" t="s">
        <v>6408</v>
      </c>
    </row>
    <row r="428" spans="1:9">
      <c r="A428" t="s">
        <v>6629</v>
      </c>
      <c r="B428" t="s">
        <v>984</v>
      </c>
      <c r="C428" t="s">
        <v>8710</v>
      </c>
      <c r="D428" t="s">
        <v>8711</v>
      </c>
      <c r="E428">
        <v>360000103</v>
      </c>
      <c r="F428" t="s">
        <v>6593</v>
      </c>
      <c r="G428" t="s">
        <v>6599</v>
      </c>
      <c r="H428" t="s">
        <v>6595</v>
      </c>
      <c r="I428" t="s">
        <v>6408</v>
      </c>
    </row>
    <row r="429" spans="1:9">
      <c r="A429" t="s">
        <v>6596</v>
      </c>
      <c r="B429" t="s">
        <v>6982</v>
      </c>
      <c r="C429" t="s">
        <v>6450</v>
      </c>
      <c r="D429" t="s">
        <v>6598</v>
      </c>
      <c r="E429">
        <v>510000029</v>
      </c>
      <c r="F429" t="s">
        <v>6593</v>
      </c>
      <c r="G429" t="s">
        <v>8716</v>
      </c>
      <c r="H429" t="s">
        <v>6595</v>
      </c>
      <c r="I429" t="s">
        <v>6408</v>
      </c>
    </row>
    <row r="430" spans="1:9">
      <c r="A430" t="s">
        <v>6596</v>
      </c>
      <c r="B430" t="s">
        <v>2855</v>
      </c>
      <c r="C430" t="s">
        <v>8717</v>
      </c>
      <c r="D430" t="s">
        <v>6598</v>
      </c>
      <c r="E430">
        <v>570025254</v>
      </c>
      <c r="F430" t="s">
        <v>6593</v>
      </c>
      <c r="G430" t="s">
        <v>6658</v>
      </c>
      <c r="H430" t="s">
        <v>6595</v>
      </c>
      <c r="I430" t="s">
        <v>6408</v>
      </c>
    </row>
    <row r="431" spans="1:9">
      <c r="A431" t="s">
        <v>6596</v>
      </c>
      <c r="B431" t="s">
        <v>7070</v>
      </c>
      <c r="C431" t="s">
        <v>6455</v>
      </c>
      <c r="D431" t="s">
        <v>6598</v>
      </c>
      <c r="E431">
        <v>540023264</v>
      </c>
      <c r="F431" t="s">
        <v>6593</v>
      </c>
      <c r="G431" t="s">
        <v>6607</v>
      </c>
      <c r="H431" t="s">
        <v>6595</v>
      </c>
      <c r="I431" t="s">
        <v>6408</v>
      </c>
    </row>
    <row r="432" spans="1:9">
      <c r="A432" t="s">
        <v>6596</v>
      </c>
      <c r="B432" t="s">
        <v>6837</v>
      </c>
      <c r="C432" t="s">
        <v>6454</v>
      </c>
      <c r="D432" t="s">
        <v>6598</v>
      </c>
      <c r="E432">
        <v>550006795</v>
      </c>
      <c r="F432" t="s">
        <v>6593</v>
      </c>
      <c r="G432" t="s">
        <v>6652</v>
      </c>
      <c r="H432" t="s">
        <v>8718</v>
      </c>
      <c r="I432" t="s">
        <v>6408</v>
      </c>
    </row>
    <row r="433" spans="1:9">
      <c r="A433" t="s">
        <v>6596</v>
      </c>
      <c r="B433" t="s">
        <v>7152</v>
      </c>
      <c r="C433" t="s">
        <v>6447</v>
      </c>
      <c r="D433" t="s">
        <v>6598</v>
      </c>
      <c r="E433">
        <v>680000973</v>
      </c>
      <c r="F433" t="s">
        <v>6593</v>
      </c>
      <c r="G433" t="s">
        <v>8719</v>
      </c>
      <c r="H433" t="s">
        <v>8556</v>
      </c>
      <c r="I433" t="s">
        <v>6408</v>
      </c>
    </row>
    <row r="434" spans="1:9">
      <c r="A434" t="s">
        <v>6596</v>
      </c>
      <c r="B434" t="s">
        <v>6873</v>
      </c>
      <c r="C434" t="s">
        <v>8720</v>
      </c>
      <c r="D434" t="s">
        <v>6598</v>
      </c>
      <c r="E434">
        <v>510000060</v>
      </c>
      <c r="F434" t="s">
        <v>6593</v>
      </c>
      <c r="G434" t="s">
        <v>8567</v>
      </c>
      <c r="H434" t="s">
        <v>6595</v>
      </c>
      <c r="I434" t="s">
        <v>6408</v>
      </c>
    </row>
    <row r="435" spans="1:9">
      <c r="A435" t="s">
        <v>6596</v>
      </c>
      <c r="B435" t="s">
        <v>6720</v>
      </c>
      <c r="C435" t="s">
        <v>8721</v>
      </c>
      <c r="D435" t="s">
        <v>8722</v>
      </c>
      <c r="E435">
        <v>510000037</v>
      </c>
      <c r="F435" t="s">
        <v>6593</v>
      </c>
      <c r="G435" t="s">
        <v>6899</v>
      </c>
      <c r="H435" t="s">
        <v>6595</v>
      </c>
      <c r="I435" t="s">
        <v>6408</v>
      </c>
    </row>
    <row r="436" spans="1:9">
      <c r="A436" t="s">
        <v>6596</v>
      </c>
      <c r="B436" t="s">
        <v>1341</v>
      </c>
      <c r="C436" t="s">
        <v>6451</v>
      </c>
      <c r="D436" t="s">
        <v>6598</v>
      </c>
      <c r="E436">
        <v>100000017</v>
      </c>
      <c r="F436" t="s">
        <v>6593</v>
      </c>
      <c r="G436" t="s">
        <v>6607</v>
      </c>
      <c r="H436" t="s">
        <v>6595</v>
      </c>
      <c r="I436" t="s">
        <v>6408</v>
      </c>
    </row>
    <row r="437" spans="1:9">
      <c r="A437" t="s">
        <v>6596</v>
      </c>
      <c r="B437" t="s">
        <v>4413</v>
      </c>
      <c r="C437" t="s">
        <v>8723</v>
      </c>
      <c r="D437" t="s">
        <v>6598</v>
      </c>
      <c r="E437">
        <v>100006279</v>
      </c>
      <c r="F437" t="s">
        <v>6593</v>
      </c>
      <c r="G437" t="s">
        <v>6737</v>
      </c>
      <c r="H437" t="s">
        <v>6595</v>
      </c>
      <c r="I437" t="s">
        <v>6408</v>
      </c>
    </row>
    <row r="438" spans="1:9">
      <c r="A438" t="s">
        <v>6596</v>
      </c>
      <c r="B438" t="s">
        <v>3801</v>
      </c>
      <c r="C438" t="s">
        <v>8724</v>
      </c>
      <c r="D438" t="s">
        <v>6598</v>
      </c>
      <c r="E438">
        <v>100000033</v>
      </c>
      <c r="F438" t="s">
        <v>6593</v>
      </c>
      <c r="G438" t="s">
        <v>6599</v>
      </c>
      <c r="H438" t="s">
        <v>6595</v>
      </c>
      <c r="I438" t="s">
        <v>6408</v>
      </c>
    </row>
    <row r="439" spans="1:9">
      <c r="A439" t="s">
        <v>6596</v>
      </c>
      <c r="B439" t="s">
        <v>4520</v>
      </c>
      <c r="C439" t="s">
        <v>8725</v>
      </c>
      <c r="D439" t="s">
        <v>8726</v>
      </c>
      <c r="E439">
        <v>100000041</v>
      </c>
      <c r="F439" t="s">
        <v>6593</v>
      </c>
      <c r="G439" t="s">
        <v>6627</v>
      </c>
      <c r="H439" t="s">
        <v>6595</v>
      </c>
      <c r="I439" t="s">
        <v>6408</v>
      </c>
    </row>
    <row r="440" spans="1:9">
      <c r="A440" t="s">
        <v>6596</v>
      </c>
      <c r="B440" t="s">
        <v>7158</v>
      </c>
      <c r="C440" t="s">
        <v>6446</v>
      </c>
      <c r="D440" t="s">
        <v>6598</v>
      </c>
      <c r="E440">
        <v>670780055</v>
      </c>
      <c r="F440" t="s">
        <v>6593</v>
      </c>
      <c r="G440" t="s">
        <v>8688</v>
      </c>
      <c r="H440" t="s">
        <v>6595</v>
      </c>
      <c r="I440" t="s">
        <v>6408</v>
      </c>
    </row>
    <row r="441" spans="1:9">
      <c r="A441" t="s">
        <v>6596</v>
      </c>
      <c r="B441" t="s">
        <v>4524</v>
      </c>
      <c r="C441" t="s">
        <v>8727</v>
      </c>
      <c r="D441" t="s">
        <v>8728</v>
      </c>
      <c r="E441">
        <v>100000058</v>
      </c>
      <c r="F441" t="s">
        <v>6593</v>
      </c>
      <c r="G441" t="s">
        <v>6627</v>
      </c>
      <c r="H441" t="s">
        <v>6595</v>
      </c>
      <c r="I441" t="s">
        <v>6408</v>
      </c>
    </row>
    <row r="442" spans="1:9">
      <c r="A442" t="s">
        <v>6596</v>
      </c>
      <c r="B442" t="s">
        <v>6896</v>
      </c>
      <c r="C442" t="s">
        <v>8729</v>
      </c>
      <c r="D442" t="s">
        <v>8730</v>
      </c>
      <c r="E442">
        <v>670780543</v>
      </c>
      <c r="F442" t="s">
        <v>6593</v>
      </c>
      <c r="G442" t="s">
        <v>6899</v>
      </c>
      <c r="H442" t="s">
        <v>6595</v>
      </c>
      <c r="I442" t="s">
        <v>6408</v>
      </c>
    </row>
    <row r="443" spans="1:9">
      <c r="A443" t="s">
        <v>6596</v>
      </c>
      <c r="B443" t="s">
        <v>6904</v>
      </c>
      <c r="C443" t="s">
        <v>8731</v>
      </c>
      <c r="D443" t="s">
        <v>8731</v>
      </c>
      <c r="E443">
        <v>590000675</v>
      </c>
      <c r="F443" t="s">
        <v>6593</v>
      </c>
      <c r="G443" t="s">
        <v>8732</v>
      </c>
      <c r="H443" t="s">
        <v>6905</v>
      </c>
      <c r="I443" t="s">
        <v>6408</v>
      </c>
    </row>
    <row r="444" spans="1:9">
      <c r="A444" t="s">
        <v>6596</v>
      </c>
      <c r="B444" t="s">
        <v>1719</v>
      </c>
      <c r="C444" t="s">
        <v>8733</v>
      </c>
      <c r="D444" t="s">
        <v>8734</v>
      </c>
      <c r="E444">
        <v>80000086</v>
      </c>
      <c r="F444" t="s">
        <v>6593</v>
      </c>
      <c r="G444" t="s">
        <v>6658</v>
      </c>
      <c r="H444" t="s">
        <v>6595</v>
      </c>
      <c r="I444" t="s">
        <v>6408</v>
      </c>
    </row>
    <row r="445" spans="1:9">
      <c r="A445" t="s">
        <v>6596</v>
      </c>
      <c r="B445" t="s">
        <v>7118</v>
      </c>
      <c r="C445" t="s">
        <v>8735</v>
      </c>
      <c r="D445" t="s">
        <v>6598</v>
      </c>
      <c r="E445">
        <v>670017755</v>
      </c>
      <c r="F445" t="s">
        <v>6593</v>
      </c>
      <c r="G445" t="s">
        <v>8736</v>
      </c>
      <c r="H445" t="s">
        <v>8434</v>
      </c>
      <c r="I445" t="s">
        <v>6408</v>
      </c>
    </row>
    <row r="446" spans="1:9">
      <c r="A446" t="s">
        <v>6596</v>
      </c>
      <c r="B446" t="s">
        <v>7140</v>
      </c>
      <c r="C446" t="s">
        <v>8737</v>
      </c>
      <c r="D446" t="s">
        <v>8738</v>
      </c>
      <c r="E446">
        <v>680001054</v>
      </c>
      <c r="F446" t="s">
        <v>6593</v>
      </c>
      <c r="G446" t="s">
        <v>6599</v>
      </c>
      <c r="H446" t="s">
        <v>8434</v>
      </c>
      <c r="I446" t="s">
        <v>6408</v>
      </c>
    </row>
    <row r="447" spans="1:9">
      <c r="A447" t="s">
        <v>6596</v>
      </c>
      <c r="B447" t="s">
        <v>7120</v>
      </c>
      <c r="C447" t="s">
        <v>8739</v>
      </c>
      <c r="D447" t="s">
        <v>6598</v>
      </c>
      <c r="E447">
        <v>80001969</v>
      </c>
      <c r="F447" t="s">
        <v>6593</v>
      </c>
      <c r="G447" t="s">
        <v>6846</v>
      </c>
      <c r="H447" t="s">
        <v>6595</v>
      </c>
      <c r="I447" t="s">
        <v>6408</v>
      </c>
    </row>
    <row r="448" spans="1:9">
      <c r="A448" t="s">
        <v>6596</v>
      </c>
      <c r="B448" t="s">
        <v>6961</v>
      </c>
      <c r="C448" t="s">
        <v>8740</v>
      </c>
      <c r="D448" t="s">
        <v>8741</v>
      </c>
      <c r="E448">
        <v>570015099</v>
      </c>
      <c r="F448" t="s">
        <v>6593</v>
      </c>
      <c r="G448" t="s">
        <v>8555</v>
      </c>
      <c r="H448" t="s">
        <v>6595</v>
      </c>
      <c r="I448" t="s">
        <v>6408</v>
      </c>
    </row>
    <row r="449" spans="1:9">
      <c r="A449" t="s">
        <v>6596</v>
      </c>
      <c r="B449" t="s">
        <v>6962</v>
      </c>
      <c r="C449" t="s">
        <v>8742</v>
      </c>
      <c r="D449" t="s">
        <v>8743</v>
      </c>
      <c r="E449">
        <v>670780345</v>
      </c>
      <c r="F449" t="s">
        <v>6593</v>
      </c>
      <c r="G449" t="s">
        <v>8555</v>
      </c>
      <c r="H449" t="s">
        <v>6595</v>
      </c>
      <c r="I449" t="s">
        <v>6408</v>
      </c>
    </row>
    <row r="450" spans="1:9">
      <c r="A450" t="s">
        <v>6596</v>
      </c>
      <c r="B450" t="s">
        <v>2892</v>
      </c>
      <c r="C450" t="s">
        <v>6453</v>
      </c>
      <c r="D450" t="s">
        <v>6598</v>
      </c>
      <c r="E450">
        <v>570005165</v>
      </c>
      <c r="F450" t="s">
        <v>6593</v>
      </c>
      <c r="G450" t="s">
        <v>6655</v>
      </c>
      <c r="H450" t="s">
        <v>6595</v>
      </c>
      <c r="I450" t="s">
        <v>6408</v>
      </c>
    </row>
    <row r="451" spans="1:9">
      <c r="A451" t="s">
        <v>6596</v>
      </c>
      <c r="B451" t="s">
        <v>7004</v>
      </c>
      <c r="C451" t="s">
        <v>8744</v>
      </c>
      <c r="D451" t="s">
        <v>6598</v>
      </c>
      <c r="E451">
        <v>520780032</v>
      </c>
      <c r="F451" t="s">
        <v>6593</v>
      </c>
      <c r="G451" t="s">
        <v>6648</v>
      </c>
      <c r="H451" t="s">
        <v>6595</v>
      </c>
      <c r="I451" t="s">
        <v>6408</v>
      </c>
    </row>
    <row r="452" spans="1:9">
      <c r="A452" t="s">
        <v>6596</v>
      </c>
      <c r="B452" t="s">
        <v>7042</v>
      </c>
      <c r="C452" t="s">
        <v>8745</v>
      </c>
      <c r="D452" t="s">
        <v>8746</v>
      </c>
      <c r="E452">
        <v>520780057</v>
      </c>
      <c r="F452" t="s">
        <v>6593</v>
      </c>
      <c r="G452" t="s">
        <v>6627</v>
      </c>
      <c r="H452" t="s">
        <v>6595</v>
      </c>
      <c r="I452" t="s">
        <v>6408</v>
      </c>
    </row>
    <row r="453" spans="1:9">
      <c r="A453" t="s">
        <v>6596</v>
      </c>
      <c r="B453" t="s">
        <v>7093</v>
      </c>
      <c r="C453" t="s">
        <v>8747</v>
      </c>
      <c r="D453" t="s">
        <v>6598</v>
      </c>
      <c r="E453">
        <v>670781152</v>
      </c>
      <c r="F453" t="s">
        <v>6593</v>
      </c>
      <c r="G453" t="s">
        <v>6599</v>
      </c>
      <c r="H453" t="s">
        <v>8434</v>
      </c>
      <c r="I453" t="s">
        <v>6408</v>
      </c>
    </row>
    <row r="454" spans="1:9">
      <c r="A454" t="s">
        <v>6596</v>
      </c>
      <c r="B454" t="s">
        <v>6624</v>
      </c>
      <c r="C454" t="s">
        <v>8748</v>
      </c>
      <c r="D454" t="s">
        <v>6598</v>
      </c>
      <c r="E454">
        <v>570000034</v>
      </c>
      <c r="F454" t="s">
        <v>6593</v>
      </c>
      <c r="G454" t="s">
        <v>6599</v>
      </c>
      <c r="H454" t="s">
        <v>6595</v>
      </c>
      <c r="I454" t="s">
        <v>6408</v>
      </c>
    </row>
    <row r="455" spans="1:9">
      <c r="A455" t="s">
        <v>6596</v>
      </c>
      <c r="B455" t="s">
        <v>7092</v>
      </c>
      <c r="C455" t="s">
        <v>8749</v>
      </c>
      <c r="D455" t="s">
        <v>6598</v>
      </c>
      <c r="E455">
        <v>510000052</v>
      </c>
      <c r="F455" t="s">
        <v>6593</v>
      </c>
      <c r="G455" t="s">
        <v>6714</v>
      </c>
      <c r="H455" t="s">
        <v>6595</v>
      </c>
      <c r="I455" t="s">
        <v>6408</v>
      </c>
    </row>
    <row r="456" spans="1:9">
      <c r="A456" t="s">
        <v>6596</v>
      </c>
      <c r="B456" t="s">
        <v>7063</v>
      </c>
      <c r="C456" t="s">
        <v>8750</v>
      </c>
      <c r="D456" t="s">
        <v>6598</v>
      </c>
      <c r="E456">
        <v>880009147</v>
      </c>
      <c r="F456" t="s">
        <v>6593</v>
      </c>
      <c r="G456" t="s">
        <v>6655</v>
      </c>
      <c r="H456" t="s">
        <v>6595</v>
      </c>
      <c r="I456" t="s">
        <v>6408</v>
      </c>
    </row>
    <row r="457" spans="1:9">
      <c r="A457" t="s">
        <v>6596</v>
      </c>
      <c r="B457" t="s">
        <v>7117</v>
      </c>
      <c r="C457" t="s">
        <v>6448</v>
      </c>
      <c r="D457" t="s">
        <v>6598</v>
      </c>
      <c r="E457">
        <v>680020336</v>
      </c>
      <c r="F457" t="s">
        <v>6593</v>
      </c>
      <c r="G457" t="s">
        <v>6648</v>
      </c>
      <c r="H457" t="s">
        <v>6595</v>
      </c>
      <c r="I457" t="s">
        <v>6408</v>
      </c>
    </row>
    <row r="458" spans="1:9">
      <c r="A458" t="s">
        <v>6596</v>
      </c>
      <c r="B458" t="s">
        <v>6982</v>
      </c>
      <c r="C458" t="s">
        <v>8751</v>
      </c>
      <c r="D458" t="s">
        <v>6598</v>
      </c>
      <c r="E458">
        <v>510000029</v>
      </c>
      <c r="F458" t="s">
        <v>6593</v>
      </c>
      <c r="G458" t="s">
        <v>6715</v>
      </c>
      <c r="H458" t="s">
        <v>6595</v>
      </c>
      <c r="I458" t="s">
        <v>6408</v>
      </c>
    </row>
    <row r="459" spans="1:9">
      <c r="A459" t="s">
        <v>6596</v>
      </c>
      <c r="B459" t="s">
        <v>6793</v>
      </c>
      <c r="C459" t="s">
        <v>8752</v>
      </c>
      <c r="D459" t="s">
        <v>8753</v>
      </c>
      <c r="E459">
        <v>510000086</v>
      </c>
      <c r="F459" t="s">
        <v>6593</v>
      </c>
      <c r="G459" t="s">
        <v>6599</v>
      </c>
      <c r="H459" t="s">
        <v>6595</v>
      </c>
      <c r="I459" t="s">
        <v>6408</v>
      </c>
    </row>
    <row r="460" spans="1:9">
      <c r="A460" t="s">
        <v>6596</v>
      </c>
      <c r="B460" t="s">
        <v>6750</v>
      </c>
      <c r="C460" t="s">
        <v>8754</v>
      </c>
      <c r="D460" t="s">
        <v>8755</v>
      </c>
      <c r="E460">
        <v>670780337</v>
      </c>
      <c r="F460" t="s">
        <v>6593</v>
      </c>
      <c r="G460" t="s">
        <v>8756</v>
      </c>
      <c r="H460" t="s">
        <v>6595</v>
      </c>
      <c r="I460" t="s">
        <v>6408</v>
      </c>
    </row>
    <row r="461" spans="1:9">
      <c r="A461" t="s">
        <v>6596</v>
      </c>
      <c r="B461" t="s">
        <v>6843</v>
      </c>
      <c r="C461" t="s">
        <v>8757</v>
      </c>
      <c r="D461" t="s">
        <v>8758</v>
      </c>
      <c r="E461">
        <v>670780584</v>
      </c>
      <c r="F461" t="s">
        <v>6593</v>
      </c>
      <c r="G461" t="s">
        <v>6646</v>
      </c>
      <c r="H461" t="s">
        <v>6595</v>
      </c>
      <c r="I461" t="s">
        <v>6408</v>
      </c>
    </row>
    <row r="462" spans="1:9">
      <c r="A462" t="s">
        <v>6596</v>
      </c>
      <c r="B462" t="s">
        <v>2037</v>
      </c>
      <c r="C462" t="s">
        <v>6452</v>
      </c>
      <c r="D462" t="s">
        <v>6598</v>
      </c>
      <c r="E462">
        <v>570000158</v>
      </c>
      <c r="F462" t="s">
        <v>6593</v>
      </c>
      <c r="G462" t="s">
        <v>6607</v>
      </c>
      <c r="H462" t="s">
        <v>6595</v>
      </c>
      <c r="I462" t="s">
        <v>6408</v>
      </c>
    </row>
    <row r="463" spans="1:9">
      <c r="A463" t="s">
        <v>6596</v>
      </c>
      <c r="B463" t="s">
        <v>2973</v>
      </c>
      <c r="C463" t="s">
        <v>8759</v>
      </c>
      <c r="D463" t="s">
        <v>6598</v>
      </c>
      <c r="E463">
        <v>570000141</v>
      </c>
      <c r="F463" t="s">
        <v>6593</v>
      </c>
      <c r="G463" t="s">
        <v>6627</v>
      </c>
      <c r="H463" t="s">
        <v>6595</v>
      </c>
      <c r="I463" t="s">
        <v>6408</v>
      </c>
    </row>
    <row r="464" spans="1:9">
      <c r="A464" t="s">
        <v>6596</v>
      </c>
      <c r="B464" t="s">
        <v>7068</v>
      </c>
      <c r="C464" t="s">
        <v>6449</v>
      </c>
      <c r="D464" t="s">
        <v>8409</v>
      </c>
      <c r="E464">
        <v>80011174</v>
      </c>
      <c r="F464" t="s">
        <v>6593</v>
      </c>
      <c r="G464" t="s">
        <v>7069</v>
      </c>
      <c r="H464" t="s">
        <v>6595</v>
      </c>
      <c r="I464" t="s">
        <v>6408</v>
      </c>
    </row>
    <row r="465" spans="1:9">
      <c r="A465" t="s">
        <v>6596</v>
      </c>
      <c r="B465" t="s">
        <v>8760</v>
      </c>
      <c r="C465" t="s">
        <v>8761</v>
      </c>
      <c r="D465" t="s">
        <v>6598</v>
      </c>
      <c r="E465">
        <v>510000060</v>
      </c>
      <c r="F465" t="s">
        <v>6593</v>
      </c>
      <c r="G465" t="s">
        <v>7069</v>
      </c>
      <c r="H465" t="s">
        <v>6595</v>
      </c>
      <c r="I465" t="s">
        <v>6408</v>
      </c>
    </row>
    <row r="466" spans="1:9">
      <c r="A466" t="s">
        <v>6596</v>
      </c>
      <c r="B466" t="s">
        <v>1341</v>
      </c>
      <c r="C466" t="s">
        <v>8762</v>
      </c>
      <c r="D466" t="s">
        <v>6598</v>
      </c>
      <c r="E466">
        <v>100000017</v>
      </c>
      <c r="F466" t="s">
        <v>6593</v>
      </c>
      <c r="G466" t="s">
        <v>7086</v>
      </c>
      <c r="H466" t="s">
        <v>8434</v>
      </c>
      <c r="I466" t="s">
        <v>6408</v>
      </c>
    </row>
    <row r="467" spans="1:9">
      <c r="A467" t="s">
        <v>6596</v>
      </c>
      <c r="B467" t="s">
        <v>4413</v>
      </c>
      <c r="C467" t="s">
        <v>8763</v>
      </c>
      <c r="D467" t="s">
        <v>8764</v>
      </c>
      <c r="E467">
        <v>100006279</v>
      </c>
      <c r="F467" t="s">
        <v>6593</v>
      </c>
      <c r="G467" t="s">
        <v>7086</v>
      </c>
      <c r="H467" t="s">
        <v>8434</v>
      </c>
      <c r="I467" t="s">
        <v>6408</v>
      </c>
    </row>
    <row r="468" spans="1:9">
      <c r="A468" t="s">
        <v>6596</v>
      </c>
      <c r="B468" t="s">
        <v>4524</v>
      </c>
      <c r="C468" t="s">
        <v>8728</v>
      </c>
      <c r="D468" t="s">
        <v>8728</v>
      </c>
      <c r="E468">
        <v>100000058</v>
      </c>
      <c r="F468" t="s">
        <v>6593</v>
      </c>
      <c r="G468" t="s">
        <v>7086</v>
      </c>
      <c r="H468" t="s">
        <v>6595</v>
      </c>
      <c r="I468" t="s">
        <v>6408</v>
      </c>
    </row>
    <row r="469" spans="1:9">
      <c r="A469" t="s">
        <v>6596</v>
      </c>
      <c r="B469" t="s">
        <v>4520</v>
      </c>
      <c r="C469" t="s">
        <v>8726</v>
      </c>
      <c r="D469" t="s">
        <v>8726</v>
      </c>
      <c r="E469">
        <v>100000041</v>
      </c>
      <c r="F469" t="s">
        <v>6593</v>
      </c>
      <c r="G469" t="s">
        <v>7086</v>
      </c>
      <c r="H469" t="s">
        <v>6595</v>
      </c>
      <c r="I469" t="s">
        <v>6408</v>
      </c>
    </row>
    <row r="470" spans="1:9">
      <c r="A470" t="s">
        <v>6596</v>
      </c>
      <c r="B470" t="s">
        <v>7151</v>
      </c>
      <c r="C470" t="s">
        <v>8765</v>
      </c>
      <c r="D470" t="s">
        <v>8766</v>
      </c>
      <c r="E470">
        <v>670780675</v>
      </c>
      <c r="F470" t="s">
        <v>6593</v>
      </c>
      <c r="G470" t="s">
        <v>6599</v>
      </c>
      <c r="H470" t="s">
        <v>6595</v>
      </c>
      <c r="I470" t="s">
        <v>6408</v>
      </c>
    </row>
    <row r="471" spans="1:9">
      <c r="A471" t="s">
        <v>6596</v>
      </c>
      <c r="B471" t="s">
        <v>6993</v>
      </c>
      <c r="C471" t="s">
        <v>8767</v>
      </c>
      <c r="D471" t="s">
        <v>6598</v>
      </c>
      <c r="E471">
        <v>540000056</v>
      </c>
      <c r="F471" t="s">
        <v>6593</v>
      </c>
      <c r="G471" t="s">
        <v>6599</v>
      </c>
      <c r="H471" t="s">
        <v>6595</v>
      </c>
      <c r="I471" t="s">
        <v>6408</v>
      </c>
    </row>
    <row r="472" spans="1:9">
      <c r="A472" t="s">
        <v>6596</v>
      </c>
      <c r="B472" t="s">
        <v>6683</v>
      </c>
      <c r="C472" t="s">
        <v>8768</v>
      </c>
      <c r="D472" t="s">
        <v>8769</v>
      </c>
      <c r="E472">
        <v>510000102</v>
      </c>
      <c r="F472" t="s">
        <v>6593</v>
      </c>
      <c r="G472" t="s">
        <v>6599</v>
      </c>
      <c r="H472" t="s">
        <v>6595</v>
      </c>
      <c r="I472" t="s">
        <v>6408</v>
      </c>
    </row>
    <row r="473" spans="1:9">
      <c r="A473" t="s">
        <v>6596</v>
      </c>
      <c r="B473" t="s">
        <v>4536</v>
      </c>
      <c r="C473" t="s">
        <v>8770</v>
      </c>
      <c r="D473" t="s">
        <v>8771</v>
      </c>
      <c r="E473">
        <v>670780642</v>
      </c>
      <c r="F473" t="s">
        <v>6593</v>
      </c>
      <c r="G473" t="s">
        <v>6599</v>
      </c>
      <c r="H473" t="s">
        <v>6595</v>
      </c>
      <c r="I473" t="s">
        <v>6408</v>
      </c>
    </row>
    <row r="474" spans="1:9">
      <c r="A474" t="s">
        <v>6596</v>
      </c>
      <c r="B474" t="s">
        <v>6950</v>
      </c>
      <c r="C474" t="s">
        <v>8772</v>
      </c>
      <c r="D474" t="s">
        <v>6598</v>
      </c>
      <c r="E474">
        <v>880780119</v>
      </c>
      <c r="F474" t="s">
        <v>6593</v>
      </c>
      <c r="G474" t="s">
        <v>6599</v>
      </c>
      <c r="H474" t="s">
        <v>6595</v>
      </c>
      <c r="I474" t="s">
        <v>6408</v>
      </c>
    </row>
    <row r="475" spans="1:9">
      <c r="A475" t="s">
        <v>6596</v>
      </c>
      <c r="B475" t="s">
        <v>6781</v>
      </c>
      <c r="C475" t="s">
        <v>8773</v>
      </c>
      <c r="D475" t="s">
        <v>6598</v>
      </c>
      <c r="E475">
        <v>880007299</v>
      </c>
      <c r="F475" t="s">
        <v>6593</v>
      </c>
      <c r="G475" t="s">
        <v>6682</v>
      </c>
      <c r="H475" t="s">
        <v>6595</v>
      </c>
      <c r="I475" t="s">
        <v>6408</v>
      </c>
    </row>
    <row r="476" spans="1:9">
      <c r="A476" t="s">
        <v>6596</v>
      </c>
      <c r="B476" t="s">
        <v>6871</v>
      </c>
      <c r="C476" t="s">
        <v>6456</v>
      </c>
      <c r="D476" t="s">
        <v>6598</v>
      </c>
      <c r="E476">
        <v>880007059</v>
      </c>
      <c r="F476" t="s">
        <v>6593</v>
      </c>
      <c r="G476" t="s">
        <v>6655</v>
      </c>
      <c r="H476" t="s">
        <v>8434</v>
      </c>
      <c r="I476" t="s">
        <v>6408</v>
      </c>
    </row>
    <row r="477" spans="1:9">
      <c r="A477" t="s">
        <v>6596</v>
      </c>
      <c r="B477" t="s">
        <v>1300</v>
      </c>
      <c r="C477" t="s">
        <v>8774</v>
      </c>
      <c r="D477" t="s">
        <v>8775</v>
      </c>
      <c r="E477">
        <v>880780093</v>
      </c>
      <c r="F477" t="s">
        <v>6593</v>
      </c>
      <c r="G477" t="s">
        <v>6655</v>
      </c>
      <c r="H477" t="s">
        <v>6803</v>
      </c>
      <c r="I477" t="s">
        <v>6408</v>
      </c>
    </row>
    <row r="478" spans="1:9">
      <c r="A478" t="s">
        <v>6596</v>
      </c>
      <c r="B478" t="s">
        <v>6741</v>
      </c>
      <c r="C478" t="s">
        <v>8776</v>
      </c>
      <c r="D478" t="s">
        <v>8777</v>
      </c>
      <c r="E478">
        <v>510000128</v>
      </c>
      <c r="F478" t="s">
        <v>6593</v>
      </c>
      <c r="G478" t="s">
        <v>6599</v>
      </c>
      <c r="H478" t="s">
        <v>6595</v>
      </c>
      <c r="I478" t="s">
        <v>6408</v>
      </c>
    </row>
    <row r="479" spans="1:9">
      <c r="A479" t="s">
        <v>6596</v>
      </c>
      <c r="B479" t="s">
        <v>6808</v>
      </c>
      <c r="C479" t="s">
        <v>8778</v>
      </c>
      <c r="D479" t="s">
        <v>6598</v>
      </c>
      <c r="E479">
        <v>680001179</v>
      </c>
      <c r="F479" t="s">
        <v>6593</v>
      </c>
      <c r="G479" t="s">
        <v>6627</v>
      </c>
      <c r="H479" t="s">
        <v>6595</v>
      </c>
      <c r="I479" t="s">
        <v>6408</v>
      </c>
    </row>
    <row r="480" spans="1:9">
      <c r="A480" t="s">
        <v>6596</v>
      </c>
      <c r="B480" t="s">
        <v>6799</v>
      </c>
      <c r="C480" t="s">
        <v>8779</v>
      </c>
      <c r="D480" t="s">
        <v>8780</v>
      </c>
      <c r="E480">
        <v>680000411</v>
      </c>
      <c r="F480" t="s">
        <v>6593</v>
      </c>
      <c r="G480" t="s">
        <v>6627</v>
      </c>
      <c r="H480" t="s">
        <v>6595</v>
      </c>
      <c r="I480" t="s">
        <v>6408</v>
      </c>
    </row>
    <row r="481" spans="1:9">
      <c r="A481" t="s">
        <v>6596</v>
      </c>
      <c r="B481" t="s">
        <v>6628</v>
      </c>
      <c r="C481" t="s">
        <v>8781</v>
      </c>
      <c r="D481" t="s">
        <v>8782</v>
      </c>
      <c r="E481">
        <v>680014495</v>
      </c>
      <c r="F481" t="s">
        <v>6593</v>
      </c>
      <c r="G481" t="s">
        <v>6627</v>
      </c>
      <c r="H481" t="s">
        <v>8434</v>
      </c>
      <c r="I481" t="s">
        <v>6408</v>
      </c>
    </row>
    <row r="482" spans="1:9">
      <c r="A482" t="s">
        <v>6596</v>
      </c>
      <c r="B482" t="s">
        <v>1512</v>
      </c>
      <c r="C482" t="s">
        <v>8783</v>
      </c>
      <c r="D482" t="s">
        <v>6598</v>
      </c>
      <c r="E482">
        <v>540000049</v>
      </c>
      <c r="F482" t="s">
        <v>6593</v>
      </c>
      <c r="G482" t="s">
        <v>6958</v>
      </c>
      <c r="H482" t="s">
        <v>6595</v>
      </c>
      <c r="I482" t="s">
        <v>6408</v>
      </c>
    </row>
    <row r="483" spans="1:9">
      <c r="A483" t="s">
        <v>6596</v>
      </c>
      <c r="B483" t="s">
        <v>6633</v>
      </c>
      <c r="C483" t="s">
        <v>8784</v>
      </c>
      <c r="D483" t="s">
        <v>8784</v>
      </c>
      <c r="E483">
        <v>540000106</v>
      </c>
      <c r="F483" t="s">
        <v>6593</v>
      </c>
      <c r="G483" t="s">
        <v>6627</v>
      </c>
      <c r="H483" t="s">
        <v>8434</v>
      </c>
      <c r="I483" t="s">
        <v>6408</v>
      </c>
    </row>
    <row r="484" spans="1:9">
      <c r="A484" t="s">
        <v>6596</v>
      </c>
      <c r="B484" t="s">
        <v>6171</v>
      </c>
      <c r="C484" t="s">
        <v>8785</v>
      </c>
      <c r="D484" t="s">
        <v>8785</v>
      </c>
      <c r="E484">
        <v>750810814</v>
      </c>
      <c r="F484" t="s">
        <v>6593</v>
      </c>
      <c r="G484" t="s">
        <v>6765</v>
      </c>
      <c r="H484" t="s">
        <v>8434</v>
      </c>
      <c r="I484" t="s">
        <v>6408</v>
      </c>
    </row>
    <row r="485" spans="1:9">
      <c r="A485" t="s">
        <v>6596</v>
      </c>
      <c r="B485" t="s">
        <v>7127</v>
      </c>
      <c r="C485" t="s">
        <v>8786</v>
      </c>
      <c r="D485" t="s">
        <v>8786</v>
      </c>
      <c r="E485">
        <v>540003399</v>
      </c>
      <c r="F485" t="s">
        <v>6593</v>
      </c>
      <c r="G485" t="s">
        <v>6627</v>
      </c>
      <c r="H485" t="s">
        <v>8434</v>
      </c>
      <c r="I485" t="s">
        <v>6408</v>
      </c>
    </row>
    <row r="486" spans="1:9">
      <c r="A486" t="s">
        <v>6596</v>
      </c>
      <c r="B486" t="s">
        <v>8787</v>
      </c>
      <c r="C486" t="s">
        <v>8787</v>
      </c>
      <c r="D486" t="s">
        <v>8788</v>
      </c>
      <c r="E486">
        <v>680001138</v>
      </c>
      <c r="F486" t="s">
        <v>6593</v>
      </c>
      <c r="G486" t="s">
        <v>6627</v>
      </c>
      <c r="H486" t="s">
        <v>6595</v>
      </c>
      <c r="I486" t="s">
        <v>6408</v>
      </c>
    </row>
    <row r="487" spans="1:9">
      <c r="A487" t="s">
        <v>6596</v>
      </c>
      <c r="B487" t="s">
        <v>7006</v>
      </c>
      <c r="C487" t="s">
        <v>8789</v>
      </c>
      <c r="D487" t="s">
        <v>8790</v>
      </c>
      <c r="E487">
        <v>550000046</v>
      </c>
      <c r="F487" t="s">
        <v>6593</v>
      </c>
      <c r="G487" t="s">
        <v>6599</v>
      </c>
      <c r="H487" t="s">
        <v>6595</v>
      </c>
      <c r="I487" t="s">
        <v>6408</v>
      </c>
    </row>
    <row r="488" spans="1:9">
      <c r="A488" t="s">
        <v>6596</v>
      </c>
      <c r="B488" t="s">
        <v>1400</v>
      </c>
      <c r="C488" t="s">
        <v>8791</v>
      </c>
      <c r="D488" t="s">
        <v>8792</v>
      </c>
      <c r="E488">
        <v>670780717</v>
      </c>
      <c r="F488" t="s">
        <v>6593</v>
      </c>
      <c r="G488" t="s">
        <v>6599</v>
      </c>
      <c r="H488" t="s">
        <v>8434</v>
      </c>
      <c r="I488" t="s">
        <v>6408</v>
      </c>
    </row>
    <row r="489" spans="1:9">
      <c r="A489" t="s">
        <v>6596</v>
      </c>
      <c r="B489" t="s">
        <v>7010</v>
      </c>
      <c r="C489" t="s">
        <v>8793</v>
      </c>
      <c r="D489" t="s">
        <v>8794</v>
      </c>
      <c r="E489">
        <v>520780024</v>
      </c>
      <c r="F489" t="s">
        <v>6593</v>
      </c>
      <c r="G489" t="s">
        <v>6627</v>
      </c>
      <c r="H489" t="s">
        <v>6595</v>
      </c>
      <c r="I489" t="s">
        <v>6408</v>
      </c>
    </row>
    <row r="490" spans="1:9">
      <c r="A490" t="s">
        <v>6596</v>
      </c>
      <c r="B490" t="s">
        <v>3626</v>
      </c>
      <c r="C490" t="s">
        <v>8795</v>
      </c>
      <c r="D490" t="s">
        <v>6598</v>
      </c>
      <c r="E490">
        <v>670013366</v>
      </c>
      <c r="F490" t="s">
        <v>6593</v>
      </c>
      <c r="G490" t="s">
        <v>6599</v>
      </c>
      <c r="H490" t="s">
        <v>8434</v>
      </c>
      <c r="I490" t="s">
        <v>6408</v>
      </c>
    </row>
    <row r="491" spans="1:9">
      <c r="A491" t="s">
        <v>6596</v>
      </c>
      <c r="B491" t="s">
        <v>6597</v>
      </c>
      <c r="C491" t="s">
        <v>8796</v>
      </c>
      <c r="D491" t="s">
        <v>6598</v>
      </c>
      <c r="E491">
        <v>570000513</v>
      </c>
      <c r="F491" t="s">
        <v>6593</v>
      </c>
      <c r="G491" t="s">
        <v>6599</v>
      </c>
      <c r="H491" t="s">
        <v>6595</v>
      </c>
      <c r="I491" t="s">
        <v>6408</v>
      </c>
    </row>
    <row r="492" spans="1:9">
      <c r="A492" t="s">
        <v>6596</v>
      </c>
      <c r="B492" t="s">
        <v>6779</v>
      </c>
      <c r="C492" t="s">
        <v>8797</v>
      </c>
      <c r="D492" t="s">
        <v>6598</v>
      </c>
      <c r="E492">
        <v>570000133</v>
      </c>
      <c r="F492" t="s">
        <v>6593</v>
      </c>
      <c r="G492" t="s">
        <v>6599</v>
      </c>
      <c r="H492" t="s">
        <v>6595</v>
      </c>
      <c r="I492" t="s">
        <v>6408</v>
      </c>
    </row>
    <row r="493" spans="1:9">
      <c r="A493" t="s">
        <v>6596</v>
      </c>
      <c r="B493" t="s">
        <v>7142</v>
      </c>
      <c r="C493" t="s">
        <v>8798</v>
      </c>
      <c r="D493" t="s">
        <v>8799</v>
      </c>
      <c r="E493">
        <v>670780071</v>
      </c>
      <c r="F493" t="s">
        <v>6593</v>
      </c>
      <c r="G493" t="s">
        <v>6599</v>
      </c>
      <c r="H493" t="s">
        <v>8434</v>
      </c>
      <c r="I493" t="s">
        <v>6408</v>
      </c>
    </row>
    <row r="494" spans="1:9">
      <c r="A494" t="s">
        <v>6596</v>
      </c>
      <c r="B494" t="s">
        <v>6785</v>
      </c>
      <c r="C494" t="s">
        <v>8800</v>
      </c>
      <c r="D494" t="s">
        <v>8801</v>
      </c>
      <c r="E494">
        <v>540000080</v>
      </c>
      <c r="F494" t="s">
        <v>6593</v>
      </c>
      <c r="G494" t="s">
        <v>6658</v>
      </c>
      <c r="H494" t="s">
        <v>6595</v>
      </c>
      <c r="I494" t="s">
        <v>6408</v>
      </c>
    </row>
    <row r="495" spans="1:9">
      <c r="A495" t="s">
        <v>6596</v>
      </c>
      <c r="B495" t="s">
        <v>7000</v>
      </c>
      <c r="C495" t="s">
        <v>8802</v>
      </c>
      <c r="D495" t="s">
        <v>8803</v>
      </c>
      <c r="E495">
        <v>540000767</v>
      </c>
      <c r="F495" t="s">
        <v>6593</v>
      </c>
      <c r="G495" t="s">
        <v>6682</v>
      </c>
      <c r="H495" t="s">
        <v>6595</v>
      </c>
      <c r="I495" t="s">
        <v>6408</v>
      </c>
    </row>
    <row r="496" spans="1:9">
      <c r="A496" t="s">
        <v>6596</v>
      </c>
      <c r="B496" t="s">
        <v>6998</v>
      </c>
      <c r="C496" t="s">
        <v>8804</v>
      </c>
      <c r="D496" t="s">
        <v>8805</v>
      </c>
      <c r="E496">
        <v>570000430</v>
      </c>
      <c r="F496" t="s">
        <v>6593</v>
      </c>
      <c r="G496" t="s">
        <v>6594</v>
      </c>
      <c r="H496" t="s">
        <v>6595</v>
      </c>
      <c r="I496" t="s">
        <v>6408</v>
      </c>
    </row>
    <row r="497" spans="1:9">
      <c r="A497" t="s">
        <v>6596</v>
      </c>
      <c r="B497" t="s">
        <v>7088</v>
      </c>
      <c r="C497" t="s">
        <v>8806</v>
      </c>
      <c r="D497" t="s">
        <v>8807</v>
      </c>
      <c r="E497">
        <v>570011387</v>
      </c>
      <c r="F497" t="s">
        <v>6593</v>
      </c>
      <c r="G497" t="s">
        <v>6599</v>
      </c>
      <c r="H497" t="s">
        <v>6639</v>
      </c>
      <c r="I497" t="s">
        <v>6408</v>
      </c>
    </row>
    <row r="498" spans="1:9">
      <c r="A498" t="s">
        <v>6596</v>
      </c>
      <c r="B498" t="s">
        <v>7004</v>
      </c>
      <c r="C498" t="s">
        <v>8744</v>
      </c>
      <c r="D498" t="s">
        <v>6598</v>
      </c>
      <c r="E498">
        <v>520780032</v>
      </c>
      <c r="F498" t="s">
        <v>6593</v>
      </c>
      <c r="G498" t="s">
        <v>8543</v>
      </c>
      <c r="H498" t="s">
        <v>6595</v>
      </c>
      <c r="I498" t="s">
        <v>6408</v>
      </c>
    </row>
    <row r="499" spans="1:9">
      <c r="A499" t="s">
        <v>6596</v>
      </c>
      <c r="B499" t="s">
        <v>7042</v>
      </c>
      <c r="C499" t="s">
        <v>8745</v>
      </c>
      <c r="D499" t="s">
        <v>8746</v>
      </c>
      <c r="E499">
        <v>520780057</v>
      </c>
      <c r="F499" t="s">
        <v>6593</v>
      </c>
      <c r="G499" t="s">
        <v>6627</v>
      </c>
      <c r="H499" t="s">
        <v>6595</v>
      </c>
      <c r="I499" t="s">
        <v>6408</v>
      </c>
    </row>
    <row r="500" spans="1:9">
      <c r="A500" t="s">
        <v>6596</v>
      </c>
      <c r="B500" t="s">
        <v>7093</v>
      </c>
      <c r="C500" t="s">
        <v>8747</v>
      </c>
      <c r="D500" t="s">
        <v>6598</v>
      </c>
      <c r="E500">
        <v>670781152</v>
      </c>
      <c r="F500" t="s">
        <v>6593</v>
      </c>
      <c r="G500" t="s">
        <v>6599</v>
      </c>
      <c r="H500" t="s">
        <v>8434</v>
      </c>
      <c r="I500" t="s">
        <v>6408</v>
      </c>
    </row>
    <row r="501" spans="1:9">
      <c r="A501" t="s">
        <v>6596</v>
      </c>
      <c r="B501" t="s">
        <v>6624</v>
      </c>
      <c r="C501" t="s">
        <v>8748</v>
      </c>
      <c r="D501" t="s">
        <v>6598</v>
      </c>
      <c r="E501">
        <v>570000034</v>
      </c>
      <c r="F501" t="s">
        <v>6593</v>
      </c>
      <c r="G501" t="s">
        <v>6599</v>
      </c>
      <c r="H501" t="s">
        <v>6595</v>
      </c>
      <c r="I501" t="s">
        <v>6408</v>
      </c>
    </row>
    <row r="502" spans="1:9">
      <c r="A502" t="s">
        <v>6596</v>
      </c>
      <c r="B502" t="s">
        <v>6904</v>
      </c>
      <c r="C502" t="s">
        <v>8731</v>
      </c>
      <c r="D502" t="s">
        <v>8731</v>
      </c>
      <c r="E502">
        <v>590000675</v>
      </c>
      <c r="F502" t="s">
        <v>6593</v>
      </c>
      <c r="G502" t="s">
        <v>7086</v>
      </c>
      <c r="H502" t="s">
        <v>6905</v>
      </c>
      <c r="I502" t="s">
        <v>6408</v>
      </c>
    </row>
    <row r="503" spans="1:9">
      <c r="A503" t="s">
        <v>6596</v>
      </c>
      <c r="B503" t="s">
        <v>7092</v>
      </c>
      <c r="C503" t="s">
        <v>8749</v>
      </c>
      <c r="D503" t="s">
        <v>6598</v>
      </c>
      <c r="E503">
        <v>510000052</v>
      </c>
      <c r="F503" t="s">
        <v>6593</v>
      </c>
      <c r="G503" t="s">
        <v>8808</v>
      </c>
      <c r="H503" t="s">
        <v>6595</v>
      </c>
      <c r="I503" t="s">
        <v>6408</v>
      </c>
    </row>
    <row r="504" spans="1:9">
      <c r="A504" t="s">
        <v>6596</v>
      </c>
      <c r="B504" t="s">
        <v>6720</v>
      </c>
      <c r="C504" t="s">
        <v>8721</v>
      </c>
      <c r="D504" t="s">
        <v>8722</v>
      </c>
      <c r="E504">
        <v>510000037</v>
      </c>
      <c r="F504" t="s">
        <v>6593</v>
      </c>
      <c r="G504" t="s">
        <v>8540</v>
      </c>
      <c r="H504" t="s">
        <v>6595</v>
      </c>
      <c r="I504" t="s">
        <v>6408</v>
      </c>
    </row>
    <row r="505" spans="1:9">
      <c r="A505" t="s">
        <v>6596</v>
      </c>
      <c r="B505" t="s">
        <v>7063</v>
      </c>
      <c r="C505" t="s">
        <v>8750</v>
      </c>
      <c r="D505" t="s">
        <v>6598</v>
      </c>
      <c r="E505">
        <v>880009147</v>
      </c>
      <c r="F505" t="s">
        <v>6593</v>
      </c>
      <c r="G505" t="s">
        <v>8542</v>
      </c>
      <c r="H505" t="s">
        <v>6595</v>
      </c>
      <c r="I505" t="s">
        <v>6408</v>
      </c>
    </row>
    <row r="506" spans="1:9">
      <c r="A506" t="s">
        <v>6596</v>
      </c>
      <c r="B506" t="s">
        <v>7117</v>
      </c>
      <c r="C506" t="s">
        <v>6448</v>
      </c>
      <c r="D506" t="s">
        <v>6598</v>
      </c>
      <c r="E506">
        <v>680020336</v>
      </c>
      <c r="F506" t="s">
        <v>6593</v>
      </c>
      <c r="G506" t="s">
        <v>8543</v>
      </c>
      <c r="H506" t="s">
        <v>6595</v>
      </c>
      <c r="I506" t="s">
        <v>6408</v>
      </c>
    </row>
    <row r="507" spans="1:9">
      <c r="A507" t="s">
        <v>6596</v>
      </c>
      <c r="B507" t="s">
        <v>6982</v>
      </c>
      <c r="C507" t="s">
        <v>8751</v>
      </c>
      <c r="D507" t="s">
        <v>6598</v>
      </c>
      <c r="E507">
        <v>510000029</v>
      </c>
      <c r="F507" t="s">
        <v>6593</v>
      </c>
      <c r="G507" t="s">
        <v>8548</v>
      </c>
      <c r="H507" t="s">
        <v>6595</v>
      </c>
      <c r="I507" t="s">
        <v>6408</v>
      </c>
    </row>
    <row r="508" spans="1:9">
      <c r="A508" t="s">
        <v>6596</v>
      </c>
      <c r="B508" t="s">
        <v>6793</v>
      </c>
      <c r="C508" t="s">
        <v>8752</v>
      </c>
      <c r="D508" t="s">
        <v>8753</v>
      </c>
      <c r="E508">
        <v>510000086</v>
      </c>
      <c r="F508" t="s">
        <v>6593</v>
      </c>
      <c r="G508" t="s">
        <v>6599</v>
      </c>
      <c r="H508" t="s">
        <v>6595</v>
      </c>
      <c r="I508" t="s">
        <v>6408</v>
      </c>
    </row>
    <row r="509" spans="1:9">
      <c r="A509" t="s">
        <v>6596</v>
      </c>
      <c r="B509" t="s">
        <v>6896</v>
      </c>
      <c r="C509" t="s">
        <v>8729</v>
      </c>
      <c r="D509" t="s">
        <v>8730</v>
      </c>
      <c r="E509">
        <v>670780543</v>
      </c>
      <c r="F509" t="s">
        <v>6593</v>
      </c>
      <c r="G509" t="s">
        <v>8540</v>
      </c>
      <c r="H509" t="s">
        <v>6595</v>
      </c>
      <c r="I509" t="s">
        <v>6408</v>
      </c>
    </row>
    <row r="510" spans="1:9">
      <c r="A510" t="s">
        <v>6596</v>
      </c>
      <c r="B510" t="s">
        <v>6750</v>
      </c>
      <c r="C510" t="s">
        <v>8754</v>
      </c>
      <c r="D510" t="s">
        <v>8755</v>
      </c>
      <c r="E510">
        <v>670780337</v>
      </c>
      <c r="F510" t="s">
        <v>6593</v>
      </c>
      <c r="G510" t="s">
        <v>8538</v>
      </c>
      <c r="H510" t="s">
        <v>6595</v>
      </c>
      <c r="I510" t="s">
        <v>6408</v>
      </c>
    </row>
    <row r="511" spans="1:9">
      <c r="A511" t="s">
        <v>6596</v>
      </c>
      <c r="B511" t="s">
        <v>6873</v>
      </c>
      <c r="C511" t="s">
        <v>8720</v>
      </c>
      <c r="D511" t="s">
        <v>6598</v>
      </c>
      <c r="E511">
        <v>510000060</v>
      </c>
      <c r="F511" t="s">
        <v>6593</v>
      </c>
      <c r="G511" t="s">
        <v>8548</v>
      </c>
      <c r="H511" t="s">
        <v>6595</v>
      </c>
      <c r="I511" t="s">
        <v>6408</v>
      </c>
    </row>
    <row r="512" spans="1:9">
      <c r="A512" t="s">
        <v>6596</v>
      </c>
      <c r="B512" t="s">
        <v>6843</v>
      </c>
      <c r="C512" t="s">
        <v>8757</v>
      </c>
      <c r="D512" t="s">
        <v>8758</v>
      </c>
      <c r="E512">
        <v>670780584</v>
      </c>
      <c r="F512" t="s">
        <v>6593</v>
      </c>
      <c r="G512" t="s">
        <v>6646</v>
      </c>
      <c r="H512" t="s">
        <v>6595</v>
      </c>
      <c r="I512" t="s">
        <v>6408</v>
      </c>
    </row>
    <row r="513" spans="1:9">
      <c r="A513" t="s">
        <v>6596</v>
      </c>
      <c r="B513" t="s">
        <v>6961</v>
      </c>
      <c r="C513" t="s">
        <v>8740</v>
      </c>
      <c r="D513" t="s">
        <v>8741</v>
      </c>
      <c r="E513">
        <v>570015099</v>
      </c>
      <c r="F513" t="s">
        <v>6593</v>
      </c>
      <c r="G513" t="s">
        <v>7086</v>
      </c>
      <c r="H513" t="s">
        <v>6595</v>
      </c>
      <c r="I513" t="s">
        <v>6408</v>
      </c>
    </row>
    <row r="514" spans="1:9">
      <c r="A514" t="s">
        <v>6596</v>
      </c>
      <c r="B514" t="s">
        <v>6962</v>
      </c>
      <c r="C514" t="s">
        <v>8742</v>
      </c>
      <c r="D514" t="s">
        <v>8743</v>
      </c>
      <c r="E514">
        <v>670780345</v>
      </c>
      <c r="F514" t="s">
        <v>6593</v>
      </c>
      <c r="G514" t="s">
        <v>7086</v>
      </c>
      <c r="H514" t="s">
        <v>6595</v>
      </c>
      <c r="I514" t="s">
        <v>6408</v>
      </c>
    </row>
    <row r="515" spans="1:9">
      <c r="A515" t="s">
        <v>6596</v>
      </c>
      <c r="B515" t="s">
        <v>7158</v>
      </c>
      <c r="C515" t="s">
        <v>6446</v>
      </c>
      <c r="D515" t="s">
        <v>6598</v>
      </c>
      <c r="E515">
        <v>670780055</v>
      </c>
      <c r="F515" t="s">
        <v>6593</v>
      </c>
      <c r="G515" t="s">
        <v>8540</v>
      </c>
      <c r="H515" t="s">
        <v>6595</v>
      </c>
      <c r="I515" t="s">
        <v>6408</v>
      </c>
    </row>
    <row r="516" spans="1:9">
      <c r="A516" t="s">
        <v>6596</v>
      </c>
      <c r="B516" t="s">
        <v>2037</v>
      </c>
      <c r="C516" t="s">
        <v>6452</v>
      </c>
      <c r="D516" t="s">
        <v>6598</v>
      </c>
      <c r="E516">
        <v>570000158</v>
      </c>
      <c r="F516" t="s">
        <v>6593</v>
      </c>
      <c r="G516" t="s">
        <v>8541</v>
      </c>
      <c r="H516" t="s">
        <v>6595</v>
      </c>
      <c r="I516" t="s">
        <v>6408</v>
      </c>
    </row>
    <row r="517" spans="1:9">
      <c r="A517" t="s">
        <v>6596</v>
      </c>
      <c r="B517" t="s">
        <v>2973</v>
      </c>
      <c r="C517" t="s">
        <v>8759</v>
      </c>
      <c r="D517" t="s">
        <v>6598</v>
      </c>
      <c r="E517">
        <v>570000141</v>
      </c>
      <c r="F517" t="s">
        <v>6593</v>
      </c>
      <c r="G517" t="s">
        <v>6627</v>
      </c>
      <c r="H517" t="s">
        <v>6595</v>
      </c>
      <c r="I517" t="s">
        <v>6408</v>
      </c>
    </row>
    <row r="518" spans="1:9">
      <c r="A518" t="s">
        <v>6596</v>
      </c>
      <c r="B518" t="s">
        <v>7118</v>
      </c>
      <c r="C518" t="s">
        <v>8735</v>
      </c>
      <c r="D518" t="s">
        <v>6598</v>
      </c>
      <c r="E518">
        <v>670017755</v>
      </c>
      <c r="F518" t="s">
        <v>6593</v>
      </c>
      <c r="G518" t="s">
        <v>8809</v>
      </c>
      <c r="H518" t="s">
        <v>8434</v>
      </c>
      <c r="I518" t="s">
        <v>6408</v>
      </c>
    </row>
    <row r="519" spans="1:9">
      <c r="A519" t="s">
        <v>6596</v>
      </c>
      <c r="B519" t="s">
        <v>7140</v>
      </c>
      <c r="C519" t="s">
        <v>8737</v>
      </c>
      <c r="D519" t="s">
        <v>8738</v>
      </c>
      <c r="E519">
        <v>680001054</v>
      </c>
      <c r="F519" t="s">
        <v>6593</v>
      </c>
      <c r="G519" t="s">
        <v>7086</v>
      </c>
      <c r="H519" t="s">
        <v>8434</v>
      </c>
      <c r="I519" t="s">
        <v>6408</v>
      </c>
    </row>
    <row r="520" spans="1:9">
      <c r="A520" t="s">
        <v>6596</v>
      </c>
      <c r="B520" t="s">
        <v>6982</v>
      </c>
      <c r="C520" t="s">
        <v>6450</v>
      </c>
      <c r="D520" t="s">
        <v>6598</v>
      </c>
      <c r="E520">
        <v>510000029</v>
      </c>
      <c r="F520" t="s">
        <v>6593</v>
      </c>
      <c r="G520" t="s">
        <v>8544</v>
      </c>
      <c r="H520" t="s">
        <v>6595</v>
      </c>
      <c r="I520" t="s">
        <v>6408</v>
      </c>
    </row>
    <row r="521" spans="1:9">
      <c r="A521" t="s">
        <v>6596</v>
      </c>
      <c r="B521" t="s">
        <v>7068</v>
      </c>
      <c r="C521" t="s">
        <v>6449</v>
      </c>
      <c r="D521" t="s">
        <v>8409</v>
      </c>
      <c r="E521">
        <v>80011174</v>
      </c>
      <c r="F521" t="s">
        <v>6593</v>
      </c>
      <c r="G521" t="s">
        <v>8544</v>
      </c>
      <c r="H521" t="s">
        <v>6595</v>
      </c>
      <c r="I521" t="s">
        <v>6408</v>
      </c>
    </row>
    <row r="522" spans="1:9">
      <c r="A522" t="s">
        <v>6596</v>
      </c>
      <c r="B522" t="s">
        <v>8760</v>
      </c>
      <c r="C522" t="s">
        <v>8761</v>
      </c>
      <c r="D522" t="s">
        <v>6598</v>
      </c>
      <c r="E522">
        <v>510000060</v>
      </c>
      <c r="F522" t="s">
        <v>6593</v>
      </c>
      <c r="G522" t="s">
        <v>8544</v>
      </c>
      <c r="H522" t="s">
        <v>6595</v>
      </c>
      <c r="I522" t="s">
        <v>6408</v>
      </c>
    </row>
    <row r="523" spans="1:9">
      <c r="A523" t="s">
        <v>6596</v>
      </c>
      <c r="B523" t="s">
        <v>1341</v>
      </c>
      <c r="C523" t="s">
        <v>8762</v>
      </c>
      <c r="D523" t="s">
        <v>6598</v>
      </c>
      <c r="E523">
        <v>100000017</v>
      </c>
      <c r="F523" t="s">
        <v>6593</v>
      </c>
      <c r="G523" t="s">
        <v>7086</v>
      </c>
      <c r="H523" t="s">
        <v>8434</v>
      </c>
      <c r="I523" t="s">
        <v>6408</v>
      </c>
    </row>
    <row r="524" spans="1:9">
      <c r="A524" t="s">
        <v>6596</v>
      </c>
      <c r="B524" t="s">
        <v>4413</v>
      </c>
      <c r="C524" t="s">
        <v>8763</v>
      </c>
      <c r="D524" t="s">
        <v>8764</v>
      </c>
      <c r="E524">
        <v>100006279</v>
      </c>
      <c r="F524" t="s">
        <v>6593</v>
      </c>
      <c r="G524" t="s">
        <v>7086</v>
      </c>
      <c r="H524" t="s">
        <v>8434</v>
      </c>
      <c r="I524" t="s">
        <v>6408</v>
      </c>
    </row>
    <row r="525" spans="1:9">
      <c r="A525" t="s">
        <v>6596</v>
      </c>
      <c r="B525" t="s">
        <v>3801</v>
      </c>
      <c r="C525" t="s">
        <v>8724</v>
      </c>
      <c r="D525" t="s">
        <v>6598</v>
      </c>
      <c r="E525">
        <v>100000033</v>
      </c>
      <c r="F525" t="s">
        <v>6593</v>
      </c>
      <c r="G525" t="s">
        <v>7086</v>
      </c>
      <c r="H525" t="s">
        <v>6595</v>
      </c>
      <c r="I525" t="s">
        <v>6408</v>
      </c>
    </row>
    <row r="526" spans="1:9">
      <c r="A526" t="s">
        <v>6596</v>
      </c>
      <c r="B526" t="s">
        <v>4524</v>
      </c>
      <c r="C526" t="s">
        <v>8728</v>
      </c>
      <c r="D526" t="s">
        <v>8728</v>
      </c>
      <c r="E526">
        <v>100000058</v>
      </c>
      <c r="F526" t="s">
        <v>6593</v>
      </c>
      <c r="G526" t="s">
        <v>7086</v>
      </c>
      <c r="H526" t="s">
        <v>6595</v>
      </c>
      <c r="I526" t="s">
        <v>6408</v>
      </c>
    </row>
    <row r="527" spans="1:9">
      <c r="A527" t="s">
        <v>6596</v>
      </c>
      <c r="B527" t="s">
        <v>4520</v>
      </c>
      <c r="C527" t="s">
        <v>8726</v>
      </c>
      <c r="D527" t="s">
        <v>8726</v>
      </c>
      <c r="E527">
        <v>100000041</v>
      </c>
      <c r="F527" t="s">
        <v>6593</v>
      </c>
      <c r="G527" t="s">
        <v>7086</v>
      </c>
      <c r="H527" t="s">
        <v>6595</v>
      </c>
      <c r="I527" t="s">
        <v>6408</v>
      </c>
    </row>
    <row r="528" spans="1:9">
      <c r="A528" t="s">
        <v>6596</v>
      </c>
      <c r="B528" t="s">
        <v>7152</v>
      </c>
      <c r="C528" t="s">
        <v>6447</v>
      </c>
      <c r="D528" t="s">
        <v>6598</v>
      </c>
      <c r="E528">
        <v>680000973</v>
      </c>
      <c r="F528" t="s">
        <v>6593</v>
      </c>
      <c r="G528" t="s">
        <v>6627</v>
      </c>
      <c r="H528" t="s">
        <v>8556</v>
      </c>
      <c r="I528" t="s">
        <v>6408</v>
      </c>
    </row>
    <row r="529" spans="1:9">
      <c r="A529" t="s">
        <v>6596</v>
      </c>
      <c r="B529" t="s">
        <v>7151</v>
      </c>
      <c r="C529" t="s">
        <v>8765</v>
      </c>
      <c r="D529" t="s">
        <v>8766</v>
      </c>
      <c r="E529">
        <v>670780675</v>
      </c>
      <c r="F529" t="s">
        <v>6593</v>
      </c>
      <c r="G529" t="s">
        <v>6599</v>
      </c>
      <c r="H529" t="s">
        <v>6595</v>
      </c>
      <c r="I529" t="s">
        <v>6408</v>
      </c>
    </row>
    <row r="530" spans="1:9">
      <c r="A530" t="s">
        <v>6596</v>
      </c>
      <c r="B530" t="s">
        <v>6962</v>
      </c>
      <c r="C530" t="s">
        <v>8742</v>
      </c>
      <c r="D530" t="s">
        <v>8743</v>
      </c>
      <c r="E530">
        <v>670780345</v>
      </c>
      <c r="F530" t="s">
        <v>6593</v>
      </c>
      <c r="G530" t="s">
        <v>6708</v>
      </c>
      <c r="H530" t="s">
        <v>6595</v>
      </c>
      <c r="I530" t="s">
        <v>6408</v>
      </c>
    </row>
    <row r="531" spans="1:9">
      <c r="A531" t="s">
        <v>6596</v>
      </c>
      <c r="B531" t="s">
        <v>6961</v>
      </c>
      <c r="C531" t="s">
        <v>8740</v>
      </c>
      <c r="D531" t="s">
        <v>8741</v>
      </c>
      <c r="E531">
        <v>570015099</v>
      </c>
      <c r="F531" t="s">
        <v>6593</v>
      </c>
      <c r="G531" t="s">
        <v>6708</v>
      </c>
      <c r="H531" t="s">
        <v>6595</v>
      </c>
      <c r="I531" t="s">
        <v>6408</v>
      </c>
    </row>
    <row r="532" spans="1:9">
      <c r="A532" t="s">
        <v>6596</v>
      </c>
      <c r="B532" t="s">
        <v>6993</v>
      </c>
      <c r="C532" t="s">
        <v>8767</v>
      </c>
      <c r="D532" t="s">
        <v>6598</v>
      </c>
      <c r="E532">
        <v>540000056</v>
      </c>
      <c r="F532" t="s">
        <v>6593</v>
      </c>
      <c r="G532" t="s">
        <v>6599</v>
      </c>
      <c r="H532" t="s">
        <v>6595</v>
      </c>
      <c r="I532" t="s">
        <v>6408</v>
      </c>
    </row>
    <row r="533" spans="1:9">
      <c r="A533" t="s">
        <v>6596</v>
      </c>
      <c r="B533" t="s">
        <v>7117</v>
      </c>
      <c r="C533" t="s">
        <v>6448</v>
      </c>
      <c r="D533" t="s">
        <v>6598</v>
      </c>
      <c r="E533">
        <v>680020336</v>
      </c>
      <c r="F533" t="s">
        <v>6593</v>
      </c>
      <c r="G533" t="s">
        <v>6772</v>
      </c>
      <c r="H533" t="s">
        <v>6595</v>
      </c>
      <c r="I533" t="s">
        <v>6408</v>
      </c>
    </row>
    <row r="534" spans="1:9">
      <c r="A534" t="s">
        <v>6596</v>
      </c>
      <c r="B534" t="s">
        <v>6750</v>
      </c>
      <c r="C534" t="s">
        <v>8754</v>
      </c>
      <c r="D534" t="s">
        <v>8755</v>
      </c>
      <c r="E534">
        <v>670780337</v>
      </c>
      <c r="F534" t="s">
        <v>6593</v>
      </c>
      <c r="G534" t="s">
        <v>8810</v>
      </c>
      <c r="H534" t="s">
        <v>6595</v>
      </c>
      <c r="I534" t="s">
        <v>6408</v>
      </c>
    </row>
    <row r="535" spans="1:9">
      <c r="A535" t="s">
        <v>6596</v>
      </c>
      <c r="B535" t="s">
        <v>6683</v>
      </c>
      <c r="C535" t="s">
        <v>8768</v>
      </c>
      <c r="D535" t="s">
        <v>8769</v>
      </c>
      <c r="E535">
        <v>510000102</v>
      </c>
      <c r="F535" t="s">
        <v>6593</v>
      </c>
      <c r="G535" t="s">
        <v>6599</v>
      </c>
      <c r="H535" t="s">
        <v>6595</v>
      </c>
      <c r="I535" t="s">
        <v>6408</v>
      </c>
    </row>
    <row r="536" spans="1:9">
      <c r="A536" t="s">
        <v>6596</v>
      </c>
      <c r="B536" t="s">
        <v>4536</v>
      </c>
      <c r="C536" t="s">
        <v>8770</v>
      </c>
      <c r="D536" t="s">
        <v>8771</v>
      </c>
      <c r="E536">
        <v>670780642</v>
      </c>
      <c r="F536" t="s">
        <v>6593</v>
      </c>
      <c r="G536" t="s">
        <v>6599</v>
      </c>
      <c r="H536" t="s">
        <v>6595</v>
      </c>
      <c r="I536" t="s">
        <v>6408</v>
      </c>
    </row>
    <row r="537" spans="1:9">
      <c r="A537" t="s">
        <v>6596</v>
      </c>
      <c r="B537" t="s">
        <v>6950</v>
      </c>
      <c r="C537" t="s">
        <v>8772</v>
      </c>
      <c r="D537" t="s">
        <v>6598</v>
      </c>
      <c r="E537">
        <v>880780119</v>
      </c>
      <c r="F537" t="s">
        <v>6593</v>
      </c>
      <c r="G537" t="s">
        <v>6599</v>
      </c>
      <c r="H537" t="s">
        <v>6595</v>
      </c>
      <c r="I537" t="s">
        <v>6408</v>
      </c>
    </row>
    <row r="538" spans="1:9">
      <c r="A538" t="s">
        <v>6596</v>
      </c>
      <c r="B538" t="s">
        <v>6781</v>
      </c>
      <c r="C538" t="s">
        <v>8773</v>
      </c>
      <c r="D538" t="s">
        <v>6598</v>
      </c>
      <c r="E538">
        <v>880007299</v>
      </c>
      <c r="F538" t="s">
        <v>6593</v>
      </c>
      <c r="G538" t="s">
        <v>8545</v>
      </c>
      <c r="H538" t="s">
        <v>6595</v>
      </c>
      <c r="I538" t="s">
        <v>6408</v>
      </c>
    </row>
    <row r="539" spans="1:9">
      <c r="A539" t="s">
        <v>6596</v>
      </c>
      <c r="B539" t="s">
        <v>6837</v>
      </c>
      <c r="C539" t="s">
        <v>6454</v>
      </c>
      <c r="D539" t="s">
        <v>6598</v>
      </c>
      <c r="E539">
        <v>550006795</v>
      </c>
      <c r="F539" t="s">
        <v>6593</v>
      </c>
      <c r="G539" t="s">
        <v>8539</v>
      </c>
      <c r="H539" t="s">
        <v>6838</v>
      </c>
      <c r="I539" t="s">
        <v>6408</v>
      </c>
    </row>
    <row r="540" spans="1:9">
      <c r="A540" t="s">
        <v>6596</v>
      </c>
      <c r="B540" t="s">
        <v>6871</v>
      </c>
      <c r="C540" t="s">
        <v>6456</v>
      </c>
      <c r="D540" t="s">
        <v>6598</v>
      </c>
      <c r="E540">
        <v>880007059</v>
      </c>
      <c r="F540" t="s">
        <v>6593</v>
      </c>
      <c r="G540" t="s">
        <v>8542</v>
      </c>
      <c r="H540" t="s">
        <v>8434</v>
      </c>
      <c r="I540" t="s">
        <v>6408</v>
      </c>
    </row>
    <row r="541" spans="1:9">
      <c r="A541" t="s">
        <v>6596</v>
      </c>
      <c r="B541" t="s">
        <v>1300</v>
      </c>
      <c r="C541" t="s">
        <v>8774</v>
      </c>
      <c r="D541" t="s">
        <v>8775</v>
      </c>
      <c r="E541">
        <v>880780093</v>
      </c>
      <c r="F541" t="s">
        <v>6593</v>
      </c>
      <c r="G541" t="s">
        <v>8542</v>
      </c>
      <c r="H541" t="s">
        <v>6803</v>
      </c>
      <c r="I541" t="s">
        <v>6408</v>
      </c>
    </row>
    <row r="542" spans="1:9">
      <c r="A542" t="s">
        <v>6596</v>
      </c>
      <c r="B542" t="s">
        <v>6741</v>
      </c>
      <c r="C542" t="s">
        <v>8776</v>
      </c>
      <c r="D542" t="s">
        <v>8777</v>
      </c>
      <c r="E542">
        <v>510000128</v>
      </c>
      <c r="F542" t="s">
        <v>6593</v>
      </c>
      <c r="G542" t="s">
        <v>6599</v>
      </c>
      <c r="H542" t="s">
        <v>6595</v>
      </c>
      <c r="I542" t="s">
        <v>6408</v>
      </c>
    </row>
    <row r="543" spans="1:9">
      <c r="A543" t="s">
        <v>6596</v>
      </c>
      <c r="B543" t="s">
        <v>6808</v>
      </c>
      <c r="C543" t="s">
        <v>8778</v>
      </c>
      <c r="D543" t="s">
        <v>6598</v>
      </c>
      <c r="E543">
        <v>680001179</v>
      </c>
      <c r="F543" t="s">
        <v>6593</v>
      </c>
      <c r="G543" t="s">
        <v>6627</v>
      </c>
      <c r="H543" t="s">
        <v>6595</v>
      </c>
      <c r="I543" t="s">
        <v>6408</v>
      </c>
    </row>
    <row r="544" spans="1:9">
      <c r="A544" t="s">
        <v>6596</v>
      </c>
      <c r="B544" t="s">
        <v>6799</v>
      </c>
      <c r="C544" t="s">
        <v>8779</v>
      </c>
      <c r="D544" t="s">
        <v>8780</v>
      </c>
      <c r="E544">
        <v>680000411</v>
      </c>
      <c r="F544" t="s">
        <v>6593</v>
      </c>
      <c r="G544" t="s">
        <v>6627</v>
      </c>
      <c r="H544" t="s">
        <v>6595</v>
      </c>
      <c r="I544" t="s">
        <v>6408</v>
      </c>
    </row>
    <row r="545" spans="1:9">
      <c r="A545" t="s">
        <v>6596</v>
      </c>
      <c r="B545" t="s">
        <v>7158</v>
      </c>
      <c r="C545" t="s">
        <v>6446</v>
      </c>
      <c r="D545" t="s">
        <v>6598</v>
      </c>
      <c r="E545">
        <v>670780055</v>
      </c>
      <c r="F545" t="s">
        <v>6593</v>
      </c>
      <c r="G545" t="s">
        <v>6708</v>
      </c>
      <c r="H545" t="s">
        <v>6595</v>
      </c>
      <c r="I545" t="s">
        <v>6408</v>
      </c>
    </row>
    <row r="546" spans="1:9">
      <c r="A546" t="s">
        <v>6596</v>
      </c>
      <c r="B546" t="s">
        <v>6628</v>
      </c>
      <c r="C546" t="s">
        <v>8781</v>
      </c>
      <c r="D546" t="s">
        <v>8782</v>
      </c>
      <c r="E546">
        <v>680014495</v>
      </c>
      <c r="F546" t="s">
        <v>6593</v>
      </c>
      <c r="G546" t="s">
        <v>6627</v>
      </c>
      <c r="H546" t="s">
        <v>8434</v>
      </c>
      <c r="I546" t="s">
        <v>6408</v>
      </c>
    </row>
    <row r="547" spans="1:9">
      <c r="A547" t="s">
        <v>6596</v>
      </c>
      <c r="B547" t="s">
        <v>1512</v>
      </c>
      <c r="C547" t="s">
        <v>8783</v>
      </c>
      <c r="D547" t="s">
        <v>6598</v>
      </c>
      <c r="E547">
        <v>540000049</v>
      </c>
      <c r="F547" t="s">
        <v>6593</v>
      </c>
      <c r="G547" t="s">
        <v>8811</v>
      </c>
      <c r="H547" t="s">
        <v>6595</v>
      </c>
      <c r="I547" t="s">
        <v>6408</v>
      </c>
    </row>
    <row r="548" spans="1:9">
      <c r="A548" t="s">
        <v>6596</v>
      </c>
      <c r="B548" t="s">
        <v>6633</v>
      </c>
      <c r="C548" t="s">
        <v>8784</v>
      </c>
      <c r="D548" t="s">
        <v>8784</v>
      </c>
      <c r="E548">
        <v>540000106</v>
      </c>
      <c r="F548" t="s">
        <v>6593</v>
      </c>
      <c r="G548" t="s">
        <v>6627</v>
      </c>
      <c r="H548" t="s">
        <v>8434</v>
      </c>
      <c r="I548" t="s">
        <v>6408</v>
      </c>
    </row>
    <row r="549" spans="1:9">
      <c r="A549" t="s">
        <v>6596</v>
      </c>
      <c r="B549" t="s">
        <v>6171</v>
      </c>
      <c r="C549" t="s">
        <v>8785</v>
      </c>
      <c r="D549" t="s">
        <v>8785</v>
      </c>
      <c r="E549">
        <v>750810814</v>
      </c>
      <c r="F549" t="s">
        <v>6593</v>
      </c>
      <c r="G549" t="s">
        <v>8551</v>
      </c>
      <c r="H549" t="s">
        <v>8434</v>
      </c>
      <c r="I549" t="s">
        <v>6408</v>
      </c>
    </row>
    <row r="550" spans="1:9">
      <c r="A550" t="s">
        <v>6596</v>
      </c>
      <c r="B550" t="s">
        <v>7127</v>
      </c>
      <c r="C550" t="s">
        <v>8786</v>
      </c>
      <c r="D550" t="s">
        <v>8786</v>
      </c>
      <c r="E550">
        <v>540003399</v>
      </c>
      <c r="F550" t="s">
        <v>6593</v>
      </c>
      <c r="G550" t="s">
        <v>6627</v>
      </c>
      <c r="H550" t="s">
        <v>8434</v>
      </c>
      <c r="I550" t="s">
        <v>6408</v>
      </c>
    </row>
    <row r="551" spans="1:9">
      <c r="A551" t="s">
        <v>6596</v>
      </c>
      <c r="B551" t="s">
        <v>8787</v>
      </c>
      <c r="C551" t="s">
        <v>8787</v>
      </c>
      <c r="D551" t="s">
        <v>8788</v>
      </c>
      <c r="E551">
        <v>680001138</v>
      </c>
      <c r="F551" t="s">
        <v>6593</v>
      </c>
      <c r="G551" t="s">
        <v>6627</v>
      </c>
      <c r="H551" t="s">
        <v>6595</v>
      </c>
      <c r="I551" t="s">
        <v>6408</v>
      </c>
    </row>
    <row r="552" spans="1:9">
      <c r="A552" t="s">
        <v>6596</v>
      </c>
      <c r="B552" t="s">
        <v>7006</v>
      </c>
      <c r="C552" t="s">
        <v>8789</v>
      </c>
      <c r="D552" t="s">
        <v>8790</v>
      </c>
      <c r="E552">
        <v>550000046</v>
      </c>
      <c r="F552" t="s">
        <v>6593</v>
      </c>
      <c r="G552" t="s">
        <v>6599</v>
      </c>
      <c r="H552" t="s">
        <v>6595</v>
      </c>
      <c r="I552" t="s">
        <v>6408</v>
      </c>
    </row>
    <row r="553" spans="1:9">
      <c r="A553" t="s">
        <v>6596</v>
      </c>
      <c r="B553" t="s">
        <v>1400</v>
      </c>
      <c r="C553" t="s">
        <v>8791</v>
      </c>
      <c r="D553" t="s">
        <v>8792</v>
      </c>
      <c r="E553">
        <v>670780717</v>
      </c>
      <c r="F553" t="s">
        <v>6593</v>
      </c>
      <c r="G553" t="s">
        <v>6599</v>
      </c>
      <c r="H553" t="s">
        <v>8434</v>
      </c>
      <c r="I553" t="s">
        <v>6408</v>
      </c>
    </row>
    <row r="554" spans="1:9">
      <c r="A554" t="s">
        <v>6596</v>
      </c>
      <c r="B554" t="s">
        <v>7010</v>
      </c>
      <c r="C554" t="s">
        <v>8793</v>
      </c>
      <c r="D554" t="s">
        <v>8794</v>
      </c>
      <c r="E554">
        <v>520780024</v>
      </c>
      <c r="F554" t="s">
        <v>6593</v>
      </c>
      <c r="G554" t="s">
        <v>6627</v>
      </c>
      <c r="H554" t="s">
        <v>6595</v>
      </c>
      <c r="I554" t="s">
        <v>6408</v>
      </c>
    </row>
    <row r="555" spans="1:9">
      <c r="A555" t="s">
        <v>6596</v>
      </c>
      <c r="B555" t="s">
        <v>3626</v>
      </c>
      <c r="C555" t="s">
        <v>8795</v>
      </c>
      <c r="D555" t="s">
        <v>6598</v>
      </c>
      <c r="E555">
        <v>670013366</v>
      </c>
      <c r="F555" t="s">
        <v>6593</v>
      </c>
      <c r="G555" t="s">
        <v>6599</v>
      </c>
      <c r="H555" t="s">
        <v>8434</v>
      </c>
      <c r="I555" t="s">
        <v>6408</v>
      </c>
    </row>
    <row r="556" spans="1:9">
      <c r="A556" t="s">
        <v>6596</v>
      </c>
      <c r="B556" t="s">
        <v>7004</v>
      </c>
      <c r="C556" t="s">
        <v>8744</v>
      </c>
      <c r="D556" t="s">
        <v>6598</v>
      </c>
      <c r="E556">
        <v>520780032</v>
      </c>
      <c r="F556" t="s">
        <v>6593</v>
      </c>
      <c r="G556" t="s">
        <v>6772</v>
      </c>
      <c r="H556" t="s">
        <v>6595</v>
      </c>
      <c r="I556" t="s">
        <v>6408</v>
      </c>
    </row>
    <row r="557" spans="1:9">
      <c r="A557" t="s">
        <v>6596</v>
      </c>
      <c r="B557" t="s">
        <v>6597</v>
      </c>
      <c r="C557" t="s">
        <v>8796</v>
      </c>
      <c r="D557" t="s">
        <v>6598</v>
      </c>
      <c r="E557">
        <v>570000513</v>
      </c>
      <c r="F557" t="s">
        <v>6593</v>
      </c>
      <c r="G557" t="s">
        <v>6599</v>
      </c>
      <c r="H557" t="s">
        <v>6595</v>
      </c>
      <c r="I557" t="s">
        <v>6408</v>
      </c>
    </row>
    <row r="558" spans="1:9">
      <c r="A558" t="s">
        <v>6596</v>
      </c>
      <c r="B558" t="s">
        <v>6779</v>
      </c>
      <c r="C558" t="s">
        <v>8797</v>
      </c>
      <c r="D558" t="s">
        <v>6598</v>
      </c>
      <c r="E558">
        <v>570000133</v>
      </c>
      <c r="F558" t="s">
        <v>6593</v>
      </c>
      <c r="G558" t="s">
        <v>6599</v>
      </c>
      <c r="H558" t="s">
        <v>6595</v>
      </c>
      <c r="I558" t="s">
        <v>6408</v>
      </c>
    </row>
    <row r="559" spans="1:9">
      <c r="A559" t="s">
        <v>6596</v>
      </c>
      <c r="B559" t="s">
        <v>7142</v>
      </c>
      <c r="C559" t="s">
        <v>8798</v>
      </c>
      <c r="D559" t="s">
        <v>8799</v>
      </c>
      <c r="E559">
        <v>670780071</v>
      </c>
      <c r="F559" t="s">
        <v>6593</v>
      </c>
      <c r="G559" t="s">
        <v>6599</v>
      </c>
      <c r="H559" t="s">
        <v>8434</v>
      </c>
      <c r="I559" t="s">
        <v>6408</v>
      </c>
    </row>
    <row r="560" spans="1:9">
      <c r="A560" t="s">
        <v>6596</v>
      </c>
      <c r="B560" t="s">
        <v>7152</v>
      </c>
      <c r="C560" t="s">
        <v>6447</v>
      </c>
      <c r="D560" t="s">
        <v>6598</v>
      </c>
      <c r="E560">
        <v>680000973</v>
      </c>
      <c r="F560" t="s">
        <v>6593</v>
      </c>
      <c r="G560" t="s">
        <v>6708</v>
      </c>
      <c r="H560" t="s">
        <v>8556</v>
      </c>
      <c r="I560" t="s">
        <v>6408</v>
      </c>
    </row>
    <row r="561" spans="1:9">
      <c r="A561" t="s">
        <v>6596</v>
      </c>
      <c r="B561" t="s">
        <v>2892</v>
      </c>
      <c r="C561" t="s">
        <v>6453</v>
      </c>
      <c r="D561" t="s">
        <v>6598</v>
      </c>
      <c r="E561">
        <v>570005165</v>
      </c>
      <c r="F561" t="s">
        <v>6593</v>
      </c>
      <c r="G561" t="s">
        <v>8812</v>
      </c>
      <c r="H561" t="s">
        <v>6595</v>
      </c>
      <c r="I561" t="s">
        <v>6408</v>
      </c>
    </row>
    <row r="562" spans="1:9">
      <c r="A562" t="s">
        <v>6596</v>
      </c>
      <c r="B562" t="s">
        <v>6785</v>
      </c>
      <c r="C562" t="s">
        <v>8800</v>
      </c>
      <c r="D562" t="s">
        <v>8801</v>
      </c>
      <c r="E562">
        <v>540000080</v>
      </c>
      <c r="F562" t="s">
        <v>6593</v>
      </c>
      <c r="G562" t="s">
        <v>8543</v>
      </c>
      <c r="H562" t="s">
        <v>6595</v>
      </c>
      <c r="I562" t="s">
        <v>6408</v>
      </c>
    </row>
    <row r="563" spans="1:9">
      <c r="A563" t="s">
        <v>6596</v>
      </c>
      <c r="B563" t="s">
        <v>7000</v>
      </c>
      <c r="C563" t="s">
        <v>8802</v>
      </c>
      <c r="D563" t="s">
        <v>8803</v>
      </c>
      <c r="E563">
        <v>540000767</v>
      </c>
      <c r="F563" t="s">
        <v>6593</v>
      </c>
      <c r="G563" t="s">
        <v>8545</v>
      </c>
      <c r="H563" t="s">
        <v>6595</v>
      </c>
      <c r="I563" t="s">
        <v>6408</v>
      </c>
    </row>
    <row r="564" spans="1:9">
      <c r="A564" t="s">
        <v>6596</v>
      </c>
      <c r="B564" t="s">
        <v>6998</v>
      </c>
      <c r="C564" t="s">
        <v>8804</v>
      </c>
      <c r="D564" t="s">
        <v>8805</v>
      </c>
      <c r="E564">
        <v>570000430</v>
      </c>
      <c r="F564" t="s">
        <v>6593</v>
      </c>
      <c r="G564" t="s">
        <v>6594</v>
      </c>
      <c r="H564" t="s">
        <v>6595</v>
      </c>
      <c r="I564" t="s">
        <v>6408</v>
      </c>
    </row>
    <row r="565" spans="1:9">
      <c r="A565" t="s">
        <v>6596</v>
      </c>
      <c r="B565" t="s">
        <v>7088</v>
      </c>
      <c r="C565" t="s">
        <v>8806</v>
      </c>
      <c r="D565" t="s">
        <v>8807</v>
      </c>
      <c r="E565">
        <v>570011387</v>
      </c>
      <c r="F565" t="s">
        <v>6593</v>
      </c>
      <c r="G565" t="s">
        <v>6599</v>
      </c>
      <c r="H565" t="s">
        <v>6639</v>
      </c>
      <c r="I565" t="s">
        <v>6408</v>
      </c>
    </row>
    <row r="566" spans="1:9">
      <c r="A566" t="s">
        <v>6710</v>
      </c>
      <c r="B566" t="s">
        <v>6978</v>
      </c>
      <c r="C566" t="s">
        <v>8813</v>
      </c>
      <c r="D566" t="s">
        <v>8409</v>
      </c>
      <c r="E566" t="s">
        <v>8409</v>
      </c>
      <c r="F566" t="s">
        <v>6593</v>
      </c>
      <c r="G566" t="s">
        <v>6803</v>
      </c>
      <c r="H566" t="s">
        <v>6595</v>
      </c>
      <c r="I566" t="s">
        <v>6408</v>
      </c>
    </row>
    <row r="567" spans="1:9">
      <c r="A567" t="s">
        <v>6710</v>
      </c>
      <c r="B567" t="s">
        <v>6754</v>
      </c>
      <c r="C567" t="s">
        <v>8814</v>
      </c>
      <c r="D567" t="s">
        <v>8815</v>
      </c>
      <c r="E567">
        <v>970100178</v>
      </c>
      <c r="F567" t="s">
        <v>6593</v>
      </c>
      <c r="G567" t="s">
        <v>6682</v>
      </c>
      <c r="H567" t="s">
        <v>8556</v>
      </c>
      <c r="I567" t="s">
        <v>6408</v>
      </c>
    </row>
    <row r="568" spans="1:9">
      <c r="A568" t="s">
        <v>6710</v>
      </c>
      <c r="B568" t="s">
        <v>6932</v>
      </c>
      <c r="C568" t="s">
        <v>8816</v>
      </c>
      <c r="D568" t="s">
        <v>8816</v>
      </c>
      <c r="E568">
        <v>970100285</v>
      </c>
      <c r="F568" t="s">
        <v>6593</v>
      </c>
      <c r="G568" t="s">
        <v>6765</v>
      </c>
      <c r="H568" t="s">
        <v>6595</v>
      </c>
      <c r="I568" t="s">
        <v>6408</v>
      </c>
    </row>
    <row r="569" spans="1:9">
      <c r="A569" t="s">
        <v>6710</v>
      </c>
      <c r="B569" t="s">
        <v>6882</v>
      </c>
      <c r="C569" t="s">
        <v>8817</v>
      </c>
      <c r="D569" t="s">
        <v>8818</v>
      </c>
      <c r="E569">
        <v>970100210</v>
      </c>
      <c r="F569" t="s">
        <v>6593</v>
      </c>
      <c r="G569" t="s">
        <v>6599</v>
      </c>
      <c r="H569" t="s">
        <v>6595</v>
      </c>
      <c r="I569" t="s">
        <v>6408</v>
      </c>
    </row>
    <row r="570" spans="1:9">
      <c r="A570" t="s">
        <v>6710</v>
      </c>
      <c r="B570" t="s">
        <v>6978</v>
      </c>
      <c r="C570" t="s">
        <v>6457</v>
      </c>
      <c r="D570" t="s">
        <v>6598</v>
      </c>
      <c r="E570">
        <v>970100228</v>
      </c>
      <c r="F570" t="s">
        <v>6593</v>
      </c>
      <c r="G570" t="s">
        <v>6682</v>
      </c>
      <c r="H570" t="s">
        <v>6595</v>
      </c>
      <c r="I570" t="s">
        <v>6408</v>
      </c>
    </row>
    <row r="571" spans="1:9">
      <c r="A571" t="s">
        <v>6710</v>
      </c>
      <c r="B571" t="s">
        <v>1524</v>
      </c>
      <c r="C571" t="s">
        <v>8819</v>
      </c>
      <c r="D571" t="s">
        <v>8820</v>
      </c>
      <c r="E571">
        <v>970100202</v>
      </c>
      <c r="F571" t="s">
        <v>6593</v>
      </c>
      <c r="G571" t="s">
        <v>6621</v>
      </c>
      <c r="H571" t="s">
        <v>6595</v>
      </c>
      <c r="I571" t="s">
        <v>6408</v>
      </c>
    </row>
    <row r="572" spans="1:9">
      <c r="A572" t="s">
        <v>6710</v>
      </c>
      <c r="B572" t="s">
        <v>3692</v>
      </c>
      <c r="C572" t="s">
        <v>6567</v>
      </c>
      <c r="D572" t="s">
        <v>8821</v>
      </c>
      <c r="E572">
        <v>970100277</v>
      </c>
      <c r="F572" t="s">
        <v>6593</v>
      </c>
      <c r="G572" t="s">
        <v>6599</v>
      </c>
      <c r="H572" t="s">
        <v>6595</v>
      </c>
      <c r="I572" t="s">
        <v>6408</v>
      </c>
    </row>
    <row r="573" spans="1:9">
      <c r="A573" t="s">
        <v>6710</v>
      </c>
      <c r="B573" t="s">
        <v>6927</v>
      </c>
      <c r="C573" t="s">
        <v>8822</v>
      </c>
      <c r="D573" t="s">
        <v>8823</v>
      </c>
      <c r="E573">
        <v>970100194</v>
      </c>
      <c r="F573" t="s">
        <v>6593</v>
      </c>
      <c r="G573" t="s">
        <v>6599</v>
      </c>
      <c r="H573" t="s">
        <v>6632</v>
      </c>
      <c r="I573" t="s">
        <v>6408</v>
      </c>
    </row>
    <row r="574" spans="1:9">
      <c r="A574" t="s">
        <v>6710</v>
      </c>
      <c r="B574" t="s">
        <v>6711</v>
      </c>
      <c r="C574" t="s">
        <v>8824</v>
      </c>
      <c r="D574" t="s">
        <v>8825</v>
      </c>
      <c r="E574">
        <v>970100244</v>
      </c>
      <c r="F574" t="s">
        <v>6593</v>
      </c>
      <c r="G574" t="s">
        <v>6635</v>
      </c>
      <c r="H574" t="s">
        <v>6595</v>
      </c>
      <c r="I574" t="s">
        <v>6408</v>
      </c>
    </row>
    <row r="575" spans="1:9">
      <c r="A575" t="s">
        <v>6710</v>
      </c>
      <c r="B575" t="s">
        <v>6754</v>
      </c>
      <c r="C575" t="s">
        <v>8814</v>
      </c>
      <c r="D575" t="s">
        <v>8815</v>
      </c>
      <c r="E575">
        <v>970100178</v>
      </c>
      <c r="F575" t="s">
        <v>6593</v>
      </c>
      <c r="G575" t="s">
        <v>8545</v>
      </c>
      <c r="H575" t="s">
        <v>8434</v>
      </c>
      <c r="I575" t="s">
        <v>6408</v>
      </c>
    </row>
    <row r="576" spans="1:9">
      <c r="A576" t="s">
        <v>6710</v>
      </c>
      <c r="B576" t="s">
        <v>6932</v>
      </c>
      <c r="C576" t="s">
        <v>8816</v>
      </c>
      <c r="D576" t="s">
        <v>8816</v>
      </c>
      <c r="E576">
        <v>970100285</v>
      </c>
      <c r="F576" t="s">
        <v>6593</v>
      </c>
      <c r="G576" t="s">
        <v>8551</v>
      </c>
      <c r="H576" t="s">
        <v>6595</v>
      </c>
      <c r="I576" t="s">
        <v>6408</v>
      </c>
    </row>
    <row r="577" spans="1:9">
      <c r="A577" t="s">
        <v>6710</v>
      </c>
      <c r="B577" t="s">
        <v>6882</v>
      </c>
      <c r="C577" t="s">
        <v>8817</v>
      </c>
      <c r="D577" t="s">
        <v>8818</v>
      </c>
      <c r="E577">
        <v>970100210</v>
      </c>
      <c r="F577" t="s">
        <v>6593</v>
      </c>
      <c r="G577" t="s">
        <v>6599</v>
      </c>
      <c r="H577" t="s">
        <v>6595</v>
      </c>
      <c r="I577" t="s">
        <v>6408</v>
      </c>
    </row>
    <row r="578" spans="1:9">
      <c r="A578" t="s">
        <v>6710</v>
      </c>
      <c r="B578" t="s">
        <v>6978</v>
      </c>
      <c r="C578" t="s">
        <v>6457</v>
      </c>
      <c r="D578" t="s">
        <v>6598</v>
      </c>
      <c r="E578">
        <v>970100228</v>
      </c>
      <c r="F578" t="s">
        <v>6593</v>
      </c>
      <c r="G578" t="s">
        <v>8545</v>
      </c>
      <c r="H578" t="s">
        <v>6595</v>
      </c>
      <c r="I578" t="s">
        <v>6408</v>
      </c>
    </row>
    <row r="579" spans="1:9">
      <c r="A579" t="s">
        <v>6710</v>
      </c>
      <c r="B579" t="s">
        <v>1524</v>
      </c>
      <c r="C579" t="s">
        <v>8819</v>
      </c>
      <c r="D579" t="s">
        <v>8820</v>
      </c>
      <c r="E579">
        <v>970100202</v>
      </c>
      <c r="F579" t="s">
        <v>6593</v>
      </c>
      <c r="G579" t="s">
        <v>6621</v>
      </c>
      <c r="H579" t="s">
        <v>6595</v>
      </c>
      <c r="I579" t="s">
        <v>6408</v>
      </c>
    </row>
    <row r="580" spans="1:9">
      <c r="A580" t="s">
        <v>6710</v>
      </c>
      <c r="B580" t="s">
        <v>3692</v>
      </c>
      <c r="C580" t="s">
        <v>6567</v>
      </c>
      <c r="D580" t="s">
        <v>8821</v>
      </c>
      <c r="E580">
        <v>970100277</v>
      </c>
      <c r="F580" t="s">
        <v>6593</v>
      </c>
      <c r="G580" t="s">
        <v>6599</v>
      </c>
      <c r="H580" t="s">
        <v>6595</v>
      </c>
      <c r="I580" t="s">
        <v>6408</v>
      </c>
    </row>
    <row r="581" spans="1:9">
      <c r="A581" t="s">
        <v>6710</v>
      </c>
      <c r="B581" t="s">
        <v>6927</v>
      </c>
      <c r="C581" t="s">
        <v>8822</v>
      </c>
      <c r="D581" t="s">
        <v>8823</v>
      </c>
      <c r="E581">
        <v>970100194</v>
      </c>
      <c r="F581" t="s">
        <v>6593</v>
      </c>
      <c r="G581" t="s">
        <v>6599</v>
      </c>
      <c r="H581" t="s">
        <v>6632</v>
      </c>
      <c r="I581" t="s">
        <v>6408</v>
      </c>
    </row>
    <row r="582" spans="1:9">
      <c r="A582" t="s">
        <v>6710</v>
      </c>
      <c r="B582" t="s">
        <v>6711</v>
      </c>
      <c r="C582" t="s">
        <v>8824</v>
      </c>
      <c r="D582" t="s">
        <v>8825</v>
      </c>
      <c r="E582">
        <v>970100244</v>
      </c>
      <c r="F582" t="s">
        <v>6593</v>
      </c>
      <c r="G582" t="s">
        <v>8549</v>
      </c>
      <c r="H582" t="s">
        <v>6595</v>
      </c>
      <c r="I582" t="s">
        <v>6408</v>
      </c>
    </row>
    <row r="583" spans="1:9">
      <c r="A583" t="s">
        <v>6718</v>
      </c>
      <c r="B583" t="s">
        <v>6753</v>
      </c>
      <c r="C583" t="s">
        <v>8826</v>
      </c>
      <c r="D583" t="s">
        <v>8826</v>
      </c>
      <c r="E583">
        <v>970305629</v>
      </c>
      <c r="F583" t="s">
        <v>6593</v>
      </c>
      <c r="G583" t="s">
        <v>6594</v>
      </c>
      <c r="H583" t="s">
        <v>6595</v>
      </c>
      <c r="I583" t="s">
        <v>6408</v>
      </c>
    </row>
    <row r="584" spans="1:9">
      <c r="A584" t="s">
        <v>6718</v>
      </c>
      <c r="B584" t="s">
        <v>6719</v>
      </c>
      <c r="C584" t="s">
        <v>8827</v>
      </c>
      <c r="D584" t="s">
        <v>8827</v>
      </c>
      <c r="E584">
        <v>970302022</v>
      </c>
      <c r="F584" t="s">
        <v>6593</v>
      </c>
      <c r="G584" t="s">
        <v>6655</v>
      </c>
      <c r="H584" t="s">
        <v>6595</v>
      </c>
      <c r="I584" t="s">
        <v>6408</v>
      </c>
    </row>
    <row r="585" spans="1:9">
      <c r="A585" t="s">
        <v>6718</v>
      </c>
      <c r="B585" t="s">
        <v>6780</v>
      </c>
      <c r="C585" t="s">
        <v>8828</v>
      </c>
      <c r="D585" t="s">
        <v>8829</v>
      </c>
      <c r="E585">
        <v>970302121</v>
      </c>
      <c r="F585" t="s">
        <v>6593</v>
      </c>
      <c r="G585" t="s">
        <v>6655</v>
      </c>
      <c r="H585" t="s">
        <v>6595</v>
      </c>
      <c r="I585" t="s">
        <v>6408</v>
      </c>
    </row>
    <row r="586" spans="1:9">
      <c r="A586" t="s">
        <v>6718</v>
      </c>
      <c r="B586" t="s">
        <v>6753</v>
      </c>
      <c r="C586" t="s">
        <v>8826</v>
      </c>
      <c r="D586" t="s">
        <v>8826</v>
      </c>
      <c r="E586">
        <v>970305629</v>
      </c>
      <c r="F586" t="s">
        <v>6593</v>
      </c>
      <c r="G586" t="s">
        <v>6594</v>
      </c>
      <c r="H586" t="s">
        <v>6595</v>
      </c>
      <c r="I586" t="s">
        <v>6408</v>
      </c>
    </row>
    <row r="587" spans="1:9">
      <c r="A587" t="s">
        <v>6718</v>
      </c>
      <c r="B587" t="s">
        <v>6719</v>
      </c>
      <c r="C587" t="s">
        <v>8827</v>
      </c>
      <c r="D587" t="s">
        <v>8827</v>
      </c>
      <c r="E587">
        <v>970302022</v>
      </c>
      <c r="F587" t="s">
        <v>6593</v>
      </c>
      <c r="G587" t="s">
        <v>8542</v>
      </c>
      <c r="H587" t="s">
        <v>6595</v>
      </c>
      <c r="I587" t="s">
        <v>6408</v>
      </c>
    </row>
    <row r="588" spans="1:9">
      <c r="A588" t="s">
        <v>6718</v>
      </c>
      <c r="B588" t="s">
        <v>6780</v>
      </c>
      <c r="C588" t="s">
        <v>8828</v>
      </c>
      <c r="D588" t="s">
        <v>8829</v>
      </c>
      <c r="E588">
        <v>970302121</v>
      </c>
      <c r="F588" t="s">
        <v>6593</v>
      </c>
      <c r="G588" t="s">
        <v>8542</v>
      </c>
      <c r="H588" t="s">
        <v>6595</v>
      </c>
      <c r="I588" t="s">
        <v>6408</v>
      </c>
    </row>
    <row r="589" spans="1:9">
      <c r="A589" t="s">
        <v>6625</v>
      </c>
      <c r="B589" t="s">
        <v>8830</v>
      </c>
      <c r="C589" t="s">
        <v>8831</v>
      </c>
      <c r="D589" t="s">
        <v>8831</v>
      </c>
      <c r="E589">
        <v>620101337</v>
      </c>
      <c r="F589" t="s">
        <v>6593</v>
      </c>
      <c r="G589" t="s">
        <v>6803</v>
      </c>
      <c r="H589" t="s">
        <v>6595</v>
      </c>
      <c r="I589" t="s">
        <v>6408</v>
      </c>
    </row>
    <row r="590" spans="1:9">
      <c r="A590" t="s">
        <v>6625</v>
      </c>
      <c r="B590" t="s">
        <v>6827</v>
      </c>
      <c r="C590" t="s">
        <v>8833</v>
      </c>
      <c r="D590" t="s">
        <v>6598</v>
      </c>
      <c r="E590">
        <v>20000261</v>
      </c>
      <c r="F590" t="s">
        <v>6593</v>
      </c>
      <c r="G590" t="s">
        <v>6803</v>
      </c>
      <c r="H590" t="s">
        <v>6595</v>
      </c>
      <c r="I590" t="s">
        <v>6408</v>
      </c>
    </row>
    <row r="591" spans="1:9">
      <c r="A591" t="s">
        <v>6625</v>
      </c>
      <c r="B591" t="s">
        <v>7148</v>
      </c>
      <c r="C591" t="s">
        <v>8834</v>
      </c>
      <c r="D591" t="s">
        <v>8835</v>
      </c>
      <c r="E591">
        <v>590784245</v>
      </c>
      <c r="F591" t="s">
        <v>6593</v>
      </c>
      <c r="G591" t="s">
        <v>6627</v>
      </c>
      <c r="H591" t="s">
        <v>6595</v>
      </c>
      <c r="I591" t="s">
        <v>6408</v>
      </c>
    </row>
    <row r="592" spans="1:9">
      <c r="A592" t="s">
        <v>6625</v>
      </c>
      <c r="B592" t="s">
        <v>1159</v>
      </c>
      <c r="C592" t="s">
        <v>8836</v>
      </c>
      <c r="D592" t="s">
        <v>8837</v>
      </c>
      <c r="E592">
        <v>800000069</v>
      </c>
      <c r="F592" t="s">
        <v>6593</v>
      </c>
      <c r="G592" t="s">
        <v>6621</v>
      </c>
      <c r="H592" t="s">
        <v>6595</v>
      </c>
      <c r="I592" t="s">
        <v>6408</v>
      </c>
    </row>
    <row r="593" spans="1:9">
      <c r="A593" t="s">
        <v>6625</v>
      </c>
      <c r="B593" t="s">
        <v>6686</v>
      </c>
      <c r="C593" t="s">
        <v>6462</v>
      </c>
      <c r="D593" t="s">
        <v>6598</v>
      </c>
      <c r="E593">
        <v>620100057</v>
      </c>
      <c r="F593" t="s">
        <v>6593</v>
      </c>
      <c r="G593" t="s">
        <v>6655</v>
      </c>
      <c r="H593" t="s">
        <v>6595</v>
      </c>
      <c r="I593" t="s">
        <v>6408</v>
      </c>
    </row>
    <row r="594" spans="1:9">
      <c r="A594" t="s">
        <v>6625</v>
      </c>
      <c r="B594" t="s">
        <v>6835</v>
      </c>
      <c r="C594" t="s">
        <v>6464</v>
      </c>
      <c r="D594" t="s">
        <v>6598</v>
      </c>
      <c r="E594">
        <v>590782215</v>
      </c>
      <c r="F594" t="s">
        <v>6593</v>
      </c>
      <c r="G594" t="s">
        <v>6621</v>
      </c>
      <c r="H594" t="s">
        <v>8437</v>
      </c>
      <c r="I594" t="s">
        <v>6408</v>
      </c>
    </row>
    <row r="595" spans="1:9">
      <c r="A595" t="s">
        <v>6625</v>
      </c>
      <c r="B595" t="s">
        <v>6850</v>
      </c>
      <c r="C595" t="s">
        <v>8838</v>
      </c>
      <c r="D595" t="s">
        <v>6598</v>
      </c>
      <c r="E595">
        <v>590782652</v>
      </c>
      <c r="F595" t="s">
        <v>6593</v>
      </c>
      <c r="G595" t="s">
        <v>6648</v>
      </c>
      <c r="H595" t="s">
        <v>6595</v>
      </c>
      <c r="I595" t="s">
        <v>6408</v>
      </c>
    </row>
    <row r="596" spans="1:9">
      <c r="A596" t="s">
        <v>6625</v>
      </c>
      <c r="B596" t="s">
        <v>7077</v>
      </c>
      <c r="C596" t="s">
        <v>6465</v>
      </c>
      <c r="D596" t="s">
        <v>6598</v>
      </c>
      <c r="E596">
        <v>590780193</v>
      </c>
      <c r="F596" t="s">
        <v>6593</v>
      </c>
      <c r="G596" t="s">
        <v>6652</v>
      </c>
      <c r="H596" t="s">
        <v>6595</v>
      </c>
      <c r="I596" t="s">
        <v>6408</v>
      </c>
    </row>
    <row r="597" spans="1:9">
      <c r="A597" t="s">
        <v>6625</v>
      </c>
      <c r="B597" t="s">
        <v>6749</v>
      </c>
      <c r="C597" t="s">
        <v>8839</v>
      </c>
      <c r="D597" t="s">
        <v>8840</v>
      </c>
      <c r="E597">
        <v>20000022</v>
      </c>
      <c r="F597" t="s">
        <v>6593</v>
      </c>
      <c r="G597" t="s">
        <v>6627</v>
      </c>
      <c r="H597" t="s">
        <v>8434</v>
      </c>
      <c r="I597" t="s">
        <v>6408</v>
      </c>
    </row>
    <row r="598" spans="1:9">
      <c r="A598" t="s">
        <v>6625</v>
      </c>
      <c r="B598" t="s">
        <v>6827</v>
      </c>
      <c r="C598" t="s">
        <v>6460</v>
      </c>
      <c r="D598" t="s">
        <v>6598</v>
      </c>
      <c r="E598">
        <v>20000261</v>
      </c>
      <c r="F598" t="s">
        <v>6593</v>
      </c>
      <c r="G598" t="s">
        <v>8841</v>
      </c>
      <c r="H598" t="s">
        <v>6595</v>
      </c>
      <c r="I598" t="s">
        <v>6408</v>
      </c>
    </row>
    <row r="599" spans="1:9">
      <c r="A599" t="s">
        <v>6625</v>
      </c>
      <c r="B599" t="s">
        <v>1144</v>
      </c>
      <c r="C599" t="s">
        <v>8842</v>
      </c>
      <c r="D599" t="s">
        <v>8843</v>
      </c>
      <c r="E599">
        <v>800000051</v>
      </c>
      <c r="F599" t="s">
        <v>6593</v>
      </c>
      <c r="G599" t="s">
        <v>6627</v>
      </c>
      <c r="H599" t="s">
        <v>6595</v>
      </c>
      <c r="I599" t="s">
        <v>6408</v>
      </c>
    </row>
    <row r="600" spans="1:9">
      <c r="A600" t="s">
        <v>6625</v>
      </c>
      <c r="B600" t="s">
        <v>6695</v>
      </c>
      <c r="C600" t="s">
        <v>8844</v>
      </c>
      <c r="D600" t="s">
        <v>8845</v>
      </c>
      <c r="E600">
        <v>590782645</v>
      </c>
      <c r="F600" t="s">
        <v>6593</v>
      </c>
      <c r="G600" t="s">
        <v>6627</v>
      </c>
      <c r="H600" t="s">
        <v>6595</v>
      </c>
      <c r="I600" t="s">
        <v>6408</v>
      </c>
    </row>
    <row r="601" spans="1:9">
      <c r="A601" t="s">
        <v>6625</v>
      </c>
      <c r="B601" t="s">
        <v>6684</v>
      </c>
      <c r="C601" t="s">
        <v>8846</v>
      </c>
      <c r="D601" t="s">
        <v>6598</v>
      </c>
      <c r="E601">
        <v>590782637</v>
      </c>
      <c r="F601" t="s">
        <v>6593</v>
      </c>
      <c r="G601" t="s">
        <v>6658</v>
      </c>
      <c r="H601" t="s">
        <v>6595</v>
      </c>
      <c r="I601" t="s">
        <v>6408</v>
      </c>
    </row>
    <row r="602" spans="1:9">
      <c r="A602" t="s">
        <v>6625</v>
      </c>
      <c r="B602" t="s">
        <v>1067</v>
      </c>
      <c r="C602" t="s">
        <v>8847</v>
      </c>
      <c r="D602" t="s">
        <v>6598</v>
      </c>
      <c r="E602">
        <v>800000036</v>
      </c>
      <c r="F602" t="s">
        <v>6593</v>
      </c>
      <c r="G602" t="s">
        <v>6627</v>
      </c>
      <c r="H602" t="s">
        <v>6595</v>
      </c>
      <c r="I602" t="s">
        <v>6408</v>
      </c>
    </row>
    <row r="603" spans="1:9">
      <c r="A603" t="s">
        <v>6625</v>
      </c>
      <c r="B603" t="s">
        <v>6736</v>
      </c>
      <c r="C603" t="s">
        <v>6463</v>
      </c>
      <c r="D603" t="s">
        <v>8848</v>
      </c>
      <c r="E603">
        <v>590783239</v>
      </c>
      <c r="F603" t="s">
        <v>6593</v>
      </c>
      <c r="G603" t="s">
        <v>6655</v>
      </c>
      <c r="H603" t="s">
        <v>8556</v>
      </c>
      <c r="I603" t="s">
        <v>6408</v>
      </c>
    </row>
    <row r="604" spans="1:9">
      <c r="A604" t="s">
        <v>6625</v>
      </c>
      <c r="B604" t="s">
        <v>6807</v>
      </c>
      <c r="C604" t="s">
        <v>8849</v>
      </c>
      <c r="D604" t="s">
        <v>6598</v>
      </c>
      <c r="E604">
        <v>590782421</v>
      </c>
      <c r="F604" t="s">
        <v>6593</v>
      </c>
      <c r="G604" t="s">
        <v>8416</v>
      </c>
      <c r="H604" t="s">
        <v>6595</v>
      </c>
      <c r="I604" t="s">
        <v>6408</v>
      </c>
    </row>
    <row r="605" spans="1:9">
      <c r="A605" t="s">
        <v>6625</v>
      </c>
      <c r="B605" t="s">
        <v>6696</v>
      </c>
      <c r="C605" t="s">
        <v>8850</v>
      </c>
      <c r="D605" t="s">
        <v>8851</v>
      </c>
      <c r="E605">
        <v>620100073</v>
      </c>
      <c r="F605" t="s">
        <v>6593</v>
      </c>
      <c r="G605" t="s">
        <v>6599</v>
      </c>
      <c r="H605" t="s">
        <v>6595</v>
      </c>
      <c r="I605" t="s">
        <v>6408</v>
      </c>
    </row>
    <row r="606" spans="1:9">
      <c r="A606" t="s">
        <v>6625</v>
      </c>
      <c r="B606" t="s">
        <v>6797</v>
      </c>
      <c r="C606" t="s">
        <v>8852</v>
      </c>
      <c r="D606" t="s">
        <v>6598</v>
      </c>
      <c r="E606">
        <v>800000093</v>
      </c>
      <c r="F606" t="s">
        <v>6593</v>
      </c>
      <c r="G606" t="s">
        <v>6648</v>
      </c>
      <c r="H606" t="s">
        <v>6595</v>
      </c>
      <c r="I606" t="s">
        <v>6408</v>
      </c>
    </row>
    <row r="607" spans="1:9">
      <c r="A607" t="s">
        <v>6625</v>
      </c>
      <c r="B607" t="s">
        <v>6707</v>
      </c>
      <c r="C607" t="s">
        <v>8832</v>
      </c>
      <c r="D607" t="s">
        <v>8831</v>
      </c>
      <c r="E607">
        <v>620101337</v>
      </c>
      <c r="F607" t="s">
        <v>6593</v>
      </c>
      <c r="G607" t="s">
        <v>8853</v>
      </c>
      <c r="H607" t="s">
        <v>6595</v>
      </c>
      <c r="I607" t="s">
        <v>6408</v>
      </c>
    </row>
    <row r="608" spans="1:9">
      <c r="A608" t="s">
        <v>6625</v>
      </c>
      <c r="B608" t="s">
        <v>7099</v>
      </c>
      <c r="C608" t="s">
        <v>8854</v>
      </c>
      <c r="D608" t="s">
        <v>6598</v>
      </c>
      <c r="E608">
        <v>800000119</v>
      </c>
      <c r="F608" t="s">
        <v>6593</v>
      </c>
      <c r="G608" t="s">
        <v>6599</v>
      </c>
      <c r="H608" t="s">
        <v>6595</v>
      </c>
      <c r="I608" t="s">
        <v>6408</v>
      </c>
    </row>
    <row r="609" spans="1:9">
      <c r="A609" t="s">
        <v>6625</v>
      </c>
      <c r="B609" t="s">
        <v>6849</v>
      </c>
      <c r="C609" t="s">
        <v>8855</v>
      </c>
      <c r="D609" t="s">
        <v>8856</v>
      </c>
      <c r="E609">
        <v>590781647</v>
      </c>
      <c r="F609" t="s">
        <v>6593</v>
      </c>
      <c r="G609" t="s">
        <v>6627</v>
      </c>
      <c r="H609" t="s">
        <v>6595</v>
      </c>
      <c r="I609" t="s">
        <v>6408</v>
      </c>
    </row>
    <row r="610" spans="1:9">
      <c r="A610" t="s">
        <v>6625</v>
      </c>
      <c r="B610" t="s">
        <v>6773</v>
      </c>
      <c r="C610" t="s">
        <v>8857</v>
      </c>
      <c r="D610" t="s">
        <v>6598</v>
      </c>
      <c r="E610">
        <v>620103432</v>
      </c>
      <c r="F610" t="s">
        <v>6593</v>
      </c>
      <c r="G610" t="s">
        <v>6655</v>
      </c>
      <c r="H610" t="s">
        <v>6595</v>
      </c>
      <c r="I610" t="s">
        <v>6408</v>
      </c>
    </row>
    <row r="611" spans="1:9">
      <c r="A611" t="s">
        <v>6625</v>
      </c>
      <c r="B611" t="s">
        <v>6869</v>
      </c>
      <c r="C611" t="s">
        <v>8858</v>
      </c>
      <c r="D611" t="s">
        <v>8859</v>
      </c>
      <c r="E611">
        <v>620100081</v>
      </c>
      <c r="F611" t="s">
        <v>6593</v>
      </c>
      <c r="G611" t="s">
        <v>6599</v>
      </c>
      <c r="H611" t="s">
        <v>6595</v>
      </c>
      <c r="I611" t="s">
        <v>6408</v>
      </c>
    </row>
    <row r="612" spans="1:9">
      <c r="A612" t="s">
        <v>6625</v>
      </c>
      <c r="B612" t="s">
        <v>1180</v>
      </c>
      <c r="C612" t="s">
        <v>8860</v>
      </c>
      <c r="D612" t="s">
        <v>6598</v>
      </c>
      <c r="E612">
        <v>800000077</v>
      </c>
      <c r="F612" t="s">
        <v>6593</v>
      </c>
      <c r="G612" t="s">
        <v>6594</v>
      </c>
      <c r="H612" t="s">
        <v>6595</v>
      </c>
      <c r="I612" t="s">
        <v>6408</v>
      </c>
    </row>
    <row r="613" spans="1:9">
      <c r="A613" t="s">
        <v>6625</v>
      </c>
      <c r="B613" t="s">
        <v>6816</v>
      </c>
      <c r="C613" t="s">
        <v>8861</v>
      </c>
      <c r="D613" t="s">
        <v>6598</v>
      </c>
      <c r="E613">
        <v>590782207</v>
      </c>
      <c r="F613" t="s">
        <v>6593</v>
      </c>
      <c r="G613" t="s">
        <v>6594</v>
      </c>
      <c r="H613" t="s">
        <v>6595</v>
      </c>
      <c r="I613" t="s">
        <v>6408</v>
      </c>
    </row>
    <row r="614" spans="1:9">
      <c r="A614" t="s">
        <v>6625</v>
      </c>
      <c r="B614" t="s">
        <v>6912</v>
      </c>
      <c r="C614" t="s">
        <v>8862</v>
      </c>
      <c r="D614" t="s">
        <v>8863</v>
      </c>
      <c r="E614">
        <v>20004404</v>
      </c>
      <c r="F614" t="s">
        <v>6593</v>
      </c>
      <c r="G614" t="s">
        <v>6627</v>
      </c>
      <c r="H614" t="s">
        <v>8434</v>
      </c>
      <c r="I614" t="s">
        <v>6408</v>
      </c>
    </row>
    <row r="615" spans="1:9">
      <c r="A615" t="s">
        <v>6625</v>
      </c>
      <c r="B615" t="s">
        <v>7115</v>
      </c>
      <c r="C615" t="s">
        <v>8864</v>
      </c>
      <c r="D615" t="s">
        <v>8865</v>
      </c>
      <c r="E615">
        <v>590053120</v>
      </c>
      <c r="F615" t="s">
        <v>6593</v>
      </c>
      <c r="G615" t="s">
        <v>6627</v>
      </c>
      <c r="H615" t="s">
        <v>6595</v>
      </c>
      <c r="I615" t="s">
        <v>6408</v>
      </c>
    </row>
    <row r="616" spans="1:9">
      <c r="A616" t="s">
        <v>6625</v>
      </c>
      <c r="B616" t="s">
        <v>6830</v>
      </c>
      <c r="C616" t="s">
        <v>8866</v>
      </c>
      <c r="D616" t="s">
        <v>6598</v>
      </c>
      <c r="E616">
        <v>590781902</v>
      </c>
      <c r="F616" t="s">
        <v>6593</v>
      </c>
      <c r="G616" t="s">
        <v>8736</v>
      </c>
      <c r="H616" t="s">
        <v>6595</v>
      </c>
      <c r="I616" t="s">
        <v>6408</v>
      </c>
    </row>
    <row r="617" spans="1:9">
      <c r="A617" t="s">
        <v>6625</v>
      </c>
      <c r="B617" t="s">
        <v>6626</v>
      </c>
      <c r="C617" t="s">
        <v>8867</v>
      </c>
      <c r="D617" t="s">
        <v>8868</v>
      </c>
      <c r="E617">
        <v>20003620</v>
      </c>
      <c r="F617" t="s">
        <v>6593</v>
      </c>
      <c r="G617" t="s">
        <v>6627</v>
      </c>
      <c r="H617" t="s">
        <v>8434</v>
      </c>
      <c r="I617" t="s">
        <v>6408</v>
      </c>
    </row>
    <row r="618" spans="1:9">
      <c r="A618" t="s">
        <v>6625</v>
      </c>
      <c r="B618" t="s">
        <v>7096</v>
      </c>
      <c r="C618" t="s">
        <v>8869</v>
      </c>
      <c r="D618" t="s">
        <v>6598</v>
      </c>
      <c r="E618">
        <v>800000028</v>
      </c>
      <c r="F618" t="s">
        <v>6593</v>
      </c>
      <c r="G618" t="s">
        <v>6607</v>
      </c>
      <c r="H618" t="s">
        <v>6595</v>
      </c>
      <c r="I618" t="s">
        <v>6408</v>
      </c>
    </row>
    <row r="619" spans="1:9">
      <c r="A619" t="s">
        <v>6625</v>
      </c>
      <c r="B619" t="s">
        <v>6967</v>
      </c>
      <c r="C619" t="s">
        <v>8870</v>
      </c>
      <c r="D619" t="s">
        <v>6598</v>
      </c>
      <c r="E619">
        <v>590781803</v>
      </c>
      <c r="F619" t="s">
        <v>6593</v>
      </c>
      <c r="G619" t="s">
        <v>6607</v>
      </c>
      <c r="H619" t="s">
        <v>6595</v>
      </c>
      <c r="I619" t="s">
        <v>6408</v>
      </c>
    </row>
    <row r="620" spans="1:9">
      <c r="A620" t="s">
        <v>6625</v>
      </c>
      <c r="B620" t="s">
        <v>6763</v>
      </c>
      <c r="C620" t="s">
        <v>8871</v>
      </c>
      <c r="D620" t="s">
        <v>8872</v>
      </c>
      <c r="E620">
        <v>620101360</v>
      </c>
      <c r="F620" t="s">
        <v>6593</v>
      </c>
      <c r="G620" t="s">
        <v>6607</v>
      </c>
      <c r="H620" t="s">
        <v>6595</v>
      </c>
      <c r="I620" t="s">
        <v>6408</v>
      </c>
    </row>
    <row r="621" spans="1:9">
      <c r="A621" t="s">
        <v>6625</v>
      </c>
      <c r="B621" t="s">
        <v>6815</v>
      </c>
      <c r="C621" t="s">
        <v>6459</v>
      </c>
      <c r="D621" t="s">
        <v>6598</v>
      </c>
      <c r="E621">
        <v>20000063</v>
      </c>
      <c r="F621" t="s">
        <v>6593</v>
      </c>
      <c r="G621" t="s">
        <v>6607</v>
      </c>
      <c r="H621" t="s">
        <v>6595</v>
      </c>
      <c r="I621" t="s">
        <v>6408</v>
      </c>
    </row>
    <row r="622" spans="1:9">
      <c r="A622" t="s">
        <v>6625</v>
      </c>
      <c r="B622" t="s">
        <v>6906</v>
      </c>
      <c r="C622" t="s">
        <v>6560</v>
      </c>
      <c r="D622" t="s">
        <v>6598</v>
      </c>
      <c r="E622">
        <v>600100028</v>
      </c>
      <c r="F622" t="s">
        <v>6593</v>
      </c>
      <c r="G622" t="s">
        <v>6599</v>
      </c>
      <c r="H622" t="s">
        <v>6595</v>
      </c>
      <c r="I622" t="s">
        <v>6408</v>
      </c>
    </row>
    <row r="623" spans="1:9">
      <c r="A623" t="s">
        <v>6625</v>
      </c>
      <c r="B623" t="s">
        <v>6723</v>
      </c>
      <c r="C623" t="s">
        <v>8873</v>
      </c>
      <c r="D623" t="s">
        <v>8874</v>
      </c>
      <c r="E623">
        <v>20000287</v>
      </c>
      <c r="F623" t="s">
        <v>6593</v>
      </c>
      <c r="G623" t="s">
        <v>6648</v>
      </c>
      <c r="H623" t="s">
        <v>6595</v>
      </c>
      <c r="I623" t="s">
        <v>6408</v>
      </c>
    </row>
    <row r="624" spans="1:9">
      <c r="A624" t="s">
        <v>6625</v>
      </c>
      <c r="B624" t="s">
        <v>6732</v>
      </c>
      <c r="C624" t="s">
        <v>8875</v>
      </c>
      <c r="D624" t="s">
        <v>6598</v>
      </c>
      <c r="E624">
        <v>590782165</v>
      </c>
      <c r="F624" t="s">
        <v>6593</v>
      </c>
      <c r="G624" t="s">
        <v>8876</v>
      </c>
      <c r="H624" t="s">
        <v>6595</v>
      </c>
      <c r="I624" t="s">
        <v>6408</v>
      </c>
    </row>
    <row r="625" spans="1:9">
      <c r="A625" t="s">
        <v>6625</v>
      </c>
      <c r="B625" t="s">
        <v>6726</v>
      </c>
      <c r="C625" t="s">
        <v>8877</v>
      </c>
      <c r="D625" t="s">
        <v>8878</v>
      </c>
      <c r="E625">
        <v>600100648</v>
      </c>
      <c r="F625" t="s">
        <v>6593</v>
      </c>
      <c r="G625" t="s">
        <v>6682</v>
      </c>
      <c r="H625" t="s">
        <v>6595</v>
      </c>
      <c r="I625" t="s">
        <v>6408</v>
      </c>
    </row>
    <row r="626" spans="1:9">
      <c r="A626" t="s">
        <v>6625</v>
      </c>
      <c r="B626" t="s">
        <v>4402</v>
      </c>
      <c r="C626" t="s">
        <v>8879</v>
      </c>
      <c r="D626" t="s">
        <v>6598</v>
      </c>
      <c r="E626">
        <v>590780227</v>
      </c>
      <c r="F626" t="s">
        <v>6593</v>
      </c>
      <c r="G626" t="s">
        <v>6846</v>
      </c>
      <c r="H626" t="s">
        <v>6595</v>
      </c>
      <c r="I626" t="s">
        <v>6408</v>
      </c>
    </row>
    <row r="627" spans="1:9">
      <c r="A627" t="s">
        <v>6625</v>
      </c>
      <c r="B627" t="s">
        <v>6893</v>
      </c>
      <c r="C627" t="s">
        <v>6470</v>
      </c>
      <c r="D627" t="s">
        <v>6598</v>
      </c>
      <c r="E627">
        <v>600100721</v>
      </c>
      <c r="F627" t="s">
        <v>6593</v>
      </c>
      <c r="G627" t="s">
        <v>6655</v>
      </c>
      <c r="H627" t="s">
        <v>6595</v>
      </c>
      <c r="I627" t="s">
        <v>6408</v>
      </c>
    </row>
    <row r="628" spans="1:9">
      <c r="A628" t="s">
        <v>6625</v>
      </c>
      <c r="B628" t="s">
        <v>6664</v>
      </c>
      <c r="C628" t="s">
        <v>8880</v>
      </c>
      <c r="D628" t="s">
        <v>8881</v>
      </c>
      <c r="E628">
        <v>20004495</v>
      </c>
      <c r="F628" t="s">
        <v>6593</v>
      </c>
      <c r="G628" t="s">
        <v>6594</v>
      </c>
      <c r="H628" t="s">
        <v>8434</v>
      </c>
      <c r="I628" t="s">
        <v>6408</v>
      </c>
    </row>
    <row r="629" spans="1:9">
      <c r="A629" t="s">
        <v>6625</v>
      </c>
      <c r="B629" t="s">
        <v>7107</v>
      </c>
      <c r="C629" t="s">
        <v>6469</v>
      </c>
      <c r="D629" t="s">
        <v>6598</v>
      </c>
      <c r="E629">
        <v>600101984</v>
      </c>
      <c r="F629" t="s">
        <v>6593</v>
      </c>
      <c r="G629" t="s">
        <v>6655</v>
      </c>
      <c r="H629" t="s">
        <v>8556</v>
      </c>
      <c r="I629" t="s">
        <v>6408</v>
      </c>
    </row>
    <row r="630" spans="1:9">
      <c r="A630" t="s">
        <v>6625</v>
      </c>
      <c r="B630" t="s">
        <v>6840</v>
      </c>
      <c r="C630" t="s">
        <v>8882</v>
      </c>
      <c r="D630" t="s">
        <v>8883</v>
      </c>
      <c r="E630">
        <v>20000071</v>
      </c>
      <c r="F630" t="s">
        <v>6593</v>
      </c>
      <c r="G630" t="s">
        <v>6599</v>
      </c>
      <c r="H630" t="s">
        <v>6595</v>
      </c>
      <c r="I630" t="s">
        <v>6408</v>
      </c>
    </row>
    <row r="631" spans="1:9">
      <c r="A631" t="s">
        <v>6625</v>
      </c>
      <c r="B631" t="s">
        <v>6920</v>
      </c>
      <c r="C631" t="s">
        <v>8884</v>
      </c>
      <c r="D631" t="s">
        <v>8885</v>
      </c>
      <c r="E631">
        <v>20000055</v>
      </c>
      <c r="F631" t="s">
        <v>6593</v>
      </c>
      <c r="G631" t="s">
        <v>6599</v>
      </c>
      <c r="H631" t="s">
        <v>6595</v>
      </c>
      <c r="I631" t="s">
        <v>6408</v>
      </c>
    </row>
    <row r="632" spans="1:9">
      <c r="A632" t="s">
        <v>6625</v>
      </c>
      <c r="B632" t="s">
        <v>6918</v>
      </c>
      <c r="C632" t="s">
        <v>8886</v>
      </c>
      <c r="D632" t="s">
        <v>8887</v>
      </c>
      <c r="E632">
        <v>590781621</v>
      </c>
      <c r="F632" t="s">
        <v>6593</v>
      </c>
      <c r="G632" t="s">
        <v>6599</v>
      </c>
      <c r="H632" t="s">
        <v>6595</v>
      </c>
      <c r="I632" t="s">
        <v>6408</v>
      </c>
    </row>
    <row r="633" spans="1:9">
      <c r="A633" t="s">
        <v>6625</v>
      </c>
      <c r="B633" t="s">
        <v>6749</v>
      </c>
      <c r="C633" t="s">
        <v>8840</v>
      </c>
      <c r="D633" t="s">
        <v>8840</v>
      </c>
      <c r="E633">
        <v>20000022</v>
      </c>
      <c r="F633" t="s">
        <v>6593</v>
      </c>
      <c r="G633" t="s">
        <v>7086</v>
      </c>
      <c r="H633" t="s">
        <v>6595</v>
      </c>
      <c r="I633" t="s">
        <v>6408</v>
      </c>
    </row>
    <row r="634" spans="1:9">
      <c r="A634" t="s">
        <v>6625</v>
      </c>
      <c r="B634" t="s">
        <v>6921</v>
      </c>
      <c r="C634" t="s">
        <v>8888</v>
      </c>
      <c r="D634" t="s">
        <v>8889</v>
      </c>
      <c r="E634">
        <v>590781670</v>
      </c>
      <c r="F634" t="s">
        <v>6593</v>
      </c>
      <c r="G634" t="s">
        <v>6594</v>
      </c>
      <c r="H634" t="s">
        <v>6595</v>
      </c>
      <c r="I634" t="s">
        <v>6408</v>
      </c>
    </row>
    <row r="635" spans="1:9">
      <c r="A635" t="s">
        <v>6625</v>
      </c>
      <c r="B635" t="s">
        <v>3776</v>
      </c>
      <c r="C635" t="s">
        <v>6471</v>
      </c>
      <c r="D635" t="s">
        <v>6598</v>
      </c>
      <c r="E635">
        <v>590782660</v>
      </c>
      <c r="F635" t="s">
        <v>6593</v>
      </c>
      <c r="G635" t="s">
        <v>6599</v>
      </c>
      <c r="H635" t="s">
        <v>6595</v>
      </c>
      <c r="I635" t="s">
        <v>6408</v>
      </c>
    </row>
    <row r="636" spans="1:9">
      <c r="A636" t="s">
        <v>6625</v>
      </c>
      <c r="B636" t="s">
        <v>3795</v>
      </c>
      <c r="C636" t="s">
        <v>8890</v>
      </c>
      <c r="D636" t="s">
        <v>6598</v>
      </c>
      <c r="E636">
        <v>620101287</v>
      </c>
      <c r="F636" t="s">
        <v>6593</v>
      </c>
      <c r="G636" t="s">
        <v>6599</v>
      </c>
      <c r="H636" t="s">
        <v>6595</v>
      </c>
      <c r="I636" t="s">
        <v>6408</v>
      </c>
    </row>
    <row r="637" spans="1:9">
      <c r="A637" t="s">
        <v>6625</v>
      </c>
      <c r="B637" t="s">
        <v>3700</v>
      </c>
      <c r="C637" t="s">
        <v>8891</v>
      </c>
      <c r="D637" t="s">
        <v>6598</v>
      </c>
      <c r="E637">
        <v>590782678</v>
      </c>
      <c r="F637" t="s">
        <v>6593</v>
      </c>
      <c r="G637" t="s">
        <v>6599</v>
      </c>
      <c r="H637" t="s">
        <v>6595</v>
      </c>
      <c r="I637" t="s">
        <v>6408</v>
      </c>
    </row>
    <row r="638" spans="1:9">
      <c r="A638" t="s">
        <v>6625</v>
      </c>
      <c r="B638" t="s">
        <v>7091</v>
      </c>
      <c r="C638" t="s">
        <v>8892</v>
      </c>
      <c r="D638" t="s">
        <v>6598</v>
      </c>
      <c r="E638">
        <v>590034740</v>
      </c>
      <c r="F638" t="s">
        <v>6593</v>
      </c>
      <c r="G638" t="s">
        <v>6599</v>
      </c>
      <c r="H638" t="s">
        <v>6595</v>
      </c>
      <c r="I638" t="s">
        <v>6408</v>
      </c>
    </row>
    <row r="639" spans="1:9">
      <c r="A639" t="s">
        <v>6625</v>
      </c>
      <c r="B639" t="s">
        <v>7097</v>
      </c>
      <c r="C639" t="s">
        <v>6472</v>
      </c>
      <c r="D639" t="s">
        <v>6598</v>
      </c>
      <c r="E639">
        <v>800000044</v>
      </c>
      <c r="F639" t="s">
        <v>6593</v>
      </c>
      <c r="G639" t="s">
        <v>6682</v>
      </c>
      <c r="H639" t="s">
        <v>6595</v>
      </c>
      <c r="I639" t="s">
        <v>6408</v>
      </c>
    </row>
    <row r="640" spans="1:9">
      <c r="A640" t="s">
        <v>6625</v>
      </c>
      <c r="B640" t="s">
        <v>8893</v>
      </c>
      <c r="C640" t="s">
        <v>8894</v>
      </c>
      <c r="D640" t="s">
        <v>8863</v>
      </c>
      <c r="E640">
        <v>20004404</v>
      </c>
      <c r="F640" t="s">
        <v>6593</v>
      </c>
      <c r="G640" t="s">
        <v>6983</v>
      </c>
      <c r="H640" t="s">
        <v>8434</v>
      </c>
      <c r="I640" t="s">
        <v>6408</v>
      </c>
    </row>
    <row r="641" spans="1:9">
      <c r="A641" t="s">
        <v>6625</v>
      </c>
      <c r="B641" t="s">
        <v>1703</v>
      </c>
      <c r="C641" t="s">
        <v>8895</v>
      </c>
      <c r="D641" t="s">
        <v>8896</v>
      </c>
      <c r="E641">
        <v>590781795</v>
      </c>
      <c r="F641" t="s">
        <v>6593</v>
      </c>
      <c r="G641" t="s">
        <v>6594</v>
      </c>
      <c r="H641" t="s">
        <v>6595</v>
      </c>
      <c r="I641" t="s">
        <v>6408</v>
      </c>
    </row>
    <row r="642" spans="1:9">
      <c r="A642" t="s">
        <v>6625</v>
      </c>
      <c r="B642" t="s">
        <v>6738</v>
      </c>
      <c r="C642" t="s">
        <v>6466</v>
      </c>
      <c r="D642" t="s">
        <v>8897</v>
      </c>
      <c r="E642">
        <v>590781415</v>
      </c>
      <c r="F642" t="s">
        <v>6593</v>
      </c>
      <c r="G642" t="s">
        <v>6655</v>
      </c>
      <c r="H642" t="s">
        <v>6595</v>
      </c>
      <c r="I642" t="s">
        <v>6408</v>
      </c>
    </row>
    <row r="643" spans="1:9">
      <c r="A643" t="s">
        <v>6625</v>
      </c>
      <c r="B643" t="s">
        <v>7101</v>
      </c>
      <c r="C643" t="s">
        <v>6555</v>
      </c>
      <c r="D643" t="s">
        <v>6598</v>
      </c>
      <c r="E643">
        <v>20000295</v>
      </c>
      <c r="F643" t="s">
        <v>6593</v>
      </c>
      <c r="G643" t="s">
        <v>6599</v>
      </c>
      <c r="H643" t="s">
        <v>8556</v>
      </c>
      <c r="I643" t="s">
        <v>6408</v>
      </c>
    </row>
    <row r="644" spans="1:9">
      <c r="A644" t="s">
        <v>6625</v>
      </c>
      <c r="B644" t="s">
        <v>6971</v>
      </c>
      <c r="C644" t="s">
        <v>6468</v>
      </c>
      <c r="D644" t="s">
        <v>6598</v>
      </c>
      <c r="E644">
        <v>600100713</v>
      </c>
      <c r="F644" t="s">
        <v>6593</v>
      </c>
      <c r="G644" t="s">
        <v>8555</v>
      </c>
      <c r="H644" t="s">
        <v>6595</v>
      </c>
      <c r="I644" t="s">
        <v>6408</v>
      </c>
    </row>
    <row r="645" spans="1:9">
      <c r="A645" t="s">
        <v>6625</v>
      </c>
      <c r="B645" t="s">
        <v>2404</v>
      </c>
      <c r="C645" t="s">
        <v>8898</v>
      </c>
      <c r="D645" t="s">
        <v>6598</v>
      </c>
      <c r="E645">
        <v>800000085</v>
      </c>
      <c r="F645" t="s">
        <v>6593</v>
      </c>
      <c r="G645" t="s">
        <v>6621</v>
      </c>
      <c r="H645" t="s">
        <v>6595</v>
      </c>
      <c r="I645" t="s">
        <v>6408</v>
      </c>
    </row>
    <row r="646" spans="1:9">
      <c r="A646" t="s">
        <v>6625</v>
      </c>
      <c r="B646" t="s">
        <v>6674</v>
      </c>
      <c r="C646" t="s">
        <v>8899</v>
      </c>
      <c r="D646" t="s">
        <v>8900</v>
      </c>
      <c r="E646">
        <v>620101295</v>
      </c>
      <c r="F646" t="s">
        <v>6593</v>
      </c>
      <c r="G646" t="s">
        <v>6599</v>
      </c>
      <c r="H646" t="s">
        <v>6595</v>
      </c>
      <c r="I646" t="s">
        <v>6408</v>
      </c>
    </row>
    <row r="647" spans="1:9">
      <c r="A647" t="s">
        <v>6625</v>
      </c>
      <c r="B647" t="s">
        <v>7029</v>
      </c>
      <c r="C647" t="s">
        <v>8901</v>
      </c>
      <c r="D647" t="s">
        <v>8902</v>
      </c>
      <c r="E647">
        <v>590781811</v>
      </c>
      <c r="F647" t="s">
        <v>6593</v>
      </c>
      <c r="G647" t="s">
        <v>6599</v>
      </c>
      <c r="H647" t="s">
        <v>7030</v>
      </c>
      <c r="I647" t="s">
        <v>6408</v>
      </c>
    </row>
    <row r="648" spans="1:9">
      <c r="A648" t="s">
        <v>6625</v>
      </c>
      <c r="B648" t="s">
        <v>6999</v>
      </c>
      <c r="C648" t="s">
        <v>6467</v>
      </c>
      <c r="D648" t="s">
        <v>6598</v>
      </c>
      <c r="E648">
        <v>620103440</v>
      </c>
      <c r="F648" t="s">
        <v>6593</v>
      </c>
      <c r="G648" t="s">
        <v>6655</v>
      </c>
      <c r="H648" t="s">
        <v>6595</v>
      </c>
      <c r="I648" t="s">
        <v>6408</v>
      </c>
    </row>
    <row r="649" spans="1:9">
      <c r="A649" t="s">
        <v>6625</v>
      </c>
      <c r="B649" t="s">
        <v>2743</v>
      </c>
      <c r="C649" t="s">
        <v>8903</v>
      </c>
      <c r="D649" t="s">
        <v>8904</v>
      </c>
      <c r="E649">
        <v>590782439</v>
      </c>
      <c r="F649" t="s">
        <v>6593</v>
      </c>
      <c r="G649" t="s">
        <v>6594</v>
      </c>
      <c r="H649" t="s">
        <v>6595</v>
      </c>
      <c r="I649" t="s">
        <v>6408</v>
      </c>
    </row>
    <row r="650" spans="1:9">
      <c r="A650" t="s">
        <v>6625</v>
      </c>
      <c r="B650" t="s">
        <v>6913</v>
      </c>
      <c r="C650" t="s">
        <v>8905</v>
      </c>
      <c r="D650" t="s">
        <v>8906</v>
      </c>
      <c r="E650">
        <v>590781639</v>
      </c>
      <c r="F650" t="s">
        <v>6593</v>
      </c>
      <c r="G650" t="s">
        <v>6599</v>
      </c>
      <c r="H650" t="s">
        <v>6595</v>
      </c>
      <c r="I650" t="s">
        <v>6408</v>
      </c>
    </row>
    <row r="651" spans="1:9">
      <c r="A651" t="s">
        <v>6625</v>
      </c>
      <c r="B651" t="s">
        <v>6771</v>
      </c>
      <c r="C651" t="s">
        <v>8907</v>
      </c>
      <c r="D651" t="s">
        <v>6598</v>
      </c>
      <c r="E651">
        <v>20000253</v>
      </c>
      <c r="F651" t="s">
        <v>6593</v>
      </c>
      <c r="G651" t="s">
        <v>6772</v>
      </c>
      <c r="H651" t="s">
        <v>8434</v>
      </c>
      <c r="I651" t="s">
        <v>6408</v>
      </c>
    </row>
    <row r="652" spans="1:9">
      <c r="A652" t="s">
        <v>6625</v>
      </c>
      <c r="B652" t="s">
        <v>4438</v>
      </c>
      <c r="C652" t="s">
        <v>8908</v>
      </c>
      <c r="D652" t="s">
        <v>8909</v>
      </c>
      <c r="E652">
        <v>600108948</v>
      </c>
      <c r="F652" t="s">
        <v>6593</v>
      </c>
      <c r="G652" t="s">
        <v>6599</v>
      </c>
      <c r="H652" t="s">
        <v>6595</v>
      </c>
      <c r="I652" t="s">
        <v>6408</v>
      </c>
    </row>
    <row r="653" spans="1:9">
      <c r="A653" t="s">
        <v>6625</v>
      </c>
      <c r="B653" t="s">
        <v>7005</v>
      </c>
      <c r="C653" t="s">
        <v>8910</v>
      </c>
      <c r="D653" t="s">
        <v>8911</v>
      </c>
      <c r="E653">
        <v>600100572</v>
      </c>
      <c r="F653" t="s">
        <v>6593</v>
      </c>
      <c r="G653" t="s">
        <v>6594</v>
      </c>
      <c r="H653" t="s">
        <v>6595</v>
      </c>
      <c r="I653" t="s">
        <v>6408</v>
      </c>
    </row>
    <row r="654" spans="1:9">
      <c r="A654" t="s">
        <v>6625</v>
      </c>
      <c r="B654" t="s">
        <v>8912</v>
      </c>
      <c r="C654" t="s">
        <v>8913</v>
      </c>
      <c r="D654" t="s">
        <v>6598</v>
      </c>
      <c r="E654">
        <v>590780227</v>
      </c>
      <c r="F654" t="s">
        <v>6593</v>
      </c>
      <c r="G654" t="s">
        <v>7086</v>
      </c>
      <c r="H654" t="s">
        <v>6595</v>
      </c>
      <c r="I654" t="s">
        <v>6408</v>
      </c>
    </row>
    <row r="655" spans="1:9">
      <c r="A655" t="s">
        <v>6625</v>
      </c>
      <c r="B655" t="s">
        <v>7067</v>
      </c>
      <c r="C655" t="s">
        <v>8914</v>
      </c>
      <c r="D655" t="s">
        <v>8915</v>
      </c>
      <c r="E655">
        <v>590785663</v>
      </c>
      <c r="F655" t="s">
        <v>6593</v>
      </c>
      <c r="G655" t="s">
        <v>6594</v>
      </c>
      <c r="H655" t="s">
        <v>6595</v>
      </c>
      <c r="I655" t="s">
        <v>6408</v>
      </c>
    </row>
    <row r="656" spans="1:9">
      <c r="A656" t="s">
        <v>6625</v>
      </c>
      <c r="B656" t="s">
        <v>6664</v>
      </c>
      <c r="C656" t="s">
        <v>8880</v>
      </c>
      <c r="D656" t="s">
        <v>8881</v>
      </c>
      <c r="E656">
        <v>20004495</v>
      </c>
      <c r="F656" t="s">
        <v>6593</v>
      </c>
      <c r="G656" t="s">
        <v>6594</v>
      </c>
      <c r="H656" t="s">
        <v>8434</v>
      </c>
      <c r="I656" t="s">
        <v>6408</v>
      </c>
    </row>
    <row r="657" spans="1:9">
      <c r="A657" t="s">
        <v>6625</v>
      </c>
      <c r="B657" t="s">
        <v>7107</v>
      </c>
      <c r="C657" t="s">
        <v>6469</v>
      </c>
      <c r="D657" t="s">
        <v>6598</v>
      </c>
      <c r="E657">
        <v>600101984</v>
      </c>
      <c r="F657" t="s">
        <v>6593</v>
      </c>
      <c r="G657" t="s">
        <v>8541</v>
      </c>
      <c r="H657" t="s">
        <v>6595</v>
      </c>
      <c r="I657" t="s">
        <v>6408</v>
      </c>
    </row>
    <row r="658" spans="1:9">
      <c r="A658" t="s">
        <v>6625</v>
      </c>
      <c r="B658" t="s">
        <v>6840</v>
      </c>
      <c r="C658" t="s">
        <v>8882</v>
      </c>
      <c r="D658" t="s">
        <v>8883</v>
      </c>
      <c r="E658">
        <v>20000071</v>
      </c>
      <c r="F658" t="s">
        <v>6593</v>
      </c>
      <c r="G658" t="s">
        <v>6599</v>
      </c>
      <c r="H658" t="s">
        <v>6595</v>
      </c>
      <c r="I658" t="s">
        <v>6408</v>
      </c>
    </row>
    <row r="659" spans="1:9">
      <c r="A659" t="s">
        <v>6625</v>
      </c>
      <c r="B659" t="s">
        <v>6920</v>
      </c>
      <c r="C659" t="s">
        <v>8884</v>
      </c>
      <c r="D659" t="s">
        <v>8885</v>
      </c>
      <c r="E659">
        <v>20000055</v>
      </c>
      <c r="F659" t="s">
        <v>6593</v>
      </c>
      <c r="G659" t="s">
        <v>6599</v>
      </c>
      <c r="H659" t="s">
        <v>6595</v>
      </c>
      <c r="I659" t="s">
        <v>6408</v>
      </c>
    </row>
    <row r="660" spans="1:9">
      <c r="A660" t="s">
        <v>6625</v>
      </c>
      <c r="B660" t="s">
        <v>6918</v>
      </c>
      <c r="C660" t="s">
        <v>8886</v>
      </c>
      <c r="D660" t="s">
        <v>8887</v>
      </c>
      <c r="E660">
        <v>590781621</v>
      </c>
      <c r="F660" t="s">
        <v>6593</v>
      </c>
      <c r="G660" t="s">
        <v>6599</v>
      </c>
      <c r="H660" t="s">
        <v>6595</v>
      </c>
      <c r="I660" t="s">
        <v>6408</v>
      </c>
    </row>
    <row r="661" spans="1:9">
      <c r="A661" t="s">
        <v>6625</v>
      </c>
      <c r="B661" t="s">
        <v>6749</v>
      </c>
      <c r="C661" t="s">
        <v>8840</v>
      </c>
      <c r="D661" t="s">
        <v>8840</v>
      </c>
      <c r="E661">
        <v>20000022</v>
      </c>
      <c r="F661" t="s">
        <v>6593</v>
      </c>
      <c r="G661" t="s">
        <v>7086</v>
      </c>
      <c r="H661" t="s">
        <v>6595</v>
      </c>
      <c r="I661" t="s">
        <v>6408</v>
      </c>
    </row>
    <row r="662" spans="1:9">
      <c r="A662" t="s">
        <v>6625</v>
      </c>
      <c r="B662" t="s">
        <v>6921</v>
      </c>
      <c r="C662" t="s">
        <v>8888</v>
      </c>
      <c r="D662" t="s">
        <v>8889</v>
      </c>
      <c r="E662">
        <v>590781670</v>
      </c>
      <c r="F662" t="s">
        <v>6593</v>
      </c>
      <c r="G662" t="s">
        <v>6594</v>
      </c>
      <c r="H662" t="s">
        <v>6595</v>
      </c>
      <c r="I662" t="s">
        <v>6408</v>
      </c>
    </row>
    <row r="663" spans="1:9">
      <c r="A663" t="s">
        <v>6625</v>
      </c>
      <c r="B663" t="s">
        <v>3776</v>
      </c>
      <c r="C663" t="s">
        <v>6471</v>
      </c>
      <c r="D663" t="s">
        <v>6598</v>
      </c>
      <c r="E663">
        <v>590782660</v>
      </c>
      <c r="F663" t="s">
        <v>6593</v>
      </c>
      <c r="G663" t="s">
        <v>6599</v>
      </c>
      <c r="H663" t="s">
        <v>6595</v>
      </c>
      <c r="I663" t="s">
        <v>6408</v>
      </c>
    </row>
    <row r="664" spans="1:9">
      <c r="A664" t="s">
        <v>6625</v>
      </c>
      <c r="B664" t="s">
        <v>3795</v>
      </c>
      <c r="C664" t="s">
        <v>8890</v>
      </c>
      <c r="D664" t="s">
        <v>6598</v>
      </c>
      <c r="E664">
        <v>620101287</v>
      </c>
      <c r="F664" t="s">
        <v>6593</v>
      </c>
      <c r="G664" t="s">
        <v>6599</v>
      </c>
      <c r="H664" t="s">
        <v>6595</v>
      </c>
      <c r="I664" t="s">
        <v>6408</v>
      </c>
    </row>
    <row r="665" spans="1:9">
      <c r="A665" t="s">
        <v>6625</v>
      </c>
      <c r="B665" t="s">
        <v>3700</v>
      </c>
      <c r="C665" t="s">
        <v>8891</v>
      </c>
      <c r="D665" t="s">
        <v>6598</v>
      </c>
      <c r="E665">
        <v>590782678</v>
      </c>
      <c r="F665" t="s">
        <v>6593</v>
      </c>
      <c r="G665" t="s">
        <v>6599</v>
      </c>
      <c r="H665" t="s">
        <v>6595</v>
      </c>
      <c r="I665" t="s">
        <v>6408</v>
      </c>
    </row>
    <row r="666" spans="1:9">
      <c r="A666" t="s">
        <v>6625</v>
      </c>
      <c r="B666" t="s">
        <v>7091</v>
      </c>
      <c r="C666" t="s">
        <v>8892</v>
      </c>
      <c r="D666" t="s">
        <v>6598</v>
      </c>
      <c r="E666">
        <v>590034740</v>
      </c>
      <c r="F666" t="s">
        <v>6593</v>
      </c>
      <c r="G666" t="s">
        <v>6599</v>
      </c>
      <c r="H666" t="s">
        <v>6595</v>
      </c>
      <c r="I666" t="s">
        <v>6408</v>
      </c>
    </row>
    <row r="667" spans="1:9">
      <c r="A667" t="s">
        <v>6625</v>
      </c>
      <c r="B667" t="s">
        <v>7097</v>
      </c>
      <c r="C667" t="s">
        <v>6472</v>
      </c>
      <c r="D667" t="s">
        <v>6598</v>
      </c>
      <c r="E667">
        <v>800000044</v>
      </c>
      <c r="F667" t="s">
        <v>6593</v>
      </c>
      <c r="G667" t="s">
        <v>8545</v>
      </c>
      <c r="H667" t="s">
        <v>6595</v>
      </c>
      <c r="I667" t="s">
        <v>6408</v>
      </c>
    </row>
    <row r="668" spans="1:9">
      <c r="A668" t="s">
        <v>6625</v>
      </c>
      <c r="B668" t="s">
        <v>8893</v>
      </c>
      <c r="C668" t="s">
        <v>8894</v>
      </c>
      <c r="D668" t="s">
        <v>8863</v>
      </c>
      <c r="E668">
        <v>20004404</v>
      </c>
      <c r="F668" t="s">
        <v>6593</v>
      </c>
      <c r="G668" t="s">
        <v>8916</v>
      </c>
      <c r="H668" t="s">
        <v>8434</v>
      </c>
      <c r="I668" t="s">
        <v>6408</v>
      </c>
    </row>
    <row r="669" spans="1:9">
      <c r="A669" t="s">
        <v>6625</v>
      </c>
      <c r="B669" t="s">
        <v>1703</v>
      </c>
      <c r="C669" t="s">
        <v>8895</v>
      </c>
      <c r="D669" t="s">
        <v>8896</v>
      </c>
      <c r="E669">
        <v>590781795</v>
      </c>
      <c r="F669" t="s">
        <v>6593</v>
      </c>
      <c r="G669" t="s">
        <v>6594</v>
      </c>
      <c r="H669" t="s">
        <v>6595</v>
      </c>
      <c r="I669" t="s">
        <v>6408</v>
      </c>
    </row>
    <row r="670" spans="1:9">
      <c r="A670" t="s">
        <v>6625</v>
      </c>
      <c r="B670" t="s">
        <v>6827</v>
      </c>
      <c r="C670" t="s">
        <v>6460</v>
      </c>
      <c r="D670" t="s">
        <v>6598</v>
      </c>
      <c r="E670">
        <v>20000261</v>
      </c>
      <c r="F670" t="s">
        <v>6593</v>
      </c>
      <c r="G670" t="s">
        <v>8917</v>
      </c>
      <c r="H670" t="s">
        <v>6595</v>
      </c>
      <c r="I670" t="s">
        <v>6408</v>
      </c>
    </row>
    <row r="671" spans="1:9">
      <c r="A671" t="s">
        <v>6625</v>
      </c>
      <c r="B671" t="s">
        <v>6773</v>
      </c>
      <c r="C671" t="s">
        <v>8857</v>
      </c>
      <c r="D671" t="s">
        <v>6598</v>
      </c>
      <c r="E671">
        <v>620103432</v>
      </c>
      <c r="F671" t="s">
        <v>6593</v>
      </c>
      <c r="G671" t="s">
        <v>7086</v>
      </c>
      <c r="H671" t="s">
        <v>6595</v>
      </c>
      <c r="I671" t="s">
        <v>6408</v>
      </c>
    </row>
    <row r="672" spans="1:9">
      <c r="A672" t="s">
        <v>6625</v>
      </c>
      <c r="B672" t="s">
        <v>6816</v>
      </c>
      <c r="C672" t="s">
        <v>8861</v>
      </c>
      <c r="D672" t="s">
        <v>6598</v>
      </c>
      <c r="E672">
        <v>590782207</v>
      </c>
      <c r="F672" t="s">
        <v>6593</v>
      </c>
      <c r="G672" t="s">
        <v>7086</v>
      </c>
      <c r="H672" t="s">
        <v>6595</v>
      </c>
      <c r="I672" t="s">
        <v>6408</v>
      </c>
    </row>
    <row r="673" spans="1:9">
      <c r="A673" t="s">
        <v>6625</v>
      </c>
      <c r="B673" t="s">
        <v>6738</v>
      </c>
      <c r="C673" t="s">
        <v>6466</v>
      </c>
      <c r="D673" t="s">
        <v>8897</v>
      </c>
      <c r="E673">
        <v>590781415</v>
      </c>
      <c r="F673" t="s">
        <v>6593</v>
      </c>
      <c r="G673" t="s">
        <v>8541</v>
      </c>
      <c r="H673" t="s">
        <v>6595</v>
      </c>
      <c r="I673" t="s">
        <v>6408</v>
      </c>
    </row>
    <row r="674" spans="1:9">
      <c r="A674" t="s">
        <v>6625</v>
      </c>
      <c r="B674" t="s">
        <v>7101</v>
      </c>
      <c r="C674" t="s">
        <v>6555</v>
      </c>
      <c r="D674" t="s">
        <v>6598</v>
      </c>
      <c r="E674">
        <v>20000295</v>
      </c>
      <c r="F674" t="s">
        <v>6593</v>
      </c>
      <c r="G674" t="s">
        <v>6627</v>
      </c>
      <c r="H674" t="s">
        <v>6595</v>
      </c>
      <c r="I674" t="s">
        <v>6408</v>
      </c>
    </row>
    <row r="675" spans="1:9">
      <c r="A675" t="s">
        <v>6625</v>
      </c>
      <c r="B675" t="s">
        <v>6971</v>
      </c>
      <c r="C675" t="s">
        <v>6468</v>
      </c>
      <c r="D675" t="s">
        <v>6598</v>
      </c>
      <c r="E675">
        <v>600100713</v>
      </c>
      <c r="F675" t="s">
        <v>6593</v>
      </c>
      <c r="G675" t="s">
        <v>8545</v>
      </c>
      <c r="H675" t="s">
        <v>6595</v>
      </c>
      <c r="I675" t="s">
        <v>6408</v>
      </c>
    </row>
    <row r="676" spans="1:9">
      <c r="A676" t="s">
        <v>6625</v>
      </c>
      <c r="B676" t="s">
        <v>6707</v>
      </c>
      <c r="C676" t="s">
        <v>8832</v>
      </c>
      <c r="D676" t="s">
        <v>8831</v>
      </c>
      <c r="E676">
        <v>620101337</v>
      </c>
      <c r="F676" t="s">
        <v>6593</v>
      </c>
      <c r="G676" t="s">
        <v>7086</v>
      </c>
      <c r="H676" t="s">
        <v>6595</v>
      </c>
      <c r="I676" t="s">
        <v>6408</v>
      </c>
    </row>
    <row r="677" spans="1:9">
      <c r="A677" t="s">
        <v>6625</v>
      </c>
      <c r="B677" t="s">
        <v>6726</v>
      </c>
      <c r="C677" t="s">
        <v>8877</v>
      </c>
      <c r="D677" t="s">
        <v>8878</v>
      </c>
      <c r="E677">
        <v>600100648</v>
      </c>
      <c r="F677" t="s">
        <v>6593</v>
      </c>
      <c r="G677" t="s">
        <v>7080</v>
      </c>
      <c r="H677" t="s">
        <v>6595</v>
      </c>
      <c r="I677" t="s">
        <v>6408</v>
      </c>
    </row>
    <row r="678" spans="1:9">
      <c r="A678" t="s">
        <v>6625</v>
      </c>
      <c r="B678" t="s">
        <v>6807</v>
      </c>
      <c r="C678" t="s">
        <v>8849</v>
      </c>
      <c r="D678" t="s">
        <v>6598</v>
      </c>
      <c r="E678">
        <v>590782421</v>
      </c>
      <c r="F678" t="s">
        <v>6593</v>
      </c>
      <c r="G678" t="s">
        <v>6708</v>
      </c>
      <c r="H678" t="s">
        <v>6595</v>
      </c>
      <c r="I678" t="s">
        <v>6408</v>
      </c>
    </row>
    <row r="679" spans="1:9">
      <c r="A679" t="s">
        <v>6625</v>
      </c>
      <c r="B679" t="s">
        <v>1180</v>
      </c>
      <c r="C679" t="s">
        <v>8860</v>
      </c>
      <c r="D679" t="s">
        <v>6598</v>
      </c>
      <c r="E679">
        <v>800000077</v>
      </c>
      <c r="F679" t="s">
        <v>6593</v>
      </c>
      <c r="G679" t="s">
        <v>7086</v>
      </c>
      <c r="H679" t="s">
        <v>6595</v>
      </c>
      <c r="I679" t="s">
        <v>6408</v>
      </c>
    </row>
    <row r="680" spans="1:9">
      <c r="A680" t="s">
        <v>6625</v>
      </c>
      <c r="B680" t="s">
        <v>6893</v>
      </c>
      <c r="C680" t="s">
        <v>6470</v>
      </c>
      <c r="D680" t="s">
        <v>6598</v>
      </c>
      <c r="E680">
        <v>600100721</v>
      </c>
      <c r="F680" t="s">
        <v>6593</v>
      </c>
      <c r="G680" t="s">
        <v>7086</v>
      </c>
      <c r="H680" t="s">
        <v>6595</v>
      </c>
      <c r="I680" t="s">
        <v>6408</v>
      </c>
    </row>
    <row r="681" spans="1:9">
      <c r="A681" t="s">
        <v>6625</v>
      </c>
      <c r="B681" t="s">
        <v>6732</v>
      </c>
      <c r="C681" t="s">
        <v>8875</v>
      </c>
      <c r="D681" t="s">
        <v>6598</v>
      </c>
      <c r="E681">
        <v>590782165</v>
      </c>
      <c r="F681" t="s">
        <v>6593</v>
      </c>
      <c r="G681" t="s">
        <v>8544</v>
      </c>
      <c r="H681" t="s">
        <v>6595</v>
      </c>
      <c r="I681" t="s">
        <v>6408</v>
      </c>
    </row>
    <row r="682" spans="1:9">
      <c r="A682" t="s">
        <v>6625</v>
      </c>
      <c r="B682" t="s">
        <v>6732</v>
      </c>
      <c r="C682" t="s">
        <v>8875</v>
      </c>
      <c r="D682" t="s">
        <v>6598</v>
      </c>
      <c r="E682">
        <v>590782165</v>
      </c>
      <c r="F682" t="s">
        <v>6593</v>
      </c>
      <c r="G682" t="s">
        <v>7086</v>
      </c>
      <c r="H682" t="s">
        <v>6595</v>
      </c>
      <c r="I682" t="s">
        <v>6408</v>
      </c>
    </row>
    <row r="683" spans="1:9">
      <c r="A683" t="s">
        <v>6625</v>
      </c>
      <c r="B683" t="s">
        <v>7077</v>
      </c>
      <c r="C683" t="s">
        <v>6465</v>
      </c>
      <c r="D683" t="s">
        <v>6598</v>
      </c>
      <c r="E683">
        <v>590780193</v>
      </c>
      <c r="F683" t="s">
        <v>6593</v>
      </c>
      <c r="G683" t="s">
        <v>8809</v>
      </c>
      <c r="H683" t="s">
        <v>6595</v>
      </c>
      <c r="I683" t="s">
        <v>6408</v>
      </c>
    </row>
    <row r="684" spans="1:9">
      <c r="A684" t="s">
        <v>6625</v>
      </c>
      <c r="B684" t="s">
        <v>2404</v>
      </c>
      <c r="C684" t="s">
        <v>8898</v>
      </c>
      <c r="D684" t="s">
        <v>6598</v>
      </c>
      <c r="E684">
        <v>800000085</v>
      </c>
      <c r="F684" t="s">
        <v>6593</v>
      </c>
      <c r="G684" t="s">
        <v>6621</v>
      </c>
      <c r="H684" t="s">
        <v>6595</v>
      </c>
      <c r="I684" t="s">
        <v>6408</v>
      </c>
    </row>
    <row r="685" spans="1:9">
      <c r="A685" t="s">
        <v>6625</v>
      </c>
      <c r="B685" t="s">
        <v>6674</v>
      </c>
      <c r="C685" t="s">
        <v>8899</v>
      </c>
      <c r="D685" t="s">
        <v>8900</v>
      </c>
      <c r="E685">
        <v>620101295</v>
      </c>
      <c r="F685" t="s">
        <v>6593</v>
      </c>
      <c r="G685" t="s">
        <v>6599</v>
      </c>
      <c r="H685" t="s">
        <v>6595</v>
      </c>
      <c r="I685" t="s">
        <v>6408</v>
      </c>
    </row>
    <row r="686" spans="1:9">
      <c r="A686" t="s">
        <v>6625</v>
      </c>
      <c r="B686" t="s">
        <v>7099</v>
      </c>
      <c r="C686" t="s">
        <v>8854</v>
      </c>
      <c r="D686" t="s">
        <v>6598</v>
      </c>
      <c r="E686">
        <v>800000119</v>
      </c>
      <c r="F686" t="s">
        <v>6593</v>
      </c>
      <c r="G686" t="s">
        <v>7086</v>
      </c>
      <c r="H686" t="s">
        <v>6595</v>
      </c>
      <c r="I686" t="s">
        <v>6408</v>
      </c>
    </row>
    <row r="687" spans="1:9">
      <c r="A687" t="s">
        <v>6625</v>
      </c>
      <c r="B687" t="s">
        <v>7029</v>
      </c>
      <c r="C687" t="s">
        <v>8901</v>
      </c>
      <c r="D687" t="s">
        <v>8902</v>
      </c>
      <c r="E687">
        <v>590781811</v>
      </c>
      <c r="F687" t="s">
        <v>6593</v>
      </c>
      <c r="G687" t="s">
        <v>6599</v>
      </c>
      <c r="H687" t="s">
        <v>7030</v>
      </c>
      <c r="I687" t="s">
        <v>6408</v>
      </c>
    </row>
    <row r="688" spans="1:9">
      <c r="A688" t="s">
        <v>6625</v>
      </c>
      <c r="B688" t="s">
        <v>6707</v>
      </c>
      <c r="C688" t="s">
        <v>8832</v>
      </c>
      <c r="D688" t="s">
        <v>8831</v>
      </c>
      <c r="E688">
        <v>620101337</v>
      </c>
      <c r="F688" t="s">
        <v>6593</v>
      </c>
      <c r="G688" t="s">
        <v>6772</v>
      </c>
      <c r="H688" t="s">
        <v>6595</v>
      </c>
      <c r="I688" t="s">
        <v>6408</v>
      </c>
    </row>
    <row r="689" spans="1:9">
      <c r="A689" t="s">
        <v>6625</v>
      </c>
      <c r="B689" t="s">
        <v>6999</v>
      </c>
      <c r="C689" t="s">
        <v>6467</v>
      </c>
      <c r="D689" t="s">
        <v>6598</v>
      </c>
      <c r="E689">
        <v>620103440</v>
      </c>
      <c r="F689" t="s">
        <v>6593</v>
      </c>
      <c r="G689" t="s">
        <v>8541</v>
      </c>
      <c r="H689" t="s">
        <v>6595</v>
      </c>
      <c r="I689" t="s">
        <v>6408</v>
      </c>
    </row>
    <row r="690" spans="1:9">
      <c r="A690" t="s">
        <v>6625</v>
      </c>
      <c r="B690" t="s">
        <v>6830</v>
      </c>
      <c r="C690" t="s">
        <v>8866</v>
      </c>
      <c r="D690" t="s">
        <v>6598</v>
      </c>
      <c r="E690">
        <v>590781902</v>
      </c>
      <c r="F690" t="s">
        <v>6593</v>
      </c>
      <c r="G690" t="s">
        <v>8809</v>
      </c>
      <c r="H690" t="s">
        <v>6595</v>
      </c>
      <c r="I690" t="s">
        <v>6408</v>
      </c>
    </row>
    <row r="691" spans="1:9">
      <c r="A691" t="s">
        <v>6625</v>
      </c>
      <c r="B691" t="s">
        <v>6738</v>
      </c>
      <c r="C691" t="s">
        <v>6466</v>
      </c>
      <c r="D691" t="s">
        <v>8897</v>
      </c>
      <c r="E691">
        <v>590781415</v>
      </c>
      <c r="F691" t="s">
        <v>6593</v>
      </c>
      <c r="G691" t="s">
        <v>7086</v>
      </c>
      <c r="H691" t="s">
        <v>6595</v>
      </c>
      <c r="I691" t="s">
        <v>6408</v>
      </c>
    </row>
    <row r="692" spans="1:9">
      <c r="A692" t="s">
        <v>6625</v>
      </c>
      <c r="B692" t="s">
        <v>7101</v>
      </c>
      <c r="C692" t="s">
        <v>6555</v>
      </c>
      <c r="D692" t="s">
        <v>6598</v>
      </c>
      <c r="E692">
        <v>20000295</v>
      </c>
      <c r="F692" t="s">
        <v>6593</v>
      </c>
      <c r="G692" t="s">
        <v>7086</v>
      </c>
      <c r="H692" t="s">
        <v>8556</v>
      </c>
      <c r="I692" t="s">
        <v>6408</v>
      </c>
    </row>
    <row r="693" spans="1:9">
      <c r="A693" t="s">
        <v>6625</v>
      </c>
      <c r="B693" t="s">
        <v>2743</v>
      </c>
      <c r="C693" t="s">
        <v>8903</v>
      </c>
      <c r="D693" t="s">
        <v>8904</v>
      </c>
      <c r="E693">
        <v>590782439</v>
      </c>
      <c r="F693" t="s">
        <v>6593</v>
      </c>
      <c r="G693" t="s">
        <v>6594</v>
      </c>
      <c r="H693" t="s">
        <v>6595</v>
      </c>
      <c r="I693" t="s">
        <v>6408</v>
      </c>
    </row>
    <row r="694" spans="1:9">
      <c r="A694" t="s">
        <v>6625</v>
      </c>
      <c r="B694" t="s">
        <v>7107</v>
      </c>
      <c r="C694" t="s">
        <v>6469</v>
      </c>
      <c r="D694" t="s">
        <v>6598</v>
      </c>
      <c r="E694">
        <v>600101984</v>
      </c>
      <c r="F694" t="s">
        <v>6593</v>
      </c>
      <c r="G694" t="s">
        <v>7086</v>
      </c>
      <c r="H694" t="s">
        <v>8556</v>
      </c>
      <c r="I694" t="s">
        <v>6408</v>
      </c>
    </row>
    <row r="695" spans="1:9">
      <c r="A695" t="s">
        <v>6625</v>
      </c>
      <c r="B695" t="s">
        <v>6835</v>
      </c>
      <c r="C695" t="s">
        <v>6464</v>
      </c>
      <c r="D695" t="s">
        <v>6598</v>
      </c>
      <c r="E695">
        <v>590782215</v>
      </c>
      <c r="F695" t="s">
        <v>6593</v>
      </c>
      <c r="G695" t="s">
        <v>7086</v>
      </c>
      <c r="H695" t="s">
        <v>8437</v>
      </c>
      <c r="I695" t="s">
        <v>6408</v>
      </c>
    </row>
    <row r="696" spans="1:9">
      <c r="A696" t="s">
        <v>6625</v>
      </c>
      <c r="B696" t="s">
        <v>6913</v>
      </c>
      <c r="C696" t="s">
        <v>8905</v>
      </c>
      <c r="D696" t="s">
        <v>8906</v>
      </c>
      <c r="E696">
        <v>590781639</v>
      </c>
      <c r="F696" t="s">
        <v>6593</v>
      </c>
      <c r="G696" t="s">
        <v>6599</v>
      </c>
      <c r="H696" t="s">
        <v>6595</v>
      </c>
      <c r="I696" t="s">
        <v>6408</v>
      </c>
    </row>
    <row r="697" spans="1:9">
      <c r="A697" t="s">
        <v>6625</v>
      </c>
      <c r="B697" t="s">
        <v>1159</v>
      </c>
      <c r="C697" t="s">
        <v>8836</v>
      </c>
      <c r="D697" t="s">
        <v>8837</v>
      </c>
      <c r="E697">
        <v>800000069</v>
      </c>
      <c r="F697" t="s">
        <v>6593</v>
      </c>
      <c r="G697" t="s">
        <v>7086</v>
      </c>
      <c r="H697" t="s">
        <v>6595</v>
      </c>
      <c r="I697" t="s">
        <v>6408</v>
      </c>
    </row>
    <row r="698" spans="1:9">
      <c r="A698" t="s">
        <v>6625</v>
      </c>
      <c r="B698" t="s">
        <v>6771</v>
      </c>
      <c r="C698" t="s">
        <v>8907</v>
      </c>
      <c r="D698" t="s">
        <v>6598</v>
      </c>
      <c r="E698">
        <v>20000253</v>
      </c>
      <c r="F698" t="s">
        <v>6593</v>
      </c>
      <c r="G698" t="s">
        <v>6772</v>
      </c>
      <c r="H698" t="s">
        <v>8434</v>
      </c>
      <c r="I698" t="s">
        <v>6408</v>
      </c>
    </row>
    <row r="699" spans="1:9">
      <c r="A699" t="s">
        <v>6625</v>
      </c>
      <c r="B699" t="s">
        <v>6971</v>
      </c>
      <c r="C699" t="s">
        <v>6468</v>
      </c>
      <c r="D699" t="s">
        <v>6598</v>
      </c>
      <c r="E699">
        <v>600100713</v>
      </c>
      <c r="F699" t="s">
        <v>6593</v>
      </c>
      <c r="G699" t="s">
        <v>6708</v>
      </c>
      <c r="H699" t="s">
        <v>6595</v>
      </c>
      <c r="I699" t="s">
        <v>6408</v>
      </c>
    </row>
    <row r="700" spans="1:9">
      <c r="A700" t="s">
        <v>6625</v>
      </c>
      <c r="B700" t="s">
        <v>4438</v>
      </c>
      <c r="C700" t="s">
        <v>8908</v>
      </c>
      <c r="D700" t="s">
        <v>8909</v>
      </c>
      <c r="E700">
        <v>600108948</v>
      </c>
      <c r="F700" t="s">
        <v>6593</v>
      </c>
      <c r="G700" t="s">
        <v>6599</v>
      </c>
      <c r="H700" t="s">
        <v>6595</v>
      </c>
      <c r="I700" t="s">
        <v>6408</v>
      </c>
    </row>
    <row r="701" spans="1:9">
      <c r="A701" t="s">
        <v>6625</v>
      </c>
      <c r="B701" t="s">
        <v>7005</v>
      </c>
      <c r="C701" t="s">
        <v>8910</v>
      </c>
      <c r="D701" t="s">
        <v>8911</v>
      </c>
      <c r="E701">
        <v>600100572</v>
      </c>
      <c r="F701" t="s">
        <v>6593</v>
      </c>
      <c r="G701" t="s">
        <v>6594</v>
      </c>
      <c r="H701" t="s">
        <v>6595</v>
      </c>
      <c r="I701" t="s">
        <v>6408</v>
      </c>
    </row>
    <row r="702" spans="1:9">
      <c r="A702" t="s">
        <v>6625</v>
      </c>
      <c r="B702" t="s">
        <v>6736</v>
      </c>
      <c r="C702" t="s">
        <v>6463</v>
      </c>
      <c r="D702" t="s">
        <v>8848</v>
      </c>
      <c r="E702">
        <v>590783239</v>
      </c>
      <c r="F702" t="s">
        <v>6593</v>
      </c>
      <c r="G702" t="s">
        <v>8812</v>
      </c>
      <c r="H702" t="s">
        <v>8556</v>
      </c>
      <c r="I702" t="s">
        <v>6408</v>
      </c>
    </row>
    <row r="703" spans="1:9">
      <c r="A703" t="s">
        <v>6625</v>
      </c>
      <c r="B703" t="s">
        <v>8912</v>
      </c>
      <c r="C703" t="s">
        <v>8913</v>
      </c>
      <c r="D703" t="s">
        <v>6598</v>
      </c>
      <c r="E703">
        <v>590780227</v>
      </c>
      <c r="F703" t="s">
        <v>6593</v>
      </c>
      <c r="G703" t="s">
        <v>7086</v>
      </c>
      <c r="H703" t="s">
        <v>6595</v>
      </c>
      <c r="I703" t="s">
        <v>6408</v>
      </c>
    </row>
    <row r="704" spans="1:9">
      <c r="A704" t="s">
        <v>6625</v>
      </c>
      <c r="B704" t="s">
        <v>6906</v>
      </c>
      <c r="C704" t="s">
        <v>6560</v>
      </c>
      <c r="D704" t="s">
        <v>6598</v>
      </c>
      <c r="E704">
        <v>600100028</v>
      </c>
      <c r="F704" t="s">
        <v>6593</v>
      </c>
      <c r="G704" t="s">
        <v>7086</v>
      </c>
      <c r="H704" t="s">
        <v>6595</v>
      </c>
      <c r="I704" t="s">
        <v>6408</v>
      </c>
    </row>
    <row r="705" spans="1:9">
      <c r="A705" t="s">
        <v>6625</v>
      </c>
      <c r="B705" t="s">
        <v>6999</v>
      </c>
      <c r="C705" t="s">
        <v>6467</v>
      </c>
      <c r="D705" t="s">
        <v>6598</v>
      </c>
      <c r="E705">
        <v>620103440</v>
      </c>
      <c r="F705" t="s">
        <v>6593</v>
      </c>
      <c r="G705" t="s">
        <v>7086</v>
      </c>
      <c r="H705" t="s">
        <v>6595</v>
      </c>
      <c r="I705" t="s">
        <v>6408</v>
      </c>
    </row>
    <row r="706" spans="1:9">
      <c r="A706" t="s">
        <v>6625</v>
      </c>
      <c r="B706" t="s">
        <v>6686</v>
      </c>
      <c r="C706" t="s">
        <v>6462</v>
      </c>
      <c r="D706" t="s">
        <v>6598</v>
      </c>
      <c r="E706">
        <v>620100057</v>
      </c>
      <c r="F706" t="s">
        <v>6593</v>
      </c>
      <c r="G706" t="s">
        <v>7086</v>
      </c>
      <c r="H706" t="s">
        <v>6595</v>
      </c>
      <c r="I706" t="s">
        <v>6408</v>
      </c>
    </row>
    <row r="707" spans="1:9">
      <c r="A707" t="s">
        <v>6625</v>
      </c>
      <c r="B707" t="s">
        <v>6707</v>
      </c>
      <c r="C707" t="s">
        <v>8832</v>
      </c>
      <c r="D707" t="s">
        <v>8831</v>
      </c>
      <c r="E707">
        <v>620101337</v>
      </c>
      <c r="F707" t="s">
        <v>6593</v>
      </c>
      <c r="G707" t="s">
        <v>8543</v>
      </c>
      <c r="H707" t="s">
        <v>6595</v>
      </c>
      <c r="I707" t="s">
        <v>6408</v>
      </c>
    </row>
    <row r="708" spans="1:9">
      <c r="A708" t="s">
        <v>6625</v>
      </c>
      <c r="B708" t="s">
        <v>6696</v>
      </c>
      <c r="C708" t="s">
        <v>8850</v>
      </c>
      <c r="D708" t="s">
        <v>8851</v>
      </c>
      <c r="E708">
        <v>620100073</v>
      </c>
      <c r="F708" t="s">
        <v>6593</v>
      </c>
      <c r="G708" t="s">
        <v>7086</v>
      </c>
      <c r="H708" t="s">
        <v>6595</v>
      </c>
      <c r="I708" t="s">
        <v>6408</v>
      </c>
    </row>
    <row r="709" spans="1:9">
      <c r="A709" t="s">
        <v>6625</v>
      </c>
      <c r="B709" t="s">
        <v>6869</v>
      </c>
      <c r="C709" t="s">
        <v>8858</v>
      </c>
      <c r="D709" t="s">
        <v>8859</v>
      </c>
      <c r="E709">
        <v>620100081</v>
      </c>
      <c r="F709" t="s">
        <v>6593</v>
      </c>
      <c r="G709" t="s">
        <v>7086</v>
      </c>
      <c r="H709" t="s">
        <v>6595</v>
      </c>
      <c r="I709" t="s">
        <v>6408</v>
      </c>
    </row>
    <row r="710" spans="1:9">
      <c r="A710" t="s">
        <v>6625</v>
      </c>
      <c r="B710" t="s">
        <v>7067</v>
      </c>
      <c r="C710" t="s">
        <v>8914</v>
      </c>
      <c r="D710" t="s">
        <v>8915</v>
      </c>
      <c r="E710">
        <v>590785663</v>
      </c>
      <c r="F710" t="s">
        <v>6593</v>
      </c>
      <c r="G710" t="s">
        <v>6594</v>
      </c>
      <c r="H710" t="s">
        <v>6595</v>
      </c>
      <c r="I710" t="s">
        <v>6408</v>
      </c>
    </row>
    <row r="711" spans="1:9">
      <c r="A711" t="s">
        <v>6615</v>
      </c>
      <c r="B711" t="s">
        <v>8918</v>
      </c>
      <c r="C711" t="s">
        <v>286</v>
      </c>
      <c r="D711" t="s">
        <v>6598</v>
      </c>
      <c r="E711">
        <v>750712184</v>
      </c>
      <c r="F711" t="s">
        <v>6593</v>
      </c>
      <c r="G711" t="s">
        <v>6899</v>
      </c>
      <c r="H711" t="s">
        <v>6595</v>
      </c>
      <c r="I711" t="s">
        <v>6408</v>
      </c>
    </row>
    <row r="712" spans="1:9">
      <c r="A712" t="s">
        <v>6615</v>
      </c>
      <c r="B712" t="s">
        <v>8919</v>
      </c>
      <c r="C712" t="s">
        <v>262</v>
      </c>
      <c r="D712" t="s">
        <v>6598</v>
      </c>
      <c r="E712">
        <v>750712184</v>
      </c>
      <c r="F712" t="s">
        <v>6593</v>
      </c>
      <c r="G712" t="s">
        <v>6899</v>
      </c>
      <c r="H712" t="s">
        <v>6595</v>
      </c>
      <c r="I712" t="s">
        <v>6408</v>
      </c>
    </row>
    <row r="713" spans="1:9">
      <c r="A713" t="s">
        <v>6615</v>
      </c>
      <c r="B713" t="s">
        <v>8920</v>
      </c>
      <c r="C713" t="s">
        <v>245</v>
      </c>
      <c r="D713" t="s">
        <v>6598</v>
      </c>
      <c r="E713">
        <v>750712184</v>
      </c>
      <c r="F713" t="s">
        <v>6593</v>
      </c>
      <c r="G713" t="s">
        <v>6899</v>
      </c>
      <c r="H713" t="s">
        <v>6595</v>
      </c>
      <c r="I713" t="s">
        <v>6408</v>
      </c>
    </row>
    <row r="714" spans="1:9">
      <c r="A714" t="s">
        <v>6615</v>
      </c>
      <c r="B714" t="s">
        <v>8921</v>
      </c>
      <c r="C714" t="s">
        <v>8922</v>
      </c>
      <c r="D714" t="s">
        <v>6598</v>
      </c>
      <c r="E714">
        <v>750712184</v>
      </c>
      <c r="F714" t="s">
        <v>6593</v>
      </c>
      <c r="G714" t="s">
        <v>6899</v>
      </c>
      <c r="H714" t="s">
        <v>6595</v>
      </c>
      <c r="I714" t="s">
        <v>6408</v>
      </c>
    </row>
    <row r="715" spans="1:9">
      <c r="A715" t="s">
        <v>6615</v>
      </c>
      <c r="B715" t="s">
        <v>8923</v>
      </c>
      <c r="C715" t="s">
        <v>268</v>
      </c>
      <c r="D715" t="s">
        <v>6598</v>
      </c>
      <c r="E715">
        <v>750712184</v>
      </c>
      <c r="F715" t="s">
        <v>6593</v>
      </c>
      <c r="G715" t="s">
        <v>6899</v>
      </c>
      <c r="H715" t="s">
        <v>6595</v>
      </c>
      <c r="I715" t="s">
        <v>6408</v>
      </c>
    </row>
    <row r="716" spans="1:9">
      <c r="A716" t="s">
        <v>6615</v>
      </c>
      <c r="B716" t="s">
        <v>8924</v>
      </c>
      <c r="C716" t="s">
        <v>254</v>
      </c>
      <c r="D716" t="s">
        <v>6598</v>
      </c>
      <c r="E716">
        <v>750712184</v>
      </c>
      <c r="F716" t="s">
        <v>6593</v>
      </c>
      <c r="G716" t="s">
        <v>6899</v>
      </c>
      <c r="H716" t="s">
        <v>6595</v>
      </c>
      <c r="I716" t="s">
        <v>6408</v>
      </c>
    </row>
    <row r="717" spans="1:9">
      <c r="A717" t="s">
        <v>6615</v>
      </c>
      <c r="B717" t="s">
        <v>8925</v>
      </c>
      <c r="C717" t="s">
        <v>8926</v>
      </c>
      <c r="D717" t="s">
        <v>8926</v>
      </c>
      <c r="E717">
        <v>750712184</v>
      </c>
      <c r="F717" t="s">
        <v>6593</v>
      </c>
      <c r="G717" t="s">
        <v>6899</v>
      </c>
      <c r="H717" t="s">
        <v>6595</v>
      </c>
      <c r="I717" t="s">
        <v>6408</v>
      </c>
    </row>
    <row r="718" spans="1:9">
      <c r="A718" t="s">
        <v>6615</v>
      </c>
      <c r="B718" t="s">
        <v>7105</v>
      </c>
      <c r="C718" t="s">
        <v>8927</v>
      </c>
      <c r="D718" t="s">
        <v>8927</v>
      </c>
      <c r="E718">
        <v>750712184</v>
      </c>
      <c r="F718" t="s">
        <v>6593</v>
      </c>
      <c r="G718" t="s">
        <v>6899</v>
      </c>
      <c r="H718" t="s">
        <v>6595</v>
      </c>
      <c r="I718" t="s">
        <v>6408</v>
      </c>
    </row>
    <row r="719" spans="1:9">
      <c r="A719" t="s">
        <v>6615</v>
      </c>
      <c r="B719" t="s">
        <v>8928</v>
      </c>
      <c r="C719" t="s">
        <v>8929</v>
      </c>
      <c r="D719" t="s">
        <v>8929</v>
      </c>
      <c r="E719">
        <v>750712184</v>
      </c>
      <c r="F719" t="s">
        <v>6593</v>
      </c>
      <c r="G719" t="s">
        <v>6899</v>
      </c>
      <c r="H719" t="s">
        <v>6595</v>
      </c>
      <c r="I719" t="s">
        <v>6408</v>
      </c>
    </row>
    <row r="720" spans="1:9">
      <c r="A720" t="s">
        <v>6615</v>
      </c>
      <c r="B720" t="s">
        <v>8066</v>
      </c>
      <c r="C720" t="s">
        <v>8930</v>
      </c>
      <c r="D720" t="s">
        <v>8930</v>
      </c>
      <c r="E720">
        <v>750712184</v>
      </c>
      <c r="F720" t="s">
        <v>6593</v>
      </c>
      <c r="G720" t="s">
        <v>6899</v>
      </c>
      <c r="H720" t="s">
        <v>6595</v>
      </c>
      <c r="I720" t="s">
        <v>6408</v>
      </c>
    </row>
    <row r="721" spans="1:9">
      <c r="A721" t="s">
        <v>6615</v>
      </c>
      <c r="B721" t="s">
        <v>6954</v>
      </c>
      <c r="C721" t="s">
        <v>6486</v>
      </c>
      <c r="D721" t="s">
        <v>8931</v>
      </c>
      <c r="E721">
        <v>950110080</v>
      </c>
      <c r="F721" t="s">
        <v>6593</v>
      </c>
      <c r="G721" t="s">
        <v>8876</v>
      </c>
      <c r="H721" t="s">
        <v>6595</v>
      </c>
      <c r="I721" t="s">
        <v>6408</v>
      </c>
    </row>
    <row r="722" spans="1:9">
      <c r="A722" t="s">
        <v>6615</v>
      </c>
      <c r="B722" t="s">
        <v>6955</v>
      </c>
      <c r="C722" t="s">
        <v>8932</v>
      </c>
      <c r="D722" t="s">
        <v>6598</v>
      </c>
      <c r="E722">
        <v>920026374</v>
      </c>
      <c r="F722" t="s">
        <v>6593</v>
      </c>
      <c r="G722" t="s">
        <v>6607</v>
      </c>
      <c r="H722" t="s">
        <v>6595</v>
      </c>
      <c r="I722" t="s">
        <v>6408</v>
      </c>
    </row>
    <row r="723" spans="1:9">
      <c r="A723" t="s">
        <v>6615</v>
      </c>
      <c r="B723" t="s">
        <v>7119</v>
      </c>
      <c r="C723" t="s">
        <v>6474</v>
      </c>
      <c r="D723" t="s">
        <v>6598</v>
      </c>
      <c r="E723">
        <v>770110054</v>
      </c>
      <c r="F723" t="s">
        <v>6593</v>
      </c>
      <c r="G723" t="s">
        <v>6846</v>
      </c>
      <c r="H723" t="s">
        <v>6595</v>
      </c>
      <c r="I723" t="s">
        <v>6408</v>
      </c>
    </row>
    <row r="724" spans="1:9">
      <c r="A724" t="s">
        <v>6615</v>
      </c>
      <c r="B724" t="s">
        <v>4290</v>
      </c>
      <c r="C724" t="s">
        <v>6481</v>
      </c>
      <c r="D724" t="s">
        <v>6598</v>
      </c>
      <c r="E724">
        <v>930021480</v>
      </c>
      <c r="F724" t="s">
        <v>6593</v>
      </c>
      <c r="G724" t="s">
        <v>8433</v>
      </c>
      <c r="H724" t="s">
        <v>6595</v>
      </c>
      <c r="I724" t="s">
        <v>6408</v>
      </c>
    </row>
    <row r="725" spans="1:9">
      <c r="A725" t="s">
        <v>6615</v>
      </c>
      <c r="B725" t="s">
        <v>851</v>
      </c>
      <c r="C725" t="s">
        <v>8933</v>
      </c>
      <c r="D725" t="s">
        <v>8934</v>
      </c>
      <c r="E725">
        <v>930110069</v>
      </c>
      <c r="F725" t="s">
        <v>6593</v>
      </c>
      <c r="G725" t="s">
        <v>8433</v>
      </c>
      <c r="H725" t="s">
        <v>6595</v>
      </c>
      <c r="I725" t="s">
        <v>6408</v>
      </c>
    </row>
    <row r="726" spans="1:9">
      <c r="A726" t="s">
        <v>6615</v>
      </c>
      <c r="B726" t="s">
        <v>3513</v>
      </c>
      <c r="C726" t="s">
        <v>8935</v>
      </c>
      <c r="D726" t="s">
        <v>8936</v>
      </c>
      <c r="E726">
        <v>930110036</v>
      </c>
      <c r="F726" t="s">
        <v>6593</v>
      </c>
      <c r="G726" t="s">
        <v>8433</v>
      </c>
      <c r="H726" t="s">
        <v>6595</v>
      </c>
      <c r="I726" t="s">
        <v>6408</v>
      </c>
    </row>
    <row r="727" spans="1:9">
      <c r="A727" t="s">
        <v>6615</v>
      </c>
      <c r="B727" t="s">
        <v>7046</v>
      </c>
      <c r="C727" t="s">
        <v>8937</v>
      </c>
      <c r="D727" t="s">
        <v>8938</v>
      </c>
      <c r="E727">
        <v>780110052</v>
      </c>
      <c r="F727" t="s">
        <v>6593</v>
      </c>
      <c r="G727" t="s">
        <v>6655</v>
      </c>
      <c r="H727" t="s">
        <v>6595</v>
      </c>
      <c r="I727" t="s">
        <v>6408</v>
      </c>
    </row>
    <row r="728" spans="1:9">
      <c r="A728" t="s">
        <v>6615</v>
      </c>
      <c r="B728" t="s">
        <v>7109</v>
      </c>
      <c r="C728" t="s">
        <v>6473</v>
      </c>
      <c r="D728" t="s">
        <v>6598</v>
      </c>
      <c r="E728">
        <v>770021145</v>
      </c>
      <c r="F728" t="s">
        <v>6593</v>
      </c>
      <c r="G728" t="s">
        <v>8416</v>
      </c>
      <c r="H728" t="s">
        <v>6595</v>
      </c>
      <c r="I728" t="s">
        <v>6408</v>
      </c>
    </row>
    <row r="729" spans="1:9">
      <c r="A729" t="s">
        <v>6615</v>
      </c>
      <c r="B729" t="s">
        <v>6894</v>
      </c>
      <c r="C729" t="s">
        <v>6483</v>
      </c>
      <c r="D729" t="s">
        <v>8939</v>
      </c>
      <c r="E729">
        <v>940110018</v>
      </c>
      <c r="F729" t="s">
        <v>6593</v>
      </c>
      <c r="G729" t="s">
        <v>6607</v>
      </c>
      <c r="H729" t="s">
        <v>6595</v>
      </c>
      <c r="I729" t="s">
        <v>6408</v>
      </c>
    </row>
    <row r="730" spans="1:9">
      <c r="A730" t="s">
        <v>6615</v>
      </c>
      <c r="B730" t="s">
        <v>7145</v>
      </c>
      <c r="C730" t="s">
        <v>8940</v>
      </c>
      <c r="D730" t="s">
        <v>8941</v>
      </c>
      <c r="E730">
        <v>780110094</v>
      </c>
      <c r="F730" t="s">
        <v>6593</v>
      </c>
      <c r="G730" t="s">
        <v>6594</v>
      </c>
      <c r="H730" t="s">
        <v>6595</v>
      </c>
      <c r="I730" t="s">
        <v>6408</v>
      </c>
    </row>
    <row r="731" spans="1:9">
      <c r="A731" t="s">
        <v>6615</v>
      </c>
      <c r="B731" t="s">
        <v>6839</v>
      </c>
      <c r="C731" t="s">
        <v>6476</v>
      </c>
      <c r="D731" t="s">
        <v>6598</v>
      </c>
      <c r="E731">
        <v>780110078</v>
      </c>
      <c r="F731" t="s">
        <v>6593</v>
      </c>
      <c r="G731" t="s">
        <v>6655</v>
      </c>
      <c r="H731" t="s">
        <v>6595</v>
      </c>
      <c r="I731" t="s">
        <v>6408</v>
      </c>
    </row>
    <row r="732" spans="1:9">
      <c r="A732" t="s">
        <v>6615</v>
      </c>
      <c r="B732" t="s">
        <v>1459</v>
      </c>
      <c r="C732" t="s">
        <v>6563</v>
      </c>
      <c r="D732" t="s">
        <v>8942</v>
      </c>
      <c r="E732">
        <v>770110070</v>
      </c>
      <c r="F732" t="s">
        <v>6593</v>
      </c>
      <c r="G732" t="s">
        <v>8943</v>
      </c>
      <c r="H732" t="s">
        <v>6595</v>
      </c>
      <c r="I732" t="s">
        <v>6408</v>
      </c>
    </row>
    <row r="733" spans="1:9">
      <c r="A733" t="s">
        <v>6615</v>
      </c>
      <c r="B733" t="s">
        <v>6970</v>
      </c>
      <c r="C733" t="s">
        <v>8944</v>
      </c>
      <c r="D733" t="s">
        <v>6598</v>
      </c>
      <c r="E733">
        <v>950013870</v>
      </c>
      <c r="F733" t="s">
        <v>6593</v>
      </c>
      <c r="G733" t="s">
        <v>6607</v>
      </c>
      <c r="H733" t="s">
        <v>6595</v>
      </c>
      <c r="I733" t="s">
        <v>6408</v>
      </c>
    </row>
    <row r="734" spans="1:9">
      <c r="A734" t="s">
        <v>6615</v>
      </c>
      <c r="B734" t="s">
        <v>6685</v>
      </c>
      <c r="C734" t="s">
        <v>8945</v>
      </c>
      <c r="D734" t="s">
        <v>8946</v>
      </c>
      <c r="E734">
        <v>910110014</v>
      </c>
      <c r="F734" t="s">
        <v>6593</v>
      </c>
      <c r="G734" t="s">
        <v>6655</v>
      </c>
      <c r="H734" t="s">
        <v>6595</v>
      </c>
      <c r="I734" t="s">
        <v>6408</v>
      </c>
    </row>
    <row r="735" spans="1:9">
      <c r="A735" t="s">
        <v>6615</v>
      </c>
      <c r="B735" t="s">
        <v>6975</v>
      </c>
      <c r="C735" t="s">
        <v>6478</v>
      </c>
      <c r="D735" t="s">
        <v>6598</v>
      </c>
      <c r="E735">
        <v>910002773</v>
      </c>
      <c r="F735" t="s">
        <v>6593</v>
      </c>
      <c r="G735" t="s">
        <v>6607</v>
      </c>
      <c r="H735" t="s">
        <v>6595</v>
      </c>
      <c r="I735" t="s">
        <v>6408</v>
      </c>
    </row>
    <row r="736" spans="1:9">
      <c r="A736" t="s">
        <v>6615</v>
      </c>
      <c r="B736" t="s">
        <v>1272</v>
      </c>
      <c r="C736" t="s">
        <v>8947</v>
      </c>
      <c r="D736" t="s">
        <v>6598</v>
      </c>
      <c r="E736">
        <v>780024113</v>
      </c>
      <c r="F736" t="s">
        <v>6593</v>
      </c>
      <c r="G736" t="s">
        <v>6627</v>
      </c>
      <c r="H736" t="s">
        <v>6595</v>
      </c>
      <c r="I736" t="s">
        <v>6408</v>
      </c>
    </row>
    <row r="737" spans="1:9">
      <c r="A737" t="s">
        <v>6615</v>
      </c>
      <c r="B737" t="s">
        <v>7125</v>
      </c>
      <c r="C737" t="s">
        <v>8948</v>
      </c>
      <c r="D737" t="s">
        <v>8949</v>
      </c>
      <c r="E737">
        <v>780130027</v>
      </c>
      <c r="F737" t="s">
        <v>6593</v>
      </c>
      <c r="G737" t="s">
        <v>6655</v>
      </c>
      <c r="H737" t="s">
        <v>6595</v>
      </c>
      <c r="I737" t="s">
        <v>6408</v>
      </c>
    </row>
    <row r="738" spans="1:9">
      <c r="A738" t="s">
        <v>6615</v>
      </c>
      <c r="B738" t="s">
        <v>7108</v>
      </c>
      <c r="C738" t="s">
        <v>6487</v>
      </c>
      <c r="D738" t="s">
        <v>6598</v>
      </c>
      <c r="E738">
        <v>750062036</v>
      </c>
      <c r="F738" t="s">
        <v>6593</v>
      </c>
      <c r="G738" t="s">
        <v>8950</v>
      </c>
      <c r="H738" t="s">
        <v>6595</v>
      </c>
      <c r="I738" t="s">
        <v>6408</v>
      </c>
    </row>
    <row r="739" spans="1:9">
      <c r="A739" t="s">
        <v>6615</v>
      </c>
      <c r="B739" t="s">
        <v>6987</v>
      </c>
      <c r="C739" t="s">
        <v>6485</v>
      </c>
      <c r="D739" t="s">
        <v>8951</v>
      </c>
      <c r="E739">
        <v>950110015</v>
      </c>
      <c r="F739" t="s">
        <v>6593</v>
      </c>
      <c r="G739" t="s">
        <v>6607</v>
      </c>
      <c r="H739" t="s">
        <v>6595</v>
      </c>
      <c r="I739" t="s">
        <v>6408</v>
      </c>
    </row>
    <row r="740" spans="1:9">
      <c r="A740" t="s">
        <v>6615</v>
      </c>
      <c r="B740" t="s">
        <v>7065</v>
      </c>
      <c r="C740" t="s">
        <v>8952</v>
      </c>
      <c r="D740" t="s">
        <v>6598</v>
      </c>
      <c r="E740">
        <v>910019447</v>
      </c>
      <c r="F740" t="s">
        <v>6593</v>
      </c>
      <c r="G740" t="s">
        <v>6655</v>
      </c>
      <c r="H740" t="s">
        <v>6595</v>
      </c>
      <c r="I740" t="s">
        <v>6408</v>
      </c>
    </row>
    <row r="741" spans="1:9">
      <c r="A741" t="s">
        <v>6615</v>
      </c>
      <c r="B741" t="s">
        <v>7032</v>
      </c>
      <c r="C741" t="s">
        <v>8953</v>
      </c>
      <c r="D741" t="s">
        <v>6598</v>
      </c>
      <c r="E741">
        <v>940140015</v>
      </c>
      <c r="F741" t="s">
        <v>6593</v>
      </c>
      <c r="G741" t="s">
        <v>6599</v>
      </c>
      <c r="H741" t="s">
        <v>6595</v>
      </c>
      <c r="I741" t="s">
        <v>6408</v>
      </c>
    </row>
    <row r="742" spans="1:9">
      <c r="A742" t="s">
        <v>6615</v>
      </c>
      <c r="B742" t="s">
        <v>7089</v>
      </c>
      <c r="C742" t="s">
        <v>8954</v>
      </c>
      <c r="D742" t="s">
        <v>6598</v>
      </c>
      <c r="E742">
        <v>920804465</v>
      </c>
      <c r="F742" t="s">
        <v>6593</v>
      </c>
      <c r="G742" t="s">
        <v>6599</v>
      </c>
      <c r="H742" t="s">
        <v>6595</v>
      </c>
      <c r="I742" t="s">
        <v>6408</v>
      </c>
    </row>
    <row r="743" spans="1:9">
      <c r="A743" t="s">
        <v>6615</v>
      </c>
      <c r="B743" t="s">
        <v>7106</v>
      </c>
      <c r="C743" t="s">
        <v>6484</v>
      </c>
      <c r="D743" t="s">
        <v>6598</v>
      </c>
      <c r="E743">
        <v>940140049</v>
      </c>
      <c r="F743" t="s">
        <v>6593</v>
      </c>
      <c r="G743" t="s">
        <v>6599</v>
      </c>
      <c r="H743" t="s">
        <v>6595</v>
      </c>
      <c r="I743" t="s">
        <v>6408</v>
      </c>
    </row>
    <row r="744" spans="1:9">
      <c r="A744" t="s">
        <v>6615</v>
      </c>
      <c r="B744" t="s">
        <v>7154</v>
      </c>
      <c r="C744" t="s">
        <v>6482</v>
      </c>
      <c r="D744" t="s">
        <v>6598</v>
      </c>
      <c r="E744">
        <v>940016819</v>
      </c>
      <c r="F744" t="s">
        <v>6593</v>
      </c>
      <c r="G744" t="s">
        <v>6607</v>
      </c>
      <c r="H744" t="s">
        <v>6595</v>
      </c>
      <c r="I744" t="s">
        <v>6408</v>
      </c>
    </row>
    <row r="745" spans="1:9">
      <c r="A745" t="s">
        <v>6615</v>
      </c>
      <c r="B745" t="s">
        <v>6845</v>
      </c>
      <c r="C745" t="s">
        <v>6479</v>
      </c>
      <c r="D745" t="s">
        <v>6598</v>
      </c>
      <c r="E745">
        <v>920009909</v>
      </c>
      <c r="F745" t="s">
        <v>6593</v>
      </c>
      <c r="G745" t="s">
        <v>8955</v>
      </c>
      <c r="H745" t="s">
        <v>6595</v>
      </c>
      <c r="I745" t="s">
        <v>6408</v>
      </c>
    </row>
    <row r="746" spans="1:9">
      <c r="A746" t="s">
        <v>6615</v>
      </c>
      <c r="B746" t="s">
        <v>7133</v>
      </c>
      <c r="C746" t="s">
        <v>6562</v>
      </c>
      <c r="D746" t="s">
        <v>8956</v>
      </c>
      <c r="E746">
        <v>750110025</v>
      </c>
      <c r="F746" t="s">
        <v>6593</v>
      </c>
      <c r="G746" t="s">
        <v>6607</v>
      </c>
      <c r="H746" t="s">
        <v>6595</v>
      </c>
      <c r="I746" t="s">
        <v>6408</v>
      </c>
    </row>
    <row r="747" spans="1:9">
      <c r="A747" t="s">
        <v>6615</v>
      </c>
      <c r="B747" t="s">
        <v>7116</v>
      </c>
      <c r="C747" t="s">
        <v>6477</v>
      </c>
      <c r="D747" t="s">
        <v>6598</v>
      </c>
      <c r="E747">
        <v>910110055</v>
      </c>
      <c r="F747" t="s">
        <v>6593</v>
      </c>
      <c r="G747" t="s">
        <v>8555</v>
      </c>
      <c r="H747" t="s">
        <v>6595</v>
      </c>
      <c r="I747" t="s">
        <v>6408</v>
      </c>
    </row>
    <row r="748" spans="1:9">
      <c r="A748" t="s">
        <v>6615</v>
      </c>
      <c r="B748" t="s">
        <v>6975</v>
      </c>
      <c r="C748" t="s">
        <v>8957</v>
      </c>
      <c r="D748" t="s">
        <v>6598</v>
      </c>
      <c r="E748">
        <v>910002773</v>
      </c>
      <c r="F748" t="s">
        <v>6593</v>
      </c>
      <c r="G748" t="s">
        <v>7086</v>
      </c>
      <c r="H748" t="s">
        <v>6595</v>
      </c>
      <c r="I748" t="s">
        <v>6408</v>
      </c>
    </row>
    <row r="749" spans="1:9">
      <c r="A749" t="s">
        <v>6615</v>
      </c>
      <c r="B749" t="s">
        <v>3609</v>
      </c>
      <c r="C749" t="s">
        <v>6564</v>
      </c>
      <c r="D749" t="s">
        <v>6598</v>
      </c>
      <c r="E749">
        <v>910140029</v>
      </c>
      <c r="F749" t="s">
        <v>6593</v>
      </c>
      <c r="G749" t="s">
        <v>6599</v>
      </c>
      <c r="H749" t="s">
        <v>6595</v>
      </c>
      <c r="I749" t="s">
        <v>6408</v>
      </c>
    </row>
    <row r="750" spans="1:9">
      <c r="A750" t="s">
        <v>6615</v>
      </c>
      <c r="B750" t="s">
        <v>1544</v>
      </c>
      <c r="C750" t="s">
        <v>8958</v>
      </c>
      <c r="D750" t="s">
        <v>6598</v>
      </c>
      <c r="E750">
        <v>770021152</v>
      </c>
      <c r="F750" t="s">
        <v>6593</v>
      </c>
      <c r="G750" t="s">
        <v>6655</v>
      </c>
      <c r="H750" t="s">
        <v>6595</v>
      </c>
      <c r="I750" t="s">
        <v>6408</v>
      </c>
    </row>
    <row r="751" spans="1:9">
      <c r="A751" t="s">
        <v>6615</v>
      </c>
      <c r="B751" t="s">
        <v>6620</v>
      </c>
      <c r="C751" t="s">
        <v>8959</v>
      </c>
      <c r="D751" t="s">
        <v>8960</v>
      </c>
      <c r="E751">
        <v>920110020</v>
      </c>
      <c r="F751" t="s">
        <v>6593</v>
      </c>
      <c r="G751" t="s">
        <v>6621</v>
      </c>
      <c r="H751" t="s">
        <v>6595</v>
      </c>
      <c r="I751" t="s">
        <v>6408</v>
      </c>
    </row>
    <row r="752" spans="1:9">
      <c r="A752" t="s">
        <v>6615</v>
      </c>
      <c r="B752" t="s">
        <v>6828</v>
      </c>
      <c r="C752" t="s">
        <v>6480</v>
      </c>
      <c r="D752" t="s">
        <v>6598</v>
      </c>
      <c r="E752">
        <v>930110051</v>
      </c>
      <c r="F752" t="s">
        <v>6593</v>
      </c>
      <c r="G752" t="s">
        <v>6682</v>
      </c>
      <c r="H752" t="s">
        <v>6595</v>
      </c>
      <c r="I752" t="s">
        <v>6408</v>
      </c>
    </row>
    <row r="753" spans="1:9">
      <c r="A753" t="s">
        <v>6615</v>
      </c>
      <c r="B753" t="s">
        <v>2841</v>
      </c>
      <c r="C753" t="s">
        <v>6475</v>
      </c>
      <c r="D753" t="s">
        <v>6598</v>
      </c>
      <c r="E753">
        <v>780001236</v>
      </c>
      <c r="F753" t="s">
        <v>6593</v>
      </c>
      <c r="G753" t="s">
        <v>6655</v>
      </c>
      <c r="H753" t="s">
        <v>6595</v>
      </c>
      <c r="I753" t="s">
        <v>6408</v>
      </c>
    </row>
    <row r="754" spans="1:9">
      <c r="A754" t="s">
        <v>6615</v>
      </c>
      <c r="B754" t="s">
        <v>2367</v>
      </c>
      <c r="C754" t="s">
        <v>8961</v>
      </c>
      <c r="D754" t="s">
        <v>6598</v>
      </c>
      <c r="E754">
        <v>780002697</v>
      </c>
      <c r="F754" t="s">
        <v>6593</v>
      </c>
      <c r="G754" t="s">
        <v>6655</v>
      </c>
      <c r="H754" t="s">
        <v>6595</v>
      </c>
      <c r="I754" t="s">
        <v>6408</v>
      </c>
    </row>
    <row r="755" spans="1:9">
      <c r="A755" t="s">
        <v>6615</v>
      </c>
      <c r="B755" t="s">
        <v>7034</v>
      </c>
      <c r="C755" t="s">
        <v>8962</v>
      </c>
      <c r="D755" t="s">
        <v>6598</v>
      </c>
      <c r="E755">
        <v>780110011</v>
      </c>
      <c r="F755" t="s">
        <v>6593</v>
      </c>
      <c r="G755" t="s">
        <v>6655</v>
      </c>
      <c r="H755" t="s">
        <v>6595</v>
      </c>
      <c r="I755" t="s">
        <v>6408</v>
      </c>
    </row>
    <row r="756" spans="1:9">
      <c r="A756" t="s">
        <v>6615</v>
      </c>
      <c r="B756" t="s">
        <v>7090</v>
      </c>
      <c r="C756" t="s">
        <v>6565</v>
      </c>
      <c r="D756" t="s">
        <v>6598</v>
      </c>
      <c r="E756">
        <v>930140025</v>
      </c>
      <c r="F756" t="s">
        <v>6593</v>
      </c>
      <c r="G756" t="s">
        <v>6599</v>
      </c>
      <c r="H756" t="s">
        <v>6595</v>
      </c>
      <c r="I756" t="s">
        <v>6408</v>
      </c>
    </row>
    <row r="757" spans="1:9">
      <c r="A757" t="s">
        <v>6615</v>
      </c>
      <c r="B757" t="s">
        <v>6743</v>
      </c>
      <c r="C757" t="s">
        <v>8963</v>
      </c>
      <c r="D757" t="s">
        <v>8964</v>
      </c>
      <c r="E757">
        <v>950110049</v>
      </c>
      <c r="F757" t="s">
        <v>6593</v>
      </c>
      <c r="G757" t="s">
        <v>6655</v>
      </c>
      <c r="H757" t="s">
        <v>6595</v>
      </c>
      <c r="I757" t="s">
        <v>6408</v>
      </c>
    </row>
    <row r="758" spans="1:9">
      <c r="A758" t="s">
        <v>6615</v>
      </c>
      <c r="B758" t="s">
        <v>7122</v>
      </c>
      <c r="C758" t="s">
        <v>8965</v>
      </c>
      <c r="D758" t="s">
        <v>6598</v>
      </c>
      <c r="E758">
        <v>950015289</v>
      </c>
      <c r="F758" t="s">
        <v>6593</v>
      </c>
      <c r="G758" t="s">
        <v>7123</v>
      </c>
      <c r="H758" t="s">
        <v>6595</v>
      </c>
      <c r="I758" t="s">
        <v>6408</v>
      </c>
    </row>
    <row r="759" spans="1:9">
      <c r="A759" t="s">
        <v>6615</v>
      </c>
      <c r="B759" t="s">
        <v>7121</v>
      </c>
      <c r="C759" t="s">
        <v>8966</v>
      </c>
      <c r="D759" t="s">
        <v>6598</v>
      </c>
      <c r="E759">
        <v>950001370</v>
      </c>
      <c r="F759" t="s">
        <v>6593</v>
      </c>
      <c r="G759" t="s">
        <v>6635</v>
      </c>
      <c r="H759" t="s">
        <v>6595</v>
      </c>
      <c r="I759" t="s">
        <v>6408</v>
      </c>
    </row>
    <row r="760" spans="1:9">
      <c r="A760" t="s">
        <v>6615</v>
      </c>
      <c r="B760" t="s">
        <v>6977</v>
      </c>
      <c r="C760" t="s">
        <v>8967</v>
      </c>
      <c r="D760" t="s">
        <v>6598</v>
      </c>
      <c r="E760">
        <v>780140059</v>
      </c>
      <c r="F760" t="s">
        <v>6593</v>
      </c>
      <c r="G760" t="s">
        <v>6599</v>
      </c>
      <c r="H760" t="s">
        <v>8434</v>
      </c>
      <c r="I760" t="s">
        <v>6408</v>
      </c>
    </row>
    <row r="761" spans="1:9">
      <c r="A761" t="s">
        <v>6615</v>
      </c>
      <c r="B761" t="s">
        <v>7102</v>
      </c>
      <c r="C761" t="s">
        <v>8968</v>
      </c>
      <c r="D761" t="s">
        <v>8969</v>
      </c>
      <c r="E761">
        <v>920710654</v>
      </c>
      <c r="F761" t="s">
        <v>6593</v>
      </c>
      <c r="G761" t="s">
        <v>7103</v>
      </c>
      <c r="H761" t="s">
        <v>6595</v>
      </c>
      <c r="I761" t="s">
        <v>6408</v>
      </c>
    </row>
    <row r="762" spans="1:9">
      <c r="A762" t="s">
        <v>6615</v>
      </c>
      <c r="B762" t="s">
        <v>4488</v>
      </c>
      <c r="C762" t="s">
        <v>8970</v>
      </c>
      <c r="D762" t="s">
        <v>8971</v>
      </c>
      <c r="E762">
        <v>780530010</v>
      </c>
      <c r="F762" t="s">
        <v>6593</v>
      </c>
      <c r="G762" t="s">
        <v>6832</v>
      </c>
      <c r="H762" t="s">
        <v>8434</v>
      </c>
      <c r="I762" t="s">
        <v>6408</v>
      </c>
    </row>
    <row r="763" spans="1:9">
      <c r="A763" t="s">
        <v>6615</v>
      </c>
      <c r="B763" t="s">
        <v>6173</v>
      </c>
      <c r="C763" t="s">
        <v>8972</v>
      </c>
      <c r="D763" t="s">
        <v>8972</v>
      </c>
      <c r="E763">
        <v>750810814</v>
      </c>
      <c r="F763" t="s">
        <v>6593</v>
      </c>
      <c r="G763" t="s">
        <v>6676</v>
      </c>
      <c r="H763" t="s">
        <v>8434</v>
      </c>
      <c r="I763" t="s">
        <v>6408</v>
      </c>
    </row>
    <row r="764" spans="1:9">
      <c r="A764" t="s">
        <v>6615</v>
      </c>
      <c r="B764" t="s">
        <v>7132</v>
      </c>
      <c r="C764" t="s">
        <v>8973</v>
      </c>
      <c r="D764" t="s">
        <v>8974</v>
      </c>
      <c r="E764">
        <v>920110053</v>
      </c>
      <c r="F764" t="s">
        <v>6593</v>
      </c>
      <c r="G764" t="s">
        <v>6670</v>
      </c>
      <c r="H764" t="s">
        <v>8434</v>
      </c>
      <c r="I764" t="s">
        <v>6408</v>
      </c>
    </row>
    <row r="765" spans="1:9">
      <c r="A765" t="s">
        <v>6615</v>
      </c>
      <c r="B765" t="s">
        <v>6623</v>
      </c>
      <c r="C765" t="s">
        <v>8975</v>
      </c>
      <c r="D765" t="s">
        <v>8976</v>
      </c>
      <c r="E765">
        <v>920808037</v>
      </c>
      <c r="F765" t="s">
        <v>6593</v>
      </c>
      <c r="G765" t="s">
        <v>6599</v>
      </c>
      <c r="H765" t="s">
        <v>6595</v>
      </c>
      <c r="I765" t="s">
        <v>6408</v>
      </c>
    </row>
    <row r="766" spans="1:9">
      <c r="A766" t="s">
        <v>6615</v>
      </c>
      <c r="B766" t="s">
        <v>1272</v>
      </c>
      <c r="C766" t="s">
        <v>8977</v>
      </c>
      <c r="D766" t="s">
        <v>6598</v>
      </c>
      <c r="E766">
        <v>780024113</v>
      </c>
      <c r="F766" t="s">
        <v>6593</v>
      </c>
      <c r="G766" t="s">
        <v>7086</v>
      </c>
      <c r="H766" t="s">
        <v>6595</v>
      </c>
      <c r="I766" t="s">
        <v>6408</v>
      </c>
    </row>
    <row r="767" spans="1:9">
      <c r="A767" t="s">
        <v>6615</v>
      </c>
      <c r="B767" t="s">
        <v>8978</v>
      </c>
      <c r="C767" t="s">
        <v>8979</v>
      </c>
      <c r="D767" t="s">
        <v>8979</v>
      </c>
      <c r="E767">
        <v>750810814</v>
      </c>
      <c r="F767" t="s">
        <v>6593</v>
      </c>
      <c r="G767" t="s">
        <v>6676</v>
      </c>
      <c r="H767" t="s">
        <v>8434</v>
      </c>
      <c r="I767" t="s">
        <v>6408</v>
      </c>
    </row>
    <row r="768" spans="1:9">
      <c r="A768" t="s">
        <v>6615</v>
      </c>
      <c r="B768" t="s">
        <v>6762</v>
      </c>
      <c r="C768" t="s">
        <v>8980</v>
      </c>
      <c r="D768" t="s">
        <v>8981</v>
      </c>
      <c r="E768">
        <v>780021788</v>
      </c>
      <c r="F768" t="s">
        <v>6593</v>
      </c>
      <c r="G768" t="s">
        <v>6621</v>
      </c>
      <c r="H768" t="s">
        <v>6595</v>
      </c>
      <c r="I768" t="s">
        <v>6408</v>
      </c>
    </row>
    <row r="769" spans="1:9">
      <c r="A769" t="s">
        <v>6615</v>
      </c>
      <c r="B769" t="s">
        <v>8918</v>
      </c>
      <c r="C769" t="s">
        <v>286</v>
      </c>
      <c r="D769" t="s">
        <v>6598</v>
      </c>
      <c r="E769">
        <v>750712184</v>
      </c>
      <c r="F769" t="s">
        <v>6593</v>
      </c>
      <c r="G769" t="s">
        <v>8540</v>
      </c>
      <c r="H769" t="s">
        <v>6595</v>
      </c>
      <c r="I769" t="s">
        <v>6408</v>
      </c>
    </row>
    <row r="770" spans="1:9">
      <c r="A770" t="s">
        <v>6615</v>
      </c>
      <c r="B770" t="s">
        <v>8919</v>
      </c>
      <c r="C770" t="s">
        <v>262</v>
      </c>
      <c r="D770" t="s">
        <v>6598</v>
      </c>
      <c r="E770">
        <v>750712184</v>
      </c>
      <c r="F770" t="s">
        <v>6593</v>
      </c>
      <c r="G770" t="s">
        <v>8540</v>
      </c>
      <c r="H770" t="s">
        <v>6595</v>
      </c>
      <c r="I770" t="s">
        <v>6408</v>
      </c>
    </row>
    <row r="771" spans="1:9">
      <c r="A771" t="s">
        <v>6615</v>
      </c>
      <c r="B771" t="s">
        <v>8921</v>
      </c>
      <c r="C771" t="s">
        <v>8922</v>
      </c>
      <c r="D771" t="s">
        <v>6598</v>
      </c>
      <c r="E771">
        <v>750712184</v>
      </c>
      <c r="F771" t="s">
        <v>6593</v>
      </c>
      <c r="G771" t="s">
        <v>8540</v>
      </c>
      <c r="H771" t="s">
        <v>6595</v>
      </c>
      <c r="I771" t="s">
        <v>6408</v>
      </c>
    </row>
    <row r="772" spans="1:9">
      <c r="A772" t="s">
        <v>6615</v>
      </c>
      <c r="B772" t="s">
        <v>8920</v>
      </c>
      <c r="C772" t="s">
        <v>245</v>
      </c>
      <c r="D772" t="s">
        <v>6598</v>
      </c>
      <c r="E772">
        <v>750712184</v>
      </c>
      <c r="F772" t="s">
        <v>6593</v>
      </c>
      <c r="G772" t="s">
        <v>8540</v>
      </c>
      <c r="H772" t="s">
        <v>6595</v>
      </c>
      <c r="I772" t="s">
        <v>6408</v>
      </c>
    </row>
    <row r="773" spans="1:9">
      <c r="A773" t="s">
        <v>6615</v>
      </c>
      <c r="B773" t="s">
        <v>8923</v>
      </c>
      <c r="C773" t="s">
        <v>268</v>
      </c>
      <c r="D773" t="s">
        <v>6598</v>
      </c>
      <c r="E773">
        <v>750712184</v>
      </c>
      <c r="F773" t="s">
        <v>6593</v>
      </c>
      <c r="G773" t="s">
        <v>8540</v>
      </c>
      <c r="H773" t="s">
        <v>6595</v>
      </c>
      <c r="I773" t="s">
        <v>6408</v>
      </c>
    </row>
    <row r="774" spans="1:9">
      <c r="A774" t="s">
        <v>6615</v>
      </c>
      <c r="B774" t="s">
        <v>8924</v>
      </c>
      <c r="C774" t="s">
        <v>254</v>
      </c>
      <c r="D774" t="s">
        <v>6598</v>
      </c>
      <c r="E774">
        <v>750712184</v>
      </c>
      <c r="F774" t="s">
        <v>6593</v>
      </c>
      <c r="G774" t="s">
        <v>8540</v>
      </c>
      <c r="H774" t="s">
        <v>6595</v>
      </c>
      <c r="I774" t="s">
        <v>6408</v>
      </c>
    </row>
    <row r="775" spans="1:9">
      <c r="A775" t="s">
        <v>6615</v>
      </c>
      <c r="B775" t="s">
        <v>8925</v>
      </c>
      <c r="C775" t="s">
        <v>8926</v>
      </c>
      <c r="D775" t="s">
        <v>8926</v>
      </c>
      <c r="E775">
        <v>750712184</v>
      </c>
      <c r="F775" t="s">
        <v>6593</v>
      </c>
      <c r="G775" t="s">
        <v>8540</v>
      </c>
      <c r="H775" t="s">
        <v>6595</v>
      </c>
      <c r="I775" t="s">
        <v>6408</v>
      </c>
    </row>
    <row r="776" spans="1:9">
      <c r="A776" t="s">
        <v>6615</v>
      </c>
      <c r="B776" t="s">
        <v>7105</v>
      </c>
      <c r="C776" t="s">
        <v>8927</v>
      </c>
      <c r="D776" t="s">
        <v>8927</v>
      </c>
      <c r="E776">
        <v>750712184</v>
      </c>
      <c r="F776" t="s">
        <v>6593</v>
      </c>
      <c r="G776" t="s">
        <v>8540</v>
      </c>
      <c r="H776" t="s">
        <v>6595</v>
      </c>
      <c r="I776" t="s">
        <v>6408</v>
      </c>
    </row>
    <row r="777" spans="1:9">
      <c r="A777" t="s">
        <v>6615</v>
      </c>
      <c r="B777" t="s">
        <v>8928</v>
      </c>
      <c r="C777" t="s">
        <v>8929</v>
      </c>
      <c r="D777" t="s">
        <v>8929</v>
      </c>
      <c r="E777">
        <v>750712184</v>
      </c>
      <c r="F777" t="s">
        <v>6593</v>
      </c>
      <c r="G777" t="s">
        <v>8540</v>
      </c>
      <c r="H777" t="s">
        <v>6595</v>
      </c>
      <c r="I777" t="s">
        <v>6408</v>
      </c>
    </row>
    <row r="778" spans="1:9">
      <c r="A778" t="s">
        <v>6615</v>
      </c>
      <c r="B778" t="s">
        <v>8066</v>
      </c>
      <c r="C778" t="s">
        <v>8930</v>
      </c>
      <c r="D778" t="s">
        <v>8930</v>
      </c>
      <c r="E778">
        <v>750712184</v>
      </c>
      <c r="F778" t="s">
        <v>6593</v>
      </c>
      <c r="G778" t="s">
        <v>8540</v>
      </c>
      <c r="H778" t="s">
        <v>6595</v>
      </c>
      <c r="I778" t="s">
        <v>6408</v>
      </c>
    </row>
    <row r="779" spans="1:9">
      <c r="A779" t="s">
        <v>6615</v>
      </c>
      <c r="B779" t="s">
        <v>6845</v>
      </c>
      <c r="C779" t="s">
        <v>6479</v>
      </c>
      <c r="D779" t="s">
        <v>6598</v>
      </c>
      <c r="E779">
        <v>920009909</v>
      </c>
      <c r="F779" t="s">
        <v>6593</v>
      </c>
      <c r="G779" t="s">
        <v>8612</v>
      </c>
      <c r="H779" t="s">
        <v>6595</v>
      </c>
      <c r="I779" t="s">
        <v>6408</v>
      </c>
    </row>
    <row r="780" spans="1:9">
      <c r="A780" t="s">
        <v>6615</v>
      </c>
      <c r="B780" t="s">
        <v>7032</v>
      </c>
      <c r="C780" t="s">
        <v>8953</v>
      </c>
      <c r="D780" t="s">
        <v>6598</v>
      </c>
      <c r="E780">
        <v>940140015</v>
      </c>
      <c r="F780" t="s">
        <v>6593</v>
      </c>
      <c r="G780" t="s">
        <v>7086</v>
      </c>
      <c r="H780" t="s">
        <v>6595</v>
      </c>
      <c r="I780" t="s">
        <v>6408</v>
      </c>
    </row>
    <row r="781" spans="1:9">
      <c r="A781" t="s">
        <v>6615</v>
      </c>
      <c r="B781" t="s">
        <v>7106</v>
      </c>
      <c r="C781" t="s">
        <v>6484</v>
      </c>
      <c r="D781" t="s">
        <v>6598</v>
      </c>
      <c r="E781">
        <v>940140049</v>
      </c>
      <c r="F781" t="s">
        <v>6593</v>
      </c>
      <c r="G781" t="s">
        <v>7086</v>
      </c>
      <c r="H781" t="s">
        <v>6595</v>
      </c>
      <c r="I781" t="s">
        <v>6408</v>
      </c>
    </row>
    <row r="782" spans="1:9">
      <c r="A782" t="s">
        <v>6615</v>
      </c>
      <c r="B782" t="s">
        <v>7089</v>
      </c>
      <c r="C782" t="s">
        <v>8954</v>
      </c>
      <c r="D782" t="s">
        <v>6598</v>
      </c>
      <c r="E782">
        <v>920804465</v>
      </c>
      <c r="F782" t="s">
        <v>6593</v>
      </c>
      <c r="G782" t="s">
        <v>7086</v>
      </c>
      <c r="H782" t="s">
        <v>6595</v>
      </c>
      <c r="I782" t="s">
        <v>6408</v>
      </c>
    </row>
    <row r="783" spans="1:9">
      <c r="A783" t="s">
        <v>6615</v>
      </c>
      <c r="B783" t="s">
        <v>7133</v>
      </c>
      <c r="C783" t="s">
        <v>6562</v>
      </c>
      <c r="D783" t="s">
        <v>8956</v>
      </c>
      <c r="E783">
        <v>750110025</v>
      </c>
      <c r="F783" t="s">
        <v>6593</v>
      </c>
      <c r="G783" t="s">
        <v>8541</v>
      </c>
      <c r="H783" t="s">
        <v>6595</v>
      </c>
      <c r="I783" t="s">
        <v>6408</v>
      </c>
    </row>
    <row r="784" spans="1:9">
      <c r="A784" t="s">
        <v>6615</v>
      </c>
      <c r="B784" t="s">
        <v>7116</v>
      </c>
      <c r="C784" t="s">
        <v>6477</v>
      </c>
      <c r="D784" t="s">
        <v>6598</v>
      </c>
      <c r="E784">
        <v>910110055</v>
      </c>
      <c r="F784" t="s">
        <v>6593</v>
      </c>
      <c r="G784" t="s">
        <v>8545</v>
      </c>
      <c r="H784" t="s">
        <v>6595</v>
      </c>
      <c r="I784" t="s">
        <v>6408</v>
      </c>
    </row>
    <row r="785" spans="1:9">
      <c r="A785" t="s">
        <v>6615</v>
      </c>
      <c r="B785" t="s">
        <v>6975</v>
      </c>
      <c r="C785" t="s">
        <v>8957</v>
      </c>
      <c r="D785" t="s">
        <v>6598</v>
      </c>
      <c r="E785">
        <v>910002773</v>
      </c>
      <c r="F785" t="s">
        <v>6593</v>
      </c>
      <c r="G785" t="s">
        <v>7086</v>
      </c>
      <c r="H785" t="s">
        <v>6595</v>
      </c>
      <c r="I785" t="s">
        <v>6408</v>
      </c>
    </row>
    <row r="786" spans="1:9">
      <c r="A786" t="s">
        <v>6615</v>
      </c>
      <c r="B786" t="s">
        <v>6685</v>
      </c>
      <c r="C786" t="s">
        <v>8945</v>
      </c>
      <c r="D786" t="s">
        <v>8946</v>
      </c>
      <c r="E786">
        <v>910110014</v>
      </c>
      <c r="F786" t="s">
        <v>6593</v>
      </c>
      <c r="G786" t="s">
        <v>7086</v>
      </c>
      <c r="H786" t="s">
        <v>6595</v>
      </c>
      <c r="I786" t="s">
        <v>6408</v>
      </c>
    </row>
    <row r="787" spans="1:9">
      <c r="A787" t="s">
        <v>6615</v>
      </c>
      <c r="B787" t="s">
        <v>3609</v>
      </c>
      <c r="C787" t="s">
        <v>6564</v>
      </c>
      <c r="D787" t="s">
        <v>6598</v>
      </c>
      <c r="E787">
        <v>910140029</v>
      </c>
      <c r="F787" t="s">
        <v>6593</v>
      </c>
      <c r="G787" t="s">
        <v>6599</v>
      </c>
      <c r="H787" t="s">
        <v>6595</v>
      </c>
      <c r="I787" t="s">
        <v>6408</v>
      </c>
    </row>
    <row r="788" spans="1:9">
      <c r="A788" t="s">
        <v>6615</v>
      </c>
      <c r="B788" t="s">
        <v>7065</v>
      </c>
      <c r="C788" t="s">
        <v>8952</v>
      </c>
      <c r="D788" t="s">
        <v>6598</v>
      </c>
      <c r="E788">
        <v>910019447</v>
      </c>
      <c r="F788" t="s">
        <v>6593</v>
      </c>
      <c r="G788" t="s">
        <v>7086</v>
      </c>
      <c r="H788" t="s">
        <v>6595</v>
      </c>
      <c r="I788" t="s">
        <v>6408</v>
      </c>
    </row>
    <row r="789" spans="1:9">
      <c r="A789" t="s">
        <v>6615</v>
      </c>
      <c r="B789" t="s">
        <v>1544</v>
      </c>
      <c r="C789" t="s">
        <v>8958</v>
      </c>
      <c r="D789" t="s">
        <v>6598</v>
      </c>
      <c r="E789">
        <v>770021152</v>
      </c>
      <c r="F789" t="s">
        <v>6593</v>
      </c>
      <c r="G789" t="s">
        <v>8541</v>
      </c>
      <c r="H789" t="s">
        <v>6595</v>
      </c>
      <c r="I789" t="s">
        <v>6408</v>
      </c>
    </row>
    <row r="790" spans="1:9">
      <c r="A790" t="s">
        <v>6615</v>
      </c>
      <c r="B790" t="s">
        <v>6839</v>
      </c>
      <c r="C790" t="s">
        <v>6476</v>
      </c>
      <c r="D790" t="s">
        <v>6598</v>
      </c>
      <c r="E790">
        <v>780110078</v>
      </c>
      <c r="F790" t="s">
        <v>6593</v>
      </c>
      <c r="G790" t="s">
        <v>7086</v>
      </c>
      <c r="H790" t="s">
        <v>6595</v>
      </c>
      <c r="I790" t="s">
        <v>6408</v>
      </c>
    </row>
    <row r="791" spans="1:9">
      <c r="A791" t="s">
        <v>6615</v>
      </c>
      <c r="B791" t="s">
        <v>6620</v>
      </c>
      <c r="C791" t="s">
        <v>8959</v>
      </c>
      <c r="D791" t="s">
        <v>8960</v>
      </c>
      <c r="E791">
        <v>920110020</v>
      </c>
      <c r="F791" t="s">
        <v>6593</v>
      </c>
      <c r="G791" t="s">
        <v>6621</v>
      </c>
      <c r="H791" t="s">
        <v>6595</v>
      </c>
      <c r="I791" t="s">
        <v>6408</v>
      </c>
    </row>
    <row r="792" spans="1:9">
      <c r="A792" t="s">
        <v>6615</v>
      </c>
      <c r="B792" t="s">
        <v>6828</v>
      </c>
      <c r="C792" t="s">
        <v>6480</v>
      </c>
      <c r="D792" t="s">
        <v>6598</v>
      </c>
      <c r="E792">
        <v>930110051</v>
      </c>
      <c r="F792" t="s">
        <v>6593</v>
      </c>
      <c r="G792" t="s">
        <v>8538</v>
      </c>
      <c r="H792" t="s">
        <v>6595</v>
      </c>
      <c r="I792" t="s">
        <v>6408</v>
      </c>
    </row>
    <row r="793" spans="1:9">
      <c r="A793" t="s">
        <v>6615</v>
      </c>
      <c r="B793" t="s">
        <v>2841</v>
      </c>
      <c r="C793" t="s">
        <v>6475</v>
      </c>
      <c r="D793" t="s">
        <v>6598</v>
      </c>
      <c r="E793">
        <v>780001236</v>
      </c>
      <c r="F793" t="s">
        <v>6593</v>
      </c>
      <c r="G793" t="s">
        <v>8542</v>
      </c>
      <c r="H793" t="s">
        <v>6595</v>
      </c>
      <c r="I793" t="s">
        <v>6408</v>
      </c>
    </row>
    <row r="794" spans="1:9">
      <c r="A794" t="s">
        <v>6615</v>
      </c>
      <c r="B794" t="s">
        <v>2367</v>
      </c>
      <c r="C794" t="s">
        <v>8961</v>
      </c>
      <c r="D794" t="s">
        <v>6598</v>
      </c>
      <c r="E794">
        <v>780002697</v>
      </c>
      <c r="F794" t="s">
        <v>6593</v>
      </c>
      <c r="G794" t="s">
        <v>8542</v>
      </c>
      <c r="H794" t="s">
        <v>6595</v>
      </c>
      <c r="I794" t="s">
        <v>6408</v>
      </c>
    </row>
    <row r="795" spans="1:9">
      <c r="A795" t="s">
        <v>6615</v>
      </c>
      <c r="B795" t="s">
        <v>7034</v>
      </c>
      <c r="C795" t="s">
        <v>8962</v>
      </c>
      <c r="D795" t="s">
        <v>6598</v>
      </c>
      <c r="E795">
        <v>780110011</v>
      </c>
      <c r="F795" t="s">
        <v>6593</v>
      </c>
      <c r="G795" t="s">
        <v>8542</v>
      </c>
      <c r="H795" t="s">
        <v>6595</v>
      </c>
      <c r="I795" t="s">
        <v>6408</v>
      </c>
    </row>
    <row r="796" spans="1:9">
      <c r="A796" t="s">
        <v>6615</v>
      </c>
      <c r="B796" t="s">
        <v>1459</v>
      </c>
      <c r="C796" t="s">
        <v>6563</v>
      </c>
      <c r="D796" t="s">
        <v>8942</v>
      </c>
      <c r="E796">
        <v>770110070</v>
      </c>
      <c r="F796" t="s">
        <v>6593</v>
      </c>
      <c r="G796" t="s">
        <v>8544</v>
      </c>
      <c r="H796" t="s">
        <v>6595</v>
      </c>
      <c r="I796" t="s">
        <v>6408</v>
      </c>
    </row>
    <row r="797" spans="1:9">
      <c r="A797" t="s">
        <v>6615</v>
      </c>
      <c r="B797" t="s">
        <v>3513</v>
      </c>
      <c r="C797" t="s">
        <v>8935</v>
      </c>
      <c r="D797" t="s">
        <v>8936</v>
      </c>
      <c r="E797">
        <v>930110036</v>
      </c>
      <c r="F797" t="s">
        <v>6593</v>
      </c>
      <c r="G797" t="s">
        <v>8544</v>
      </c>
      <c r="H797" t="s">
        <v>6595</v>
      </c>
      <c r="I797" t="s">
        <v>6408</v>
      </c>
    </row>
    <row r="798" spans="1:9">
      <c r="A798" t="s">
        <v>6615</v>
      </c>
      <c r="B798" t="s">
        <v>4290</v>
      </c>
      <c r="C798" t="s">
        <v>6481</v>
      </c>
      <c r="D798" t="s">
        <v>6598</v>
      </c>
      <c r="E798">
        <v>930021480</v>
      </c>
      <c r="F798" t="s">
        <v>6593</v>
      </c>
      <c r="G798" t="s">
        <v>8544</v>
      </c>
      <c r="H798" t="s">
        <v>6595</v>
      </c>
      <c r="I798" t="s">
        <v>6408</v>
      </c>
    </row>
    <row r="799" spans="1:9">
      <c r="A799" t="s">
        <v>6615</v>
      </c>
      <c r="B799" t="s">
        <v>851</v>
      </c>
      <c r="C799" t="s">
        <v>8933</v>
      </c>
      <c r="D799" t="s">
        <v>8934</v>
      </c>
      <c r="E799">
        <v>930110069</v>
      </c>
      <c r="F799" t="s">
        <v>6593</v>
      </c>
      <c r="G799" t="s">
        <v>8544</v>
      </c>
      <c r="H799" t="s">
        <v>6595</v>
      </c>
      <c r="I799" t="s">
        <v>6408</v>
      </c>
    </row>
    <row r="800" spans="1:9">
      <c r="A800" t="s">
        <v>6615</v>
      </c>
      <c r="B800" t="s">
        <v>7090</v>
      </c>
      <c r="C800" t="s">
        <v>6565</v>
      </c>
      <c r="D800" t="s">
        <v>6598</v>
      </c>
      <c r="E800">
        <v>930140025</v>
      </c>
      <c r="F800" t="s">
        <v>6593</v>
      </c>
      <c r="G800" t="s">
        <v>6599</v>
      </c>
      <c r="H800" t="s">
        <v>6595</v>
      </c>
      <c r="I800" t="s">
        <v>6408</v>
      </c>
    </row>
    <row r="801" spans="1:9">
      <c r="A801" t="s">
        <v>6615</v>
      </c>
      <c r="B801" t="s">
        <v>6954</v>
      </c>
      <c r="C801" t="s">
        <v>6486</v>
      </c>
      <c r="D801" t="s">
        <v>8931</v>
      </c>
      <c r="E801">
        <v>950110080</v>
      </c>
      <c r="F801" t="s">
        <v>6593</v>
      </c>
      <c r="G801" t="s">
        <v>8982</v>
      </c>
      <c r="H801" t="s">
        <v>6595</v>
      </c>
      <c r="I801" t="s">
        <v>6408</v>
      </c>
    </row>
    <row r="802" spans="1:9">
      <c r="A802" t="s">
        <v>6615</v>
      </c>
      <c r="B802" t="s">
        <v>6743</v>
      </c>
      <c r="C802" t="s">
        <v>8963</v>
      </c>
      <c r="D802" t="s">
        <v>8964</v>
      </c>
      <c r="E802">
        <v>950110049</v>
      </c>
      <c r="F802" t="s">
        <v>6593</v>
      </c>
      <c r="G802" t="s">
        <v>8541</v>
      </c>
      <c r="H802" t="s">
        <v>6595</v>
      </c>
      <c r="I802" t="s">
        <v>6408</v>
      </c>
    </row>
    <row r="803" spans="1:9">
      <c r="A803" t="s">
        <v>6615</v>
      </c>
      <c r="B803" t="s">
        <v>7122</v>
      </c>
      <c r="C803" t="s">
        <v>8965</v>
      </c>
      <c r="D803" t="s">
        <v>6598</v>
      </c>
      <c r="E803">
        <v>950015289</v>
      </c>
      <c r="F803" t="s">
        <v>6593</v>
      </c>
      <c r="G803" t="s">
        <v>8983</v>
      </c>
      <c r="H803" t="s">
        <v>6595</v>
      </c>
      <c r="I803" t="s">
        <v>6408</v>
      </c>
    </row>
    <row r="804" spans="1:9">
      <c r="A804" t="s">
        <v>6615</v>
      </c>
      <c r="B804" t="s">
        <v>7121</v>
      </c>
      <c r="C804" t="s">
        <v>8966</v>
      </c>
      <c r="D804" t="s">
        <v>6598</v>
      </c>
      <c r="E804">
        <v>950001370</v>
      </c>
      <c r="F804" t="s">
        <v>6593</v>
      </c>
      <c r="G804" t="s">
        <v>8549</v>
      </c>
      <c r="H804" t="s">
        <v>6595</v>
      </c>
      <c r="I804" t="s">
        <v>6408</v>
      </c>
    </row>
    <row r="805" spans="1:9">
      <c r="A805" t="s">
        <v>6615</v>
      </c>
      <c r="B805" t="s">
        <v>7109</v>
      </c>
      <c r="C805" t="s">
        <v>6473</v>
      </c>
      <c r="D805" t="s">
        <v>6598</v>
      </c>
      <c r="E805">
        <v>770021145</v>
      </c>
      <c r="F805" t="s">
        <v>6593</v>
      </c>
      <c r="G805" t="s">
        <v>6708</v>
      </c>
      <c r="H805" t="s">
        <v>6595</v>
      </c>
      <c r="I805" t="s">
        <v>6408</v>
      </c>
    </row>
    <row r="806" spans="1:9">
      <c r="A806" t="s">
        <v>6615</v>
      </c>
      <c r="B806" t="s">
        <v>6828</v>
      </c>
      <c r="C806" t="s">
        <v>6480</v>
      </c>
      <c r="D806" t="s">
        <v>6598</v>
      </c>
      <c r="E806">
        <v>930110051</v>
      </c>
      <c r="F806" t="s">
        <v>6593</v>
      </c>
      <c r="G806" t="s">
        <v>7086</v>
      </c>
      <c r="H806" t="s">
        <v>6595</v>
      </c>
      <c r="I806" t="s">
        <v>6408</v>
      </c>
    </row>
    <row r="807" spans="1:9">
      <c r="A807" t="s">
        <v>6615</v>
      </c>
      <c r="B807" t="s">
        <v>6743</v>
      </c>
      <c r="C807" t="s">
        <v>8963</v>
      </c>
      <c r="D807" t="s">
        <v>8964</v>
      </c>
      <c r="E807">
        <v>950110049</v>
      </c>
      <c r="F807" t="s">
        <v>6593</v>
      </c>
      <c r="G807" t="s">
        <v>7086</v>
      </c>
      <c r="H807" t="s">
        <v>6595</v>
      </c>
      <c r="I807" t="s">
        <v>6408</v>
      </c>
    </row>
    <row r="808" spans="1:9">
      <c r="A808" t="s">
        <v>6615</v>
      </c>
      <c r="B808" t="s">
        <v>6977</v>
      </c>
      <c r="C808" t="s">
        <v>8967</v>
      </c>
      <c r="D808" t="s">
        <v>6598</v>
      </c>
      <c r="E808">
        <v>780140059</v>
      </c>
      <c r="F808" t="s">
        <v>6593</v>
      </c>
      <c r="G808" t="s">
        <v>6599</v>
      </c>
      <c r="H808" t="s">
        <v>8434</v>
      </c>
      <c r="I808" t="s">
        <v>6408</v>
      </c>
    </row>
    <row r="809" spans="1:9">
      <c r="A809" t="s">
        <v>6615</v>
      </c>
      <c r="B809" t="s">
        <v>6845</v>
      </c>
      <c r="C809" t="s">
        <v>6479</v>
      </c>
      <c r="D809" t="s">
        <v>6598</v>
      </c>
      <c r="E809">
        <v>920009909</v>
      </c>
      <c r="F809" t="s">
        <v>6593</v>
      </c>
      <c r="G809" t="s">
        <v>8540</v>
      </c>
      <c r="H809" t="s">
        <v>6595</v>
      </c>
      <c r="I809" t="s">
        <v>6408</v>
      </c>
    </row>
    <row r="810" spans="1:9">
      <c r="A810" t="s">
        <v>6615</v>
      </c>
      <c r="B810" t="s">
        <v>7116</v>
      </c>
      <c r="C810" t="s">
        <v>6477</v>
      </c>
      <c r="D810" t="s">
        <v>6598</v>
      </c>
      <c r="E810">
        <v>910110055</v>
      </c>
      <c r="F810" t="s">
        <v>6593</v>
      </c>
      <c r="G810" t="s">
        <v>6708</v>
      </c>
      <c r="H810" t="s">
        <v>6595</v>
      </c>
      <c r="I810" t="s">
        <v>6408</v>
      </c>
    </row>
    <row r="811" spans="1:9">
      <c r="A811" t="s">
        <v>6615</v>
      </c>
      <c r="B811" t="s">
        <v>1459</v>
      </c>
      <c r="C811" t="s">
        <v>6563</v>
      </c>
      <c r="D811" t="s">
        <v>8942</v>
      </c>
      <c r="E811">
        <v>770110070</v>
      </c>
      <c r="F811" t="s">
        <v>6593</v>
      </c>
      <c r="G811" t="s">
        <v>8809</v>
      </c>
      <c r="H811" t="s">
        <v>6595</v>
      </c>
      <c r="I811" t="s">
        <v>6408</v>
      </c>
    </row>
    <row r="812" spans="1:9">
      <c r="A812" t="s">
        <v>6615</v>
      </c>
      <c r="B812" t="s">
        <v>7102</v>
      </c>
      <c r="C812" t="s">
        <v>8968</v>
      </c>
      <c r="D812" t="s">
        <v>8969</v>
      </c>
      <c r="E812">
        <v>920710654</v>
      </c>
      <c r="F812" t="s">
        <v>6593</v>
      </c>
      <c r="G812" t="s">
        <v>8984</v>
      </c>
      <c r="H812" t="s">
        <v>6595</v>
      </c>
      <c r="I812" t="s">
        <v>6408</v>
      </c>
    </row>
    <row r="813" spans="1:9">
      <c r="A813" t="s">
        <v>6615</v>
      </c>
      <c r="B813" t="s">
        <v>4488</v>
      </c>
      <c r="C813" t="s">
        <v>8970</v>
      </c>
      <c r="D813" t="s">
        <v>8971</v>
      </c>
      <c r="E813">
        <v>780530010</v>
      </c>
      <c r="F813" t="s">
        <v>6593</v>
      </c>
      <c r="G813" t="s">
        <v>8651</v>
      </c>
      <c r="H813" t="s">
        <v>8434</v>
      </c>
      <c r="I813" t="s">
        <v>6408</v>
      </c>
    </row>
    <row r="814" spans="1:9">
      <c r="A814" t="s">
        <v>6615</v>
      </c>
      <c r="B814" t="s">
        <v>6173</v>
      </c>
      <c r="C814" t="s">
        <v>8972</v>
      </c>
      <c r="D814" t="s">
        <v>8972</v>
      </c>
      <c r="E814">
        <v>750810814</v>
      </c>
      <c r="F814" t="s">
        <v>6593</v>
      </c>
      <c r="G814" t="s">
        <v>8552</v>
      </c>
      <c r="H814" t="s">
        <v>8434</v>
      </c>
      <c r="I814" t="s">
        <v>6408</v>
      </c>
    </row>
    <row r="815" spans="1:9">
      <c r="A815" t="s">
        <v>6615</v>
      </c>
      <c r="B815" t="s">
        <v>7132</v>
      </c>
      <c r="C815" t="s">
        <v>8973</v>
      </c>
      <c r="D815" t="s">
        <v>8974</v>
      </c>
      <c r="E815">
        <v>920110053</v>
      </c>
      <c r="F815" t="s">
        <v>6593</v>
      </c>
      <c r="G815" t="s">
        <v>8547</v>
      </c>
      <c r="H815" t="s">
        <v>8434</v>
      </c>
      <c r="I815" t="s">
        <v>6408</v>
      </c>
    </row>
    <row r="816" spans="1:9">
      <c r="A816" t="s">
        <v>6615</v>
      </c>
      <c r="B816" t="s">
        <v>6623</v>
      </c>
      <c r="C816" t="s">
        <v>8975</v>
      </c>
      <c r="D816" t="s">
        <v>8976</v>
      </c>
      <c r="E816">
        <v>920808037</v>
      </c>
      <c r="F816" t="s">
        <v>6593</v>
      </c>
      <c r="G816" t="s">
        <v>6599</v>
      </c>
      <c r="H816" t="s">
        <v>6595</v>
      </c>
      <c r="I816" t="s">
        <v>6408</v>
      </c>
    </row>
    <row r="817" spans="1:9">
      <c r="A817" t="s">
        <v>6615</v>
      </c>
      <c r="B817" t="s">
        <v>7046</v>
      </c>
      <c r="C817" t="s">
        <v>8937</v>
      </c>
      <c r="D817" t="s">
        <v>8938</v>
      </c>
      <c r="E817">
        <v>780110052</v>
      </c>
      <c r="F817" t="s">
        <v>6593</v>
      </c>
      <c r="G817" t="s">
        <v>7086</v>
      </c>
      <c r="H817" t="s">
        <v>6595</v>
      </c>
      <c r="I817" t="s">
        <v>6408</v>
      </c>
    </row>
    <row r="818" spans="1:9">
      <c r="A818" t="s">
        <v>6615</v>
      </c>
      <c r="B818" t="s">
        <v>1272</v>
      </c>
      <c r="C818" t="s">
        <v>8977</v>
      </c>
      <c r="D818" t="s">
        <v>6598</v>
      </c>
      <c r="E818">
        <v>780024113</v>
      </c>
      <c r="F818" t="s">
        <v>6593</v>
      </c>
      <c r="G818" t="s">
        <v>7086</v>
      </c>
      <c r="H818" t="s">
        <v>6595</v>
      </c>
      <c r="I818" t="s">
        <v>6408</v>
      </c>
    </row>
    <row r="819" spans="1:9">
      <c r="A819" t="s">
        <v>6615</v>
      </c>
      <c r="B819" t="s">
        <v>8978</v>
      </c>
      <c r="C819" t="s">
        <v>8979</v>
      </c>
      <c r="D819" t="s">
        <v>8979</v>
      </c>
      <c r="E819">
        <v>750810814</v>
      </c>
      <c r="F819" t="s">
        <v>6593</v>
      </c>
      <c r="G819" t="s">
        <v>8552</v>
      </c>
      <c r="H819" t="s">
        <v>8434</v>
      </c>
      <c r="I819" t="s">
        <v>6408</v>
      </c>
    </row>
    <row r="820" spans="1:9">
      <c r="A820" t="s">
        <v>6615</v>
      </c>
      <c r="B820" t="s">
        <v>7125</v>
      </c>
      <c r="C820" t="s">
        <v>8948</v>
      </c>
      <c r="D820" t="s">
        <v>8949</v>
      </c>
      <c r="E820">
        <v>780130027</v>
      </c>
      <c r="F820" t="s">
        <v>6593</v>
      </c>
      <c r="G820" t="s">
        <v>7086</v>
      </c>
      <c r="H820" t="s">
        <v>6595</v>
      </c>
      <c r="I820" t="s">
        <v>6408</v>
      </c>
    </row>
    <row r="821" spans="1:9">
      <c r="A821" t="s">
        <v>6615</v>
      </c>
      <c r="B821" t="s">
        <v>7108</v>
      </c>
      <c r="C821" t="s">
        <v>6487</v>
      </c>
      <c r="D821" t="s">
        <v>6598</v>
      </c>
      <c r="E821">
        <v>750062036</v>
      </c>
      <c r="F821" t="s">
        <v>6593</v>
      </c>
      <c r="G821" t="s">
        <v>8811</v>
      </c>
      <c r="H821" t="s">
        <v>6595</v>
      </c>
      <c r="I821" t="s">
        <v>6408</v>
      </c>
    </row>
    <row r="822" spans="1:9">
      <c r="A822" t="s">
        <v>6615</v>
      </c>
      <c r="B822" t="s">
        <v>6762</v>
      </c>
      <c r="C822" t="s">
        <v>8980</v>
      </c>
      <c r="D822" t="s">
        <v>8981</v>
      </c>
      <c r="E822">
        <v>780021788</v>
      </c>
      <c r="F822" t="s">
        <v>6593</v>
      </c>
      <c r="G822" t="s">
        <v>6621</v>
      </c>
      <c r="H822" t="s">
        <v>6595</v>
      </c>
      <c r="I822" t="s">
        <v>6408</v>
      </c>
    </row>
    <row r="823" spans="1:9">
      <c r="A823" t="s">
        <v>6615</v>
      </c>
      <c r="B823" t="s">
        <v>7145</v>
      </c>
      <c r="C823" t="s">
        <v>8940</v>
      </c>
      <c r="D823" t="s">
        <v>8941</v>
      </c>
      <c r="E823">
        <v>780110094</v>
      </c>
      <c r="F823" t="s">
        <v>6593</v>
      </c>
      <c r="G823" t="s">
        <v>7086</v>
      </c>
      <c r="H823" t="s">
        <v>6595</v>
      </c>
      <c r="I823" t="s">
        <v>6408</v>
      </c>
    </row>
    <row r="824" spans="1:9">
      <c r="A824" t="s">
        <v>6615</v>
      </c>
      <c r="B824" t="s">
        <v>1544</v>
      </c>
      <c r="C824" t="s">
        <v>8958</v>
      </c>
      <c r="D824" t="s">
        <v>6598</v>
      </c>
      <c r="E824">
        <v>770021152</v>
      </c>
      <c r="F824" t="s">
        <v>6593</v>
      </c>
      <c r="G824" t="s">
        <v>7086</v>
      </c>
      <c r="H824" t="s">
        <v>6595</v>
      </c>
      <c r="I824" t="s">
        <v>6408</v>
      </c>
    </row>
    <row r="825" spans="1:9">
      <c r="A825" t="s">
        <v>6939</v>
      </c>
      <c r="B825" t="s">
        <v>7076</v>
      </c>
      <c r="C825" t="s">
        <v>6525</v>
      </c>
      <c r="D825" t="s">
        <v>6598</v>
      </c>
      <c r="E825">
        <v>970408589</v>
      </c>
      <c r="F825" t="s">
        <v>6593</v>
      </c>
      <c r="G825" t="s">
        <v>6682</v>
      </c>
      <c r="H825" t="s">
        <v>6595</v>
      </c>
      <c r="I825" t="s">
        <v>6408</v>
      </c>
    </row>
    <row r="826" spans="1:9">
      <c r="A826" t="s">
        <v>6939</v>
      </c>
      <c r="B826" t="s">
        <v>7113</v>
      </c>
      <c r="C826" t="s">
        <v>8985</v>
      </c>
      <c r="D826" t="s">
        <v>6598</v>
      </c>
      <c r="E826">
        <v>970403606</v>
      </c>
      <c r="F826" t="s">
        <v>6593</v>
      </c>
      <c r="G826" t="s">
        <v>6599</v>
      </c>
      <c r="H826" t="s">
        <v>6595</v>
      </c>
      <c r="I826" t="s">
        <v>6408</v>
      </c>
    </row>
    <row r="827" spans="1:9">
      <c r="A827" t="s">
        <v>6939</v>
      </c>
      <c r="B827" t="s">
        <v>6940</v>
      </c>
      <c r="C827" t="s">
        <v>8986</v>
      </c>
      <c r="D827" t="s">
        <v>8987</v>
      </c>
      <c r="E827">
        <v>970421038</v>
      </c>
      <c r="F827" t="s">
        <v>6593</v>
      </c>
      <c r="G827" t="s">
        <v>6655</v>
      </c>
      <c r="H827" t="s">
        <v>6595</v>
      </c>
      <c r="I827" t="s">
        <v>6408</v>
      </c>
    </row>
    <row r="828" spans="1:9">
      <c r="A828" t="s">
        <v>6939</v>
      </c>
      <c r="B828" t="s">
        <v>7076</v>
      </c>
      <c r="C828" t="s">
        <v>6525</v>
      </c>
      <c r="D828" t="s">
        <v>6598</v>
      </c>
      <c r="E828">
        <v>970408589</v>
      </c>
      <c r="F828" t="s">
        <v>6593</v>
      </c>
      <c r="G828" t="s">
        <v>8545</v>
      </c>
      <c r="H828" t="s">
        <v>6595</v>
      </c>
      <c r="I828" t="s">
        <v>6408</v>
      </c>
    </row>
    <row r="829" spans="1:9">
      <c r="A829" t="s">
        <v>6939</v>
      </c>
      <c r="B829" t="s">
        <v>7113</v>
      </c>
      <c r="C829" t="s">
        <v>8985</v>
      </c>
      <c r="D829" t="s">
        <v>6598</v>
      </c>
      <c r="E829">
        <v>970403606</v>
      </c>
      <c r="F829" t="s">
        <v>6593</v>
      </c>
      <c r="G829" t="s">
        <v>6599</v>
      </c>
      <c r="H829" t="s">
        <v>6595</v>
      </c>
      <c r="I829" t="s">
        <v>6408</v>
      </c>
    </row>
    <row r="830" spans="1:9">
      <c r="A830" t="s">
        <v>6939</v>
      </c>
      <c r="B830" t="s">
        <v>6940</v>
      </c>
      <c r="C830" t="s">
        <v>8986</v>
      </c>
      <c r="D830" t="s">
        <v>8987</v>
      </c>
      <c r="E830">
        <v>970421038</v>
      </c>
      <c r="F830" t="s">
        <v>6593</v>
      </c>
      <c r="G830" t="s">
        <v>8542</v>
      </c>
      <c r="H830" t="s">
        <v>6595</v>
      </c>
      <c r="I830" t="s">
        <v>6408</v>
      </c>
    </row>
    <row r="831" spans="1:9">
      <c r="A831" t="s">
        <v>6862</v>
      </c>
      <c r="B831" t="s">
        <v>1396</v>
      </c>
      <c r="C831" t="s">
        <v>8988</v>
      </c>
      <c r="D831" t="s">
        <v>8989</v>
      </c>
      <c r="E831">
        <v>970202222</v>
      </c>
      <c r="F831" t="s">
        <v>6593</v>
      </c>
      <c r="G831" t="s">
        <v>6599</v>
      </c>
      <c r="H831" t="s">
        <v>6595</v>
      </c>
      <c r="I831" t="s">
        <v>6408</v>
      </c>
    </row>
    <row r="832" spans="1:9">
      <c r="A832" t="s">
        <v>6862</v>
      </c>
      <c r="B832" t="s">
        <v>7079</v>
      </c>
      <c r="C832" t="s">
        <v>6569</v>
      </c>
      <c r="D832" t="s">
        <v>6598</v>
      </c>
      <c r="E832">
        <v>970211207</v>
      </c>
      <c r="F832" t="s">
        <v>6593</v>
      </c>
      <c r="G832" t="s">
        <v>7080</v>
      </c>
      <c r="H832" t="s">
        <v>6595</v>
      </c>
      <c r="I832" t="s">
        <v>6408</v>
      </c>
    </row>
    <row r="833" spans="1:9">
      <c r="A833" t="s">
        <v>6862</v>
      </c>
      <c r="B833" t="s">
        <v>4601</v>
      </c>
      <c r="C833" t="s">
        <v>8990</v>
      </c>
      <c r="D833" t="s">
        <v>8991</v>
      </c>
      <c r="E833">
        <v>970202164</v>
      </c>
      <c r="F833" t="s">
        <v>6593</v>
      </c>
      <c r="G833" t="s">
        <v>6594</v>
      </c>
      <c r="H833" t="s">
        <v>6595</v>
      </c>
      <c r="I833" t="s">
        <v>6408</v>
      </c>
    </row>
    <row r="834" spans="1:9">
      <c r="A834" t="s">
        <v>6862</v>
      </c>
      <c r="B834" t="s">
        <v>6937</v>
      </c>
      <c r="C834" t="s">
        <v>8992</v>
      </c>
      <c r="D834" t="s">
        <v>6598</v>
      </c>
      <c r="E834">
        <v>970211157</v>
      </c>
      <c r="F834" t="s">
        <v>6593</v>
      </c>
      <c r="G834" t="s">
        <v>6646</v>
      </c>
      <c r="H834" t="s">
        <v>6595</v>
      </c>
      <c r="I834" t="s">
        <v>6408</v>
      </c>
    </row>
    <row r="835" spans="1:9">
      <c r="A835" t="s">
        <v>6862</v>
      </c>
      <c r="B835" t="s">
        <v>1482</v>
      </c>
      <c r="C835" t="s">
        <v>6568</v>
      </c>
      <c r="D835" t="s">
        <v>6598</v>
      </c>
      <c r="E835">
        <v>970202180</v>
      </c>
      <c r="F835" t="s">
        <v>6593</v>
      </c>
      <c r="G835" t="s">
        <v>6627</v>
      </c>
      <c r="H835" t="s">
        <v>6595</v>
      </c>
      <c r="I835" t="s">
        <v>6408</v>
      </c>
    </row>
    <row r="836" spans="1:9">
      <c r="A836" t="s">
        <v>6862</v>
      </c>
      <c r="B836" t="s">
        <v>6863</v>
      </c>
      <c r="C836" t="s">
        <v>8993</v>
      </c>
      <c r="D836" t="s">
        <v>8993</v>
      </c>
      <c r="E836">
        <v>970202156</v>
      </c>
      <c r="F836" t="s">
        <v>6593</v>
      </c>
      <c r="G836" t="s">
        <v>6682</v>
      </c>
      <c r="H836" t="s">
        <v>8434</v>
      </c>
      <c r="I836" t="s">
        <v>6408</v>
      </c>
    </row>
    <row r="837" spans="1:9">
      <c r="A837" t="s">
        <v>6862</v>
      </c>
      <c r="B837" t="s">
        <v>1396</v>
      </c>
      <c r="C837" t="s">
        <v>8988</v>
      </c>
      <c r="D837" t="s">
        <v>8989</v>
      </c>
      <c r="E837">
        <v>970202222</v>
      </c>
      <c r="F837" t="s">
        <v>6593</v>
      </c>
      <c r="G837" t="s">
        <v>6599</v>
      </c>
      <c r="H837" t="s">
        <v>6595</v>
      </c>
      <c r="I837" t="s">
        <v>6408</v>
      </c>
    </row>
    <row r="838" spans="1:9">
      <c r="A838" t="s">
        <v>6862</v>
      </c>
      <c r="B838" t="s">
        <v>7079</v>
      </c>
      <c r="C838" t="s">
        <v>6569</v>
      </c>
      <c r="D838" t="s">
        <v>6598</v>
      </c>
      <c r="E838">
        <v>970211207</v>
      </c>
      <c r="F838" t="s">
        <v>6593</v>
      </c>
      <c r="G838" t="s">
        <v>7080</v>
      </c>
      <c r="H838" t="s">
        <v>6595</v>
      </c>
      <c r="I838" t="s">
        <v>6408</v>
      </c>
    </row>
    <row r="839" spans="1:9">
      <c r="A839" t="s">
        <v>6862</v>
      </c>
      <c r="B839" t="s">
        <v>4601</v>
      </c>
      <c r="C839" t="s">
        <v>8990</v>
      </c>
      <c r="D839" t="s">
        <v>8991</v>
      </c>
      <c r="E839">
        <v>970202164</v>
      </c>
      <c r="F839" t="s">
        <v>6593</v>
      </c>
      <c r="G839" t="s">
        <v>6594</v>
      </c>
      <c r="H839" t="s">
        <v>6595</v>
      </c>
      <c r="I839" t="s">
        <v>6408</v>
      </c>
    </row>
    <row r="840" spans="1:9">
      <c r="A840" t="s">
        <v>6862</v>
      </c>
      <c r="B840" t="s">
        <v>6937</v>
      </c>
      <c r="C840" t="s">
        <v>8992</v>
      </c>
      <c r="D840" t="s">
        <v>6598</v>
      </c>
      <c r="E840">
        <v>970211157</v>
      </c>
      <c r="F840" t="s">
        <v>6593</v>
      </c>
      <c r="G840" t="s">
        <v>6646</v>
      </c>
      <c r="H840" t="s">
        <v>6595</v>
      </c>
      <c r="I840" t="s">
        <v>6408</v>
      </c>
    </row>
    <row r="841" spans="1:9">
      <c r="A841" t="s">
        <v>6862</v>
      </c>
      <c r="B841" t="s">
        <v>1482</v>
      </c>
      <c r="C841" t="s">
        <v>6568</v>
      </c>
      <c r="D841" t="s">
        <v>6598</v>
      </c>
      <c r="E841">
        <v>970202180</v>
      </c>
      <c r="F841" t="s">
        <v>6593</v>
      </c>
      <c r="G841" t="s">
        <v>6627</v>
      </c>
      <c r="H841" t="s">
        <v>6595</v>
      </c>
      <c r="I841" t="s">
        <v>6408</v>
      </c>
    </row>
    <row r="842" spans="1:9">
      <c r="A842" t="s">
        <v>6862</v>
      </c>
      <c r="B842" t="s">
        <v>6863</v>
      </c>
      <c r="C842" t="s">
        <v>8993</v>
      </c>
      <c r="D842" t="s">
        <v>8993</v>
      </c>
      <c r="E842">
        <v>970202156</v>
      </c>
      <c r="F842" t="s">
        <v>6593</v>
      </c>
      <c r="G842" t="s">
        <v>8545</v>
      </c>
      <c r="H842" t="s">
        <v>8434</v>
      </c>
      <c r="I842" t="s">
        <v>6408</v>
      </c>
    </row>
    <row r="843" spans="1:9">
      <c r="A843" t="s">
        <v>6789</v>
      </c>
      <c r="B843" t="s">
        <v>6790</v>
      </c>
      <c r="C843" t="s">
        <v>6570</v>
      </c>
      <c r="D843" t="s">
        <v>8994</v>
      </c>
      <c r="E843">
        <v>980500003</v>
      </c>
      <c r="F843" t="s">
        <v>6593</v>
      </c>
      <c r="G843" t="s">
        <v>6621</v>
      </c>
      <c r="H843" t="s">
        <v>6595</v>
      </c>
      <c r="I843" t="s">
        <v>6408</v>
      </c>
    </row>
    <row r="844" spans="1:9">
      <c r="A844" t="s">
        <v>6789</v>
      </c>
      <c r="B844" t="s">
        <v>6790</v>
      </c>
      <c r="C844" t="s">
        <v>6570</v>
      </c>
      <c r="D844" t="s">
        <v>8994</v>
      </c>
      <c r="E844">
        <v>980500003</v>
      </c>
      <c r="F844" t="s">
        <v>6593</v>
      </c>
      <c r="G844" t="s">
        <v>6621</v>
      </c>
      <c r="H844" t="s">
        <v>6595</v>
      </c>
      <c r="I844" t="s">
        <v>6408</v>
      </c>
    </row>
    <row r="845" spans="1:9">
      <c r="A845" t="s">
        <v>6643</v>
      </c>
      <c r="B845" t="s">
        <v>7078</v>
      </c>
      <c r="C845" t="s">
        <v>6491</v>
      </c>
      <c r="D845" t="s">
        <v>6598</v>
      </c>
      <c r="E845">
        <v>870000015</v>
      </c>
      <c r="F845" t="s">
        <v>6593</v>
      </c>
      <c r="G845" t="s">
        <v>8736</v>
      </c>
      <c r="H845" t="s">
        <v>6595</v>
      </c>
      <c r="I845" t="s">
        <v>6408</v>
      </c>
    </row>
    <row r="846" spans="1:9">
      <c r="A846" t="s">
        <v>6643</v>
      </c>
      <c r="B846" t="s">
        <v>7082</v>
      </c>
      <c r="C846" t="s">
        <v>6499</v>
      </c>
      <c r="D846" t="s">
        <v>6598</v>
      </c>
      <c r="E846">
        <v>860014208</v>
      </c>
      <c r="F846" t="s">
        <v>6593</v>
      </c>
      <c r="G846" t="s">
        <v>6655</v>
      </c>
      <c r="H846" t="s">
        <v>6595</v>
      </c>
      <c r="I846" t="s">
        <v>6408</v>
      </c>
    </row>
    <row r="847" spans="1:9">
      <c r="A847" t="s">
        <v>6643</v>
      </c>
      <c r="B847" t="s">
        <v>6697</v>
      </c>
      <c r="C847" t="s">
        <v>8995</v>
      </c>
      <c r="D847" t="s">
        <v>8996</v>
      </c>
      <c r="E847">
        <v>240000059</v>
      </c>
      <c r="F847" t="s">
        <v>6593</v>
      </c>
      <c r="G847" t="s">
        <v>6655</v>
      </c>
      <c r="H847" t="s">
        <v>6595</v>
      </c>
      <c r="I847" t="s">
        <v>6408</v>
      </c>
    </row>
    <row r="848" spans="1:9">
      <c r="A848" t="s">
        <v>6643</v>
      </c>
      <c r="B848" t="s">
        <v>6677</v>
      </c>
      <c r="C848" t="s">
        <v>6488</v>
      </c>
      <c r="D848" t="s">
        <v>8997</v>
      </c>
      <c r="E848">
        <v>160000451</v>
      </c>
      <c r="F848" t="s">
        <v>6593</v>
      </c>
      <c r="G848" t="s">
        <v>6627</v>
      </c>
      <c r="H848" t="s">
        <v>6595</v>
      </c>
      <c r="I848" t="s">
        <v>6408</v>
      </c>
    </row>
    <row r="849" spans="1:9">
      <c r="A849" t="s">
        <v>6643</v>
      </c>
      <c r="B849" t="s">
        <v>6938</v>
      </c>
      <c r="C849" t="s">
        <v>8998</v>
      </c>
      <c r="D849" t="s">
        <v>6598</v>
      </c>
      <c r="E849">
        <v>790006654</v>
      </c>
      <c r="F849" t="s">
        <v>6593</v>
      </c>
      <c r="G849" t="s">
        <v>6655</v>
      </c>
      <c r="H849" t="s">
        <v>6595</v>
      </c>
      <c r="I849" t="s">
        <v>6408</v>
      </c>
    </row>
    <row r="850" spans="1:9">
      <c r="A850" t="s">
        <v>6643</v>
      </c>
      <c r="B850" t="s">
        <v>4511</v>
      </c>
      <c r="C850" t="s">
        <v>8999</v>
      </c>
      <c r="D850" t="s">
        <v>6598</v>
      </c>
      <c r="E850">
        <v>870014503</v>
      </c>
      <c r="F850" t="s">
        <v>6593</v>
      </c>
      <c r="G850" t="s">
        <v>6627</v>
      </c>
      <c r="H850" t="s">
        <v>6595</v>
      </c>
      <c r="I850" t="s">
        <v>6408</v>
      </c>
    </row>
    <row r="851" spans="1:9">
      <c r="A851" t="s">
        <v>6643</v>
      </c>
      <c r="B851" t="s">
        <v>6757</v>
      </c>
      <c r="C851" t="s">
        <v>6496</v>
      </c>
      <c r="D851" t="s">
        <v>6598</v>
      </c>
      <c r="E851">
        <v>640780417</v>
      </c>
      <c r="F851" t="s">
        <v>6593</v>
      </c>
      <c r="G851" t="s">
        <v>6655</v>
      </c>
      <c r="H851" t="s">
        <v>6595</v>
      </c>
      <c r="I851" t="s">
        <v>6408</v>
      </c>
    </row>
    <row r="852" spans="1:9">
      <c r="A852" t="s">
        <v>6643</v>
      </c>
      <c r="B852" t="s">
        <v>6887</v>
      </c>
      <c r="C852" t="s">
        <v>9000</v>
      </c>
      <c r="D852" t="s">
        <v>9001</v>
      </c>
      <c r="E852">
        <v>860780048</v>
      </c>
      <c r="F852" t="s">
        <v>6593</v>
      </c>
      <c r="G852" t="s">
        <v>6599</v>
      </c>
      <c r="H852" t="s">
        <v>6595</v>
      </c>
      <c r="I852" t="s">
        <v>6408</v>
      </c>
    </row>
    <row r="853" spans="1:9">
      <c r="A853" t="s">
        <v>6643</v>
      </c>
      <c r="B853" t="s">
        <v>6679</v>
      </c>
      <c r="C853" t="s">
        <v>9002</v>
      </c>
      <c r="D853" t="s">
        <v>9003</v>
      </c>
      <c r="E853">
        <v>330781204</v>
      </c>
      <c r="F853" t="s">
        <v>6593</v>
      </c>
      <c r="G853" t="s">
        <v>6607</v>
      </c>
      <c r="H853" t="s">
        <v>6595</v>
      </c>
      <c r="I853" t="s">
        <v>6408</v>
      </c>
    </row>
    <row r="854" spans="1:9">
      <c r="A854" t="s">
        <v>6643</v>
      </c>
      <c r="B854" t="s">
        <v>6848</v>
      </c>
      <c r="C854" t="s">
        <v>9004</v>
      </c>
      <c r="D854" t="s">
        <v>9005</v>
      </c>
      <c r="E854">
        <v>640780862</v>
      </c>
      <c r="F854" t="s">
        <v>6593</v>
      </c>
      <c r="G854" t="s">
        <v>6627</v>
      </c>
      <c r="H854" t="s">
        <v>6595</v>
      </c>
      <c r="I854" t="s">
        <v>6408</v>
      </c>
    </row>
    <row r="855" spans="1:9">
      <c r="A855" t="s">
        <v>6643</v>
      </c>
      <c r="B855" t="s">
        <v>6796</v>
      </c>
      <c r="C855" t="s">
        <v>6497</v>
      </c>
      <c r="D855" t="s">
        <v>9006</v>
      </c>
      <c r="E855">
        <v>640781290</v>
      </c>
      <c r="F855" t="s">
        <v>6593</v>
      </c>
      <c r="G855" t="s">
        <v>6607</v>
      </c>
      <c r="H855" t="s">
        <v>6595</v>
      </c>
      <c r="I855" t="s">
        <v>6408</v>
      </c>
    </row>
    <row r="856" spans="1:9">
      <c r="A856" t="s">
        <v>6643</v>
      </c>
      <c r="B856" t="s">
        <v>6851</v>
      </c>
      <c r="C856" t="s">
        <v>9007</v>
      </c>
      <c r="D856" t="s">
        <v>9008</v>
      </c>
      <c r="E856">
        <v>640780821</v>
      </c>
      <c r="F856" t="s">
        <v>6593</v>
      </c>
      <c r="G856" t="s">
        <v>6655</v>
      </c>
      <c r="H856" t="s">
        <v>6595</v>
      </c>
      <c r="I856" t="s">
        <v>6408</v>
      </c>
    </row>
    <row r="857" spans="1:9">
      <c r="A857" t="s">
        <v>6643</v>
      </c>
      <c r="B857" t="s">
        <v>6853</v>
      </c>
      <c r="C857" t="s">
        <v>9009</v>
      </c>
      <c r="D857" t="s">
        <v>9010</v>
      </c>
      <c r="E857">
        <v>640780813</v>
      </c>
      <c r="F857" t="s">
        <v>6593</v>
      </c>
      <c r="G857" t="s">
        <v>6658</v>
      </c>
      <c r="H857" t="s">
        <v>8434</v>
      </c>
      <c r="I857" t="s">
        <v>6408</v>
      </c>
    </row>
    <row r="858" spans="1:9">
      <c r="A858" t="s">
        <v>6643</v>
      </c>
      <c r="B858" t="s">
        <v>6994</v>
      </c>
      <c r="C858" t="s">
        <v>6495</v>
      </c>
      <c r="D858" t="s">
        <v>6598</v>
      </c>
      <c r="E858">
        <v>470016171</v>
      </c>
      <c r="F858" t="s">
        <v>6593</v>
      </c>
      <c r="G858" t="s">
        <v>9011</v>
      </c>
      <c r="H858" t="s">
        <v>6595</v>
      </c>
      <c r="I858" t="s">
        <v>6408</v>
      </c>
    </row>
    <row r="859" spans="1:9">
      <c r="A859" t="s">
        <v>6643</v>
      </c>
      <c r="B859" t="s">
        <v>7074</v>
      </c>
      <c r="C859" t="s">
        <v>6493</v>
      </c>
      <c r="D859" t="s">
        <v>6598</v>
      </c>
      <c r="E859">
        <v>330781196</v>
      </c>
      <c r="F859" t="s">
        <v>6593</v>
      </c>
      <c r="G859" t="s">
        <v>6655</v>
      </c>
      <c r="H859" t="s">
        <v>6595</v>
      </c>
      <c r="I859" t="s">
        <v>6408</v>
      </c>
    </row>
    <row r="860" spans="1:9">
      <c r="A860" t="s">
        <v>6643</v>
      </c>
      <c r="B860" t="s">
        <v>1245</v>
      </c>
      <c r="C860" t="s">
        <v>6498</v>
      </c>
      <c r="D860" t="s">
        <v>6598</v>
      </c>
      <c r="E860">
        <v>790000012</v>
      </c>
      <c r="F860" t="s">
        <v>6593</v>
      </c>
      <c r="G860" t="s">
        <v>6607</v>
      </c>
      <c r="H860" t="s">
        <v>6595</v>
      </c>
      <c r="I860" t="s">
        <v>6408</v>
      </c>
    </row>
    <row r="861" spans="1:9">
      <c r="A861" t="s">
        <v>6643</v>
      </c>
      <c r="B861" t="s">
        <v>1403</v>
      </c>
      <c r="C861" t="s">
        <v>9012</v>
      </c>
      <c r="D861" t="s">
        <v>6598</v>
      </c>
      <c r="E861">
        <v>870002466</v>
      </c>
      <c r="F861" t="s">
        <v>6593</v>
      </c>
      <c r="G861" t="s">
        <v>6627</v>
      </c>
      <c r="H861" t="s">
        <v>6595</v>
      </c>
      <c r="I861" t="s">
        <v>6408</v>
      </c>
    </row>
    <row r="862" spans="1:9">
      <c r="A862" t="s">
        <v>6643</v>
      </c>
      <c r="B862" t="s">
        <v>6788</v>
      </c>
      <c r="C862" t="s">
        <v>9013</v>
      </c>
      <c r="D862" t="s">
        <v>9014</v>
      </c>
      <c r="E862">
        <v>790000079</v>
      </c>
      <c r="F862" t="s">
        <v>6593</v>
      </c>
      <c r="G862" t="s">
        <v>6627</v>
      </c>
      <c r="H862" t="s">
        <v>6595</v>
      </c>
      <c r="I862" t="s">
        <v>6408</v>
      </c>
    </row>
    <row r="863" spans="1:9">
      <c r="A863" t="s">
        <v>6643</v>
      </c>
      <c r="B863" t="s">
        <v>7114</v>
      </c>
      <c r="C863" t="s">
        <v>9015</v>
      </c>
      <c r="D863" t="s">
        <v>6598</v>
      </c>
      <c r="E863">
        <v>790019491</v>
      </c>
      <c r="F863" t="s">
        <v>6593</v>
      </c>
      <c r="G863" t="s">
        <v>6627</v>
      </c>
      <c r="H863" t="s">
        <v>6595</v>
      </c>
      <c r="I863" t="s">
        <v>6408</v>
      </c>
    </row>
    <row r="864" spans="1:9">
      <c r="A864" t="s">
        <v>6643</v>
      </c>
      <c r="B864" t="s">
        <v>6817</v>
      </c>
      <c r="C864" t="s">
        <v>9016</v>
      </c>
      <c r="D864" t="s">
        <v>6598</v>
      </c>
      <c r="E864">
        <v>870000023</v>
      </c>
      <c r="F864" t="s">
        <v>6593</v>
      </c>
      <c r="G864" t="s">
        <v>6604</v>
      </c>
      <c r="H864" t="s">
        <v>6595</v>
      </c>
      <c r="I864" t="s">
        <v>6408</v>
      </c>
    </row>
    <row r="865" spans="1:9">
      <c r="A865" t="s">
        <v>6643</v>
      </c>
      <c r="B865" t="s">
        <v>7014</v>
      </c>
      <c r="C865" t="s">
        <v>9017</v>
      </c>
      <c r="D865" t="s">
        <v>6598</v>
      </c>
      <c r="E865">
        <v>400780193</v>
      </c>
      <c r="F865" t="s">
        <v>6593</v>
      </c>
      <c r="G865" t="s">
        <v>6655</v>
      </c>
      <c r="H865" t="s">
        <v>6595</v>
      </c>
      <c r="I865" t="s">
        <v>6408</v>
      </c>
    </row>
    <row r="866" spans="1:9">
      <c r="A866" t="s">
        <v>6643</v>
      </c>
      <c r="B866" t="s">
        <v>7060</v>
      </c>
      <c r="C866" t="s">
        <v>9018</v>
      </c>
      <c r="D866" t="s">
        <v>6598</v>
      </c>
      <c r="E866">
        <v>400011177</v>
      </c>
      <c r="F866" t="s">
        <v>6593</v>
      </c>
      <c r="G866" t="s">
        <v>6655</v>
      </c>
      <c r="H866" t="s">
        <v>6595</v>
      </c>
      <c r="I866" t="s">
        <v>6408</v>
      </c>
    </row>
    <row r="867" spans="1:9">
      <c r="A867" t="s">
        <v>6643</v>
      </c>
      <c r="B867" t="s">
        <v>6644</v>
      </c>
      <c r="C867" t="s">
        <v>9019</v>
      </c>
      <c r="D867" t="s">
        <v>9020</v>
      </c>
      <c r="E867">
        <v>190002485</v>
      </c>
      <c r="F867" t="s">
        <v>6593</v>
      </c>
      <c r="G867" t="s">
        <v>6627</v>
      </c>
      <c r="H867" t="s">
        <v>6595</v>
      </c>
      <c r="I867" t="s">
        <v>6408</v>
      </c>
    </row>
    <row r="868" spans="1:9">
      <c r="A868" t="s">
        <v>6643</v>
      </c>
      <c r="B868" t="s">
        <v>1768</v>
      </c>
      <c r="C868" t="s">
        <v>9021</v>
      </c>
      <c r="D868" t="s">
        <v>9022</v>
      </c>
      <c r="E868">
        <v>330781287</v>
      </c>
      <c r="F868" t="s">
        <v>6593</v>
      </c>
      <c r="G868" t="s">
        <v>6627</v>
      </c>
      <c r="H868" t="s">
        <v>6595</v>
      </c>
      <c r="I868" t="s">
        <v>6408</v>
      </c>
    </row>
    <row r="869" spans="1:9">
      <c r="A869" t="s">
        <v>6643</v>
      </c>
      <c r="B869" t="s">
        <v>6813</v>
      </c>
      <c r="C869" t="s">
        <v>9023</v>
      </c>
      <c r="D869" t="s">
        <v>9024</v>
      </c>
      <c r="E869">
        <v>640017638</v>
      </c>
      <c r="F869" t="s">
        <v>6593</v>
      </c>
      <c r="G869" t="s">
        <v>6682</v>
      </c>
      <c r="H869" t="s">
        <v>6595</v>
      </c>
      <c r="I869" t="s">
        <v>6408</v>
      </c>
    </row>
    <row r="870" spans="1:9">
      <c r="A870" t="s">
        <v>6643</v>
      </c>
      <c r="B870" t="s">
        <v>6910</v>
      </c>
      <c r="C870" t="s">
        <v>9025</v>
      </c>
      <c r="D870" t="s">
        <v>6598</v>
      </c>
      <c r="E870">
        <v>190002519</v>
      </c>
      <c r="F870" t="s">
        <v>6593</v>
      </c>
      <c r="G870" t="s">
        <v>6599</v>
      </c>
      <c r="H870" t="s">
        <v>6595</v>
      </c>
      <c r="I870" t="s">
        <v>6408</v>
      </c>
    </row>
    <row r="871" spans="1:9">
      <c r="A871" t="s">
        <v>6643</v>
      </c>
      <c r="B871" t="s">
        <v>6903</v>
      </c>
      <c r="C871" t="s">
        <v>9026</v>
      </c>
      <c r="D871" t="s">
        <v>9027</v>
      </c>
      <c r="E871">
        <v>870014248</v>
      </c>
      <c r="F871" t="s">
        <v>6593</v>
      </c>
      <c r="G871" t="s">
        <v>6646</v>
      </c>
      <c r="H871" t="s">
        <v>6595</v>
      </c>
      <c r="I871" t="s">
        <v>6408</v>
      </c>
    </row>
    <row r="872" spans="1:9">
      <c r="A872" t="s">
        <v>6643</v>
      </c>
      <c r="B872" t="s">
        <v>6668</v>
      </c>
      <c r="C872" t="s">
        <v>9028</v>
      </c>
      <c r="D872" t="s">
        <v>6598</v>
      </c>
      <c r="E872">
        <v>160000501</v>
      </c>
      <c r="F872" t="s">
        <v>6593</v>
      </c>
      <c r="G872" t="s">
        <v>6627</v>
      </c>
      <c r="H872" t="s">
        <v>6595</v>
      </c>
      <c r="I872" t="s">
        <v>6408</v>
      </c>
    </row>
    <row r="873" spans="1:9">
      <c r="A873" t="s">
        <v>6643</v>
      </c>
      <c r="B873" t="s">
        <v>6761</v>
      </c>
      <c r="C873" t="s">
        <v>9029</v>
      </c>
      <c r="D873" t="s">
        <v>9030</v>
      </c>
      <c r="E873">
        <v>330781220</v>
      </c>
      <c r="F873" t="s">
        <v>6593</v>
      </c>
      <c r="G873" t="s">
        <v>6648</v>
      </c>
      <c r="H873" t="s">
        <v>6595</v>
      </c>
      <c r="I873" t="s">
        <v>6408</v>
      </c>
    </row>
    <row r="874" spans="1:9">
      <c r="A874" t="s">
        <v>6643</v>
      </c>
      <c r="B874" t="s">
        <v>6833</v>
      </c>
      <c r="C874" t="s">
        <v>9031</v>
      </c>
      <c r="D874" t="s">
        <v>6598</v>
      </c>
      <c r="E874">
        <v>190000059</v>
      </c>
      <c r="F874" t="s">
        <v>6593</v>
      </c>
      <c r="G874" t="s">
        <v>6607</v>
      </c>
      <c r="H874" t="s">
        <v>6595</v>
      </c>
      <c r="I874" t="s">
        <v>6408</v>
      </c>
    </row>
    <row r="875" spans="1:9">
      <c r="A875" t="s">
        <v>6643</v>
      </c>
      <c r="B875" t="s">
        <v>7043</v>
      </c>
      <c r="C875" t="s">
        <v>9032</v>
      </c>
      <c r="D875" t="s">
        <v>9033</v>
      </c>
      <c r="E875">
        <v>230780512</v>
      </c>
      <c r="F875" t="s">
        <v>6593</v>
      </c>
      <c r="G875" t="s">
        <v>6599</v>
      </c>
      <c r="H875" t="s">
        <v>6595</v>
      </c>
      <c r="I875" t="s">
        <v>6408</v>
      </c>
    </row>
    <row r="876" spans="1:9">
      <c r="A876" t="s">
        <v>6643</v>
      </c>
      <c r="B876" t="s">
        <v>1172</v>
      </c>
      <c r="C876" t="s">
        <v>9034</v>
      </c>
      <c r="D876" t="s">
        <v>6598</v>
      </c>
      <c r="E876">
        <v>230780041</v>
      </c>
      <c r="F876" t="s">
        <v>6593</v>
      </c>
      <c r="G876" t="s">
        <v>9035</v>
      </c>
      <c r="H876" t="s">
        <v>6595</v>
      </c>
      <c r="I876" t="s">
        <v>6408</v>
      </c>
    </row>
    <row r="877" spans="1:9">
      <c r="A877" t="s">
        <v>6643</v>
      </c>
      <c r="B877" t="s">
        <v>6916</v>
      </c>
      <c r="C877" t="s">
        <v>9036</v>
      </c>
      <c r="D877" t="s">
        <v>6598</v>
      </c>
      <c r="E877">
        <v>230780074</v>
      </c>
      <c r="F877" t="s">
        <v>6593</v>
      </c>
      <c r="G877" t="s">
        <v>6627</v>
      </c>
      <c r="H877" t="s">
        <v>6595</v>
      </c>
      <c r="I877" t="s">
        <v>6408</v>
      </c>
    </row>
    <row r="878" spans="1:9">
      <c r="A878" t="s">
        <v>6643</v>
      </c>
      <c r="B878" t="s">
        <v>7049</v>
      </c>
      <c r="C878" t="s">
        <v>9037</v>
      </c>
      <c r="D878" t="s">
        <v>9038</v>
      </c>
      <c r="E878">
        <v>170780167</v>
      </c>
      <c r="F878" t="s">
        <v>6593</v>
      </c>
      <c r="G878" t="s">
        <v>6655</v>
      </c>
      <c r="H878" t="s">
        <v>6595</v>
      </c>
      <c r="I878" t="s">
        <v>6408</v>
      </c>
    </row>
    <row r="879" spans="1:9">
      <c r="A879" t="s">
        <v>6643</v>
      </c>
      <c r="B879" t="s">
        <v>7050</v>
      </c>
      <c r="C879" t="s">
        <v>6490</v>
      </c>
      <c r="D879" t="s">
        <v>6598</v>
      </c>
      <c r="E879">
        <v>170780175</v>
      </c>
      <c r="F879" t="s">
        <v>6593</v>
      </c>
      <c r="G879" t="s">
        <v>6655</v>
      </c>
      <c r="H879" t="s">
        <v>6595</v>
      </c>
      <c r="I879" t="s">
        <v>6408</v>
      </c>
    </row>
    <row r="880" spans="1:9">
      <c r="A880" t="s">
        <v>6643</v>
      </c>
      <c r="B880" t="s">
        <v>7025</v>
      </c>
      <c r="C880" t="s">
        <v>9039</v>
      </c>
      <c r="D880" t="s">
        <v>6598</v>
      </c>
      <c r="E880">
        <v>170780191</v>
      </c>
      <c r="F880" t="s">
        <v>6593</v>
      </c>
      <c r="G880" t="s">
        <v>6621</v>
      </c>
      <c r="H880" t="s">
        <v>6595</v>
      </c>
      <c r="I880" t="s">
        <v>6408</v>
      </c>
    </row>
    <row r="881" spans="1:9">
      <c r="A881" t="s">
        <v>6643</v>
      </c>
      <c r="B881" t="s">
        <v>7001</v>
      </c>
      <c r="C881" t="s">
        <v>9040</v>
      </c>
      <c r="D881" t="s">
        <v>6598</v>
      </c>
      <c r="E881">
        <v>190000042</v>
      </c>
      <c r="F881" t="s">
        <v>6593</v>
      </c>
      <c r="G881" t="s">
        <v>6655</v>
      </c>
      <c r="H881" t="s">
        <v>6595</v>
      </c>
      <c r="I881" t="s">
        <v>6408</v>
      </c>
    </row>
    <row r="882" spans="1:9">
      <c r="A882" t="s">
        <v>6643</v>
      </c>
      <c r="B882" t="s">
        <v>6976</v>
      </c>
      <c r="C882" t="s">
        <v>9041</v>
      </c>
      <c r="D882" t="s">
        <v>6598</v>
      </c>
      <c r="E882">
        <v>330027509</v>
      </c>
      <c r="F882" t="s">
        <v>6593</v>
      </c>
      <c r="G882" t="s">
        <v>9042</v>
      </c>
      <c r="H882" t="s">
        <v>6595</v>
      </c>
      <c r="I882" t="s">
        <v>6408</v>
      </c>
    </row>
    <row r="883" spans="1:9">
      <c r="A883" t="s">
        <v>6643</v>
      </c>
      <c r="B883" t="s">
        <v>6984</v>
      </c>
      <c r="C883" t="s">
        <v>9043</v>
      </c>
      <c r="D883" t="s">
        <v>9044</v>
      </c>
      <c r="E883">
        <v>190000075</v>
      </c>
      <c r="F883" t="s">
        <v>6593</v>
      </c>
      <c r="G883" t="s">
        <v>6985</v>
      </c>
      <c r="H883" t="s">
        <v>6595</v>
      </c>
      <c r="I883" t="s">
        <v>6408</v>
      </c>
    </row>
    <row r="884" spans="1:9">
      <c r="A884" t="s">
        <v>6643</v>
      </c>
      <c r="B884" t="s">
        <v>6661</v>
      </c>
      <c r="C884" t="s">
        <v>9045</v>
      </c>
      <c r="D884" t="s">
        <v>9046</v>
      </c>
      <c r="E884">
        <v>230780066</v>
      </c>
      <c r="F884" t="s">
        <v>6593</v>
      </c>
      <c r="G884" t="s">
        <v>6594</v>
      </c>
      <c r="H884" t="s">
        <v>6595</v>
      </c>
      <c r="I884" t="s">
        <v>6408</v>
      </c>
    </row>
    <row r="885" spans="1:9">
      <c r="A885" t="s">
        <v>6643</v>
      </c>
      <c r="B885" t="s">
        <v>7040</v>
      </c>
      <c r="C885" t="s">
        <v>9047</v>
      </c>
      <c r="D885" t="s">
        <v>6598</v>
      </c>
      <c r="E885">
        <v>170780050</v>
      </c>
      <c r="F885" t="s">
        <v>6593</v>
      </c>
      <c r="G885" t="s">
        <v>6655</v>
      </c>
      <c r="H885" t="s">
        <v>6595</v>
      </c>
      <c r="I885" t="s">
        <v>6408</v>
      </c>
    </row>
    <row r="886" spans="1:9">
      <c r="A886" t="s">
        <v>6643</v>
      </c>
      <c r="B886" t="s">
        <v>6687</v>
      </c>
      <c r="C886" t="s">
        <v>9048</v>
      </c>
      <c r="D886" t="s">
        <v>6598</v>
      </c>
      <c r="E886">
        <v>230780058</v>
      </c>
      <c r="F886" t="s">
        <v>6593</v>
      </c>
      <c r="G886" t="s">
        <v>6594</v>
      </c>
      <c r="H886" t="s">
        <v>6595</v>
      </c>
      <c r="I886" t="s">
        <v>6408</v>
      </c>
    </row>
    <row r="887" spans="1:9">
      <c r="A887" t="s">
        <v>6643</v>
      </c>
      <c r="B887" t="s">
        <v>6855</v>
      </c>
      <c r="C887" t="s">
        <v>9049</v>
      </c>
      <c r="D887" t="s">
        <v>9050</v>
      </c>
      <c r="E887">
        <v>230780520</v>
      </c>
      <c r="F887" t="s">
        <v>6593</v>
      </c>
      <c r="G887" t="s">
        <v>6599</v>
      </c>
      <c r="H887" t="s">
        <v>6595</v>
      </c>
      <c r="I887" t="s">
        <v>6408</v>
      </c>
    </row>
    <row r="888" spans="1:9">
      <c r="A888" t="s">
        <v>6643</v>
      </c>
      <c r="B888" t="s">
        <v>2083</v>
      </c>
      <c r="C888" t="s">
        <v>9051</v>
      </c>
      <c r="D888" t="s">
        <v>6598</v>
      </c>
      <c r="E888">
        <v>470000381</v>
      </c>
      <c r="F888" t="s">
        <v>6593</v>
      </c>
      <c r="G888" t="s">
        <v>6627</v>
      </c>
      <c r="H888" t="s">
        <v>8434</v>
      </c>
      <c r="I888" t="s">
        <v>6408</v>
      </c>
    </row>
    <row r="889" spans="1:9">
      <c r="A889" t="s">
        <v>6643</v>
      </c>
      <c r="B889" t="s">
        <v>1142</v>
      </c>
      <c r="C889" t="s">
        <v>9052</v>
      </c>
      <c r="D889" t="s">
        <v>9053</v>
      </c>
      <c r="E889">
        <v>160000485</v>
      </c>
      <c r="F889" t="s">
        <v>6593</v>
      </c>
      <c r="G889" t="s">
        <v>6627</v>
      </c>
      <c r="H889" t="s">
        <v>6595</v>
      </c>
      <c r="I889" t="s">
        <v>6408</v>
      </c>
    </row>
    <row r="890" spans="1:9">
      <c r="A890" t="s">
        <v>6643</v>
      </c>
      <c r="B890" t="s">
        <v>7052</v>
      </c>
      <c r="C890" t="s">
        <v>9054</v>
      </c>
      <c r="D890" t="s">
        <v>9055</v>
      </c>
      <c r="E890">
        <v>400780268</v>
      </c>
      <c r="F890" t="s">
        <v>6593</v>
      </c>
      <c r="G890" t="s">
        <v>6599</v>
      </c>
      <c r="H890" t="s">
        <v>6595</v>
      </c>
      <c r="I890" t="s">
        <v>6408</v>
      </c>
    </row>
    <row r="891" spans="1:9">
      <c r="A891" t="s">
        <v>6643</v>
      </c>
      <c r="B891" t="s">
        <v>7104</v>
      </c>
      <c r="C891" t="s">
        <v>6489</v>
      </c>
      <c r="D891" t="s">
        <v>6598</v>
      </c>
      <c r="E891">
        <v>170024194</v>
      </c>
      <c r="F891" t="s">
        <v>6593</v>
      </c>
      <c r="G891" t="s">
        <v>6655</v>
      </c>
      <c r="H891" t="s">
        <v>6595</v>
      </c>
      <c r="I891" t="s">
        <v>6408</v>
      </c>
    </row>
    <row r="892" spans="1:9">
      <c r="A892" t="s">
        <v>6643</v>
      </c>
      <c r="B892" t="s">
        <v>7047</v>
      </c>
      <c r="C892" t="s">
        <v>9056</v>
      </c>
      <c r="D892" t="s">
        <v>9057</v>
      </c>
      <c r="E892">
        <v>170780225</v>
      </c>
      <c r="F892" t="s">
        <v>6593</v>
      </c>
      <c r="G892" t="s">
        <v>6655</v>
      </c>
      <c r="H892" t="s">
        <v>6595</v>
      </c>
      <c r="I892" t="s">
        <v>6408</v>
      </c>
    </row>
    <row r="893" spans="1:9">
      <c r="A893" t="s">
        <v>6643</v>
      </c>
      <c r="B893" t="s">
        <v>6705</v>
      </c>
      <c r="C893" t="s">
        <v>9058</v>
      </c>
      <c r="D893" t="s">
        <v>6598</v>
      </c>
      <c r="E893">
        <v>330781295</v>
      </c>
      <c r="F893" t="s">
        <v>6593</v>
      </c>
      <c r="G893" t="s">
        <v>6599</v>
      </c>
      <c r="H893" t="s">
        <v>6595</v>
      </c>
      <c r="I893" t="s">
        <v>6408</v>
      </c>
    </row>
    <row r="894" spans="1:9">
      <c r="A894" t="s">
        <v>6643</v>
      </c>
      <c r="B894" t="s">
        <v>6902</v>
      </c>
      <c r="C894" t="s">
        <v>9059</v>
      </c>
      <c r="D894" t="s">
        <v>6598</v>
      </c>
      <c r="E894">
        <v>470001660</v>
      </c>
      <c r="F894" t="s">
        <v>6593</v>
      </c>
      <c r="G894" t="s">
        <v>6655</v>
      </c>
      <c r="H894" t="s">
        <v>6595</v>
      </c>
      <c r="I894" t="s">
        <v>6408</v>
      </c>
    </row>
    <row r="895" spans="1:9">
      <c r="A895" t="s">
        <v>6643</v>
      </c>
      <c r="B895" t="s">
        <v>6907</v>
      </c>
      <c r="C895" t="s">
        <v>9060</v>
      </c>
      <c r="D895" t="s">
        <v>9061</v>
      </c>
      <c r="E895">
        <v>870000031</v>
      </c>
      <c r="F895" t="s">
        <v>6593</v>
      </c>
      <c r="G895" t="s">
        <v>6594</v>
      </c>
      <c r="H895" t="s">
        <v>6595</v>
      </c>
      <c r="I895" t="s">
        <v>6408</v>
      </c>
    </row>
    <row r="896" spans="1:9">
      <c r="A896" t="s">
        <v>6643</v>
      </c>
      <c r="B896" t="s">
        <v>4611</v>
      </c>
      <c r="C896" t="s">
        <v>9062</v>
      </c>
      <c r="D896" t="s">
        <v>6598</v>
      </c>
      <c r="E896">
        <v>160014411</v>
      </c>
      <c r="F896" t="s">
        <v>6593</v>
      </c>
      <c r="G896" t="s">
        <v>6646</v>
      </c>
      <c r="H896" t="s">
        <v>6595</v>
      </c>
      <c r="I896" t="s">
        <v>6408</v>
      </c>
    </row>
    <row r="897" spans="1:9">
      <c r="A897" t="s">
        <v>6643</v>
      </c>
      <c r="B897" t="s">
        <v>9063</v>
      </c>
      <c r="C897" t="s">
        <v>9064</v>
      </c>
      <c r="D897" t="s">
        <v>9065</v>
      </c>
      <c r="E897">
        <v>470000365</v>
      </c>
      <c r="F897" t="s">
        <v>6593</v>
      </c>
      <c r="G897" t="s">
        <v>6599</v>
      </c>
      <c r="H897" t="e" vm="1">
        <v>#VALUE!</v>
      </c>
      <c r="I897" t="s">
        <v>6408</v>
      </c>
    </row>
    <row r="898" spans="1:9">
      <c r="A898" t="s">
        <v>6643</v>
      </c>
      <c r="B898" t="s">
        <v>9066</v>
      </c>
      <c r="C898" t="s">
        <v>9067</v>
      </c>
      <c r="D898" t="s">
        <v>9068</v>
      </c>
      <c r="E898">
        <v>470000407</v>
      </c>
      <c r="F898" t="s">
        <v>6593</v>
      </c>
      <c r="G898" t="s">
        <v>6599</v>
      </c>
      <c r="H898" t="e" vm="1">
        <v>#VALUE!</v>
      </c>
      <c r="I898" t="s">
        <v>6408</v>
      </c>
    </row>
    <row r="899" spans="1:9">
      <c r="A899" t="s">
        <v>6643</v>
      </c>
      <c r="B899" t="s">
        <v>6887</v>
      </c>
      <c r="C899" t="s">
        <v>9000</v>
      </c>
      <c r="D899" t="s">
        <v>9001</v>
      </c>
      <c r="E899">
        <v>860780048</v>
      </c>
      <c r="F899" t="s">
        <v>6593</v>
      </c>
      <c r="G899" t="s">
        <v>7086</v>
      </c>
      <c r="H899" t="s">
        <v>6595</v>
      </c>
      <c r="I899" t="s">
        <v>6408</v>
      </c>
    </row>
    <row r="900" spans="1:9">
      <c r="A900" t="s">
        <v>6643</v>
      </c>
      <c r="B900" t="s">
        <v>7074</v>
      </c>
      <c r="C900" t="s">
        <v>6493</v>
      </c>
      <c r="D900" t="s">
        <v>6598</v>
      </c>
      <c r="E900">
        <v>330781196</v>
      </c>
      <c r="F900" t="s">
        <v>6593</v>
      </c>
      <c r="G900" t="s">
        <v>8542</v>
      </c>
      <c r="H900" t="s">
        <v>6595</v>
      </c>
      <c r="I900" t="s">
        <v>6408</v>
      </c>
    </row>
    <row r="901" spans="1:9">
      <c r="A901" t="s">
        <v>6643</v>
      </c>
      <c r="B901" t="s">
        <v>6796</v>
      </c>
      <c r="C901" t="s">
        <v>6497</v>
      </c>
      <c r="D901" t="s">
        <v>9006</v>
      </c>
      <c r="E901">
        <v>640781290</v>
      </c>
      <c r="F901" t="s">
        <v>6593</v>
      </c>
      <c r="G901" t="s">
        <v>6746</v>
      </c>
      <c r="H901" t="s">
        <v>6595</v>
      </c>
      <c r="I901" t="s">
        <v>6408</v>
      </c>
    </row>
    <row r="902" spans="1:9">
      <c r="A902" t="s">
        <v>6643</v>
      </c>
      <c r="B902" t="s">
        <v>1245</v>
      </c>
      <c r="C902" t="s">
        <v>6498</v>
      </c>
      <c r="D902" t="s">
        <v>6598</v>
      </c>
      <c r="E902">
        <v>790000012</v>
      </c>
      <c r="F902" t="s">
        <v>6593</v>
      </c>
      <c r="G902" t="s">
        <v>8543</v>
      </c>
      <c r="H902" t="s">
        <v>6595</v>
      </c>
      <c r="I902" t="s">
        <v>6408</v>
      </c>
    </row>
    <row r="903" spans="1:9">
      <c r="A903" t="s">
        <v>6643</v>
      </c>
      <c r="B903" t="s">
        <v>1403</v>
      </c>
      <c r="C903" t="s">
        <v>9012</v>
      </c>
      <c r="D903" t="s">
        <v>6598</v>
      </c>
      <c r="E903">
        <v>870002466</v>
      </c>
      <c r="F903" t="s">
        <v>6593</v>
      </c>
      <c r="G903" t="s">
        <v>6627</v>
      </c>
      <c r="H903" t="s">
        <v>6595</v>
      </c>
      <c r="I903" t="s">
        <v>6408</v>
      </c>
    </row>
    <row r="904" spans="1:9">
      <c r="A904" t="s">
        <v>6643</v>
      </c>
      <c r="B904" t="s">
        <v>6938</v>
      </c>
      <c r="C904" t="s">
        <v>8998</v>
      </c>
      <c r="D904" t="s">
        <v>6598</v>
      </c>
      <c r="E904">
        <v>790006654</v>
      </c>
      <c r="F904" t="s">
        <v>6593</v>
      </c>
      <c r="G904" t="s">
        <v>8542</v>
      </c>
      <c r="H904" t="s">
        <v>6595</v>
      </c>
      <c r="I904" t="s">
        <v>6408</v>
      </c>
    </row>
    <row r="905" spans="1:9">
      <c r="A905" t="s">
        <v>6643</v>
      </c>
      <c r="B905" t="s">
        <v>6788</v>
      </c>
      <c r="C905" t="s">
        <v>9013</v>
      </c>
      <c r="D905" t="s">
        <v>9014</v>
      </c>
      <c r="E905">
        <v>790000079</v>
      </c>
      <c r="F905" t="s">
        <v>6593</v>
      </c>
      <c r="G905" t="s">
        <v>6627</v>
      </c>
      <c r="H905" t="s">
        <v>6595</v>
      </c>
      <c r="I905" t="s">
        <v>6408</v>
      </c>
    </row>
    <row r="906" spans="1:9">
      <c r="A906" t="s">
        <v>6643</v>
      </c>
      <c r="B906" t="s">
        <v>7114</v>
      </c>
      <c r="C906" t="s">
        <v>9015</v>
      </c>
      <c r="D906" t="s">
        <v>6598</v>
      </c>
      <c r="E906">
        <v>790019491</v>
      </c>
      <c r="F906" t="s">
        <v>6593</v>
      </c>
      <c r="G906" t="s">
        <v>6627</v>
      </c>
      <c r="H906" t="s">
        <v>6595</v>
      </c>
      <c r="I906" t="s">
        <v>6408</v>
      </c>
    </row>
    <row r="907" spans="1:9">
      <c r="A907" t="s">
        <v>6643</v>
      </c>
      <c r="B907" t="s">
        <v>6817</v>
      </c>
      <c r="C907" t="s">
        <v>9016</v>
      </c>
      <c r="D907" t="s">
        <v>6598</v>
      </c>
      <c r="E907">
        <v>870000023</v>
      </c>
      <c r="F907" t="s">
        <v>6593</v>
      </c>
      <c r="G907" t="s">
        <v>8712</v>
      </c>
      <c r="H907" t="s">
        <v>6595</v>
      </c>
      <c r="I907" t="s">
        <v>6408</v>
      </c>
    </row>
    <row r="908" spans="1:9">
      <c r="A908" t="s">
        <v>6643</v>
      </c>
      <c r="B908" t="s">
        <v>7014</v>
      </c>
      <c r="C908" t="s">
        <v>9017</v>
      </c>
      <c r="D908" t="s">
        <v>6598</v>
      </c>
      <c r="E908">
        <v>400780193</v>
      </c>
      <c r="F908" t="s">
        <v>6593</v>
      </c>
      <c r="G908" t="s">
        <v>8542</v>
      </c>
      <c r="H908" t="s">
        <v>6595</v>
      </c>
      <c r="I908" t="s">
        <v>6408</v>
      </c>
    </row>
    <row r="909" spans="1:9">
      <c r="A909" t="s">
        <v>6643</v>
      </c>
      <c r="B909" t="s">
        <v>7060</v>
      </c>
      <c r="C909" t="s">
        <v>9018</v>
      </c>
      <c r="D909" t="s">
        <v>6598</v>
      </c>
      <c r="E909">
        <v>400011177</v>
      </c>
      <c r="F909" t="s">
        <v>6593</v>
      </c>
      <c r="G909" t="s">
        <v>8542</v>
      </c>
      <c r="H909" t="s">
        <v>6595</v>
      </c>
      <c r="I909" t="s">
        <v>6408</v>
      </c>
    </row>
    <row r="910" spans="1:9">
      <c r="A910" t="s">
        <v>6643</v>
      </c>
      <c r="B910" t="s">
        <v>6644</v>
      </c>
      <c r="C910" t="s">
        <v>9019</v>
      </c>
      <c r="D910" t="s">
        <v>9020</v>
      </c>
      <c r="E910">
        <v>190002485</v>
      </c>
      <c r="F910" t="s">
        <v>6593</v>
      </c>
      <c r="G910" t="s">
        <v>6627</v>
      </c>
      <c r="H910" t="s">
        <v>6595</v>
      </c>
      <c r="I910" t="s">
        <v>6408</v>
      </c>
    </row>
    <row r="911" spans="1:9">
      <c r="A911" t="s">
        <v>6643</v>
      </c>
      <c r="B911" t="s">
        <v>1768</v>
      </c>
      <c r="C911" t="s">
        <v>9021</v>
      </c>
      <c r="D911" t="s">
        <v>9022</v>
      </c>
      <c r="E911">
        <v>330781287</v>
      </c>
      <c r="F911" t="s">
        <v>6593</v>
      </c>
      <c r="G911" t="s">
        <v>6627</v>
      </c>
      <c r="H911" t="s">
        <v>6595</v>
      </c>
      <c r="I911" t="s">
        <v>6408</v>
      </c>
    </row>
    <row r="912" spans="1:9">
      <c r="A912" t="s">
        <v>6643</v>
      </c>
      <c r="B912" t="s">
        <v>6697</v>
      </c>
      <c r="C912" t="s">
        <v>8995</v>
      </c>
      <c r="D912" t="s">
        <v>8996</v>
      </c>
      <c r="E912">
        <v>240000059</v>
      </c>
      <c r="F912" t="s">
        <v>6593</v>
      </c>
      <c r="G912" t="s">
        <v>7086</v>
      </c>
      <c r="H912" t="s">
        <v>6595</v>
      </c>
      <c r="I912" t="s">
        <v>6408</v>
      </c>
    </row>
    <row r="913" spans="1:9">
      <c r="A913" t="s">
        <v>6643</v>
      </c>
      <c r="B913" t="s">
        <v>6757</v>
      </c>
      <c r="C913" t="s">
        <v>6496</v>
      </c>
      <c r="D913" t="s">
        <v>6598</v>
      </c>
      <c r="E913">
        <v>640780417</v>
      </c>
      <c r="F913" t="s">
        <v>6593</v>
      </c>
      <c r="G913" t="s">
        <v>8542</v>
      </c>
      <c r="H913" t="s">
        <v>6595</v>
      </c>
      <c r="I913" t="s">
        <v>6408</v>
      </c>
    </row>
    <row r="914" spans="1:9">
      <c r="A914" t="s">
        <v>6643</v>
      </c>
      <c r="B914" t="s">
        <v>6813</v>
      </c>
      <c r="C914" t="s">
        <v>9023</v>
      </c>
      <c r="D914" t="s">
        <v>9024</v>
      </c>
      <c r="E914">
        <v>640017638</v>
      </c>
      <c r="F914" t="s">
        <v>6593</v>
      </c>
      <c r="G914" t="s">
        <v>8545</v>
      </c>
      <c r="H914" t="s">
        <v>6595</v>
      </c>
      <c r="I914" t="s">
        <v>6408</v>
      </c>
    </row>
    <row r="915" spans="1:9">
      <c r="A915" t="s">
        <v>6643</v>
      </c>
      <c r="B915" t="s">
        <v>6994</v>
      </c>
      <c r="C915" t="s">
        <v>6495</v>
      </c>
      <c r="D915" t="s">
        <v>6598</v>
      </c>
      <c r="E915">
        <v>470016171</v>
      </c>
      <c r="F915" t="s">
        <v>6593</v>
      </c>
      <c r="G915" t="s">
        <v>8544</v>
      </c>
      <c r="H915" t="s">
        <v>6595</v>
      </c>
      <c r="I915" t="s">
        <v>6408</v>
      </c>
    </row>
    <row r="916" spans="1:9">
      <c r="A916" t="s">
        <v>6643</v>
      </c>
      <c r="B916" t="s">
        <v>6910</v>
      </c>
      <c r="C916" t="s">
        <v>9025</v>
      </c>
      <c r="D916" t="s">
        <v>6598</v>
      </c>
      <c r="E916">
        <v>190002519</v>
      </c>
      <c r="F916" t="s">
        <v>6593</v>
      </c>
      <c r="G916" t="s">
        <v>6599</v>
      </c>
      <c r="H916" t="s">
        <v>6595</v>
      </c>
      <c r="I916" t="s">
        <v>6408</v>
      </c>
    </row>
    <row r="917" spans="1:9">
      <c r="A917" t="s">
        <v>6643</v>
      </c>
      <c r="B917" t="s">
        <v>7078</v>
      </c>
      <c r="C917" t="s">
        <v>6491</v>
      </c>
      <c r="D917" t="s">
        <v>6598</v>
      </c>
      <c r="E917">
        <v>870000015</v>
      </c>
      <c r="F917" t="s">
        <v>6593</v>
      </c>
      <c r="G917" t="s">
        <v>8809</v>
      </c>
      <c r="H917" t="s">
        <v>6595</v>
      </c>
      <c r="I917" t="s">
        <v>6408</v>
      </c>
    </row>
    <row r="918" spans="1:9">
      <c r="A918" t="s">
        <v>6643</v>
      </c>
      <c r="B918" t="s">
        <v>6903</v>
      </c>
      <c r="C918" t="s">
        <v>9026</v>
      </c>
      <c r="D918" t="s">
        <v>9027</v>
      </c>
      <c r="E918">
        <v>870014248</v>
      </c>
      <c r="F918" t="s">
        <v>6593</v>
      </c>
      <c r="G918" t="s">
        <v>6646</v>
      </c>
      <c r="H918" t="s">
        <v>6595</v>
      </c>
      <c r="I918" t="s">
        <v>6408</v>
      </c>
    </row>
    <row r="919" spans="1:9">
      <c r="A919" t="s">
        <v>6643</v>
      </c>
      <c r="B919" t="s">
        <v>6668</v>
      </c>
      <c r="C919" t="s">
        <v>9028</v>
      </c>
      <c r="D919" t="s">
        <v>6598</v>
      </c>
      <c r="E919">
        <v>160000501</v>
      </c>
      <c r="F919" t="s">
        <v>6593</v>
      </c>
      <c r="G919" t="s">
        <v>6627</v>
      </c>
      <c r="H919" t="s">
        <v>6595</v>
      </c>
      <c r="I919" t="s">
        <v>6408</v>
      </c>
    </row>
    <row r="920" spans="1:9">
      <c r="A920" t="s">
        <v>6643</v>
      </c>
      <c r="B920" t="s">
        <v>6679</v>
      </c>
      <c r="C920" t="s">
        <v>9002</v>
      </c>
      <c r="D920" t="s">
        <v>9003</v>
      </c>
      <c r="E920">
        <v>330781204</v>
      </c>
      <c r="F920" t="s">
        <v>6593</v>
      </c>
      <c r="G920" t="s">
        <v>6746</v>
      </c>
      <c r="H920" t="s">
        <v>6595</v>
      </c>
      <c r="I920" t="s">
        <v>6408</v>
      </c>
    </row>
    <row r="921" spans="1:9">
      <c r="A921" t="s">
        <v>6643</v>
      </c>
      <c r="B921" t="s">
        <v>6761</v>
      </c>
      <c r="C921" t="s">
        <v>9029</v>
      </c>
      <c r="D921" t="s">
        <v>9030</v>
      </c>
      <c r="E921">
        <v>330781220</v>
      </c>
      <c r="F921" t="s">
        <v>6593</v>
      </c>
      <c r="G921" t="s">
        <v>8538</v>
      </c>
      <c r="H921" t="s">
        <v>6595</v>
      </c>
      <c r="I921" t="s">
        <v>6408</v>
      </c>
    </row>
    <row r="922" spans="1:9">
      <c r="A922" t="s">
        <v>6643</v>
      </c>
      <c r="B922" t="s">
        <v>7082</v>
      </c>
      <c r="C922" t="s">
        <v>6499</v>
      </c>
      <c r="D922" t="s">
        <v>6598</v>
      </c>
      <c r="E922">
        <v>860014208</v>
      </c>
      <c r="F922" t="s">
        <v>6593</v>
      </c>
      <c r="G922" t="s">
        <v>7086</v>
      </c>
      <c r="H922" t="s">
        <v>6595</v>
      </c>
      <c r="I922" t="s">
        <v>6408</v>
      </c>
    </row>
    <row r="923" spans="1:9">
      <c r="A923" t="s">
        <v>6643</v>
      </c>
      <c r="B923" t="s">
        <v>6833</v>
      </c>
      <c r="C923" t="s">
        <v>9031</v>
      </c>
      <c r="D923" t="s">
        <v>6598</v>
      </c>
      <c r="E923">
        <v>190000059</v>
      </c>
      <c r="F923" t="s">
        <v>6593</v>
      </c>
      <c r="G923" t="s">
        <v>8541</v>
      </c>
      <c r="H923" t="s">
        <v>6595</v>
      </c>
      <c r="I923" t="s">
        <v>6408</v>
      </c>
    </row>
    <row r="924" spans="1:9">
      <c r="A924" t="s">
        <v>6643</v>
      </c>
      <c r="B924" t="s">
        <v>7043</v>
      </c>
      <c r="C924" t="s">
        <v>9032</v>
      </c>
      <c r="D924" t="s">
        <v>9033</v>
      </c>
      <c r="E924">
        <v>230780512</v>
      </c>
      <c r="F924" t="s">
        <v>6593</v>
      </c>
      <c r="G924" t="s">
        <v>6599</v>
      </c>
      <c r="H924" t="s">
        <v>6595</v>
      </c>
      <c r="I924" t="s">
        <v>6408</v>
      </c>
    </row>
    <row r="925" spans="1:9">
      <c r="A925" t="s">
        <v>6643</v>
      </c>
      <c r="B925" t="s">
        <v>1172</v>
      </c>
      <c r="C925" t="s">
        <v>9034</v>
      </c>
      <c r="D925" t="s">
        <v>6598</v>
      </c>
      <c r="E925">
        <v>230780041</v>
      </c>
      <c r="F925" t="s">
        <v>6593</v>
      </c>
      <c r="G925" t="s">
        <v>6746</v>
      </c>
      <c r="H925" t="s">
        <v>6595</v>
      </c>
      <c r="I925" t="s">
        <v>6408</v>
      </c>
    </row>
    <row r="926" spans="1:9">
      <c r="A926" t="s">
        <v>6643</v>
      </c>
      <c r="B926" t="s">
        <v>6916</v>
      </c>
      <c r="C926" t="s">
        <v>9036</v>
      </c>
      <c r="D926" t="s">
        <v>6598</v>
      </c>
      <c r="E926">
        <v>230780074</v>
      </c>
      <c r="F926" t="s">
        <v>6593</v>
      </c>
      <c r="G926" t="s">
        <v>6627</v>
      </c>
      <c r="H926" t="s">
        <v>6595</v>
      </c>
      <c r="I926" t="s">
        <v>6408</v>
      </c>
    </row>
    <row r="927" spans="1:9">
      <c r="A927" t="s">
        <v>6643</v>
      </c>
      <c r="B927" t="s">
        <v>7049</v>
      </c>
      <c r="C927" t="s">
        <v>9037</v>
      </c>
      <c r="D927" t="s">
        <v>9038</v>
      </c>
      <c r="E927">
        <v>170780167</v>
      </c>
      <c r="F927" t="s">
        <v>6593</v>
      </c>
      <c r="G927" t="s">
        <v>8542</v>
      </c>
      <c r="H927" t="s">
        <v>6595</v>
      </c>
      <c r="I927" t="s">
        <v>6408</v>
      </c>
    </row>
    <row r="928" spans="1:9">
      <c r="A928" t="s">
        <v>6643</v>
      </c>
      <c r="B928" t="s">
        <v>7050</v>
      </c>
      <c r="C928" t="s">
        <v>6490</v>
      </c>
      <c r="D928" t="s">
        <v>6598</v>
      </c>
      <c r="E928">
        <v>170780175</v>
      </c>
      <c r="F928" t="s">
        <v>6593</v>
      </c>
      <c r="G928" t="s">
        <v>8542</v>
      </c>
      <c r="H928" t="s">
        <v>6595</v>
      </c>
      <c r="I928" t="s">
        <v>6408</v>
      </c>
    </row>
    <row r="929" spans="1:9">
      <c r="A929" t="s">
        <v>6643</v>
      </c>
      <c r="B929" t="s">
        <v>7025</v>
      </c>
      <c r="C929" t="s">
        <v>9039</v>
      </c>
      <c r="D929" t="s">
        <v>6598</v>
      </c>
      <c r="E929">
        <v>170780191</v>
      </c>
      <c r="F929" t="s">
        <v>6593</v>
      </c>
      <c r="G929" t="s">
        <v>6621</v>
      </c>
      <c r="H929" t="s">
        <v>6595</v>
      </c>
      <c r="I929" t="s">
        <v>6408</v>
      </c>
    </row>
    <row r="930" spans="1:9">
      <c r="A930" t="s">
        <v>6643</v>
      </c>
      <c r="B930" t="s">
        <v>7001</v>
      </c>
      <c r="C930" t="s">
        <v>9040</v>
      </c>
      <c r="D930" t="s">
        <v>6598</v>
      </c>
      <c r="E930">
        <v>190000042</v>
      </c>
      <c r="F930" t="s">
        <v>6593</v>
      </c>
      <c r="G930" t="s">
        <v>8542</v>
      </c>
      <c r="H930" t="s">
        <v>6595</v>
      </c>
      <c r="I930" t="s">
        <v>6408</v>
      </c>
    </row>
    <row r="931" spans="1:9">
      <c r="A931" t="s">
        <v>6643</v>
      </c>
      <c r="B931" t="s">
        <v>6976</v>
      </c>
      <c r="C931" t="s">
        <v>9041</v>
      </c>
      <c r="D931" t="s">
        <v>6598</v>
      </c>
      <c r="E931">
        <v>330027509</v>
      </c>
      <c r="F931" t="s">
        <v>6593</v>
      </c>
      <c r="G931" t="s">
        <v>8538</v>
      </c>
      <c r="H931" t="s">
        <v>6595</v>
      </c>
      <c r="I931" t="s">
        <v>6408</v>
      </c>
    </row>
    <row r="932" spans="1:9">
      <c r="A932" t="s">
        <v>6643</v>
      </c>
      <c r="B932" t="s">
        <v>6984</v>
      </c>
      <c r="C932" t="s">
        <v>9043</v>
      </c>
      <c r="D932" t="s">
        <v>9044</v>
      </c>
      <c r="E932">
        <v>190000075</v>
      </c>
      <c r="F932" t="s">
        <v>6593</v>
      </c>
      <c r="G932" t="s">
        <v>9069</v>
      </c>
      <c r="H932" t="s">
        <v>6595</v>
      </c>
      <c r="I932" t="s">
        <v>6408</v>
      </c>
    </row>
    <row r="933" spans="1:9">
      <c r="A933" t="s">
        <v>6643</v>
      </c>
      <c r="B933" t="s">
        <v>4868</v>
      </c>
      <c r="C933" t="s">
        <v>9070</v>
      </c>
      <c r="D933" t="s">
        <v>6598</v>
      </c>
      <c r="E933">
        <v>330000258</v>
      </c>
      <c r="F933" t="s">
        <v>6593</v>
      </c>
      <c r="G933" t="s">
        <v>6599</v>
      </c>
      <c r="H933" t="s">
        <v>6639</v>
      </c>
      <c r="I933" t="s">
        <v>6408</v>
      </c>
    </row>
    <row r="934" spans="1:9">
      <c r="A934" t="s">
        <v>6643</v>
      </c>
      <c r="B934" t="s">
        <v>4511</v>
      </c>
      <c r="C934" t="s">
        <v>8999</v>
      </c>
      <c r="D934" t="s">
        <v>6598</v>
      </c>
      <c r="E934">
        <v>870014503</v>
      </c>
      <c r="F934" t="s">
        <v>6593</v>
      </c>
      <c r="G934" t="s">
        <v>6627</v>
      </c>
      <c r="H934" t="s">
        <v>6595</v>
      </c>
      <c r="I934" t="s">
        <v>6408</v>
      </c>
    </row>
    <row r="935" spans="1:9">
      <c r="A935" t="s">
        <v>6643</v>
      </c>
      <c r="B935" t="s">
        <v>6661</v>
      </c>
      <c r="C935" t="s">
        <v>9045</v>
      </c>
      <c r="D935" t="s">
        <v>9046</v>
      </c>
      <c r="E935">
        <v>230780066</v>
      </c>
      <c r="F935" t="s">
        <v>6593</v>
      </c>
      <c r="G935" t="s">
        <v>6594</v>
      </c>
      <c r="H935" t="s">
        <v>6595</v>
      </c>
      <c r="I935" t="s">
        <v>6408</v>
      </c>
    </row>
    <row r="936" spans="1:9">
      <c r="A936" t="s">
        <v>6643</v>
      </c>
      <c r="B936" t="s">
        <v>7040</v>
      </c>
      <c r="C936" t="s">
        <v>9047</v>
      </c>
      <c r="D936" t="s">
        <v>6598</v>
      </c>
      <c r="E936">
        <v>170780050</v>
      </c>
      <c r="F936" t="s">
        <v>6593</v>
      </c>
      <c r="G936" t="s">
        <v>8542</v>
      </c>
      <c r="H936" t="s">
        <v>6595</v>
      </c>
      <c r="I936" t="s">
        <v>6408</v>
      </c>
    </row>
    <row r="937" spans="1:9">
      <c r="A937" t="s">
        <v>6643</v>
      </c>
      <c r="B937" t="s">
        <v>6687</v>
      </c>
      <c r="C937" t="s">
        <v>9048</v>
      </c>
      <c r="D937" t="s">
        <v>6598</v>
      </c>
      <c r="E937">
        <v>230780058</v>
      </c>
      <c r="F937" t="s">
        <v>6593</v>
      </c>
      <c r="G937" t="s">
        <v>6594</v>
      </c>
      <c r="H937" t="s">
        <v>6595</v>
      </c>
      <c r="I937" t="s">
        <v>6408</v>
      </c>
    </row>
    <row r="938" spans="1:9">
      <c r="A938" t="s">
        <v>6643</v>
      </c>
      <c r="B938" t="s">
        <v>6855</v>
      </c>
      <c r="C938" t="s">
        <v>9049</v>
      </c>
      <c r="D938" t="s">
        <v>9050</v>
      </c>
      <c r="E938">
        <v>230780520</v>
      </c>
      <c r="F938" t="s">
        <v>6593</v>
      </c>
      <c r="G938" t="s">
        <v>6599</v>
      </c>
      <c r="H938" t="s">
        <v>6595</v>
      </c>
      <c r="I938" t="s">
        <v>6408</v>
      </c>
    </row>
    <row r="939" spans="1:9">
      <c r="A939" t="s">
        <v>6643</v>
      </c>
      <c r="B939" t="s">
        <v>2083</v>
      </c>
      <c r="C939" t="s">
        <v>9051</v>
      </c>
      <c r="D939" t="s">
        <v>6598</v>
      </c>
      <c r="E939">
        <v>470000381</v>
      </c>
      <c r="F939" t="s">
        <v>6593</v>
      </c>
      <c r="G939" t="s">
        <v>6627</v>
      </c>
      <c r="H939" t="s">
        <v>8434</v>
      </c>
      <c r="I939" t="s">
        <v>6408</v>
      </c>
    </row>
    <row r="940" spans="1:9">
      <c r="A940" t="s">
        <v>6643</v>
      </c>
      <c r="B940" t="s">
        <v>6851</v>
      </c>
      <c r="C940" t="s">
        <v>9007</v>
      </c>
      <c r="D940" t="s">
        <v>9008</v>
      </c>
      <c r="E940">
        <v>640780821</v>
      </c>
      <c r="F940" t="s">
        <v>6593</v>
      </c>
      <c r="G940" t="s">
        <v>8812</v>
      </c>
      <c r="H940" t="s">
        <v>6595</v>
      </c>
      <c r="I940" t="s">
        <v>6408</v>
      </c>
    </row>
    <row r="941" spans="1:9">
      <c r="A941" t="s">
        <v>6643</v>
      </c>
      <c r="B941" t="s">
        <v>1245</v>
      </c>
      <c r="C941" t="s">
        <v>6498</v>
      </c>
      <c r="D941" t="s">
        <v>6598</v>
      </c>
      <c r="E941">
        <v>790000012</v>
      </c>
      <c r="F941" t="s">
        <v>6593</v>
      </c>
      <c r="G941" t="s">
        <v>6746</v>
      </c>
      <c r="H941" t="s">
        <v>6595</v>
      </c>
      <c r="I941" t="s">
        <v>6408</v>
      </c>
    </row>
    <row r="942" spans="1:9">
      <c r="A942" t="s">
        <v>6643</v>
      </c>
      <c r="B942" t="s">
        <v>6976</v>
      </c>
      <c r="C942" t="s">
        <v>9041</v>
      </c>
      <c r="D942" t="s">
        <v>6598</v>
      </c>
      <c r="E942">
        <v>330027509</v>
      </c>
      <c r="F942" t="s">
        <v>6593</v>
      </c>
      <c r="G942" t="s">
        <v>8809</v>
      </c>
      <c r="H942" t="s">
        <v>6595</v>
      </c>
      <c r="I942" t="s">
        <v>6408</v>
      </c>
    </row>
    <row r="943" spans="1:9">
      <c r="A943" t="s">
        <v>6643</v>
      </c>
      <c r="B943" t="s">
        <v>1142</v>
      </c>
      <c r="C943" t="s">
        <v>9052</v>
      </c>
      <c r="D943" t="s">
        <v>9053</v>
      </c>
      <c r="E943">
        <v>160000485</v>
      </c>
      <c r="F943" t="s">
        <v>6593</v>
      </c>
      <c r="G943" t="s">
        <v>6627</v>
      </c>
      <c r="H943" t="s">
        <v>6595</v>
      </c>
      <c r="I943" t="s">
        <v>6408</v>
      </c>
    </row>
    <row r="944" spans="1:9">
      <c r="A944" t="s">
        <v>6643</v>
      </c>
      <c r="B944" t="s">
        <v>7052</v>
      </c>
      <c r="C944" t="s">
        <v>9054</v>
      </c>
      <c r="D944" t="s">
        <v>9055</v>
      </c>
      <c r="E944">
        <v>400780268</v>
      </c>
      <c r="F944" t="s">
        <v>6593</v>
      </c>
      <c r="G944" t="s">
        <v>6599</v>
      </c>
      <c r="H944" t="s">
        <v>6595</v>
      </c>
      <c r="I944" t="s">
        <v>6408</v>
      </c>
    </row>
    <row r="945" spans="1:9">
      <c r="A945" t="s">
        <v>6643</v>
      </c>
      <c r="B945" t="s">
        <v>7104</v>
      </c>
      <c r="C945" t="s">
        <v>6489</v>
      </c>
      <c r="D945" t="s">
        <v>6598</v>
      </c>
      <c r="E945">
        <v>170024194</v>
      </c>
      <c r="F945" t="s">
        <v>6593</v>
      </c>
      <c r="G945" t="s">
        <v>8542</v>
      </c>
      <c r="H945" t="s">
        <v>6595</v>
      </c>
      <c r="I945" t="s">
        <v>6408</v>
      </c>
    </row>
    <row r="946" spans="1:9">
      <c r="A946" t="s">
        <v>6643</v>
      </c>
      <c r="B946" t="s">
        <v>7047</v>
      </c>
      <c r="C946" t="s">
        <v>9056</v>
      </c>
      <c r="D946" t="s">
        <v>9057</v>
      </c>
      <c r="E946">
        <v>170780225</v>
      </c>
      <c r="F946" t="s">
        <v>6593</v>
      </c>
      <c r="G946" t="s">
        <v>8542</v>
      </c>
      <c r="H946" t="s">
        <v>6595</v>
      </c>
      <c r="I946" t="s">
        <v>6408</v>
      </c>
    </row>
    <row r="947" spans="1:9">
      <c r="A947" t="s">
        <v>6643</v>
      </c>
      <c r="B947" t="s">
        <v>6705</v>
      </c>
      <c r="C947" t="s">
        <v>9058</v>
      </c>
      <c r="D947" t="s">
        <v>6598</v>
      </c>
      <c r="E947">
        <v>330781295</v>
      </c>
      <c r="F947" t="s">
        <v>6593</v>
      </c>
      <c r="G947" t="s">
        <v>6599</v>
      </c>
      <c r="H947" t="s">
        <v>6595</v>
      </c>
      <c r="I947" t="s">
        <v>6408</v>
      </c>
    </row>
    <row r="948" spans="1:9">
      <c r="A948" t="s">
        <v>6643</v>
      </c>
      <c r="B948" t="s">
        <v>6902</v>
      </c>
      <c r="C948" t="s">
        <v>9059</v>
      </c>
      <c r="D948" t="s">
        <v>6598</v>
      </c>
      <c r="E948">
        <v>470001660</v>
      </c>
      <c r="F948" t="s">
        <v>6593</v>
      </c>
      <c r="G948" t="s">
        <v>8542</v>
      </c>
      <c r="H948" t="s">
        <v>6595</v>
      </c>
      <c r="I948" t="s">
        <v>6408</v>
      </c>
    </row>
    <row r="949" spans="1:9">
      <c r="A949" t="s">
        <v>6643</v>
      </c>
      <c r="B949" t="s">
        <v>6907</v>
      </c>
      <c r="C949" t="s">
        <v>9060</v>
      </c>
      <c r="D949" t="s">
        <v>9061</v>
      </c>
      <c r="E949">
        <v>870000031</v>
      </c>
      <c r="F949" t="s">
        <v>6593</v>
      </c>
      <c r="G949" t="s">
        <v>6594</v>
      </c>
      <c r="H949" t="s">
        <v>6595</v>
      </c>
      <c r="I949" t="s">
        <v>6408</v>
      </c>
    </row>
    <row r="950" spans="1:9">
      <c r="A950" t="s">
        <v>6643</v>
      </c>
      <c r="B950" t="s">
        <v>212</v>
      </c>
      <c r="C950" t="s">
        <v>9071</v>
      </c>
      <c r="D950" t="s">
        <v>6598</v>
      </c>
      <c r="E950">
        <v>870000700</v>
      </c>
      <c r="F950" t="s">
        <v>6593</v>
      </c>
      <c r="G950" t="s">
        <v>6627</v>
      </c>
      <c r="H950" t="s">
        <v>8367</v>
      </c>
      <c r="I950" t="s">
        <v>6408</v>
      </c>
    </row>
    <row r="951" spans="1:9">
      <c r="A951" t="s">
        <v>6643</v>
      </c>
      <c r="B951" t="s">
        <v>1172</v>
      </c>
      <c r="C951" t="s">
        <v>9034</v>
      </c>
      <c r="D951" t="s">
        <v>6598</v>
      </c>
      <c r="E951">
        <v>230780041</v>
      </c>
      <c r="F951" t="s">
        <v>6593</v>
      </c>
      <c r="G951" t="s">
        <v>8543</v>
      </c>
      <c r="H951" t="s">
        <v>6595</v>
      </c>
      <c r="I951" t="s">
        <v>6408</v>
      </c>
    </row>
    <row r="952" spans="1:9">
      <c r="A952" t="s">
        <v>6643</v>
      </c>
      <c r="B952" t="s">
        <v>4611</v>
      </c>
      <c r="C952" t="s">
        <v>9062</v>
      </c>
      <c r="D952" t="s">
        <v>6598</v>
      </c>
      <c r="E952">
        <v>160014411</v>
      </c>
      <c r="F952" t="s">
        <v>6593</v>
      </c>
      <c r="G952" t="s">
        <v>6646</v>
      </c>
      <c r="H952" t="s">
        <v>6595</v>
      </c>
      <c r="I952" t="s">
        <v>6408</v>
      </c>
    </row>
    <row r="953" spans="1:9">
      <c r="A953" t="s">
        <v>6600</v>
      </c>
      <c r="B953" t="s">
        <v>7061</v>
      </c>
      <c r="C953" t="s">
        <v>6508</v>
      </c>
      <c r="D953" t="s">
        <v>6598</v>
      </c>
      <c r="E953">
        <v>760024042</v>
      </c>
      <c r="F953" t="s">
        <v>6593</v>
      </c>
      <c r="G953" t="s">
        <v>6899</v>
      </c>
      <c r="H953" t="s">
        <v>6632</v>
      </c>
      <c r="I953" t="s">
        <v>6408</v>
      </c>
    </row>
    <row r="954" spans="1:9">
      <c r="A954" t="s">
        <v>6600</v>
      </c>
      <c r="B954" t="s">
        <v>3669</v>
      </c>
      <c r="C954" t="s">
        <v>9072</v>
      </c>
      <c r="D954" t="s">
        <v>6598</v>
      </c>
      <c r="E954">
        <v>140000316</v>
      </c>
      <c r="F954" t="s">
        <v>6593</v>
      </c>
      <c r="G954" t="s">
        <v>6599</v>
      </c>
      <c r="H954" t="s">
        <v>6595</v>
      </c>
      <c r="I954" t="s">
        <v>6408</v>
      </c>
    </row>
    <row r="955" spans="1:9">
      <c r="A955" t="s">
        <v>6600</v>
      </c>
      <c r="B955" t="s">
        <v>6980</v>
      </c>
      <c r="C955" t="s">
        <v>6506</v>
      </c>
      <c r="D955" t="s">
        <v>6598</v>
      </c>
      <c r="E955">
        <v>760780239</v>
      </c>
      <c r="F955" t="s">
        <v>6593</v>
      </c>
      <c r="G955" t="s">
        <v>9073</v>
      </c>
      <c r="H955" t="s">
        <v>6595</v>
      </c>
      <c r="I955" t="s">
        <v>6408</v>
      </c>
    </row>
    <row r="956" spans="1:9">
      <c r="A956" t="s">
        <v>6600</v>
      </c>
      <c r="B956" t="s">
        <v>6740</v>
      </c>
      <c r="C956" t="s">
        <v>9074</v>
      </c>
      <c r="D956" t="s">
        <v>6598</v>
      </c>
      <c r="E956">
        <v>140000118</v>
      </c>
      <c r="F956" t="s">
        <v>6593</v>
      </c>
      <c r="G956" t="s">
        <v>8555</v>
      </c>
      <c r="H956" t="s">
        <v>6595</v>
      </c>
      <c r="I956" t="s">
        <v>6408</v>
      </c>
    </row>
    <row r="957" spans="1:9">
      <c r="A957" t="s">
        <v>6600</v>
      </c>
      <c r="B957" t="s">
        <v>6901</v>
      </c>
      <c r="C957" t="s">
        <v>6509</v>
      </c>
      <c r="D957" t="s">
        <v>6598</v>
      </c>
      <c r="E957">
        <v>270023724</v>
      </c>
      <c r="F957" t="s">
        <v>6593</v>
      </c>
      <c r="G957" t="s">
        <v>6655</v>
      </c>
      <c r="H957" t="s">
        <v>6595</v>
      </c>
      <c r="I957" t="s">
        <v>6408</v>
      </c>
    </row>
    <row r="958" spans="1:9">
      <c r="A958" t="s">
        <v>6600</v>
      </c>
      <c r="B958" t="s">
        <v>6645</v>
      </c>
      <c r="C958" t="s">
        <v>9075</v>
      </c>
      <c r="D958" t="s">
        <v>9076</v>
      </c>
      <c r="E958">
        <v>610780124</v>
      </c>
      <c r="F958" t="s">
        <v>6593</v>
      </c>
      <c r="G958" t="s">
        <v>6594</v>
      </c>
      <c r="H958" t="s">
        <v>6595</v>
      </c>
      <c r="I958" t="s">
        <v>6408</v>
      </c>
    </row>
    <row r="959" spans="1:9">
      <c r="A959" t="s">
        <v>6600</v>
      </c>
      <c r="B959" t="s">
        <v>6647</v>
      </c>
      <c r="C959" t="s">
        <v>6501</v>
      </c>
      <c r="D959" t="s">
        <v>6598</v>
      </c>
      <c r="E959">
        <v>610780082</v>
      </c>
      <c r="F959" t="s">
        <v>6593</v>
      </c>
      <c r="G959" t="s">
        <v>9042</v>
      </c>
      <c r="H959" t="s">
        <v>6595</v>
      </c>
      <c r="I959" t="s">
        <v>6408</v>
      </c>
    </row>
    <row r="960" spans="1:9">
      <c r="A960" t="s">
        <v>6600</v>
      </c>
      <c r="B960" t="s">
        <v>6657</v>
      </c>
      <c r="C960" t="s">
        <v>9077</v>
      </c>
      <c r="D960" t="s">
        <v>6598</v>
      </c>
      <c r="E960">
        <v>140000092</v>
      </c>
      <c r="F960" t="s">
        <v>6593</v>
      </c>
      <c r="G960" t="s">
        <v>6635</v>
      </c>
      <c r="H960" t="s">
        <v>9078</v>
      </c>
      <c r="I960" t="s">
        <v>6408</v>
      </c>
    </row>
    <row r="961" spans="1:9">
      <c r="A961" t="s">
        <v>6600</v>
      </c>
      <c r="B961" t="s">
        <v>7112</v>
      </c>
      <c r="C961" t="s">
        <v>6507</v>
      </c>
      <c r="D961" t="s">
        <v>6598</v>
      </c>
      <c r="E961">
        <v>760780726</v>
      </c>
      <c r="F961" t="s">
        <v>6593</v>
      </c>
      <c r="G961" t="s">
        <v>9042</v>
      </c>
      <c r="H961" t="s">
        <v>6595</v>
      </c>
      <c r="I961" t="s">
        <v>6408</v>
      </c>
    </row>
    <row r="962" spans="1:9">
      <c r="A962" t="s">
        <v>6600</v>
      </c>
      <c r="B962" t="s">
        <v>4877</v>
      </c>
      <c r="C962" t="s">
        <v>9079</v>
      </c>
      <c r="D962" t="s">
        <v>6598</v>
      </c>
      <c r="E962">
        <v>270000219</v>
      </c>
      <c r="F962" t="s">
        <v>6593</v>
      </c>
      <c r="G962" t="s">
        <v>6599</v>
      </c>
      <c r="H962" t="s">
        <v>6595</v>
      </c>
      <c r="I962" t="s">
        <v>6408</v>
      </c>
    </row>
    <row r="963" spans="1:9">
      <c r="A963" t="s">
        <v>6600</v>
      </c>
      <c r="B963" t="s">
        <v>6662</v>
      </c>
      <c r="C963" t="s">
        <v>9080</v>
      </c>
      <c r="D963" t="s">
        <v>9081</v>
      </c>
      <c r="E963">
        <v>270000060</v>
      </c>
      <c r="F963" t="s">
        <v>6593</v>
      </c>
      <c r="G963" t="s">
        <v>6682</v>
      </c>
      <c r="H963" t="s">
        <v>8556</v>
      </c>
      <c r="I963" t="s">
        <v>6408</v>
      </c>
    </row>
    <row r="964" spans="1:9">
      <c r="A964" t="s">
        <v>6600</v>
      </c>
      <c r="B964" t="s">
        <v>6992</v>
      </c>
      <c r="C964" t="s">
        <v>9082</v>
      </c>
      <c r="D964" t="s">
        <v>6598</v>
      </c>
      <c r="E964">
        <v>610780025</v>
      </c>
      <c r="F964" t="s">
        <v>6593</v>
      </c>
      <c r="G964" t="s">
        <v>6599</v>
      </c>
      <c r="H964" t="s">
        <v>6595</v>
      </c>
      <c r="I964" t="s">
        <v>6408</v>
      </c>
    </row>
    <row r="965" spans="1:9">
      <c r="A965" t="s">
        <v>6600</v>
      </c>
      <c r="B965" t="s">
        <v>6768</v>
      </c>
      <c r="C965" t="s">
        <v>9083</v>
      </c>
      <c r="D965" t="s">
        <v>9084</v>
      </c>
      <c r="E965">
        <v>610780074</v>
      </c>
      <c r="F965" t="s">
        <v>6593</v>
      </c>
      <c r="G965" t="s">
        <v>6682</v>
      </c>
      <c r="H965" t="s">
        <v>6595</v>
      </c>
      <c r="I965" t="s">
        <v>6408</v>
      </c>
    </row>
    <row r="966" spans="1:9">
      <c r="A966" t="s">
        <v>6600</v>
      </c>
      <c r="B966" t="s">
        <v>1789</v>
      </c>
      <c r="C966" t="s">
        <v>9085</v>
      </c>
      <c r="D966" t="s">
        <v>9086</v>
      </c>
      <c r="E966">
        <v>500000393</v>
      </c>
      <c r="F966" t="s">
        <v>6593</v>
      </c>
      <c r="G966" t="s">
        <v>6714</v>
      </c>
      <c r="H966" t="s">
        <v>6595</v>
      </c>
      <c r="I966" t="s">
        <v>6408</v>
      </c>
    </row>
    <row r="967" spans="1:9">
      <c r="A967" t="s">
        <v>6600</v>
      </c>
      <c r="B967" t="s">
        <v>7075</v>
      </c>
      <c r="C967" t="s">
        <v>6505</v>
      </c>
      <c r="D967" t="s">
        <v>6598</v>
      </c>
      <c r="E967">
        <v>140000100</v>
      </c>
      <c r="F967" t="s">
        <v>6593</v>
      </c>
      <c r="G967" t="s">
        <v>9087</v>
      </c>
      <c r="H967" t="s">
        <v>6595</v>
      </c>
      <c r="I967" t="s">
        <v>6408</v>
      </c>
    </row>
    <row r="968" spans="1:9">
      <c r="A968" t="s">
        <v>6600</v>
      </c>
      <c r="B968" t="s">
        <v>6933</v>
      </c>
      <c r="C968" t="s">
        <v>6504</v>
      </c>
      <c r="D968" t="s">
        <v>9088</v>
      </c>
      <c r="E968">
        <v>500000112</v>
      </c>
      <c r="F968" t="s">
        <v>6593</v>
      </c>
      <c r="G968" t="s">
        <v>6899</v>
      </c>
      <c r="H968" t="s">
        <v>9089</v>
      </c>
      <c r="I968" t="s">
        <v>6408</v>
      </c>
    </row>
    <row r="969" spans="1:9">
      <c r="A969" t="s">
        <v>6600</v>
      </c>
      <c r="B969" t="s">
        <v>6900</v>
      </c>
      <c r="C969" t="s">
        <v>9090</v>
      </c>
      <c r="D969" t="s">
        <v>6598</v>
      </c>
      <c r="E969">
        <v>760780734</v>
      </c>
      <c r="F969" t="s">
        <v>6593</v>
      </c>
      <c r="G969" t="s">
        <v>6682</v>
      </c>
      <c r="H969" t="s">
        <v>6595</v>
      </c>
      <c r="I969" t="s">
        <v>6408</v>
      </c>
    </row>
    <row r="970" spans="1:9">
      <c r="A970" t="s">
        <v>6600</v>
      </c>
      <c r="B970" t="s">
        <v>7045</v>
      </c>
      <c r="C970" t="s">
        <v>9091</v>
      </c>
      <c r="D970" t="s">
        <v>6598</v>
      </c>
      <c r="E970">
        <v>270000102</v>
      </c>
      <c r="F970" t="s">
        <v>6593</v>
      </c>
      <c r="G970" t="s">
        <v>6682</v>
      </c>
      <c r="H970" t="s">
        <v>6595</v>
      </c>
      <c r="I970" t="s">
        <v>6408</v>
      </c>
    </row>
    <row r="971" spans="1:9">
      <c r="A971" t="s">
        <v>6600</v>
      </c>
      <c r="B971" t="s">
        <v>6820</v>
      </c>
      <c r="C971" t="s">
        <v>9092</v>
      </c>
      <c r="D971" t="s">
        <v>9093</v>
      </c>
      <c r="E971">
        <v>760780759</v>
      </c>
      <c r="F971" t="s">
        <v>6593</v>
      </c>
      <c r="G971" t="s">
        <v>6714</v>
      </c>
      <c r="H971" t="s">
        <v>6595</v>
      </c>
      <c r="I971" t="s">
        <v>6408</v>
      </c>
    </row>
    <row r="972" spans="1:9">
      <c r="A972" t="s">
        <v>6600</v>
      </c>
      <c r="B972" t="s">
        <v>7164</v>
      </c>
      <c r="C972" t="s">
        <v>9094</v>
      </c>
      <c r="D972" t="s">
        <v>9095</v>
      </c>
      <c r="E972">
        <v>270000086</v>
      </c>
      <c r="F972" t="s">
        <v>6593</v>
      </c>
      <c r="G972" t="s">
        <v>6655</v>
      </c>
      <c r="H972" t="s">
        <v>6595</v>
      </c>
      <c r="I972" t="s">
        <v>6408</v>
      </c>
    </row>
    <row r="973" spans="1:9">
      <c r="A973" t="s">
        <v>6600</v>
      </c>
      <c r="B973" t="s">
        <v>6897</v>
      </c>
      <c r="C973" t="s">
        <v>9096</v>
      </c>
      <c r="D973" t="s">
        <v>6598</v>
      </c>
      <c r="E973">
        <v>610790594</v>
      </c>
      <c r="F973" t="s">
        <v>6593</v>
      </c>
      <c r="G973" t="s">
        <v>6621</v>
      </c>
      <c r="H973" t="s">
        <v>6595</v>
      </c>
      <c r="I973" t="s">
        <v>6408</v>
      </c>
    </row>
    <row r="974" spans="1:9">
      <c r="A974" t="s">
        <v>6600</v>
      </c>
      <c r="B974" t="s">
        <v>6909</v>
      </c>
      <c r="C974" t="s">
        <v>6500</v>
      </c>
      <c r="D974" t="s">
        <v>6598</v>
      </c>
      <c r="E974">
        <v>610780165</v>
      </c>
      <c r="F974" t="s">
        <v>6593</v>
      </c>
      <c r="G974" t="s">
        <v>6655</v>
      </c>
      <c r="H974" t="s">
        <v>6595</v>
      </c>
      <c r="I974" t="s">
        <v>6408</v>
      </c>
    </row>
    <row r="975" spans="1:9">
      <c r="A975" t="s">
        <v>6600</v>
      </c>
      <c r="B975" t="s">
        <v>2738</v>
      </c>
      <c r="C975" t="s">
        <v>9097</v>
      </c>
      <c r="D975" t="s">
        <v>6598</v>
      </c>
      <c r="E975">
        <v>140000159</v>
      </c>
      <c r="F975" t="s">
        <v>6593</v>
      </c>
      <c r="G975" t="s">
        <v>6599</v>
      </c>
      <c r="H975" t="s">
        <v>9089</v>
      </c>
      <c r="I975" t="s">
        <v>6408</v>
      </c>
    </row>
    <row r="976" spans="1:9">
      <c r="A976" t="s">
        <v>6600</v>
      </c>
      <c r="B976" t="s">
        <v>6892</v>
      </c>
      <c r="C976" t="s">
        <v>9098</v>
      </c>
      <c r="D976" t="s">
        <v>6598</v>
      </c>
      <c r="E976">
        <v>760780742</v>
      </c>
      <c r="F976" t="s">
        <v>6593</v>
      </c>
      <c r="G976" t="s">
        <v>6604</v>
      </c>
      <c r="H976" t="s">
        <v>6595</v>
      </c>
      <c r="I976" t="s">
        <v>6408</v>
      </c>
    </row>
    <row r="977" spans="1:9">
      <c r="A977" t="s">
        <v>6600</v>
      </c>
      <c r="B977" t="s">
        <v>6713</v>
      </c>
      <c r="C977" t="s">
        <v>9099</v>
      </c>
      <c r="D977" t="s">
        <v>9100</v>
      </c>
      <c r="E977">
        <v>500000039</v>
      </c>
      <c r="F977" t="s">
        <v>6593</v>
      </c>
      <c r="G977" t="s">
        <v>6714</v>
      </c>
      <c r="H977" t="s">
        <v>6595</v>
      </c>
      <c r="I977" t="s">
        <v>6408</v>
      </c>
    </row>
    <row r="978" spans="1:9">
      <c r="A978" t="s">
        <v>6600</v>
      </c>
      <c r="B978" t="s">
        <v>6968</v>
      </c>
      <c r="C978" t="s">
        <v>9101</v>
      </c>
      <c r="D978" t="s">
        <v>9102</v>
      </c>
      <c r="E978">
        <v>610780140</v>
      </c>
      <c r="F978" t="s">
        <v>6593</v>
      </c>
      <c r="G978" t="s">
        <v>6594</v>
      </c>
      <c r="H978" t="s">
        <v>6595</v>
      </c>
      <c r="I978" t="s">
        <v>6408</v>
      </c>
    </row>
    <row r="979" spans="1:9">
      <c r="A979" t="s">
        <v>6600</v>
      </c>
      <c r="B979" t="s">
        <v>6681</v>
      </c>
      <c r="C979" t="s">
        <v>9103</v>
      </c>
      <c r="D979" t="s">
        <v>9104</v>
      </c>
      <c r="E979">
        <v>610780090</v>
      </c>
      <c r="F979" t="s">
        <v>6593</v>
      </c>
      <c r="G979" t="s">
        <v>6682</v>
      </c>
      <c r="H979" t="s">
        <v>6595</v>
      </c>
      <c r="I979" t="s">
        <v>6408</v>
      </c>
    </row>
    <row r="980" spans="1:9">
      <c r="A980" t="s">
        <v>6600</v>
      </c>
      <c r="B980" t="s">
        <v>6734</v>
      </c>
      <c r="C980" t="s">
        <v>6503</v>
      </c>
      <c r="D980" t="s">
        <v>6598</v>
      </c>
      <c r="E980">
        <v>760780023</v>
      </c>
      <c r="F980" t="s">
        <v>6593</v>
      </c>
      <c r="G980" t="s">
        <v>8555</v>
      </c>
      <c r="H980" t="s">
        <v>6595</v>
      </c>
      <c r="I980" t="s">
        <v>6408</v>
      </c>
    </row>
    <row r="981" spans="1:9">
      <c r="A981" t="s">
        <v>6600</v>
      </c>
      <c r="B981" t="s">
        <v>1208</v>
      </c>
      <c r="C981" t="s">
        <v>9105</v>
      </c>
      <c r="D981" t="s">
        <v>9106</v>
      </c>
      <c r="E981">
        <v>500000245</v>
      </c>
      <c r="F981" t="s">
        <v>6593</v>
      </c>
      <c r="G981" t="s">
        <v>6599</v>
      </c>
      <c r="H981" t="s">
        <v>6595</v>
      </c>
      <c r="I981" t="s">
        <v>6408</v>
      </c>
    </row>
    <row r="982" spans="1:9">
      <c r="A982" t="s">
        <v>6600</v>
      </c>
      <c r="B982" t="s">
        <v>6739</v>
      </c>
      <c r="C982" t="s">
        <v>9107</v>
      </c>
      <c r="D982" t="s">
        <v>9108</v>
      </c>
      <c r="E982">
        <v>760780056</v>
      </c>
      <c r="F982" t="s">
        <v>6593</v>
      </c>
      <c r="G982" t="s">
        <v>6594</v>
      </c>
      <c r="H982" t="s">
        <v>6595</v>
      </c>
      <c r="I982" t="s">
        <v>6408</v>
      </c>
    </row>
    <row r="983" spans="1:9">
      <c r="A983" t="s">
        <v>6600</v>
      </c>
      <c r="B983" t="s">
        <v>6949</v>
      </c>
      <c r="C983" t="s">
        <v>6502</v>
      </c>
      <c r="D983" t="s">
        <v>6598</v>
      </c>
      <c r="E983">
        <v>500000013</v>
      </c>
      <c r="F983" t="s">
        <v>6593</v>
      </c>
      <c r="G983" t="s">
        <v>8555</v>
      </c>
      <c r="H983" t="s">
        <v>6632</v>
      </c>
      <c r="I983" t="s">
        <v>6408</v>
      </c>
    </row>
    <row r="984" spans="1:9">
      <c r="A984" t="s">
        <v>6600</v>
      </c>
      <c r="B984" t="s">
        <v>7054</v>
      </c>
      <c r="C984" t="s">
        <v>9109</v>
      </c>
      <c r="D984" t="s">
        <v>9110</v>
      </c>
      <c r="E984">
        <v>270000110</v>
      </c>
      <c r="F984" t="s">
        <v>6593</v>
      </c>
      <c r="G984" t="s">
        <v>6594</v>
      </c>
      <c r="H984" t="s">
        <v>6632</v>
      </c>
      <c r="I984" t="s">
        <v>6408</v>
      </c>
    </row>
    <row r="985" spans="1:9">
      <c r="A985" t="s">
        <v>6600</v>
      </c>
      <c r="B985" t="s">
        <v>7146</v>
      </c>
      <c r="C985" t="s">
        <v>9111</v>
      </c>
      <c r="D985" t="s">
        <v>9112</v>
      </c>
      <c r="E985">
        <v>610780132</v>
      </c>
      <c r="F985" t="s">
        <v>6593</v>
      </c>
      <c r="G985" t="s">
        <v>6599</v>
      </c>
      <c r="H985" t="s">
        <v>8556</v>
      </c>
      <c r="I985" t="s">
        <v>6408</v>
      </c>
    </row>
    <row r="986" spans="1:9">
      <c r="A986" t="s">
        <v>6600</v>
      </c>
      <c r="B986" t="s">
        <v>7031</v>
      </c>
      <c r="C986" t="s">
        <v>9113</v>
      </c>
      <c r="D986" t="s">
        <v>9114</v>
      </c>
      <c r="E986">
        <v>760780064</v>
      </c>
      <c r="F986" t="s">
        <v>6593</v>
      </c>
      <c r="G986" t="s">
        <v>6599</v>
      </c>
      <c r="H986" t="s">
        <v>8434</v>
      </c>
      <c r="I986" t="s">
        <v>6408</v>
      </c>
    </row>
    <row r="987" spans="1:9">
      <c r="A987" t="s">
        <v>6600</v>
      </c>
      <c r="B987" t="s">
        <v>7056</v>
      </c>
      <c r="C987" t="s">
        <v>9115</v>
      </c>
      <c r="D987" t="s">
        <v>9116</v>
      </c>
      <c r="E987">
        <v>610780157</v>
      </c>
      <c r="F987" t="s">
        <v>6593</v>
      </c>
      <c r="G987" t="s">
        <v>6599</v>
      </c>
      <c r="H987" t="s">
        <v>6595</v>
      </c>
      <c r="I987" t="s">
        <v>6408</v>
      </c>
    </row>
    <row r="988" spans="1:9">
      <c r="A988" t="s">
        <v>6600</v>
      </c>
      <c r="B988" t="s">
        <v>6774</v>
      </c>
      <c r="C988" t="s">
        <v>9117</v>
      </c>
      <c r="D988" t="s">
        <v>9118</v>
      </c>
      <c r="E988">
        <v>760780213</v>
      </c>
      <c r="F988" t="s">
        <v>6593</v>
      </c>
      <c r="G988" t="s">
        <v>6599</v>
      </c>
      <c r="H988" t="s">
        <v>6595</v>
      </c>
      <c r="I988" t="s">
        <v>6408</v>
      </c>
    </row>
    <row r="989" spans="1:9">
      <c r="A989" t="s">
        <v>6600</v>
      </c>
      <c r="B989" t="s">
        <v>6659</v>
      </c>
      <c r="C989" t="s">
        <v>6510</v>
      </c>
      <c r="D989" t="s">
        <v>6598</v>
      </c>
      <c r="E989">
        <v>500000054</v>
      </c>
      <c r="F989" t="s">
        <v>6593</v>
      </c>
      <c r="G989" t="s">
        <v>6655</v>
      </c>
      <c r="H989" t="s">
        <v>6595</v>
      </c>
      <c r="I989" t="s">
        <v>6408</v>
      </c>
    </row>
    <row r="990" spans="1:9">
      <c r="A990" t="s">
        <v>6600</v>
      </c>
      <c r="B990" t="s">
        <v>6959</v>
      </c>
      <c r="C990" t="s">
        <v>9119</v>
      </c>
      <c r="D990" t="s">
        <v>9120</v>
      </c>
      <c r="E990">
        <v>500000096</v>
      </c>
      <c r="F990" t="s">
        <v>6593</v>
      </c>
      <c r="G990" t="s">
        <v>6621</v>
      </c>
      <c r="H990" t="s">
        <v>6595</v>
      </c>
      <c r="I990" t="s">
        <v>6408</v>
      </c>
    </row>
    <row r="991" spans="1:9">
      <c r="A991" t="s">
        <v>6600</v>
      </c>
      <c r="B991" t="s">
        <v>6988</v>
      </c>
      <c r="C991" t="s">
        <v>9121</v>
      </c>
      <c r="D991" t="s">
        <v>9122</v>
      </c>
      <c r="E991">
        <v>500000138</v>
      </c>
      <c r="F991" t="s">
        <v>6593</v>
      </c>
      <c r="G991" t="s">
        <v>6599</v>
      </c>
      <c r="H991" t="s">
        <v>6595</v>
      </c>
      <c r="I991" t="s">
        <v>6408</v>
      </c>
    </row>
    <row r="992" spans="1:9">
      <c r="A992" t="s">
        <v>6600</v>
      </c>
      <c r="B992" t="s">
        <v>6883</v>
      </c>
      <c r="C992" t="s">
        <v>9123</v>
      </c>
      <c r="D992" t="s">
        <v>9124</v>
      </c>
      <c r="E992">
        <v>500000062</v>
      </c>
      <c r="F992" t="s">
        <v>6593</v>
      </c>
      <c r="G992" t="s">
        <v>6599</v>
      </c>
      <c r="H992" t="s">
        <v>6595</v>
      </c>
      <c r="I992" t="s">
        <v>6408</v>
      </c>
    </row>
    <row r="993" spans="1:9">
      <c r="A993" t="s">
        <v>6600</v>
      </c>
      <c r="B993" t="s">
        <v>6811</v>
      </c>
      <c r="C993" t="s">
        <v>9125</v>
      </c>
      <c r="D993" t="s">
        <v>9126</v>
      </c>
      <c r="E993">
        <v>500000104</v>
      </c>
      <c r="F993" t="s">
        <v>6593</v>
      </c>
      <c r="G993" t="s">
        <v>6599</v>
      </c>
      <c r="H993" t="s">
        <v>6595</v>
      </c>
      <c r="I993" t="s">
        <v>6408</v>
      </c>
    </row>
    <row r="994" spans="1:9">
      <c r="A994" t="s">
        <v>6600</v>
      </c>
      <c r="B994" t="s">
        <v>2738</v>
      </c>
      <c r="C994" t="s">
        <v>9127</v>
      </c>
      <c r="D994" t="s">
        <v>6598</v>
      </c>
      <c r="E994">
        <v>140000159</v>
      </c>
      <c r="F994" t="s">
        <v>6593</v>
      </c>
      <c r="G994" t="s">
        <v>6746</v>
      </c>
      <c r="H994" t="s">
        <v>6595</v>
      </c>
      <c r="I994" t="s">
        <v>6408</v>
      </c>
    </row>
    <row r="995" spans="1:9">
      <c r="A995" t="s">
        <v>6600</v>
      </c>
      <c r="B995" t="s">
        <v>6868</v>
      </c>
      <c r="C995" t="s">
        <v>9128</v>
      </c>
      <c r="D995" t="s">
        <v>6598</v>
      </c>
      <c r="E995">
        <v>760780270</v>
      </c>
      <c r="F995" t="s">
        <v>6593</v>
      </c>
      <c r="G995" t="s">
        <v>6599</v>
      </c>
      <c r="H995" t="s">
        <v>6595</v>
      </c>
      <c r="I995" t="s">
        <v>6408</v>
      </c>
    </row>
    <row r="996" spans="1:9">
      <c r="A996" t="s">
        <v>6600</v>
      </c>
      <c r="B996" t="s">
        <v>6857</v>
      </c>
      <c r="C996" t="s">
        <v>9129</v>
      </c>
      <c r="D996" t="s">
        <v>9130</v>
      </c>
      <c r="E996">
        <v>760782425</v>
      </c>
      <c r="F996" t="s">
        <v>6593</v>
      </c>
      <c r="G996" t="s">
        <v>6599</v>
      </c>
      <c r="H996" t="s">
        <v>6595</v>
      </c>
      <c r="I996" t="s">
        <v>6408</v>
      </c>
    </row>
    <row r="997" spans="1:9">
      <c r="A997" t="s">
        <v>6600</v>
      </c>
      <c r="B997" t="s">
        <v>6758</v>
      </c>
      <c r="C997" t="s">
        <v>9131</v>
      </c>
      <c r="D997" t="s">
        <v>6598</v>
      </c>
      <c r="E997">
        <v>140026279</v>
      </c>
      <c r="F997" t="s">
        <v>6593</v>
      </c>
      <c r="G997" t="s">
        <v>6599</v>
      </c>
      <c r="H997" t="s">
        <v>6595</v>
      </c>
      <c r="I997" t="s">
        <v>6408</v>
      </c>
    </row>
    <row r="998" spans="1:9">
      <c r="A998" t="s">
        <v>6600</v>
      </c>
      <c r="B998" t="s">
        <v>6964</v>
      </c>
      <c r="C998" t="s">
        <v>9132</v>
      </c>
      <c r="D998" t="s">
        <v>9133</v>
      </c>
      <c r="E998">
        <v>270000136</v>
      </c>
      <c r="F998" t="s">
        <v>6593</v>
      </c>
      <c r="G998" t="s">
        <v>6599</v>
      </c>
      <c r="H998" t="s">
        <v>6595</v>
      </c>
      <c r="I998" t="s">
        <v>6408</v>
      </c>
    </row>
    <row r="999" spans="1:9">
      <c r="A999" t="s">
        <v>6600</v>
      </c>
      <c r="B999" t="s">
        <v>6601</v>
      </c>
      <c r="C999" t="s">
        <v>9134</v>
      </c>
      <c r="D999" t="s">
        <v>9135</v>
      </c>
      <c r="E999">
        <v>760780254</v>
      </c>
      <c r="F999" t="s">
        <v>6593</v>
      </c>
      <c r="G999" t="s">
        <v>6599</v>
      </c>
      <c r="H999" t="s">
        <v>8434</v>
      </c>
      <c r="I999" t="s">
        <v>6408</v>
      </c>
    </row>
    <row r="1000" spans="1:9">
      <c r="A1000" t="s">
        <v>6600</v>
      </c>
      <c r="B1000" t="s">
        <v>2483</v>
      </c>
      <c r="C1000" t="s">
        <v>9136</v>
      </c>
      <c r="D1000" t="s">
        <v>9137</v>
      </c>
      <c r="E1000">
        <v>270000177</v>
      </c>
      <c r="F1000" t="s">
        <v>6593</v>
      </c>
      <c r="G1000" t="s">
        <v>6599</v>
      </c>
      <c r="H1000" t="s">
        <v>6595</v>
      </c>
      <c r="I1000" t="s">
        <v>6408</v>
      </c>
    </row>
    <row r="1001" spans="1:9">
      <c r="A1001" t="s">
        <v>6600</v>
      </c>
      <c r="B1001" t="s">
        <v>2147</v>
      </c>
      <c r="C1001" t="s">
        <v>9138</v>
      </c>
      <c r="D1001" t="s">
        <v>9139</v>
      </c>
      <c r="E1001">
        <v>760780262</v>
      </c>
      <c r="F1001" t="s">
        <v>6593</v>
      </c>
      <c r="G1001" t="s">
        <v>6682</v>
      </c>
      <c r="H1001" t="s">
        <v>6595</v>
      </c>
      <c r="I1001" t="s">
        <v>6408</v>
      </c>
    </row>
    <row r="1002" spans="1:9">
      <c r="A1002" t="s">
        <v>6600</v>
      </c>
      <c r="B1002" t="s">
        <v>2207</v>
      </c>
      <c r="C1002" t="s">
        <v>9140</v>
      </c>
      <c r="D1002" t="s">
        <v>9141</v>
      </c>
      <c r="E1002">
        <v>760782227</v>
      </c>
      <c r="F1002" t="s">
        <v>6593</v>
      </c>
      <c r="G1002" t="s">
        <v>6599</v>
      </c>
      <c r="H1002" t="s">
        <v>6595</v>
      </c>
      <c r="I1002" t="s">
        <v>6408</v>
      </c>
    </row>
    <row r="1003" spans="1:9">
      <c r="A1003" t="s">
        <v>6600</v>
      </c>
      <c r="B1003" t="s">
        <v>2511</v>
      </c>
      <c r="C1003" t="s">
        <v>9142</v>
      </c>
      <c r="D1003" t="s">
        <v>9143</v>
      </c>
      <c r="E1003">
        <v>140000035</v>
      </c>
      <c r="F1003" t="s">
        <v>6593</v>
      </c>
      <c r="G1003" t="s">
        <v>6635</v>
      </c>
      <c r="H1003" t="s">
        <v>6632</v>
      </c>
      <c r="I1003" t="s">
        <v>6408</v>
      </c>
    </row>
    <row r="1004" spans="1:9">
      <c r="A1004" t="s">
        <v>6600</v>
      </c>
      <c r="B1004" t="s">
        <v>7150</v>
      </c>
      <c r="C1004" t="s">
        <v>9144</v>
      </c>
      <c r="D1004" t="s">
        <v>9145</v>
      </c>
      <c r="E1004">
        <v>270000144</v>
      </c>
      <c r="F1004" t="s">
        <v>6593</v>
      </c>
      <c r="G1004" t="s">
        <v>6599</v>
      </c>
      <c r="H1004" t="s">
        <v>6595</v>
      </c>
      <c r="I1004" t="s">
        <v>6408</v>
      </c>
    </row>
    <row r="1005" spans="1:9">
      <c r="A1005" t="s">
        <v>6600</v>
      </c>
      <c r="B1005" t="s">
        <v>7061</v>
      </c>
      <c r="C1005" t="s">
        <v>6508</v>
      </c>
      <c r="D1005" t="s">
        <v>6598</v>
      </c>
      <c r="E1005">
        <v>760024042</v>
      </c>
      <c r="F1005" t="s">
        <v>6593</v>
      </c>
      <c r="G1005" t="s">
        <v>8917</v>
      </c>
      <c r="H1005" t="s">
        <v>6632</v>
      </c>
      <c r="I1005" t="s">
        <v>6408</v>
      </c>
    </row>
    <row r="1006" spans="1:9">
      <c r="A1006" t="s">
        <v>6600</v>
      </c>
      <c r="B1006" t="s">
        <v>7112</v>
      </c>
      <c r="C1006" t="s">
        <v>6507</v>
      </c>
      <c r="D1006" t="s">
        <v>6598</v>
      </c>
      <c r="E1006">
        <v>760780726</v>
      </c>
      <c r="F1006" t="s">
        <v>6593</v>
      </c>
      <c r="G1006" t="s">
        <v>8809</v>
      </c>
      <c r="H1006" t="s">
        <v>6595</v>
      </c>
      <c r="I1006" t="s">
        <v>6408</v>
      </c>
    </row>
    <row r="1007" spans="1:9">
      <c r="A1007" t="s">
        <v>6600</v>
      </c>
      <c r="B1007" t="s">
        <v>3669</v>
      </c>
      <c r="C1007" t="s">
        <v>9072</v>
      </c>
      <c r="D1007" t="s">
        <v>6598</v>
      </c>
      <c r="E1007">
        <v>140000316</v>
      </c>
      <c r="F1007" t="s">
        <v>6593</v>
      </c>
      <c r="G1007" t="s">
        <v>6599</v>
      </c>
      <c r="H1007" t="s">
        <v>6595</v>
      </c>
      <c r="I1007" t="s">
        <v>6408</v>
      </c>
    </row>
    <row r="1008" spans="1:9">
      <c r="A1008" t="s">
        <v>6600</v>
      </c>
      <c r="B1008" t="s">
        <v>6713</v>
      </c>
      <c r="C1008" t="s">
        <v>9099</v>
      </c>
      <c r="D1008" t="s">
        <v>9100</v>
      </c>
      <c r="E1008">
        <v>500000039</v>
      </c>
      <c r="F1008" t="s">
        <v>6593</v>
      </c>
      <c r="G1008" t="s">
        <v>8808</v>
      </c>
      <c r="H1008" t="s">
        <v>6595</v>
      </c>
      <c r="I1008" t="s">
        <v>6408</v>
      </c>
    </row>
    <row r="1009" spans="1:9">
      <c r="A1009" t="s">
        <v>6600</v>
      </c>
      <c r="B1009" t="s">
        <v>1789</v>
      </c>
      <c r="C1009" t="s">
        <v>9085</v>
      </c>
      <c r="D1009" t="s">
        <v>9086</v>
      </c>
      <c r="E1009">
        <v>500000393</v>
      </c>
      <c r="F1009" t="s">
        <v>6593</v>
      </c>
      <c r="G1009" t="s">
        <v>8540</v>
      </c>
      <c r="H1009" t="s">
        <v>6595</v>
      </c>
      <c r="I1009" t="s">
        <v>6408</v>
      </c>
    </row>
    <row r="1010" spans="1:9">
      <c r="A1010" t="s">
        <v>6600</v>
      </c>
      <c r="B1010" t="s">
        <v>6933</v>
      </c>
      <c r="C1010" t="s">
        <v>6504</v>
      </c>
      <c r="D1010" t="s">
        <v>9088</v>
      </c>
      <c r="E1010">
        <v>500000112</v>
      </c>
      <c r="F1010" t="s">
        <v>6593</v>
      </c>
      <c r="G1010" t="s">
        <v>8540</v>
      </c>
      <c r="H1010" t="s">
        <v>9089</v>
      </c>
      <c r="I1010" t="s">
        <v>6408</v>
      </c>
    </row>
    <row r="1011" spans="1:9">
      <c r="A1011" t="s">
        <v>6600</v>
      </c>
      <c r="B1011" t="s">
        <v>6647</v>
      </c>
      <c r="C1011" t="s">
        <v>6501</v>
      </c>
      <c r="D1011" t="s">
        <v>6598</v>
      </c>
      <c r="E1011">
        <v>610780082</v>
      </c>
      <c r="F1011" t="s">
        <v>6593</v>
      </c>
      <c r="G1011" t="s">
        <v>8809</v>
      </c>
      <c r="H1011" t="s">
        <v>6595</v>
      </c>
      <c r="I1011" t="s">
        <v>6408</v>
      </c>
    </row>
    <row r="1012" spans="1:9">
      <c r="A1012" t="s">
        <v>6600</v>
      </c>
      <c r="B1012" t="s">
        <v>6968</v>
      </c>
      <c r="C1012" t="s">
        <v>9101</v>
      </c>
      <c r="D1012" t="s">
        <v>9102</v>
      </c>
      <c r="E1012">
        <v>610780140</v>
      </c>
      <c r="F1012" t="s">
        <v>6593</v>
      </c>
      <c r="G1012" t="s">
        <v>6646</v>
      </c>
      <c r="H1012" t="s">
        <v>6595</v>
      </c>
      <c r="I1012" t="s">
        <v>6408</v>
      </c>
    </row>
    <row r="1013" spans="1:9">
      <c r="A1013" t="s">
        <v>6600</v>
      </c>
      <c r="B1013" t="s">
        <v>6645</v>
      </c>
      <c r="C1013" t="s">
        <v>9075</v>
      </c>
      <c r="D1013" t="s">
        <v>9076</v>
      </c>
      <c r="E1013">
        <v>610780124</v>
      </c>
      <c r="F1013" t="s">
        <v>6593</v>
      </c>
      <c r="G1013" t="s">
        <v>7086</v>
      </c>
      <c r="H1013" t="s">
        <v>6595</v>
      </c>
      <c r="I1013" t="s">
        <v>6408</v>
      </c>
    </row>
    <row r="1014" spans="1:9">
      <c r="A1014" t="s">
        <v>6600</v>
      </c>
      <c r="B1014" t="s">
        <v>6992</v>
      </c>
      <c r="C1014" t="s">
        <v>9082</v>
      </c>
      <c r="D1014" t="s">
        <v>6598</v>
      </c>
      <c r="E1014">
        <v>610780025</v>
      </c>
      <c r="F1014" t="s">
        <v>6593</v>
      </c>
      <c r="G1014" t="s">
        <v>7086</v>
      </c>
      <c r="H1014" t="s">
        <v>6595</v>
      </c>
      <c r="I1014" t="s">
        <v>6408</v>
      </c>
    </row>
    <row r="1015" spans="1:9">
      <c r="A1015" t="s">
        <v>6600</v>
      </c>
      <c r="B1015" t="s">
        <v>6681</v>
      </c>
      <c r="C1015" t="s">
        <v>9103</v>
      </c>
      <c r="D1015" t="s">
        <v>9104</v>
      </c>
      <c r="E1015">
        <v>610780090</v>
      </c>
      <c r="F1015" t="s">
        <v>6593</v>
      </c>
      <c r="G1015" t="s">
        <v>8545</v>
      </c>
      <c r="H1015" t="s">
        <v>6595</v>
      </c>
      <c r="I1015" t="s">
        <v>6408</v>
      </c>
    </row>
    <row r="1016" spans="1:9">
      <c r="A1016" t="s">
        <v>6600</v>
      </c>
      <c r="B1016" t="s">
        <v>6820</v>
      </c>
      <c r="C1016" t="s">
        <v>9092</v>
      </c>
      <c r="D1016" t="s">
        <v>9093</v>
      </c>
      <c r="E1016">
        <v>760780759</v>
      </c>
      <c r="F1016" t="s">
        <v>6593</v>
      </c>
      <c r="G1016" t="s">
        <v>8540</v>
      </c>
      <c r="H1016" t="s">
        <v>6595</v>
      </c>
      <c r="I1016" t="s">
        <v>6408</v>
      </c>
    </row>
    <row r="1017" spans="1:9">
      <c r="A1017" t="s">
        <v>6600</v>
      </c>
      <c r="B1017" t="s">
        <v>6734</v>
      </c>
      <c r="C1017" t="s">
        <v>6503</v>
      </c>
      <c r="D1017" t="s">
        <v>6598</v>
      </c>
      <c r="E1017">
        <v>760780023</v>
      </c>
      <c r="F1017" t="s">
        <v>6593</v>
      </c>
      <c r="G1017" t="s">
        <v>8545</v>
      </c>
      <c r="H1017" t="s">
        <v>6595</v>
      </c>
      <c r="I1017" t="s">
        <v>6408</v>
      </c>
    </row>
    <row r="1018" spans="1:9">
      <c r="A1018" t="s">
        <v>6600</v>
      </c>
      <c r="B1018" t="s">
        <v>1208</v>
      </c>
      <c r="C1018" t="s">
        <v>9105</v>
      </c>
      <c r="D1018" t="s">
        <v>9106</v>
      </c>
      <c r="E1018">
        <v>500000245</v>
      </c>
      <c r="F1018" t="s">
        <v>6593</v>
      </c>
      <c r="G1018" t="s">
        <v>6599</v>
      </c>
      <c r="H1018" t="s">
        <v>6595</v>
      </c>
      <c r="I1018" t="s">
        <v>6408</v>
      </c>
    </row>
    <row r="1019" spans="1:9">
      <c r="A1019" t="s">
        <v>6600</v>
      </c>
      <c r="B1019" t="s">
        <v>6739</v>
      </c>
      <c r="C1019" t="s">
        <v>9107</v>
      </c>
      <c r="D1019" t="s">
        <v>9108</v>
      </c>
      <c r="E1019">
        <v>760780056</v>
      </c>
      <c r="F1019" t="s">
        <v>6593</v>
      </c>
      <c r="G1019" t="s">
        <v>6594</v>
      </c>
      <c r="H1019" t="s">
        <v>6595</v>
      </c>
      <c r="I1019" t="s">
        <v>6408</v>
      </c>
    </row>
    <row r="1020" spans="1:9">
      <c r="A1020" t="s">
        <v>6600</v>
      </c>
      <c r="B1020" t="s">
        <v>6949</v>
      </c>
      <c r="C1020" t="s">
        <v>6502</v>
      </c>
      <c r="D1020" t="s">
        <v>6598</v>
      </c>
      <c r="E1020">
        <v>500000013</v>
      </c>
      <c r="F1020" t="s">
        <v>6593</v>
      </c>
      <c r="G1020" t="s">
        <v>8545</v>
      </c>
      <c r="H1020" t="s">
        <v>6632</v>
      </c>
      <c r="I1020" t="s">
        <v>6408</v>
      </c>
    </row>
    <row r="1021" spans="1:9">
      <c r="A1021" t="s">
        <v>6600</v>
      </c>
      <c r="B1021" t="s">
        <v>6892</v>
      </c>
      <c r="C1021" t="s">
        <v>9098</v>
      </c>
      <c r="D1021" t="s">
        <v>6598</v>
      </c>
      <c r="E1021">
        <v>760780742</v>
      </c>
      <c r="F1021" t="s">
        <v>6593</v>
      </c>
      <c r="G1021" t="s">
        <v>8540</v>
      </c>
      <c r="H1021" t="s">
        <v>6595</v>
      </c>
      <c r="I1021" t="s">
        <v>6408</v>
      </c>
    </row>
    <row r="1022" spans="1:9">
      <c r="A1022" t="s">
        <v>6600</v>
      </c>
      <c r="B1022" t="s">
        <v>7054</v>
      </c>
      <c r="C1022" t="s">
        <v>9109</v>
      </c>
      <c r="D1022" t="s">
        <v>9110</v>
      </c>
      <c r="E1022">
        <v>270000110</v>
      </c>
      <c r="F1022" t="s">
        <v>6593</v>
      </c>
      <c r="G1022" t="s">
        <v>6594</v>
      </c>
      <c r="H1022" t="s">
        <v>6632</v>
      </c>
      <c r="I1022" t="s">
        <v>6408</v>
      </c>
    </row>
    <row r="1023" spans="1:9">
      <c r="A1023" t="s">
        <v>6600</v>
      </c>
      <c r="B1023" t="s">
        <v>7146</v>
      </c>
      <c r="C1023" t="s">
        <v>9111</v>
      </c>
      <c r="D1023" t="s">
        <v>9112</v>
      </c>
      <c r="E1023">
        <v>610780132</v>
      </c>
      <c r="F1023" t="s">
        <v>6593</v>
      </c>
      <c r="G1023" t="s">
        <v>6627</v>
      </c>
      <c r="H1023" t="s">
        <v>6595</v>
      </c>
      <c r="I1023" t="s">
        <v>6408</v>
      </c>
    </row>
    <row r="1024" spans="1:9">
      <c r="A1024" t="s">
        <v>6600</v>
      </c>
      <c r="B1024" t="s">
        <v>7031</v>
      </c>
      <c r="C1024" t="s">
        <v>9113</v>
      </c>
      <c r="D1024" t="s">
        <v>9114</v>
      </c>
      <c r="E1024">
        <v>760780064</v>
      </c>
      <c r="F1024" t="s">
        <v>6593</v>
      </c>
      <c r="G1024" t="s">
        <v>6599</v>
      </c>
      <c r="H1024" t="s">
        <v>8434</v>
      </c>
      <c r="I1024" t="s">
        <v>6408</v>
      </c>
    </row>
    <row r="1025" spans="1:9">
      <c r="A1025" t="s">
        <v>6600</v>
      </c>
      <c r="B1025" t="s">
        <v>6900</v>
      </c>
      <c r="C1025" t="s">
        <v>9090</v>
      </c>
      <c r="D1025" t="s">
        <v>6598</v>
      </c>
      <c r="E1025">
        <v>760780734</v>
      </c>
      <c r="F1025" t="s">
        <v>6593</v>
      </c>
      <c r="G1025" t="s">
        <v>7086</v>
      </c>
      <c r="H1025" t="s">
        <v>6595</v>
      </c>
      <c r="I1025" t="s">
        <v>6408</v>
      </c>
    </row>
    <row r="1026" spans="1:9">
      <c r="A1026" t="s">
        <v>6600</v>
      </c>
      <c r="B1026" t="s">
        <v>7045</v>
      </c>
      <c r="C1026" t="s">
        <v>9091</v>
      </c>
      <c r="D1026" t="s">
        <v>6598</v>
      </c>
      <c r="E1026">
        <v>270000102</v>
      </c>
      <c r="F1026" t="s">
        <v>6593</v>
      </c>
      <c r="G1026" t="s">
        <v>7086</v>
      </c>
      <c r="H1026" t="s">
        <v>6595</v>
      </c>
      <c r="I1026" t="s">
        <v>6408</v>
      </c>
    </row>
    <row r="1027" spans="1:9">
      <c r="A1027" t="s">
        <v>6600</v>
      </c>
      <c r="B1027" t="s">
        <v>7075</v>
      </c>
      <c r="C1027" t="s">
        <v>6505</v>
      </c>
      <c r="D1027" t="s">
        <v>6598</v>
      </c>
      <c r="E1027">
        <v>140000100</v>
      </c>
      <c r="F1027" t="s">
        <v>6593</v>
      </c>
      <c r="G1027" t="s">
        <v>9146</v>
      </c>
      <c r="H1027" t="s">
        <v>6595</v>
      </c>
      <c r="I1027" t="s">
        <v>6408</v>
      </c>
    </row>
    <row r="1028" spans="1:9">
      <c r="A1028" t="s">
        <v>6600</v>
      </c>
      <c r="B1028" t="s">
        <v>7056</v>
      </c>
      <c r="C1028" t="s">
        <v>9115</v>
      </c>
      <c r="D1028" t="s">
        <v>9116</v>
      </c>
      <c r="E1028">
        <v>610780157</v>
      </c>
      <c r="F1028" t="s">
        <v>6593</v>
      </c>
      <c r="G1028" t="s">
        <v>6599</v>
      </c>
      <c r="H1028" t="s">
        <v>6595</v>
      </c>
      <c r="I1028" t="s">
        <v>6408</v>
      </c>
    </row>
    <row r="1029" spans="1:9">
      <c r="A1029" t="s">
        <v>6600</v>
      </c>
      <c r="B1029" t="s">
        <v>6949</v>
      </c>
      <c r="C1029" t="s">
        <v>6502</v>
      </c>
      <c r="D1029" t="s">
        <v>6598</v>
      </c>
      <c r="E1029">
        <v>500000013</v>
      </c>
      <c r="F1029" t="s">
        <v>6593</v>
      </c>
      <c r="G1029" t="s">
        <v>6708</v>
      </c>
      <c r="H1029" t="s">
        <v>6632</v>
      </c>
      <c r="I1029" t="s">
        <v>6408</v>
      </c>
    </row>
    <row r="1030" spans="1:9">
      <c r="A1030" t="s">
        <v>6600</v>
      </c>
      <c r="B1030" t="s">
        <v>7164</v>
      </c>
      <c r="C1030" t="s">
        <v>9094</v>
      </c>
      <c r="D1030" t="s">
        <v>9095</v>
      </c>
      <c r="E1030">
        <v>270000086</v>
      </c>
      <c r="F1030" t="s">
        <v>6593</v>
      </c>
      <c r="G1030" t="s">
        <v>7080</v>
      </c>
      <c r="H1030" t="s">
        <v>6595</v>
      </c>
      <c r="I1030" t="s">
        <v>6408</v>
      </c>
    </row>
    <row r="1031" spans="1:9">
      <c r="A1031" t="s">
        <v>6600</v>
      </c>
      <c r="B1031" t="s">
        <v>4877</v>
      </c>
      <c r="C1031" t="s">
        <v>9079</v>
      </c>
      <c r="D1031" t="s">
        <v>6598</v>
      </c>
      <c r="E1031">
        <v>270000219</v>
      </c>
      <c r="F1031" t="s">
        <v>6593</v>
      </c>
      <c r="G1031" t="s">
        <v>7086</v>
      </c>
      <c r="H1031" t="s">
        <v>6595</v>
      </c>
      <c r="I1031" t="s">
        <v>6408</v>
      </c>
    </row>
    <row r="1032" spans="1:9">
      <c r="A1032" t="s">
        <v>6600</v>
      </c>
      <c r="B1032" t="s">
        <v>6774</v>
      </c>
      <c r="C1032" t="s">
        <v>9117</v>
      </c>
      <c r="D1032" t="s">
        <v>9118</v>
      </c>
      <c r="E1032">
        <v>760780213</v>
      </c>
      <c r="F1032" t="s">
        <v>6593</v>
      </c>
      <c r="G1032" t="s">
        <v>6599</v>
      </c>
      <c r="H1032" t="s">
        <v>6595</v>
      </c>
      <c r="I1032" t="s">
        <v>6408</v>
      </c>
    </row>
    <row r="1033" spans="1:9">
      <c r="A1033" t="s">
        <v>6600</v>
      </c>
      <c r="B1033" t="s">
        <v>6734</v>
      </c>
      <c r="C1033" t="s">
        <v>6503</v>
      </c>
      <c r="D1033" t="s">
        <v>6598</v>
      </c>
      <c r="E1033">
        <v>760780023</v>
      </c>
      <c r="F1033" t="s">
        <v>6593</v>
      </c>
      <c r="G1033" t="s">
        <v>6708</v>
      </c>
      <c r="H1033" t="s">
        <v>6595</v>
      </c>
      <c r="I1033" t="s">
        <v>6408</v>
      </c>
    </row>
    <row r="1034" spans="1:9">
      <c r="A1034" t="s">
        <v>6600</v>
      </c>
      <c r="B1034" t="s">
        <v>6659</v>
      </c>
      <c r="C1034" t="s">
        <v>6510</v>
      </c>
      <c r="D1034" t="s">
        <v>6598</v>
      </c>
      <c r="E1034">
        <v>500000054</v>
      </c>
      <c r="F1034" t="s">
        <v>6593</v>
      </c>
      <c r="G1034" t="s">
        <v>8542</v>
      </c>
      <c r="H1034" t="s">
        <v>6595</v>
      </c>
      <c r="I1034" t="s">
        <v>6408</v>
      </c>
    </row>
    <row r="1035" spans="1:9">
      <c r="A1035" t="s">
        <v>6600</v>
      </c>
      <c r="B1035" t="s">
        <v>6959</v>
      </c>
      <c r="C1035" t="s">
        <v>9119</v>
      </c>
      <c r="D1035" t="s">
        <v>9120</v>
      </c>
      <c r="E1035">
        <v>500000096</v>
      </c>
      <c r="F1035" t="s">
        <v>6593</v>
      </c>
      <c r="G1035" t="s">
        <v>6621</v>
      </c>
      <c r="H1035" t="s">
        <v>6595</v>
      </c>
      <c r="I1035" t="s">
        <v>6408</v>
      </c>
    </row>
    <row r="1036" spans="1:9">
      <c r="A1036" t="s">
        <v>6600</v>
      </c>
      <c r="B1036" t="s">
        <v>6988</v>
      </c>
      <c r="C1036" t="s">
        <v>9121</v>
      </c>
      <c r="D1036" t="s">
        <v>9122</v>
      </c>
      <c r="E1036">
        <v>500000138</v>
      </c>
      <c r="F1036" t="s">
        <v>6593</v>
      </c>
      <c r="G1036" t="s">
        <v>6599</v>
      </c>
      <c r="H1036" t="s">
        <v>6595</v>
      </c>
      <c r="I1036" t="s">
        <v>6408</v>
      </c>
    </row>
    <row r="1037" spans="1:9">
      <c r="A1037" t="s">
        <v>6600</v>
      </c>
      <c r="B1037" t="s">
        <v>6883</v>
      </c>
      <c r="C1037" t="s">
        <v>9123</v>
      </c>
      <c r="D1037" t="s">
        <v>9124</v>
      </c>
      <c r="E1037">
        <v>500000062</v>
      </c>
      <c r="F1037" t="s">
        <v>6593</v>
      </c>
      <c r="G1037" t="s">
        <v>6599</v>
      </c>
      <c r="H1037" t="s">
        <v>6595</v>
      </c>
      <c r="I1037" t="s">
        <v>6408</v>
      </c>
    </row>
    <row r="1038" spans="1:9">
      <c r="A1038" t="s">
        <v>6600</v>
      </c>
      <c r="B1038" t="s">
        <v>6811</v>
      </c>
      <c r="C1038" t="s">
        <v>9125</v>
      </c>
      <c r="D1038" t="s">
        <v>9126</v>
      </c>
      <c r="E1038">
        <v>500000104</v>
      </c>
      <c r="F1038" t="s">
        <v>6593</v>
      </c>
      <c r="G1038" t="s">
        <v>6599</v>
      </c>
      <c r="H1038" t="s">
        <v>6595</v>
      </c>
      <c r="I1038" t="s">
        <v>6408</v>
      </c>
    </row>
    <row r="1039" spans="1:9">
      <c r="A1039" t="s">
        <v>6600</v>
      </c>
      <c r="B1039" t="s">
        <v>6909</v>
      </c>
      <c r="C1039" t="s">
        <v>6500</v>
      </c>
      <c r="D1039" t="s">
        <v>6598</v>
      </c>
      <c r="E1039">
        <v>610780165</v>
      </c>
      <c r="F1039" t="s">
        <v>6593</v>
      </c>
      <c r="G1039" t="s">
        <v>8812</v>
      </c>
      <c r="H1039" t="s">
        <v>6595</v>
      </c>
      <c r="I1039" t="s">
        <v>6408</v>
      </c>
    </row>
    <row r="1040" spans="1:9">
      <c r="A1040" t="s">
        <v>6600</v>
      </c>
      <c r="B1040" t="s">
        <v>6897</v>
      </c>
      <c r="C1040" t="s">
        <v>9096</v>
      </c>
      <c r="D1040" t="s">
        <v>6598</v>
      </c>
      <c r="E1040">
        <v>610790594</v>
      </c>
      <c r="F1040" t="s">
        <v>6593</v>
      </c>
      <c r="G1040" t="s">
        <v>8812</v>
      </c>
      <c r="H1040" t="s">
        <v>6595</v>
      </c>
      <c r="I1040" t="s">
        <v>6408</v>
      </c>
    </row>
    <row r="1041" spans="1:9">
      <c r="A1041" t="s">
        <v>6600</v>
      </c>
      <c r="B1041" t="s">
        <v>2738</v>
      </c>
      <c r="C1041" t="s">
        <v>9127</v>
      </c>
      <c r="D1041" t="s">
        <v>6598</v>
      </c>
      <c r="E1041">
        <v>140000159</v>
      </c>
      <c r="F1041" t="s">
        <v>6593</v>
      </c>
      <c r="G1041" t="s">
        <v>6746</v>
      </c>
      <c r="H1041" t="s">
        <v>6595</v>
      </c>
      <c r="I1041" t="s">
        <v>6408</v>
      </c>
    </row>
    <row r="1042" spans="1:9">
      <c r="A1042" t="s">
        <v>6600</v>
      </c>
      <c r="B1042" t="s">
        <v>6740</v>
      </c>
      <c r="C1042" t="s">
        <v>9074</v>
      </c>
      <c r="D1042" t="s">
        <v>6598</v>
      </c>
      <c r="E1042">
        <v>140000118</v>
      </c>
      <c r="F1042" t="s">
        <v>6593</v>
      </c>
      <c r="G1042" t="s">
        <v>7086</v>
      </c>
      <c r="H1042" t="s">
        <v>6595</v>
      </c>
      <c r="I1042" t="s">
        <v>6408</v>
      </c>
    </row>
    <row r="1043" spans="1:9">
      <c r="A1043" t="s">
        <v>6600</v>
      </c>
      <c r="B1043" t="s">
        <v>6768</v>
      </c>
      <c r="C1043" t="s">
        <v>9083</v>
      </c>
      <c r="D1043" t="s">
        <v>9084</v>
      </c>
      <c r="E1043">
        <v>610780074</v>
      </c>
      <c r="F1043" t="s">
        <v>6593</v>
      </c>
      <c r="G1043" t="s">
        <v>7086</v>
      </c>
      <c r="H1043" t="s">
        <v>6595</v>
      </c>
      <c r="I1043" t="s">
        <v>6408</v>
      </c>
    </row>
    <row r="1044" spans="1:9">
      <c r="A1044" t="s">
        <v>6600</v>
      </c>
      <c r="B1044" t="s">
        <v>6980</v>
      </c>
      <c r="C1044" t="s">
        <v>6506</v>
      </c>
      <c r="D1044" t="s">
        <v>6598</v>
      </c>
      <c r="E1044">
        <v>760780239</v>
      </c>
      <c r="F1044" t="s">
        <v>6593</v>
      </c>
      <c r="G1044" t="s">
        <v>8548</v>
      </c>
      <c r="H1044" t="s">
        <v>6595</v>
      </c>
      <c r="I1044" t="s">
        <v>6408</v>
      </c>
    </row>
    <row r="1045" spans="1:9">
      <c r="A1045" t="s">
        <v>6600</v>
      </c>
      <c r="B1045" t="s">
        <v>6657</v>
      </c>
      <c r="C1045" t="s">
        <v>9077</v>
      </c>
      <c r="D1045" t="s">
        <v>6598</v>
      </c>
      <c r="E1045">
        <v>140000092</v>
      </c>
      <c r="F1045" t="s">
        <v>6593</v>
      </c>
      <c r="G1045" t="s">
        <v>9147</v>
      </c>
      <c r="H1045" t="s">
        <v>9078</v>
      </c>
      <c r="I1045" t="s">
        <v>6408</v>
      </c>
    </row>
    <row r="1046" spans="1:9">
      <c r="A1046" t="s">
        <v>6600</v>
      </c>
      <c r="B1046" t="s">
        <v>6968</v>
      </c>
      <c r="C1046" t="s">
        <v>9101</v>
      </c>
      <c r="D1046" t="s">
        <v>9102</v>
      </c>
      <c r="E1046">
        <v>610780140</v>
      </c>
      <c r="F1046" t="s">
        <v>6593</v>
      </c>
      <c r="G1046" t="s">
        <v>7086</v>
      </c>
      <c r="H1046" t="s">
        <v>6595</v>
      </c>
      <c r="I1046" t="s">
        <v>6408</v>
      </c>
    </row>
    <row r="1047" spans="1:9">
      <c r="A1047" t="s">
        <v>6600</v>
      </c>
      <c r="B1047" t="s">
        <v>7075</v>
      </c>
      <c r="C1047" t="s">
        <v>6505</v>
      </c>
      <c r="D1047" t="s">
        <v>6598</v>
      </c>
      <c r="E1047">
        <v>140000100</v>
      </c>
      <c r="F1047" t="s">
        <v>6593</v>
      </c>
      <c r="G1047" t="s">
        <v>8982</v>
      </c>
      <c r="H1047" t="s">
        <v>6595</v>
      </c>
      <c r="I1047" t="s">
        <v>6408</v>
      </c>
    </row>
    <row r="1048" spans="1:9">
      <c r="A1048" t="s">
        <v>6600</v>
      </c>
      <c r="B1048" t="s">
        <v>6868</v>
      </c>
      <c r="C1048" t="s">
        <v>9128</v>
      </c>
      <c r="D1048" t="s">
        <v>6598</v>
      </c>
      <c r="E1048">
        <v>760780270</v>
      </c>
      <c r="F1048" t="s">
        <v>6593</v>
      </c>
      <c r="G1048" t="s">
        <v>6599</v>
      </c>
      <c r="H1048" t="s">
        <v>6595</v>
      </c>
      <c r="I1048" t="s">
        <v>6408</v>
      </c>
    </row>
    <row r="1049" spans="1:9">
      <c r="A1049" t="s">
        <v>6600</v>
      </c>
      <c r="B1049" t="s">
        <v>6857</v>
      </c>
      <c r="C1049" t="s">
        <v>9129</v>
      </c>
      <c r="D1049" t="s">
        <v>9130</v>
      </c>
      <c r="E1049">
        <v>760782425</v>
      </c>
      <c r="F1049" t="s">
        <v>6593</v>
      </c>
      <c r="G1049" t="s">
        <v>6599</v>
      </c>
      <c r="H1049" t="s">
        <v>6595</v>
      </c>
      <c r="I1049" t="s">
        <v>6408</v>
      </c>
    </row>
    <row r="1050" spans="1:9">
      <c r="A1050" t="s">
        <v>6600</v>
      </c>
      <c r="B1050" t="s">
        <v>7146</v>
      </c>
      <c r="C1050" t="s">
        <v>9111</v>
      </c>
      <c r="D1050" t="s">
        <v>9112</v>
      </c>
      <c r="E1050">
        <v>610780132</v>
      </c>
      <c r="F1050" t="s">
        <v>6593</v>
      </c>
      <c r="G1050" t="s">
        <v>7086</v>
      </c>
      <c r="H1050" t="s">
        <v>8556</v>
      </c>
      <c r="I1050" t="s">
        <v>6408</v>
      </c>
    </row>
    <row r="1051" spans="1:9">
      <c r="A1051" t="s">
        <v>6600</v>
      </c>
      <c r="B1051" t="s">
        <v>6758</v>
      </c>
      <c r="C1051" t="s">
        <v>9131</v>
      </c>
      <c r="D1051" t="s">
        <v>6598</v>
      </c>
      <c r="E1051">
        <v>140026279</v>
      </c>
      <c r="F1051" t="s">
        <v>6593</v>
      </c>
      <c r="G1051" t="s">
        <v>6599</v>
      </c>
      <c r="H1051" t="s">
        <v>6595</v>
      </c>
      <c r="I1051" t="s">
        <v>6408</v>
      </c>
    </row>
    <row r="1052" spans="1:9">
      <c r="A1052" t="s">
        <v>6600</v>
      </c>
      <c r="B1052" t="s">
        <v>6964</v>
      </c>
      <c r="C1052" t="s">
        <v>9132</v>
      </c>
      <c r="D1052" t="s">
        <v>9133</v>
      </c>
      <c r="E1052">
        <v>270000136</v>
      </c>
      <c r="F1052" t="s">
        <v>6593</v>
      </c>
      <c r="G1052" t="s">
        <v>6599</v>
      </c>
      <c r="H1052" t="s">
        <v>6595</v>
      </c>
      <c r="I1052" t="s">
        <v>6408</v>
      </c>
    </row>
    <row r="1053" spans="1:9">
      <c r="A1053" t="s">
        <v>6600</v>
      </c>
      <c r="B1053" t="s">
        <v>6601</v>
      </c>
      <c r="C1053" t="s">
        <v>9134</v>
      </c>
      <c r="D1053" t="s">
        <v>9135</v>
      </c>
      <c r="E1053">
        <v>760780254</v>
      </c>
      <c r="F1053" t="s">
        <v>6593</v>
      </c>
      <c r="G1053" t="s">
        <v>6599</v>
      </c>
      <c r="H1053" t="s">
        <v>8434</v>
      </c>
      <c r="I1053" t="s">
        <v>6408</v>
      </c>
    </row>
    <row r="1054" spans="1:9">
      <c r="A1054" t="s">
        <v>6600</v>
      </c>
      <c r="B1054" t="s">
        <v>6740</v>
      </c>
      <c r="C1054" t="s">
        <v>9074</v>
      </c>
      <c r="D1054" t="s">
        <v>6598</v>
      </c>
      <c r="E1054">
        <v>140000118</v>
      </c>
      <c r="F1054" t="s">
        <v>6593</v>
      </c>
      <c r="G1054" t="s">
        <v>6708</v>
      </c>
      <c r="H1054" t="s">
        <v>6595</v>
      </c>
      <c r="I1054" t="s">
        <v>6408</v>
      </c>
    </row>
    <row r="1055" spans="1:9">
      <c r="A1055" t="s">
        <v>6600</v>
      </c>
      <c r="B1055" t="s">
        <v>2483</v>
      </c>
      <c r="C1055" t="s">
        <v>9136</v>
      </c>
      <c r="D1055" t="s">
        <v>9137</v>
      </c>
      <c r="E1055">
        <v>270000177</v>
      </c>
      <c r="F1055" t="s">
        <v>6593</v>
      </c>
      <c r="G1055" t="s">
        <v>6599</v>
      </c>
      <c r="H1055" t="s">
        <v>6595</v>
      </c>
      <c r="I1055" t="s">
        <v>6408</v>
      </c>
    </row>
    <row r="1056" spans="1:9">
      <c r="A1056" t="s">
        <v>6600</v>
      </c>
      <c r="B1056" t="s">
        <v>6980</v>
      </c>
      <c r="C1056" t="s">
        <v>6506</v>
      </c>
      <c r="D1056" t="s">
        <v>6598</v>
      </c>
      <c r="E1056">
        <v>760780239</v>
      </c>
      <c r="F1056" t="s">
        <v>6593</v>
      </c>
      <c r="G1056" t="s">
        <v>6708</v>
      </c>
      <c r="H1056" t="s">
        <v>6595</v>
      </c>
      <c r="I1056" t="s">
        <v>6408</v>
      </c>
    </row>
    <row r="1057" spans="1:9">
      <c r="A1057" t="s">
        <v>6600</v>
      </c>
      <c r="B1057" t="s">
        <v>6901</v>
      </c>
      <c r="C1057" t="s">
        <v>6509</v>
      </c>
      <c r="D1057" t="s">
        <v>6598</v>
      </c>
      <c r="E1057">
        <v>270023724</v>
      </c>
      <c r="F1057" t="s">
        <v>6593</v>
      </c>
      <c r="G1057" t="s">
        <v>7086</v>
      </c>
      <c r="H1057" t="s">
        <v>6595</v>
      </c>
      <c r="I1057" t="s">
        <v>6408</v>
      </c>
    </row>
    <row r="1058" spans="1:9">
      <c r="A1058" t="s">
        <v>6600</v>
      </c>
      <c r="B1058" t="s">
        <v>6662</v>
      </c>
      <c r="C1058" t="s">
        <v>9080</v>
      </c>
      <c r="D1058" t="s">
        <v>9081</v>
      </c>
      <c r="E1058">
        <v>270000060</v>
      </c>
      <c r="F1058" t="s">
        <v>6593</v>
      </c>
      <c r="G1058" t="s">
        <v>7086</v>
      </c>
      <c r="H1058" t="s">
        <v>8556</v>
      </c>
      <c r="I1058" t="s">
        <v>6408</v>
      </c>
    </row>
    <row r="1059" spans="1:9">
      <c r="A1059" t="s">
        <v>6600</v>
      </c>
      <c r="B1059" t="s">
        <v>2147</v>
      </c>
      <c r="C1059" t="s">
        <v>9138</v>
      </c>
      <c r="D1059" t="s">
        <v>9139</v>
      </c>
      <c r="E1059">
        <v>760780262</v>
      </c>
      <c r="F1059" t="s">
        <v>6593</v>
      </c>
      <c r="G1059" t="s">
        <v>8545</v>
      </c>
      <c r="H1059" t="s">
        <v>6595</v>
      </c>
      <c r="I1059" t="s">
        <v>6408</v>
      </c>
    </row>
    <row r="1060" spans="1:9">
      <c r="A1060" t="s">
        <v>6600</v>
      </c>
      <c r="B1060" t="s">
        <v>2207</v>
      </c>
      <c r="C1060" t="s">
        <v>9140</v>
      </c>
      <c r="D1060" t="s">
        <v>9141</v>
      </c>
      <c r="E1060">
        <v>760782227</v>
      </c>
      <c r="F1060" t="s">
        <v>6593</v>
      </c>
      <c r="G1060" t="s">
        <v>6599</v>
      </c>
      <c r="H1060" t="s">
        <v>6595</v>
      </c>
      <c r="I1060" t="s">
        <v>6408</v>
      </c>
    </row>
    <row r="1061" spans="1:9">
      <c r="A1061" t="s">
        <v>6600</v>
      </c>
      <c r="B1061" t="s">
        <v>2738</v>
      </c>
      <c r="C1061" t="s">
        <v>9097</v>
      </c>
      <c r="D1061" t="s">
        <v>6598</v>
      </c>
      <c r="E1061">
        <v>140000159</v>
      </c>
      <c r="F1061" t="s">
        <v>6593</v>
      </c>
      <c r="G1061" t="s">
        <v>7086</v>
      </c>
      <c r="H1061" t="s">
        <v>9089</v>
      </c>
      <c r="I1061" t="s">
        <v>6408</v>
      </c>
    </row>
    <row r="1062" spans="1:9">
      <c r="A1062" t="s">
        <v>6600</v>
      </c>
      <c r="B1062" t="s">
        <v>2511</v>
      </c>
      <c r="C1062" t="s">
        <v>9142</v>
      </c>
      <c r="D1062" t="s">
        <v>9143</v>
      </c>
      <c r="E1062">
        <v>140000035</v>
      </c>
      <c r="F1062" t="s">
        <v>6593</v>
      </c>
      <c r="G1062" t="s">
        <v>8549</v>
      </c>
      <c r="H1062" t="s">
        <v>6632</v>
      </c>
      <c r="I1062" t="s">
        <v>6408</v>
      </c>
    </row>
    <row r="1063" spans="1:9">
      <c r="A1063" t="s">
        <v>6600</v>
      </c>
      <c r="B1063" t="s">
        <v>7150</v>
      </c>
      <c r="C1063" t="s">
        <v>9144</v>
      </c>
      <c r="D1063" t="s">
        <v>9145</v>
      </c>
      <c r="E1063">
        <v>270000144</v>
      </c>
      <c r="F1063" t="s">
        <v>6593</v>
      </c>
      <c r="G1063" t="s">
        <v>6599</v>
      </c>
      <c r="H1063" t="s">
        <v>6595</v>
      </c>
      <c r="I1063" t="s">
        <v>6408</v>
      </c>
    </row>
    <row r="1064" spans="1:9">
      <c r="A1064" t="s">
        <v>6608</v>
      </c>
      <c r="B1064" t="s">
        <v>7081</v>
      </c>
      <c r="C1064" t="s">
        <v>6514</v>
      </c>
      <c r="D1064" t="s">
        <v>6598</v>
      </c>
      <c r="E1064">
        <v>340780477</v>
      </c>
      <c r="F1064" t="s">
        <v>6593</v>
      </c>
      <c r="G1064" t="s">
        <v>6648</v>
      </c>
      <c r="H1064" t="s">
        <v>6595</v>
      </c>
      <c r="I1064" t="s">
        <v>6408</v>
      </c>
    </row>
    <row r="1065" spans="1:9">
      <c r="A1065" t="s">
        <v>6608</v>
      </c>
      <c r="B1065" t="s">
        <v>7128</v>
      </c>
      <c r="C1065" t="s">
        <v>9148</v>
      </c>
      <c r="D1065" t="s">
        <v>9149</v>
      </c>
      <c r="E1065">
        <v>660780271</v>
      </c>
      <c r="F1065" t="s">
        <v>6593</v>
      </c>
      <c r="G1065" t="s">
        <v>6627</v>
      </c>
      <c r="H1065" t="s">
        <v>6595</v>
      </c>
      <c r="I1065" t="s">
        <v>6408</v>
      </c>
    </row>
    <row r="1066" spans="1:9">
      <c r="A1066" t="s">
        <v>6608</v>
      </c>
      <c r="B1066" t="s">
        <v>6656</v>
      </c>
      <c r="C1066" t="s">
        <v>9150</v>
      </c>
      <c r="D1066" t="s">
        <v>6598</v>
      </c>
      <c r="E1066">
        <v>90781816</v>
      </c>
      <c r="F1066" t="s">
        <v>6593</v>
      </c>
      <c r="G1066" t="s">
        <v>9151</v>
      </c>
      <c r="H1066" t="s">
        <v>6595</v>
      </c>
      <c r="I1066" t="s">
        <v>6408</v>
      </c>
    </row>
    <row r="1067" spans="1:9">
      <c r="A1067" t="s">
        <v>6608</v>
      </c>
      <c r="B1067" t="s">
        <v>6798</v>
      </c>
      <c r="C1067" t="s">
        <v>6511</v>
      </c>
      <c r="D1067" t="s">
        <v>6598</v>
      </c>
      <c r="E1067">
        <v>660780180</v>
      </c>
      <c r="F1067" t="s">
        <v>6593</v>
      </c>
      <c r="G1067" t="s">
        <v>6655</v>
      </c>
      <c r="H1067" t="s">
        <v>6595</v>
      </c>
      <c r="I1067" t="s">
        <v>6408</v>
      </c>
    </row>
    <row r="1068" spans="1:9">
      <c r="A1068" t="s">
        <v>6608</v>
      </c>
      <c r="B1068" t="s">
        <v>6672</v>
      </c>
      <c r="C1068" t="s">
        <v>9152</v>
      </c>
      <c r="D1068" t="s">
        <v>6598</v>
      </c>
      <c r="E1068">
        <v>310780671</v>
      </c>
      <c r="F1068" t="s">
        <v>6593</v>
      </c>
      <c r="G1068" t="s">
        <v>9153</v>
      </c>
      <c r="H1068" t="s">
        <v>6595</v>
      </c>
      <c r="I1068" t="s">
        <v>6408</v>
      </c>
    </row>
    <row r="1069" spans="1:9">
      <c r="A1069" t="s">
        <v>6608</v>
      </c>
      <c r="B1069" t="s">
        <v>6973</v>
      </c>
      <c r="C1069" t="s">
        <v>9154</v>
      </c>
      <c r="D1069" t="s">
        <v>6598</v>
      </c>
      <c r="E1069">
        <v>660780198</v>
      </c>
      <c r="F1069" t="s">
        <v>6593</v>
      </c>
      <c r="G1069" t="s">
        <v>6691</v>
      </c>
      <c r="H1069" t="s">
        <v>6595</v>
      </c>
      <c r="I1069" t="s">
        <v>6408</v>
      </c>
    </row>
    <row r="1070" spans="1:9">
      <c r="A1070" t="s">
        <v>6608</v>
      </c>
      <c r="B1070" t="s">
        <v>7084</v>
      </c>
      <c r="C1070" t="s">
        <v>6517</v>
      </c>
      <c r="D1070" t="s">
        <v>6598</v>
      </c>
      <c r="E1070">
        <v>310781406</v>
      </c>
      <c r="F1070" t="s">
        <v>6593</v>
      </c>
      <c r="G1070" t="s">
        <v>6655</v>
      </c>
      <c r="H1070" t="s">
        <v>6595</v>
      </c>
      <c r="I1070" t="s">
        <v>6408</v>
      </c>
    </row>
    <row r="1071" spans="1:9">
      <c r="A1071" t="s">
        <v>6608</v>
      </c>
      <c r="B1071" t="s">
        <v>7027</v>
      </c>
      <c r="C1071" t="s">
        <v>9155</v>
      </c>
      <c r="D1071" t="s">
        <v>6598</v>
      </c>
      <c r="E1071">
        <v>320780125</v>
      </c>
      <c r="F1071" t="s">
        <v>6593</v>
      </c>
      <c r="G1071" t="s">
        <v>6627</v>
      </c>
      <c r="H1071" t="s">
        <v>6595</v>
      </c>
      <c r="I1071" t="s">
        <v>6408</v>
      </c>
    </row>
    <row r="1072" spans="1:9">
      <c r="A1072" t="s">
        <v>6608</v>
      </c>
      <c r="B1072" t="s">
        <v>6791</v>
      </c>
      <c r="C1072" t="s">
        <v>6521</v>
      </c>
      <c r="D1072" t="s">
        <v>6598</v>
      </c>
      <c r="E1072">
        <v>820000016</v>
      </c>
      <c r="F1072" t="s">
        <v>6593</v>
      </c>
      <c r="G1072" t="s">
        <v>6648</v>
      </c>
      <c r="H1072" t="s">
        <v>6595</v>
      </c>
      <c r="I1072" t="s">
        <v>6408</v>
      </c>
    </row>
    <row r="1073" spans="1:9">
      <c r="A1073" t="s">
        <v>6608</v>
      </c>
      <c r="B1073" t="s">
        <v>6891</v>
      </c>
      <c r="C1073" t="s">
        <v>9156</v>
      </c>
      <c r="D1073" t="s">
        <v>6598</v>
      </c>
      <c r="E1073">
        <v>820004950</v>
      </c>
      <c r="F1073" t="s">
        <v>6593</v>
      </c>
      <c r="G1073" t="s">
        <v>6648</v>
      </c>
      <c r="H1073" t="s">
        <v>6595</v>
      </c>
      <c r="I1073" t="s">
        <v>6408</v>
      </c>
    </row>
    <row r="1074" spans="1:9">
      <c r="A1074" t="s">
        <v>6608</v>
      </c>
      <c r="B1074" t="s">
        <v>6898</v>
      </c>
      <c r="C1074" t="s">
        <v>6518</v>
      </c>
      <c r="D1074" t="s">
        <v>6598</v>
      </c>
      <c r="E1074">
        <v>90781774</v>
      </c>
      <c r="F1074" t="s">
        <v>6593</v>
      </c>
      <c r="G1074" t="s">
        <v>6899</v>
      </c>
      <c r="H1074" t="s">
        <v>6632</v>
      </c>
      <c r="I1074" t="s">
        <v>6408</v>
      </c>
    </row>
    <row r="1075" spans="1:9">
      <c r="A1075" t="s">
        <v>6608</v>
      </c>
      <c r="B1075" t="s">
        <v>6965</v>
      </c>
      <c r="C1075" t="s">
        <v>9157</v>
      </c>
      <c r="D1075" t="s">
        <v>9158</v>
      </c>
      <c r="E1075">
        <v>90180019</v>
      </c>
      <c r="F1075" t="s">
        <v>6593</v>
      </c>
      <c r="G1075" t="s">
        <v>6966</v>
      </c>
      <c r="H1075" t="s">
        <v>6595</v>
      </c>
      <c r="I1075" t="s">
        <v>6408</v>
      </c>
    </row>
    <row r="1076" spans="1:9">
      <c r="A1076" t="s">
        <v>6608</v>
      </c>
      <c r="B1076" t="s">
        <v>6706</v>
      </c>
      <c r="C1076" t="s">
        <v>6524</v>
      </c>
      <c r="D1076" t="s">
        <v>6598</v>
      </c>
      <c r="E1076">
        <v>460780216</v>
      </c>
      <c r="F1076" t="s">
        <v>6593</v>
      </c>
      <c r="G1076" t="s">
        <v>6682</v>
      </c>
      <c r="H1076" t="s">
        <v>6595</v>
      </c>
      <c r="I1076" t="s">
        <v>6408</v>
      </c>
    </row>
    <row r="1077" spans="1:9">
      <c r="A1077" t="s">
        <v>6608</v>
      </c>
      <c r="B1077" t="s">
        <v>6688</v>
      </c>
      <c r="C1077" t="s">
        <v>6520</v>
      </c>
      <c r="D1077" t="s">
        <v>9159</v>
      </c>
      <c r="E1077">
        <v>320780117</v>
      </c>
      <c r="F1077" t="s">
        <v>6593</v>
      </c>
      <c r="G1077" t="s">
        <v>6655</v>
      </c>
      <c r="H1077" t="s">
        <v>6595</v>
      </c>
      <c r="I1077" t="s">
        <v>6408</v>
      </c>
    </row>
    <row r="1078" spans="1:9">
      <c r="A1078" t="s">
        <v>6608</v>
      </c>
      <c r="B1078" t="s">
        <v>6769</v>
      </c>
      <c r="C1078" t="s">
        <v>9160</v>
      </c>
      <c r="D1078" t="s">
        <v>6598</v>
      </c>
      <c r="E1078">
        <v>650780174</v>
      </c>
      <c r="F1078" t="s">
        <v>6593</v>
      </c>
      <c r="G1078" t="s">
        <v>6682</v>
      </c>
      <c r="H1078" t="s">
        <v>6595</v>
      </c>
      <c r="I1078" t="s">
        <v>6408</v>
      </c>
    </row>
    <row r="1079" spans="1:9">
      <c r="A1079" t="s">
        <v>6608</v>
      </c>
      <c r="B1079" t="s">
        <v>6942</v>
      </c>
      <c r="C1079" t="s">
        <v>9161</v>
      </c>
      <c r="D1079" t="s">
        <v>9162</v>
      </c>
      <c r="E1079">
        <v>340796358</v>
      </c>
      <c r="F1079" t="s">
        <v>6593</v>
      </c>
      <c r="G1079" t="s">
        <v>6599</v>
      </c>
      <c r="H1079" t="s">
        <v>8556</v>
      </c>
      <c r="I1079" t="s">
        <v>6408</v>
      </c>
    </row>
    <row r="1080" spans="1:9">
      <c r="A1080" t="s">
        <v>6608</v>
      </c>
      <c r="B1080" t="s">
        <v>7156</v>
      </c>
      <c r="C1080" t="s">
        <v>9163</v>
      </c>
      <c r="D1080" t="s">
        <v>6598</v>
      </c>
      <c r="E1080">
        <v>340011295</v>
      </c>
      <c r="F1080" t="s">
        <v>6593</v>
      </c>
      <c r="G1080" t="s">
        <v>6655</v>
      </c>
      <c r="H1080" t="s">
        <v>6595</v>
      </c>
      <c r="I1080" t="s">
        <v>6408</v>
      </c>
    </row>
    <row r="1081" spans="1:9">
      <c r="A1081" t="s">
        <v>6608</v>
      </c>
      <c r="B1081" t="s">
        <v>6693</v>
      </c>
      <c r="C1081" t="s">
        <v>9164</v>
      </c>
      <c r="D1081" t="s">
        <v>6598</v>
      </c>
      <c r="E1081">
        <v>650780166</v>
      </c>
      <c r="F1081" t="s">
        <v>6593</v>
      </c>
      <c r="G1081" t="s">
        <v>6594</v>
      </c>
      <c r="H1081" t="s">
        <v>6595</v>
      </c>
      <c r="I1081" t="s">
        <v>6408</v>
      </c>
    </row>
    <row r="1082" spans="1:9">
      <c r="A1082" t="s">
        <v>6608</v>
      </c>
      <c r="B1082" t="s">
        <v>6712</v>
      </c>
      <c r="C1082" t="s">
        <v>6512</v>
      </c>
      <c r="D1082" t="s">
        <v>6598</v>
      </c>
      <c r="E1082">
        <v>110780061</v>
      </c>
      <c r="F1082" t="s">
        <v>6593</v>
      </c>
      <c r="G1082" t="s">
        <v>6682</v>
      </c>
      <c r="H1082" t="s">
        <v>6595</v>
      </c>
      <c r="I1082" t="s">
        <v>6408</v>
      </c>
    </row>
    <row r="1083" spans="1:9">
      <c r="A1083" t="s">
        <v>6608</v>
      </c>
      <c r="B1083" t="s">
        <v>7009</v>
      </c>
      <c r="C1083" t="s">
        <v>6519</v>
      </c>
      <c r="D1083" t="s">
        <v>6598</v>
      </c>
      <c r="E1083">
        <v>650783160</v>
      </c>
      <c r="F1083" t="s">
        <v>6593</v>
      </c>
      <c r="G1083" t="s">
        <v>6682</v>
      </c>
      <c r="H1083" t="s">
        <v>6595</v>
      </c>
      <c r="I1083" t="s">
        <v>6408</v>
      </c>
    </row>
    <row r="1084" spans="1:9">
      <c r="A1084" t="s">
        <v>6608</v>
      </c>
      <c r="B1084" t="s">
        <v>7147</v>
      </c>
      <c r="C1084" t="s">
        <v>6516</v>
      </c>
      <c r="D1084" t="s">
        <v>6598</v>
      </c>
      <c r="E1084">
        <v>480780097</v>
      </c>
      <c r="F1084" t="s">
        <v>6593</v>
      </c>
      <c r="G1084" t="s">
        <v>6655</v>
      </c>
      <c r="H1084" t="s">
        <v>6595</v>
      </c>
      <c r="I1084" t="s">
        <v>6408</v>
      </c>
    </row>
    <row r="1085" spans="1:9">
      <c r="A1085" t="s">
        <v>6608</v>
      </c>
      <c r="B1085" t="s">
        <v>7153</v>
      </c>
      <c r="C1085" t="s">
        <v>9165</v>
      </c>
      <c r="D1085" t="s">
        <v>6598</v>
      </c>
      <c r="E1085">
        <v>310180013</v>
      </c>
      <c r="F1085" t="s">
        <v>6593</v>
      </c>
      <c r="G1085" t="s">
        <v>6599</v>
      </c>
      <c r="H1085" t="s">
        <v>6595</v>
      </c>
      <c r="I1085" t="s">
        <v>6408</v>
      </c>
    </row>
    <row r="1086" spans="1:9">
      <c r="A1086" t="s">
        <v>6608</v>
      </c>
      <c r="B1086" t="s">
        <v>7153</v>
      </c>
      <c r="C1086" t="s">
        <v>9166</v>
      </c>
      <c r="D1086" t="s">
        <v>6598</v>
      </c>
      <c r="E1086">
        <v>310180013</v>
      </c>
      <c r="F1086" t="s">
        <v>6593</v>
      </c>
      <c r="G1086" t="s">
        <v>7069</v>
      </c>
      <c r="H1086" t="s">
        <v>6595</v>
      </c>
      <c r="I1086" t="s">
        <v>6408</v>
      </c>
    </row>
    <row r="1087" spans="1:9">
      <c r="A1087" t="s">
        <v>6608</v>
      </c>
      <c r="B1087" t="s">
        <v>6656</v>
      </c>
      <c r="C1087" t="s">
        <v>9167</v>
      </c>
      <c r="D1087" t="s">
        <v>6598</v>
      </c>
      <c r="E1087">
        <v>90781816</v>
      </c>
      <c r="F1087" t="s">
        <v>6593</v>
      </c>
      <c r="G1087" t="s">
        <v>7069</v>
      </c>
      <c r="H1087" t="s">
        <v>6595</v>
      </c>
      <c r="I1087" t="s">
        <v>6408</v>
      </c>
    </row>
    <row r="1088" spans="1:9">
      <c r="A1088" t="s">
        <v>6608</v>
      </c>
      <c r="B1088" t="s">
        <v>9168</v>
      </c>
      <c r="C1088" t="s">
        <v>9149</v>
      </c>
      <c r="D1088" t="s">
        <v>9149</v>
      </c>
      <c r="E1088">
        <v>660780271</v>
      </c>
      <c r="F1088" t="s">
        <v>6593</v>
      </c>
      <c r="G1088" t="s">
        <v>7069</v>
      </c>
      <c r="H1088" t="s">
        <v>6595</v>
      </c>
      <c r="I1088" t="s">
        <v>6408</v>
      </c>
    </row>
    <row r="1089" spans="1:9">
      <c r="A1089" t="s">
        <v>6608</v>
      </c>
      <c r="B1089" t="s">
        <v>6634</v>
      </c>
      <c r="C1089" t="s">
        <v>6523</v>
      </c>
      <c r="D1089" t="s">
        <v>6598</v>
      </c>
      <c r="E1089">
        <v>810000380</v>
      </c>
      <c r="F1089" t="s">
        <v>6593</v>
      </c>
      <c r="G1089" t="s">
        <v>6635</v>
      </c>
      <c r="H1089" t="s">
        <v>6595</v>
      </c>
      <c r="I1089" t="s">
        <v>6408</v>
      </c>
    </row>
    <row r="1090" spans="1:9">
      <c r="A1090" t="s">
        <v>6608</v>
      </c>
      <c r="B1090" t="s">
        <v>2735</v>
      </c>
      <c r="C1090" t="s">
        <v>9169</v>
      </c>
      <c r="D1090" t="s">
        <v>6598</v>
      </c>
      <c r="E1090">
        <v>120780069</v>
      </c>
      <c r="F1090" t="s">
        <v>6593</v>
      </c>
      <c r="G1090" t="s">
        <v>6648</v>
      </c>
      <c r="H1090" t="s">
        <v>6595</v>
      </c>
      <c r="I1090" t="s">
        <v>6408</v>
      </c>
    </row>
    <row r="1091" spans="1:9">
      <c r="A1091" t="s">
        <v>6608</v>
      </c>
      <c r="B1091" t="s">
        <v>6694</v>
      </c>
      <c r="C1091" t="s">
        <v>9170</v>
      </c>
      <c r="D1091" t="s">
        <v>9171</v>
      </c>
      <c r="E1091">
        <v>300780053</v>
      </c>
      <c r="F1091" t="s">
        <v>6593</v>
      </c>
      <c r="G1091" t="s">
        <v>6655</v>
      </c>
      <c r="H1091" t="s">
        <v>6595</v>
      </c>
      <c r="I1091" t="s">
        <v>6408</v>
      </c>
    </row>
    <row r="1092" spans="1:9">
      <c r="A1092" t="s">
        <v>6608</v>
      </c>
      <c r="B1092" t="s">
        <v>6782</v>
      </c>
      <c r="C1092" t="s">
        <v>9172</v>
      </c>
      <c r="D1092" t="s">
        <v>9173</v>
      </c>
      <c r="E1092">
        <v>650780158</v>
      </c>
      <c r="F1092" t="s">
        <v>6593</v>
      </c>
      <c r="G1092" t="s">
        <v>6655</v>
      </c>
      <c r="H1092" t="s">
        <v>6595</v>
      </c>
      <c r="I1092" t="s">
        <v>6408</v>
      </c>
    </row>
    <row r="1093" spans="1:9">
      <c r="A1093" t="s">
        <v>6608</v>
      </c>
      <c r="B1093" t="s">
        <v>7048</v>
      </c>
      <c r="C1093" t="s">
        <v>6522</v>
      </c>
      <c r="D1093" t="s">
        <v>6598</v>
      </c>
      <c r="E1093">
        <v>120780044</v>
      </c>
      <c r="F1093" t="s">
        <v>6593</v>
      </c>
      <c r="G1093" t="s">
        <v>6655</v>
      </c>
      <c r="H1093" t="s">
        <v>6595</v>
      </c>
      <c r="I1093" t="s">
        <v>6408</v>
      </c>
    </row>
    <row r="1094" spans="1:9">
      <c r="A1094" t="s">
        <v>6608</v>
      </c>
      <c r="B1094" t="s">
        <v>6814</v>
      </c>
      <c r="C1094" t="s">
        <v>9174</v>
      </c>
      <c r="D1094" t="s">
        <v>6598</v>
      </c>
      <c r="E1094">
        <v>340780469</v>
      </c>
      <c r="F1094" t="s">
        <v>6593</v>
      </c>
      <c r="G1094" t="s">
        <v>6599</v>
      </c>
      <c r="H1094" t="s">
        <v>6595</v>
      </c>
      <c r="I1094" t="s">
        <v>6408</v>
      </c>
    </row>
    <row r="1095" spans="1:9">
      <c r="A1095" t="s">
        <v>6608</v>
      </c>
      <c r="B1095" t="s">
        <v>6804</v>
      </c>
      <c r="C1095" t="s">
        <v>9175</v>
      </c>
      <c r="D1095" t="s">
        <v>9176</v>
      </c>
      <c r="E1095">
        <v>310780713</v>
      </c>
      <c r="F1095" t="s">
        <v>6593</v>
      </c>
      <c r="G1095" t="s">
        <v>6670</v>
      </c>
      <c r="H1095" t="s">
        <v>6595</v>
      </c>
      <c r="I1095" t="s">
        <v>6408</v>
      </c>
    </row>
    <row r="1096" spans="1:9">
      <c r="A1096" t="s">
        <v>6608</v>
      </c>
      <c r="B1096" t="s">
        <v>6783</v>
      </c>
      <c r="C1096" t="s">
        <v>9177</v>
      </c>
      <c r="D1096" t="s">
        <v>9178</v>
      </c>
      <c r="E1096">
        <v>340780535</v>
      </c>
      <c r="F1096" t="s">
        <v>6593</v>
      </c>
      <c r="G1096" t="s">
        <v>6670</v>
      </c>
      <c r="H1096" t="s">
        <v>6595</v>
      </c>
      <c r="I1096" t="s">
        <v>6408</v>
      </c>
    </row>
    <row r="1097" spans="1:9">
      <c r="A1097" t="s">
        <v>6608</v>
      </c>
      <c r="B1097" t="s">
        <v>7144</v>
      </c>
      <c r="C1097" t="s">
        <v>9179</v>
      </c>
      <c r="D1097" t="s">
        <v>9179</v>
      </c>
      <c r="E1097">
        <v>650780190</v>
      </c>
      <c r="F1097" t="s">
        <v>6593</v>
      </c>
      <c r="G1097" t="s">
        <v>6627</v>
      </c>
      <c r="H1097" t="s">
        <v>6595</v>
      </c>
      <c r="I1097" t="s">
        <v>6408</v>
      </c>
    </row>
    <row r="1098" spans="1:9">
      <c r="A1098" t="s">
        <v>6608</v>
      </c>
      <c r="B1098" t="s">
        <v>6742</v>
      </c>
      <c r="C1098" t="s">
        <v>9180</v>
      </c>
      <c r="D1098" t="s">
        <v>9181</v>
      </c>
      <c r="E1098">
        <v>810000349</v>
      </c>
      <c r="F1098" t="s">
        <v>6593</v>
      </c>
      <c r="G1098" t="s">
        <v>6670</v>
      </c>
      <c r="H1098" t="s">
        <v>6595</v>
      </c>
      <c r="I1098" t="s">
        <v>6408</v>
      </c>
    </row>
    <row r="1099" spans="1:9">
      <c r="A1099" t="s">
        <v>6608</v>
      </c>
      <c r="B1099" t="s">
        <v>6675</v>
      </c>
      <c r="C1099" t="s">
        <v>9182</v>
      </c>
      <c r="D1099" t="s">
        <v>9183</v>
      </c>
      <c r="E1099">
        <v>810000331</v>
      </c>
      <c r="F1099" t="s">
        <v>6593</v>
      </c>
      <c r="G1099" t="s">
        <v>6676</v>
      </c>
      <c r="H1099" t="s">
        <v>6595</v>
      </c>
      <c r="I1099" t="s">
        <v>6408</v>
      </c>
    </row>
    <row r="1100" spans="1:9">
      <c r="A1100" t="s">
        <v>6608</v>
      </c>
      <c r="B1100" t="s">
        <v>6745</v>
      </c>
      <c r="C1100" t="s">
        <v>9184</v>
      </c>
      <c r="D1100" t="s">
        <v>9185</v>
      </c>
      <c r="E1100">
        <v>810000398</v>
      </c>
      <c r="F1100" t="s">
        <v>6593</v>
      </c>
      <c r="G1100" t="s">
        <v>6670</v>
      </c>
      <c r="H1100" t="s">
        <v>6595</v>
      </c>
      <c r="I1100" t="s">
        <v>6408</v>
      </c>
    </row>
    <row r="1101" spans="1:9">
      <c r="A1101" t="s">
        <v>6608</v>
      </c>
      <c r="B1101" t="s">
        <v>6622</v>
      </c>
      <c r="C1101" t="s">
        <v>9186</v>
      </c>
      <c r="D1101" t="s">
        <v>9187</v>
      </c>
      <c r="E1101">
        <v>320780133</v>
      </c>
      <c r="F1101" t="s">
        <v>6593</v>
      </c>
      <c r="G1101" t="s">
        <v>6594</v>
      </c>
      <c r="H1101" t="s">
        <v>6595</v>
      </c>
      <c r="I1101" t="s">
        <v>6408</v>
      </c>
    </row>
    <row r="1102" spans="1:9">
      <c r="A1102" t="s">
        <v>6608</v>
      </c>
      <c r="B1102" t="s">
        <v>6610</v>
      </c>
      <c r="C1102" t="s">
        <v>9188</v>
      </c>
      <c r="D1102" t="s">
        <v>9189</v>
      </c>
      <c r="E1102">
        <v>320780182</v>
      </c>
      <c r="F1102" t="s">
        <v>6593</v>
      </c>
      <c r="G1102" t="s">
        <v>6599</v>
      </c>
      <c r="H1102" t="s">
        <v>6595</v>
      </c>
      <c r="I1102" t="s">
        <v>6408</v>
      </c>
    </row>
    <row r="1103" spans="1:9">
      <c r="A1103" t="s">
        <v>6608</v>
      </c>
      <c r="B1103" t="s">
        <v>6698</v>
      </c>
      <c r="C1103" t="s">
        <v>6515</v>
      </c>
      <c r="D1103" t="s">
        <v>6598</v>
      </c>
      <c r="E1103">
        <v>340780055</v>
      </c>
      <c r="F1103" t="s">
        <v>6593</v>
      </c>
      <c r="G1103" t="s">
        <v>9190</v>
      </c>
      <c r="H1103" t="s">
        <v>6595</v>
      </c>
      <c r="I1103" t="s">
        <v>6408</v>
      </c>
    </row>
    <row r="1104" spans="1:9">
      <c r="A1104" t="s">
        <v>6608</v>
      </c>
      <c r="B1104" t="s">
        <v>2595</v>
      </c>
      <c r="C1104" t="s">
        <v>9191</v>
      </c>
      <c r="D1104" t="s">
        <v>9192</v>
      </c>
      <c r="E1104">
        <v>120780085</v>
      </c>
      <c r="F1104" t="s">
        <v>6593</v>
      </c>
      <c r="G1104" t="s">
        <v>6682</v>
      </c>
      <c r="H1104" t="s">
        <v>6595</v>
      </c>
      <c r="I1104" t="s">
        <v>6408</v>
      </c>
    </row>
    <row r="1105" spans="1:9">
      <c r="A1105" t="s">
        <v>6608</v>
      </c>
      <c r="B1105" t="s">
        <v>7058</v>
      </c>
      <c r="C1105" t="s">
        <v>9193</v>
      </c>
      <c r="D1105" t="s">
        <v>9194</v>
      </c>
      <c r="E1105">
        <v>120780481</v>
      </c>
      <c r="F1105" t="s">
        <v>6593</v>
      </c>
      <c r="G1105" t="s">
        <v>6599</v>
      </c>
      <c r="H1105" t="s">
        <v>6595</v>
      </c>
      <c r="I1105" t="s">
        <v>6408</v>
      </c>
    </row>
    <row r="1106" spans="1:9">
      <c r="A1106" t="s">
        <v>6608</v>
      </c>
      <c r="B1106" t="s">
        <v>6616</v>
      </c>
      <c r="C1106" t="s">
        <v>9195</v>
      </c>
      <c r="D1106" t="s">
        <v>9196</v>
      </c>
      <c r="E1106">
        <v>120780093</v>
      </c>
      <c r="F1106" t="s">
        <v>6593</v>
      </c>
      <c r="G1106" t="s">
        <v>6599</v>
      </c>
      <c r="H1106" t="s">
        <v>6595</v>
      </c>
      <c r="I1106" t="s">
        <v>6408</v>
      </c>
    </row>
    <row r="1107" spans="1:9">
      <c r="A1107" t="s">
        <v>6608</v>
      </c>
      <c r="B1107" t="s">
        <v>6618</v>
      </c>
      <c r="C1107" t="s">
        <v>9197</v>
      </c>
      <c r="D1107" t="s">
        <v>9198</v>
      </c>
      <c r="E1107">
        <v>120780101</v>
      </c>
      <c r="F1107" t="s">
        <v>6593</v>
      </c>
      <c r="G1107" t="s">
        <v>6599</v>
      </c>
      <c r="H1107" t="s">
        <v>6595</v>
      </c>
      <c r="I1107" t="s">
        <v>6408</v>
      </c>
    </row>
    <row r="1108" spans="1:9">
      <c r="A1108" t="s">
        <v>6608</v>
      </c>
      <c r="B1108" t="s">
        <v>2229</v>
      </c>
      <c r="C1108" t="s">
        <v>9199</v>
      </c>
      <c r="D1108" t="s">
        <v>6598</v>
      </c>
      <c r="E1108">
        <v>460780083</v>
      </c>
      <c r="F1108" t="s">
        <v>6593</v>
      </c>
      <c r="G1108" t="s">
        <v>6682</v>
      </c>
      <c r="H1108" t="s">
        <v>8434</v>
      </c>
      <c r="I1108" t="s">
        <v>6408</v>
      </c>
    </row>
    <row r="1109" spans="1:9">
      <c r="A1109" t="s">
        <v>6608</v>
      </c>
      <c r="B1109" t="s">
        <v>6727</v>
      </c>
      <c r="C1109" t="s">
        <v>9200</v>
      </c>
      <c r="D1109" t="s">
        <v>9201</v>
      </c>
      <c r="E1109">
        <v>340780543</v>
      </c>
      <c r="F1109" t="s">
        <v>6593</v>
      </c>
      <c r="G1109" t="s">
        <v>6670</v>
      </c>
      <c r="H1109" t="s">
        <v>6595</v>
      </c>
      <c r="I1109" t="s">
        <v>6408</v>
      </c>
    </row>
    <row r="1110" spans="1:9">
      <c r="A1110" t="s">
        <v>6608</v>
      </c>
      <c r="B1110" t="s">
        <v>6777</v>
      </c>
      <c r="C1110" t="s">
        <v>9202</v>
      </c>
      <c r="D1110" t="s">
        <v>6598</v>
      </c>
      <c r="E1110">
        <v>110780707</v>
      </c>
      <c r="F1110" t="s">
        <v>6593</v>
      </c>
      <c r="G1110" t="s">
        <v>6599</v>
      </c>
      <c r="H1110" t="s">
        <v>6595</v>
      </c>
      <c r="I1110" t="s">
        <v>6408</v>
      </c>
    </row>
    <row r="1111" spans="1:9">
      <c r="A1111" t="s">
        <v>6608</v>
      </c>
      <c r="B1111" t="s">
        <v>6775</v>
      </c>
      <c r="C1111" t="s">
        <v>9203</v>
      </c>
      <c r="D1111" t="s">
        <v>6598</v>
      </c>
      <c r="E1111">
        <v>810000455</v>
      </c>
      <c r="F1111" t="s">
        <v>6593</v>
      </c>
      <c r="G1111" t="s">
        <v>6635</v>
      </c>
      <c r="H1111" t="s">
        <v>6595</v>
      </c>
      <c r="I1111" t="s">
        <v>6408</v>
      </c>
    </row>
    <row r="1112" spans="1:9">
      <c r="A1112" t="s">
        <v>6608</v>
      </c>
      <c r="B1112" t="s">
        <v>6717</v>
      </c>
      <c r="C1112" t="s">
        <v>9204</v>
      </c>
      <c r="D1112" t="s">
        <v>9205</v>
      </c>
      <c r="E1112">
        <v>110780087</v>
      </c>
      <c r="F1112" t="s">
        <v>6593</v>
      </c>
      <c r="G1112" t="s">
        <v>6594</v>
      </c>
      <c r="H1112" t="s">
        <v>6595</v>
      </c>
      <c r="I1112" t="s">
        <v>6408</v>
      </c>
    </row>
    <row r="1113" spans="1:9">
      <c r="A1113" t="s">
        <v>6608</v>
      </c>
      <c r="B1113" t="s">
        <v>1715</v>
      </c>
      <c r="C1113" t="s">
        <v>9206</v>
      </c>
      <c r="D1113" t="s">
        <v>9207</v>
      </c>
      <c r="E1113">
        <v>340009893</v>
      </c>
      <c r="F1113" t="s">
        <v>6593</v>
      </c>
      <c r="G1113" t="s">
        <v>6599</v>
      </c>
      <c r="H1113" t="s">
        <v>6595</v>
      </c>
      <c r="I1113" t="s">
        <v>6408</v>
      </c>
    </row>
    <row r="1114" spans="1:9">
      <c r="A1114" t="s">
        <v>6608</v>
      </c>
      <c r="B1114" t="s">
        <v>7039</v>
      </c>
      <c r="C1114" t="s">
        <v>9208</v>
      </c>
      <c r="D1114" t="s">
        <v>9208</v>
      </c>
      <c r="E1114">
        <v>460780208</v>
      </c>
      <c r="F1114" t="s">
        <v>6593</v>
      </c>
      <c r="G1114" t="s">
        <v>6715</v>
      </c>
      <c r="H1114" t="s">
        <v>6595</v>
      </c>
      <c r="I1114" t="s">
        <v>6408</v>
      </c>
    </row>
    <row r="1115" spans="1:9">
      <c r="A1115" t="s">
        <v>6608</v>
      </c>
      <c r="B1115" t="s">
        <v>2101</v>
      </c>
      <c r="C1115" t="s">
        <v>9209</v>
      </c>
      <c r="D1115" t="s">
        <v>9210</v>
      </c>
      <c r="E1115">
        <v>820000248</v>
      </c>
      <c r="F1115" t="s">
        <v>6593</v>
      </c>
      <c r="G1115" t="s">
        <v>6599</v>
      </c>
      <c r="H1115" t="s">
        <v>6595</v>
      </c>
      <c r="I1115" t="s">
        <v>6408</v>
      </c>
    </row>
    <row r="1116" spans="1:9">
      <c r="A1116" t="s">
        <v>6608</v>
      </c>
      <c r="B1116" t="s">
        <v>2565</v>
      </c>
      <c r="C1116" t="s">
        <v>9211</v>
      </c>
      <c r="D1116" t="s">
        <v>6598</v>
      </c>
      <c r="E1116">
        <v>110780137</v>
      </c>
      <c r="F1116" t="s">
        <v>6593</v>
      </c>
      <c r="G1116" t="s">
        <v>6655</v>
      </c>
      <c r="H1116" t="s">
        <v>6595</v>
      </c>
      <c r="I1116" t="s">
        <v>6408</v>
      </c>
    </row>
    <row r="1117" spans="1:9">
      <c r="A1117" t="s">
        <v>6608</v>
      </c>
      <c r="B1117" t="s">
        <v>7087</v>
      </c>
      <c r="C1117" t="s">
        <v>6513</v>
      </c>
      <c r="D1117" t="s">
        <v>6598</v>
      </c>
      <c r="E1117">
        <v>300780038</v>
      </c>
      <c r="F1117" t="s">
        <v>6593</v>
      </c>
      <c r="G1117" t="s">
        <v>6655</v>
      </c>
      <c r="H1117" t="s">
        <v>6595</v>
      </c>
      <c r="I1117" t="s">
        <v>6408</v>
      </c>
    </row>
    <row r="1118" spans="1:9">
      <c r="A1118" t="s">
        <v>6608</v>
      </c>
      <c r="B1118" t="s">
        <v>6617</v>
      </c>
      <c r="C1118" t="s">
        <v>9212</v>
      </c>
      <c r="D1118" t="s">
        <v>9213</v>
      </c>
      <c r="E1118">
        <v>320780174</v>
      </c>
      <c r="F1118" t="s">
        <v>6593</v>
      </c>
      <c r="G1118" t="s">
        <v>6599</v>
      </c>
      <c r="H1118" t="s">
        <v>6595</v>
      </c>
      <c r="I1118" t="s">
        <v>6408</v>
      </c>
    </row>
    <row r="1119" spans="1:9">
      <c r="A1119" t="s">
        <v>6608</v>
      </c>
      <c r="B1119" t="s">
        <v>6609</v>
      </c>
      <c r="C1119" t="s">
        <v>9214</v>
      </c>
      <c r="D1119" t="s">
        <v>9215</v>
      </c>
      <c r="E1119">
        <v>320780158</v>
      </c>
      <c r="F1119" t="s">
        <v>6593</v>
      </c>
      <c r="G1119" t="s">
        <v>6599</v>
      </c>
      <c r="H1119" t="s">
        <v>6595</v>
      </c>
      <c r="I1119" t="s">
        <v>6408</v>
      </c>
    </row>
    <row r="1120" spans="1:9">
      <c r="A1120" t="s">
        <v>6608</v>
      </c>
      <c r="B1120" t="s">
        <v>6611</v>
      </c>
      <c r="C1120" t="s">
        <v>9216</v>
      </c>
      <c r="D1120" t="s">
        <v>9217</v>
      </c>
      <c r="E1120">
        <v>320780190</v>
      </c>
      <c r="F1120" t="s">
        <v>6593</v>
      </c>
      <c r="G1120" t="s">
        <v>6599</v>
      </c>
      <c r="H1120" t="s">
        <v>6595</v>
      </c>
      <c r="I1120" t="s">
        <v>6408</v>
      </c>
    </row>
    <row r="1121" spans="1:9">
      <c r="A1121" t="s">
        <v>6608</v>
      </c>
      <c r="B1121" t="s">
        <v>6613</v>
      </c>
      <c r="C1121" t="s">
        <v>9218</v>
      </c>
      <c r="D1121" t="s">
        <v>9219</v>
      </c>
      <c r="E1121">
        <v>320780216</v>
      </c>
      <c r="F1121" t="s">
        <v>6593</v>
      </c>
      <c r="G1121" t="s">
        <v>6599</v>
      </c>
      <c r="H1121" t="s">
        <v>6595</v>
      </c>
      <c r="I1121" t="s">
        <v>6408</v>
      </c>
    </row>
    <row r="1122" spans="1:9">
      <c r="A1122" t="s">
        <v>6608</v>
      </c>
      <c r="B1122" t="s">
        <v>3911</v>
      </c>
      <c r="C1122" t="s">
        <v>9220</v>
      </c>
      <c r="D1122" t="s">
        <v>9221</v>
      </c>
      <c r="E1122">
        <v>320004310</v>
      </c>
      <c r="F1122" t="s">
        <v>6593</v>
      </c>
      <c r="G1122" t="s">
        <v>6599</v>
      </c>
      <c r="H1122" t="s">
        <v>6595</v>
      </c>
      <c r="I1122" t="s">
        <v>6408</v>
      </c>
    </row>
    <row r="1123" spans="1:9">
      <c r="A1123" t="s">
        <v>6608</v>
      </c>
      <c r="B1123" t="s">
        <v>6612</v>
      </c>
      <c r="C1123" t="s">
        <v>9222</v>
      </c>
      <c r="D1123" t="s">
        <v>9223</v>
      </c>
      <c r="E1123">
        <v>320780208</v>
      </c>
      <c r="F1123" t="s">
        <v>6593</v>
      </c>
      <c r="G1123" t="s">
        <v>6599</v>
      </c>
      <c r="H1123" t="s">
        <v>6595</v>
      </c>
      <c r="I1123" t="s">
        <v>6408</v>
      </c>
    </row>
    <row r="1124" spans="1:9">
      <c r="A1124" t="s">
        <v>6608</v>
      </c>
      <c r="B1124" t="s">
        <v>2692</v>
      </c>
      <c r="C1124" t="s">
        <v>9224</v>
      </c>
      <c r="D1124" t="s">
        <v>9225</v>
      </c>
      <c r="E1124">
        <v>460780091</v>
      </c>
      <c r="F1124" t="s">
        <v>6593</v>
      </c>
      <c r="G1124" t="s">
        <v>6599</v>
      </c>
      <c r="H1124" t="s">
        <v>8434</v>
      </c>
      <c r="I1124" t="s">
        <v>6408</v>
      </c>
    </row>
    <row r="1125" spans="1:9">
      <c r="A1125" t="s">
        <v>6608</v>
      </c>
      <c r="B1125" t="s">
        <v>2614</v>
      </c>
      <c r="C1125" t="s">
        <v>9226</v>
      </c>
      <c r="D1125" t="s">
        <v>9227</v>
      </c>
      <c r="E1125">
        <v>300780079</v>
      </c>
      <c r="F1125" t="s">
        <v>6593</v>
      </c>
      <c r="G1125" t="s">
        <v>6670</v>
      </c>
      <c r="H1125" t="s">
        <v>6595</v>
      </c>
      <c r="I1125" t="s">
        <v>6408</v>
      </c>
    </row>
    <row r="1126" spans="1:9">
      <c r="A1126" t="s">
        <v>6608</v>
      </c>
      <c r="B1126" t="s">
        <v>854</v>
      </c>
      <c r="C1126" t="s">
        <v>9228</v>
      </c>
      <c r="D1126" t="s">
        <v>9229</v>
      </c>
      <c r="E1126">
        <v>460780430</v>
      </c>
      <c r="F1126" t="s">
        <v>6593</v>
      </c>
      <c r="G1126" t="s">
        <v>6599</v>
      </c>
      <c r="H1126" t="s">
        <v>8434</v>
      </c>
      <c r="I1126" t="s">
        <v>6408</v>
      </c>
    </row>
    <row r="1127" spans="1:9">
      <c r="A1127" t="s">
        <v>6608</v>
      </c>
      <c r="B1127" t="s">
        <v>7037</v>
      </c>
      <c r="C1127" t="s">
        <v>9230</v>
      </c>
      <c r="D1127" t="s">
        <v>6598</v>
      </c>
      <c r="E1127">
        <v>310780754</v>
      </c>
      <c r="F1127" t="s">
        <v>6593</v>
      </c>
      <c r="G1127" t="s">
        <v>6627</v>
      </c>
      <c r="H1127" t="s">
        <v>6595</v>
      </c>
      <c r="I1127" t="s">
        <v>6408</v>
      </c>
    </row>
    <row r="1128" spans="1:9">
      <c r="A1128" t="s">
        <v>6608</v>
      </c>
      <c r="B1128" t="s">
        <v>2725</v>
      </c>
      <c r="C1128" t="s">
        <v>9231</v>
      </c>
      <c r="D1128" t="s">
        <v>9232</v>
      </c>
      <c r="E1128">
        <v>300780087</v>
      </c>
      <c r="F1128" t="s">
        <v>6593</v>
      </c>
      <c r="G1128" t="s">
        <v>6599</v>
      </c>
      <c r="H1128" t="s">
        <v>8434</v>
      </c>
      <c r="I1128" t="s">
        <v>6408</v>
      </c>
    </row>
    <row r="1129" spans="1:9">
      <c r="A1129" t="s">
        <v>6608</v>
      </c>
      <c r="B1129" t="s">
        <v>6898</v>
      </c>
      <c r="C1129" t="s">
        <v>6518</v>
      </c>
      <c r="D1129" t="s">
        <v>6598</v>
      </c>
      <c r="E1129">
        <v>90781774</v>
      </c>
      <c r="F1129" t="s">
        <v>6593</v>
      </c>
      <c r="G1129" t="s">
        <v>9233</v>
      </c>
      <c r="H1129" t="s">
        <v>6632</v>
      </c>
      <c r="I1129" t="s">
        <v>6408</v>
      </c>
    </row>
    <row r="1130" spans="1:9">
      <c r="A1130" t="s">
        <v>6608</v>
      </c>
      <c r="B1130" t="s">
        <v>6656</v>
      </c>
      <c r="C1130" t="s">
        <v>9150</v>
      </c>
      <c r="D1130" t="s">
        <v>6598</v>
      </c>
      <c r="E1130">
        <v>90781816</v>
      </c>
      <c r="F1130" t="s">
        <v>6593</v>
      </c>
      <c r="G1130" t="s">
        <v>8542</v>
      </c>
      <c r="H1130" t="s">
        <v>6595</v>
      </c>
      <c r="I1130" t="s">
        <v>6408</v>
      </c>
    </row>
    <row r="1131" spans="1:9">
      <c r="A1131" t="s">
        <v>6608</v>
      </c>
      <c r="B1131" t="s">
        <v>6965</v>
      </c>
      <c r="C1131" t="s">
        <v>9157</v>
      </c>
      <c r="D1131" t="s">
        <v>9158</v>
      </c>
      <c r="E1131">
        <v>90180019</v>
      </c>
      <c r="F1131" t="s">
        <v>6593</v>
      </c>
      <c r="G1131" t="s">
        <v>9234</v>
      </c>
      <c r="H1131" t="s">
        <v>6595</v>
      </c>
      <c r="I1131" t="s">
        <v>6408</v>
      </c>
    </row>
    <row r="1132" spans="1:9">
      <c r="A1132" t="s">
        <v>6608</v>
      </c>
      <c r="B1132" t="s">
        <v>6706</v>
      </c>
      <c r="C1132" t="s">
        <v>6524</v>
      </c>
      <c r="D1132" t="s">
        <v>6598</v>
      </c>
      <c r="E1132">
        <v>460780216</v>
      </c>
      <c r="F1132" t="s">
        <v>6593</v>
      </c>
      <c r="G1132" t="s">
        <v>8545</v>
      </c>
      <c r="H1132" t="s">
        <v>6595</v>
      </c>
      <c r="I1132" t="s">
        <v>6408</v>
      </c>
    </row>
    <row r="1133" spans="1:9">
      <c r="A1133" t="s">
        <v>6608</v>
      </c>
      <c r="B1133" t="s">
        <v>6688</v>
      </c>
      <c r="C1133" t="s">
        <v>6520</v>
      </c>
      <c r="D1133" t="s">
        <v>9159</v>
      </c>
      <c r="E1133">
        <v>320780117</v>
      </c>
      <c r="F1133" t="s">
        <v>6593</v>
      </c>
      <c r="G1133" t="s">
        <v>8542</v>
      </c>
      <c r="H1133" t="s">
        <v>6595</v>
      </c>
      <c r="I1133" t="s">
        <v>6408</v>
      </c>
    </row>
    <row r="1134" spans="1:9">
      <c r="A1134" t="s">
        <v>6608</v>
      </c>
      <c r="B1134" t="s">
        <v>6769</v>
      </c>
      <c r="C1134" t="s">
        <v>9160</v>
      </c>
      <c r="D1134" t="s">
        <v>6598</v>
      </c>
      <c r="E1134">
        <v>650780174</v>
      </c>
      <c r="F1134" t="s">
        <v>6593</v>
      </c>
      <c r="G1134" t="s">
        <v>8545</v>
      </c>
      <c r="H1134" t="s">
        <v>6595</v>
      </c>
      <c r="I1134" t="s">
        <v>6408</v>
      </c>
    </row>
    <row r="1135" spans="1:9">
      <c r="A1135" t="s">
        <v>6608</v>
      </c>
      <c r="B1135" t="s">
        <v>6942</v>
      </c>
      <c r="C1135" t="s">
        <v>9161</v>
      </c>
      <c r="D1135" t="s">
        <v>9162</v>
      </c>
      <c r="E1135">
        <v>340796358</v>
      </c>
      <c r="F1135" t="s">
        <v>6593</v>
      </c>
      <c r="G1135" t="s">
        <v>6627</v>
      </c>
      <c r="H1135" t="s">
        <v>6595</v>
      </c>
      <c r="I1135" t="s">
        <v>6408</v>
      </c>
    </row>
    <row r="1136" spans="1:9">
      <c r="A1136" t="s">
        <v>6608</v>
      </c>
      <c r="B1136" t="s">
        <v>7156</v>
      </c>
      <c r="C1136" t="s">
        <v>9163</v>
      </c>
      <c r="D1136" t="s">
        <v>6598</v>
      </c>
      <c r="E1136">
        <v>340011295</v>
      </c>
      <c r="F1136" t="s">
        <v>6593</v>
      </c>
      <c r="G1136" t="s">
        <v>8541</v>
      </c>
      <c r="H1136" t="s">
        <v>6595</v>
      </c>
      <c r="I1136" t="s">
        <v>6408</v>
      </c>
    </row>
    <row r="1137" spans="1:9">
      <c r="A1137" t="s">
        <v>6608</v>
      </c>
      <c r="B1137" t="s">
        <v>6693</v>
      </c>
      <c r="C1137" t="s">
        <v>9164</v>
      </c>
      <c r="D1137" t="s">
        <v>6598</v>
      </c>
      <c r="E1137">
        <v>650780166</v>
      </c>
      <c r="F1137" t="s">
        <v>6593</v>
      </c>
      <c r="G1137" t="s">
        <v>6594</v>
      </c>
      <c r="H1137" t="s">
        <v>6595</v>
      </c>
      <c r="I1137" t="s">
        <v>6408</v>
      </c>
    </row>
    <row r="1138" spans="1:9">
      <c r="A1138" t="s">
        <v>6608</v>
      </c>
      <c r="B1138" t="s">
        <v>6712</v>
      </c>
      <c r="C1138" t="s">
        <v>6512</v>
      </c>
      <c r="D1138" t="s">
        <v>6598</v>
      </c>
      <c r="E1138">
        <v>110780061</v>
      </c>
      <c r="F1138" t="s">
        <v>6593</v>
      </c>
      <c r="G1138" t="s">
        <v>8543</v>
      </c>
      <c r="H1138" t="s">
        <v>6595</v>
      </c>
      <c r="I1138" t="s">
        <v>6408</v>
      </c>
    </row>
    <row r="1139" spans="1:9">
      <c r="A1139" t="s">
        <v>6608</v>
      </c>
      <c r="B1139" t="s">
        <v>7009</v>
      </c>
      <c r="C1139" t="s">
        <v>6519</v>
      </c>
      <c r="D1139" t="s">
        <v>6598</v>
      </c>
      <c r="E1139">
        <v>650783160</v>
      </c>
      <c r="F1139" t="s">
        <v>6593</v>
      </c>
      <c r="G1139" t="s">
        <v>8545</v>
      </c>
      <c r="H1139" t="s">
        <v>6595</v>
      </c>
      <c r="I1139" t="s">
        <v>6408</v>
      </c>
    </row>
    <row r="1140" spans="1:9">
      <c r="A1140" t="s">
        <v>6608</v>
      </c>
      <c r="B1140" t="s">
        <v>6672</v>
      </c>
      <c r="C1140" t="s">
        <v>9152</v>
      </c>
      <c r="D1140" t="s">
        <v>6598</v>
      </c>
      <c r="E1140">
        <v>310780671</v>
      </c>
      <c r="F1140" t="s">
        <v>6593</v>
      </c>
      <c r="G1140" t="s">
        <v>8540</v>
      </c>
      <c r="H1140" t="s">
        <v>6595</v>
      </c>
      <c r="I1140" t="s">
        <v>6408</v>
      </c>
    </row>
    <row r="1141" spans="1:9">
      <c r="A1141" t="s">
        <v>6608</v>
      </c>
      <c r="B1141" t="s">
        <v>7147</v>
      </c>
      <c r="C1141" t="s">
        <v>6516</v>
      </c>
      <c r="D1141" t="s">
        <v>6598</v>
      </c>
      <c r="E1141">
        <v>480780097</v>
      </c>
      <c r="F1141" t="s">
        <v>6593</v>
      </c>
      <c r="G1141" t="s">
        <v>8542</v>
      </c>
      <c r="H1141" t="s">
        <v>6595</v>
      </c>
      <c r="I1141" t="s">
        <v>6408</v>
      </c>
    </row>
    <row r="1142" spans="1:9">
      <c r="A1142" t="s">
        <v>6608</v>
      </c>
      <c r="B1142" t="s">
        <v>7153</v>
      </c>
      <c r="C1142" t="s">
        <v>9165</v>
      </c>
      <c r="D1142" t="s">
        <v>6598</v>
      </c>
      <c r="E1142">
        <v>310180013</v>
      </c>
      <c r="F1142" t="s">
        <v>6593</v>
      </c>
      <c r="G1142" t="s">
        <v>6599</v>
      </c>
      <c r="H1142" t="s">
        <v>6595</v>
      </c>
      <c r="I1142" t="s">
        <v>6408</v>
      </c>
    </row>
    <row r="1143" spans="1:9">
      <c r="A1143" t="s">
        <v>6608</v>
      </c>
      <c r="B1143" t="s">
        <v>7153</v>
      </c>
      <c r="C1143" t="s">
        <v>9166</v>
      </c>
      <c r="D1143" t="s">
        <v>6598</v>
      </c>
      <c r="E1143">
        <v>310180013</v>
      </c>
      <c r="F1143" t="s">
        <v>6593</v>
      </c>
      <c r="G1143" t="s">
        <v>8544</v>
      </c>
      <c r="H1143" t="s">
        <v>6595</v>
      </c>
      <c r="I1143" t="s">
        <v>6408</v>
      </c>
    </row>
    <row r="1144" spans="1:9">
      <c r="A1144" t="s">
        <v>6608</v>
      </c>
      <c r="B1144" t="s">
        <v>6656</v>
      </c>
      <c r="C1144" t="s">
        <v>9167</v>
      </c>
      <c r="D1144" t="s">
        <v>6598</v>
      </c>
      <c r="E1144">
        <v>90781816</v>
      </c>
      <c r="F1144" t="s">
        <v>6593</v>
      </c>
      <c r="G1144" t="s">
        <v>8544</v>
      </c>
      <c r="H1144" t="s">
        <v>6595</v>
      </c>
      <c r="I1144" t="s">
        <v>6408</v>
      </c>
    </row>
    <row r="1145" spans="1:9">
      <c r="A1145" t="s">
        <v>6608</v>
      </c>
      <c r="B1145" t="s">
        <v>9168</v>
      </c>
      <c r="C1145" t="s">
        <v>9149</v>
      </c>
      <c r="D1145" t="s">
        <v>9149</v>
      </c>
      <c r="E1145">
        <v>660780271</v>
      </c>
      <c r="F1145" t="s">
        <v>6593</v>
      </c>
      <c r="G1145" t="s">
        <v>8544</v>
      </c>
      <c r="H1145" t="s">
        <v>6595</v>
      </c>
      <c r="I1145" t="s">
        <v>6408</v>
      </c>
    </row>
    <row r="1146" spans="1:9">
      <c r="A1146" t="s">
        <v>6608</v>
      </c>
      <c r="B1146" t="s">
        <v>6634</v>
      </c>
      <c r="C1146" t="s">
        <v>6523</v>
      </c>
      <c r="D1146" t="s">
        <v>6598</v>
      </c>
      <c r="E1146">
        <v>810000380</v>
      </c>
      <c r="F1146" t="s">
        <v>6593</v>
      </c>
      <c r="G1146" t="s">
        <v>8549</v>
      </c>
      <c r="H1146" t="s">
        <v>6595</v>
      </c>
      <c r="I1146" t="s">
        <v>6408</v>
      </c>
    </row>
    <row r="1147" spans="1:9">
      <c r="A1147" t="s">
        <v>6608</v>
      </c>
      <c r="B1147" t="s">
        <v>2735</v>
      </c>
      <c r="C1147" t="s">
        <v>9169</v>
      </c>
      <c r="D1147" t="s">
        <v>6598</v>
      </c>
      <c r="E1147">
        <v>120780069</v>
      </c>
      <c r="F1147" t="s">
        <v>6593</v>
      </c>
      <c r="G1147" t="s">
        <v>8543</v>
      </c>
      <c r="H1147" t="s">
        <v>6595</v>
      </c>
      <c r="I1147" t="s">
        <v>6408</v>
      </c>
    </row>
    <row r="1148" spans="1:9">
      <c r="A1148" t="s">
        <v>6608</v>
      </c>
      <c r="B1148" t="s">
        <v>6694</v>
      </c>
      <c r="C1148" t="s">
        <v>9170</v>
      </c>
      <c r="D1148" t="s">
        <v>9171</v>
      </c>
      <c r="E1148">
        <v>300780053</v>
      </c>
      <c r="F1148" t="s">
        <v>6593</v>
      </c>
      <c r="G1148" t="s">
        <v>8542</v>
      </c>
      <c r="H1148" t="s">
        <v>6595</v>
      </c>
      <c r="I1148" t="s">
        <v>6408</v>
      </c>
    </row>
    <row r="1149" spans="1:9">
      <c r="A1149" t="s">
        <v>6608</v>
      </c>
      <c r="B1149" t="s">
        <v>6782</v>
      </c>
      <c r="C1149" t="s">
        <v>9172</v>
      </c>
      <c r="D1149" t="s">
        <v>9173</v>
      </c>
      <c r="E1149">
        <v>650780158</v>
      </c>
      <c r="F1149" t="s">
        <v>6593</v>
      </c>
      <c r="G1149" t="s">
        <v>8542</v>
      </c>
      <c r="H1149" t="s">
        <v>6595</v>
      </c>
      <c r="I1149" t="s">
        <v>6408</v>
      </c>
    </row>
    <row r="1150" spans="1:9">
      <c r="A1150" t="s">
        <v>6608</v>
      </c>
      <c r="B1150" t="s">
        <v>6798</v>
      </c>
      <c r="C1150" t="s">
        <v>6511</v>
      </c>
      <c r="D1150" t="s">
        <v>6598</v>
      </c>
      <c r="E1150">
        <v>660780180</v>
      </c>
      <c r="F1150" t="s">
        <v>6593</v>
      </c>
      <c r="G1150" t="s">
        <v>7086</v>
      </c>
      <c r="H1150" t="s">
        <v>6595</v>
      </c>
      <c r="I1150" t="s">
        <v>6408</v>
      </c>
    </row>
    <row r="1151" spans="1:9">
      <c r="A1151" t="s">
        <v>6608</v>
      </c>
      <c r="B1151" t="s">
        <v>6712</v>
      </c>
      <c r="C1151" t="s">
        <v>6512</v>
      </c>
      <c r="D1151" t="s">
        <v>6598</v>
      </c>
      <c r="E1151">
        <v>110780061</v>
      </c>
      <c r="F1151" t="s">
        <v>6593</v>
      </c>
      <c r="G1151" t="s">
        <v>7080</v>
      </c>
      <c r="H1151" t="s">
        <v>6595</v>
      </c>
      <c r="I1151" t="s">
        <v>6408</v>
      </c>
    </row>
    <row r="1152" spans="1:9">
      <c r="A1152" t="s">
        <v>6608</v>
      </c>
      <c r="B1152" t="s">
        <v>7048</v>
      </c>
      <c r="C1152" t="s">
        <v>6522</v>
      </c>
      <c r="D1152" t="s">
        <v>6598</v>
      </c>
      <c r="E1152">
        <v>120780044</v>
      </c>
      <c r="F1152" t="s">
        <v>6593</v>
      </c>
      <c r="G1152" t="s">
        <v>8541</v>
      </c>
      <c r="H1152" t="s">
        <v>6595</v>
      </c>
      <c r="I1152" t="s">
        <v>6408</v>
      </c>
    </row>
    <row r="1153" spans="1:9">
      <c r="A1153" t="s">
        <v>6608</v>
      </c>
      <c r="B1153" t="s">
        <v>6814</v>
      </c>
      <c r="C1153" t="s">
        <v>9174</v>
      </c>
      <c r="D1153" t="s">
        <v>6598</v>
      </c>
      <c r="E1153">
        <v>340780469</v>
      </c>
      <c r="F1153" t="s">
        <v>6593</v>
      </c>
      <c r="G1153" t="s">
        <v>6599</v>
      </c>
      <c r="H1153" t="s">
        <v>6595</v>
      </c>
      <c r="I1153" t="s">
        <v>6408</v>
      </c>
    </row>
    <row r="1154" spans="1:9">
      <c r="A1154" t="s">
        <v>6608</v>
      </c>
      <c r="B1154" t="s">
        <v>7084</v>
      </c>
      <c r="C1154" t="s">
        <v>6517</v>
      </c>
      <c r="D1154" t="s">
        <v>6598</v>
      </c>
      <c r="E1154">
        <v>310781406</v>
      </c>
      <c r="F1154" t="s">
        <v>6593</v>
      </c>
      <c r="G1154" t="s">
        <v>8812</v>
      </c>
      <c r="H1154" t="s">
        <v>6595</v>
      </c>
      <c r="I1154" t="s">
        <v>6408</v>
      </c>
    </row>
    <row r="1155" spans="1:9">
      <c r="A1155" t="s">
        <v>6608</v>
      </c>
      <c r="B1155" t="s">
        <v>6804</v>
      </c>
      <c r="C1155" t="s">
        <v>9175</v>
      </c>
      <c r="D1155" t="s">
        <v>9176</v>
      </c>
      <c r="E1155">
        <v>310780713</v>
      </c>
      <c r="F1155" t="s">
        <v>6593</v>
      </c>
      <c r="G1155" t="s">
        <v>8547</v>
      </c>
      <c r="H1155" t="s">
        <v>6595</v>
      </c>
      <c r="I1155" t="s">
        <v>6408</v>
      </c>
    </row>
    <row r="1156" spans="1:9">
      <c r="A1156" t="s">
        <v>6608</v>
      </c>
      <c r="B1156" t="s">
        <v>6783</v>
      </c>
      <c r="C1156" t="s">
        <v>9177</v>
      </c>
      <c r="D1156" t="s">
        <v>9178</v>
      </c>
      <c r="E1156">
        <v>340780535</v>
      </c>
      <c r="F1156" t="s">
        <v>6593</v>
      </c>
      <c r="G1156" t="s">
        <v>8553</v>
      </c>
      <c r="H1156" t="s">
        <v>6595</v>
      </c>
      <c r="I1156" t="s">
        <v>6408</v>
      </c>
    </row>
    <row r="1157" spans="1:9">
      <c r="A1157" t="s">
        <v>6608</v>
      </c>
      <c r="B1157" t="s">
        <v>7144</v>
      </c>
      <c r="C1157" t="s">
        <v>9179</v>
      </c>
      <c r="D1157" t="s">
        <v>9179</v>
      </c>
      <c r="E1157">
        <v>650780190</v>
      </c>
      <c r="F1157" t="s">
        <v>6593</v>
      </c>
      <c r="G1157" t="s">
        <v>6627</v>
      </c>
      <c r="H1157" t="s">
        <v>6595</v>
      </c>
      <c r="I1157" t="s">
        <v>6408</v>
      </c>
    </row>
    <row r="1158" spans="1:9">
      <c r="A1158" t="s">
        <v>6608</v>
      </c>
      <c r="B1158" t="s">
        <v>6742</v>
      </c>
      <c r="C1158" t="s">
        <v>9180</v>
      </c>
      <c r="D1158" t="s">
        <v>9181</v>
      </c>
      <c r="E1158">
        <v>810000349</v>
      </c>
      <c r="F1158" t="s">
        <v>6593</v>
      </c>
      <c r="G1158" t="s">
        <v>8547</v>
      </c>
      <c r="H1158" t="s">
        <v>6595</v>
      </c>
      <c r="I1158" t="s">
        <v>6408</v>
      </c>
    </row>
    <row r="1159" spans="1:9">
      <c r="A1159" t="s">
        <v>6608</v>
      </c>
      <c r="B1159" t="s">
        <v>6675</v>
      </c>
      <c r="C1159" t="s">
        <v>9182</v>
      </c>
      <c r="D1159" t="s">
        <v>9183</v>
      </c>
      <c r="E1159">
        <v>810000331</v>
      </c>
      <c r="F1159" t="s">
        <v>6593</v>
      </c>
      <c r="G1159" t="s">
        <v>8552</v>
      </c>
      <c r="H1159" t="s">
        <v>6595</v>
      </c>
      <c r="I1159" t="s">
        <v>6408</v>
      </c>
    </row>
    <row r="1160" spans="1:9">
      <c r="A1160" t="s">
        <v>6608</v>
      </c>
      <c r="B1160" t="s">
        <v>6745</v>
      </c>
      <c r="C1160" t="s">
        <v>9184</v>
      </c>
      <c r="D1160" t="s">
        <v>9185</v>
      </c>
      <c r="E1160">
        <v>810000398</v>
      </c>
      <c r="F1160" t="s">
        <v>6593</v>
      </c>
      <c r="G1160" t="s">
        <v>8547</v>
      </c>
      <c r="H1160" t="s">
        <v>6595</v>
      </c>
      <c r="I1160" t="s">
        <v>6408</v>
      </c>
    </row>
    <row r="1161" spans="1:9">
      <c r="A1161" t="s">
        <v>6608</v>
      </c>
      <c r="B1161" t="s">
        <v>6672</v>
      </c>
      <c r="C1161" t="s">
        <v>9152</v>
      </c>
      <c r="D1161" t="s">
        <v>6598</v>
      </c>
      <c r="E1161">
        <v>310780671</v>
      </c>
      <c r="F1161" t="s">
        <v>6593</v>
      </c>
      <c r="G1161" t="s">
        <v>6746</v>
      </c>
      <c r="H1161" t="s">
        <v>6595</v>
      </c>
      <c r="I1161" t="s">
        <v>6408</v>
      </c>
    </row>
    <row r="1162" spans="1:9">
      <c r="A1162" t="s">
        <v>6608</v>
      </c>
      <c r="B1162" t="s">
        <v>6622</v>
      </c>
      <c r="C1162" t="s">
        <v>9186</v>
      </c>
      <c r="D1162" t="s">
        <v>9187</v>
      </c>
      <c r="E1162">
        <v>320780133</v>
      </c>
      <c r="F1162" t="s">
        <v>6593</v>
      </c>
      <c r="G1162" t="s">
        <v>6594</v>
      </c>
      <c r="H1162" t="s">
        <v>6595</v>
      </c>
      <c r="I1162" t="s">
        <v>6408</v>
      </c>
    </row>
    <row r="1163" spans="1:9">
      <c r="A1163" t="s">
        <v>6608</v>
      </c>
      <c r="B1163" t="s">
        <v>6610</v>
      </c>
      <c r="C1163" t="s">
        <v>9188</v>
      </c>
      <c r="D1163" t="s">
        <v>9189</v>
      </c>
      <c r="E1163">
        <v>320780182</v>
      </c>
      <c r="F1163" t="s">
        <v>6593</v>
      </c>
      <c r="G1163" t="s">
        <v>6599</v>
      </c>
      <c r="H1163" t="s">
        <v>6595</v>
      </c>
      <c r="I1163" t="s">
        <v>6408</v>
      </c>
    </row>
    <row r="1164" spans="1:9">
      <c r="A1164" t="s">
        <v>6608</v>
      </c>
      <c r="B1164" t="s">
        <v>6698</v>
      </c>
      <c r="C1164" t="s">
        <v>6515</v>
      </c>
      <c r="D1164" t="s">
        <v>6598</v>
      </c>
      <c r="E1164">
        <v>340780055</v>
      </c>
      <c r="F1164" t="s">
        <v>6593</v>
      </c>
      <c r="G1164" t="s">
        <v>8552</v>
      </c>
      <c r="H1164" t="s">
        <v>6595</v>
      </c>
      <c r="I1164" t="s">
        <v>6408</v>
      </c>
    </row>
    <row r="1165" spans="1:9">
      <c r="A1165" t="s">
        <v>6608</v>
      </c>
      <c r="B1165" t="s">
        <v>4871</v>
      </c>
      <c r="C1165" t="s">
        <v>9235</v>
      </c>
      <c r="D1165" t="s">
        <v>6598</v>
      </c>
      <c r="E1165">
        <v>340009489</v>
      </c>
      <c r="F1165" t="s">
        <v>6593</v>
      </c>
      <c r="G1165" t="s">
        <v>8547</v>
      </c>
      <c r="H1165" t="s">
        <v>6639</v>
      </c>
      <c r="I1165" t="s">
        <v>6408</v>
      </c>
    </row>
    <row r="1166" spans="1:9">
      <c r="A1166" t="s">
        <v>6608</v>
      </c>
      <c r="B1166" t="s">
        <v>2595</v>
      </c>
      <c r="C1166" t="s">
        <v>9191</v>
      </c>
      <c r="D1166" t="s">
        <v>9192</v>
      </c>
      <c r="E1166">
        <v>120780085</v>
      </c>
      <c r="F1166" t="s">
        <v>6593</v>
      </c>
      <c r="G1166" t="s">
        <v>8545</v>
      </c>
      <c r="H1166" t="s">
        <v>6595</v>
      </c>
      <c r="I1166" t="s">
        <v>6408</v>
      </c>
    </row>
    <row r="1167" spans="1:9">
      <c r="A1167" t="s">
        <v>6608</v>
      </c>
      <c r="B1167" t="s">
        <v>6942</v>
      </c>
      <c r="C1167" t="s">
        <v>9161</v>
      </c>
      <c r="D1167" t="s">
        <v>9162</v>
      </c>
      <c r="E1167">
        <v>340796358</v>
      </c>
      <c r="F1167" t="s">
        <v>6593</v>
      </c>
      <c r="G1167" t="s">
        <v>7086</v>
      </c>
      <c r="H1167" t="s">
        <v>8556</v>
      </c>
      <c r="I1167" t="s">
        <v>6408</v>
      </c>
    </row>
    <row r="1168" spans="1:9">
      <c r="A1168" t="s">
        <v>6608</v>
      </c>
      <c r="B1168" t="s">
        <v>7058</v>
      </c>
      <c r="C1168" t="s">
        <v>9193</v>
      </c>
      <c r="D1168" t="s">
        <v>9194</v>
      </c>
      <c r="E1168">
        <v>120780481</v>
      </c>
      <c r="F1168" t="s">
        <v>6593</v>
      </c>
      <c r="G1168" t="s">
        <v>6599</v>
      </c>
      <c r="H1168" t="s">
        <v>6595</v>
      </c>
      <c r="I1168" t="s">
        <v>6408</v>
      </c>
    </row>
    <row r="1169" spans="1:9">
      <c r="A1169" t="s">
        <v>6608</v>
      </c>
      <c r="B1169" t="s">
        <v>2735</v>
      </c>
      <c r="C1169" t="s">
        <v>9169</v>
      </c>
      <c r="D1169" t="s">
        <v>6598</v>
      </c>
      <c r="E1169">
        <v>120780069</v>
      </c>
      <c r="F1169" t="s">
        <v>6593</v>
      </c>
      <c r="G1169" t="s">
        <v>6772</v>
      </c>
      <c r="H1169" t="s">
        <v>6595</v>
      </c>
      <c r="I1169" t="s">
        <v>6408</v>
      </c>
    </row>
    <row r="1170" spans="1:9">
      <c r="A1170" t="s">
        <v>6608</v>
      </c>
      <c r="B1170" t="s">
        <v>6616</v>
      </c>
      <c r="C1170" t="s">
        <v>9195</v>
      </c>
      <c r="D1170" t="s">
        <v>9196</v>
      </c>
      <c r="E1170">
        <v>120780093</v>
      </c>
      <c r="F1170" t="s">
        <v>6593</v>
      </c>
      <c r="G1170" t="s">
        <v>6599</v>
      </c>
      <c r="H1170" t="s">
        <v>6595</v>
      </c>
      <c r="I1170" t="s">
        <v>6408</v>
      </c>
    </row>
    <row r="1171" spans="1:9">
      <c r="A1171" t="s">
        <v>6608</v>
      </c>
      <c r="B1171" t="s">
        <v>6618</v>
      </c>
      <c r="C1171" t="s">
        <v>9197</v>
      </c>
      <c r="D1171" t="s">
        <v>9198</v>
      </c>
      <c r="E1171">
        <v>120780101</v>
      </c>
      <c r="F1171" t="s">
        <v>6593</v>
      </c>
      <c r="G1171" t="s">
        <v>6599</v>
      </c>
      <c r="H1171" t="s">
        <v>6595</v>
      </c>
      <c r="I1171" t="s">
        <v>6408</v>
      </c>
    </row>
    <row r="1172" spans="1:9">
      <c r="A1172" t="s">
        <v>6608</v>
      </c>
      <c r="B1172" t="s">
        <v>2229</v>
      </c>
      <c r="C1172" t="s">
        <v>9199</v>
      </c>
      <c r="D1172" t="s">
        <v>6598</v>
      </c>
      <c r="E1172">
        <v>460780083</v>
      </c>
      <c r="F1172" t="s">
        <v>6593</v>
      </c>
      <c r="G1172" t="s">
        <v>8545</v>
      </c>
      <c r="H1172" t="s">
        <v>8434</v>
      </c>
      <c r="I1172" t="s">
        <v>6408</v>
      </c>
    </row>
    <row r="1173" spans="1:9">
      <c r="A1173" t="s">
        <v>6608</v>
      </c>
      <c r="B1173" t="s">
        <v>6727</v>
      </c>
      <c r="C1173" t="s">
        <v>9200</v>
      </c>
      <c r="D1173" t="s">
        <v>9201</v>
      </c>
      <c r="E1173">
        <v>340780543</v>
      </c>
      <c r="F1173" t="s">
        <v>6593</v>
      </c>
      <c r="G1173" t="s">
        <v>8547</v>
      </c>
      <c r="H1173" t="s">
        <v>6595</v>
      </c>
      <c r="I1173" t="s">
        <v>6408</v>
      </c>
    </row>
    <row r="1174" spans="1:9">
      <c r="A1174" t="s">
        <v>6608</v>
      </c>
      <c r="B1174" t="s">
        <v>7048</v>
      </c>
      <c r="C1174" t="s">
        <v>6522</v>
      </c>
      <c r="D1174" t="s">
        <v>6598</v>
      </c>
      <c r="E1174">
        <v>120780044</v>
      </c>
      <c r="F1174" t="s">
        <v>6593</v>
      </c>
      <c r="G1174" t="s">
        <v>7086</v>
      </c>
      <c r="H1174" t="s">
        <v>6595</v>
      </c>
      <c r="I1174" t="s">
        <v>6408</v>
      </c>
    </row>
    <row r="1175" spans="1:9">
      <c r="A1175" t="s">
        <v>6608</v>
      </c>
      <c r="B1175" t="s">
        <v>6777</v>
      </c>
      <c r="C1175" t="s">
        <v>9202</v>
      </c>
      <c r="D1175" t="s">
        <v>6598</v>
      </c>
      <c r="E1175">
        <v>110780707</v>
      </c>
      <c r="F1175" t="s">
        <v>6593</v>
      </c>
      <c r="G1175" t="s">
        <v>6599</v>
      </c>
      <c r="H1175" t="s">
        <v>6595</v>
      </c>
      <c r="I1175" t="s">
        <v>6408</v>
      </c>
    </row>
    <row r="1176" spans="1:9">
      <c r="A1176" t="s">
        <v>6608</v>
      </c>
      <c r="B1176" t="s">
        <v>6775</v>
      </c>
      <c r="C1176" t="s">
        <v>9203</v>
      </c>
      <c r="D1176" t="s">
        <v>6598</v>
      </c>
      <c r="E1176">
        <v>810000455</v>
      </c>
      <c r="F1176" t="s">
        <v>6593</v>
      </c>
      <c r="G1176" t="s">
        <v>8549</v>
      </c>
      <c r="H1176" t="s">
        <v>6595</v>
      </c>
      <c r="I1176" t="s">
        <v>6408</v>
      </c>
    </row>
    <row r="1177" spans="1:9">
      <c r="A1177" t="s">
        <v>6608</v>
      </c>
      <c r="B1177" t="s">
        <v>8144</v>
      </c>
      <c r="C1177" t="s">
        <v>9236</v>
      </c>
      <c r="D1177" t="s">
        <v>6598</v>
      </c>
      <c r="E1177">
        <v>810100008</v>
      </c>
      <c r="F1177" t="s">
        <v>6593</v>
      </c>
      <c r="G1177" t="s">
        <v>6627</v>
      </c>
      <c r="H1177" t="s">
        <v>8367</v>
      </c>
      <c r="I1177" t="s">
        <v>6408</v>
      </c>
    </row>
    <row r="1178" spans="1:9">
      <c r="A1178" t="s">
        <v>6608</v>
      </c>
      <c r="B1178" t="s">
        <v>6717</v>
      </c>
      <c r="C1178" t="s">
        <v>9204</v>
      </c>
      <c r="D1178" t="s">
        <v>9205</v>
      </c>
      <c r="E1178">
        <v>110780087</v>
      </c>
      <c r="F1178" t="s">
        <v>6593</v>
      </c>
      <c r="G1178" t="s">
        <v>6594</v>
      </c>
      <c r="H1178" t="s">
        <v>6595</v>
      </c>
      <c r="I1178" t="s">
        <v>6408</v>
      </c>
    </row>
    <row r="1179" spans="1:9">
      <c r="A1179" t="s">
        <v>6608</v>
      </c>
      <c r="B1179" t="s">
        <v>7156</v>
      </c>
      <c r="C1179" t="s">
        <v>9163</v>
      </c>
      <c r="D1179" t="s">
        <v>6598</v>
      </c>
      <c r="E1179">
        <v>340011295</v>
      </c>
      <c r="F1179" t="s">
        <v>6593</v>
      </c>
      <c r="G1179" t="s">
        <v>7086</v>
      </c>
      <c r="H1179" t="s">
        <v>6595</v>
      </c>
      <c r="I1179" t="s">
        <v>6408</v>
      </c>
    </row>
    <row r="1180" spans="1:9">
      <c r="A1180" t="s">
        <v>6608</v>
      </c>
      <c r="B1180" t="s">
        <v>1715</v>
      </c>
      <c r="C1180" t="s">
        <v>9206</v>
      </c>
      <c r="D1180" t="s">
        <v>9207</v>
      </c>
      <c r="E1180">
        <v>340009893</v>
      </c>
      <c r="F1180" t="s">
        <v>6593</v>
      </c>
      <c r="G1180" t="s">
        <v>6599</v>
      </c>
      <c r="H1180" t="s">
        <v>6595</v>
      </c>
      <c r="I1180" t="s">
        <v>6408</v>
      </c>
    </row>
    <row r="1181" spans="1:9">
      <c r="A1181" t="s">
        <v>6608</v>
      </c>
      <c r="B1181" t="s">
        <v>7039</v>
      </c>
      <c r="C1181" t="s">
        <v>9208</v>
      </c>
      <c r="D1181" t="s">
        <v>9208</v>
      </c>
      <c r="E1181">
        <v>460780208</v>
      </c>
      <c r="F1181" t="s">
        <v>6593</v>
      </c>
      <c r="G1181" t="s">
        <v>8548</v>
      </c>
      <c r="H1181" t="s">
        <v>6595</v>
      </c>
      <c r="I1181" t="s">
        <v>6408</v>
      </c>
    </row>
    <row r="1182" spans="1:9">
      <c r="A1182" t="s">
        <v>6608</v>
      </c>
      <c r="B1182" t="s">
        <v>6698</v>
      </c>
      <c r="C1182" t="s">
        <v>6515</v>
      </c>
      <c r="D1182" t="s">
        <v>6598</v>
      </c>
      <c r="E1182">
        <v>340780055</v>
      </c>
      <c r="F1182" t="s">
        <v>6593</v>
      </c>
      <c r="G1182" t="s">
        <v>6708</v>
      </c>
      <c r="H1182" t="s">
        <v>6595</v>
      </c>
      <c r="I1182" t="s">
        <v>6408</v>
      </c>
    </row>
    <row r="1183" spans="1:9">
      <c r="A1183" t="s">
        <v>6608</v>
      </c>
      <c r="B1183" t="s">
        <v>2101</v>
      </c>
      <c r="C1183" t="s">
        <v>9209</v>
      </c>
      <c r="D1183" t="s">
        <v>9210</v>
      </c>
      <c r="E1183">
        <v>820000248</v>
      </c>
      <c r="F1183" t="s">
        <v>6593</v>
      </c>
      <c r="G1183" t="s">
        <v>6599</v>
      </c>
      <c r="H1183" t="s">
        <v>6595</v>
      </c>
      <c r="I1183" t="s">
        <v>6408</v>
      </c>
    </row>
    <row r="1184" spans="1:9">
      <c r="A1184" t="s">
        <v>6608</v>
      </c>
      <c r="B1184" t="s">
        <v>2565</v>
      </c>
      <c r="C1184" t="s">
        <v>9211</v>
      </c>
      <c r="D1184" t="s">
        <v>6598</v>
      </c>
      <c r="E1184">
        <v>110780137</v>
      </c>
      <c r="F1184" t="s">
        <v>6593</v>
      </c>
      <c r="G1184" t="s">
        <v>8542</v>
      </c>
      <c r="H1184" t="s">
        <v>6595</v>
      </c>
      <c r="I1184" t="s">
        <v>6408</v>
      </c>
    </row>
    <row r="1185" spans="1:9">
      <c r="A1185" t="s">
        <v>6608</v>
      </c>
      <c r="B1185" t="s">
        <v>7087</v>
      </c>
      <c r="C1185" t="s">
        <v>6513</v>
      </c>
      <c r="D1185" t="s">
        <v>6598</v>
      </c>
      <c r="E1185">
        <v>300780038</v>
      </c>
      <c r="F1185" t="s">
        <v>6593</v>
      </c>
      <c r="G1185" t="s">
        <v>8542</v>
      </c>
      <c r="H1185" t="s">
        <v>6595</v>
      </c>
      <c r="I1185" t="s">
        <v>6408</v>
      </c>
    </row>
    <row r="1186" spans="1:9">
      <c r="A1186" t="s">
        <v>6608</v>
      </c>
      <c r="B1186" t="s">
        <v>6783</v>
      </c>
      <c r="C1186" t="s">
        <v>9177</v>
      </c>
      <c r="D1186" t="s">
        <v>9178</v>
      </c>
      <c r="E1186">
        <v>340780535</v>
      </c>
      <c r="F1186" t="s">
        <v>6593</v>
      </c>
      <c r="G1186" t="s">
        <v>7086</v>
      </c>
      <c r="H1186" t="s">
        <v>6595</v>
      </c>
      <c r="I1186" t="s">
        <v>6408</v>
      </c>
    </row>
    <row r="1187" spans="1:9">
      <c r="A1187" t="s">
        <v>6608</v>
      </c>
      <c r="B1187" t="s">
        <v>6617</v>
      </c>
      <c r="C1187" t="s">
        <v>9212</v>
      </c>
      <c r="D1187" t="s">
        <v>9213</v>
      </c>
      <c r="E1187">
        <v>320780174</v>
      </c>
      <c r="F1187" t="s">
        <v>6593</v>
      </c>
      <c r="G1187" t="s">
        <v>6599</v>
      </c>
      <c r="H1187" t="s">
        <v>6595</v>
      </c>
      <c r="I1187" t="s">
        <v>6408</v>
      </c>
    </row>
    <row r="1188" spans="1:9">
      <c r="A1188" t="s">
        <v>6608</v>
      </c>
      <c r="B1188" t="s">
        <v>6609</v>
      </c>
      <c r="C1188" t="s">
        <v>9214</v>
      </c>
      <c r="D1188" t="s">
        <v>9215</v>
      </c>
      <c r="E1188">
        <v>320780158</v>
      </c>
      <c r="F1188" t="s">
        <v>6593</v>
      </c>
      <c r="G1188" t="s">
        <v>6599</v>
      </c>
      <c r="H1188" t="s">
        <v>6595</v>
      </c>
      <c r="I1188" t="s">
        <v>6408</v>
      </c>
    </row>
    <row r="1189" spans="1:9">
      <c r="A1189" t="s">
        <v>6608</v>
      </c>
      <c r="B1189" t="s">
        <v>6611</v>
      </c>
      <c r="C1189" t="s">
        <v>9216</v>
      </c>
      <c r="D1189" t="s">
        <v>9217</v>
      </c>
      <c r="E1189">
        <v>320780190</v>
      </c>
      <c r="F1189" t="s">
        <v>6593</v>
      </c>
      <c r="G1189" t="s">
        <v>6599</v>
      </c>
      <c r="H1189" t="s">
        <v>6595</v>
      </c>
      <c r="I1189" t="s">
        <v>6408</v>
      </c>
    </row>
    <row r="1190" spans="1:9">
      <c r="A1190" t="s">
        <v>6608</v>
      </c>
      <c r="B1190" t="s">
        <v>6613</v>
      </c>
      <c r="C1190" t="s">
        <v>9218</v>
      </c>
      <c r="D1190" t="s">
        <v>9219</v>
      </c>
      <c r="E1190">
        <v>320780216</v>
      </c>
      <c r="F1190" t="s">
        <v>6593</v>
      </c>
      <c r="G1190" t="s">
        <v>6599</v>
      </c>
      <c r="H1190" t="s">
        <v>6595</v>
      </c>
      <c r="I1190" t="s">
        <v>6408</v>
      </c>
    </row>
    <row r="1191" spans="1:9">
      <c r="A1191" t="s">
        <v>6608</v>
      </c>
      <c r="B1191" t="s">
        <v>3911</v>
      </c>
      <c r="C1191" t="s">
        <v>9220</v>
      </c>
      <c r="D1191" t="s">
        <v>9221</v>
      </c>
      <c r="E1191">
        <v>320004310</v>
      </c>
      <c r="F1191" t="s">
        <v>6593</v>
      </c>
      <c r="G1191" t="s">
        <v>6599</v>
      </c>
      <c r="H1191" t="s">
        <v>6595</v>
      </c>
      <c r="I1191" t="s">
        <v>6408</v>
      </c>
    </row>
    <row r="1192" spans="1:9">
      <c r="A1192" t="s">
        <v>6608</v>
      </c>
      <c r="B1192" t="s">
        <v>6612</v>
      </c>
      <c r="C1192" t="s">
        <v>9222</v>
      </c>
      <c r="D1192" t="s">
        <v>9223</v>
      </c>
      <c r="E1192">
        <v>320780208</v>
      </c>
      <c r="F1192" t="s">
        <v>6593</v>
      </c>
      <c r="G1192" t="s">
        <v>6599</v>
      </c>
      <c r="H1192" t="s">
        <v>6595</v>
      </c>
      <c r="I1192" t="s">
        <v>6408</v>
      </c>
    </row>
    <row r="1193" spans="1:9">
      <c r="A1193" t="s">
        <v>6608</v>
      </c>
      <c r="B1193" t="s">
        <v>2692</v>
      </c>
      <c r="C1193" t="s">
        <v>9224</v>
      </c>
      <c r="D1193" t="s">
        <v>9225</v>
      </c>
      <c r="E1193">
        <v>460780091</v>
      </c>
      <c r="F1193" t="s">
        <v>6593</v>
      </c>
      <c r="G1193" t="s">
        <v>6599</v>
      </c>
      <c r="H1193" t="s">
        <v>8434</v>
      </c>
      <c r="I1193" t="s">
        <v>6408</v>
      </c>
    </row>
    <row r="1194" spans="1:9">
      <c r="A1194" t="s">
        <v>6608</v>
      </c>
      <c r="B1194" t="s">
        <v>2614</v>
      </c>
      <c r="C1194" t="s">
        <v>9226</v>
      </c>
      <c r="D1194" t="s">
        <v>9227</v>
      </c>
      <c r="E1194">
        <v>300780079</v>
      </c>
      <c r="F1194" t="s">
        <v>6593</v>
      </c>
      <c r="G1194" t="s">
        <v>8547</v>
      </c>
      <c r="H1194" t="s">
        <v>6595</v>
      </c>
      <c r="I1194" t="s">
        <v>6408</v>
      </c>
    </row>
    <row r="1195" spans="1:9">
      <c r="A1195" t="s">
        <v>6608</v>
      </c>
      <c r="B1195" t="s">
        <v>854</v>
      </c>
      <c r="C1195" t="s">
        <v>9228</v>
      </c>
      <c r="D1195" t="s">
        <v>9229</v>
      </c>
      <c r="E1195">
        <v>460780430</v>
      </c>
      <c r="F1195" t="s">
        <v>6593</v>
      </c>
      <c r="G1195" t="s">
        <v>6599</v>
      </c>
      <c r="H1195" t="s">
        <v>8434</v>
      </c>
      <c r="I1195" t="s">
        <v>6408</v>
      </c>
    </row>
    <row r="1196" spans="1:9">
      <c r="A1196" t="s">
        <v>6608</v>
      </c>
      <c r="B1196" t="s">
        <v>7037</v>
      </c>
      <c r="C1196" t="s">
        <v>9230</v>
      </c>
      <c r="D1196" t="s">
        <v>6598</v>
      </c>
      <c r="E1196">
        <v>310780754</v>
      </c>
      <c r="F1196" t="s">
        <v>6593</v>
      </c>
      <c r="G1196" t="s">
        <v>6627</v>
      </c>
      <c r="H1196" t="s">
        <v>6595</v>
      </c>
      <c r="I1196" t="s">
        <v>6408</v>
      </c>
    </row>
    <row r="1197" spans="1:9">
      <c r="A1197" t="s">
        <v>6608</v>
      </c>
      <c r="B1197" t="s">
        <v>2725</v>
      </c>
      <c r="C1197" t="s">
        <v>9231</v>
      </c>
      <c r="D1197" t="s">
        <v>9232</v>
      </c>
      <c r="E1197">
        <v>300780087</v>
      </c>
      <c r="F1197" t="s">
        <v>6593</v>
      </c>
      <c r="G1197" t="s">
        <v>6599</v>
      </c>
      <c r="H1197" t="s">
        <v>8434</v>
      </c>
      <c r="I1197" t="s">
        <v>6408</v>
      </c>
    </row>
    <row r="1198" spans="1:9">
      <c r="A1198" t="s">
        <v>6602</v>
      </c>
      <c r="B1198" t="s">
        <v>9237</v>
      </c>
      <c r="C1198" t="s">
        <v>9238</v>
      </c>
      <c r="D1198" t="s">
        <v>6598</v>
      </c>
      <c r="E1198">
        <v>840004659</v>
      </c>
      <c r="F1198" t="s">
        <v>6593</v>
      </c>
      <c r="G1198" t="s">
        <v>6803</v>
      </c>
      <c r="H1198" t="s">
        <v>6595</v>
      </c>
      <c r="I1198" t="s">
        <v>6408</v>
      </c>
    </row>
    <row r="1199" spans="1:9">
      <c r="A1199" t="s">
        <v>6602</v>
      </c>
      <c r="B1199" t="s">
        <v>6692</v>
      </c>
      <c r="C1199" t="s">
        <v>6526</v>
      </c>
      <c r="D1199" t="s">
        <v>6598</v>
      </c>
      <c r="E1199">
        <v>840006597</v>
      </c>
      <c r="F1199" t="s">
        <v>6593</v>
      </c>
      <c r="G1199" t="s">
        <v>8876</v>
      </c>
      <c r="H1199" t="s">
        <v>6595</v>
      </c>
      <c r="I1199" t="s">
        <v>6408</v>
      </c>
    </row>
    <row r="1200" spans="1:9">
      <c r="A1200" t="s">
        <v>6602</v>
      </c>
      <c r="B1200" t="s">
        <v>6678</v>
      </c>
      <c r="C1200" t="s">
        <v>9239</v>
      </c>
      <c r="D1200" t="s">
        <v>9240</v>
      </c>
      <c r="E1200">
        <v>60780954</v>
      </c>
      <c r="F1200" t="s">
        <v>6593</v>
      </c>
      <c r="G1200" t="s">
        <v>8555</v>
      </c>
      <c r="H1200" t="s">
        <v>6595</v>
      </c>
      <c r="I1200" t="s">
        <v>6408</v>
      </c>
    </row>
    <row r="1201" spans="1:9">
      <c r="A1201" t="s">
        <v>6602</v>
      </c>
      <c r="B1201" t="s">
        <v>7020</v>
      </c>
      <c r="C1201" t="s">
        <v>9241</v>
      </c>
      <c r="D1201" t="s">
        <v>9242</v>
      </c>
      <c r="E1201">
        <v>60791761</v>
      </c>
      <c r="F1201" t="s">
        <v>6593</v>
      </c>
      <c r="G1201" t="s">
        <v>6682</v>
      </c>
      <c r="H1201" t="s">
        <v>6595</v>
      </c>
      <c r="I1201" t="s">
        <v>6408</v>
      </c>
    </row>
    <row r="1202" spans="1:9">
      <c r="A1202" t="s">
        <v>6602</v>
      </c>
      <c r="B1202" t="s">
        <v>6751</v>
      </c>
      <c r="C1202" t="s">
        <v>9243</v>
      </c>
      <c r="D1202" t="s">
        <v>6598</v>
      </c>
      <c r="E1202">
        <v>830100533</v>
      </c>
      <c r="F1202" t="s">
        <v>6593</v>
      </c>
      <c r="G1202" t="s">
        <v>6607</v>
      </c>
      <c r="H1202" t="s">
        <v>6595</v>
      </c>
      <c r="I1202" t="s">
        <v>6408</v>
      </c>
    </row>
    <row r="1203" spans="1:9">
      <c r="A1203" t="s">
        <v>6602</v>
      </c>
      <c r="B1203" t="s">
        <v>7066</v>
      </c>
      <c r="C1203" t="s">
        <v>6527</v>
      </c>
      <c r="D1203" t="s">
        <v>6598</v>
      </c>
      <c r="E1203">
        <v>830100616</v>
      </c>
      <c r="F1203" t="s">
        <v>6593</v>
      </c>
      <c r="G1203" t="s">
        <v>6655</v>
      </c>
      <c r="H1203" t="s">
        <v>6595</v>
      </c>
      <c r="I1203" t="s">
        <v>6408</v>
      </c>
    </row>
    <row r="1204" spans="1:9">
      <c r="A1204" t="s">
        <v>6602</v>
      </c>
      <c r="B1204" t="s">
        <v>1352</v>
      </c>
      <c r="C1204" t="s">
        <v>9244</v>
      </c>
      <c r="D1204" t="s">
        <v>9245</v>
      </c>
      <c r="E1204">
        <v>50000124</v>
      </c>
      <c r="F1204" t="s">
        <v>6593</v>
      </c>
      <c r="G1204" t="s">
        <v>6594</v>
      </c>
      <c r="H1204" t="s">
        <v>6595</v>
      </c>
      <c r="I1204" t="s">
        <v>6408</v>
      </c>
    </row>
    <row r="1205" spans="1:9">
      <c r="A1205" t="s">
        <v>6602</v>
      </c>
      <c r="B1205" t="s">
        <v>1840</v>
      </c>
      <c r="C1205" t="s">
        <v>9246</v>
      </c>
      <c r="D1205" t="s">
        <v>6598</v>
      </c>
      <c r="E1205">
        <v>60780988</v>
      </c>
      <c r="F1205" t="s">
        <v>6593</v>
      </c>
      <c r="G1205" t="s">
        <v>6655</v>
      </c>
      <c r="H1205" t="s">
        <v>6595</v>
      </c>
      <c r="I1205" t="s">
        <v>6408</v>
      </c>
    </row>
    <row r="1206" spans="1:9">
      <c r="A1206" t="s">
        <v>6602</v>
      </c>
      <c r="B1206" t="s">
        <v>6979</v>
      </c>
      <c r="C1206" t="s">
        <v>6530</v>
      </c>
      <c r="D1206" t="s">
        <v>6598</v>
      </c>
      <c r="E1206">
        <v>60785011</v>
      </c>
      <c r="F1206" t="s">
        <v>6593</v>
      </c>
      <c r="G1206" t="s">
        <v>9247</v>
      </c>
      <c r="H1206" t="s">
        <v>6595</v>
      </c>
      <c r="I1206" t="s">
        <v>6408</v>
      </c>
    </row>
    <row r="1207" spans="1:9">
      <c r="A1207" t="s">
        <v>6602</v>
      </c>
      <c r="B1207" t="s">
        <v>6878</v>
      </c>
      <c r="C1207" t="s">
        <v>9248</v>
      </c>
      <c r="D1207" t="s">
        <v>9249</v>
      </c>
      <c r="E1207">
        <v>50000116</v>
      </c>
      <c r="F1207" t="s">
        <v>6593</v>
      </c>
      <c r="G1207" t="s">
        <v>6655</v>
      </c>
      <c r="H1207" t="s">
        <v>8434</v>
      </c>
      <c r="I1207" t="s">
        <v>6408</v>
      </c>
    </row>
    <row r="1208" spans="1:9">
      <c r="A1208" t="s">
        <v>6602</v>
      </c>
      <c r="B1208" t="s">
        <v>6888</v>
      </c>
      <c r="C1208" t="s">
        <v>6531</v>
      </c>
      <c r="D1208" t="s">
        <v>6598</v>
      </c>
      <c r="E1208">
        <v>50002948</v>
      </c>
      <c r="F1208" t="s">
        <v>6593</v>
      </c>
      <c r="G1208" t="s">
        <v>6655</v>
      </c>
      <c r="H1208" t="s">
        <v>6595</v>
      </c>
      <c r="I1208" t="s">
        <v>6408</v>
      </c>
    </row>
    <row r="1209" spans="1:9">
      <c r="A1209" t="s">
        <v>6602</v>
      </c>
      <c r="B1209" t="s">
        <v>2778</v>
      </c>
      <c r="C1209" t="s">
        <v>9250</v>
      </c>
      <c r="D1209" t="s">
        <v>6598</v>
      </c>
      <c r="E1209">
        <v>830100517</v>
      </c>
      <c r="F1209" t="s">
        <v>6593</v>
      </c>
      <c r="G1209" t="s">
        <v>6655</v>
      </c>
      <c r="H1209" t="s">
        <v>6595</v>
      </c>
      <c r="I1209" t="s">
        <v>6408</v>
      </c>
    </row>
    <row r="1210" spans="1:9">
      <c r="A1210" t="s">
        <v>6602</v>
      </c>
      <c r="B1210" t="s">
        <v>7059</v>
      </c>
      <c r="C1210" t="s">
        <v>9251</v>
      </c>
      <c r="D1210" t="s">
        <v>6598</v>
      </c>
      <c r="E1210">
        <v>40780215</v>
      </c>
      <c r="F1210" t="s">
        <v>6593</v>
      </c>
      <c r="G1210" t="s">
        <v>6648</v>
      </c>
      <c r="H1210" t="s">
        <v>6595</v>
      </c>
      <c r="I1210" t="s">
        <v>6408</v>
      </c>
    </row>
    <row r="1211" spans="1:9">
      <c r="A1211" t="s">
        <v>6602</v>
      </c>
      <c r="B1211" t="s">
        <v>6895</v>
      </c>
      <c r="C1211" t="s">
        <v>9252</v>
      </c>
      <c r="D1211" t="s">
        <v>6598</v>
      </c>
      <c r="E1211">
        <v>830100566</v>
      </c>
      <c r="F1211" t="s">
        <v>6593</v>
      </c>
      <c r="G1211" t="s">
        <v>6655</v>
      </c>
      <c r="H1211" t="s">
        <v>6595</v>
      </c>
      <c r="I1211" t="s">
        <v>6408</v>
      </c>
    </row>
    <row r="1212" spans="1:9">
      <c r="A1212" t="s">
        <v>6602</v>
      </c>
      <c r="B1212" t="s">
        <v>6852</v>
      </c>
      <c r="C1212" t="s">
        <v>9253</v>
      </c>
      <c r="D1212" t="s">
        <v>9254</v>
      </c>
      <c r="E1212">
        <v>840000087</v>
      </c>
      <c r="F1212" t="s">
        <v>6593</v>
      </c>
      <c r="G1212" t="s">
        <v>6655</v>
      </c>
      <c r="H1212" t="s">
        <v>6595</v>
      </c>
      <c r="I1212" t="s">
        <v>6408</v>
      </c>
    </row>
    <row r="1213" spans="1:9">
      <c r="A1213" t="s">
        <v>6602</v>
      </c>
      <c r="B1213" t="s">
        <v>2443</v>
      </c>
      <c r="C1213" t="s">
        <v>9255</v>
      </c>
      <c r="D1213" t="s">
        <v>9256</v>
      </c>
      <c r="E1213">
        <v>840000129</v>
      </c>
      <c r="F1213" t="s">
        <v>6593</v>
      </c>
      <c r="G1213" t="s">
        <v>6594</v>
      </c>
      <c r="H1213" t="s">
        <v>6595</v>
      </c>
      <c r="I1213" t="s">
        <v>6408</v>
      </c>
    </row>
    <row r="1214" spans="1:9">
      <c r="A1214" t="s">
        <v>6602</v>
      </c>
      <c r="B1214" t="s">
        <v>6665</v>
      </c>
      <c r="C1214" t="s">
        <v>9257</v>
      </c>
      <c r="D1214" t="s">
        <v>6598</v>
      </c>
      <c r="E1214">
        <v>50007145</v>
      </c>
      <c r="F1214" t="s">
        <v>6593</v>
      </c>
      <c r="G1214" t="s">
        <v>6627</v>
      </c>
      <c r="H1214" t="s">
        <v>8434</v>
      </c>
      <c r="I1214" t="s">
        <v>6408</v>
      </c>
    </row>
    <row r="1215" spans="1:9">
      <c r="A1215" t="s">
        <v>6602</v>
      </c>
      <c r="B1215" t="s">
        <v>2765</v>
      </c>
      <c r="C1215" t="s">
        <v>9258</v>
      </c>
      <c r="D1215" t="s">
        <v>6598</v>
      </c>
      <c r="E1215">
        <v>130041916</v>
      </c>
      <c r="F1215" t="s">
        <v>6593</v>
      </c>
      <c r="G1215" t="s">
        <v>6682</v>
      </c>
      <c r="H1215" t="s">
        <v>6595</v>
      </c>
      <c r="I1215" t="s">
        <v>6408</v>
      </c>
    </row>
    <row r="1216" spans="1:9">
      <c r="A1216" t="s">
        <v>6602</v>
      </c>
      <c r="B1216" t="s">
        <v>1013</v>
      </c>
      <c r="C1216" t="s">
        <v>9259</v>
      </c>
      <c r="D1216" t="s">
        <v>9260</v>
      </c>
      <c r="E1216">
        <v>50000108</v>
      </c>
      <c r="F1216" t="s">
        <v>6593</v>
      </c>
      <c r="G1216" t="s">
        <v>6599</v>
      </c>
      <c r="H1216" t="s">
        <v>6595</v>
      </c>
      <c r="I1216" t="s">
        <v>6408</v>
      </c>
    </row>
    <row r="1217" spans="1:9">
      <c r="A1217" t="s">
        <v>6602</v>
      </c>
      <c r="B1217" t="s">
        <v>1121</v>
      </c>
      <c r="C1217" t="s">
        <v>9261</v>
      </c>
      <c r="D1217" t="s">
        <v>9262</v>
      </c>
      <c r="E1217">
        <v>840000046</v>
      </c>
      <c r="F1217" t="s">
        <v>6593</v>
      </c>
      <c r="G1217" t="s">
        <v>6715</v>
      </c>
      <c r="H1217" t="s">
        <v>6595</v>
      </c>
      <c r="I1217" t="s">
        <v>6408</v>
      </c>
    </row>
    <row r="1218" spans="1:9">
      <c r="A1218" t="s">
        <v>6602</v>
      </c>
      <c r="B1218" t="s">
        <v>6926</v>
      </c>
      <c r="C1218" t="s">
        <v>9263</v>
      </c>
      <c r="D1218" t="s">
        <v>9264</v>
      </c>
      <c r="E1218">
        <v>130781339</v>
      </c>
      <c r="F1218" t="s">
        <v>6593</v>
      </c>
      <c r="G1218" t="s">
        <v>6594</v>
      </c>
      <c r="H1218" t="s">
        <v>8434</v>
      </c>
      <c r="I1218" t="s">
        <v>6408</v>
      </c>
    </row>
    <row r="1219" spans="1:9">
      <c r="A1219" t="s">
        <v>6602</v>
      </c>
      <c r="B1219" t="s">
        <v>7035</v>
      </c>
      <c r="C1219" t="s">
        <v>9265</v>
      </c>
      <c r="D1219" t="s">
        <v>9266</v>
      </c>
      <c r="E1219">
        <v>130781446</v>
      </c>
      <c r="F1219" t="s">
        <v>6593</v>
      </c>
      <c r="G1219" t="s">
        <v>8555</v>
      </c>
      <c r="H1219" t="s">
        <v>6595</v>
      </c>
      <c r="I1219" t="s">
        <v>6408</v>
      </c>
    </row>
    <row r="1220" spans="1:9">
      <c r="A1220" t="s">
        <v>6602</v>
      </c>
      <c r="B1220" t="s">
        <v>6631</v>
      </c>
      <c r="C1220" t="s">
        <v>9267</v>
      </c>
      <c r="D1220" t="s">
        <v>9268</v>
      </c>
      <c r="E1220">
        <v>130001928</v>
      </c>
      <c r="F1220" t="s">
        <v>6593</v>
      </c>
      <c r="G1220" t="s">
        <v>6594</v>
      </c>
      <c r="H1220" t="s">
        <v>6632</v>
      </c>
      <c r="I1220" t="s">
        <v>6408</v>
      </c>
    </row>
    <row r="1221" spans="1:9">
      <c r="A1221" t="s">
        <v>6602</v>
      </c>
      <c r="B1221" t="s">
        <v>1169</v>
      </c>
      <c r="C1221" t="s">
        <v>9269</v>
      </c>
      <c r="D1221" t="s">
        <v>6598</v>
      </c>
      <c r="E1221">
        <v>60780897</v>
      </c>
      <c r="F1221" t="s">
        <v>6593</v>
      </c>
      <c r="G1221" t="s">
        <v>6655</v>
      </c>
      <c r="H1221" t="s">
        <v>6595</v>
      </c>
      <c r="I1221" t="s">
        <v>6408</v>
      </c>
    </row>
    <row r="1222" spans="1:9">
      <c r="A1222" t="s">
        <v>6602</v>
      </c>
      <c r="B1222" t="s">
        <v>6865</v>
      </c>
      <c r="C1222" t="s">
        <v>9270</v>
      </c>
      <c r="D1222" t="s">
        <v>6598</v>
      </c>
      <c r="E1222">
        <v>840000012</v>
      </c>
      <c r="F1222" t="s">
        <v>6593</v>
      </c>
      <c r="G1222" t="s">
        <v>6682</v>
      </c>
      <c r="H1222" t="s">
        <v>6595</v>
      </c>
      <c r="I1222" t="s">
        <v>6408</v>
      </c>
    </row>
    <row r="1223" spans="1:9">
      <c r="A1223" t="s">
        <v>6602</v>
      </c>
      <c r="B1223" t="s">
        <v>6603</v>
      </c>
      <c r="C1223" t="s">
        <v>6529</v>
      </c>
      <c r="D1223" t="s">
        <v>6598</v>
      </c>
      <c r="E1223">
        <v>130786049</v>
      </c>
      <c r="F1223" t="s">
        <v>6593</v>
      </c>
      <c r="G1223" t="s">
        <v>8688</v>
      </c>
      <c r="H1223" t="s">
        <v>6595</v>
      </c>
      <c r="I1223" t="s">
        <v>6408</v>
      </c>
    </row>
    <row r="1224" spans="1:9">
      <c r="A1224" t="s">
        <v>6602</v>
      </c>
      <c r="B1224" t="s">
        <v>7136</v>
      </c>
      <c r="C1224" t="s">
        <v>9271</v>
      </c>
      <c r="D1224" t="s">
        <v>9272</v>
      </c>
      <c r="E1224">
        <v>130782634</v>
      </c>
      <c r="F1224" t="s">
        <v>6593</v>
      </c>
      <c r="G1224" t="s">
        <v>6682</v>
      </c>
      <c r="H1224" t="s">
        <v>6595</v>
      </c>
      <c r="I1224" t="s">
        <v>6408</v>
      </c>
    </row>
    <row r="1225" spans="1:9">
      <c r="A1225" t="s">
        <v>6602</v>
      </c>
      <c r="B1225" t="s">
        <v>7134</v>
      </c>
      <c r="C1225" t="s">
        <v>9273</v>
      </c>
      <c r="D1225" t="s">
        <v>9273</v>
      </c>
      <c r="E1225">
        <v>750810814</v>
      </c>
      <c r="F1225" t="s">
        <v>6593</v>
      </c>
      <c r="G1225" t="s">
        <v>6676</v>
      </c>
      <c r="H1225" t="s">
        <v>8434</v>
      </c>
      <c r="I1225" t="s">
        <v>6408</v>
      </c>
    </row>
    <row r="1226" spans="1:9">
      <c r="A1226" t="s">
        <v>6602</v>
      </c>
      <c r="B1226" t="s">
        <v>6755</v>
      </c>
      <c r="C1226" t="s">
        <v>9274</v>
      </c>
      <c r="D1226" t="s">
        <v>9275</v>
      </c>
      <c r="E1226">
        <v>130785512</v>
      </c>
      <c r="F1226" t="s">
        <v>6593</v>
      </c>
      <c r="G1226" t="s">
        <v>6682</v>
      </c>
      <c r="H1226" t="s">
        <v>6595</v>
      </c>
      <c r="I1226" t="s">
        <v>6408</v>
      </c>
    </row>
    <row r="1227" spans="1:9">
      <c r="A1227" t="s">
        <v>6602</v>
      </c>
      <c r="B1227" t="s">
        <v>2726</v>
      </c>
      <c r="C1227" t="s">
        <v>9276</v>
      </c>
      <c r="D1227" t="s">
        <v>9277</v>
      </c>
      <c r="E1227">
        <v>840000111</v>
      </c>
      <c r="F1227" t="s">
        <v>6593</v>
      </c>
      <c r="G1227" t="s">
        <v>6594</v>
      </c>
      <c r="H1227" t="s">
        <v>6595</v>
      </c>
      <c r="I1227" t="s">
        <v>6408</v>
      </c>
    </row>
    <row r="1228" spans="1:9">
      <c r="A1228" t="s">
        <v>6602</v>
      </c>
      <c r="B1228" t="s">
        <v>1225</v>
      </c>
      <c r="C1228" t="s">
        <v>9278</v>
      </c>
      <c r="D1228" t="s">
        <v>6598</v>
      </c>
      <c r="E1228">
        <v>130789316</v>
      </c>
      <c r="F1228" t="s">
        <v>6593</v>
      </c>
      <c r="G1228" t="s">
        <v>6635</v>
      </c>
      <c r="H1228" t="s">
        <v>6595</v>
      </c>
      <c r="I1228" t="s">
        <v>6408</v>
      </c>
    </row>
    <row r="1229" spans="1:9">
      <c r="A1229" t="s">
        <v>6602</v>
      </c>
      <c r="B1229" t="s">
        <v>6821</v>
      </c>
      <c r="C1229" t="s">
        <v>9279</v>
      </c>
      <c r="D1229" t="s">
        <v>9280</v>
      </c>
      <c r="E1229">
        <v>830100590</v>
      </c>
      <c r="F1229" t="s">
        <v>6593</v>
      </c>
      <c r="G1229" t="s">
        <v>6715</v>
      </c>
      <c r="H1229" t="s">
        <v>6595</v>
      </c>
      <c r="I1229" t="s">
        <v>6408</v>
      </c>
    </row>
    <row r="1230" spans="1:9">
      <c r="A1230" t="s">
        <v>6602</v>
      </c>
      <c r="B1230" t="s">
        <v>6744</v>
      </c>
      <c r="C1230" t="s">
        <v>9281</v>
      </c>
      <c r="D1230" t="s">
        <v>9282</v>
      </c>
      <c r="E1230">
        <v>840000061</v>
      </c>
      <c r="F1230" t="s">
        <v>6593</v>
      </c>
      <c r="G1230" t="s">
        <v>6599</v>
      </c>
      <c r="H1230" t="s">
        <v>6595</v>
      </c>
      <c r="I1230" t="s">
        <v>6408</v>
      </c>
    </row>
    <row r="1231" spans="1:9">
      <c r="A1231" t="s">
        <v>6602</v>
      </c>
      <c r="B1231" t="s">
        <v>1153</v>
      </c>
      <c r="C1231" t="s">
        <v>6528</v>
      </c>
      <c r="D1231" t="s">
        <v>6598</v>
      </c>
      <c r="E1231">
        <v>40788879</v>
      </c>
      <c r="F1231" t="s">
        <v>6593</v>
      </c>
      <c r="G1231" t="s">
        <v>6682</v>
      </c>
      <c r="H1231" t="s">
        <v>6595</v>
      </c>
      <c r="I1231" t="s">
        <v>6408</v>
      </c>
    </row>
    <row r="1232" spans="1:9">
      <c r="A1232" t="s">
        <v>6602</v>
      </c>
      <c r="B1232" t="s">
        <v>6778</v>
      </c>
      <c r="C1232" t="s">
        <v>9283</v>
      </c>
      <c r="D1232" t="s">
        <v>9284</v>
      </c>
      <c r="E1232">
        <v>840000079</v>
      </c>
      <c r="F1232" t="s">
        <v>6593</v>
      </c>
      <c r="G1232" t="s">
        <v>6599</v>
      </c>
      <c r="H1232" t="s">
        <v>6595</v>
      </c>
      <c r="I1232" t="s">
        <v>6408</v>
      </c>
    </row>
    <row r="1233" spans="1:9">
      <c r="A1233" t="s">
        <v>6602</v>
      </c>
      <c r="B1233" t="s">
        <v>7017</v>
      </c>
      <c r="C1233" t="s">
        <v>9285</v>
      </c>
      <c r="D1233" t="s">
        <v>6598</v>
      </c>
      <c r="E1233">
        <v>830100525</v>
      </c>
      <c r="F1233" t="s">
        <v>6593</v>
      </c>
      <c r="G1233" t="s">
        <v>6655</v>
      </c>
      <c r="H1233" t="s">
        <v>6595</v>
      </c>
      <c r="I1233" t="s">
        <v>6408</v>
      </c>
    </row>
    <row r="1234" spans="1:9">
      <c r="A1234" t="s">
        <v>6602</v>
      </c>
      <c r="B1234" t="s">
        <v>3034</v>
      </c>
      <c r="C1234" t="s">
        <v>9286</v>
      </c>
      <c r="D1234" t="s">
        <v>6598</v>
      </c>
      <c r="E1234">
        <v>130781131</v>
      </c>
      <c r="F1234" t="s">
        <v>6593</v>
      </c>
      <c r="G1234" t="s">
        <v>6599</v>
      </c>
      <c r="H1234" t="s">
        <v>6595</v>
      </c>
      <c r="I1234" t="s">
        <v>6408</v>
      </c>
    </row>
    <row r="1235" spans="1:9">
      <c r="A1235" t="s">
        <v>6602</v>
      </c>
      <c r="B1235" t="s">
        <v>1437</v>
      </c>
      <c r="C1235" t="s">
        <v>9287</v>
      </c>
      <c r="D1235" t="s">
        <v>6598</v>
      </c>
      <c r="E1235">
        <v>130789274</v>
      </c>
      <c r="F1235" t="s">
        <v>6593</v>
      </c>
      <c r="G1235" t="s">
        <v>6748</v>
      </c>
      <c r="H1235" t="s">
        <v>6595</v>
      </c>
      <c r="I1235" t="s">
        <v>6408</v>
      </c>
    </row>
    <row r="1236" spans="1:9">
      <c r="A1236" t="s">
        <v>6602</v>
      </c>
      <c r="B1236" t="s">
        <v>4630</v>
      </c>
      <c r="C1236" t="s">
        <v>9288</v>
      </c>
      <c r="D1236" t="s">
        <v>6598</v>
      </c>
      <c r="E1236">
        <v>130028228</v>
      </c>
      <c r="F1236" t="s">
        <v>6593</v>
      </c>
      <c r="G1236" t="s">
        <v>6627</v>
      </c>
      <c r="H1236" t="s">
        <v>6595</v>
      </c>
      <c r="I1236" t="s">
        <v>6408</v>
      </c>
    </row>
    <row r="1237" spans="1:9">
      <c r="A1237" t="s">
        <v>6602</v>
      </c>
      <c r="B1237" t="s">
        <v>6895</v>
      </c>
      <c r="C1237" t="s">
        <v>9252</v>
      </c>
      <c r="D1237" t="s">
        <v>6598</v>
      </c>
      <c r="E1237">
        <v>830100566</v>
      </c>
      <c r="F1237" t="s">
        <v>6593</v>
      </c>
      <c r="G1237" t="s">
        <v>8542</v>
      </c>
      <c r="H1237" t="s">
        <v>6595</v>
      </c>
      <c r="I1237" t="s">
        <v>6408</v>
      </c>
    </row>
    <row r="1238" spans="1:9">
      <c r="A1238" t="s">
        <v>6602</v>
      </c>
      <c r="B1238" t="s">
        <v>6852</v>
      </c>
      <c r="C1238" t="s">
        <v>9253</v>
      </c>
      <c r="D1238" t="s">
        <v>9254</v>
      </c>
      <c r="E1238">
        <v>840000087</v>
      </c>
      <c r="F1238" t="s">
        <v>6593</v>
      </c>
      <c r="G1238" t="s">
        <v>8542</v>
      </c>
      <c r="H1238" t="s">
        <v>6595</v>
      </c>
      <c r="I1238" t="s">
        <v>6408</v>
      </c>
    </row>
    <row r="1239" spans="1:9">
      <c r="A1239" t="s">
        <v>6602</v>
      </c>
      <c r="B1239" t="s">
        <v>2443</v>
      </c>
      <c r="C1239" t="s">
        <v>9255</v>
      </c>
      <c r="D1239" t="s">
        <v>9256</v>
      </c>
      <c r="E1239">
        <v>840000129</v>
      </c>
      <c r="F1239" t="s">
        <v>6593</v>
      </c>
      <c r="G1239" t="s">
        <v>6594</v>
      </c>
      <c r="H1239" t="s">
        <v>6595</v>
      </c>
      <c r="I1239" t="s">
        <v>6408</v>
      </c>
    </row>
    <row r="1240" spans="1:9">
      <c r="A1240" t="s">
        <v>6602</v>
      </c>
      <c r="B1240" t="s">
        <v>2778</v>
      </c>
      <c r="C1240" t="s">
        <v>9250</v>
      </c>
      <c r="D1240" t="s">
        <v>6598</v>
      </c>
      <c r="E1240">
        <v>830100517</v>
      </c>
      <c r="F1240" t="s">
        <v>6593</v>
      </c>
      <c r="G1240" t="s">
        <v>7086</v>
      </c>
      <c r="H1240" t="s">
        <v>6595</v>
      </c>
      <c r="I1240" t="s">
        <v>6408</v>
      </c>
    </row>
    <row r="1241" spans="1:9">
      <c r="A1241" t="s">
        <v>6602</v>
      </c>
      <c r="B1241" t="s">
        <v>6665</v>
      </c>
      <c r="C1241" t="s">
        <v>9257</v>
      </c>
      <c r="D1241" t="s">
        <v>6598</v>
      </c>
      <c r="E1241">
        <v>50007145</v>
      </c>
      <c r="F1241" t="s">
        <v>6593</v>
      </c>
      <c r="G1241" t="s">
        <v>6627</v>
      </c>
      <c r="H1241" t="s">
        <v>8434</v>
      </c>
      <c r="I1241" t="s">
        <v>6408</v>
      </c>
    </row>
    <row r="1242" spans="1:9">
      <c r="A1242" t="s">
        <v>6602</v>
      </c>
      <c r="B1242" t="s">
        <v>2765</v>
      </c>
      <c r="C1242" t="s">
        <v>9258</v>
      </c>
      <c r="D1242" t="s">
        <v>6598</v>
      </c>
      <c r="E1242">
        <v>130041916</v>
      </c>
      <c r="F1242" t="s">
        <v>6593</v>
      </c>
      <c r="G1242" t="s">
        <v>8538</v>
      </c>
      <c r="H1242" t="s">
        <v>6595</v>
      </c>
      <c r="I1242" t="s">
        <v>6408</v>
      </c>
    </row>
    <row r="1243" spans="1:9">
      <c r="A1243" t="s">
        <v>6602</v>
      </c>
      <c r="B1243" t="s">
        <v>1013</v>
      </c>
      <c r="C1243" t="s">
        <v>9259</v>
      </c>
      <c r="D1243" t="s">
        <v>9260</v>
      </c>
      <c r="E1243">
        <v>50000108</v>
      </c>
      <c r="F1243" t="s">
        <v>6593</v>
      </c>
      <c r="G1243" t="s">
        <v>6599</v>
      </c>
      <c r="H1243" t="s">
        <v>6595</v>
      </c>
      <c r="I1243" t="s">
        <v>6408</v>
      </c>
    </row>
    <row r="1244" spans="1:9">
      <c r="A1244" t="s">
        <v>6602</v>
      </c>
      <c r="B1244" t="s">
        <v>7020</v>
      </c>
      <c r="C1244" t="s">
        <v>9241</v>
      </c>
      <c r="D1244" t="s">
        <v>9242</v>
      </c>
      <c r="E1244">
        <v>60791761</v>
      </c>
      <c r="F1244" t="s">
        <v>6593</v>
      </c>
      <c r="G1244" t="s">
        <v>7086</v>
      </c>
      <c r="H1244" t="s">
        <v>6595</v>
      </c>
      <c r="I1244" t="s">
        <v>6408</v>
      </c>
    </row>
    <row r="1245" spans="1:9">
      <c r="A1245" t="s">
        <v>6602</v>
      </c>
      <c r="B1245" t="s">
        <v>1121</v>
      </c>
      <c r="C1245" t="s">
        <v>9261</v>
      </c>
      <c r="D1245" t="s">
        <v>9262</v>
      </c>
      <c r="E1245">
        <v>840000046</v>
      </c>
      <c r="F1245" t="s">
        <v>6593</v>
      </c>
      <c r="G1245" t="s">
        <v>8548</v>
      </c>
      <c r="H1245" t="s">
        <v>6595</v>
      </c>
      <c r="I1245" t="s">
        <v>6408</v>
      </c>
    </row>
    <row r="1246" spans="1:9">
      <c r="A1246" t="s">
        <v>6602</v>
      </c>
      <c r="B1246" t="s">
        <v>6926</v>
      </c>
      <c r="C1246" t="s">
        <v>9263</v>
      </c>
      <c r="D1246" t="s">
        <v>9264</v>
      </c>
      <c r="E1246">
        <v>130781339</v>
      </c>
      <c r="F1246" t="s">
        <v>6593</v>
      </c>
      <c r="G1246" t="s">
        <v>6594</v>
      </c>
      <c r="H1246" t="s">
        <v>8434</v>
      </c>
      <c r="I1246" t="s">
        <v>6408</v>
      </c>
    </row>
    <row r="1247" spans="1:9">
      <c r="A1247" t="s">
        <v>6602</v>
      </c>
      <c r="B1247" t="s">
        <v>7035</v>
      </c>
      <c r="C1247" t="s">
        <v>9265</v>
      </c>
      <c r="D1247" t="s">
        <v>9266</v>
      </c>
      <c r="E1247">
        <v>130781446</v>
      </c>
      <c r="F1247" t="s">
        <v>6593</v>
      </c>
      <c r="G1247" t="s">
        <v>8545</v>
      </c>
      <c r="H1247" t="s">
        <v>6595</v>
      </c>
      <c r="I1247" t="s">
        <v>6408</v>
      </c>
    </row>
    <row r="1248" spans="1:9">
      <c r="A1248" t="s">
        <v>6602</v>
      </c>
      <c r="B1248" t="s">
        <v>6631</v>
      </c>
      <c r="C1248" t="s">
        <v>9267</v>
      </c>
      <c r="D1248" t="s">
        <v>9268</v>
      </c>
      <c r="E1248">
        <v>130001928</v>
      </c>
      <c r="F1248" t="s">
        <v>6593</v>
      </c>
      <c r="G1248" t="s">
        <v>6594</v>
      </c>
      <c r="H1248" t="s">
        <v>6632</v>
      </c>
      <c r="I1248" t="s">
        <v>6408</v>
      </c>
    </row>
    <row r="1249" spans="1:9">
      <c r="A1249" t="s">
        <v>6602</v>
      </c>
      <c r="B1249" t="s">
        <v>6678</v>
      </c>
      <c r="C1249" t="s">
        <v>9239</v>
      </c>
      <c r="D1249" t="s">
        <v>9240</v>
      </c>
      <c r="E1249">
        <v>60780954</v>
      </c>
      <c r="F1249" t="s">
        <v>6593</v>
      </c>
      <c r="G1249" t="s">
        <v>7086</v>
      </c>
      <c r="H1249" t="s">
        <v>6595</v>
      </c>
      <c r="I1249" t="s">
        <v>6408</v>
      </c>
    </row>
    <row r="1250" spans="1:9">
      <c r="A1250" t="s">
        <v>6602</v>
      </c>
      <c r="B1250" t="s">
        <v>1169</v>
      </c>
      <c r="C1250" t="s">
        <v>9269</v>
      </c>
      <c r="D1250" t="s">
        <v>6598</v>
      </c>
      <c r="E1250">
        <v>60780897</v>
      </c>
      <c r="F1250" t="s">
        <v>6593</v>
      </c>
      <c r="G1250" t="s">
        <v>8541</v>
      </c>
      <c r="H1250" t="s">
        <v>6595</v>
      </c>
      <c r="I1250" t="s">
        <v>6408</v>
      </c>
    </row>
    <row r="1251" spans="1:9">
      <c r="A1251" t="s">
        <v>6602</v>
      </c>
      <c r="B1251" t="s">
        <v>6865</v>
      </c>
      <c r="C1251" t="s">
        <v>9270</v>
      </c>
      <c r="D1251" t="s">
        <v>6598</v>
      </c>
      <c r="E1251">
        <v>840000012</v>
      </c>
      <c r="F1251" t="s">
        <v>6593</v>
      </c>
      <c r="G1251" t="s">
        <v>8545</v>
      </c>
      <c r="H1251" t="s">
        <v>6595</v>
      </c>
      <c r="I1251" t="s">
        <v>6408</v>
      </c>
    </row>
    <row r="1252" spans="1:9">
      <c r="A1252" t="s">
        <v>6602</v>
      </c>
      <c r="B1252" t="s">
        <v>6603</v>
      </c>
      <c r="C1252" t="s">
        <v>6529</v>
      </c>
      <c r="D1252" t="s">
        <v>6598</v>
      </c>
      <c r="E1252">
        <v>130786049</v>
      </c>
      <c r="F1252" t="s">
        <v>6593</v>
      </c>
      <c r="G1252" t="s">
        <v>8712</v>
      </c>
      <c r="H1252" t="s">
        <v>6595</v>
      </c>
      <c r="I1252" t="s">
        <v>6408</v>
      </c>
    </row>
    <row r="1253" spans="1:9">
      <c r="A1253" t="s">
        <v>6602</v>
      </c>
      <c r="B1253" t="s">
        <v>6979</v>
      </c>
      <c r="C1253" t="s">
        <v>6530</v>
      </c>
      <c r="D1253" t="s">
        <v>6598</v>
      </c>
      <c r="E1253">
        <v>60785011</v>
      </c>
      <c r="F1253" t="s">
        <v>6593</v>
      </c>
      <c r="G1253" t="s">
        <v>7086</v>
      </c>
      <c r="H1253" t="s">
        <v>6595</v>
      </c>
      <c r="I1253" t="s">
        <v>6408</v>
      </c>
    </row>
    <row r="1254" spans="1:9">
      <c r="A1254" t="s">
        <v>6602</v>
      </c>
      <c r="B1254" t="s">
        <v>1840</v>
      </c>
      <c r="C1254" t="s">
        <v>9246</v>
      </c>
      <c r="D1254" t="s">
        <v>6598</v>
      </c>
      <c r="E1254">
        <v>60780988</v>
      </c>
      <c r="F1254" t="s">
        <v>6593</v>
      </c>
      <c r="G1254" t="s">
        <v>7086</v>
      </c>
      <c r="H1254" t="s">
        <v>6595</v>
      </c>
      <c r="I1254" t="s">
        <v>6408</v>
      </c>
    </row>
    <row r="1255" spans="1:9">
      <c r="A1255" t="s">
        <v>6602</v>
      </c>
      <c r="B1255" t="s">
        <v>7136</v>
      </c>
      <c r="C1255" t="s">
        <v>9271</v>
      </c>
      <c r="D1255" t="s">
        <v>9272</v>
      </c>
      <c r="E1255">
        <v>130782634</v>
      </c>
      <c r="F1255" t="s">
        <v>6593</v>
      </c>
      <c r="G1255" t="s">
        <v>8545</v>
      </c>
      <c r="H1255" t="s">
        <v>6595</v>
      </c>
      <c r="I1255" t="s">
        <v>6408</v>
      </c>
    </row>
    <row r="1256" spans="1:9">
      <c r="A1256" t="s">
        <v>6602</v>
      </c>
      <c r="B1256" t="s">
        <v>7134</v>
      </c>
      <c r="C1256" t="s">
        <v>9273</v>
      </c>
      <c r="D1256" t="s">
        <v>9273</v>
      </c>
      <c r="E1256">
        <v>750810814</v>
      </c>
      <c r="F1256" t="s">
        <v>6593</v>
      </c>
      <c r="G1256" t="s">
        <v>8552</v>
      </c>
      <c r="H1256" t="s">
        <v>8434</v>
      </c>
      <c r="I1256" t="s">
        <v>6408</v>
      </c>
    </row>
    <row r="1257" spans="1:9">
      <c r="A1257" t="s">
        <v>6602</v>
      </c>
      <c r="B1257" t="s">
        <v>6692</v>
      </c>
      <c r="C1257" t="s">
        <v>6526</v>
      </c>
      <c r="D1257" t="s">
        <v>6598</v>
      </c>
      <c r="E1257">
        <v>840006597</v>
      </c>
      <c r="F1257" t="s">
        <v>6593</v>
      </c>
      <c r="G1257" t="s">
        <v>8982</v>
      </c>
      <c r="H1257" t="s">
        <v>6595</v>
      </c>
      <c r="I1257" t="s">
        <v>6408</v>
      </c>
    </row>
    <row r="1258" spans="1:9">
      <c r="A1258" t="s">
        <v>6602</v>
      </c>
      <c r="B1258" t="s">
        <v>6755</v>
      </c>
      <c r="C1258" t="s">
        <v>9274</v>
      </c>
      <c r="D1258" t="s">
        <v>9275</v>
      </c>
      <c r="E1258">
        <v>130785512</v>
      </c>
      <c r="F1258" t="s">
        <v>6593</v>
      </c>
      <c r="G1258" t="s">
        <v>8545</v>
      </c>
      <c r="H1258" t="s">
        <v>6595</v>
      </c>
      <c r="I1258" t="s">
        <v>6408</v>
      </c>
    </row>
    <row r="1259" spans="1:9">
      <c r="A1259" t="s">
        <v>6602</v>
      </c>
      <c r="B1259" t="s">
        <v>6979</v>
      </c>
      <c r="C1259" t="s">
        <v>6530</v>
      </c>
      <c r="D1259" t="s">
        <v>6598</v>
      </c>
      <c r="E1259">
        <v>60785011</v>
      </c>
      <c r="F1259" t="s">
        <v>6593</v>
      </c>
      <c r="G1259" t="s">
        <v>6708</v>
      </c>
      <c r="H1259" t="s">
        <v>6595</v>
      </c>
      <c r="I1259" t="s">
        <v>6408</v>
      </c>
    </row>
    <row r="1260" spans="1:9">
      <c r="A1260" t="s">
        <v>6602</v>
      </c>
      <c r="B1260" t="s">
        <v>6678</v>
      </c>
      <c r="C1260" t="s">
        <v>9239</v>
      </c>
      <c r="D1260" t="s">
        <v>9240</v>
      </c>
      <c r="E1260">
        <v>60780954</v>
      </c>
      <c r="F1260" t="s">
        <v>6593</v>
      </c>
      <c r="G1260" t="s">
        <v>6708</v>
      </c>
      <c r="H1260" t="s">
        <v>6595</v>
      </c>
      <c r="I1260" t="s">
        <v>6408</v>
      </c>
    </row>
    <row r="1261" spans="1:9">
      <c r="A1261" t="s">
        <v>6602</v>
      </c>
      <c r="B1261" t="s">
        <v>2726</v>
      </c>
      <c r="C1261" t="s">
        <v>9276</v>
      </c>
      <c r="D1261" t="s">
        <v>9277</v>
      </c>
      <c r="E1261">
        <v>840000111</v>
      </c>
      <c r="F1261" t="s">
        <v>6593</v>
      </c>
      <c r="G1261" t="s">
        <v>6594</v>
      </c>
      <c r="H1261" t="s">
        <v>6595</v>
      </c>
      <c r="I1261" t="s">
        <v>6408</v>
      </c>
    </row>
    <row r="1262" spans="1:9">
      <c r="A1262" t="s">
        <v>6602</v>
      </c>
      <c r="B1262" t="s">
        <v>1225</v>
      </c>
      <c r="C1262" t="s">
        <v>9278</v>
      </c>
      <c r="D1262" t="s">
        <v>6598</v>
      </c>
      <c r="E1262">
        <v>130789316</v>
      </c>
      <c r="F1262" t="s">
        <v>6593</v>
      </c>
      <c r="G1262" t="s">
        <v>8549</v>
      </c>
      <c r="H1262" t="s">
        <v>6595</v>
      </c>
      <c r="I1262" t="s">
        <v>6408</v>
      </c>
    </row>
    <row r="1263" spans="1:9">
      <c r="A1263" t="s">
        <v>6602</v>
      </c>
      <c r="B1263" t="s">
        <v>6821</v>
      </c>
      <c r="C1263" t="s">
        <v>9279</v>
      </c>
      <c r="D1263" t="s">
        <v>9280</v>
      </c>
      <c r="E1263">
        <v>830100590</v>
      </c>
      <c r="F1263" t="s">
        <v>6593</v>
      </c>
      <c r="G1263" t="s">
        <v>8548</v>
      </c>
      <c r="H1263" t="s">
        <v>6595</v>
      </c>
      <c r="I1263" t="s">
        <v>6408</v>
      </c>
    </row>
    <row r="1264" spans="1:9">
      <c r="A1264" t="s">
        <v>6602</v>
      </c>
      <c r="B1264" t="s">
        <v>1169</v>
      </c>
      <c r="C1264" t="s">
        <v>9269</v>
      </c>
      <c r="D1264" t="s">
        <v>6598</v>
      </c>
      <c r="E1264">
        <v>60780897</v>
      </c>
      <c r="F1264" t="s">
        <v>6593</v>
      </c>
      <c r="G1264" t="s">
        <v>7086</v>
      </c>
      <c r="H1264" t="s">
        <v>6595</v>
      </c>
      <c r="I1264" t="s">
        <v>6408</v>
      </c>
    </row>
    <row r="1265" spans="1:9">
      <c r="A1265" t="s">
        <v>6602</v>
      </c>
      <c r="B1265" t="s">
        <v>7035</v>
      </c>
      <c r="C1265" t="s">
        <v>9265</v>
      </c>
      <c r="D1265" t="s">
        <v>9266</v>
      </c>
      <c r="E1265">
        <v>130781446</v>
      </c>
      <c r="F1265" t="s">
        <v>6593</v>
      </c>
      <c r="G1265" t="s">
        <v>6708</v>
      </c>
      <c r="H1265" t="s">
        <v>6595</v>
      </c>
      <c r="I1265" t="s">
        <v>6408</v>
      </c>
    </row>
    <row r="1266" spans="1:9">
      <c r="A1266" t="s">
        <v>6602</v>
      </c>
      <c r="B1266" t="s">
        <v>6603</v>
      </c>
      <c r="C1266" t="s">
        <v>6529</v>
      </c>
      <c r="D1266" t="s">
        <v>6598</v>
      </c>
      <c r="E1266">
        <v>130786049</v>
      </c>
      <c r="F1266" t="s">
        <v>6593</v>
      </c>
      <c r="G1266" t="s">
        <v>6708</v>
      </c>
      <c r="H1266" t="s">
        <v>6595</v>
      </c>
      <c r="I1266" t="s">
        <v>6408</v>
      </c>
    </row>
    <row r="1267" spans="1:9">
      <c r="A1267" t="s">
        <v>6602</v>
      </c>
      <c r="B1267" t="s">
        <v>6878</v>
      </c>
      <c r="C1267" t="s">
        <v>9248</v>
      </c>
      <c r="D1267" t="s">
        <v>9249</v>
      </c>
      <c r="E1267">
        <v>50000116</v>
      </c>
      <c r="F1267" t="s">
        <v>6593</v>
      </c>
      <c r="G1267" t="s">
        <v>7086</v>
      </c>
      <c r="H1267" t="s">
        <v>8434</v>
      </c>
      <c r="I1267" t="s">
        <v>6408</v>
      </c>
    </row>
    <row r="1268" spans="1:9">
      <c r="A1268" t="s">
        <v>6602</v>
      </c>
      <c r="B1268" t="s">
        <v>1352</v>
      </c>
      <c r="C1268" t="s">
        <v>9244</v>
      </c>
      <c r="D1268" t="s">
        <v>9245</v>
      </c>
      <c r="E1268">
        <v>50000124</v>
      </c>
      <c r="F1268" t="s">
        <v>6593</v>
      </c>
      <c r="G1268" t="s">
        <v>7086</v>
      </c>
      <c r="H1268" t="s">
        <v>6595</v>
      </c>
      <c r="I1268" t="s">
        <v>6408</v>
      </c>
    </row>
    <row r="1269" spans="1:9">
      <c r="A1269" t="s">
        <v>6602</v>
      </c>
      <c r="B1269" t="s">
        <v>6888</v>
      </c>
      <c r="C1269" t="s">
        <v>6531</v>
      </c>
      <c r="D1269" t="s">
        <v>6598</v>
      </c>
      <c r="E1269">
        <v>50002948</v>
      </c>
      <c r="F1269" t="s">
        <v>6593</v>
      </c>
      <c r="G1269" t="s">
        <v>7086</v>
      </c>
      <c r="H1269" t="s">
        <v>6595</v>
      </c>
      <c r="I1269" t="s">
        <v>6408</v>
      </c>
    </row>
    <row r="1270" spans="1:9">
      <c r="A1270" t="s">
        <v>6602</v>
      </c>
      <c r="B1270" t="s">
        <v>6744</v>
      </c>
      <c r="C1270" t="s">
        <v>9281</v>
      </c>
      <c r="D1270" t="s">
        <v>9282</v>
      </c>
      <c r="E1270">
        <v>840000061</v>
      </c>
      <c r="F1270" t="s">
        <v>6593</v>
      </c>
      <c r="G1270" t="s">
        <v>6599</v>
      </c>
      <c r="H1270" t="s">
        <v>6595</v>
      </c>
      <c r="I1270" t="s">
        <v>6408</v>
      </c>
    </row>
    <row r="1271" spans="1:9">
      <c r="A1271" t="s">
        <v>6602</v>
      </c>
      <c r="B1271" t="s">
        <v>6979</v>
      </c>
      <c r="C1271" t="s">
        <v>6530</v>
      </c>
      <c r="D1271" t="s">
        <v>6598</v>
      </c>
      <c r="E1271">
        <v>60785011</v>
      </c>
      <c r="F1271" t="s">
        <v>6593</v>
      </c>
      <c r="G1271" t="s">
        <v>8546</v>
      </c>
      <c r="H1271" t="s">
        <v>6595</v>
      </c>
      <c r="I1271" t="s">
        <v>6408</v>
      </c>
    </row>
    <row r="1272" spans="1:9">
      <c r="A1272" t="s">
        <v>6602</v>
      </c>
      <c r="B1272" t="s">
        <v>1153</v>
      </c>
      <c r="C1272" t="s">
        <v>6528</v>
      </c>
      <c r="D1272" t="s">
        <v>6598</v>
      </c>
      <c r="E1272">
        <v>40788879</v>
      </c>
      <c r="F1272" t="s">
        <v>6593</v>
      </c>
      <c r="G1272" t="s">
        <v>8545</v>
      </c>
      <c r="H1272" t="s">
        <v>6595</v>
      </c>
      <c r="I1272" t="s">
        <v>6408</v>
      </c>
    </row>
    <row r="1273" spans="1:9">
      <c r="A1273" t="s">
        <v>6602</v>
      </c>
      <c r="B1273" t="s">
        <v>6778</v>
      </c>
      <c r="C1273" t="s">
        <v>9283</v>
      </c>
      <c r="D1273" t="s">
        <v>9284</v>
      </c>
      <c r="E1273">
        <v>840000079</v>
      </c>
      <c r="F1273" t="s">
        <v>6593</v>
      </c>
      <c r="G1273" t="s">
        <v>6599</v>
      </c>
      <c r="H1273" t="s">
        <v>6595</v>
      </c>
      <c r="I1273" t="s">
        <v>6408</v>
      </c>
    </row>
    <row r="1274" spans="1:9">
      <c r="A1274" t="s">
        <v>6602</v>
      </c>
      <c r="B1274" t="s">
        <v>7017</v>
      </c>
      <c r="C1274" t="s">
        <v>9285</v>
      </c>
      <c r="D1274" t="s">
        <v>6598</v>
      </c>
      <c r="E1274">
        <v>830100525</v>
      </c>
      <c r="F1274" t="s">
        <v>6593</v>
      </c>
      <c r="G1274" t="s">
        <v>8542</v>
      </c>
      <c r="H1274" t="s">
        <v>6595</v>
      </c>
      <c r="I1274" t="s">
        <v>6408</v>
      </c>
    </row>
    <row r="1275" spans="1:9">
      <c r="A1275" t="s">
        <v>6602</v>
      </c>
      <c r="B1275" t="s">
        <v>2765</v>
      </c>
      <c r="C1275" t="s">
        <v>9258</v>
      </c>
      <c r="D1275" t="s">
        <v>6598</v>
      </c>
      <c r="E1275">
        <v>130041916</v>
      </c>
      <c r="F1275" t="s">
        <v>6593</v>
      </c>
      <c r="G1275" t="s">
        <v>7086</v>
      </c>
      <c r="H1275" t="s">
        <v>6595</v>
      </c>
      <c r="I1275" t="s">
        <v>6408</v>
      </c>
    </row>
    <row r="1276" spans="1:9">
      <c r="A1276" t="s">
        <v>6602</v>
      </c>
      <c r="B1276" t="s">
        <v>3034</v>
      </c>
      <c r="C1276" t="s">
        <v>9286</v>
      </c>
      <c r="D1276" t="s">
        <v>6598</v>
      </c>
      <c r="E1276">
        <v>130781131</v>
      </c>
      <c r="F1276" t="s">
        <v>6593</v>
      </c>
      <c r="G1276" t="s">
        <v>6599</v>
      </c>
      <c r="H1276" t="s">
        <v>6595</v>
      </c>
      <c r="I1276" t="s">
        <v>6408</v>
      </c>
    </row>
    <row r="1277" spans="1:9">
      <c r="A1277" t="s">
        <v>6602</v>
      </c>
      <c r="B1277" t="s">
        <v>1437</v>
      </c>
      <c r="C1277" t="s">
        <v>9287</v>
      </c>
      <c r="D1277" t="s">
        <v>6598</v>
      </c>
      <c r="E1277">
        <v>130789274</v>
      </c>
      <c r="F1277" t="s">
        <v>6593</v>
      </c>
      <c r="G1277" t="s">
        <v>8649</v>
      </c>
      <c r="H1277" t="s">
        <v>6595</v>
      </c>
      <c r="I1277" t="s">
        <v>6408</v>
      </c>
    </row>
    <row r="1278" spans="1:9">
      <c r="A1278" t="s">
        <v>6602</v>
      </c>
      <c r="B1278" t="s">
        <v>4630</v>
      </c>
      <c r="C1278" t="s">
        <v>9288</v>
      </c>
      <c r="D1278" t="s">
        <v>6598</v>
      </c>
      <c r="E1278">
        <v>130028228</v>
      </c>
      <c r="F1278" t="s">
        <v>6593</v>
      </c>
      <c r="G1278" t="s">
        <v>6627</v>
      </c>
      <c r="H1278" t="s">
        <v>6595</v>
      </c>
      <c r="I1278" t="s">
        <v>6408</v>
      </c>
    </row>
    <row r="1279" spans="1:9">
      <c r="A1279" t="s">
        <v>6602</v>
      </c>
      <c r="B1279" t="s">
        <v>7066</v>
      </c>
      <c r="C1279" t="s">
        <v>6527</v>
      </c>
      <c r="D1279" t="s">
        <v>6598</v>
      </c>
      <c r="E1279">
        <v>830100616</v>
      </c>
      <c r="F1279" t="s">
        <v>6593</v>
      </c>
      <c r="G1279" t="s">
        <v>7086</v>
      </c>
      <c r="H1279" t="s">
        <v>6595</v>
      </c>
      <c r="I1279" t="s">
        <v>6408</v>
      </c>
    </row>
    <row r="1280" spans="1:9">
      <c r="A1280" t="s">
        <v>6591</v>
      </c>
      <c r="B1280" t="s">
        <v>7071</v>
      </c>
      <c r="C1280" t="s">
        <v>6533</v>
      </c>
      <c r="D1280" t="s">
        <v>6598</v>
      </c>
      <c r="E1280">
        <v>490000031</v>
      </c>
      <c r="F1280" t="s">
        <v>6593</v>
      </c>
      <c r="G1280" t="s">
        <v>6607</v>
      </c>
      <c r="H1280" t="s">
        <v>6595</v>
      </c>
      <c r="I1280" t="s">
        <v>6408</v>
      </c>
    </row>
    <row r="1281" spans="1:9">
      <c r="A1281" t="s">
        <v>6591</v>
      </c>
      <c r="B1281" t="s">
        <v>6724</v>
      </c>
      <c r="C1281" t="s">
        <v>9289</v>
      </c>
      <c r="D1281" t="s">
        <v>6598</v>
      </c>
      <c r="E1281">
        <v>490000676</v>
      </c>
      <c r="F1281" t="s">
        <v>6593</v>
      </c>
      <c r="G1281" t="s">
        <v>9290</v>
      </c>
      <c r="H1281" t="s">
        <v>8434</v>
      </c>
      <c r="I1281" t="s">
        <v>6408</v>
      </c>
    </row>
    <row r="1282" spans="1:9">
      <c r="A1282" t="s">
        <v>6591</v>
      </c>
      <c r="B1282" t="s">
        <v>6844</v>
      </c>
      <c r="C1282" t="s">
        <v>6536</v>
      </c>
      <c r="D1282" t="s">
        <v>6598</v>
      </c>
      <c r="E1282">
        <v>850000019</v>
      </c>
      <c r="F1282" t="s">
        <v>6593</v>
      </c>
      <c r="G1282" t="s">
        <v>9291</v>
      </c>
      <c r="H1282" t="s">
        <v>6595</v>
      </c>
      <c r="I1282" t="s">
        <v>6408</v>
      </c>
    </row>
    <row r="1283" spans="1:9">
      <c r="A1283" t="s">
        <v>6591</v>
      </c>
      <c r="B1283" t="s">
        <v>2108</v>
      </c>
      <c r="C1283" t="s">
        <v>9292</v>
      </c>
      <c r="D1283" t="s">
        <v>9293</v>
      </c>
      <c r="E1283">
        <v>530000066</v>
      </c>
      <c r="F1283" t="s">
        <v>6593</v>
      </c>
      <c r="G1283" t="s">
        <v>6599</v>
      </c>
      <c r="H1283" t="s">
        <v>6595</v>
      </c>
      <c r="I1283" t="s">
        <v>6408</v>
      </c>
    </row>
    <row r="1284" spans="1:9">
      <c r="A1284" t="s">
        <v>6591</v>
      </c>
      <c r="B1284" t="s">
        <v>6941</v>
      </c>
      <c r="C1284" t="s">
        <v>9294</v>
      </c>
      <c r="D1284" t="s">
        <v>9295</v>
      </c>
      <c r="E1284">
        <v>720006022</v>
      </c>
      <c r="F1284" t="s">
        <v>6593</v>
      </c>
      <c r="G1284" t="s">
        <v>6648</v>
      </c>
      <c r="H1284" t="s">
        <v>6595</v>
      </c>
      <c r="I1284" t="s">
        <v>6408</v>
      </c>
    </row>
    <row r="1285" spans="1:9">
      <c r="A1285" t="s">
        <v>6591</v>
      </c>
      <c r="B1285" t="s">
        <v>7139</v>
      </c>
      <c r="C1285" t="s">
        <v>9296</v>
      </c>
      <c r="D1285" t="s">
        <v>6598</v>
      </c>
      <c r="E1285">
        <v>440041531</v>
      </c>
      <c r="F1285" t="s">
        <v>6593</v>
      </c>
      <c r="G1285" t="s">
        <v>6627</v>
      </c>
      <c r="H1285" t="s">
        <v>6595</v>
      </c>
      <c r="I1285" t="s">
        <v>6408</v>
      </c>
    </row>
    <row r="1286" spans="1:9">
      <c r="A1286" t="s">
        <v>6591</v>
      </c>
      <c r="B1286" t="s">
        <v>6812</v>
      </c>
      <c r="C1286" t="s">
        <v>9297</v>
      </c>
      <c r="D1286" t="s">
        <v>6598</v>
      </c>
      <c r="E1286">
        <v>440000057</v>
      </c>
      <c r="F1286" t="s">
        <v>6593</v>
      </c>
      <c r="G1286" t="s">
        <v>6655</v>
      </c>
      <c r="H1286" t="s">
        <v>6595</v>
      </c>
      <c r="I1286" t="s">
        <v>6408</v>
      </c>
    </row>
    <row r="1287" spans="1:9">
      <c r="A1287" t="s">
        <v>6591</v>
      </c>
      <c r="B1287" t="s">
        <v>7036</v>
      </c>
      <c r="C1287" t="s">
        <v>9298</v>
      </c>
      <c r="D1287" t="s">
        <v>6598</v>
      </c>
      <c r="E1287">
        <v>440003309</v>
      </c>
      <c r="F1287" t="s">
        <v>6593</v>
      </c>
      <c r="G1287" t="s">
        <v>6599</v>
      </c>
      <c r="H1287" t="s">
        <v>6595</v>
      </c>
      <c r="I1287" t="s">
        <v>6408</v>
      </c>
    </row>
    <row r="1288" spans="1:9">
      <c r="A1288" t="s">
        <v>6591</v>
      </c>
      <c r="B1288" t="s">
        <v>7019</v>
      </c>
      <c r="C1288" t="s">
        <v>6534</v>
      </c>
      <c r="D1288" t="s">
        <v>6598</v>
      </c>
      <c r="E1288">
        <v>530000371</v>
      </c>
      <c r="F1288" t="s">
        <v>6593</v>
      </c>
      <c r="G1288" t="s">
        <v>6646</v>
      </c>
      <c r="H1288" t="s">
        <v>6595</v>
      </c>
      <c r="I1288" t="s">
        <v>6408</v>
      </c>
    </row>
    <row r="1289" spans="1:9">
      <c r="A1289" t="s">
        <v>6591</v>
      </c>
      <c r="B1289" t="s">
        <v>2200</v>
      </c>
      <c r="C1289" t="s">
        <v>9299</v>
      </c>
      <c r="D1289" t="s">
        <v>6598</v>
      </c>
      <c r="E1289">
        <v>530007202</v>
      </c>
      <c r="F1289" t="s">
        <v>6593</v>
      </c>
      <c r="G1289" t="s">
        <v>6627</v>
      </c>
      <c r="H1289" t="s">
        <v>6595</v>
      </c>
      <c r="I1289" t="s">
        <v>6408</v>
      </c>
    </row>
    <row r="1290" spans="1:9">
      <c r="A1290" t="s">
        <v>6591</v>
      </c>
      <c r="B1290" t="s">
        <v>2096</v>
      </c>
      <c r="C1290" t="s">
        <v>9300</v>
      </c>
      <c r="D1290" t="s">
        <v>9301</v>
      </c>
      <c r="E1290">
        <v>530000058</v>
      </c>
      <c r="F1290" t="s">
        <v>6593</v>
      </c>
      <c r="G1290" t="s">
        <v>6627</v>
      </c>
      <c r="H1290" t="s">
        <v>6595</v>
      </c>
      <c r="I1290" t="s">
        <v>6408</v>
      </c>
    </row>
    <row r="1291" spans="1:9">
      <c r="A1291" t="s">
        <v>6591</v>
      </c>
      <c r="B1291" t="s">
        <v>2182</v>
      </c>
      <c r="C1291" t="s">
        <v>9302</v>
      </c>
      <c r="D1291" t="s">
        <v>6598</v>
      </c>
      <c r="E1291">
        <v>530000074</v>
      </c>
      <c r="F1291" t="s">
        <v>6593</v>
      </c>
      <c r="G1291" t="s">
        <v>6646</v>
      </c>
      <c r="H1291" t="s">
        <v>6595</v>
      </c>
      <c r="I1291" t="s">
        <v>6408</v>
      </c>
    </row>
    <row r="1292" spans="1:9">
      <c r="A1292" t="s">
        <v>6591</v>
      </c>
      <c r="B1292" t="s">
        <v>2172</v>
      </c>
      <c r="C1292" t="s">
        <v>9303</v>
      </c>
      <c r="D1292" t="s">
        <v>6598</v>
      </c>
      <c r="E1292">
        <v>530000025</v>
      </c>
      <c r="F1292" t="s">
        <v>6593</v>
      </c>
      <c r="G1292" t="s">
        <v>6646</v>
      </c>
      <c r="H1292" t="s">
        <v>6595</v>
      </c>
      <c r="I1292" t="s">
        <v>6408</v>
      </c>
    </row>
    <row r="1293" spans="1:9">
      <c r="A1293" t="s">
        <v>6591</v>
      </c>
      <c r="B1293" t="s">
        <v>6876</v>
      </c>
      <c r="C1293" t="s">
        <v>9304</v>
      </c>
      <c r="D1293" t="s">
        <v>6598</v>
      </c>
      <c r="E1293">
        <v>850000035</v>
      </c>
      <c r="F1293" t="s">
        <v>6593</v>
      </c>
      <c r="G1293" t="s">
        <v>6760</v>
      </c>
      <c r="H1293" t="s">
        <v>6595</v>
      </c>
      <c r="I1293" t="s">
        <v>6408</v>
      </c>
    </row>
    <row r="1294" spans="1:9">
      <c r="A1294" t="s">
        <v>6591</v>
      </c>
      <c r="B1294" t="s">
        <v>6924</v>
      </c>
      <c r="C1294" t="s">
        <v>9305</v>
      </c>
      <c r="D1294" t="s">
        <v>6598</v>
      </c>
      <c r="E1294">
        <v>850009010</v>
      </c>
      <c r="F1294" t="s">
        <v>6593</v>
      </c>
      <c r="G1294" t="s">
        <v>6655</v>
      </c>
      <c r="H1294" t="s">
        <v>6595</v>
      </c>
      <c r="I1294" t="s">
        <v>6408</v>
      </c>
    </row>
    <row r="1295" spans="1:9">
      <c r="A1295" t="s">
        <v>6591</v>
      </c>
      <c r="B1295" t="s">
        <v>4565</v>
      </c>
      <c r="C1295" t="s">
        <v>9306</v>
      </c>
      <c r="D1295" t="s">
        <v>9307</v>
      </c>
      <c r="E1295">
        <v>440003267</v>
      </c>
      <c r="F1295" t="s">
        <v>6593</v>
      </c>
      <c r="G1295" t="s">
        <v>6599</v>
      </c>
      <c r="H1295" t="s">
        <v>6595</v>
      </c>
      <c r="I1295" t="s">
        <v>6408</v>
      </c>
    </row>
    <row r="1296" spans="1:9">
      <c r="A1296" t="s">
        <v>6591</v>
      </c>
      <c r="B1296" t="s">
        <v>6997</v>
      </c>
      <c r="C1296" t="s">
        <v>9308</v>
      </c>
      <c r="D1296" t="s">
        <v>9309</v>
      </c>
      <c r="E1296">
        <v>440000347</v>
      </c>
      <c r="F1296" t="s">
        <v>6593</v>
      </c>
      <c r="G1296" t="s">
        <v>6599</v>
      </c>
      <c r="H1296" t="s">
        <v>6595</v>
      </c>
      <c r="I1296" t="s">
        <v>6408</v>
      </c>
    </row>
    <row r="1297" spans="1:9">
      <c r="A1297" t="s">
        <v>6591</v>
      </c>
      <c r="B1297" t="s">
        <v>6756</v>
      </c>
      <c r="C1297" t="s">
        <v>9310</v>
      </c>
      <c r="D1297" t="s">
        <v>9311</v>
      </c>
      <c r="E1297">
        <v>490000395</v>
      </c>
      <c r="F1297" t="s">
        <v>6593</v>
      </c>
      <c r="G1297" t="s">
        <v>6599</v>
      </c>
      <c r="H1297" t="s">
        <v>8434</v>
      </c>
      <c r="I1297" t="s">
        <v>6408</v>
      </c>
    </row>
    <row r="1298" spans="1:9">
      <c r="A1298" t="s">
        <v>6591</v>
      </c>
      <c r="B1298" t="s">
        <v>1784</v>
      </c>
      <c r="C1298" t="s">
        <v>9312</v>
      </c>
      <c r="D1298" t="s">
        <v>6598</v>
      </c>
      <c r="E1298">
        <v>850000084</v>
      </c>
      <c r="F1298" t="s">
        <v>6593</v>
      </c>
      <c r="G1298" t="s">
        <v>6715</v>
      </c>
      <c r="H1298" t="s">
        <v>6595</v>
      </c>
      <c r="I1298" t="s">
        <v>6408</v>
      </c>
    </row>
    <row r="1299" spans="1:9">
      <c r="A1299" t="s">
        <v>6591</v>
      </c>
      <c r="B1299" t="s">
        <v>6671</v>
      </c>
      <c r="C1299" t="s">
        <v>9313</v>
      </c>
      <c r="D1299" t="s">
        <v>6598</v>
      </c>
      <c r="E1299">
        <v>440000313</v>
      </c>
      <c r="F1299" t="s">
        <v>6593</v>
      </c>
      <c r="G1299" t="s">
        <v>6715</v>
      </c>
      <c r="H1299" t="s">
        <v>6595</v>
      </c>
      <c r="I1299" t="s">
        <v>6408</v>
      </c>
    </row>
    <row r="1300" spans="1:9">
      <c r="A1300" t="s">
        <v>6591</v>
      </c>
      <c r="B1300" t="s">
        <v>7138</v>
      </c>
      <c r="C1300" t="s">
        <v>9314</v>
      </c>
      <c r="D1300" t="s">
        <v>6598</v>
      </c>
      <c r="E1300">
        <v>440028538</v>
      </c>
      <c r="F1300" t="s">
        <v>6593</v>
      </c>
      <c r="G1300" t="s">
        <v>6599</v>
      </c>
      <c r="H1300" t="s">
        <v>6595</v>
      </c>
      <c r="I1300" t="s">
        <v>6408</v>
      </c>
    </row>
    <row r="1301" spans="1:9">
      <c r="A1301" t="s">
        <v>6591</v>
      </c>
      <c r="B1301" t="s">
        <v>2210</v>
      </c>
      <c r="C1301" t="s">
        <v>9315</v>
      </c>
      <c r="D1301" t="s">
        <v>6598</v>
      </c>
      <c r="E1301">
        <v>440053643</v>
      </c>
      <c r="F1301" t="s">
        <v>6593</v>
      </c>
      <c r="G1301" t="s">
        <v>6715</v>
      </c>
      <c r="H1301" t="s">
        <v>6595</v>
      </c>
      <c r="I1301" t="s">
        <v>6408</v>
      </c>
    </row>
    <row r="1302" spans="1:9">
      <c r="A1302" t="s">
        <v>6591</v>
      </c>
      <c r="B1302" t="s">
        <v>3125</v>
      </c>
      <c r="C1302" t="s">
        <v>6532</v>
      </c>
      <c r="D1302" t="s">
        <v>6598</v>
      </c>
      <c r="E1302">
        <v>440000289</v>
      </c>
      <c r="F1302" t="s">
        <v>6593</v>
      </c>
      <c r="G1302" t="s">
        <v>6715</v>
      </c>
      <c r="H1302" t="s">
        <v>6595</v>
      </c>
      <c r="I1302" t="s">
        <v>6408</v>
      </c>
    </row>
    <row r="1303" spans="1:9">
      <c r="A1303" t="s">
        <v>6591</v>
      </c>
      <c r="B1303" t="s">
        <v>6919</v>
      </c>
      <c r="C1303" t="s">
        <v>6535</v>
      </c>
      <c r="D1303" t="s">
        <v>6598</v>
      </c>
      <c r="E1303">
        <v>720000025</v>
      </c>
      <c r="F1303" t="s">
        <v>6593</v>
      </c>
      <c r="G1303" t="s">
        <v>6715</v>
      </c>
      <c r="H1303" t="s">
        <v>6595</v>
      </c>
      <c r="I1303" t="s">
        <v>6408</v>
      </c>
    </row>
    <row r="1304" spans="1:9">
      <c r="A1304" t="s">
        <v>6591</v>
      </c>
      <c r="B1304" t="s">
        <v>6969</v>
      </c>
      <c r="C1304" t="s">
        <v>9316</v>
      </c>
      <c r="D1304" t="s">
        <v>6598</v>
      </c>
      <c r="E1304">
        <v>440042141</v>
      </c>
      <c r="F1304" t="s">
        <v>6593</v>
      </c>
      <c r="G1304" t="s">
        <v>6599</v>
      </c>
      <c r="H1304" t="s">
        <v>6595</v>
      </c>
      <c r="I1304" t="s">
        <v>6408</v>
      </c>
    </row>
    <row r="1305" spans="1:9">
      <c r="A1305" t="s">
        <v>6591</v>
      </c>
      <c r="B1305" t="s">
        <v>7124</v>
      </c>
      <c r="C1305" t="s">
        <v>9317</v>
      </c>
      <c r="D1305" t="s">
        <v>9318</v>
      </c>
      <c r="E1305">
        <v>850025867</v>
      </c>
      <c r="F1305" t="s">
        <v>6593</v>
      </c>
      <c r="G1305" t="s">
        <v>6599</v>
      </c>
      <c r="H1305" t="s">
        <v>6595</v>
      </c>
      <c r="I1305" t="s">
        <v>6408</v>
      </c>
    </row>
    <row r="1306" spans="1:9">
      <c r="A1306" t="s">
        <v>6591</v>
      </c>
      <c r="B1306" t="s">
        <v>6824</v>
      </c>
      <c r="C1306" t="s">
        <v>9319</v>
      </c>
      <c r="D1306" t="s">
        <v>9320</v>
      </c>
      <c r="E1306">
        <v>440000859</v>
      </c>
      <c r="F1306" t="s">
        <v>6593</v>
      </c>
      <c r="G1306" t="s">
        <v>6599</v>
      </c>
      <c r="H1306" t="s">
        <v>6595</v>
      </c>
      <c r="I1306" t="s">
        <v>6408</v>
      </c>
    </row>
    <row r="1307" spans="1:9">
      <c r="A1307" t="s">
        <v>6591</v>
      </c>
      <c r="B1307" t="s">
        <v>3813</v>
      </c>
      <c r="C1307" t="s">
        <v>9321</v>
      </c>
      <c r="D1307" t="s">
        <v>6598</v>
      </c>
      <c r="E1307">
        <v>440000263</v>
      </c>
      <c r="F1307" t="s">
        <v>6593</v>
      </c>
      <c r="G1307" t="s">
        <v>6627</v>
      </c>
      <c r="H1307" t="s">
        <v>6595</v>
      </c>
      <c r="I1307" t="s">
        <v>6408</v>
      </c>
    </row>
    <row r="1308" spans="1:9">
      <c r="A1308" t="s">
        <v>6591</v>
      </c>
      <c r="B1308" t="s">
        <v>7064</v>
      </c>
      <c r="C1308" t="s">
        <v>9322</v>
      </c>
      <c r="D1308" t="s">
        <v>6598</v>
      </c>
      <c r="E1308">
        <v>490007689</v>
      </c>
      <c r="F1308" t="s">
        <v>6593</v>
      </c>
      <c r="G1308" t="s">
        <v>6714</v>
      </c>
      <c r="H1308" t="s">
        <v>6595</v>
      </c>
      <c r="I1308" t="s">
        <v>6408</v>
      </c>
    </row>
    <row r="1309" spans="1:9">
      <c r="A1309" t="s">
        <v>6591</v>
      </c>
      <c r="B1309" t="s">
        <v>7095</v>
      </c>
      <c r="C1309" t="s">
        <v>9323</v>
      </c>
      <c r="D1309" t="s">
        <v>6598</v>
      </c>
      <c r="E1309">
        <v>490015765</v>
      </c>
      <c r="F1309" t="s">
        <v>6593</v>
      </c>
      <c r="G1309" t="s">
        <v>6599</v>
      </c>
      <c r="H1309" t="s">
        <v>6595</v>
      </c>
      <c r="I1309" t="s">
        <v>6408</v>
      </c>
    </row>
    <row r="1310" spans="1:9">
      <c r="A1310" t="s">
        <v>6591</v>
      </c>
      <c r="B1310" t="s">
        <v>3813</v>
      </c>
      <c r="C1310" t="s">
        <v>9324</v>
      </c>
      <c r="D1310" t="s">
        <v>6598</v>
      </c>
      <c r="E1310">
        <v>440000263</v>
      </c>
      <c r="F1310" t="s">
        <v>6593</v>
      </c>
      <c r="G1310" t="s">
        <v>7086</v>
      </c>
      <c r="H1310" t="s">
        <v>6595</v>
      </c>
      <c r="I1310" t="s">
        <v>6408</v>
      </c>
    </row>
    <row r="1311" spans="1:9">
      <c r="A1311" t="s">
        <v>6591</v>
      </c>
      <c r="B1311" t="s">
        <v>6823</v>
      </c>
      <c r="C1311" t="s">
        <v>9325</v>
      </c>
      <c r="D1311" t="s">
        <v>6598</v>
      </c>
      <c r="E1311">
        <v>490528452</v>
      </c>
      <c r="F1311" t="s">
        <v>6593</v>
      </c>
      <c r="G1311" t="s">
        <v>6621</v>
      </c>
      <c r="H1311" t="s">
        <v>6595</v>
      </c>
      <c r="I1311" t="s">
        <v>6408</v>
      </c>
    </row>
    <row r="1312" spans="1:9">
      <c r="A1312" t="s">
        <v>6591</v>
      </c>
      <c r="B1312" t="s">
        <v>6854</v>
      </c>
      <c r="C1312" t="s">
        <v>9326</v>
      </c>
      <c r="D1312" t="s">
        <v>9327</v>
      </c>
      <c r="E1312">
        <v>490000403</v>
      </c>
      <c r="F1312" t="s">
        <v>6593</v>
      </c>
      <c r="G1312" t="s">
        <v>6599</v>
      </c>
      <c r="H1312" t="s">
        <v>6595</v>
      </c>
      <c r="I1312" t="s">
        <v>6408</v>
      </c>
    </row>
    <row r="1313" spans="1:9">
      <c r="A1313" t="s">
        <v>6591</v>
      </c>
      <c r="B1313" t="s">
        <v>3694</v>
      </c>
      <c r="C1313" t="s">
        <v>9328</v>
      </c>
      <c r="D1313" t="s">
        <v>6598</v>
      </c>
      <c r="E1313">
        <v>720000058</v>
      </c>
      <c r="F1313" t="s">
        <v>6593</v>
      </c>
      <c r="G1313" t="s">
        <v>6599</v>
      </c>
      <c r="H1313" t="s">
        <v>6595</v>
      </c>
      <c r="I1313" t="s">
        <v>6408</v>
      </c>
    </row>
    <row r="1314" spans="1:9">
      <c r="A1314" t="s">
        <v>6591</v>
      </c>
      <c r="B1314" t="s">
        <v>6917</v>
      </c>
      <c r="C1314" t="s">
        <v>9329</v>
      </c>
      <c r="D1314" t="s">
        <v>9330</v>
      </c>
      <c r="E1314">
        <v>490000429</v>
      </c>
      <c r="F1314" t="s">
        <v>6593</v>
      </c>
      <c r="G1314" t="s">
        <v>6670</v>
      </c>
      <c r="H1314" t="s">
        <v>6595</v>
      </c>
      <c r="I1314" t="s">
        <v>6408</v>
      </c>
    </row>
    <row r="1315" spans="1:9">
      <c r="A1315" t="s">
        <v>6591</v>
      </c>
      <c r="B1315" t="s">
        <v>6802</v>
      </c>
      <c r="C1315" t="s">
        <v>9331</v>
      </c>
      <c r="D1315" t="s">
        <v>9332</v>
      </c>
      <c r="E1315">
        <v>440000065</v>
      </c>
      <c r="F1315" t="s">
        <v>6593</v>
      </c>
      <c r="G1315" t="s">
        <v>6599</v>
      </c>
      <c r="H1315" t="s">
        <v>6595</v>
      </c>
      <c r="I1315" t="s">
        <v>6408</v>
      </c>
    </row>
    <row r="1316" spans="1:9">
      <c r="A1316" t="s">
        <v>6591</v>
      </c>
      <c r="B1316" t="s">
        <v>2922</v>
      </c>
      <c r="C1316" t="s">
        <v>9333</v>
      </c>
      <c r="D1316" t="s">
        <v>6598</v>
      </c>
      <c r="E1316">
        <v>490000163</v>
      </c>
      <c r="F1316" t="s">
        <v>6593</v>
      </c>
      <c r="G1316" t="s">
        <v>6599</v>
      </c>
      <c r="H1316" t="s">
        <v>6595</v>
      </c>
      <c r="I1316" t="s">
        <v>6408</v>
      </c>
    </row>
    <row r="1317" spans="1:9">
      <c r="A1317" t="s">
        <v>6591</v>
      </c>
      <c r="B1317" t="s">
        <v>6669</v>
      </c>
      <c r="C1317" t="s">
        <v>9334</v>
      </c>
      <c r="D1317" t="s">
        <v>9335</v>
      </c>
      <c r="E1317">
        <v>720000066</v>
      </c>
      <c r="F1317" t="s">
        <v>6593</v>
      </c>
      <c r="G1317" t="s">
        <v>6670</v>
      </c>
      <c r="H1317" t="s">
        <v>6595</v>
      </c>
      <c r="I1317" t="s">
        <v>6408</v>
      </c>
    </row>
    <row r="1318" spans="1:9">
      <c r="A1318" t="s">
        <v>6591</v>
      </c>
      <c r="B1318" t="s">
        <v>6592</v>
      </c>
      <c r="C1318" t="s">
        <v>9336</v>
      </c>
      <c r="D1318" t="s">
        <v>9336</v>
      </c>
      <c r="E1318">
        <v>720000140</v>
      </c>
      <c r="F1318" t="s">
        <v>6593</v>
      </c>
      <c r="G1318" t="s">
        <v>6594</v>
      </c>
      <c r="H1318" t="s">
        <v>6595</v>
      </c>
      <c r="I1318" t="s">
        <v>6408</v>
      </c>
    </row>
    <row r="1319" spans="1:9">
      <c r="A1319" t="s">
        <v>6591</v>
      </c>
      <c r="B1319" t="s">
        <v>7165</v>
      </c>
      <c r="C1319" t="s">
        <v>9337</v>
      </c>
      <c r="D1319" t="s">
        <v>9338</v>
      </c>
      <c r="E1319">
        <v>720016724</v>
      </c>
      <c r="F1319" t="s">
        <v>6593</v>
      </c>
      <c r="G1319" t="s">
        <v>6655</v>
      </c>
      <c r="H1319" t="s">
        <v>6595</v>
      </c>
      <c r="I1319" t="s">
        <v>6408</v>
      </c>
    </row>
    <row r="1320" spans="1:9">
      <c r="A1320" t="s">
        <v>6591</v>
      </c>
      <c r="B1320" t="s">
        <v>6724</v>
      </c>
      <c r="C1320" t="s">
        <v>9289</v>
      </c>
      <c r="D1320" t="s">
        <v>6598</v>
      </c>
      <c r="E1320">
        <v>490000676</v>
      </c>
      <c r="F1320" t="s">
        <v>6593</v>
      </c>
      <c r="G1320" t="s">
        <v>8548</v>
      </c>
      <c r="H1320" t="s">
        <v>8434</v>
      </c>
      <c r="I1320" t="s">
        <v>6408</v>
      </c>
    </row>
    <row r="1321" spans="1:9">
      <c r="A1321" t="s">
        <v>6591</v>
      </c>
      <c r="B1321" t="s">
        <v>3125</v>
      </c>
      <c r="C1321" t="s">
        <v>6532</v>
      </c>
      <c r="D1321" t="s">
        <v>6598</v>
      </c>
      <c r="E1321">
        <v>440000289</v>
      </c>
      <c r="F1321" t="s">
        <v>6593</v>
      </c>
      <c r="G1321" t="s">
        <v>7086</v>
      </c>
      <c r="H1321" t="s">
        <v>6595</v>
      </c>
      <c r="I1321" t="s">
        <v>6408</v>
      </c>
    </row>
    <row r="1322" spans="1:9">
      <c r="A1322" t="s">
        <v>6591</v>
      </c>
      <c r="B1322" t="s">
        <v>6919</v>
      </c>
      <c r="C1322" t="s">
        <v>6535</v>
      </c>
      <c r="D1322" t="s">
        <v>6598</v>
      </c>
      <c r="E1322">
        <v>720000025</v>
      </c>
      <c r="F1322" t="s">
        <v>6593</v>
      </c>
      <c r="G1322" t="s">
        <v>7086</v>
      </c>
      <c r="H1322" t="s">
        <v>6595</v>
      </c>
      <c r="I1322" t="s">
        <v>6408</v>
      </c>
    </row>
    <row r="1323" spans="1:9">
      <c r="A1323" t="s">
        <v>6591</v>
      </c>
      <c r="B1323" t="s">
        <v>6671</v>
      </c>
      <c r="C1323" t="s">
        <v>9313</v>
      </c>
      <c r="D1323" t="s">
        <v>6598</v>
      </c>
      <c r="E1323">
        <v>440000313</v>
      </c>
      <c r="F1323" t="s">
        <v>6593</v>
      </c>
      <c r="G1323" t="s">
        <v>7086</v>
      </c>
      <c r="H1323" t="s">
        <v>6595</v>
      </c>
      <c r="I1323" t="s">
        <v>6408</v>
      </c>
    </row>
    <row r="1324" spans="1:9">
      <c r="A1324" t="s">
        <v>6591</v>
      </c>
      <c r="B1324" t="s">
        <v>7138</v>
      </c>
      <c r="C1324" t="s">
        <v>9314</v>
      </c>
      <c r="D1324" t="s">
        <v>6598</v>
      </c>
      <c r="E1324">
        <v>440028538</v>
      </c>
      <c r="F1324" t="s">
        <v>6593</v>
      </c>
      <c r="G1324" t="s">
        <v>7086</v>
      </c>
      <c r="H1324" t="s">
        <v>6595</v>
      </c>
      <c r="I1324" t="s">
        <v>6408</v>
      </c>
    </row>
    <row r="1325" spans="1:9">
      <c r="A1325" t="s">
        <v>6591</v>
      </c>
      <c r="B1325" t="s">
        <v>6824</v>
      </c>
      <c r="C1325" t="s">
        <v>9319</v>
      </c>
      <c r="D1325" t="s">
        <v>9320</v>
      </c>
      <c r="E1325">
        <v>440000859</v>
      </c>
      <c r="F1325" t="s">
        <v>6593</v>
      </c>
      <c r="G1325" t="s">
        <v>7086</v>
      </c>
      <c r="H1325" t="s">
        <v>6595</v>
      </c>
      <c r="I1325" t="s">
        <v>6408</v>
      </c>
    </row>
    <row r="1326" spans="1:9">
      <c r="A1326" t="s">
        <v>6591</v>
      </c>
      <c r="B1326" t="s">
        <v>6756</v>
      </c>
      <c r="C1326" t="s">
        <v>9310</v>
      </c>
      <c r="D1326" t="s">
        <v>9311</v>
      </c>
      <c r="E1326">
        <v>490000395</v>
      </c>
      <c r="F1326" t="s">
        <v>6593</v>
      </c>
      <c r="G1326" t="s">
        <v>7086</v>
      </c>
      <c r="H1326" t="s">
        <v>8434</v>
      </c>
      <c r="I1326" t="s">
        <v>6408</v>
      </c>
    </row>
    <row r="1327" spans="1:9">
      <c r="A1327" t="s">
        <v>6591</v>
      </c>
      <c r="B1327" t="s">
        <v>7064</v>
      </c>
      <c r="C1327" t="s">
        <v>9322</v>
      </c>
      <c r="D1327" t="s">
        <v>6598</v>
      </c>
      <c r="E1327">
        <v>490007689</v>
      </c>
      <c r="F1327" t="s">
        <v>6593</v>
      </c>
      <c r="G1327" t="s">
        <v>8808</v>
      </c>
      <c r="H1327" t="s">
        <v>6595</v>
      </c>
      <c r="I1327" t="s">
        <v>6408</v>
      </c>
    </row>
    <row r="1328" spans="1:9">
      <c r="A1328" t="s">
        <v>6591</v>
      </c>
      <c r="B1328" t="s">
        <v>7095</v>
      </c>
      <c r="C1328" t="s">
        <v>9323</v>
      </c>
      <c r="D1328" t="s">
        <v>6598</v>
      </c>
      <c r="E1328">
        <v>490015765</v>
      </c>
      <c r="F1328" t="s">
        <v>6593</v>
      </c>
      <c r="G1328" t="s">
        <v>6599</v>
      </c>
      <c r="H1328" t="s">
        <v>6595</v>
      </c>
      <c r="I1328" t="s">
        <v>6408</v>
      </c>
    </row>
    <row r="1329" spans="1:9">
      <c r="A1329" t="s">
        <v>6591</v>
      </c>
      <c r="B1329" t="s">
        <v>6812</v>
      </c>
      <c r="C1329" t="s">
        <v>9297</v>
      </c>
      <c r="D1329" t="s">
        <v>6598</v>
      </c>
      <c r="E1329">
        <v>440000057</v>
      </c>
      <c r="F1329" t="s">
        <v>6593</v>
      </c>
      <c r="G1329" t="s">
        <v>7086</v>
      </c>
      <c r="H1329" t="s">
        <v>6595</v>
      </c>
      <c r="I1329" t="s">
        <v>6408</v>
      </c>
    </row>
    <row r="1330" spans="1:9">
      <c r="A1330" t="s">
        <v>6591</v>
      </c>
      <c r="B1330" t="s">
        <v>3813</v>
      </c>
      <c r="C1330" t="s">
        <v>9324</v>
      </c>
      <c r="D1330" t="s">
        <v>6598</v>
      </c>
      <c r="E1330">
        <v>440000263</v>
      </c>
      <c r="F1330" t="s">
        <v>6593</v>
      </c>
      <c r="G1330" t="s">
        <v>7086</v>
      </c>
      <c r="H1330" t="s">
        <v>6595</v>
      </c>
      <c r="I1330" t="s">
        <v>6408</v>
      </c>
    </row>
    <row r="1331" spans="1:9">
      <c r="A1331" t="s">
        <v>6591</v>
      </c>
      <c r="B1331" t="s">
        <v>6823</v>
      </c>
      <c r="C1331" t="s">
        <v>9325</v>
      </c>
      <c r="D1331" t="s">
        <v>6598</v>
      </c>
      <c r="E1331">
        <v>490528452</v>
      </c>
      <c r="F1331" t="s">
        <v>6593</v>
      </c>
      <c r="G1331" t="s">
        <v>6621</v>
      </c>
      <c r="H1331" t="s">
        <v>6595</v>
      </c>
      <c r="I1331" t="s">
        <v>6408</v>
      </c>
    </row>
    <row r="1332" spans="1:9">
      <c r="A1332" t="s">
        <v>6591</v>
      </c>
      <c r="B1332" t="s">
        <v>6997</v>
      </c>
      <c r="C1332" t="s">
        <v>9308</v>
      </c>
      <c r="D1332" t="s">
        <v>9309</v>
      </c>
      <c r="E1332">
        <v>440000347</v>
      </c>
      <c r="F1332" t="s">
        <v>6593</v>
      </c>
      <c r="G1332" t="s">
        <v>7086</v>
      </c>
      <c r="H1332" t="s">
        <v>6595</v>
      </c>
      <c r="I1332" t="s">
        <v>6408</v>
      </c>
    </row>
    <row r="1333" spans="1:9">
      <c r="A1333" t="s">
        <v>6591</v>
      </c>
      <c r="B1333" t="s">
        <v>7036</v>
      </c>
      <c r="C1333" t="s">
        <v>9298</v>
      </c>
      <c r="D1333" t="s">
        <v>6598</v>
      </c>
      <c r="E1333">
        <v>440003309</v>
      </c>
      <c r="F1333" t="s">
        <v>6593</v>
      </c>
      <c r="G1333" t="s">
        <v>7086</v>
      </c>
      <c r="H1333" t="s">
        <v>6595</v>
      </c>
      <c r="I1333" t="s">
        <v>6408</v>
      </c>
    </row>
    <row r="1334" spans="1:9">
      <c r="A1334" t="s">
        <v>6591</v>
      </c>
      <c r="B1334" t="s">
        <v>6854</v>
      </c>
      <c r="C1334" t="s">
        <v>9326</v>
      </c>
      <c r="D1334" t="s">
        <v>9327</v>
      </c>
      <c r="E1334">
        <v>490000403</v>
      </c>
      <c r="F1334" t="s">
        <v>6593</v>
      </c>
      <c r="G1334" t="s">
        <v>6599</v>
      </c>
      <c r="H1334" t="s">
        <v>6595</v>
      </c>
      <c r="I1334" t="s">
        <v>6408</v>
      </c>
    </row>
    <row r="1335" spans="1:9">
      <c r="A1335" t="s">
        <v>6591</v>
      </c>
      <c r="B1335" t="s">
        <v>6844</v>
      </c>
      <c r="C1335" t="s">
        <v>6536</v>
      </c>
      <c r="D1335" t="s">
        <v>6598</v>
      </c>
      <c r="E1335">
        <v>850000019</v>
      </c>
      <c r="F1335" t="s">
        <v>6593</v>
      </c>
      <c r="G1335" t="s">
        <v>8612</v>
      </c>
      <c r="H1335" t="s">
        <v>6595</v>
      </c>
      <c r="I1335" t="s">
        <v>6408</v>
      </c>
    </row>
    <row r="1336" spans="1:9">
      <c r="A1336" t="s">
        <v>6591</v>
      </c>
      <c r="B1336" t="s">
        <v>6924</v>
      </c>
      <c r="C1336" t="s">
        <v>9305</v>
      </c>
      <c r="D1336" t="s">
        <v>6598</v>
      </c>
      <c r="E1336">
        <v>850009010</v>
      </c>
      <c r="F1336" t="s">
        <v>6593</v>
      </c>
      <c r="G1336" t="s">
        <v>6746</v>
      </c>
      <c r="H1336" t="s">
        <v>6595</v>
      </c>
      <c r="I1336" t="s">
        <v>6408</v>
      </c>
    </row>
    <row r="1337" spans="1:9">
      <c r="A1337" t="s">
        <v>6591</v>
      </c>
      <c r="B1337" t="s">
        <v>6876</v>
      </c>
      <c r="C1337" t="s">
        <v>9304</v>
      </c>
      <c r="D1337" t="s">
        <v>6598</v>
      </c>
      <c r="E1337">
        <v>850000035</v>
      </c>
      <c r="F1337" t="s">
        <v>6593</v>
      </c>
      <c r="G1337" t="s">
        <v>6708</v>
      </c>
      <c r="H1337" t="s">
        <v>6595</v>
      </c>
      <c r="I1337" t="s">
        <v>6408</v>
      </c>
    </row>
    <row r="1338" spans="1:9">
      <c r="A1338" t="s">
        <v>6591</v>
      </c>
      <c r="B1338" t="s">
        <v>2108</v>
      </c>
      <c r="C1338" t="s">
        <v>9292</v>
      </c>
      <c r="D1338" t="s">
        <v>9293</v>
      </c>
      <c r="E1338">
        <v>530000066</v>
      </c>
      <c r="F1338" t="s">
        <v>6593</v>
      </c>
      <c r="G1338" t="s">
        <v>7086</v>
      </c>
      <c r="H1338" t="s">
        <v>6595</v>
      </c>
      <c r="I1338" t="s">
        <v>6408</v>
      </c>
    </row>
    <row r="1339" spans="1:9">
      <c r="A1339" t="s">
        <v>6591</v>
      </c>
      <c r="B1339" t="s">
        <v>6969</v>
      </c>
      <c r="C1339" t="s">
        <v>9316</v>
      </c>
      <c r="D1339" t="s">
        <v>6598</v>
      </c>
      <c r="E1339">
        <v>440042141</v>
      </c>
      <c r="F1339" t="s">
        <v>6593</v>
      </c>
      <c r="G1339" t="s">
        <v>7086</v>
      </c>
      <c r="H1339" t="s">
        <v>6595</v>
      </c>
      <c r="I1339" t="s">
        <v>6408</v>
      </c>
    </row>
    <row r="1340" spans="1:9">
      <c r="A1340" t="s">
        <v>6591</v>
      </c>
      <c r="B1340" t="s">
        <v>6724</v>
      </c>
      <c r="C1340" t="s">
        <v>9289</v>
      </c>
      <c r="D1340" t="s">
        <v>6598</v>
      </c>
      <c r="E1340">
        <v>490000676</v>
      </c>
      <c r="F1340" t="s">
        <v>6593</v>
      </c>
      <c r="G1340" t="s">
        <v>6746</v>
      </c>
      <c r="H1340" t="s">
        <v>8434</v>
      </c>
      <c r="I1340" t="s">
        <v>6408</v>
      </c>
    </row>
    <row r="1341" spans="1:9">
      <c r="A1341" t="s">
        <v>6591</v>
      </c>
      <c r="B1341" t="s">
        <v>3694</v>
      </c>
      <c r="C1341" t="s">
        <v>9328</v>
      </c>
      <c r="D1341" t="s">
        <v>6598</v>
      </c>
      <c r="E1341">
        <v>720000058</v>
      </c>
      <c r="F1341" t="s">
        <v>6593</v>
      </c>
      <c r="G1341" t="s">
        <v>6599</v>
      </c>
      <c r="H1341" t="s">
        <v>6595</v>
      </c>
      <c r="I1341" t="s">
        <v>6408</v>
      </c>
    </row>
    <row r="1342" spans="1:9">
      <c r="A1342" t="s">
        <v>6591</v>
      </c>
      <c r="B1342" t="s">
        <v>6917</v>
      </c>
      <c r="C1342" t="s">
        <v>9329</v>
      </c>
      <c r="D1342" t="s">
        <v>9330</v>
      </c>
      <c r="E1342">
        <v>490000429</v>
      </c>
      <c r="F1342" t="s">
        <v>6593</v>
      </c>
      <c r="G1342" t="s">
        <v>8547</v>
      </c>
      <c r="H1342" t="s">
        <v>6595</v>
      </c>
      <c r="I1342" t="s">
        <v>6408</v>
      </c>
    </row>
    <row r="1343" spans="1:9">
      <c r="A1343" t="s">
        <v>6591</v>
      </c>
      <c r="B1343" t="s">
        <v>6844</v>
      </c>
      <c r="C1343" t="s">
        <v>6536</v>
      </c>
      <c r="D1343" t="s">
        <v>6598</v>
      </c>
      <c r="E1343">
        <v>850000019</v>
      </c>
      <c r="F1343" t="s">
        <v>6593</v>
      </c>
      <c r="G1343" t="s">
        <v>7086</v>
      </c>
      <c r="H1343" t="s">
        <v>6595</v>
      </c>
      <c r="I1343" t="s">
        <v>6408</v>
      </c>
    </row>
    <row r="1344" spans="1:9">
      <c r="A1344" t="s">
        <v>6591</v>
      </c>
      <c r="B1344" t="s">
        <v>6924</v>
      </c>
      <c r="C1344" t="s">
        <v>9305</v>
      </c>
      <c r="D1344" t="s">
        <v>6598</v>
      </c>
      <c r="E1344">
        <v>850009010</v>
      </c>
      <c r="F1344" t="s">
        <v>6593</v>
      </c>
      <c r="G1344" t="s">
        <v>7086</v>
      </c>
      <c r="H1344" t="s">
        <v>6595</v>
      </c>
      <c r="I1344" t="s">
        <v>6408</v>
      </c>
    </row>
    <row r="1345" spans="1:9">
      <c r="A1345" t="s">
        <v>6591</v>
      </c>
      <c r="B1345" t="s">
        <v>1784</v>
      </c>
      <c r="C1345" t="s">
        <v>9312</v>
      </c>
      <c r="D1345" t="s">
        <v>6598</v>
      </c>
      <c r="E1345">
        <v>850000084</v>
      </c>
      <c r="F1345" t="s">
        <v>6593</v>
      </c>
      <c r="G1345" t="s">
        <v>7086</v>
      </c>
      <c r="H1345" t="s">
        <v>6595</v>
      </c>
      <c r="I1345" t="s">
        <v>6408</v>
      </c>
    </row>
    <row r="1346" spans="1:9">
      <c r="A1346" t="s">
        <v>6591</v>
      </c>
      <c r="B1346" t="s">
        <v>6876</v>
      </c>
      <c r="C1346" t="s">
        <v>9304</v>
      </c>
      <c r="D1346" t="s">
        <v>6598</v>
      </c>
      <c r="E1346">
        <v>850000035</v>
      </c>
      <c r="F1346" t="s">
        <v>6593</v>
      </c>
      <c r="G1346" t="s">
        <v>7086</v>
      </c>
      <c r="H1346" t="s">
        <v>6595</v>
      </c>
      <c r="I1346" t="s">
        <v>6408</v>
      </c>
    </row>
    <row r="1347" spans="1:9">
      <c r="A1347" t="s">
        <v>6591</v>
      </c>
      <c r="B1347" t="s">
        <v>7124</v>
      </c>
      <c r="C1347" t="s">
        <v>9317</v>
      </c>
      <c r="D1347" t="s">
        <v>9318</v>
      </c>
      <c r="E1347">
        <v>850025867</v>
      </c>
      <c r="F1347" t="s">
        <v>6593</v>
      </c>
      <c r="G1347" t="s">
        <v>7086</v>
      </c>
      <c r="H1347" t="s">
        <v>6595</v>
      </c>
      <c r="I1347" t="s">
        <v>6408</v>
      </c>
    </row>
    <row r="1348" spans="1:9">
      <c r="A1348" t="s">
        <v>6591</v>
      </c>
      <c r="B1348" t="s">
        <v>6802</v>
      </c>
      <c r="C1348" t="s">
        <v>9331</v>
      </c>
      <c r="D1348" t="s">
        <v>9332</v>
      </c>
      <c r="E1348">
        <v>440000065</v>
      </c>
      <c r="F1348" t="s">
        <v>6593</v>
      </c>
      <c r="G1348" t="s">
        <v>6599</v>
      </c>
      <c r="H1348" t="s">
        <v>6595</v>
      </c>
      <c r="I1348" t="s">
        <v>6408</v>
      </c>
    </row>
    <row r="1349" spans="1:9">
      <c r="A1349" t="s">
        <v>6591</v>
      </c>
      <c r="B1349" t="s">
        <v>2922</v>
      </c>
      <c r="C1349" t="s">
        <v>9333</v>
      </c>
      <c r="D1349" t="s">
        <v>6598</v>
      </c>
      <c r="E1349">
        <v>490000163</v>
      </c>
      <c r="F1349" t="s">
        <v>6593</v>
      </c>
      <c r="G1349" t="s">
        <v>6599</v>
      </c>
      <c r="H1349" t="s">
        <v>6595</v>
      </c>
      <c r="I1349" t="s">
        <v>6408</v>
      </c>
    </row>
    <row r="1350" spans="1:9">
      <c r="A1350" t="s">
        <v>6591</v>
      </c>
      <c r="B1350" t="s">
        <v>6669</v>
      </c>
      <c r="C1350" t="s">
        <v>9334</v>
      </c>
      <c r="D1350" t="s">
        <v>9335</v>
      </c>
      <c r="E1350">
        <v>720000066</v>
      </c>
      <c r="F1350" t="s">
        <v>6593</v>
      </c>
      <c r="G1350" t="s">
        <v>8547</v>
      </c>
      <c r="H1350" t="s">
        <v>6595</v>
      </c>
      <c r="I1350" t="s">
        <v>6408</v>
      </c>
    </row>
    <row r="1351" spans="1:9">
      <c r="A1351" t="s">
        <v>6591</v>
      </c>
      <c r="B1351" t="s">
        <v>6592</v>
      </c>
      <c r="C1351" t="s">
        <v>9336</v>
      </c>
      <c r="D1351" t="s">
        <v>9336</v>
      </c>
      <c r="E1351">
        <v>720000140</v>
      </c>
      <c r="F1351" t="s">
        <v>6593</v>
      </c>
      <c r="G1351" t="s">
        <v>6594</v>
      </c>
      <c r="H1351" t="s">
        <v>6595</v>
      </c>
      <c r="I1351" t="s">
        <v>6408</v>
      </c>
    </row>
    <row r="1352" spans="1:9">
      <c r="A1352" t="s">
        <v>6591</v>
      </c>
      <c r="B1352" t="s">
        <v>4565</v>
      </c>
      <c r="C1352" t="s">
        <v>9306</v>
      </c>
      <c r="D1352" t="s">
        <v>9307</v>
      </c>
      <c r="E1352">
        <v>440003267</v>
      </c>
      <c r="F1352" t="s">
        <v>6593</v>
      </c>
      <c r="G1352" t="s">
        <v>7086</v>
      </c>
      <c r="H1352" t="s">
        <v>6595</v>
      </c>
      <c r="I1352" t="s">
        <v>6408</v>
      </c>
    </row>
    <row r="1353" spans="1:9">
      <c r="A1353" t="s">
        <v>6591</v>
      </c>
      <c r="B1353" t="s">
        <v>2210</v>
      </c>
      <c r="C1353" t="s">
        <v>9315</v>
      </c>
      <c r="D1353" t="s">
        <v>6598</v>
      </c>
      <c r="E1353">
        <v>440053643</v>
      </c>
      <c r="F1353" t="s">
        <v>6593</v>
      </c>
      <c r="G1353" t="s">
        <v>7086</v>
      </c>
      <c r="H1353" t="s">
        <v>6595</v>
      </c>
      <c r="I1353" t="s">
        <v>6408</v>
      </c>
    </row>
    <row r="1354" spans="1:9">
      <c r="A1354" t="s">
        <v>6591</v>
      </c>
      <c r="B1354" t="s">
        <v>7071</v>
      </c>
      <c r="C1354" t="s">
        <v>6533</v>
      </c>
      <c r="D1354" t="s">
        <v>6598</v>
      </c>
      <c r="E1354">
        <v>490000031</v>
      </c>
      <c r="F1354" t="s">
        <v>6593</v>
      </c>
      <c r="G1354" t="s">
        <v>6746</v>
      </c>
      <c r="H1354" t="s">
        <v>6595</v>
      </c>
      <c r="I1354" t="s">
        <v>6408</v>
      </c>
    </row>
    <row r="1355" spans="1:9">
      <c r="A1355" t="s">
        <v>6591</v>
      </c>
      <c r="B1355" t="s">
        <v>7165</v>
      </c>
      <c r="C1355" t="s">
        <v>9337</v>
      </c>
      <c r="D1355" t="s">
        <v>9338</v>
      </c>
      <c r="E1355">
        <v>720016724</v>
      </c>
      <c r="F1355" t="s">
        <v>6593</v>
      </c>
      <c r="G1355" t="s">
        <v>8542</v>
      </c>
      <c r="H1355" t="s">
        <v>6595</v>
      </c>
      <c r="I1355" t="s">
        <v>6408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797DD-71C1-4E6E-B0D7-7FC7EF9F5FAE}">
  <sheetPr>
    <tabColor theme="4" tint="-0.249977111117893"/>
  </sheetPr>
  <dimension ref="A1:G1282"/>
  <sheetViews>
    <sheetView zoomScale="80" zoomScaleNormal="80" workbookViewId="0">
      <selection activeCell="B17" sqref="B17"/>
    </sheetView>
  </sheetViews>
  <sheetFormatPr baseColWidth="10" defaultColWidth="11.42578125" defaultRowHeight="15"/>
  <cols>
    <col min="1" max="1" width="23.5703125" style="1" customWidth="1"/>
    <col min="2" max="2" width="45.5703125" customWidth="1"/>
    <col min="3" max="3" width="44.85546875" customWidth="1"/>
    <col min="4" max="4" width="29.140625" bestFit="1" customWidth="1"/>
    <col min="5" max="5" width="17.7109375" style="1" bestFit="1" customWidth="1"/>
    <col min="6" max="6" width="22.85546875" style="1" customWidth="1"/>
    <col min="7" max="7" width="15.140625" style="1" customWidth="1"/>
  </cols>
  <sheetData>
    <row r="1" spans="1:7" ht="15.75" thickBot="1"/>
    <row r="2" spans="1:7" ht="15" customHeight="1">
      <c r="A2" s="166" t="s">
        <v>6552</v>
      </c>
      <c r="B2" s="167"/>
      <c r="C2" s="167"/>
      <c r="D2" s="167"/>
      <c r="E2" s="167"/>
      <c r="F2" s="167"/>
      <c r="G2" s="168"/>
    </row>
    <row r="3" spans="1:7" ht="54" customHeight="1">
      <c r="A3" s="169"/>
      <c r="B3" s="170"/>
      <c r="C3" s="170"/>
      <c r="D3" s="170"/>
      <c r="E3" s="170"/>
      <c r="F3" s="170"/>
      <c r="G3" s="171"/>
    </row>
    <row r="4" spans="1:7" ht="15" customHeight="1">
      <c r="A4" s="169"/>
      <c r="B4" s="170"/>
      <c r="C4" s="170"/>
      <c r="D4" s="170"/>
      <c r="E4" s="170"/>
      <c r="F4" s="170"/>
      <c r="G4" s="171"/>
    </row>
    <row r="5" spans="1:7" ht="48.75" customHeight="1">
      <c r="A5" s="169"/>
      <c r="B5" s="170"/>
      <c r="C5" s="170"/>
      <c r="D5" s="170"/>
      <c r="E5" s="170"/>
      <c r="F5" s="170"/>
      <c r="G5" s="171"/>
    </row>
    <row r="6" spans="1:7" ht="48.75" customHeight="1" thickBot="1">
      <c r="A6" s="172"/>
      <c r="B6" s="173"/>
      <c r="C6" s="173"/>
      <c r="D6" s="173"/>
      <c r="E6" s="173"/>
      <c r="F6" s="173"/>
      <c r="G6" s="174"/>
    </row>
    <row r="7" spans="1:7" ht="48.75" customHeight="1"/>
    <row r="9" spans="1:7" s="151" customFormat="1" ht="45">
      <c r="A9" s="152" t="s">
        <v>29</v>
      </c>
      <c r="B9" s="155" t="s">
        <v>6571</v>
      </c>
      <c r="C9" s="155" t="s">
        <v>9</v>
      </c>
      <c r="D9" s="152" t="s">
        <v>6572</v>
      </c>
      <c r="E9" s="152" t="s">
        <v>6573</v>
      </c>
      <c r="F9" s="152" t="s">
        <v>6574</v>
      </c>
      <c r="G9" s="150" t="s">
        <v>6575</v>
      </c>
    </row>
    <row r="10" spans="1:7">
      <c r="A10" s="1" cm="1">
        <f t="array" ref="A10:A1282">_xlfn.UNIQUE(_xlfn._xlws.FILTER(bdd_V102[FINESS juridique],bdd_V102[ES privés]=1))</f>
        <v>10000156</v>
      </c>
      <c r="B10" t="str">
        <f>_xlfn.XLOOKUP(A10,bdd_V102[FINESS juridique],bdd_V102[Raison sociale juridique],"")</f>
        <v>CLINIQUE CONVERT</v>
      </c>
      <c r="C10" t="str">
        <f>_xlfn.XLOOKUP(A10,bdd_V102[FINESS juridique],bdd_V102[[Région du FINESS juridique ]],"")</f>
        <v>AUVERGNE-RHÔNE-ALPES</v>
      </c>
      <c r="D10" s="1">
        <f>SUMIFS(bdd_V102[Activité combinée],bdd_V102[FINESS juridique],A10)</f>
        <v>47318.5</v>
      </c>
      <c r="E10" s="1">
        <f>SUMIFS(bdd_V102[Activité combinée],bdd_V102[FINESS juridique],A10,bdd_V102[Validation prérequis SUN-ES], "Oui")</f>
        <v>47318.5</v>
      </c>
      <c r="F10" s="148">
        <f>E10/D10</f>
        <v>1</v>
      </c>
      <c r="G10" s="1" t="str">
        <f t="shared" ref="G10:G68" si="0">IF(F10&gt;=90%,"Oui","Non")</f>
        <v>Oui</v>
      </c>
    </row>
    <row r="11" spans="1:7">
      <c r="A11" s="1">
        <v>10000222</v>
      </c>
      <c r="B11" t="str">
        <f>_xlfn.XLOOKUP(A11,bdd_V102[FINESS juridique],bdd_V102[Raison sociale juridique],"")</f>
        <v>CLINIQUE DU SOUFFLE LE PONTET</v>
      </c>
      <c r="C11" t="str">
        <f>_xlfn.XLOOKUP(A11,bdd_V102[FINESS juridique],bdd_V102[[Région du FINESS juridique ]],"")</f>
        <v>AUVERGNE-RHÔNE-ALPES</v>
      </c>
      <c r="D11" s="1">
        <f>SUMIFS(bdd_V102[Activité combinée],bdd_V102[FINESS juridique],A11)</f>
        <v>14741.5</v>
      </c>
      <c r="E11" s="1">
        <f>SUMIFS(bdd_V102[Activité combinée],bdd_V102[FINESS juridique],A11,bdd_V102[Validation prérequis SUN-ES], "Oui")</f>
        <v>0</v>
      </c>
      <c r="F11" s="148">
        <f t="shared" ref="F11:F74" si="1">E11/D11</f>
        <v>0</v>
      </c>
      <c r="G11" s="1" t="str">
        <f t="shared" si="0"/>
        <v>Non</v>
      </c>
    </row>
    <row r="12" spans="1:7">
      <c r="A12" s="1">
        <v>10007292</v>
      </c>
      <c r="B12" t="str">
        <f>_xlfn.XLOOKUP(A12,bdd_V102[FINESS juridique],bdd_V102[Raison sociale juridique],"")</f>
        <v>CENDANEG</v>
      </c>
      <c r="C12" t="str">
        <f>_xlfn.XLOOKUP(A12,bdd_V102[FINESS juridique],bdd_V102[[Région du FINESS juridique ]],"")</f>
        <v>AUVERGNE-RHÔNE-ALPES</v>
      </c>
      <c r="D12" s="1">
        <f>SUMIFS(bdd_V102[Activité combinée],bdd_V102[FINESS juridique],A12)</f>
        <v>2624</v>
      </c>
      <c r="E12" s="1">
        <f>SUMIFS(bdd_V102[Activité combinée],bdd_V102[FINESS juridique],A12,bdd_V102[Validation prérequis SUN-ES], "Oui")</f>
        <v>2624</v>
      </c>
      <c r="F12" s="148">
        <f t="shared" si="1"/>
        <v>1</v>
      </c>
      <c r="G12" s="1" t="str">
        <f t="shared" si="0"/>
        <v>Oui</v>
      </c>
    </row>
    <row r="13" spans="1:7">
      <c r="A13" s="1">
        <v>10010718</v>
      </c>
      <c r="B13" t="str">
        <f>_xlfn.XLOOKUP(A13,bdd_V102[FINESS juridique],bdd_V102[Raison sociale juridique],"")</f>
        <v>HOPITAL PRIVE D'AMBERIEU</v>
      </c>
      <c r="C13" t="str">
        <f>_xlfn.XLOOKUP(A13,bdd_V102[FINESS juridique],bdd_V102[[Région du FINESS juridique ]],"")</f>
        <v>AUVERGNE-RHÔNE-ALPES</v>
      </c>
      <c r="D13" s="1">
        <f>SUMIFS(bdd_V102[Activité combinée],bdd_V102[FINESS juridique],A13)</f>
        <v>52729</v>
      </c>
      <c r="E13" s="1">
        <f>SUMIFS(bdd_V102[Activité combinée],bdd_V102[FINESS juridique],A13,bdd_V102[Validation prérequis SUN-ES], "Oui")</f>
        <v>52729</v>
      </c>
      <c r="F13" s="148">
        <f t="shared" si="1"/>
        <v>1</v>
      </c>
      <c r="G13" s="1" t="str">
        <f t="shared" si="0"/>
        <v>Oui</v>
      </c>
    </row>
    <row r="14" spans="1:7">
      <c r="A14" s="1">
        <v>10011559</v>
      </c>
      <c r="B14" t="str">
        <f>_xlfn.XLOOKUP(A14,bdd_V102[FINESS juridique],bdd_V102[Raison sociale juridique],"")</f>
        <v>CLINIQUE DE CHATILLON</v>
      </c>
      <c r="C14" t="str">
        <f>_xlfn.XLOOKUP(A14,bdd_V102[FINESS juridique],bdd_V102[[Région du FINESS juridique ]],"")</f>
        <v>AUVERGNE-RHÔNE-ALPES</v>
      </c>
      <c r="D14" s="1">
        <f>SUMIFS(bdd_V102[Activité combinée],bdd_V102[FINESS juridique],A14)</f>
        <v>23892</v>
      </c>
      <c r="E14" s="1">
        <f>SUMIFS(bdd_V102[Activité combinée],bdd_V102[FINESS juridique],A14,bdd_V102[Validation prérequis SUN-ES], "Oui")</f>
        <v>23892</v>
      </c>
      <c r="F14" s="148">
        <f t="shared" si="1"/>
        <v>1</v>
      </c>
      <c r="G14" s="1" t="str">
        <f t="shared" si="0"/>
        <v>Oui</v>
      </c>
    </row>
    <row r="15" spans="1:7">
      <c r="A15" s="1">
        <v>10783009</v>
      </c>
      <c r="B15" t="str">
        <f>_xlfn.XLOOKUP(A15,bdd_V102[FINESS juridique],bdd_V102[Raison sociale juridique],"")</f>
        <v>ORSAC</v>
      </c>
      <c r="C15" t="str">
        <f>_xlfn.XLOOKUP(A15,bdd_V102[FINESS juridique],bdd_V102[[Région du FINESS juridique ]],"")</f>
        <v>AUVERGNE-RHÔNE-ALPES</v>
      </c>
      <c r="D15" s="1">
        <f>SUMIFS(bdd_V102[Activité combinée],bdd_V102[FINESS juridique],A15)</f>
        <v>156899</v>
      </c>
      <c r="E15" s="1">
        <f>SUMIFS(bdd_V102[Activité combinée],bdd_V102[FINESS juridique],A15,bdd_V102[Validation prérequis SUN-ES], "Oui")</f>
        <v>154379</v>
      </c>
      <c r="F15" s="148">
        <f t="shared" si="1"/>
        <v>0.98393871216515083</v>
      </c>
      <c r="G15" s="1" t="str">
        <f t="shared" si="0"/>
        <v>Oui</v>
      </c>
    </row>
    <row r="16" spans="1:7">
      <c r="A16" s="1">
        <v>20000600</v>
      </c>
      <c r="B16" t="str">
        <f>_xlfn.XLOOKUP(A16,bdd_V102[FINESS juridique],bdd_V102[Raison sociale juridique],"")</f>
        <v>SAS CLINIQUE DE LA ROSERAIE</v>
      </c>
      <c r="C16" t="str">
        <f>_xlfn.XLOOKUP(A16,bdd_V102[FINESS juridique],bdd_V102[[Région du FINESS juridique ]],"")</f>
        <v>HAUTS-DE-FRANCE</v>
      </c>
      <c r="D16" s="1">
        <f>SUMIFS(bdd_V102[Activité combinée],bdd_V102[FINESS juridique],A16)</f>
        <v>14740</v>
      </c>
      <c r="E16" s="1">
        <f>SUMIFS(bdd_V102[Activité combinée],bdd_V102[FINESS juridique],A16,bdd_V102[Validation prérequis SUN-ES], "Oui")</f>
        <v>14740</v>
      </c>
      <c r="F16" s="148">
        <f t="shared" si="1"/>
        <v>1</v>
      </c>
      <c r="G16" s="1" t="str">
        <f t="shared" si="0"/>
        <v>Oui</v>
      </c>
    </row>
    <row r="17" spans="1:7">
      <c r="A17" s="1">
        <v>20001632</v>
      </c>
      <c r="B17" t="str">
        <f>_xlfn.XLOOKUP(A17,bdd_V102[FINESS juridique],bdd_V102[Raison sociale juridique],"")</f>
        <v>HOPITAL PRIVE SAINT CLAUDE</v>
      </c>
      <c r="C17" t="str">
        <f>_xlfn.XLOOKUP(A17,bdd_V102[FINESS juridique],bdd_V102[[Région du FINESS juridique ]],"")</f>
        <v>HAUTS-DE-FRANCE</v>
      </c>
      <c r="D17" s="1">
        <f>SUMIFS(bdd_V102[Activité combinée],bdd_V102[FINESS juridique],A17)</f>
        <v>37415</v>
      </c>
      <c r="E17" s="1">
        <f>SUMIFS(bdd_V102[Activité combinée],bdd_V102[FINESS juridique],A17,bdd_V102[Validation prérequis SUN-ES], "Oui")</f>
        <v>37415</v>
      </c>
      <c r="F17" s="148">
        <f t="shared" si="1"/>
        <v>1</v>
      </c>
      <c r="G17" s="1" t="str">
        <f t="shared" si="0"/>
        <v>Oui</v>
      </c>
    </row>
    <row r="18" spans="1:7">
      <c r="A18" s="1">
        <v>20005179</v>
      </c>
      <c r="B18" t="str">
        <f>_xlfn.XLOOKUP(A18,bdd_V102[FINESS juridique],bdd_V102[Raison sociale juridique],"")</f>
        <v>ASS MEDICO-SOCIALE ANNE MORGAN</v>
      </c>
      <c r="C18" t="str">
        <f>_xlfn.XLOOKUP(A18,bdd_V102[FINESS juridique],bdd_V102[[Région du FINESS juridique ]],"")</f>
        <v>HAUTS-DE-FRANCE</v>
      </c>
      <c r="D18" s="1">
        <f>SUMIFS(bdd_V102[Activité combinée],bdd_V102[FINESS juridique],A18)</f>
        <v>5670.5</v>
      </c>
      <c r="E18" s="1">
        <f>SUMIFS(bdd_V102[Activité combinée],bdd_V102[FINESS juridique],A18,bdd_V102[Validation prérequis SUN-ES], "Oui")</f>
        <v>5670.5</v>
      </c>
      <c r="F18" s="148">
        <f t="shared" si="1"/>
        <v>1</v>
      </c>
      <c r="G18" s="1" t="str">
        <f t="shared" si="0"/>
        <v>Oui</v>
      </c>
    </row>
    <row r="19" spans="1:7">
      <c r="A19" s="1">
        <v>20014742</v>
      </c>
      <c r="B19" t="str">
        <f>_xlfn.XLOOKUP(A19,bdd_V102[FINESS juridique],bdd_V102[Raison sociale juridique],"")</f>
        <v>SAS COURLANCY</v>
      </c>
      <c r="C19" t="str">
        <f>_xlfn.XLOOKUP(A19,bdd_V102[FINESS juridique],bdd_V102[[Région du FINESS juridique ]],"")</f>
        <v>HAUTS-DE-FRANCE</v>
      </c>
      <c r="D19" s="1">
        <f>SUMIFS(bdd_V102[Activité combinée],bdd_V102[FINESS juridique],A19)</f>
        <v>10348</v>
      </c>
      <c r="E19" s="1">
        <f>SUMIFS(bdd_V102[Activité combinée],bdd_V102[FINESS juridique],A19,bdd_V102[Validation prérequis SUN-ES], "Oui")</f>
        <v>0</v>
      </c>
      <c r="F19" s="148">
        <f t="shared" si="1"/>
        <v>0</v>
      </c>
      <c r="G19" s="1" t="str">
        <f t="shared" si="0"/>
        <v>Non</v>
      </c>
    </row>
    <row r="20" spans="1:7">
      <c r="A20" s="1">
        <v>30000194</v>
      </c>
      <c r="B20" t="str">
        <f>_xlfn.XLOOKUP(A20,bdd_V102[FINESS juridique],bdd_V102[Raison sociale juridique],"")</f>
        <v>POLYCLINIQUE LA PERGOLA (SA)</v>
      </c>
      <c r="C20" t="str">
        <f>_xlfn.XLOOKUP(A20,bdd_V102[FINESS juridique],bdd_V102[[Région du FINESS juridique ]],"")</f>
        <v>AUVERGNE-RHÔNE-ALPES</v>
      </c>
      <c r="D20" s="1">
        <f>SUMIFS(bdd_V102[Activité combinée],bdd_V102[FINESS juridique],A20)</f>
        <v>33042</v>
      </c>
      <c r="E20" s="1">
        <f>SUMIFS(bdd_V102[Activité combinée],bdd_V102[FINESS juridique],A20,bdd_V102[Validation prérequis SUN-ES], "Oui")</f>
        <v>33042</v>
      </c>
      <c r="F20" s="148">
        <f t="shared" si="1"/>
        <v>1</v>
      </c>
      <c r="G20" s="1" t="str">
        <f t="shared" si="0"/>
        <v>Oui</v>
      </c>
    </row>
    <row r="21" spans="1:7">
      <c r="A21" s="1">
        <v>30000426</v>
      </c>
      <c r="B21" t="str">
        <f>_xlfn.XLOOKUP(A21,bdd_V102[FINESS juridique],bdd_V102[Raison sociale juridique],"")</f>
        <v>POLYCLINIQUE ST-FRANCOIS ST-ANTOINE</v>
      </c>
      <c r="C21" t="str">
        <f>_xlfn.XLOOKUP(A21,bdd_V102[FINESS juridique],bdd_V102[[Région du FINESS juridique ]],"")</f>
        <v>AUVERGNE-RHÔNE-ALPES</v>
      </c>
      <c r="D21" s="1">
        <f>SUMIFS(bdd_V102[Activité combinée],bdd_V102[FINESS juridique],A21)</f>
        <v>58074</v>
      </c>
      <c r="E21" s="1">
        <f>SUMIFS(bdd_V102[Activité combinée],bdd_V102[FINESS juridique],A21,bdd_V102[Validation prérequis SUN-ES], "Oui")</f>
        <v>58074</v>
      </c>
      <c r="F21" s="148">
        <f t="shared" si="1"/>
        <v>1</v>
      </c>
      <c r="G21" s="1" t="str">
        <f t="shared" si="0"/>
        <v>Oui</v>
      </c>
    </row>
    <row r="22" spans="1:7">
      <c r="A22" s="1">
        <v>30009088</v>
      </c>
      <c r="B22" t="str">
        <f>_xlfn.XLOOKUP(A22,bdd_V102[FINESS juridique],bdd_V102[Raison sociale juridique],"")</f>
        <v>POLYCLINIQUE DE SAINT-ODILON</v>
      </c>
      <c r="C22" t="str">
        <f>_xlfn.XLOOKUP(A22,bdd_V102[FINESS juridique],bdd_V102[[Région du FINESS juridique ]],"")</f>
        <v>AUVERGNE-RHÔNE-ALPES</v>
      </c>
      <c r="D22" s="1">
        <f>SUMIFS(bdd_V102[Activité combinée],bdd_V102[FINESS juridique],A22)</f>
        <v>22571</v>
      </c>
      <c r="E22" s="1">
        <f>SUMIFS(bdd_V102[Activité combinée],bdd_V102[FINESS juridique],A22,bdd_V102[Validation prérequis SUN-ES], "Oui")</f>
        <v>22571</v>
      </c>
      <c r="F22" s="148">
        <f t="shared" si="1"/>
        <v>1</v>
      </c>
      <c r="G22" s="1" t="str">
        <f t="shared" si="0"/>
        <v>Oui</v>
      </c>
    </row>
    <row r="23" spans="1:7">
      <c r="A23" s="1">
        <v>40000168</v>
      </c>
      <c r="B23" t="str">
        <f>_xlfn.XLOOKUP(A23,bdd_V102[FINESS juridique],bdd_V102[Raison sociale juridique],"")</f>
        <v>CENTRE DES CARMES</v>
      </c>
      <c r="C23" t="str">
        <f>_xlfn.XLOOKUP(A23,bdd_V102[FINESS juridique],bdd_V102[[Région du FINESS juridique ]],"")</f>
        <v>PROVENCE-ALPES-CÔTE D'AZUR</v>
      </c>
      <c r="D23" s="1">
        <f>SUMIFS(bdd_V102[Activité combinée],bdd_V102[FINESS juridique],A23)</f>
        <v>20374</v>
      </c>
      <c r="E23" s="1">
        <f>SUMIFS(bdd_V102[Activité combinée],bdd_V102[FINESS juridique],A23,bdd_V102[Validation prérequis SUN-ES], "Oui")</f>
        <v>0</v>
      </c>
      <c r="F23" s="148">
        <f t="shared" si="1"/>
        <v>0</v>
      </c>
      <c r="G23" s="1" t="str">
        <f t="shared" si="0"/>
        <v>Non</v>
      </c>
    </row>
    <row r="24" spans="1:7">
      <c r="A24" s="1">
        <v>40000192</v>
      </c>
      <c r="B24" t="str">
        <f>_xlfn.XLOOKUP(A24,bdd_V102[FINESS juridique],bdd_V102[Raison sociale juridique],"")</f>
        <v>CLINIQUE TOUTES AURES</v>
      </c>
      <c r="C24" t="str">
        <f>_xlfn.XLOOKUP(A24,bdd_V102[FINESS juridique],bdd_V102[[Région du FINESS juridique ]],"")</f>
        <v>PROVENCE-ALPES-CÔTE D'AZUR</v>
      </c>
      <c r="D24" s="1">
        <f>SUMIFS(bdd_V102[Activité combinée],bdd_V102[FINESS juridique],A24)</f>
        <v>19003</v>
      </c>
      <c r="E24" s="1">
        <f>SUMIFS(bdd_V102[Activité combinée],bdd_V102[FINESS juridique],A24,bdd_V102[Validation prérequis SUN-ES], "Oui")</f>
        <v>19003</v>
      </c>
      <c r="F24" s="148">
        <f t="shared" si="1"/>
        <v>1</v>
      </c>
      <c r="G24" s="1" t="str">
        <f t="shared" si="0"/>
        <v>Oui</v>
      </c>
    </row>
    <row r="25" spans="1:7">
      <c r="A25" s="1">
        <v>40000200</v>
      </c>
      <c r="B25" t="str">
        <f>_xlfn.XLOOKUP(A25,bdd_V102[FINESS juridique],bdd_V102[Raison sociale juridique],"")</f>
        <v>CRF DE HAUTE PROVENCE L'EAU VIVE</v>
      </c>
      <c r="C25" t="str">
        <f>_xlfn.XLOOKUP(A25,bdd_V102[FINESS juridique],bdd_V102[[Région du FINESS juridique ]],"")</f>
        <v>PROVENCE-ALPES-CÔTE D'AZUR</v>
      </c>
      <c r="D25" s="1">
        <f>SUMIFS(bdd_V102[Activité combinée],bdd_V102[FINESS juridique],A25)</f>
        <v>15572</v>
      </c>
      <c r="E25" s="1">
        <f>SUMIFS(bdd_V102[Activité combinée],bdd_V102[FINESS juridique],A25,bdd_V102[Validation prérequis SUN-ES], "Oui")</f>
        <v>15572</v>
      </c>
      <c r="F25" s="148">
        <f t="shared" si="1"/>
        <v>1</v>
      </c>
      <c r="G25" s="1" t="str">
        <f t="shared" si="0"/>
        <v>Oui</v>
      </c>
    </row>
    <row r="26" spans="1:7">
      <c r="A26" s="1">
        <v>50000033</v>
      </c>
      <c r="B26" t="str">
        <f>_xlfn.XLOOKUP(A26,bdd_V102[FINESS juridique],bdd_V102[Raison sociale juridique],"")</f>
        <v>ADESSA</v>
      </c>
      <c r="C26" t="str">
        <f>_xlfn.XLOOKUP(A26,bdd_V102[FINESS juridique],bdd_V102[[Région du FINESS juridique ]],"")</f>
        <v>PROVENCE-ALPES-CÔTE D'AZUR</v>
      </c>
      <c r="D26" s="1">
        <f>SUMIFS(bdd_V102[Activité combinée],bdd_V102[FINESS juridique],A26)</f>
        <v>8986.5</v>
      </c>
      <c r="E26" s="1">
        <f>SUMIFS(bdd_V102[Activité combinée],bdd_V102[FINESS juridique],A26,bdd_V102[Validation prérequis SUN-ES], "Oui")</f>
        <v>8986.5</v>
      </c>
      <c r="F26" s="148">
        <f t="shared" si="1"/>
        <v>1</v>
      </c>
      <c r="G26" s="1" t="str">
        <f t="shared" si="0"/>
        <v>Oui</v>
      </c>
    </row>
    <row r="27" spans="1:7">
      <c r="A27" s="1">
        <v>50000082</v>
      </c>
      <c r="B27" t="str">
        <f>_xlfn.XLOOKUP(A27,bdd_V102[FINESS juridique],bdd_V102[Raison sociale juridique],"")</f>
        <v>CENTRE MEDICAL LA SOURCE</v>
      </c>
      <c r="C27" t="str">
        <f>_xlfn.XLOOKUP(A27,bdd_V102[FINESS juridique],bdd_V102[[Région du FINESS juridique ]],"")</f>
        <v>PROVENCE-ALPES-CÔTE D'AZUR</v>
      </c>
      <c r="D27" s="1">
        <f>SUMIFS(bdd_V102[Activité combinée],bdd_V102[FINESS juridique],A27)</f>
        <v>5831.5</v>
      </c>
      <c r="E27" s="1">
        <f>SUMIFS(bdd_V102[Activité combinée],bdd_V102[FINESS juridique],A27,bdd_V102[Validation prérequis SUN-ES], "Oui")</f>
        <v>0</v>
      </c>
      <c r="F27" s="148">
        <f t="shared" si="1"/>
        <v>0</v>
      </c>
      <c r="G27" s="1" t="str">
        <f t="shared" si="0"/>
        <v>Non</v>
      </c>
    </row>
    <row r="28" spans="1:7">
      <c r="A28" s="1">
        <v>50000496</v>
      </c>
      <c r="B28" t="str">
        <f>_xlfn.XLOOKUP(A28,bdd_V102[FINESS juridique],bdd_V102[Raison sociale juridique],"")</f>
        <v>LA GUISANE</v>
      </c>
      <c r="C28" t="str">
        <f>_xlfn.XLOOKUP(A28,bdd_V102[FINESS juridique],bdd_V102[[Région du FINESS juridique ]],"")</f>
        <v>PROVENCE-ALPES-CÔTE D'AZUR</v>
      </c>
      <c r="D28" s="1">
        <f>SUMIFS(bdd_V102[Activité combinée],bdd_V102[FINESS juridique],A28)</f>
        <v>6840.5</v>
      </c>
      <c r="E28" s="1">
        <f>SUMIFS(bdd_V102[Activité combinée],bdd_V102[FINESS juridique],A28,bdd_V102[Validation prérequis SUN-ES], "Oui")</f>
        <v>0</v>
      </c>
      <c r="F28" s="148">
        <f t="shared" si="1"/>
        <v>0</v>
      </c>
      <c r="G28" s="1" t="str">
        <f t="shared" si="0"/>
        <v>Non</v>
      </c>
    </row>
    <row r="29" spans="1:7">
      <c r="A29" s="1">
        <v>50000546</v>
      </c>
      <c r="B29" t="str">
        <f>_xlfn.XLOOKUP(A29,bdd_V102[FINESS juridique],bdd_V102[Raison sociale juridique],"")</f>
        <v>FONDATION EDITH SELTZER</v>
      </c>
      <c r="C29" t="str">
        <f>_xlfn.XLOOKUP(A29,bdd_V102[FINESS juridique],bdd_V102[[Région du FINESS juridique ]],"")</f>
        <v>PROVENCE-ALPES-CÔTE D'AZUR</v>
      </c>
      <c r="D29" s="1">
        <f>SUMIFS(bdd_V102[Activité combinée],bdd_V102[FINESS juridique],A29)</f>
        <v>23506.5</v>
      </c>
      <c r="E29" s="1">
        <f>SUMIFS(bdd_V102[Activité combinée],bdd_V102[FINESS juridique],A29,bdd_V102[Validation prérequis SUN-ES], "Oui")</f>
        <v>23506.5</v>
      </c>
      <c r="F29" s="148">
        <f t="shared" si="1"/>
        <v>1</v>
      </c>
      <c r="G29" s="1" t="str">
        <f t="shared" si="0"/>
        <v>Oui</v>
      </c>
    </row>
    <row r="30" spans="1:7">
      <c r="A30" s="1">
        <v>50000561</v>
      </c>
      <c r="B30" t="str">
        <f>_xlfn.XLOOKUP(A30,bdd_V102[FINESS juridique],bdd_V102[Raison sociale juridique],"")</f>
        <v>CENTRE MEDICAL LA DURANCE</v>
      </c>
      <c r="C30" t="str">
        <f>_xlfn.XLOOKUP(A30,bdd_V102[FINESS juridique],bdd_V102[[Région du FINESS juridique ]],"")</f>
        <v>PROVENCE-ALPES-CÔTE D'AZUR</v>
      </c>
      <c r="D30" s="1">
        <f>SUMIFS(bdd_V102[Activité combinée],bdd_V102[FINESS juridique],A30)</f>
        <v>12170.5</v>
      </c>
      <c r="E30" s="1">
        <f>SUMIFS(bdd_V102[Activité combinée],bdd_V102[FINESS juridique],A30,bdd_V102[Validation prérequis SUN-ES], "Oui")</f>
        <v>12170.5</v>
      </c>
      <c r="F30" s="148">
        <f t="shared" si="1"/>
        <v>1</v>
      </c>
      <c r="G30" s="1" t="str">
        <f t="shared" si="0"/>
        <v>Oui</v>
      </c>
    </row>
    <row r="31" spans="1:7">
      <c r="A31" s="1">
        <v>50000645</v>
      </c>
      <c r="B31" t="str">
        <f>_xlfn.XLOOKUP(A31,bdd_V102[FINESS juridique],bdd_V102[Raison sociale juridique],"")</f>
        <v>ATHENA LE FUTUR ANTERIEUR</v>
      </c>
      <c r="C31" t="str">
        <f>_xlfn.XLOOKUP(A31,bdd_V102[FINESS juridique],bdd_V102[[Région du FINESS juridique ]],"")</f>
        <v>PROVENCE-ALPES-CÔTE D'AZUR</v>
      </c>
      <c r="D31" s="1">
        <f>SUMIFS(bdd_V102[Activité combinée],bdd_V102[FINESS juridique],A31)</f>
        <v>4244</v>
      </c>
      <c r="E31" s="1">
        <f>SUMIFS(bdd_V102[Activité combinée],bdd_V102[FINESS juridique],A31,bdd_V102[Validation prérequis SUN-ES], "Oui")</f>
        <v>0</v>
      </c>
      <c r="F31" s="148">
        <f t="shared" si="1"/>
        <v>0</v>
      </c>
      <c r="G31" s="1" t="str">
        <f t="shared" si="0"/>
        <v>Non</v>
      </c>
    </row>
    <row r="32" spans="1:7">
      <c r="A32" s="1">
        <v>50000678</v>
      </c>
      <c r="B32" t="str">
        <f>_xlfn.XLOOKUP(A32,bdd_V102[FINESS juridique],bdd_V102[Raison sociale juridique],"")</f>
        <v>CLINIQUE DU SOUFFLE LES ACACIAS</v>
      </c>
      <c r="C32" t="str">
        <f>_xlfn.XLOOKUP(A32,bdd_V102[FINESS juridique],bdd_V102[[Région du FINESS juridique ]],"")</f>
        <v>PROVENCE-ALPES-CÔTE D'AZUR</v>
      </c>
      <c r="D32" s="1">
        <f>SUMIFS(bdd_V102[Activité combinée],bdd_V102[FINESS juridique],A32)</f>
        <v>11378.5</v>
      </c>
      <c r="E32" s="1">
        <f>SUMIFS(bdd_V102[Activité combinée],bdd_V102[FINESS juridique],A32,bdd_V102[Validation prérequis SUN-ES], "Oui")</f>
        <v>11378.5</v>
      </c>
      <c r="F32" s="148">
        <f t="shared" si="1"/>
        <v>1</v>
      </c>
      <c r="G32" s="1" t="str">
        <f t="shared" si="0"/>
        <v>Oui</v>
      </c>
    </row>
    <row r="33" spans="1:7">
      <c r="A33" s="1">
        <v>50001163</v>
      </c>
      <c r="B33" t="str">
        <f>_xlfn.XLOOKUP(A33,bdd_V102[FINESS juridique],bdd_V102[Raison sociale juridique],"")</f>
        <v>CLINIQUE MONTJOY</v>
      </c>
      <c r="C33" t="str">
        <f>_xlfn.XLOOKUP(A33,bdd_V102[FINESS juridique],bdd_V102[[Région du FINESS juridique ]],"")</f>
        <v>PROVENCE-ALPES-CÔTE D'AZUR</v>
      </c>
      <c r="D33" s="1">
        <f>SUMIFS(bdd_V102[Activité combinée],bdd_V102[FINESS juridique],A33)</f>
        <v>10105</v>
      </c>
      <c r="E33" s="1">
        <f>SUMIFS(bdd_V102[Activité combinée],bdd_V102[FINESS juridique],A33,bdd_V102[Validation prérequis SUN-ES], "Oui")</f>
        <v>10105</v>
      </c>
      <c r="F33" s="148">
        <f t="shared" si="1"/>
        <v>1</v>
      </c>
      <c r="G33" s="1" t="str">
        <f t="shared" si="0"/>
        <v>Oui</v>
      </c>
    </row>
    <row r="34" spans="1:7">
      <c r="A34" s="1">
        <v>50006931</v>
      </c>
      <c r="B34" t="str">
        <f>_xlfn.XLOOKUP(A34,bdd_V102[FINESS juridique],bdd_V102[Raison sociale juridique],"")</f>
        <v>POLYCLINIQUE DES ALPES DU SUD GAP</v>
      </c>
      <c r="C34" t="str">
        <f>_xlfn.XLOOKUP(A34,bdd_V102[FINESS juridique],bdd_V102[[Région du FINESS juridique ]],"")</f>
        <v>PROVENCE-ALPES-CÔTE D'AZUR</v>
      </c>
      <c r="D34" s="1">
        <f>SUMIFS(bdd_V102[Activité combinée],bdd_V102[FINESS juridique],A34)</f>
        <v>20123</v>
      </c>
      <c r="E34" s="1">
        <f>SUMIFS(bdd_V102[Activité combinée],bdd_V102[FINESS juridique],A34,bdd_V102[Validation prérequis SUN-ES], "Oui")</f>
        <v>20123</v>
      </c>
      <c r="F34" s="148">
        <f t="shared" si="1"/>
        <v>1</v>
      </c>
      <c r="G34" s="1" t="str">
        <f t="shared" si="0"/>
        <v>Oui</v>
      </c>
    </row>
    <row r="35" spans="1:7">
      <c r="A35" s="1">
        <v>60000049</v>
      </c>
      <c r="B35" t="str">
        <f>_xlfn.XLOOKUP(A35,bdd_V102[FINESS juridique],bdd_V102[Raison sociale juridique],"")</f>
        <v>ASSOCIATION CLINIQUE SAINT DOMINIQUE</v>
      </c>
      <c r="C35" t="str">
        <f>_xlfn.XLOOKUP(A35,bdd_V102[FINESS juridique],bdd_V102[[Région du FINESS juridique ]],"")</f>
        <v>PROVENCE-ALPES-CÔTE D'AZUR</v>
      </c>
      <c r="D35" s="1">
        <f>SUMIFS(bdd_V102[Activité combinée],bdd_V102[FINESS juridique],A35)</f>
        <v>17708.5</v>
      </c>
      <c r="E35" s="1">
        <f>SUMIFS(bdd_V102[Activité combinée],bdd_V102[FINESS juridique],A35,bdd_V102[Validation prérequis SUN-ES], "Oui")</f>
        <v>17708.5</v>
      </c>
      <c r="F35" s="148">
        <f t="shared" si="1"/>
        <v>1</v>
      </c>
      <c r="G35" s="1" t="str">
        <f t="shared" si="0"/>
        <v>Oui</v>
      </c>
    </row>
    <row r="36" spans="1:7">
      <c r="A36" s="1">
        <v>60000155</v>
      </c>
      <c r="B36" t="str">
        <f>_xlfn.XLOOKUP(A36,bdd_V102[FINESS juridique],bdd_V102[Raison sociale juridique],"")</f>
        <v>LES ROSIERS</v>
      </c>
      <c r="C36" t="str">
        <f>_xlfn.XLOOKUP(A36,bdd_V102[FINESS juridique],bdd_V102[[Région du FINESS juridique ]],"")</f>
        <v>PROVENCE-ALPES-CÔTE D'AZUR</v>
      </c>
      <c r="D36" s="1">
        <f>SUMIFS(bdd_V102[Activité combinée],bdd_V102[FINESS juridique],A36)</f>
        <v>9071</v>
      </c>
      <c r="E36" s="1">
        <f>SUMIFS(bdd_V102[Activité combinée],bdd_V102[FINESS juridique],A36,bdd_V102[Validation prérequis SUN-ES], "Oui")</f>
        <v>9071</v>
      </c>
      <c r="F36" s="148">
        <f t="shared" si="1"/>
        <v>1</v>
      </c>
      <c r="G36" s="1" t="str">
        <f t="shared" si="0"/>
        <v>Oui</v>
      </c>
    </row>
    <row r="37" spans="1:7">
      <c r="A37" s="1">
        <v>60000171</v>
      </c>
      <c r="B37" t="str">
        <f>_xlfn.XLOOKUP(A37,bdd_V102[FINESS juridique],bdd_V102[Raison sociale juridique],"")</f>
        <v>E3S SAINT JEAN</v>
      </c>
      <c r="C37" t="str">
        <f>_xlfn.XLOOKUP(A37,bdd_V102[FINESS juridique],bdd_V102[[Région du FINESS juridique ]],"")</f>
        <v>PROVENCE-ALPES-CÔTE D'AZUR</v>
      </c>
      <c r="D37" s="1">
        <f>SUMIFS(bdd_V102[Activité combinée],bdd_V102[FINESS juridique],A37)</f>
        <v>9345.5</v>
      </c>
      <c r="E37" s="1">
        <f>SUMIFS(bdd_V102[Activité combinée],bdd_V102[FINESS juridique],A37,bdd_V102[Validation prérequis SUN-ES], "Oui")</f>
        <v>0</v>
      </c>
      <c r="F37" s="148">
        <f t="shared" si="1"/>
        <v>0</v>
      </c>
      <c r="G37" s="1" t="str">
        <f t="shared" si="0"/>
        <v>Non</v>
      </c>
    </row>
    <row r="38" spans="1:7">
      <c r="A38" s="1">
        <v>60000205</v>
      </c>
      <c r="B38" t="str">
        <f>_xlfn.XLOOKUP(A38,bdd_V102[FINESS juridique],bdd_V102[Raison sociale juridique],"")</f>
        <v>SAS MONTSINERY</v>
      </c>
      <c r="C38" t="str">
        <f>_xlfn.XLOOKUP(A38,bdd_V102[FINESS juridique],bdd_V102[[Région du FINESS juridique ]],"")</f>
        <v>PROVENCE-ALPES-CÔTE D'AZUR</v>
      </c>
      <c r="D38" s="1">
        <f>SUMIFS(bdd_V102[Activité combinée],bdd_V102[FINESS juridique],A38)</f>
        <v>13274.5</v>
      </c>
      <c r="E38" s="1">
        <f>SUMIFS(bdd_V102[Activité combinée],bdd_V102[FINESS juridique],A38,bdd_V102[Validation prérequis SUN-ES], "Oui")</f>
        <v>0</v>
      </c>
      <c r="F38" s="148">
        <f t="shared" si="1"/>
        <v>0</v>
      </c>
      <c r="G38" s="1" t="str">
        <f t="shared" si="0"/>
        <v>Non</v>
      </c>
    </row>
    <row r="39" spans="1:7">
      <c r="A39" s="1">
        <v>60000213</v>
      </c>
      <c r="B39" t="str">
        <f>_xlfn.XLOOKUP(A39,bdd_V102[FINESS juridique],bdd_V102[Raison sociale juridique],"")</f>
        <v>LUSEBOR CLINIQUE SAINT FRANCOIS</v>
      </c>
      <c r="C39" t="str">
        <f>_xlfn.XLOOKUP(A39,bdd_V102[FINESS juridique],bdd_V102[[Région du FINESS juridique ]],"")</f>
        <v>PROVENCE-ALPES-CÔTE D'AZUR</v>
      </c>
      <c r="D39" s="1">
        <f>SUMIFS(bdd_V102[Activité combinée],bdd_V102[FINESS juridique],A39)</f>
        <v>22223.75</v>
      </c>
      <c r="E39" s="1">
        <f>SUMIFS(bdd_V102[Activité combinée],bdd_V102[FINESS juridique],A39,bdd_V102[Validation prérequis SUN-ES], "Oui")</f>
        <v>22223.75</v>
      </c>
      <c r="F39" s="148">
        <f t="shared" si="1"/>
        <v>1</v>
      </c>
      <c r="G39" s="1" t="str">
        <f t="shared" si="0"/>
        <v>Oui</v>
      </c>
    </row>
    <row r="40" spans="1:7">
      <c r="A40" s="1">
        <v>60000221</v>
      </c>
      <c r="B40" t="str">
        <f>_xlfn.XLOOKUP(A40,bdd_V102[FINESS juridique],bdd_V102[Raison sociale juridique],"")</f>
        <v>CLINIQUE INTERNATIONALE DE CANNES</v>
      </c>
      <c r="C40" t="str">
        <f>_xlfn.XLOOKUP(A40,bdd_V102[FINESS juridique],bdd_V102[[Région du FINESS juridique ]],"")</f>
        <v>PROVENCE-ALPES-CÔTE D'AZUR</v>
      </c>
      <c r="D40" s="1">
        <f>SUMIFS(bdd_V102[Activité combinée],bdd_V102[FINESS juridique],A40)</f>
        <v>35074</v>
      </c>
      <c r="E40" s="1">
        <f>SUMIFS(bdd_V102[Activité combinée],bdd_V102[FINESS juridique],A40,bdd_V102[Validation prérequis SUN-ES], "Oui")</f>
        <v>35074</v>
      </c>
      <c r="F40" s="148">
        <f t="shared" si="1"/>
        <v>1</v>
      </c>
      <c r="G40" s="1" t="str">
        <f t="shared" si="0"/>
        <v>Oui</v>
      </c>
    </row>
    <row r="41" spans="1:7">
      <c r="A41" s="1">
        <v>60000239</v>
      </c>
      <c r="B41" t="str">
        <f>_xlfn.XLOOKUP(A41,bdd_V102[FINESS juridique],bdd_V102[Raison sociale juridique],"")</f>
        <v>POLYCLINIQUE SAINT JEAN</v>
      </c>
      <c r="C41" t="str">
        <f>_xlfn.XLOOKUP(A41,bdd_V102[FINESS juridique],bdd_V102[[Région du FINESS juridique ]],"")</f>
        <v>PROVENCE-ALPES-CÔTE D'AZUR</v>
      </c>
      <c r="D41" s="1">
        <f>SUMIFS(bdd_V102[Activité combinée],bdd_V102[FINESS juridique],A41)</f>
        <v>84267</v>
      </c>
      <c r="E41" s="1">
        <f>SUMIFS(bdd_V102[Activité combinée],bdd_V102[FINESS juridique],A41,bdd_V102[Validation prérequis SUN-ES], "Oui")</f>
        <v>84267</v>
      </c>
      <c r="F41" s="148">
        <f t="shared" si="1"/>
        <v>1</v>
      </c>
      <c r="G41" s="1" t="str">
        <f t="shared" si="0"/>
        <v>Oui</v>
      </c>
    </row>
    <row r="42" spans="1:7">
      <c r="A42" s="1">
        <v>60000247</v>
      </c>
      <c r="B42" t="str">
        <f>_xlfn.XLOOKUP(A42,bdd_V102[FINESS juridique],bdd_V102[Raison sociale juridique],"")</f>
        <v>LE VAL D'ESTREILLES</v>
      </c>
      <c r="C42" t="str">
        <f>_xlfn.XLOOKUP(A42,bdd_V102[FINESS juridique],bdd_V102[[Région du FINESS juridique ]],"")</f>
        <v>PROVENCE-ALPES-CÔTE D'AZUR</v>
      </c>
      <c r="D42" s="1">
        <f>SUMIFS(bdd_V102[Activité combinée],bdd_V102[FINESS juridique],A42)</f>
        <v>10694.5</v>
      </c>
      <c r="E42" s="1">
        <f>SUMIFS(bdd_V102[Activité combinée],bdd_V102[FINESS juridique],A42,bdd_V102[Validation prérequis SUN-ES], "Oui")</f>
        <v>0</v>
      </c>
      <c r="F42" s="148">
        <f t="shared" si="1"/>
        <v>0</v>
      </c>
      <c r="G42" s="1" t="str">
        <f t="shared" si="0"/>
        <v>Non</v>
      </c>
    </row>
    <row r="43" spans="1:7">
      <c r="A43" s="1">
        <v>60000262</v>
      </c>
      <c r="B43" t="str">
        <f>_xlfn.XLOOKUP(A43,bdd_V102[FINESS juridique],bdd_V102[Raison sociale juridique],"")</f>
        <v>CLINIQUE LA GRANGEA</v>
      </c>
      <c r="C43" t="str">
        <f>_xlfn.XLOOKUP(A43,bdd_V102[FINESS juridique],bdd_V102[[Région du FINESS juridique ]],"")</f>
        <v>PROVENCE-ALPES-CÔTE D'AZUR</v>
      </c>
      <c r="D43" s="1">
        <f>SUMIFS(bdd_V102[Activité combinée],bdd_V102[FINESS juridique],A43)</f>
        <v>11272.5</v>
      </c>
      <c r="E43" s="1">
        <f>SUMIFS(bdd_V102[Activité combinée],bdd_V102[FINESS juridique],A43,bdd_V102[Validation prérequis SUN-ES], "Oui")</f>
        <v>11272.5</v>
      </c>
      <c r="F43" s="148">
        <f t="shared" si="1"/>
        <v>1</v>
      </c>
      <c r="G43" s="1" t="str">
        <f t="shared" si="0"/>
        <v>Oui</v>
      </c>
    </row>
    <row r="44" spans="1:7">
      <c r="A44" s="1">
        <v>60000270</v>
      </c>
      <c r="B44" t="str">
        <f>_xlfn.XLOOKUP(A44,bdd_V102[FINESS juridique],bdd_V102[Raison sociale juridique],"")</f>
        <v>CLINIQUE DU PALAIS</v>
      </c>
      <c r="C44" t="str">
        <f>_xlfn.XLOOKUP(A44,bdd_V102[FINESS juridique],bdd_V102[[Région du FINESS juridique ]],"")</f>
        <v>PROVENCE-ALPES-CÔTE D'AZUR</v>
      </c>
      <c r="D44" s="1">
        <f>SUMIFS(bdd_V102[Activité combinée],bdd_V102[FINESS juridique],A44)</f>
        <v>14065</v>
      </c>
      <c r="E44" s="1">
        <f>SUMIFS(bdd_V102[Activité combinée],bdd_V102[FINESS juridique],A44,bdd_V102[Validation prérequis SUN-ES], "Oui")</f>
        <v>14065</v>
      </c>
      <c r="F44" s="148">
        <f t="shared" si="1"/>
        <v>1</v>
      </c>
      <c r="G44" s="1" t="str">
        <f t="shared" si="0"/>
        <v>Oui</v>
      </c>
    </row>
    <row r="45" spans="1:7">
      <c r="A45" s="1">
        <v>60000312</v>
      </c>
      <c r="B45" t="str">
        <f>_xlfn.XLOOKUP(A45,bdd_V102[FINESS juridique],bdd_V102[Raison sociale juridique],"")</f>
        <v>CLINIQUE LE MERIDIEN</v>
      </c>
      <c r="C45" t="str">
        <f>_xlfn.XLOOKUP(A45,bdd_V102[FINESS juridique],bdd_V102[[Région du FINESS juridique ]],"")</f>
        <v>PROVENCE-ALPES-CÔTE D'AZUR</v>
      </c>
      <c r="D45" s="1">
        <f>SUMIFS(bdd_V102[Activité combinée],bdd_V102[FINESS juridique],A45)</f>
        <v>5338.5</v>
      </c>
      <c r="E45" s="1">
        <f>SUMIFS(bdd_V102[Activité combinée],bdd_V102[FINESS juridique],A45,bdd_V102[Validation prérequis SUN-ES], "Oui")</f>
        <v>5338.5</v>
      </c>
      <c r="F45" s="148">
        <f t="shared" si="1"/>
        <v>1</v>
      </c>
      <c r="G45" s="1" t="str">
        <f t="shared" si="0"/>
        <v>Oui</v>
      </c>
    </row>
    <row r="46" spans="1:7">
      <c r="A46" s="1">
        <v>60000361</v>
      </c>
      <c r="B46" t="str">
        <f>_xlfn.XLOOKUP(A46,bdd_V102[FINESS juridique],bdd_V102[Raison sociale juridique],"")</f>
        <v>CLINIQUE SAINT GEORGE</v>
      </c>
      <c r="C46" t="str">
        <f>_xlfn.XLOOKUP(A46,bdd_V102[FINESS juridique],bdd_V102[[Région du FINESS juridique ]],"")</f>
        <v>PROVENCE-ALPES-CÔTE D'AZUR</v>
      </c>
      <c r="D46" s="1">
        <f>SUMIFS(bdd_V102[Activité combinée],bdd_V102[FINESS juridique],A46)</f>
        <v>99568.5</v>
      </c>
      <c r="E46" s="1">
        <f>SUMIFS(bdd_V102[Activité combinée],bdd_V102[FINESS juridique],A46,bdd_V102[Validation prérequis SUN-ES], "Oui")</f>
        <v>99568.5</v>
      </c>
      <c r="F46" s="148">
        <f t="shared" si="1"/>
        <v>1</v>
      </c>
      <c r="G46" s="1" t="str">
        <f t="shared" si="0"/>
        <v>Oui</v>
      </c>
    </row>
    <row r="47" spans="1:7">
      <c r="A47" s="1">
        <v>60000395</v>
      </c>
      <c r="B47" t="str">
        <f>_xlfn.XLOOKUP(A47,bdd_V102[FINESS juridique],bdd_V102[Raison sociale juridique],"")</f>
        <v>CLINIQUE SAINT LUC</v>
      </c>
      <c r="C47" t="str">
        <f>_xlfn.XLOOKUP(A47,bdd_V102[FINESS juridique],bdd_V102[[Région du FINESS juridique ]],"")</f>
        <v>PROVENCE-ALPES-CÔTE D'AZUR</v>
      </c>
      <c r="D47" s="1">
        <f>SUMIFS(bdd_V102[Activité combinée],bdd_V102[FINESS juridique],A47)</f>
        <v>9199.25</v>
      </c>
      <c r="E47" s="1">
        <f>SUMIFS(bdd_V102[Activité combinée],bdd_V102[FINESS juridique],A47,bdd_V102[Validation prérequis SUN-ES], "Oui")</f>
        <v>9199.25</v>
      </c>
      <c r="F47" s="148">
        <f t="shared" si="1"/>
        <v>1</v>
      </c>
      <c r="G47" s="1" t="str">
        <f t="shared" si="0"/>
        <v>Oui</v>
      </c>
    </row>
    <row r="48" spans="1:7">
      <c r="A48" s="1">
        <v>60000403</v>
      </c>
      <c r="B48" t="str">
        <f>_xlfn.XLOOKUP(A48,bdd_V102[FINESS juridique],bdd_V102[Raison sociale juridique],"")</f>
        <v>POLYCLINIQUE SANTA MARIA</v>
      </c>
      <c r="C48" t="str">
        <f>_xlfn.XLOOKUP(A48,bdd_V102[FINESS juridique],bdd_V102[[Région du FINESS juridique ]],"")</f>
        <v>PROVENCE-ALPES-CÔTE D'AZUR</v>
      </c>
      <c r="D48" s="1">
        <f>SUMIFS(bdd_V102[Activité combinée],bdd_V102[FINESS juridique],A48)</f>
        <v>45971</v>
      </c>
      <c r="E48" s="1">
        <f>SUMIFS(bdd_V102[Activité combinée],bdd_V102[FINESS juridique],A48,bdd_V102[Validation prérequis SUN-ES], "Oui")</f>
        <v>45971</v>
      </c>
      <c r="F48" s="148">
        <f t="shared" si="1"/>
        <v>1</v>
      </c>
      <c r="G48" s="1" t="str">
        <f t="shared" si="0"/>
        <v>Oui</v>
      </c>
    </row>
    <row r="49" spans="1:7">
      <c r="A49" s="1">
        <v>60000635</v>
      </c>
      <c r="B49" t="str">
        <f>_xlfn.XLOOKUP(A49,bdd_V102[FINESS juridique],bdd_V102[Raison sociale juridique],"")</f>
        <v>CLINIQUE SAINT ANTOINE KANTYS CENTRE</v>
      </c>
      <c r="C49" t="str">
        <f>_xlfn.XLOOKUP(A49,bdd_V102[FINESS juridique],bdd_V102[[Région du FINESS juridique ]],"")</f>
        <v>PROVENCE-ALPES-CÔTE D'AZUR</v>
      </c>
      <c r="D49" s="1">
        <f>SUMIFS(bdd_V102[Activité combinée],bdd_V102[FINESS juridique],A49)</f>
        <v>30388.5</v>
      </c>
      <c r="E49" s="1">
        <f>SUMIFS(bdd_V102[Activité combinée],bdd_V102[FINESS juridique],A49,bdd_V102[Validation prérequis SUN-ES], "Oui")</f>
        <v>30388.5</v>
      </c>
      <c r="F49" s="148">
        <f t="shared" si="1"/>
        <v>1</v>
      </c>
      <c r="G49" s="1" t="str">
        <f t="shared" si="0"/>
        <v>Oui</v>
      </c>
    </row>
    <row r="50" spans="1:7">
      <c r="A50" s="1">
        <v>60000718</v>
      </c>
      <c r="B50" t="str">
        <f>_xlfn.XLOOKUP(A50,bdd_V102[FINESS juridique],bdd_V102[Raison sociale juridique],"")</f>
        <v>INSTITUT POLYCLINIQUE DE CANNES</v>
      </c>
      <c r="C50" t="str">
        <f>_xlfn.XLOOKUP(A50,bdd_V102[FINESS juridique],bdd_V102[[Région du FINESS juridique ]],"")</f>
        <v>PROVENCE-ALPES-CÔTE D'AZUR</v>
      </c>
      <c r="D50" s="1">
        <f>SUMIFS(bdd_V102[Activité combinée],bdd_V102[FINESS juridique],A50)</f>
        <v>21193.5</v>
      </c>
      <c r="E50" s="1">
        <f>SUMIFS(bdd_V102[Activité combinée],bdd_V102[FINESS juridique],A50,bdd_V102[Validation prérequis SUN-ES], "Oui")</f>
        <v>21193.5</v>
      </c>
      <c r="F50" s="148">
        <f t="shared" si="1"/>
        <v>1</v>
      </c>
      <c r="G50" s="1" t="str">
        <f t="shared" si="0"/>
        <v>Oui</v>
      </c>
    </row>
    <row r="51" spans="1:7">
      <c r="A51" s="1">
        <v>60000858</v>
      </c>
      <c r="B51" t="str">
        <f>_xlfn.XLOOKUP(A51,bdd_V102[FINESS juridique],bdd_V102[Raison sociale juridique],"")</f>
        <v>CLINIQUE DE LA COSTIERE</v>
      </c>
      <c r="C51" t="str">
        <f>_xlfn.XLOOKUP(A51,bdd_V102[FINESS juridique],bdd_V102[[Région du FINESS juridique ]],"")</f>
        <v>PROVENCE-ALPES-CÔTE D'AZUR</v>
      </c>
      <c r="D51" s="1">
        <f>SUMIFS(bdd_V102[Activité combinée],bdd_V102[FINESS juridique],A51)</f>
        <v>15330.75</v>
      </c>
      <c r="E51" s="1">
        <f>SUMIFS(bdd_V102[Activité combinée],bdd_V102[FINESS juridique],A51,bdd_V102[Validation prérequis SUN-ES], "Oui")</f>
        <v>15330.75</v>
      </c>
      <c r="F51" s="148">
        <f t="shared" si="1"/>
        <v>1</v>
      </c>
      <c r="G51" s="1" t="str">
        <f t="shared" si="0"/>
        <v>Oui</v>
      </c>
    </row>
    <row r="52" spans="1:7">
      <c r="A52" s="1">
        <v>60001484</v>
      </c>
      <c r="B52" t="str">
        <f>_xlfn.XLOOKUP(A52,bdd_V102[FINESS juridique],bdd_V102[Raison sociale juridique],"")</f>
        <v>HAD NICE &amp; REGION</v>
      </c>
      <c r="C52" t="str">
        <f>_xlfn.XLOOKUP(A52,bdd_V102[FINESS juridique],bdd_V102[[Région du FINESS juridique ]],"")</f>
        <v>PROVENCE-ALPES-CÔTE D'AZUR</v>
      </c>
      <c r="D52" s="1">
        <f>SUMIFS(bdd_V102[Activité combinée],bdd_V102[FINESS juridique],A52)</f>
        <v>50399.5</v>
      </c>
      <c r="E52" s="1">
        <f>SUMIFS(bdd_V102[Activité combinée],bdd_V102[FINESS juridique],A52,bdd_V102[Validation prérequis SUN-ES], "Oui")</f>
        <v>50399.5</v>
      </c>
      <c r="F52" s="148">
        <f t="shared" si="1"/>
        <v>1</v>
      </c>
      <c r="G52" s="1" t="str">
        <f t="shared" si="0"/>
        <v>Oui</v>
      </c>
    </row>
    <row r="53" spans="1:7">
      <c r="A53" s="1">
        <v>60001997</v>
      </c>
      <c r="B53" t="str">
        <f>_xlfn.XLOOKUP(A53,bdd_V102[FINESS juridique],bdd_V102[Raison sociale juridique],"")</f>
        <v>SASCOP CALME</v>
      </c>
      <c r="C53" t="str">
        <f>_xlfn.XLOOKUP(A53,bdd_V102[FINESS juridique],bdd_V102[[Région du FINESS juridique ]],"")</f>
        <v>PROVENCE-ALPES-CÔTE D'AZUR</v>
      </c>
      <c r="D53" s="1">
        <f>SUMIFS(bdd_V102[Activité combinée],bdd_V102[FINESS juridique],A53)</f>
        <v>8080.5</v>
      </c>
      <c r="E53" s="1">
        <f>SUMIFS(bdd_V102[Activité combinée],bdd_V102[FINESS juridique],A53,bdd_V102[Validation prérequis SUN-ES], "Oui")</f>
        <v>8080.5</v>
      </c>
      <c r="F53" s="148">
        <f t="shared" si="1"/>
        <v>1</v>
      </c>
      <c r="G53" s="1" t="str">
        <f t="shared" si="0"/>
        <v>Oui</v>
      </c>
    </row>
    <row r="54" spans="1:7">
      <c r="A54" s="1">
        <v>60002912</v>
      </c>
      <c r="B54" t="str">
        <f>_xlfn.XLOOKUP(A54,bdd_V102[FINESS juridique],bdd_V102[Raison sociale juridique],"")</f>
        <v>SOCIETE MEDITERRANEENNE DE DIETETIQUE</v>
      </c>
      <c r="C54" t="str">
        <f>_xlfn.XLOOKUP(A54,bdd_V102[FINESS juridique],bdd_V102[[Région du FINESS juridique ]],"")</f>
        <v>PROVENCE-ALPES-CÔTE D'AZUR</v>
      </c>
      <c r="D54" s="1">
        <f>SUMIFS(bdd_V102[Activité combinée],bdd_V102[FINESS juridique],A54)</f>
        <v>21754.5</v>
      </c>
      <c r="E54" s="1">
        <f>SUMIFS(bdd_V102[Activité combinée],bdd_V102[FINESS juridique],A54,bdd_V102[Validation prérequis SUN-ES], "Oui")</f>
        <v>21754.5</v>
      </c>
      <c r="F54" s="148">
        <f t="shared" si="1"/>
        <v>1</v>
      </c>
      <c r="G54" s="1" t="str">
        <f t="shared" si="0"/>
        <v>Oui</v>
      </c>
    </row>
    <row r="55" spans="1:7">
      <c r="A55" s="1">
        <v>60004959</v>
      </c>
      <c r="B55" t="str">
        <f>_xlfn.XLOOKUP(A55,bdd_V102[FINESS juridique],bdd_V102[Raison sociale juridique],"")</f>
        <v>CLINIQUE DU PARC IMPERIAL</v>
      </c>
      <c r="C55" t="str">
        <f>_xlfn.XLOOKUP(A55,bdd_V102[FINESS juridique],bdd_V102[[Région du FINESS juridique ]],"")</f>
        <v>PROVENCE-ALPES-CÔTE D'AZUR</v>
      </c>
      <c r="D55" s="1">
        <f>SUMIFS(bdd_V102[Activité combinée],bdd_V102[FINESS juridique],A55)</f>
        <v>34126</v>
      </c>
      <c r="E55" s="1">
        <f>SUMIFS(bdd_V102[Activité combinée],bdd_V102[FINESS juridique],A55,bdd_V102[Validation prérequis SUN-ES], "Oui")</f>
        <v>34126</v>
      </c>
      <c r="F55" s="148">
        <f t="shared" si="1"/>
        <v>1</v>
      </c>
      <c r="G55" s="1" t="str">
        <f t="shared" si="0"/>
        <v>Oui</v>
      </c>
    </row>
    <row r="56" spans="1:7">
      <c r="A56" s="1">
        <v>60005188</v>
      </c>
      <c r="B56" t="str">
        <f>_xlfn.XLOOKUP(A56,bdd_V102[FINESS juridique],bdd_V102[Raison sociale juridique],"")</f>
        <v>RECAM</v>
      </c>
      <c r="C56" t="str">
        <f>_xlfn.XLOOKUP(A56,bdd_V102[FINESS juridique],bdd_V102[[Région du FINESS juridique ]],"")</f>
        <v>PROVENCE-ALPES-CÔTE D'AZUR</v>
      </c>
      <c r="D56" s="1">
        <f>SUMIFS(bdd_V102[Activité combinée],bdd_V102[FINESS juridique],A56)</f>
        <v>9279</v>
      </c>
      <c r="E56" s="1">
        <f>SUMIFS(bdd_V102[Activité combinée],bdd_V102[FINESS juridique],A56,bdd_V102[Validation prérequis SUN-ES], "Oui")</f>
        <v>9279</v>
      </c>
      <c r="F56" s="148">
        <f t="shared" si="1"/>
        <v>1</v>
      </c>
      <c r="G56" s="1" t="str">
        <f t="shared" si="0"/>
        <v>Oui</v>
      </c>
    </row>
    <row r="57" spans="1:7">
      <c r="A57" s="1">
        <v>60006939</v>
      </c>
      <c r="B57" t="str">
        <f>_xlfn.XLOOKUP(A57,bdd_V102[FINESS juridique],bdd_V102[Raison sociale juridique],"")</f>
        <v>ASSOCIATION CHAINES DE VIE 06</v>
      </c>
      <c r="C57" t="str">
        <f>_xlfn.XLOOKUP(A57,bdd_V102[FINESS juridique],bdd_V102[[Région du FINESS juridique ]],"")</f>
        <v>PROVENCE-ALPES-CÔTE D'AZUR</v>
      </c>
      <c r="D57" s="1">
        <f>SUMIFS(bdd_V102[Activité combinée],bdd_V102[FINESS juridique],A57)</f>
        <v>8097</v>
      </c>
      <c r="E57" s="1">
        <f>SUMIFS(bdd_V102[Activité combinée],bdd_V102[FINESS juridique],A57,bdd_V102[Validation prérequis SUN-ES], "Oui")</f>
        <v>8097</v>
      </c>
      <c r="F57" s="148">
        <f t="shared" si="1"/>
        <v>1</v>
      </c>
      <c r="G57" s="1" t="str">
        <f t="shared" si="0"/>
        <v>Oui</v>
      </c>
    </row>
    <row r="58" spans="1:7">
      <c r="A58" s="1">
        <v>60010808</v>
      </c>
      <c r="B58" t="str">
        <f>_xlfn.XLOOKUP(A58,bdd_V102[FINESS juridique],bdd_V102[Raison sociale juridique],"")</f>
        <v>ASSO GEST HOP PRIVE GERIAT LES SOURCES</v>
      </c>
      <c r="C58" t="str">
        <f>_xlfn.XLOOKUP(A58,bdd_V102[FINESS juridique],bdd_V102[[Région du FINESS juridique ]],"")</f>
        <v>PROVENCE-ALPES-CÔTE D'AZUR</v>
      </c>
      <c r="D58" s="1">
        <f>SUMIFS(bdd_V102[Activité combinée],bdd_V102[FINESS juridique],A58)</f>
        <v>39909.5</v>
      </c>
      <c r="E58" s="1">
        <f>SUMIFS(bdd_V102[Activité combinée],bdd_V102[FINESS juridique],A58,bdd_V102[Validation prérequis SUN-ES], "Oui")</f>
        <v>39909.5</v>
      </c>
      <c r="F58" s="148">
        <f t="shared" si="1"/>
        <v>1</v>
      </c>
      <c r="G58" s="1" t="str">
        <f t="shared" si="0"/>
        <v>Oui</v>
      </c>
    </row>
    <row r="59" spans="1:7">
      <c r="A59" s="1">
        <v>60015278</v>
      </c>
      <c r="B59" t="str">
        <f>_xlfn.XLOOKUP(A59,bdd_V102[FINESS juridique],bdd_V102[Raison sociale juridique],"")</f>
        <v>SOC D'EXPLOITATION CLIN LES AIRELLES</v>
      </c>
      <c r="C59" t="str">
        <f>_xlfn.XLOOKUP(A59,bdd_V102[FINESS juridique],bdd_V102[[Région du FINESS juridique ]],"")</f>
        <v>PROVENCE-ALPES-CÔTE D'AZUR</v>
      </c>
      <c r="D59" s="1">
        <f>SUMIFS(bdd_V102[Activité combinée],bdd_V102[FINESS juridique],A59)</f>
        <v>4488.5</v>
      </c>
      <c r="E59" s="1">
        <f>SUMIFS(bdd_V102[Activité combinée],bdd_V102[FINESS juridique],A59,bdd_V102[Validation prérequis SUN-ES], "Oui")</f>
        <v>0</v>
      </c>
      <c r="F59" s="148">
        <f t="shared" si="1"/>
        <v>0</v>
      </c>
      <c r="G59" s="1" t="str">
        <f t="shared" si="0"/>
        <v>Non</v>
      </c>
    </row>
    <row r="60" spans="1:7">
      <c r="A60" s="1">
        <v>60023686</v>
      </c>
      <c r="B60" t="str">
        <f>_xlfn.XLOOKUP(A60,bdd_V102[FINESS juridique],bdd_V102[Raison sociale juridique],"")</f>
        <v>LA CHERY UNRN</v>
      </c>
      <c r="C60" t="str">
        <f>_xlfn.XLOOKUP(A60,bdd_V102[FINESS juridique],bdd_V102[[Région du FINESS juridique ]],"")</f>
        <v>PROVENCE-ALPES-CÔTE D'AZUR</v>
      </c>
      <c r="D60" s="1">
        <f>SUMIFS(bdd_V102[Activité combinée],bdd_V102[FINESS juridique],A60)</f>
        <v>2379.5</v>
      </c>
      <c r="E60" s="1">
        <f>SUMIFS(bdd_V102[Activité combinée],bdd_V102[FINESS juridique],A60,bdd_V102[Validation prérequis SUN-ES], "Oui")</f>
        <v>2379.5</v>
      </c>
      <c r="F60" s="148">
        <f t="shared" si="1"/>
        <v>1</v>
      </c>
      <c r="G60" s="1" t="str">
        <f t="shared" si="0"/>
        <v>Oui</v>
      </c>
    </row>
    <row r="61" spans="1:7">
      <c r="A61" s="1">
        <v>60024619</v>
      </c>
      <c r="B61" t="str">
        <f>_xlfn.XLOOKUP(A61,bdd_V102[FINESS juridique],bdd_V102[Raison sociale juridique],"")</f>
        <v>CLINIQUE VILLA ROMAINE</v>
      </c>
      <c r="C61" t="str">
        <f>_xlfn.XLOOKUP(A61,bdd_V102[FINESS juridique],bdd_V102[[Région du FINESS juridique ]],"")</f>
        <v>PROVENCE-ALPES-CÔTE D'AZUR</v>
      </c>
      <c r="D61" s="1">
        <f>SUMIFS(bdd_V102[Activité combinée],bdd_V102[FINESS juridique],A61)</f>
        <v>7209</v>
      </c>
      <c r="E61" s="1">
        <f>SUMIFS(bdd_V102[Activité combinée],bdd_V102[FINESS juridique],A61,bdd_V102[Validation prérequis SUN-ES], "Oui")</f>
        <v>7209</v>
      </c>
      <c r="F61" s="148">
        <f t="shared" si="1"/>
        <v>1</v>
      </c>
      <c r="G61" s="1" t="str">
        <f t="shared" si="0"/>
        <v>Oui</v>
      </c>
    </row>
    <row r="62" spans="1:7">
      <c r="A62" s="1">
        <v>60024627</v>
      </c>
      <c r="B62" t="str">
        <f>_xlfn.XLOOKUP(A62,bdd_V102[FINESS juridique],bdd_V102[Raison sociale juridique],"")</f>
        <v>CLINIQUE DE L'ESTAGNOL</v>
      </c>
      <c r="C62" t="str">
        <f>_xlfn.XLOOKUP(A62,bdd_V102[FINESS juridique],bdd_V102[[Région du FINESS juridique ]],"")</f>
        <v>PROVENCE-ALPES-CÔTE D'AZUR</v>
      </c>
      <c r="D62" s="1">
        <f>SUMIFS(bdd_V102[Activité combinée],bdd_V102[FINESS juridique],A62)</f>
        <v>14875</v>
      </c>
      <c r="E62" s="1">
        <f>SUMIFS(bdd_V102[Activité combinée],bdd_V102[FINESS juridique],A62,bdd_V102[Validation prérequis SUN-ES], "Oui")</f>
        <v>14875</v>
      </c>
      <c r="F62" s="148">
        <f t="shared" si="1"/>
        <v>1</v>
      </c>
      <c r="G62" s="1" t="str">
        <f t="shared" si="0"/>
        <v>Oui</v>
      </c>
    </row>
    <row r="63" spans="1:7">
      <c r="A63" s="1">
        <v>60780608</v>
      </c>
      <c r="B63" t="str">
        <f>_xlfn.XLOOKUP(A63,bdd_V102[FINESS juridique],bdd_V102[Raison sociale juridique],"")</f>
        <v>HP TZANCK MOUGINS SOPHIA ANTIPOLIS</v>
      </c>
      <c r="C63" t="str">
        <f>_xlfn.XLOOKUP(A63,bdd_V102[FINESS juridique],bdd_V102[[Région du FINESS juridique ]],"")</f>
        <v>PROVENCE-ALPES-CÔTE D'AZUR</v>
      </c>
      <c r="D63" s="1">
        <f>SUMIFS(bdd_V102[Activité combinée],bdd_V102[FINESS juridique],A63)</f>
        <v>72044.5</v>
      </c>
      <c r="E63" s="1">
        <f>SUMIFS(bdd_V102[Activité combinée],bdd_V102[FINESS juridique],A63,bdd_V102[Validation prérequis SUN-ES], "Oui")</f>
        <v>72044.5</v>
      </c>
      <c r="F63" s="148">
        <f t="shared" si="1"/>
        <v>1</v>
      </c>
      <c r="G63" s="1" t="str">
        <f t="shared" si="0"/>
        <v>Oui</v>
      </c>
    </row>
    <row r="64" spans="1:7">
      <c r="A64" s="1">
        <v>60780640</v>
      </c>
      <c r="B64" t="str">
        <f>_xlfn.XLOOKUP(A64,bdd_V102[FINESS juridique],bdd_V102[Raison sociale juridique],"")</f>
        <v>ASSOCIATION LA MAISON DU MINEUR</v>
      </c>
      <c r="C64" t="str">
        <f>_xlfn.XLOOKUP(A64,bdd_V102[FINESS juridique],bdd_V102[[Région du FINESS juridique ]],"")</f>
        <v>PROVENCE-ALPES-CÔTE D'AZUR</v>
      </c>
      <c r="D64" s="1">
        <f>SUMIFS(bdd_V102[Activité combinée],bdd_V102[FINESS juridique],A64)</f>
        <v>10026</v>
      </c>
      <c r="E64" s="1">
        <f>SUMIFS(bdd_V102[Activité combinée],bdd_V102[FINESS juridique],A64,bdd_V102[Validation prérequis SUN-ES], "Oui")</f>
        <v>10026</v>
      </c>
      <c r="F64" s="148">
        <f t="shared" si="1"/>
        <v>1</v>
      </c>
      <c r="G64" s="1" t="str">
        <f t="shared" si="0"/>
        <v>Oui</v>
      </c>
    </row>
    <row r="65" spans="1:7">
      <c r="A65" s="1">
        <v>60780962</v>
      </c>
      <c r="B65" t="str">
        <f>_xlfn.XLOOKUP(A65,bdd_V102[FINESS juridique],bdd_V102[Raison sociale juridique],"")</f>
        <v>CENTRE ANTOINE LACASSAGNE</v>
      </c>
      <c r="C65" t="str">
        <f>_xlfn.XLOOKUP(A65,bdd_V102[FINESS juridique],bdd_V102[[Région du FINESS juridique ]],"")</f>
        <v>PROVENCE-ALPES-CÔTE D'AZUR</v>
      </c>
      <c r="D65" s="1">
        <f>SUMIFS(bdd_V102[Activité combinée],bdd_V102[FINESS juridique],A65)</f>
        <v>69216.5</v>
      </c>
      <c r="E65" s="1">
        <f>SUMIFS(bdd_V102[Activité combinée],bdd_V102[FINESS juridique],A65,bdd_V102[Validation prérequis SUN-ES], "Oui")</f>
        <v>0</v>
      </c>
      <c r="F65" s="148">
        <f t="shared" si="1"/>
        <v>0</v>
      </c>
      <c r="G65" s="1" t="str">
        <f t="shared" si="0"/>
        <v>Non</v>
      </c>
    </row>
    <row r="66" spans="1:7">
      <c r="A66" s="1">
        <v>60790540</v>
      </c>
      <c r="B66" t="str">
        <f>_xlfn.XLOOKUP(A66,bdd_V102[FINESS juridique],bdd_V102[Raison sociale juridique],"")</f>
        <v>AGAHTIR</v>
      </c>
      <c r="C66" t="str">
        <f>_xlfn.XLOOKUP(A66,bdd_V102[FINESS juridique],bdd_V102[[Région du FINESS juridique ]],"")</f>
        <v>PROVENCE-ALPES-CÔTE D'AZUR</v>
      </c>
      <c r="D66" s="1">
        <f>SUMIFS(bdd_V102[Activité combinée],bdd_V102[FINESS juridique],A66)</f>
        <v>4747.5</v>
      </c>
      <c r="E66" s="1">
        <f>SUMIFS(bdd_V102[Activité combinée],bdd_V102[FINESS juridique],A66,bdd_V102[Validation prérequis SUN-ES], "Oui")</f>
        <v>0</v>
      </c>
      <c r="F66" s="148">
        <f t="shared" si="1"/>
        <v>0</v>
      </c>
      <c r="G66" s="1" t="str">
        <f t="shared" si="0"/>
        <v>Non</v>
      </c>
    </row>
    <row r="67" spans="1:7">
      <c r="A67" s="1">
        <v>60790797</v>
      </c>
      <c r="B67" t="str">
        <f>_xlfn.XLOOKUP(A67,bdd_V102[FINESS juridique],bdd_V102[Raison sociale juridique],"")</f>
        <v>ASSOCIATION DES AMIS DE LA TRANSFUSION</v>
      </c>
      <c r="C67" t="str">
        <f>_xlfn.XLOOKUP(A67,bdd_V102[FINESS juridique],bdd_V102[[Région du FINESS juridique ]],"")</f>
        <v>PROVENCE-ALPES-CÔTE D'AZUR</v>
      </c>
      <c r="D67" s="1">
        <f>SUMIFS(bdd_V102[Activité combinée],bdd_V102[FINESS juridique],A67)</f>
        <v>89261.5</v>
      </c>
      <c r="E67" s="1">
        <f>SUMIFS(bdd_V102[Activité combinée],bdd_V102[FINESS juridique],A67,bdd_V102[Validation prérequis SUN-ES], "Oui")</f>
        <v>71696</v>
      </c>
      <c r="F67" s="148">
        <f t="shared" si="1"/>
        <v>0.80321303137410871</v>
      </c>
      <c r="G67" s="1" t="str">
        <f t="shared" si="0"/>
        <v>Non</v>
      </c>
    </row>
    <row r="68" spans="1:7">
      <c r="A68" s="1">
        <v>60798865</v>
      </c>
      <c r="B68" t="str">
        <f>_xlfn.XLOOKUP(A68,bdd_V102[FINESS juridique],bdd_V102[Raison sociale juridique],"")</f>
        <v>UNION SSIAD INSTITUT ARNAULT TZANCK</v>
      </c>
      <c r="C68" t="str">
        <f>_xlfn.XLOOKUP(A68,bdd_V102[FINESS juridique],bdd_V102[[Région du FINESS juridique ]],"")</f>
        <v>PROVENCE-ALPES-CÔTE D'AZUR</v>
      </c>
      <c r="D68" s="1">
        <f>SUMIFS(bdd_V102[Activité combinée],bdd_V102[FINESS juridique],A68)</f>
        <v>4215</v>
      </c>
      <c r="E68" s="1">
        <f>SUMIFS(bdd_V102[Activité combinée],bdd_V102[FINESS juridique],A68,bdd_V102[Validation prérequis SUN-ES], "Oui")</f>
        <v>4215</v>
      </c>
      <c r="F68" s="148">
        <f t="shared" si="1"/>
        <v>1</v>
      </c>
      <c r="G68" s="1" t="str">
        <f t="shared" si="0"/>
        <v>Oui</v>
      </c>
    </row>
    <row r="69" spans="1:7">
      <c r="A69" s="1">
        <v>60798873</v>
      </c>
      <c r="B69" t="str">
        <f>_xlfn.XLOOKUP(A69,bdd_V102[FINESS juridique],bdd_V102[Raison sociale juridique],"")</f>
        <v>SOCIETE GESTION DES HAUTS DE NICE</v>
      </c>
      <c r="C69" t="str">
        <f>_xlfn.XLOOKUP(A69,bdd_V102[FINESS juridique],bdd_V102[[Région du FINESS juridique ]],"")</f>
        <v>PROVENCE-ALPES-CÔTE D'AZUR</v>
      </c>
      <c r="D69" s="1">
        <f>SUMIFS(bdd_V102[Activité combinée],bdd_V102[FINESS juridique],A69)</f>
        <v>12631.5</v>
      </c>
      <c r="E69" s="1">
        <f>SUMIFS(bdd_V102[Activité combinée],bdd_V102[FINESS juridique],A69,bdd_V102[Validation prérequis SUN-ES], "Oui")</f>
        <v>12631.5</v>
      </c>
      <c r="F69" s="148">
        <f t="shared" si="1"/>
        <v>1</v>
      </c>
      <c r="G69" s="1" t="str">
        <f t="shared" ref="G69:G129" si="2">IF(F69&gt;=90%,"Oui","Non")</f>
        <v>Oui</v>
      </c>
    </row>
    <row r="70" spans="1:7">
      <c r="A70" s="1">
        <v>60800174</v>
      </c>
      <c r="B70" t="str">
        <f>_xlfn.XLOOKUP(A70,bdd_V102[FINESS juridique],bdd_V102[Raison sociale juridique],"")</f>
        <v>FONDATION LENVAL</v>
      </c>
      <c r="C70" t="str">
        <f>_xlfn.XLOOKUP(A70,bdd_V102[FINESS juridique],bdd_V102[[Région du FINESS juridique ]],"")</f>
        <v>PROVENCE-ALPES-CÔTE D'AZUR</v>
      </c>
      <c r="D70" s="1">
        <f>SUMIFS(bdd_V102[Activité combinée],bdd_V102[FINESS juridique],A70)</f>
        <v>51623</v>
      </c>
      <c r="E70" s="1">
        <f>SUMIFS(bdd_V102[Activité combinée],bdd_V102[FINESS juridique],A70,bdd_V102[Validation prérequis SUN-ES], "Oui")</f>
        <v>46065.5</v>
      </c>
      <c r="F70" s="148">
        <f t="shared" si="1"/>
        <v>0.89234449760765555</v>
      </c>
      <c r="G70" s="1" t="str">
        <f t="shared" si="2"/>
        <v>Non</v>
      </c>
    </row>
    <row r="71" spans="1:7">
      <c r="A71" s="1">
        <v>70000088</v>
      </c>
      <c r="B71" t="str">
        <f>_xlfn.XLOOKUP(A71,bdd_V102[FINESS juridique],bdd_V102[Raison sociale juridique],"")</f>
        <v>CLINIQUE DU VIVARAIS SAINT DOMINIQUE</v>
      </c>
      <c r="C71" t="str">
        <f>_xlfn.XLOOKUP(A71,bdd_V102[FINESS juridique],bdd_V102[[Région du FINESS juridique ]],"")</f>
        <v>AUVERGNE-RHÔNE-ALPES</v>
      </c>
      <c r="D71" s="1">
        <f>SUMIFS(bdd_V102[Activité combinée],bdd_V102[FINESS juridique],A71)</f>
        <v>11235.5</v>
      </c>
      <c r="E71" s="1">
        <f>SUMIFS(bdd_V102[Activité combinée],bdd_V102[FINESS juridique],A71,bdd_V102[Validation prérequis SUN-ES], "Oui")</f>
        <v>11235.5</v>
      </c>
      <c r="F71" s="148">
        <f t="shared" si="1"/>
        <v>1</v>
      </c>
      <c r="G71" s="1" t="str">
        <f t="shared" si="2"/>
        <v>Oui</v>
      </c>
    </row>
    <row r="72" spans="1:7">
      <c r="A72" s="1">
        <v>70000245</v>
      </c>
      <c r="B72" t="str">
        <f>_xlfn.XLOOKUP(A72,bdd_V102[FINESS juridique],bdd_V102[Raison sociale juridique],"")</f>
        <v>HOPITAL PRIVE DROME ARDECHE</v>
      </c>
      <c r="C72" t="str">
        <f>_xlfn.XLOOKUP(A72,bdd_V102[FINESS juridique],bdd_V102[[Région du FINESS juridique ]],"")</f>
        <v>AUVERGNE-RHÔNE-ALPES</v>
      </c>
      <c r="D72" s="1">
        <f>SUMIFS(bdd_V102[Activité combinée],bdd_V102[FINESS juridique],A72)</f>
        <v>66396.5</v>
      </c>
      <c r="E72" s="1">
        <f>SUMIFS(bdd_V102[Activité combinée],bdd_V102[FINESS juridique],A72,bdd_V102[Validation prérequis SUN-ES], "Oui")</f>
        <v>66396.5</v>
      </c>
      <c r="F72" s="148">
        <f t="shared" si="1"/>
        <v>1</v>
      </c>
      <c r="G72" s="1" t="str">
        <f t="shared" si="2"/>
        <v>Oui</v>
      </c>
    </row>
    <row r="73" spans="1:7">
      <c r="A73" s="1">
        <v>70780184</v>
      </c>
      <c r="B73" t="str">
        <f>_xlfn.XLOOKUP(A73,bdd_V102[FINESS juridique],bdd_V102[Raison sociale juridique],"")</f>
        <v>HOPITAL PRIVE DE SAINT AGREVE</v>
      </c>
      <c r="C73" t="str">
        <f>_xlfn.XLOOKUP(A73,bdd_V102[FINESS juridique],bdd_V102[[Région du FINESS juridique ]],"")</f>
        <v>AUVERGNE-RHÔNE-ALPES</v>
      </c>
      <c r="D73" s="1">
        <f>SUMIFS(bdd_V102[Activité combinée],bdd_V102[FINESS juridique],A73)</f>
        <v>6436</v>
      </c>
      <c r="E73" s="1">
        <f>SUMIFS(bdd_V102[Activité combinée],bdd_V102[FINESS juridique],A73,bdd_V102[Validation prérequis SUN-ES], "Oui")</f>
        <v>0</v>
      </c>
      <c r="F73" s="148">
        <f t="shared" si="1"/>
        <v>0</v>
      </c>
      <c r="G73" s="1" t="str">
        <f t="shared" si="2"/>
        <v>Non</v>
      </c>
    </row>
    <row r="74" spans="1:7">
      <c r="A74" s="1">
        <v>80010242</v>
      </c>
      <c r="B74" t="str">
        <f>_xlfn.XLOOKUP(A74,bdd_V102[FINESS juridique],bdd_V102[Raison sociale juridique],"")</f>
        <v>GCS TERRITORIAL ARDENNE NORD</v>
      </c>
      <c r="C74" t="str">
        <f>_xlfn.XLOOKUP(A74,bdd_V102[FINESS juridique],bdd_V102[[Région du FINESS juridique ]],"")</f>
        <v>GRAND EST</v>
      </c>
      <c r="D74" s="1">
        <f>SUMIFS(bdd_V102[Activité combinée],bdd_V102[FINESS juridique],A74)</f>
        <v>21408</v>
      </c>
      <c r="E74" s="1">
        <f>SUMIFS(bdd_V102[Activité combinée],bdd_V102[FINESS juridique],A74,bdd_V102[Validation prérequis SUN-ES], "Oui")</f>
        <v>0</v>
      </c>
      <c r="F74" s="148">
        <f t="shared" si="1"/>
        <v>0</v>
      </c>
      <c r="G74" s="1" t="str">
        <f t="shared" si="2"/>
        <v>Non</v>
      </c>
    </row>
    <row r="75" spans="1:7">
      <c r="A75" s="1">
        <v>80011224</v>
      </c>
      <c r="B75" t="str">
        <f>_xlfn.XLOOKUP(A75,bdd_V102[FINESS juridique],bdd_V102[Raison sociale juridique],"")</f>
        <v>GCS ES HAD DES ARDENNES</v>
      </c>
      <c r="C75" t="str">
        <f>_xlfn.XLOOKUP(A75,bdd_V102[FINESS juridique],bdd_V102[[Région du FINESS juridique ]],"")</f>
        <v>GRAND EST</v>
      </c>
      <c r="D75" s="1">
        <f>SUMIFS(bdd_V102[Activité combinée],bdd_V102[FINESS juridique],A75)</f>
        <v>8303</v>
      </c>
      <c r="E75" s="1">
        <f>SUMIFS(bdd_V102[Activité combinée],bdd_V102[FINESS juridique],A75,bdd_V102[Validation prérequis SUN-ES], "Oui")</f>
        <v>0</v>
      </c>
      <c r="F75" s="148">
        <f t="shared" ref="F75:F138" si="3">E75/D75</f>
        <v>0</v>
      </c>
      <c r="G75" s="1" t="str">
        <f t="shared" si="2"/>
        <v>Non</v>
      </c>
    </row>
    <row r="76" spans="1:7">
      <c r="A76" s="1">
        <v>100001148</v>
      </c>
      <c r="B76" t="str">
        <f>_xlfn.XLOOKUP(A76,bdd_V102[FINESS juridique],bdd_V102[Raison sociale juridique],"")</f>
        <v>SAS LA CLINIQUE DE ROMILLY</v>
      </c>
      <c r="C76" t="str">
        <f>_xlfn.XLOOKUP(A76,bdd_V102[FINESS juridique],bdd_V102[[Région du FINESS juridique ]],"")</f>
        <v>GRAND EST</v>
      </c>
      <c r="D76" s="1">
        <f>SUMIFS(bdd_V102[Activité combinée],bdd_V102[FINESS juridique],A76)</f>
        <v>7868</v>
      </c>
      <c r="E76" s="1">
        <f>SUMIFS(bdd_V102[Activité combinée],bdd_V102[FINESS juridique],A76,bdd_V102[Validation prérequis SUN-ES], "Oui")</f>
        <v>7868</v>
      </c>
      <c r="F76" s="148">
        <f t="shared" si="3"/>
        <v>1</v>
      </c>
      <c r="G76" s="1" t="str">
        <f t="shared" si="2"/>
        <v>Oui</v>
      </c>
    </row>
    <row r="77" spans="1:7">
      <c r="A77" s="1">
        <v>100009075</v>
      </c>
      <c r="B77" t="str">
        <f>_xlfn.XLOOKUP(A77,bdd_V102[FINESS juridique],bdd_V102[Raison sociale juridique],"")</f>
        <v>SAS POLYCLINIQUE MONTIER LA CELLE</v>
      </c>
      <c r="C77" t="str">
        <f>_xlfn.XLOOKUP(A77,bdd_V102[FINESS juridique],bdd_V102[[Région du FINESS juridique ]],"")</f>
        <v>GRAND EST</v>
      </c>
      <c r="D77" s="1">
        <f>SUMIFS(bdd_V102[Activité combinée],bdd_V102[FINESS juridique],A77)</f>
        <v>31917.5</v>
      </c>
      <c r="E77" s="1">
        <f>SUMIFS(bdd_V102[Activité combinée],bdd_V102[FINESS juridique],A77,bdd_V102[Validation prérequis SUN-ES], "Oui")</f>
        <v>31917.5</v>
      </c>
      <c r="F77" s="148">
        <f t="shared" si="3"/>
        <v>1</v>
      </c>
      <c r="G77" s="1" t="str">
        <f t="shared" si="2"/>
        <v>Oui</v>
      </c>
    </row>
    <row r="78" spans="1:7">
      <c r="A78" s="1">
        <v>100010347</v>
      </c>
      <c r="B78" t="str">
        <f>_xlfn.XLOOKUP(A78,bdd_V102[FINESS juridique],bdd_V102[Raison sociale juridique],"")</f>
        <v>GCS PATCS</v>
      </c>
      <c r="C78" t="str">
        <f>_xlfn.XLOOKUP(A78,bdd_V102[FINESS juridique],bdd_V102[[Région du FINESS juridique ]],"")</f>
        <v>GRAND EST</v>
      </c>
      <c r="D78" s="1">
        <f>SUMIFS(bdd_V102[Activité combinée],bdd_V102[FINESS juridique],A78)</f>
        <v>33031.5</v>
      </c>
      <c r="E78" s="1">
        <f>SUMIFS(bdd_V102[Activité combinée],bdd_V102[FINESS juridique],A78,bdd_V102[Validation prérequis SUN-ES], "Oui")</f>
        <v>20980</v>
      </c>
      <c r="F78" s="148">
        <f t="shared" si="3"/>
        <v>0.63515129497600775</v>
      </c>
      <c r="G78" s="1" t="str">
        <f t="shared" si="2"/>
        <v>Non</v>
      </c>
    </row>
    <row r="79" spans="1:7">
      <c r="A79" s="1">
        <v>100010792</v>
      </c>
      <c r="B79" t="str">
        <f>_xlfn.XLOOKUP(A79,bdd_V102[FINESS juridique],bdd_V102[Raison sociale juridique],"")</f>
        <v>GCS HOPITAL PRIVE DE L'AUBE</v>
      </c>
      <c r="C79" t="str">
        <f>_xlfn.XLOOKUP(A79,bdd_V102[FINESS juridique],bdd_V102[[Région du FINESS juridique ]],"")</f>
        <v>GRAND EST</v>
      </c>
      <c r="D79" s="1">
        <f>SUMIFS(bdd_V102[Activité combinée],bdd_V102[FINESS juridique],A79)</f>
        <v>15417.5</v>
      </c>
      <c r="E79" s="1">
        <f>SUMIFS(bdd_V102[Activité combinée],bdd_V102[FINESS juridique],A79,bdd_V102[Validation prérequis SUN-ES], "Oui")</f>
        <v>0</v>
      </c>
      <c r="F79" s="148">
        <f t="shared" si="3"/>
        <v>0</v>
      </c>
      <c r="G79" s="1" t="str">
        <f t="shared" si="2"/>
        <v>Non</v>
      </c>
    </row>
    <row r="80" spans="1:7">
      <c r="A80" s="1">
        <v>100011287</v>
      </c>
      <c r="B80" t="str">
        <f>_xlfn.XLOOKUP(A80,bdd_V102[FINESS juridique],bdd_V102[Raison sociale juridique],"")</f>
        <v>SARL ASCLEPIADE</v>
      </c>
      <c r="C80" t="str">
        <f>_xlfn.XLOOKUP(A80,bdd_V102[FINESS juridique],bdd_V102[[Région du FINESS juridique ]],"")</f>
        <v>GRAND EST</v>
      </c>
      <c r="D80" s="1">
        <f>SUMIFS(bdd_V102[Activité combinée],bdd_V102[FINESS juridique],A80)</f>
        <v>20396</v>
      </c>
      <c r="E80" s="1">
        <f>SUMIFS(bdd_V102[Activité combinée],bdd_V102[FINESS juridique],A80,bdd_V102[Validation prérequis SUN-ES], "Oui")</f>
        <v>20396</v>
      </c>
      <c r="F80" s="148">
        <f t="shared" si="3"/>
        <v>1</v>
      </c>
      <c r="G80" s="1" t="str">
        <f t="shared" si="2"/>
        <v>Oui</v>
      </c>
    </row>
    <row r="81" spans="1:7">
      <c r="A81" s="1">
        <v>110000064</v>
      </c>
      <c r="B81" t="str">
        <f>_xlfn.XLOOKUP(A81,bdd_V102[FINESS juridique],bdd_V102[Raison sociale juridique],"")</f>
        <v>SAS CLINIQUE DE MIREMONT</v>
      </c>
      <c r="C81" t="str">
        <f>_xlfn.XLOOKUP(A81,bdd_V102[FINESS juridique],bdd_V102[[Région du FINESS juridique ]],"")</f>
        <v>OCCITANIE</v>
      </c>
      <c r="D81" s="1">
        <f>SUMIFS(bdd_V102[Activité combinée],bdd_V102[FINESS juridique],A81)</f>
        <v>13142.5</v>
      </c>
      <c r="E81" s="1">
        <f>SUMIFS(bdd_V102[Activité combinée],bdd_V102[FINESS juridique],A81,bdd_V102[Validation prérequis SUN-ES], "Oui")</f>
        <v>0</v>
      </c>
      <c r="F81" s="148">
        <f t="shared" si="3"/>
        <v>0</v>
      </c>
      <c r="G81" s="1" t="str">
        <f t="shared" si="2"/>
        <v>Non</v>
      </c>
    </row>
    <row r="82" spans="1:7">
      <c r="A82" s="1">
        <v>110000114</v>
      </c>
      <c r="B82" t="str">
        <f>_xlfn.XLOOKUP(A82,bdd_V102[FINESS juridique],bdd_V102[Raison sociale juridique],"")</f>
        <v>HOPITAL PRIVE DU GRAND NARBONNE</v>
      </c>
      <c r="C82" t="str">
        <f>_xlfn.XLOOKUP(A82,bdd_V102[FINESS juridique],bdd_V102[[Région du FINESS juridique ]],"")</f>
        <v>OCCITANIE</v>
      </c>
      <c r="D82" s="1">
        <f>SUMIFS(bdd_V102[Activité combinée],bdd_V102[FINESS juridique],A82)</f>
        <v>80800.5</v>
      </c>
      <c r="E82" s="1">
        <f>SUMIFS(bdd_V102[Activité combinée],bdd_V102[FINESS juridique],A82,bdd_V102[Validation prérequis SUN-ES], "Oui")</f>
        <v>80800.5</v>
      </c>
      <c r="F82" s="148">
        <f t="shared" si="3"/>
        <v>1</v>
      </c>
      <c r="G82" s="1" t="str">
        <f t="shared" si="2"/>
        <v>Oui</v>
      </c>
    </row>
    <row r="83" spans="1:7">
      <c r="A83" s="1">
        <v>110000155</v>
      </c>
      <c r="B83" t="str">
        <f>_xlfn.XLOOKUP(A83,bdd_V102[FINESS juridique],bdd_V102[Raison sociale juridique],"")</f>
        <v>SAS POLYCL MONTREAL</v>
      </c>
      <c r="C83" t="str">
        <f>_xlfn.XLOOKUP(A83,bdd_V102[FINESS juridique],bdd_V102[[Région du FINESS juridique ]],"")</f>
        <v>OCCITANIE</v>
      </c>
      <c r="D83" s="1">
        <f>SUMIFS(bdd_V102[Activité combinée],bdd_V102[FINESS juridique],A83)</f>
        <v>37032</v>
      </c>
      <c r="E83" s="1">
        <f>SUMIFS(bdd_V102[Activité combinée],bdd_V102[FINESS juridique],A83,bdd_V102[Validation prérequis SUN-ES], "Oui")</f>
        <v>37032</v>
      </c>
      <c r="F83" s="148">
        <f t="shared" si="3"/>
        <v>1</v>
      </c>
      <c r="G83" s="1" t="str">
        <f t="shared" si="2"/>
        <v>Oui</v>
      </c>
    </row>
    <row r="84" spans="1:7">
      <c r="A84" s="1">
        <v>110007341</v>
      </c>
      <c r="B84" t="str">
        <f>_xlfn.XLOOKUP(A84,bdd_V102[FINESS juridique],bdd_V102[Raison sociale juridique],"")</f>
        <v>SAS CLINIQUE DU SUD</v>
      </c>
      <c r="C84" t="str">
        <f>_xlfn.XLOOKUP(A84,bdd_V102[FINESS juridique],bdd_V102[[Région du FINESS juridique ]],"")</f>
        <v>OCCITANIE</v>
      </c>
      <c r="D84" s="1">
        <f>SUMIFS(bdd_V102[Activité combinée],bdd_V102[FINESS juridique],A84)</f>
        <v>19422.5</v>
      </c>
      <c r="E84" s="1">
        <f>SUMIFS(bdd_V102[Activité combinée],bdd_V102[FINESS juridique],A84,bdd_V102[Validation prérequis SUN-ES], "Oui")</f>
        <v>19422.5</v>
      </c>
      <c r="F84" s="148">
        <f t="shared" si="3"/>
        <v>1</v>
      </c>
      <c r="G84" s="1" t="str">
        <f t="shared" si="2"/>
        <v>Oui</v>
      </c>
    </row>
    <row r="85" spans="1:7">
      <c r="A85" s="1">
        <v>110008810</v>
      </c>
      <c r="B85" t="str">
        <f>_xlfn.XLOOKUP(A85,bdd_V102[FINESS juridique],bdd_V102[Raison sociale juridique],"")</f>
        <v>A3S</v>
      </c>
      <c r="C85" t="str">
        <f>_xlfn.XLOOKUP(A85,bdd_V102[FINESS juridique],bdd_V102[[Région du FINESS juridique ]],"")</f>
        <v>OCCITANIE</v>
      </c>
      <c r="D85" s="1">
        <f>SUMIFS(bdd_V102[Activité combinée],bdd_V102[FINESS juridique],A85)</f>
        <v>7503.5</v>
      </c>
      <c r="E85" s="1">
        <f>SUMIFS(bdd_V102[Activité combinée],bdd_V102[FINESS juridique],A85,bdd_V102[Validation prérequis SUN-ES], "Oui")</f>
        <v>0</v>
      </c>
      <c r="F85" s="148">
        <f t="shared" si="3"/>
        <v>0</v>
      </c>
      <c r="G85" s="1" t="str">
        <f t="shared" si="2"/>
        <v>Non</v>
      </c>
    </row>
    <row r="86" spans="1:7">
      <c r="A86" s="1">
        <v>110786324</v>
      </c>
      <c r="B86" t="str">
        <f>_xlfn.XLOOKUP(A86,bdd_V102[FINESS juridique],bdd_V102[Raison sociale juridique],"")</f>
        <v>USSAP</v>
      </c>
      <c r="C86" t="str">
        <f>_xlfn.XLOOKUP(A86,bdd_V102[FINESS juridique],bdd_V102[[Région du FINESS juridique ]],"")</f>
        <v>OCCITANIE</v>
      </c>
      <c r="D86" s="1">
        <f>SUMIFS(bdd_V102[Activité combinée],bdd_V102[FINESS juridique],A86)</f>
        <v>85260.75</v>
      </c>
      <c r="E86" s="1">
        <f>SUMIFS(bdd_V102[Activité combinée],bdd_V102[FINESS juridique],A86,bdd_V102[Validation prérequis SUN-ES], "Oui")</f>
        <v>0</v>
      </c>
      <c r="F86" s="148">
        <f t="shared" si="3"/>
        <v>0</v>
      </c>
      <c r="G86" s="1" t="str">
        <f t="shared" si="2"/>
        <v>Non</v>
      </c>
    </row>
    <row r="87" spans="1:7">
      <c r="A87" s="1">
        <v>120000104</v>
      </c>
      <c r="B87" t="str">
        <f>_xlfn.XLOOKUP(A87,bdd_V102[FINESS juridique],bdd_V102[Raison sociale juridique],"")</f>
        <v>ASSOC DE LA CLAUZE</v>
      </c>
      <c r="C87" t="str">
        <f>_xlfn.XLOOKUP(A87,bdd_V102[FINESS juridique],bdd_V102[[Région du FINESS juridique ]],"")</f>
        <v>OCCITANIE</v>
      </c>
      <c r="D87" s="1">
        <f>SUMIFS(bdd_V102[Activité combinée],bdd_V102[FINESS juridique],A87)</f>
        <v>10936</v>
      </c>
      <c r="E87" s="1">
        <f>SUMIFS(bdd_V102[Activité combinée],bdd_V102[FINESS juridique],A87,bdd_V102[Validation prérequis SUN-ES], "Oui")</f>
        <v>10936</v>
      </c>
      <c r="F87" s="148">
        <f t="shared" si="3"/>
        <v>1</v>
      </c>
      <c r="G87" s="1" t="str">
        <f t="shared" si="2"/>
        <v>Oui</v>
      </c>
    </row>
    <row r="88" spans="1:7">
      <c r="A88" s="1">
        <v>120000112</v>
      </c>
      <c r="B88" t="str">
        <f>_xlfn.XLOOKUP(A88,bdd_V102[FINESS juridique],bdd_V102[Raison sociale juridique],"")</f>
        <v>ASSOC LES TILLEULS</v>
      </c>
      <c r="C88" t="str">
        <f>_xlfn.XLOOKUP(A88,bdd_V102[FINESS juridique],bdd_V102[[Région du FINESS juridique ]],"")</f>
        <v>OCCITANIE</v>
      </c>
      <c r="D88" s="1">
        <f>SUMIFS(bdd_V102[Activité combinée],bdd_V102[FINESS juridique],A88)</f>
        <v>15743</v>
      </c>
      <c r="E88" s="1">
        <f>SUMIFS(bdd_V102[Activité combinée],bdd_V102[FINESS juridique],A88,bdd_V102[Validation prérequis SUN-ES], "Oui")</f>
        <v>0</v>
      </c>
      <c r="F88" s="148">
        <f t="shared" si="3"/>
        <v>0</v>
      </c>
      <c r="G88" s="1" t="str">
        <f t="shared" si="2"/>
        <v>Non</v>
      </c>
    </row>
    <row r="89" spans="1:7">
      <c r="A89" s="1">
        <v>120784616</v>
      </c>
      <c r="B89" t="str">
        <f>_xlfn.XLOOKUP(A89,bdd_V102[FINESS juridique],bdd_V102[Raison sociale juridique],"")</f>
        <v>UDSMA MUTUALITE FRANCAISE AVEYRON</v>
      </c>
      <c r="C89" t="str">
        <f>_xlfn.XLOOKUP(A89,bdd_V102[FINESS juridique],bdd_V102[[Région du FINESS juridique ]],"")</f>
        <v>OCCITANIE</v>
      </c>
      <c r="D89" s="1">
        <f>SUMIFS(bdd_V102[Activité combinée],bdd_V102[FINESS juridique],A89)</f>
        <v>7727.5</v>
      </c>
      <c r="E89" s="1">
        <f>SUMIFS(bdd_V102[Activité combinée],bdd_V102[FINESS juridique],A89,bdd_V102[Validation prérequis SUN-ES], "Oui")</f>
        <v>7727.5</v>
      </c>
      <c r="F89" s="148">
        <f t="shared" si="3"/>
        <v>1</v>
      </c>
      <c r="G89" s="1" t="str">
        <f t="shared" si="2"/>
        <v>Oui</v>
      </c>
    </row>
    <row r="90" spans="1:7">
      <c r="A90" s="1">
        <v>130000151</v>
      </c>
      <c r="B90" t="str">
        <f>_xlfn.XLOOKUP(A90,bdd_V102[FINESS juridique],bdd_V102[Raison sociale juridique],"")</f>
        <v>ASSOCIATION GERMAINE REBOUL LACHAUX</v>
      </c>
      <c r="C90" t="str">
        <f>_xlfn.XLOOKUP(A90,bdd_V102[FINESS juridique],bdd_V102[[Région du FINESS juridique ]],"")</f>
        <v>PROVENCE-ALPES-CÔTE D'AZUR</v>
      </c>
      <c r="D90" s="1">
        <f>SUMIFS(bdd_V102[Activité combinée],bdd_V102[FINESS juridique],A90)</f>
        <v>12320.75</v>
      </c>
      <c r="E90" s="1">
        <f>SUMIFS(bdd_V102[Activité combinée],bdd_V102[FINESS juridique],A90,bdd_V102[Validation prérequis SUN-ES], "Oui")</f>
        <v>0</v>
      </c>
      <c r="F90" s="148">
        <f t="shared" si="3"/>
        <v>0</v>
      </c>
      <c r="G90" s="1" t="str">
        <f t="shared" si="2"/>
        <v>Non</v>
      </c>
    </row>
    <row r="91" spans="1:7">
      <c r="A91" s="1">
        <v>130000417</v>
      </c>
      <c r="B91" t="str">
        <f>_xlfn.XLOOKUP(A91,bdd_V102[FINESS juridique],bdd_V102[Raison sociale juridique],"")</f>
        <v>CLINIQUE PSYCHIATRIQUE LA JAUBERTE</v>
      </c>
      <c r="C91" t="str">
        <f>_xlfn.XLOOKUP(A91,bdd_V102[FINESS juridique],bdd_V102[[Région du FINESS juridique ]],"")</f>
        <v>PROVENCE-ALPES-CÔTE D'AZUR</v>
      </c>
      <c r="D91" s="1">
        <f>SUMIFS(bdd_V102[Activité combinée],bdd_V102[FINESS juridique],A91)</f>
        <v>13998</v>
      </c>
      <c r="E91" s="1">
        <f>SUMIFS(bdd_V102[Activité combinée],bdd_V102[FINESS juridique],A91,bdd_V102[Validation prérequis SUN-ES], "Oui")</f>
        <v>13998</v>
      </c>
      <c r="F91" s="148">
        <f t="shared" si="3"/>
        <v>1</v>
      </c>
      <c r="G91" s="1" t="str">
        <f t="shared" si="2"/>
        <v>Oui</v>
      </c>
    </row>
    <row r="92" spans="1:7">
      <c r="A92" s="1">
        <v>130000532</v>
      </c>
      <c r="B92" t="str">
        <f>_xlfn.XLOOKUP(A92,bdd_V102[FINESS juridique],bdd_V102[Raison sociale juridique],"")</f>
        <v>CLINIQUE JEANNE D'ARC</v>
      </c>
      <c r="C92" t="str">
        <f>_xlfn.XLOOKUP(A92,bdd_V102[FINESS juridique],bdd_V102[[Région du FINESS juridique ]],"")</f>
        <v>PROVENCE-ALPES-CÔTE D'AZUR</v>
      </c>
      <c r="D92" s="1">
        <f>SUMIFS(bdd_V102[Activité combinée],bdd_V102[FINESS juridique],A92)</f>
        <v>676</v>
      </c>
      <c r="E92" s="1">
        <f>SUMIFS(bdd_V102[Activité combinée],bdd_V102[FINESS juridique],A92,bdd_V102[Validation prérequis SUN-ES], "Oui")</f>
        <v>676</v>
      </c>
      <c r="F92" s="148">
        <f t="shared" si="3"/>
        <v>1</v>
      </c>
      <c r="G92" s="1" t="str">
        <f t="shared" si="2"/>
        <v>Oui</v>
      </c>
    </row>
    <row r="93" spans="1:7">
      <c r="A93" s="1">
        <v>130000557</v>
      </c>
      <c r="B93" t="str">
        <f>_xlfn.XLOOKUP(A93,bdd_V102[FINESS juridique],bdd_V102[Raison sociale juridique],"")</f>
        <v>CLINIQUE DE PROVENCE BOURBONNE</v>
      </c>
      <c r="C93" t="str">
        <f>_xlfn.XLOOKUP(A93,bdd_V102[FINESS juridique],bdd_V102[[Région du FINESS juridique ]],"")</f>
        <v>PROVENCE-ALPES-CÔTE D'AZUR</v>
      </c>
      <c r="D93" s="1">
        <f>SUMIFS(bdd_V102[Activité combinée],bdd_V102[FINESS juridique],A93)</f>
        <v>37618.5</v>
      </c>
      <c r="E93" s="1">
        <f>SUMIFS(bdd_V102[Activité combinée],bdd_V102[FINESS juridique],A93,bdd_V102[Validation prérequis SUN-ES], "Oui")</f>
        <v>37618.5</v>
      </c>
      <c r="F93" s="148">
        <f t="shared" si="3"/>
        <v>1</v>
      </c>
      <c r="G93" s="1" t="str">
        <f t="shared" si="2"/>
        <v>Oui</v>
      </c>
    </row>
    <row r="94" spans="1:7">
      <c r="A94" s="1">
        <v>130000599</v>
      </c>
      <c r="B94" t="str">
        <f>_xlfn.XLOOKUP(A94,bdd_V102[FINESS juridique],bdd_V102[Raison sociale juridique],"")</f>
        <v>HOPITAL PRIVE LA CASAMANCE</v>
      </c>
      <c r="C94" t="str">
        <f>_xlfn.XLOOKUP(A94,bdd_V102[FINESS juridique],bdd_V102[[Région du FINESS juridique ]],"")</f>
        <v>PROVENCE-ALPES-CÔTE D'AZUR</v>
      </c>
      <c r="D94" s="1">
        <f>SUMIFS(bdd_V102[Activité combinée],bdd_V102[FINESS juridique],A94)</f>
        <v>77849</v>
      </c>
      <c r="E94" s="1">
        <f>SUMIFS(bdd_V102[Activité combinée],bdd_V102[FINESS juridique],A94,bdd_V102[Validation prérequis SUN-ES], "Oui")</f>
        <v>77849</v>
      </c>
      <c r="F94" s="148">
        <f t="shared" si="3"/>
        <v>1</v>
      </c>
      <c r="G94" s="1" t="str">
        <f t="shared" si="2"/>
        <v>Oui</v>
      </c>
    </row>
    <row r="95" spans="1:7">
      <c r="A95" s="1">
        <v>130000763</v>
      </c>
      <c r="B95" t="str">
        <f>_xlfn.XLOOKUP(A95,bdd_V102[FINESS juridique],bdd_V102[Raison sociale juridique],"")</f>
        <v>CLINIQUE LES PALMIERS</v>
      </c>
      <c r="C95" t="str">
        <f>_xlfn.XLOOKUP(A95,bdd_V102[FINESS juridique],bdd_V102[[Région du FINESS juridique ]],"")</f>
        <v>PROVENCE-ALPES-CÔTE D'AZUR</v>
      </c>
      <c r="D95" s="1">
        <f>SUMIFS(bdd_V102[Activité combinée],bdd_V102[FINESS juridique],A95)</f>
        <v>15503</v>
      </c>
      <c r="E95" s="1">
        <f>SUMIFS(bdd_V102[Activité combinée],bdd_V102[FINESS juridique],A95,bdd_V102[Validation prérequis SUN-ES], "Oui")</f>
        <v>15503</v>
      </c>
      <c r="F95" s="148">
        <f t="shared" si="3"/>
        <v>1</v>
      </c>
      <c r="G95" s="1" t="str">
        <f t="shared" si="2"/>
        <v>Oui</v>
      </c>
    </row>
    <row r="96" spans="1:7">
      <c r="A96" s="1">
        <v>130000805</v>
      </c>
      <c r="B96" t="str">
        <f>_xlfn.XLOOKUP(A96,bdd_V102[FINESS juridique],bdd_V102[Raison sociale juridique],"")</f>
        <v>NOTRE DAME DU BON VOYAGE</v>
      </c>
      <c r="C96" t="str">
        <f>_xlfn.XLOOKUP(A96,bdd_V102[FINESS juridique],bdd_V102[[Région du FINESS juridique ]],"")</f>
        <v>PROVENCE-ALPES-CÔTE D'AZUR</v>
      </c>
      <c r="D96" s="1">
        <f>SUMIFS(bdd_V102[Activité combinée],bdd_V102[FINESS juridique],A96)</f>
        <v>37241.5</v>
      </c>
      <c r="E96" s="1">
        <f>SUMIFS(bdd_V102[Activité combinée],bdd_V102[FINESS juridique],A96,bdd_V102[Validation prérequis SUN-ES], "Oui")</f>
        <v>0</v>
      </c>
      <c r="F96" s="148">
        <f t="shared" si="3"/>
        <v>0</v>
      </c>
      <c r="G96" s="1" t="str">
        <f t="shared" si="2"/>
        <v>Non</v>
      </c>
    </row>
    <row r="97" spans="1:7">
      <c r="A97" s="1">
        <v>130000813</v>
      </c>
      <c r="B97" t="str">
        <f>_xlfn.XLOOKUP(A97,bdd_V102[FINESS juridique],bdd_V102[Raison sociale juridique],"")</f>
        <v>CLINIQUE DE LA CIOTAT</v>
      </c>
      <c r="C97" t="str">
        <f>_xlfn.XLOOKUP(A97,bdd_V102[FINESS juridique],bdd_V102[[Région du FINESS juridique ]],"")</f>
        <v>PROVENCE-ALPES-CÔTE D'AZUR</v>
      </c>
      <c r="D97" s="1">
        <f>SUMIFS(bdd_V102[Activité combinée],bdd_V102[FINESS juridique],A97)</f>
        <v>14037.5</v>
      </c>
      <c r="E97" s="1">
        <f>SUMIFS(bdd_V102[Activité combinée],bdd_V102[FINESS juridique],A97,bdd_V102[Validation prérequis SUN-ES], "Oui")</f>
        <v>0</v>
      </c>
      <c r="F97" s="148">
        <f t="shared" si="3"/>
        <v>0</v>
      </c>
      <c r="G97" s="1" t="str">
        <f t="shared" si="2"/>
        <v>Non</v>
      </c>
    </row>
    <row r="98" spans="1:7">
      <c r="A98" s="1">
        <v>130000847</v>
      </c>
      <c r="B98" t="str">
        <f>_xlfn.XLOOKUP(A98,bdd_V102[FINESS juridique],bdd_V102[Raison sociale juridique],"")</f>
        <v>FOURQUES OUEST PROV AZUR</v>
      </c>
      <c r="C98" t="str">
        <f>_xlfn.XLOOKUP(A98,bdd_V102[FINESS juridique],bdd_V102[[Région du FINESS juridique ]],"")</f>
        <v>PROVENCE-ALPES-CÔTE D'AZUR</v>
      </c>
      <c r="D98" s="1">
        <f>SUMIFS(bdd_V102[Activité combinée],bdd_V102[FINESS juridique],A98)</f>
        <v>16154</v>
      </c>
      <c r="E98" s="1">
        <f>SUMIFS(bdd_V102[Activité combinée],bdd_V102[FINESS juridique],A98,bdd_V102[Validation prérequis SUN-ES], "Oui")</f>
        <v>0</v>
      </c>
      <c r="F98" s="148">
        <f t="shared" si="3"/>
        <v>0</v>
      </c>
      <c r="G98" s="1" t="str">
        <f t="shared" si="2"/>
        <v>Non</v>
      </c>
    </row>
    <row r="99" spans="1:7">
      <c r="A99" s="1">
        <v>130000938</v>
      </c>
      <c r="B99" t="str">
        <f>_xlfn.XLOOKUP(A99,bdd_V102[FINESS juridique],bdd_V102[Raison sociale juridique],"")</f>
        <v>CENTRE DE SIBOURG</v>
      </c>
      <c r="C99" t="str">
        <f>_xlfn.XLOOKUP(A99,bdd_V102[FINESS juridique],bdd_V102[[Région du FINESS juridique ]],"")</f>
        <v>PROVENCE-ALPES-CÔTE D'AZUR</v>
      </c>
      <c r="D99" s="1">
        <f>SUMIFS(bdd_V102[Activité combinée],bdd_V102[FINESS juridique],A99)</f>
        <v>20244.5</v>
      </c>
      <c r="E99" s="1">
        <f>SUMIFS(bdd_V102[Activité combinée],bdd_V102[FINESS juridique],A99,bdd_V102[Validation prérequis SUN-ES], "Oui")</f>
        <v>20244.5</v>
      </c>
      <c r="F99" s="148">
        <f t="shared" si="3"/>
        <v>1</v>
      </c>
      <c r="G99" s="1" t="str">
        <f t="shared" si="2"/>
        <v>Oui</v>
      </c>
    </row>
    <row r="100" spans="1:7">
      <c r="A100" s="1">
        <v>130000979</v>
      </c>
      <c r="B100" t="str">
        <f>_xlfn.XLOOKUP(A100,bdd_V102[FINESS juridique],bdd_V102[Raison sociale juridique],"")</f>
        <v>CLINIQUE GENERALE DE MARIGNANE</v>
      </c>
      <c r="C100" t="str">
        <f>_xlfn.XLOOKUP(A100,bdd_V102[FINESS juridique],bdd_V102[[Région du FINESS juridique ]],"")</f>
        <v>PROVENCE-ALPES-CÔTE D'AZUR</v>
      </c>
      <c r="D100" s="1">
        <f>SUMIFS(bdd_V102[Activité combinée],bdd_V102[FINESS juridique],A100)</f>
        <v>42089.5</v>
      </c>
      <c r="E100" s="1">
        <f>SUMIFS(bdd_V102[Activité combinée],bdd_V102[FINESS juridique],A100,bdd_V102[Validation prérequis SUN-ES], "Oui")</f>
        <v>42089.5</v>
      </c>
      <c r="F100" s="148">
        <f t="shared" si="3"/>
        <v>1</v>
      </c>
      <c r="G100" s="1" t="str">
        <f t="shared" si="2"/>
        <v>Oui</v>
      </c>
    </row>
    <row r="101" spans="1:7">
      <c r="A101" s="1">
        <v>130000987</v>
      </c>
      <c r="B101" t="str">
        <f>_xlfn.XLOOKUP(A101,bdd_V102[FINESS juridique],bdd_V102[Raison sociale juridique],"")</f>
        <v>CLINIQUE CHIRURGICALE DE MARTIGUES</v>
      </c>
      <c r="C101" t="str">
        <f>_xlfn.XLOOKUP(A101,bdd_V102[FINESS juridique],bdd_V102[[Région du FINESS juridique ]],"")</f>
        <v>PROVENCE-ALPES-CÔTE D'AZUR</v>
      </c>
      <c r="D101" s="1">
        <f>SUMIFS(bdd_V102[Activité combinée],bdd_V102[FINESS juridique],A101)</f>
        <v>13569</v>
      </c>
      <c r="E101" s="1">
        <f>SUMIFS(bdd_V102[Activité combinée],bdd_V102[FINESS juridique],A101,bdd_V102[Validation prérequis SUN-ES], "Oui")</f>
        <v>13569</v>
      </c>
      <c r="F101" s="148">
        <f t="shared" si="3"/>
        <v>1</v>
      </c>
      <c r="G101" s="1" t="str">
        <f t="shared" si="2"/>
        <v>Oui</v>
      </c>
    </row>
    <row r="102" spans="1:7">
      <c r="A102" s="1">
        <v>130001084</v>
      </c>
      <c r="B102" t="str">
        <f>_xlfn.XLOOKUP(A102,bdd_V102[FINESS juridique],bdd_V102[Raison sociale juridique],"")</f>
        <v>CLINIQUE GENERALE DE L'ETANG DE BERRE</v>
      </c>
      <c r="C102" t="str">
        <f>_xlfn.XLOOKUP(A102,bdd_V102[FINESS juridique],bdd_V102[[Région du FINESS juridique ]],"")</f>
        <v>PROVENCE-ALPES-CÔTE D'AZUR</v>
      </c>
      <c r="D102" s="1">
        <f>SUMIFS(bdd_V102[Activité combinée],bdd_V102[FINESS juridique],A102)</f>
        <v>19055.5</v>
      </c>
      <c r="E102" s="1">
        <f>SUMIFS(bdd_V102[Activité combinée],bdd_V102[FINESS juridique],A102,bdd_V102[Validation prérequis SUN-ES], "Oui")</f>
        <v>19055.5</v>
      </c>
      <c r="F102" s="148">
        <f t="shared" si="3"/>
        <v>1</v>
      </c>
      <c r="G102" s="1" t="str">
        <f t="shared" si="2"/>
        <v>Oui</v>
      </c>
    </row>
    <row r="103" spans="1:7">
      <c r="A103" s="1">
        <v>130001100</v>
      </c>
      <c r="B103" t="str">
        <f>_xlfn.XLOOKUP(A103,bdd_V102[FINESS juridique],bdd_V102[Raison sociale juridique],"")</f>
        <v>CLINIQUE DU CHATEAU DE FLORANS</v>
      </c>
      <c r="C103" t="str">
        <f>_xlfn.XLOOKUP(A103,bdd_V102[FINESS juridique],bdd_V102[[Région du FINESS juridique ]],"")</f>
        <v>PROVENCE-ALPES-CÔTE D'AZUR</v>
      </c>
      <c r="D103" s="1">
        <f>SUMIFS(bdd_V102[Activité combinée],bdd_V102[FINESS juridique],A103)</f>
        <v>23426</v>
      </c>
      <c r="E103" s="1">
        <f>SUMIFS(bdd_V102[Activité combinée],bdd_V102[FINESS juridique],A103,bdd_V102[Validation prérequis SUN-ES], "Oui")</f>
        <v>23426</v>
      </c>
      <c r="F103" s="148">
        <f t="shared" si="3"/>
        <v>1</v>
      </c>
      <c r="G103" s="1" t="str">
        <f t="shared" si="2"/>
        <v>Oui</v>
      </c>
    </row>
    <row r="104" spans="1:7">
      <c r="A104" s="1">
        <v>130001118</v>
      </c>
      <c r="B104" t="str">
        <f>_xlfn.XLOOKUP(A104,bdd_V102[FINESS juridique],bdd_V102[Raison sociale juridique],"")</f>
        <v>LE MEDITERRANEE LE CASTELLAS</v>
      </c>
      <c r="C104" t="str">
        <f>_xlfn.XLOOKUP(A104,bdd_V102[FINESS juridique],bdd_V102[[Région du FINESS juridique ]],"")</f>
        <v>PROVENCE-ALPES-CÔTE D'AZUR</v>
      </c>
      <c r="D104" s="1">
        <f>SUMIFS(bdd_V102[Activité combinée],bdd_V102[FINESS juridique],A104)</f>
        <v>14687.5</v>
      </c>
      <c r="E104" s="1">
        <f>SUMIFS(bdd_V102[Activité combinée],bdd_V102[FINESS juridique],A104,bdd_V102[Validation prérequis SUN-ES], "Oui")</f>
        <v>14687.5</v>
      </c>
      <c r="F104" s="148">
        <f t="shared" si="3"/>
        <v>1</v>
      </c>
      <c r="G104" s="1" t="str">
        <f t="shared" si="2"/>
        <v>Oui</v>
      </c>
    </row>
    <row r="105" spans="1:7">
      <c r="A105" s="1">
        <v>130001233</v>
      </c>
      <c r="B105" t="str">
        <f>_xlfn.XLOOKUP(A105,bdd_V102[FINESS juridique],bdd_V102[Raison sociale juridique],"")</f>
        <v>CLINIQUE VIGNOLI</v>
      </c>
      <c r="C105" t="str">
        <f>_xlfn.XLOOKUP(A105,bdd_V102[FINESS juridique],bdd_V102[[Région du FINESS juridique ]],"")</f>
        <v>PROVENCE-ALPES-CÔTE D'AZUR</v>
      </c>
      <c r="D105" s="1">
        <f>SUMIFS(bdd_V102[Activité combinée],bdd_V102[FINESS juridique],A105)</f>
        <v>12438</v>
      </c>
      <c r="E105" s="1">
        <f>SUMIFS(bdd_V102[Activité combinée],bdd_V102[FINESS juridique],A105,bdd_V102[Validation prérequis SUN-ES], "Oui")</f>
        <v>12438</v>
      </c>
      <c r="F105" s="148">
        <f t="shared" si="3"/>
        <v>1</v>
      </c>
      <c r="G105" s="1" t="str">
        <f t="shared" si="2"/>
        <v>Oui</v>
      </c>
    </row>
    <row r="106" spans="1:7">
      <c r="A106" s="1">
        <v>130001365</v>
      </c>
      <c r="B106" t="str">
        <f>_xlfn.XLOOKUP(A106,bdd_V102[FINESS juridique],bdd_V102[Raison sociale juridique],"")</f>
        <v>ASSOCIATION DE L'OEUVRE DU CALVAIRE</v>
      </c>
      <c r="C106" t="str">
        <f>_xlfn.XLOOKUP(A106,bdd_V102[FINESS juridique],bdd_V102[[Région du FINESS juridique ]],"")</f>
        <v>PROVENCE-ALPES-CÔTE D'AZUR</v>
      </c>
      <c r="D106" s="1">
        <f>SUMIFS(bdd_V102[Activité combinée],bdd_V102[FINESS juridique],A106)</f>
        <v>13753</v>
      </c>
      <c r="E106" s="1">
        <f>SUMIFS(bdd_V102[Activité combinée],bdd_V102[FINESS juridique],A106,bdd_V102[Validation prérequis SUN-ES], "Oui")</f>
        <v>0</v>
      </c>
      <c r="F106" s="148">
        <f t="shared" si="3"/>
        <v>0</v>
      </c>
      <c r="G106" s="1" t="str">
        <f t="shared" si="2"/>
        <v>Non</v>
      </c>
    </row>
    <row r="107" spans="1:7">
      <c r="A107" s="1">
        <v>130001415</v>
      </c>
      <c r="B107" t="str">
        <f>_xlfn.XLOOKUP(A107,bdd_V102[FINESS juridique],bdd_V102[Raison sociale juridique],"")</f>
        <v>CLINIQUE BOUCHARD</v>
      </c>
      <c r="C107" t="str">
        <f>_xlfn.XLOOKUP(A107,bdd_V102[FINESS juridique],bdd_V102[[Région du FINESS juridique ]],"")</f>
        <v>PROVENCE-ALPES-CÔTE D'AZUR</v>
      </c>
      <c r="D107" s="1">
        <f>SUMIFS(bdd_V102[Activité combinée],bdd_V102[FINESS juridique],A107)</f>
        <v>67008.5</v>
      </c>
      <c r="E107" s="1">
        <f>SUMIFS(bdd_V102[Activité combinée],bdd_V102[FINESS juridique],A107,bdd_V102[Validation prérequis SUN-ES], "Oui")</f>
        <v>67008.5</v>
      </c>
      <c r="F107" s="148">
        <f t="shared" si="3"/>
        <v>1</v>
      </c>
      <c r="G107" s="1" t="str">
        <f t="shared" si="2"/>
        <v>Oui</v>
      </c>
    </row>
    <row r="108" spans="1:7">
      <c r="A108" s="1">
        <v>130001456</v>
      </c>
      <c r="B108" t="str">
        <f>_xlfn.XLOOKUP(A108,bdd_V102[FINESS juridique],bdd_V102[Raison sociale juridique],"")</f>
        <v>CLINIQUE JUGE</v>
      </c>
      <c r="C108" t="str">
        <f>_xlfn.XLOOKUP(A108,bdd_V102[FINESS juridique],bdd_V102[[Région du FINESS juridique ]],"")</f>
        <v>PROVENCE-ALPES-CÔTE D'AZUR</v>
      </c>
      <c r="D108" s="1">
        <f>SUMIFS(bdd_V102[Activité combinée],bdd_V102[FINESS juridique],A108)</f>
        <v>34342.5</v>
      </c>
      <c r="E108" s="1">
        <f>SUMIFS(bdd_V102[Activité combinée],bdd_V102[FINESS juridique],A108,bdd_V102[Validation prérequis SUN-ES], "Oui")</f>
        <v>34342.5</v>
      </c>
      <c r="F108" s="148">
        <f t="shared" si="3"/>
        <v>1</v>
      </c>
      <c r="G108" s="1" t="str">
        <f t="shared" si="2"/>
        <v>Oui</v>
      </c>
    </row>
    <row r="109" spans="1:7">
      <c r="A109" s="1">
        <v>130001514</v>
      </c>
      <c r="B109" t="str">
        <f>_xlfn.XLOOKUP(A109,bdd_V102[FINESS juridique],bdd_V102[Raison sociale juridique],"")</f>
        <v>CLINIQUE DE LA POINTE ROUGE</v>
      </c>
      <c r="C109" t="str">
        <f>_xlfn.XLOOKUP(A109,bdd_V102[FINESS juridique],bdd_V102[[Région du FINESS juridique ]],"")</f>
        <v>PROVENCE-ALPES-CÔTE D'AZUR</v>
      </c>
      <c r="D109" s="1">
        <f>SUMIFS(bdd_V102[Activité combinée],bdd_V102[FINESS juridique],A109)</f>
        <v>13870</v>
      </c>
      <c r="E109" s="1">
        <f>SUMIFS(bdd_V102[Activité combinée],bdd_V102[FINESS juridique],A109,bdd_V102[Validation prérequis SUN-ES], "Oui")</f>
        <v>0</v>
      </c>
      <c r="F109" s="148">
        <f t="shared" si="3"/>
        <v>0</v>
      </c>
      <c r="G109" s="1" t="str">
        <f t="shared" si="2"/>
        <v>Non</v>
      </c>
    </row>
    <row r="110" spans="1:7">
      <c r="A110" s="1">
        <v>130001688</v>
      </c>
      <c r="B110" t="str">
        <f>_xlfn.XLOOKUP(A110,bdd_V102[FINESS juridique],bdd_V102[Raison sociale juridique],"")</f>
        <v>SERENA</v>
      </c>
      <c r="C110" t="str">
        <f>_xlfn.XLOOKUP(A110,bdd_V102[FINESS juridique],bdd_V102[[Région du FINESS juridique ]],"")</f>
        <v>PROVENCE-ALPES-CÔTE D'AZUR</v>
      </c>
      <c r="D110" s="1">
        <f>SUMIFS(bdd_V102[Activité combinée],bdd_V102[FINESS juridique],A110)</f>
        <v>1399</v>
      </c>
      <c r="E110" s="1">
        <f>SUMIFS(bdd_V102[Activité combinée],bdd_V102[FINESS juridique],A110,bdd_V102[Validation prérequis SUN-ES], "Oui")</f>
        <v>1399</v>
      </c>
      <c r="F110" s="148">
        <f t="shared" si="3"/>
        <v>1</v>
      </c>
      <c r="G110" s="1" t="str">
        <f t="shared" si="2"/>
        <v>Oui</v>
      </c>
    </row>
    <row r="111" spans="1:7">
      <c r="A111" s="1">
        <v>130001696</v>
      </c>
      <c r="B111" t="str">
        <f>_xlfn.XLOOKUP(A111,bdd_V102[FINESS juridique],bdd_V102[Raison sociale juridique],"")</f>
        <v>CLINIQUE DES TROIS CYPRES</v>
      </c>
      <c r="C111" t="str">
        <f>_xlfn.XLOOKUP(A111,bdd_V102[FINESS juridique],bdd_V102[[Région du FINESS juridique ]],"")</f>
        <v>PROVENCE-ALPES-CÔTE D'AZUR</v>
      </c>
      <c r="D111" s="1">
        <f>SUMIFS(bdd_V102[Activité combinée],bdd_V102[FINESS juridique],A111)</f>
        <v>24326.25</v>
      </c>
      <c r="E111" s="1">
        <f>SUMIFS(bdd_V102[Activité combinée],bdd_V102[FINESS juridique],A111,bdd_V102[Validation prérequis SUN-ES], "Oui")</f>
        <v>24326.25</v>
      </c>
      <c r="F111" s="148">
        <f t="shared" si="3"/>
        <v>1</v>
      </c>
      <c r="G111" s="1" t="str">
        <f t="shared" si="2"/>
        <v>Oui</v>
      </c>
    </row>
    <row r="112" spans="1:7">
      <c r="A112" s="1">
        <v>130001852</v>
      </c>
      <c r="B112" t="str">
        <f>_xlfn.XLOOKUP(A112,bdd_V102[FINESS juridique],bdd_V102[Raison sociale juridique],"")</f>
        <v>CLINIQUE SAINT MARTIN MARSEILLE</v>
      </c>
      <c r="C112" t="str">
        <f>_xlfn.XLOOKUP(A112,bdd_V102[FINESS juridique],bdd_V102[[Région du FINESS juridique ]],"")</f>
        <v>PROVENCE-ALPES-CÔTE D'AZUR</v>
      </c>
      <c r="D112" s="1">
        <f>SUMIFS(bdd_V102[Activité combinée],bdd_V102[FINESS juridique],A112)</f>
        <v>36233</v>
      </c>
      <c r="E112" s="1">
        <f>SUMIFS(bdd_V102[Activité combinée],bdd_V102[FINESS juridique],A112,bdd_V102[Validation prérequis SUN-ES], "Oui")</f>
        <v>30015</v>
      </c>
      <c r="F112" s="148">
        <f t="shared" si="3"/>
        <v>0.8283884856346424</v>
      </c>
      <c r="G112" s="1" t="str">
        <f t="shared" si="2"/>
        <v>Non</v>
      </c>
    </row>
    <row r="113" spans="1:7">
      <c r="A113" s="1">
        <v>130001860</v>
      </c>
      <c r="B113" t="str">
        <f>_xlfn.XLOOKUP(A113,bdd_V102[FINESS juridique],bdd_V102[Raison sociale juridique],"")</f>
        <v>SAINT ROCH MONTFLEURI</v>
      </c>
      <c r="C113" t="str">
        <f>_xlfn.XLOOKUP(A113,bdd_V102[FINESS juridique],bdd_V102[[Région du FINESS juridique ]],"")</f>
        <v>PROVENCE-ALPES-CÔTE D'AZUR</v>
      </c>
      <c r="D113" s="1">
        <f>SUMIFS(bdd_V102[Activité combinée],bdd_V102[FINESS juridique],A113)</f>
        <v>40964.75</v>
      </c>
      <c r="E113" s="1">
        <f>SUMIFS(bdd_V102[Activité combinée],bdd_V102[FINESS juridique],A113,bdd_V102[Validation prérequis SUN-ES], "Oui")</f>
        <v>40964.75</v>
      </c>
      <c r="F113" s="148">
        <f t="shared" si="3"/>
        <v>1</v>
      </c>
      <c r="G113" s="1" t="str">
        <f t="shared" si="2"/>
        <v>Oui</v>
      </c>
    </row>
    <row r="114" spans="1:7">
      <c r="A114" s="1">
        <v>130001902</v>
      </c>
      <c r="B114" t="str">
        <f>_xlfn.XLOOKUP(A114,bdd_V102[FINESS juridique],bdd_V102[Raison sociale juridique],"")</f>
        <v>CLINIQUE DES QUATRE SAISONS</v>
      </c>
      <c r="C114" t="str">
        <f>_xlfn.XLOOKUP(A114,bdd_V102[FINESS juridique],bdd_V102[[Région du FINESS juridique ]],"")</f>
        <v>PROVENCE-ALPES-CÔTE D'AZUR</v>
      </c>
      <c r="D114" s="1">
        <f>SUMIFS(bdd_V102[Activité combinée],bdd_V102[FINESS juridique],A114)</f>
        <v>20499</v>
      </c>
      <c r="E114" s="1">
        <f>SUMIFS(bdd_V102[Activité combinée],bdd_V102[FINESS juridique],A114,bdd_V102[Validation prérequis SUN-ES], "Oui")</f>
        <v>20499</v>
      </c>
      <c r="F114" s="148">
        <f t="shared" si="3"/>
        <v>1</v>
      </c>
      <c r="G114" s="1" t="str">
        <f t="shared" si="2"/>
        <v>Oui</v>
      </c>
    </row>
    <row r="115" spans="1:7">
      <c r="A115" s="1">
        <v>130001985</v>
      </c>
      <c r="B115" t="str">
        <f>_xlfn.XLOOKUP(A115,bdd_V102[FINESS juridique],bdd_V102[Raison sociale juridique],"")</f>
        <v>CLINIQUE SAINT BARNABE</v>
      </c>
      <c r="C115" t="str">
        <f>_xlfn.XLOOKUP(A115,bdd_V102[FINESS juridique],bdd_V102[[Région du FINESS juridique ]],"")</f>
        <v>PROVENCE-ALPES-CÔTE D'AZUR</v>
      </c>
      <c r="D115" s="1">
        <f>SUMIFS(bdd_V102[Activité combinée],bdd_V102[FINESS juridique],A115)</f>
        <v>12084</v>
      </c>
      <c r="E115" s="1">
        <f>SUMIFS(bdd_V102[Activité combinée],bdd_V102[FINESS juridique],A115,bdd_V102[Validation prérequis SUN-ES], "Oui")</f>
        <v>12084</v>
      </c>
      <c r="F115" s="148">
        <f t="shared" si="3"/>
        <v>1</v>
      </c>
      <c r="G115" s="1" t="str">
        <f t="shared" si="2"/>
        <v>Oui</v>
      </c>
    </row>
    <row r="116" spans="1:7">
      <c r="A116" s="1">
        <v>130002041</v>
      </c>
      <c r="B116" t="str">
        <f>_xlfn.XLOOKUP(A116,bdd_V102[FINESS juridique],bdd_V102[Raison sociale juridique],"")</f>
        <v>CLINIQUE LA PHOCEANNE</v>
      </c>
      <c r="C116" t="str">
        <f>_xlfn.XLOOKUP(A116,bdd_V102[FINESS juridique],bdd_V102[[Région du FINESS juridique ]],"")</f>
        <v>PROVENCE-ALPES-CÔTE D'AZUR</v>
      </c>
      <c r="D116" s="1">
        <f>SUMIFS(bdd_V102[Activité combinée],bdd_V102[FINESS juridique],A116)</f>
        <v>30162.5</v>
      </c>
      <c r="E116" s="1">
        <f>SUMIFS(bdd_V102[Activité combinée],bdd_V102[FINESS juridique],A116,bdd_V102[Validation prérequis SUN-ES], "Oui")</f>
        <v>25929.5</v>
      </c>
      <c r="F116" s="148">
        <f t="shared" si="3"/>
        <v>0.8596601740571902</v>
      </c>
      <c r="G116" s="1" t="str">
        <f t="shared" si="2"/>
        <v>Non</v>
      </c>
    </row>
    <row r="117" spans="1:7">
      <c r="A117" s="1">
        <v>130002157</v>
      </c>
      <c r="B117" t="str">
        <f>_xlfn.XLOOKUP(A117,bdd_V102[FINESS juridique],bdd_V102[Raison sociale juridique],"")</f>
        <v>INFIRM PROTEST HOP AMB PARE HOP EUROP</v>
      </c>
      <c r="C117" t="str">
        <f>_xlfn.XLOOKUP(A117,bdd_V102[FINESS juridique],bdd_V102[[Région du FINESS juridique ]],"")</f>
        <v>PROVENCE-ALPES-CÔTE D'AZUR</v>
      </c>
      <c r="D117" s="1">
        <f>SUMIFS(bdd_V102[Activité combinée],bdd_V102[FINESS juridique],A117)</f>
        <v>130422.5</v>
      </c>
      <c r="E117" s="1">
        <f>SUMIFS(bdd_V102[Activité combinée],bdd_V102[FINESS juridique],A117,bdd_V102[Validation prérequis SUN-ES], "Oui")</f>
        <v>130422.5</v>
      </c>
      <c r="F117" s="148">
        <f t="shared" si="3"/>
        <v>1</v>
      </c>
      <c r="G117" s="1" t="str">
        <f t="shared" si="2"/>
        <v>Oui</v>
      </c>
    </row>
    <row r="118" spans="1:7">
      <c r="A118" s="1">
        <v>130002173</v>
      </c>
      <c r="B118" t="str">
        <f>_xlfn.XLOOKUP(A118,bdd_V102[FINESS juridique],bdd_V102[Raison sociale juridique],"")</f>
        <v>CLINIQUE CHANTECLER</v>
      </c>
      <c r="C118" t="str">
        <f>_xlfn.XLOOKUP(A118,bdd_V102[FINESS juridique],bdd_V102[[Région du FINESS juridique ]],"")</f>
        <v>PROVENCE-ALPES-CÔTE D'AZUR</v>
      </c>
      <c r="D118" s="1">
        <f>SUMIFS(bdd_V102[Activité combinée],bdd_V102[FINESS juridique],A118)</f>
        <v>29964</v>
      </c>
      <c r="E118" s="1">
        <f>SUMIFS(bdd_V102[Activité combinée],bdd_V102[FINESS juridique],A118,bdd_V102[Validation prérequis SUN-ES], "Oui")</f>
        <v>29964</v>
      </c>
      <c r="F118" s="148">
        <f t="shared" si="3"/>
        <v>1</v>
      </c>
      <c r="G118" s="1" t="str">
        <f t="shared" si="2"/>
        <v>Oui</v>
      </c>
    </row>
    <row r="119" spans="1:7">
      <c r="A119" s="1">
        <v>130002207</v>
      </c>
      <c r="B119" t="str">
        <f>_xlfn.XLOOKUP(A119,bdd_V102[FINESS juridique],bdd_V102[Raison sociale juridique],"")</f>
        <v>CLINIQUE LA CHENAIE</v>
      </c>
      <c r="C119" t="str">
        <f>_xlfn.XLOOKUP(A119,bdd_V102[FINESS juridique],bdd_V102[[Région du FINESS juridique ]],"")</f>
        <v>PROVENCE-ALPES-CÔTE D'AZUR</v>
      </c>
      <c r="D119" s="1">
        <f>SUMIFS(bdd_V102[Activité combinée],bdd_V102[FINESS juridique],A119)</f>
        <v>22576</v>
      </c>
      <c r="E119" s="1">
        <f>SUMIFS(bdd_V102[Activité combinée],bdd_V102[FINESS juridique],A119,bdd_V102[Validation prérequis SUN-ES], "Oui")</f>
        <v>22576</v>
      </c>
      <c r="F119" s="148">
        <f t="shared" si="3"/>
        <v>1</v>
      </c>
      <c r="G119" s="1" t="str">
        <f t="shared" si="2"/>
        <v>Oui</v>
      </c>
    </row>
    <row r="120" spans="1:7">
      <c r="A120" s="1">
        <v>130002249</v>
      </c>
      <c r="B120" t="str">
        <f>_xlfn.XLOOKUP(A120,bdd_V102[FINESS juridique],bdd_V102[Raison sociale juridique],"")</f>
        <v>HP MARSEILLE VERT COTEAU BEAUREGARD</v>
      </c>
      <c r="C120" t="str">
        <f>_xlfn.XLOOKUP(A120,bdd_V102[FINESS juridique],bdd_V102[[Région du FINESS juridique ]],"")</f>
        <v>PROVENCE-ALPES-CÔTE D'AZUR</v>
      </c>
      <c r="D120" s="1">
        <f>SUMIFS(bdd_V102[Activité combinée],bdd_V102[FINESS juridique],A120)</f>
        <v>35337.5</v>
      </c>
      <c r="E120" s="1">
        <f>SUMIFS(bdd_V102[Activité combinée],bdd_V102[FINESS juridique],A120,bdd_V102[Validation prérequis SUN-ES], "Oui")</f>
        <v>0</v>
      </c>
      <c r="F120" s="148">
        <f t="shared" si="3"/>
        <v>0</v>
      </c>
      <c r="G120" s="1" t="str">
        <f t="shared" si="2"/>
        <v>Non</v>
      </c>
    </row>
    <row r="121" spans="1:7">
      <c r="A121" s="1">
        <v>130002306</v>
      </c>
      <c r="B121" t="str">
        <f>_xlfn.XLOOKUP(A121,bdd_V102[FINESS juridique],bdd_V102[Raison sociale juridique],"")</f>
        <v>CLINIQUE SAINT CHRISTOPHE</v>
      </c>
      <c r="C121" t="str">
        <f>_xlfn.XLOOKUP(A121,bdd_V102[FINESS juridique],bdd_V102[[Région du FINESS juridique ]],"")</f>
        <v>PROVENCE-ALPES-CÔTE D'AZUR</v>
      </c>
      <c r="D121" s="1">
        <f>SUMIFS(bdd_V102[Activité combinée],bdd_V102[FINESS juridique],A121)</f>
        <v>30794</v>
      </c>
      <c r="E121" s="1">
        <f>SUMIFS(bdd_V102[Activité combinée],bdd_V102[FINESS juridique],A121,bdd_V102[Validation prérequis SUN-ES], "Oui")</f>
        <v>30794</v>
      </c>
      <c r="F121" s="148">
        <f t="shared" si="3"/>
        <v>1</v>
      </c>
      <c r="G121" s="1" t="str">
        <f t="shared" si="2"/>
        <v>Oui</v>
      </c>
    </row>
    <row r="122" spans="1:7">
      <c r="A122" s="1">
        <v>130002322</v>
      </c>
      <c r="B122" t="str">
        <f>_xlfn.XLOOKUP(A122,bdd_V102[FINESS juridique],bdd_V102[Raison sociale juridique],"")</f>
        <v>CLINIQUE VALFLEUR</v>
      </c>
      <c r="C122" t="str">
        <f>_xlfn.XLOOKUP(A122,bdd_V102[FINESS juridique],bdd_V102[[Région du FINESS juridique ]],"")</f>
        <v>PROVENCE-ALPES-CÔTE D'AZUR</v>
      </c>
      <c r="D122" s="1">
        <f>SUMIFS(bdd_V102[Activité combinée],bdd_V102[FINESS juridique],A122)</f>
        <v>14388</v>
      </c>
      <c r="E122" s="1">
        <f>SUMIFS(bdd_V102[Activité combinée],bdd_V102[FINESS juridique],A122,bdd_V102[Validation prérequis SUN-ES], "Oui")</f>
        <v>14388</v>
      </c>
      <c r="F122" s="148">
        <f t="shared" si="3"/>
        <v>1</v>
      </c>
      <c r="G122" s="1" t="str">
        <f t="shared" si="2"/>
        <v>Oui</v>
      </c>
    </row>
    <row r="123" spans="1:7">
      <c r="A123" s="1">
        <v>130002330</v>
      </c>
      <c r="B123" t="str">
        <f>_xlfn.XLOOKUP(A123,bdd_V102[FINESS juridique],bdd_V102[Raison sociale juridique],"")</f>
        <v>KORIAN SAINT BRUNO</v>
      </c>
      <c r="C123" t="str">
        <f>_xlfn.XLOOKUP(A123,bdd_V102[FINESS juridique],bdd_V102[[Région du FINESS juridique ]],"")</f>
        <v>PROVENCE-ALPES-CÔTE D'AZUR</v>
      </c>
      <c r="D123" s="1">
        <f>SUMIFS(bdd_V102[Activité combinée],bdd_V102[FINESS juridique],A123)</f>
        <v>22917.5</v>
      </c>
      <c r="E123" s="1">
        <f>SUMIFS(bdd_V102[Activité combinée],bdd_V102[FINESS juridique],A123,bdd_V102[Validation prérequis SUN-ES], "Oui")</f>
        <v>22917.5</v>
      </c>
      <c r="F123" s="148">
        <f t="shared" si="3"/>
        <v>1</v>
      </c>
      <c r="G123" s="1" t="str">
        <f t="shared" si="2"/>
        <v>Oui</v>
      </c>
    </row>
    <row r="124" spans="1:7">
      <c r="A124" s="1">
        <v>130002421</v>
      </c>
      <c r="B124" t="str">
        <f>_xlfn.XLOOKUP(A124,bdd_V102[FINESS juridique],bdd_V102[Raison sociale juridique],"")</f>
        <v>CLIN SOINS DE SUITE READAPT LA PAGERIE</v>
      </c>
      <c r="C124" t="str">
        <f>_xlfn.XLOOKUP(A124,bdd_V102[FINESS juridique],bdd_V102[[Région du FINESS juridique ]],"")</f>
        <v>PROVENCE-ALPES-CÔTE D'AZUR</v>
      </c>
      <c r="D124" s="1">
        <f>SUMIFS(bdd_V102[Activité combinée],bdd_V102[FINESS juridique],A124)</f>
        <v>12148.5</v>
      </c>
      <c r="E124" s="1">
        <f>SUMIFS(bdd_V102[Activité combinée],bdd_V102[FINESS juridique],A124,bdd_V102[Validation prérequis SUN-ES], "Oui")</f>
        <v>12148.5</v>
      </c>
      <c r="F124" s="148">
        <f t="shared" si="3"/>
        <v>1</v>
      </c>
      <c r="G124" s="1" t="str">
        <f t="shared" si="2"/>
        <v>Oui</v>
      </c>
    </row>
    <row r="125" spans="1:7">
      <c r="A125" s="1">
        <v>130002447</v>
      </c>
      <c r="B125" t="str">
        <f>_xlfn.XLOOKUP(A125,bdd_V102[FINESS juridique],bdd_V102[Raison sociale juridique],"")</f>
        <v>POLYCLIN PARC RAMBOT HOP PRIV PROVENCE</v>
      </c>
      <c r="C125" t="str">
        <f>_xlfn.XLOOKUP(A125,bdd_V102[FINESS juridique],bdd_V102[[Région du FINESS juridique ]],"")</f>
        <v>PROVENCE-ALPES-CÔTE D'AZUR</v>
      </c>
      <c r="D125" s="1">
        <f>SUMIFS(bdd_V102[Activité combinée],bdd_V102[FINESS juridique],A125)</f>
        <v>106983.5</v>
      </c>
      <c r="E125" s="1">
        <f>SUMIFS(bdd_V102[Activité combinée],bdd_V102[FINESS juridique],A125,bdd_V102[Validation prérequis SUN-ES], "Oui")</f>
        <v>0</v>
      </c>
      <c r="F125" s="148">
        <f t="shared" si="3"/>
        <v>0</v>
      </c>
      <c r="G125" s="1" t="str">
        <f t="shared" si="2"/>
        <v>Non</v>
      </c>
    </row>
    <row r="126" spans="1:7">
      <c r="A126" s="1">
        <v>130002454</v>
      </c>
      <c r="B126" t="str">
        <f>_xlfn.XLOOKUP(A126,bdd_V102[FINESS juridique],bdd_V102[Raison sociale juridique],"")</f>
        <v>CLINIQUE DE L'ETANG DE L'OLIVIER</v>
      </c>
      <c r="C126" t="str">
        <f>_xlfn.XLOOKUP(A126,bdd_V102[FINESS juridique],bdd_V102[[Région du FINESS juridique ]],"")</f>
        <v>PROVENCE-ALPES-CÔTE D'AZUR</v>
      </c>
      <c r="D126" s="1">
        <f>SUMIFS(bdd_V102[Activité combinée],bdd_V102[FINESS juridique],A126)</f>
        <v>21935</v>
      </c>
      <c r="E126" s="1">
        <f>SUMIFS(bdd_V102[Activité combinée],bdd_V102[FINESS juridique],A126,bdd_V102[Validation prérequis SUN-ES], "Oui")</f>
        <v>21935</v>
      </c>
      <c r="F126" s="148">
        <f t="shared" si="3"/>
        <v>1</v>
      </c>
      <c r="G126" s="1" t="str">
        <f t="shared" si="2"/>
        <v>Oui</v>
      </c>
    </row>
    <row r="127" spans="1:7">
      <c r="A127" s="1">
        <v>130002488</v>
      </c>
      <c r="B127" t="str">
        <f>_xlfn.XLOOKUP(A127,bdd_V102[FINESS juridique],bdd_V102[Raison sociale juridique],"")</f>
        <v>MATERNITE CATHOLIQUE PROVENCE L'ETOILE</v>
      </c>
      <c r="C127" t="str">
        <f>_xlfn.XLOOKUP(A127,bdd_V102[FINESS juridique],bdd_V102[[Région du FINESS juridique ]],"")</f>
        <v>PROVENCE-ALPES-CÔTE D'AZUR</v>
      </c>
      <c r="D127" s="1">
        <f>SUMIFS(bdd_V102[Activité combinée],bdd_V102[FINESS juridique],A127)</f>
        <v>33679</v>
      </c>
      <c r="E127" s="1">
        <f>SUMIFS(bdd_V102[Activité combinée],bdd_V102[FINESS juridique],A127,bdd_V102[Validation prérequis SUN-ES], "Oui")</f>
        <v>33679</v>
      </c>
      <c r="F127" s="148">
        <f t="shared" si="3"/>
        <v>1</v>
      </c>
      <c r="G127" s="1" t="str">
        <f t="shared" si="2"/>
        <v>Oui</v>
      </c>
    </row>
    <row r="128" spans="1:7">
      <c r="A128" s="1">
        <v>130002660</v>
      </c>
      <c r="B128" t="str">
        <f>_xlfn.XLOOKUP(A128,bdd_V102[FINESS juridique],bdd_V102[Raison sociale juridique],"")</f>
        <v>CENTRE DE REEDUCATION PAUL CEZANNE</v>
      </c>
      <c r="C128" t="str">
        <f>_xlfn.XLOOKUP(A128,bdd_V102[FINESS juridique],bdd_V102[[Région du FINESS juridique ]],"")</f>
        <v>PROVENCE-ALPES-CÔTE D'AZUR</v>
      </c>
      <c r="D128" s="1">
        <f>SUMIFS(bdd_V102[Activité combinée],bdd_V102[FINESS juridique],A128)</f>
        <v>25415.5</v>
      </c>
      <c r="E128" s="1">
        <f>SUMIFS(bdd_V102[Activité combinée],bdd_V102[FINESS juridique],A128,bdd_V102[Validation prérequis SUN-ES], "Oui")</f>
        <v>25415.5</v>
      </c>
      <c r="F128" s="148">
        <f t="shared" si="3"/>
        <v>1</v>
      </c>
      <c r="G128" s="1" t="str">
        <f t="shared" si="2"/>
        <v>Oui</v>
      </c>
    </row>
    <row r="129" spans="1:7">
      <c r="A129" s="1">
        <v>130002702</v>
      </c>
      <c r="B129" t="str">
        <f>_xlfn.XLOOKUP(A129,bdd_V102[FINESS juridique],bdd_V102[Raison sociale juridique],"")</f>
        <v>CLINIQUE PSYCHIATRIQUE MEDIAZUR</v>
      </c>
      <c r="C129" t="str">
        <f>_xlfn.XLOOKUP(A129,bdd_V102[FINESS juridique],bdd_V102[[Région du FINESS juridique ]],"")</f>
        <v>PROVENCE-ALPES-CÔTE D'AZUR</v>
      </c>
      <c r="D129" s="1">
        <f>SUMIFS(bdd_V102[Activité combinée],bdd_V102[FINESS juridique],A129)</f>
        <v>13653</v>
      </c>
      <c r="E129" s="1">
        <f>SUMIFS(bdd_V102[Activité combinée],bdd_V102[FINESS juridique],A129,bdd_V102[Validation prérequis SUN-ES], "Oui")</f>
        <v>13653</v>
      </c>
      <c r="F129" s="148">
        <f t="shared" si="3"/>
        <v>1</v>
      </c>
      <c r="G129" s="1" t="str">
        <f t="shared" si="2"/>
        <v>Oui</v>
      </c>
    </row>
    <row r="130" spans="1:7">
      <c r="A130" s="1">
        <v>130002777</v>
      </c>
      <c r="B130" t="str">
        <f>_xlfn.XLOOKUP(A130,bdd_V102[FINESS juridique],bdd_V102[Raison sociale juridique],"")</f>
        <v>CTRE REED FONCT LE LE GRAND LARGE</v>
      </c>
      <c r="C130" t="str">
        <f>_xlfn.XLOOKUP(A130,bdd_V102[FINESS juridique],bdd_V102[[Région du FINESS juridique ]],"")</f>
        <v>PROVENCE-ALPES-CÔTE D'AZUR</v>
      </c>
      <c r="D130" s="1">
        <f>SUMIFS(bdd_V102[Activité combinée],bdd_V102[FINESS juridique],A130)</f>
        <v>14046</v>
      </c>
      <c r="E130" s="1">
        <f>SUMIFS(bdd_V102[Activité combinée],bdd_V102[FINESS juridique],A130,bdd_V102[Validation prérequis SUN-ES], "Oui")</f>
        <v>14046</v>
      </c>
      <c r="F130" s="148">
        <f t="shared" si="3"/>
        <v>1</v>
      </c>
      <c r="G130" s="1" t="str">
        <f t="shared" ref="G130:G188" si="4">IF(F130&gt;=90%,"Oui","Non")</f>
        <v>Oui</v>
      </c>
    </row>
    <row r="131" spans="1:7">
      <c r="A131" s="1">
        <v>130002843</v>
      </c>
      <c r="B131" t="str">
        <f>_xlfn.XLOOKUP(A131,bdd_V102[FINESS juridique],bdd_V102[Raison sociale juridique],"")</f>
        <v>CLINIQUE READAPT FONCT LES FEUILLADES</v>
      </c>
      <c r="C131" t="str">
        <f>_xlfn.XLOOKUP(A131,bdd_V102[FINESS juridique],bdd_V102[[Région du FINESS juridique ]],"")</f>
        <v>PROVENCE-ALPES-CÔTE D'AZUR</v>
      </c>
      <c r="D131" s="1">
        <f>SUMIFS(bdd_V102[Activité combinée],bdd_V102[FINESS juridique],A131)</f>
        <v>32712.5</v>
      </c>
      <c r="E131" s="1">
        <f>SUMIFS(bdd_V102[Activité combinée],bdd_V102[FINESS juridique],A131,bdd_V102[Validation prérequis SUN-ES], "Oui")</f>
        <v>32712.5</v>
      </c>
      <c r="F131" s="148">
        <f t="shared" si="3"/>
        <v>1</v>
      </c>
      <c r="G131" s="1" t="str">
        <f t="shared" si="4"/>
        <v>Oui</v>
      </c>
    </row>
    <row r="132" spans="1:7">
      <c r="A132" s="1">
        <v>130004807</v>
      </c>
      <c r="B132" t="str">
        <f>_xlfn.XLOOKUP(A132,bdd_V102[FINESS juridique],bdd_V102[Raison sociale juridique],"")</f>
        <v>CLINIQUE LA LAURANNE</v>
      </c>
      <c r="C132" t="str">
        <f>_xlfn.XLOOKUP(A132,bdd_V102[FINESS juridique],bdd_V102[[Région du FINESS juridique ]],"")</f>
        <v>PROVENCE-ALPES-CÔTE D'AZUR</v>
      </c>
      <c r="D132" s="1">
        <f>SUMIFS(bdd_V102[Activité combinée],bdd_V102[FINESS juridique],A132)</f>
        <v>37705</v>
      </c>
      <c r="E132" s="1">
        <f>SUMIFS(bdd_V102[Activité combinée],bdd_V102[FINESS juridique],A132,bdd_V102[Validation prérequis SUN-ES], "Oui")</f>
        <v>37705</v>
      </c>
      <c r="F132" s="148">
        <f t="shared" si="3"/>
        <v>1</v>
      </c>
      <c r="G132" s="1" t="str">
        <f t="shared" si="4"/>
        <v>Oui</v>
      </c>
    </row>
    <row r="133" spans="1:7">
      <c r="A133" s="1">
        <v>690049895</v>
      </c>
      <c r="B133" t="str">
        <f>_xlfn.XLOOKUP(A133,bdd_V102[FINESS juridique],bdd_V102[Raison sociale juridique],"")</f>
        <v>DIAVERUM PROVENCE</v>
      </c>
      <c r="C133" t="str">
        <f>_xlfn.XLOOKUP(A133,bdd_V102[FINESS juridique],bdd_V102[[Région du FINESS juridique ]],"")</f>
        <v>PROVENCE-ALPES-CÔTE D'AZUR</v>
      </c>
      <c r="D133" s="1">
        <f>SUMIFS(bdd_V102[Activité combinée],bdd_V102[FINESS juridique],A133)</f>
        <v>34962</v>
      </c>
      <c r="E133" s="1">
        <f>SUMIFS(bdd_V102[Activité combinée],bdd_V102[FINESS juridique],A133,bdd_V102[Validation prérequis SUN-ES], "Oui")</f>
        <v>0</v>
      </c>
      <c r="F133" s="148">
        <f t="shared" si="3"/>
        <v>0</v>
      </c>
      <c r="G133" s="1" t="str">
        <f t="shared" si="4"/>
        <v>Non</v>
      </c>
    </row>
    <row r="134" spans="1:7">
      <c r="A134" s="1">
        <v>130007156</v>
      </c>
      <c r="B134" t="str">
        <f>_xlfn.XLOOKUP(A134,bdd_V102[FINESS juridique],bdd_V102[Raison sociale juridique],"")</f>
        <v>CTRE D'HEMODIALYSE DE PROVENCE AUBAGNE</v>
      </c>
      <c r="C134" t="str">
        <f>_xlfn.XLOOKUP(A134,bdd_V102[FINESS juridique],bdd_V102[[Région du FINESS juridique ]],"")</f>
        <v>PROVENCE-ALPES-CÔTE D'AZUR</v>
      </c>
      <c r="D134" s="1">
        <f>SUMIFS(bdd_V102[Activité combinée],bdd_V102[FINESS juridique],A134)</f>
        <v>11575.5</v>
      </c>
      <c r="E134" s="1">
        <f>SUMIFS(bdd_V102[Activité combinée],bdd_V102[FINESS juridique],A134,bdd_V102[Validation prérequis SUN-ES], "Oui")</f>
        <v>11575.5</v>
      </c>
      <c r="F134" s="148">
        <f t="shared" si="3"/>
        <v>1</v>
      </c>
      <c r="G134" s="1" t="str">
        <f t="shared" si="4"/>
        <v>Oui</v>
      </c>
    </row>
    <row r="135" spans="1:7">
      <c r="A135" s="1">
        <v>130007362</v>
      </c>
      <c r="B135" t="str">
        <f>_xlfn.XLOOKUP(A135,bdd_V102[FINESS juridique],bdd_V102[Raison sociale juridique],"")</f>
        <v>SOREVIE GAM</v>
      </c>
      <c r="C135" t="str">
        <f>_xlfn.XLOOKUP(A135,bdd_V102[FINESS juridique],bdd_V102[[Région du FINESS juridique ]],"")</f>
        <v>PROVENCE-ALPES-CÔTE D'AZUR</v>
      </c>
      <c r="D135" s="1">
        <f>SUMIFS(bdd_V102[Activité combinée],bdd_V102[FINESS juridique],A135)</f>
        <v>58642.5</v>
      </c>
      <c r="E135" s="1">
        <f>SUMIFS(bdd_V102[Activité combinée],bdd_V102[FINESS juridique],A135,bdd_V102[Validation prérequis SUN-ES], "Oui")</f>
        <v>58642.5</v>
      </c>
      <c r="F135" s="148">
        <f t="shared" si="3"/>
        <v>1</v>
      </c>
      <c r="G135" s="1" t="str">
        <f t="shared" si="4"/>
        <v>Oui</v>
      </c>
    </row>
    <row r="136" spans="1:7">
      <c r="A136" s="1">
        <v>130007487</v>
      </c>
      <c r="B136" t="str">
        <f>_xlfn.XLOOKUP(A136,bdd_V102[FINESS juridique],bdd_V102[Raison sociale juridique],"")</f>
        <v>LA MAISON</v>
      </c>
      <c r="C136" t="str">
        <f>_xlfn.XLOOKUP(A136,bdd_V102[FINESS juridique],bdd_V102[[Région du FINESS juridique ]],"")</f>
        <v>PROVENCE-ALPES-CÔTE D'AZUR</v>
      </c>
      <c r="D136" s="1">
        <f>SUMIFS(bdd_V102[Activité combinée],bdd_V102[FINESS juridique],A136)</f>
        <v>13263</v>
      </c>
      <c r="E136" s="1">
        <f>SUMIFS(bdd_V102[Activité combinée],bdd_V102[FINESS juridique],A136,bdd_V102[Validation prérequis SUN-ES], "Oui")</f>
        <v>0</v>
      </c>
      <c r="F136" s="148">
        <f t="shared" si="3"/>
        <v>0</v>
      </c>
      <c r="G136" s="1" t="str">
        <f t="shared" si="4"/>
        <v>Non</v>
      </c>
    </row>
    <row r="137" spans="1:7">
      <c r="A137" s="1">
        <v>130010648</v>
      </c>
      <c r="B137" t="str">
        <f>_xlfn.XLOOKUP(A137,bdd_V102[FINESS juridique],bdd_V102[Raison sociale juridique],"")</f>
        <v>CLINIQUE SAINT MICHEL</v>
      </c>
      <c r="C137" t="str">
        <f>_xlfn.XLOOKUP(A137,bdd_V102[FINESS juridique],bdd_V102[[Région du FINESS juridique ]],"")</f>
        <v>PROVENCE-ALPES-CÔTE D'AZUR</v>
      </c>
      <c r="D137" s="1">
        <f>SUMIFS(bdd_V102[Activité combinée],bdd_V102[FINESS juridique],A137)</f>
        <v>17721.5</v>
      </c>
      <c r="E137" s="1">
        <f>SUMIFS(bdd_V102[Activité combinée],bdd_V102[FINESS juridique],A137,bdd_V102[Validation prérequis SUN-ES], "Oui")</f>
        <v>15896</v>
      </c>
      <c r="F137" s="148">
        <f t="shared" si="3"/>
        <v>0.89698953248878477</v>
      </c>
      <c r="G137" s="1" t="str">
        <f t="shared" si="4"/>
        <v>Non</v>
      </c>
    </row>
    <row r="138" spans="1:7">
      <c r="A138" s="1">
        <v>130013139</v>
      </c>
      <c r="B138" t="str">
        <f>_xlfn.XLOOKUP(A138,bdd_V102[FINESS juridique],bdd_V102[Raison sociale juridique],"")</f>
        <v>CLINIQUE GLANUM</v>
      </c>
      <c r="C138" t="str">
        <f>_xlfn.XLOOKUP(A138,bdd_V102[FINESS juridique],bdd_V102[[Région du FINESS juridique ]],"")</f>
        <v>PROVENCE-ALPES-CÔTE D'AZUR</v>
      </c>
      <c r="D138" s="1">
        <f>SUMIFS(bdd_V102[Activité combinée],bdd_V102[FINESS juridique],A138)</f>
        <v>15669.5</v>
      </c>
      <c r="E138" s="1">
        <f>SUMIFS(bdd_V102[Activité combinée],bdd_V102[FINESS juridique],A138,bdd_V102[Validation prérequis SUN-ES], "Oui")</f>
        <v>15669.5</v>
      </c>
      <c r="F138" s="148">
        <f t="shared" si="3"/>
        <v>1</v>
      </c>
      <c r="G138" s="1" t="str">
        <f t="shared" si="4"/>
        <v>Oui</v>
      </c>
    </row>
    <row r="139" spans="1:7">
      <c r="A139" s="1">
        <v>130014228</v>
      </c>
      <c r="B139" t="str">
        <f>_xlfn.XLOOKUP(A139,bdd_V102[FINESS juridique],bdd_V102[Raison sociale juridique],"")</f>
        <v>ASSOCIATION HOPITAL SAINT JOSEPH</v>
      </c>
      <c r="C139" t="str">
        <f>_xlfn.XLOOKUP(A139,bdd_V102[FINESS juridique],bdd_V102[[Région du FINESS juridique ]],"")</f>
        <v>PROVENCE-ALPES-CÔTE D'AZUR</v>
      </c>
      <c r="D139" s="1">
        <f>SUMIFS(bdd_V102[Activité combinée],bdd_V102[FINESS juridique],A139)</f>
        <v>273945</v>
      </c>
      <c r="E139" s="1">
        <f>SUMIFS(bdd_V102[Activité combinée],bdd_V102[FINESS juridique],A139,bdd_V102[Validation prérequis SUN-ES], "Oui")</f>
        <v>269033.5</v>
      </c>
      <c r="F139" s="148">
        <f t="shared" ref="F139:F202" si="5">E139/D139</f>
        <v>0.98207121867528158</v>
      </c>
      <c r="G139" s="1" t="str">
        <f t="shared" si="4"/>
        <v>Oui</v>
      </c>
    </row>
    <row r="140" spans="1:7">
      <c r="A140" s="1">
        <v>130021439</v>
      </c>
      <c r="B140" t="str">
        <f>_xlfn.XLOOKUP(A140,bdd_V102[FINESS juridique],bdd_V102[Raison sociale juridique],"")</f>
        <v>HAD BOUCHES DU RHONE EST</v>
      </c>
      <c r="C140" t="str">
        <f>_xlfn.XLOOKUP(A140,bdd_V102[FINESS juridique],bdd_V102[[Région du FINESS juridique ]],"")</f>
        <v>PROVENCE-ALPES-CÔTE D'AZUR</v>
      </c>
      <c r="D140" s="1">
        <f>SUMIFS(bdd_V102[Activité combinée],bdd_V102[FINESS juridique],A140)</f>
        <v>6852</v>
      </c>
      <c r="E140" s="1">
        <f>SUMIFS(bdd_V102[Activité combinée],bdd_V102[FINESS juridique],A140,bdd_V102[Validation prérequis SUN-ES], "Oui")</f>
        <v>6852</v>
      </c>
      <c r="F140" s="148">
        <f t="shared" si="5"/>
        <v>1</v>
      </c>
      <c r="G140" s="1" t="str">
        <f t="shared" si="4"/>
        <v>Oui</v>
      </c>
    </row>
    <row r="141" spans="1:7">
      <c r="A141" s="1">
        <v>130021769</v>
      </c>
      <c r="B141" t="str">
        <f>_xlfn.XLOOKUP(A141,bdd_V102[FINESS juridique],bdd_V102[Raison sociale juridique],"")</f>
        <v>HAD CLARA SCHUMANN</v>
      </c>
      <c r="C141" t="str">
        <f>_xlfn.XLOOKUP(A141,bdd_V102[FINESS juridique],bdd_V102[[Région du FINESS juridique ]],"")</f>
        <v>PROVENCE-ALPES-CÔTE D'AZUR</v>
      </c>
      <c r="D141" s="1">
        <f>SUMIFS(bdd_V102[Activité combinée],bdd_V102[FINESS juridique],A141)</f>
        <v>13859</v>
      </c>
      <c r="E141" s="1">
        <f>SUMIFS(bdd_V102[Activité combinée],bdd_V102[FINESS juridique],A141,bdd_V102[Validation prérequis SUN-ES], "Oui")</f>
        <v>13859</v>
      </c>
      <c r="F141" s="148">
        <f t="shared" si="5"/>
        <v>1</v>
      </c>
      <c r="G141" s="1" t="str">
        <f t="shared" si="4"/>
        <v>Oui</v>
      </c>
    </row>
    <row r="142" spans="1:7">
      <c r="A142" s="1">
        <v>130029218</v>
      </c>
      <c r="B142" t="str">
        <f>_xlfn.XLOOKUP(A142,bdd_V102[FINESS juridique],bdd_V102[Raison sociale juridique],"")</f>
        <v>CENTRE D'HEMODIALYSE DE PROVENCE AIX</v>
      </c>
      <c r="C142" t="str">
        <f>_xlfn.XLOOKUP(A142,bdd_V102[FINESS juridique],bdd_V102[[Région du FINESS juridique ]],"")</f>
        <v>PROVENCE-ALPES-CÔTE D'AZUR</v>
      </c>
      <c r="D142" s="1">
        <f>SUMIFS(bdd_V102[Activité combinée],bdd_V102[FINESS juridique],A142)</f>
        <v>13435</v>
      </c>
      <c r="E142" s="1">
        <f>SUMIFS(bdd_V102[Activité combinée],bdd_V102[FINESS juridique],A142,bdd_V102[Validation prérequis SUN-ES], "Oui")</f>
        <v>13435</v>
      </c>
      <c r="F142" s="148">
        <f t="shared" si="5"/>
        <v>1</v>
      </c>
      <c r="G142" s="1" t="str">
        <f t="shared" si="4"/>
        <v>Oui</v>
      </c>
    </row>
    <row r="143" spans="1:7">
      <c r="A143" s="1">
        <v>130037815</v>
      </c>
      <c r="B143" t="str">
        <f>_xlfn.XLOOKUP(A143,bdd_V102[FINESS juridique],bdd_V102[Raison sociale juridique],"")</f>
        <v>UGECAM PACA CORSE SIEGE</v>
      </c>
      <c r="C143" t="str">
        <f>_xlfn.XLOOKUP(A143,bdd_V102[FINESS juridique],bdd_V102[[Région du FINESS juridique ]],"")</f>
        <v>PROVENCE-ALPES-CÔTE D'AZUR</v>
      </c>
      <c r="D143" s="1">
        <f>SUMIFS(bdd_V102[Activité combinée],bdd_V102[FINESS juridique],A143)</f>
        <v>95249</v>
      </c>
      <c r="E143" s="1">
        <f>SUMIFS(bdd_V102[Activité combinée],bdd_V102[FINESS juridique],A143,bdd_V102[Validation prérequis SUN-ES], "Oui")</f>
        <v>95249</v>
      </c>
      <c r="F143" s="148">
        <f t="shared" si="5"/>
        <v>1</v>
      </c>
      <c r="G143" s="1" t="str">
        <f t="shared" si="4"/>
        <v>Oui</v>
      </c>
    </row>
    <row r="144" spans="1:7">
      <c r="A144" s="1">
        <v>130037823</v>
      </c>
      <c r="B144" t="str">
        <f>_xlfn.XLOOKUP(A144,bdd_V102[FINESS juridique],bdd_V102[Raison sociale juridique],"")</f>
        <v>HOPITAL PRIVE CLAIRVAL</v>
      </c>
      <c r="C144" t="str">
        <f>_xlfn.XLOOKUP(A144,bdd_V102[FINESS juridique],bdd_V102[[Région du FINESS juridique ]],"")</f>
        <v>PROVENCE-ALPES-CÔTE D'AZUR</v>
      </c>
      <c r="D144" s="1">
        <f>SUMIFS(bdd_V102[Activité combinée],bdd_V102[FINESS juridique],A144)</f>
        <v>107890</v>
      </c>
      <c r="E144" s="1">
        <f>SUMIFS(bdd_V102[Activité combinée],bdd_V102[FINESS juridique],A144,bdd_V102[Validation prérequis SUN-ES], "Oui")</f>
        <v>107890</v>
      </c>
      <c r="F144" s="148">
        <f t="shared" si="5"/>
        <v>1</v>
      </c>
      <c r="G144" s="1" t="str">
        <f t="shared" si="4"/>
        <v>Oui</v>
      </c>
    </row>
    <row r="145" spans="1:7">
      <c r="A145" s="1">
        <v>130038847</v>
      </c>
      <c r="B145" t="str">
        <f>_xlfn.XLOOKUP(A145,bdd_V102[FINESS juridique],bdd_V102[Raison sociale juridique],"")</f>
        <v>HP MARSEILLE BEAUREGARD VERT COTEAU</v>
      </c>
      <c r="C145" t="str">
        <f>_xlfn.XLOOKUP(A145,bdd_V102[FINESS juridique],bdd_V102[[Région du FINESS juridique ]],"")</f>
        <v>PROVENCE-ALPES-CÔTE D'AZUR</v>
      </c>
      <c r="D145" s="1">
        <f>SUMIFS(bdd_V102[Activité combinée],bdd_V102[FINESS juridique],A145)</f>
        <v>90259</v>
      </c>
      <c r="E145" s="1">
        <f>SUMIFS(bdd_V102[Activité combinée],bdd_V102[FINESS juridique],A145,bdd_V102[Validation prérequis SUN-ES], "Oui")</f>
        <v>0</v>
      </c>
      <c r="F145" s="148">
        <f t="shared" si="5"/>
        <v>0</v>
      </c>
      <c r="G145" s="1" t="str">
        <f t="shared" si="4"/>
        <v>Non</v>
      </c>
    </row>
    <row r="146" spans="1:7">
      <c r="A146" s="1">
        <v>130041262</v>
      </c>
      <c r="B146" t="str">
        <f>_xlfn.XLOOKUP(A146,bdd_V102[FINESS juridique],bdd_V102[Raison sociale juridique],"")</f>
        <v>SAS EUROMED CARDIO SITE HOP EUROPEEN</v>
      </c>
      <c r="C146" t="str">
        <f>_xlfn.XLOOKUP(A146,bdd_V102[FINESS juridique],bdd_V102[[Région du FINESS juridique ]],"")</f>
        <v>PROVENCE-ALPES-CÔTE D'AZUR</v>
      </c>
      <c r="D146" s="1">
        <f>SUMIFS(bdd_V102[Activité combinée],bdd_V102[FINESS juridique],A146)</f>
        <v>12558</v>
      </c>
      <c r="E146" s="1">
        <f>SUMIFS(bdd_V102[Activité combinée],bdd_V102[FINESS juridique],A146,bdd_V102[Validation prérequis SUN-ES], "Oui")</f>
        <v>0</v>
      </c>
      <c r="F146" s="148">
        <f t="shared" si="5"/>
        <v>0</v>
      </c>
      <c r="G146" s="1" t="str">
        <f t="shared" si="4"/>
        <v>Non</v>
      </c>
    </row>
    <row r="147" spans="1:7">
      <c r="A147" s="1">
        <v>130042062</v>
      </c>
      <c r="B147" t="str">
        <f>_xlfn.XLOOKUP(A147,bdd_V102[FINESS juridique],bdd_V102[Raison sociale juridique],"")</f>
        <v>GCS CENTRE CARDIO AXIUM RAMBOT</v>
      </c>
      <c r="C147" t="str">
        <f>_xlfn.XLOOKUP(A147,bdd_V102[FINESS juridique],bdd_V102[[Région du FINESS juridique ]],"")</f>
        <v>PROVENCE-ALPES-CÔTE D'AZUR</v>
      </c>
      <c r="D147" s="1">
        <f>SUMIFS(bdd_V102[Activité combinée],bdd_V102[FINESS juridique],A147)</f>
        <v>10816</v>
      </c>
      <c r="E147" s="1">
        <f>SUMIFS(bdd_V102[Activité combinée],bdd_V102[FINESS juridique],A147,bdd_V102[Validation prérequis SUN-ES], "Oui")</f>
        <v>10816</v>
      </c>
      <c r="F147" s="148">
        <f t="shared" si="5"/>
        <v>1</v>
      </c>
      <c r="G147" s="1" t="str">
        <f t="shared" si="4"/>
        <v>Oui</v>
      </c>
    </row>
    <row r="148" spans="1:7">
      <c r="A148" s="1">
        <v>130043169</v>
      </c>
      <c r="B148" t="str">
        <f>_xlfn.XLOOKUP(A148,bdd_V102[FINESS juridique],bdd_V102[Raison sociale juridique],"")</f>
        <v>CLINIQUE SAINT MARTIN SUD MARSEILLE</v>
      </c>
      <c r="C148" t="str">
        <f>_xlfn.XLOOKUP(A148,bdd_V102[FINESS juridique],bdd_V102[[Région du FINESS juridique ]],"")</f>
        <v>PROVENCE-ALPES-CÔTE D'AZUR</v>
      </c>
      <c r="D148" s="1">
        <f>SUMIFS(bdd_V102[Activité combinée],bdd_V102[FINESS juridique],A148)</f>
        <v>16020.5</v>
      </c>
      <c r="E148" s="1">
        <f>SUMIFS(bdd_V102[Activité combinée],bdd_V102[FINESS juridique],A148,bdd_V102[Validation prérequis SUN-ES], "Oui")</f>
        <v>0</v>
      </c>
      <c r="F148" s="148">
        <f t="shared" si="5"/>
        <v>0</v>
      </c>
      <c r="G148" s="1" t="str">
        <f t="shared" si="4"/>
        <v>Non</v>
      </c>
    </row>
    <row r="149" spans="1:7">
      <c r="A149" s="1">
        <v>130043300</v>
      </c>
      <c r="B149" t="str">
        <f>_xlfn.XLOOKUP(A149,bdd_V102[FINESS juridique],bdd_V102[Raison sociale juridique],"")</f>
        <v>ASSOC CLIMATIQUE D'AIDE A L'ENFANCE</v>
      </c>
      <c r="C149" t="str">
        <f>_xlfn.XLOOKUP(A149,bdd_V102[FINESS juridique],bdd_V102[[Région du FINESS juridique ]],"")</f>
        <v>PROVENCE-ALPES-CÔTE D'AZUR</v>
      </c>
      <c r="D149" s="1">
        <f>SUMIFS(bdd_V102[Activité combinée],bdd_V102[FINESS juridique],A149)</f>
        <v>3944</v>
      </c>
      <c r="E149" s="1">
        <f>SUMIFS(bdd_V102[Activité combinée],bdd_V102[FINESS juridique],A149,bdd_V102[Validation prérequis SUN-ES], "Oui")</f>
        <v>0</v>
      </c>
      <c r="F149" s="148">
        <f t="shared" si="5"/>
        <v>0</v>
      </c>
      <c r="G149" s="1" t="str">
        <f t="shared" si="4"/>
        <v>Non</v>
      </c>
    </row>
    <row r="150" spans="1:7">
      <c r="A150" s="1">
        <v>130043722</v>
      </c>
      <c r="B150" t="str">
        <f>_xlfn.XLOOKUP(A150,bdd_V102[FINESS juridique],bdd_V102[Raison sociale juridique],"")</f>
        <v>APATS MARSEILLE</v>
      </c>
      <c r="C150" t="str">
        <f>_xlfn.XLOOKUP(A150,bdd_V102[FINESS juridique],bdd_V102[[Région du FINESS juridique ]],"")</f>
        <v>PROVENCE-ALPES-CÔTE D'AZUR</v>
      </c>
      <c r="D150" s="1">
        <f>SUMIFS(bdd_V102[Activité combinée],bdd_V102[FINESS juridique],A150)</f>
        <v>21005.5</v>
      </c>
      <c r="E150" s="1">
        <f>SUMIFS(bdd_V102[Activité combinée],bdd_V102[FINESS juridique],A150,bdd_V102[Validation prérequis SUN-ES], "Oui")</f>
        <v>21005.5</v>
      </c>
      <c r="F150" s="148">
        <f t="shared" si="5"/>
        <v>1</v>
      </c>
      <c r="G150" s="1" t="str">
        <f t="shared" si="4"/>
        <v>Oui</v>
      </c>
    </row>
    <row r="151" spans="1:7">
      <c r="A151" s="1">
        <v>130044118</v>
      </c>
      <c r="B151" t="str">
        <f>_xlfn.XLOOKUP(A151,bdd_V102[FINESS juridique],bdd_V102[Raison sociale juridique],"")</f>
        <v>CLINIQUE LA PHOCEANNE SUD</v>
      </c>
      <c r="C151" t="str">
        <f>_xlfn.XLOOKUP(A151,bdd_V102[FINESS juridique],bdd_V102[[Région du FINESS juridique ]],"")</f>
        <v>PROVENCE-ALPES-CÔTE D'AZUR</v>
      </c>
      <c r="D151" s="1">
        <f>SUMIFS(bdd_V102[Activité combinée],bdd_V102[FINESS juridique],A151)</f>
        <v>14763.5</v>
      </c>
      <c r="E151" s="1">
        <f>SUMIFS(bdd_V102[Activité combinée],bdd_V102[FINESS juridique],A151,bdd_V102[Validation prérequis SUN-ES], "Oui")</f>
        <v>14763.5</v>
      </c>
      <c r="F151" s="148">
        <f t="shared" si="5"/>
        <v>1</v>
      </c>
      <c r="G151" s="1" t="str">
        <f t="shared" si="4"/>
        <v>Oui</v>
      </c>
    </row>
    <row r="152" spans="1:7">
      <c r="A152" s="1">
        <v>130045339</v>
      </c>
      <c r="B152" t="str">
        <f>_xlfn.XLOOKUP(A152,bdd_V102[FINESS juridique],bdd_V102[Raison sociale juridique],"")</f>
        <v>SANTE ET SOLIDARITE BOUCHES DU RHONE</v>
      </c>
      <c r="C152" t="str">
        <f>_xlfn.XLOOKUP(A152,bdd_V102[FINESS juridique],bdd_V102[[Région du FINESS juridique ]],"")</f>
        <v>PROVENCE-ALPES-CÔTE D'AZUR</v>
      </c>
      <c r="D152" s="1">
        <f>SUMIFS(bdd_V102[Activité combinée],bdd_V102[FINESS juridique],A152)</f>
        <v>5814</v>
      </c>
      <c r="E152" s="1">
        <f>SUMIFS(bdd_V102[Activité combinée],bdd_V102[FINESS juridique],A152,bdd_V102[Validation prérequis SUN-ES], "Oui")</f>
        <v>5814</v>
      </c>
      <c r="F152" s="148">
        <f t="shared" si="5"/>
        <v>1</v>
      </c>
      <c r="G152" s="1" t="str">
        <f t="shared" si="4"/>
        <v>Oui</v>
      </c>
    </row>
    <row r="153" spans="1:7">
      <c r="A153" s="1">
        <v>130050545</v>
      </c>
      <c r="B153" t="str">
        <f>_xlfn.XLOOKUP(A153,bdd_V102[FINESS juridique],bdd_V102[Raison sociale juridique],"")</f>
        <v>NEPHROCARE AIX EN PROVENCE</v>
      </c>
      <c r="C153" t="str">
        <f>_xlfn.XLOOKUP(A153,bdd_V102[FINESS juridique],bdd_V102[[Région du FINESS juridique ]],"")</f>
        <v>PROVENCE-ALPES-CÔTE D'AZUR</v>
      </c>
      <c r="D153" s="1">
        <f>SUMIFS(bdd_V102[Activité combinée],bdd_V102[FINESS juridique],A153)</f>
        <v>3703.5</v>
      </c>
      <c r="E153" s="1">
        <f>SUMIFS(bdd_V102[Activité combinée],bdd_V102[FINESS juridique],A153,bdd_V102[Validation prérequis SUN-ES], "Oui")</f>
        <v>0</v>
      </c>
      <c r="F153" s="148">
        <f t="shared" si="5"/>
        <v>0</v>
      </c>
      <c r="G153" s="1" t="str">
        <f t="shared" si="4"/>
        <v>Non</v>
      </c>
    </row>
    <row r="154" spans="1:7">
      <c r="A154" s="1">
        <v>130050891</v>
      </c>
      <c r="B154" t="str">
        <f>_xlfn.XLOOKUP(A154,bdd_V102[FINESS juridique],bdd_V102[Raison sociale juridique],"")</f>
        <v>GCS CLINIQUE JEANNE D'ARC</v>
      </c>
      <c r="C154" t="str">
        <f>_xlfn.XLOOKUP(A154,bdd_V102[FINESS juridique],bdd_V102[[Région du FINESS juridique ]],"")</f>
        <v>PROVENCE-ALPES-CÔTE D'AZUR</v>
      </c>
      <c r="D154" s="1">
        <f>SUMIFS(bdd_V102[Activité combinée],bdd_V102[FINESS juridique],A154)</f>
        <v>13753</v>
      </c>
      <c r="E154" s="1">
        <f>SUMIFS(bdd_V102[Activité combinée],bdd_V102[FINESS juridique],A154,bdd_V102[Validation prérequis SUN-ES], "Oui")</f>
        <v>0</v>
      </c>
      <c r="F154" s="148">
        <f t="shared" si="5"/>
        <v>0</v>
      </c>
      <c r="G154" s="1" t="str">
        <f t="shared" si="4"/>
        <v>Non</v>
      </c>
    </row>
    <row r="155" spans="1:7">
      <c r="A155" s="1">
        <v>130784127</v>
      </c>
      <c r="B155" t="str">
        <f>_xlfn.XLOOKUP(A155,bdd_V102[FINESS juridique],bdd_V102[Raison sociale juridique],"")</f>
        <v>INSTITUT PAOLI CALMETTES</v>
      </c>
      <c r="C155" t="str">
        <f>_xlfn.XLOOKUP(A155,bdd_V102[FINESS juridique],bdd_V102[[Région du FINESS juridique ]],"")</f>
        <v>PROVENCE-ALPES-CÔTE D'AZUR</v>
      </c>
      <c r="D155" s="1">
        <f>SUMIFS(bdd_V102[Activité combinée],bdd_V102[FINESS juridique],A155)</f>
        <v>156073</v>
      </c>
      <c r="E155" s="1">
        <f>SUMIFS(bdd_V102[Activité combinée],bdd_V102[FINESS juridique],A155,bdd_V102[Validation prérequis SUN-ES], "Oui")</f>
        <v>150997.5</v>
      </c>
      <c r="F155" s="148">
        <f t="shared" si="5"/>
        <v>0.96747996130016078</v>
      </c>
      <c r="G155" s="1" t="str">
        <f t="shared" si="4"/>
        <v>Oui</v>
      </c>
    </row>
    <row r="156" spans="1:7">
      <c r="A156" s="1">
        <v>130804032</v>
      </c>
      <c r="B156" t="str">
        <f>_xlfn.XLOOKUP(A156,bdd_V102[FINESS juridique],bdd_V102[Raison sociale juridique],"")</f>
        <v>ASSOCIATION REGIONALE POUR INTEGRATION</v>
      </c>
      <c r="C156" t="str">
        <f>_xlfn.XLOOKUP(A156,bdd_V102[FINESS juridique],bdd_V102[[Région du FINESS juridique ]],"")</f>
        <v>PROVENCE-ALPES-CÔTE D'AZUR</v>
      </c>
      <c r="D156" s="1">
        <f>SUMIFS(bdd_V102[Activité combinée],bdd_V102[FINESS juridique],A156)</f>
        <v>486.5</v>
      </c>
      <c r="E156" s="1">
        <f>SUMIFS(bdd_V102[Activité combinée],bdd_V102[FINESS juridique],A156,bdd_V102[Validation prérequis SUN-ES], "Oui")</f>
        <v>0</v>
      </c>
      <c r="F156" s="148">
        <f t="shared" si="5"/>
        <v>0</v>
      </c>
      <c r="G156" s="1" t="str">
        <f t="shared" si="4"/>
        <v>Non</v>
      </c>
    </row>
    <row r="157" spans="1:7">
      <c r="A157" s="1">
        <v>130804396</v>
      </c>
      <c r="B157" t="str">
        <f>_xlfn.XLOOKUP(A157,bdd_V102[FINESS juridique],bdd_V102[Raison sociale juridique],"")</f>
        <v>ASSOCIATION SOINS ASSISTANCE</v>
      </c>
      <c r="C157" t="str">
        <f>_xlfn.XLOOKUP(A157,bdd_V102[FINESS juridique],bdd_V102[[Région du FINESS juridique ]],"")</f>
        <v>PROVENCE-ALPES-CÔTE D'AZUR</v>
      </c>
      <c r="D157" s="1">
        <f>SUMIFS(bdd_V102[Activité combinée],bdd_V102[FINESS juridique],A157)</f>
        <v>13359.5</v>
      </c>
      <c r="E157" s="1">
        <f>SUMIFS(bdd_V102[Activité combinée],bdd_V102[FINESS juridique],A157,bdd_V102[Validation prérequis SUN-ES], "Oui")</f>
        <v>0</v>
      </c>
      <c r="F157" s="148">
        <f t="shared" si="5"/>
        <v>0</v>
      </c>
      <c r="G157" s="1" t="str">
        <f t="shared" si="4"/>
        <v>Non</v>
      </c>
    </row>
    <row r="158" spans="1:7">
      <c r="A158" s="1">
        <v>130810336</v>
      </c>
      <c r="B158" t="str">
        <f>_xlfn.XLOOKUP(A158,bdd_V102[FINESS juridique],bdd_V102[Raison sociale juridique],"")</f>
        <v>CLINIQUE MONTICELLI</v>
      </c>
      <c r="C158" t="str">
        <f>_xlfn.XLOOKUP(A158,bdd_V102[FINESS juridique],bdd_V102[[Région du FINESS juridique ]],"")</f>
        <v>PROVENCE-ALPES-CÔTE D'AZUR</v>
      </c>
      <c r="D158" s="1">
        <f>SUMIFS(bdd_V102[Activité combinée],bdd_V102[FINESS juridique],A158)</f>
        <v>21192.5</v>
      </c>
      <c r="E158" s="1">
        <f>SUMIFS(bdd_V102[Activité combinée],bdd_V102[FINESS juridique],A158,bdd_V102[Validation prérequis SUN-ES], "Oui")</f>
        <v>21192.5</v>
      </c>
      <c r="F158" s="148">
        <f t="shared" si="5"/>
        <v>1</v>
      </c>
      <c r="G158" s="1" t="str">
        <f t="shared" si="4"/>
        <v>Oui</v>
      </c>
    </row>
    <row r="159" spans="1:7">
      <c r="A159" s="1">
        <v>140000415</v>
      </c>
      <c r="B159" t="str">
        <f>_xlfn.XLOOKUP(A159,bdd_V102[FINESS juridique],bdd_V102[Raison sociale juridique],"")</f>
        <v xml:space="preserve">	SAS HOPITAL PRIVE DU PAYS D'AUGE</v>
      </c>
      <c r="C159" t="str">
        <f>_xlfn.XLOOKUP(A159,bdd_V102[FINESS juridique],bdd_V102[[Région du FINESS juridique ]],"")</f>
        <v>NORMANDIE</v>
      </c>
      <c r="D159" s="1">
        <f>SUMIFS(bdd_V102[Activité combinée],bdd_V102[FINESS juridique],A159)</f>
        <v>52891</v>
      </c>
      <c r="E159" s="1">
        <f>SUMIFS(bdd_V102[Activité combinée],bdd_V102[FINESS juridique],A159,bdd_V102[Validation prérequis SUN-ES], "Oui")</f>
        <v>52891</v>
      </c>
      <c r="F159" s="148">
        <f t="shared" si="5"/>
        <v>1</v>
      </c>
      <c r="G159" s="1" t="str">
        <f t="shared" si="4"/>
        <v>Oui</v>
      </c>
    </row>
    <row r="160" spans="1:7">
      <c r="A160" s="1">
        <v>140000449</v>
      </c>
      <c r="B160" t="str">
        <f>_xlfn.XLOOKUP(A160,bdd_V102[FINESS juridique],bdd_V102[Raison sociale juridique],"")</f>
        <v>CLINIQUE NOTRE DAME - VIRE</v>
      </c>
      <c r="C160" t="str">
        <f>_xlfn.XLOOKUP(A160,bdd_V102[FINESS juridique],bdd_V102[[Région du FINESS juridique ]],"")</f>
        <v>NORMANDIE</v>
      </c>
      <c r="D160" s="1">
        <f>SUMIFS(bdd_V102[Activité combinée],bdd_V102[FINESS juridique],A160)</f>
        <v>12695.5</v>
      </c>
      <c r="E160" s="1">
        <f>SUMIFS(bdd_V102[Activité combinée],bdd_V102[FINESS juridique],A160,bdd_V102[Validation prérequis SUN-ES], "Oui")</f>
        <v>12695.5</v>
      </c>
      <c r="F160" s="148">
        <f t="shared" si="5"/>
        <v>1</v>
      </c>
      <c r="G160" s="1" t="str">
        <f t="shared" si="4"/>
        <v>Oui</v>
      </c>
    </row>
    <row r="161" spans="1:7">
      <c r="A161" s="1">
        <v>140000639</v>
      </c>
      <c r="B161" t="str">
        <f>_xlfn.XLOOKUP(A161,bdd_V102[FINESS juridique],bdd_V102[Raison sociale juridique],"")</f>
        <v>CRLCC FRANCOIS BACLESSE - CAEN</v>
      </c>
      <c r="C161" t="str">
        <f>_xlfn.XLOOKUP(A161,bdd_V102[FINESS juridique],bdd_V102[[Région du FINESS juridique ]],"")</f>
        <v>NORMANDIE</v>
      </c>
      <c r="D161" s="1">
        <f>SUMIFS(bdd_V102[Activité combinée],bdd_V102[FINESS juridique],A161)</f>
        <v>91864</v>
      </c>
      <c r="E161" s="1">
        <f>SUMIFS(bdd_V102[Activité combinée],bdd_V102[FINESS juridique],A161,bdd_V102[Validation prérequis SUN-ES], "Oui")</f>
        <v>85368</v>
      </c>
      <c r="F161" s="148">
        <f t="shared" si="5"/>
        <v>0.92928677174954277</v>
      </c>
      <c r="G161" s="1" t="str">
        <f t="shared" si="4"/>
        <v>Oui</v>
      </c>
    </row>
    <row r="162" spans="1:7">
      <c r="A162" s="1">
        <v>140003146</v>
      </c>
      <c r="B162" t="str">
        <f>_xlfn.XLOOKUP(A162,bdd_V102[FINESS juridique],bdd_V102[Raison sociale juridique],"")</f>
        <v>SA POLYCLINIQUE DU PARC CAEN</v>
      </c>
      <c r="C162" t="str">
        <f>_xlfn.XLOOKUP(A162,bdd_V102[FINESS juridique],bdd_V102[[Région du FINESS juridique ]],"")</f>
        <v>NORMANDIE</v>
      </c>
      <c r="D162" s="1">
        <f>SUMIFS(bdd_V102[Activité combinée],bdd_V102[FINESS juridique],A162)</f>
        <v>84865</v>
      </c>
      <c r="E162" s="1">
        <f>SUMIFS(bdd_V102[Activité combinée],bdd_V102[FINESS juridique],A162,bdd_V102[Validation prérequis SUN-ES], "Oui")</f>
        <v>84865</v>
      </c>
      <c r="F162" s="148">
        <f t="shared" si="5"/>
        <v>1</v>
      </c>
      <c r="G162" s="1" t="str">
        <f t="shared" si="4"/>
        <v>Oui</v>
      </c>
    </row>
    <row r="163" spans="1:7">
      <c r="A163" s="1">
        <v>140003278</v>
      </c>
      <c r="B163" t="str">
        <f>_xlfn.XLOOKUP(A163,bdd_V102[FINESS juridique],bdd_V102[Raison sociale juridique],"")</f>
        <v>SAS HOPITAL PRIVE ST MARTIN</v>
      </c>
      <c r="C163" t="str">
        <f>_xlfn.XLOOKUP(A163,bdd_V102[FINESS juridique],bdd_V102[[Région du FINESS juridique ]],"")</f>
        <v>NORMANDIE</v>
      </c>
      <c r="D163" s="1">
        <f>SUMIFS(bdd_V102[Activité combinée],bdd_V102[FINESS juridique],A163)</f>
        <v>101075.5</v>
      </c>
      <c r="E163" s="1">
        <f>SUMIFS(bdd_V102[Activité combinée],bdd_V102[FINESS juridique],A163,bdd_V102[Validation prérequis SUN-ES], "Oui")</f>
        <v>101075.5</v>
      </c>
      <c r="F163" s="148">
        <f t="shared" si="5"/>
        <v>1</v>
      </c>
      <c r="G163" s="1" t="str">
        <f t="shared" si="4"/>
        <v>Oui</v>
      </c>
    </row>
    <row r="164" spans="1:7">
      <c r="A164" s="1">
        <v>140025800</v>
      </c>
      <c r="B164" t="str">
        <f>_xlfn.XLOOKUP(A164,bdd_V102[FINESS juridique],bdd_V102[Raison sociale juridique],"")</f>
        <v>FONDATION DE LA MISERICORDE</v>
      </c>
      <c r="C164" t="str">
        <f>_xlfn.XLOOKUP(A164,bdd_V102[FINESS juridique],bdd_V102[[Région du FINESS juridique ]],"")</f>
        <v>NORMANDIE</v>
      </c>
      <c r="D164" s="1">
        <f>SUMIFS(bdd_V102[Activité combinée],bdd_V102[FINESS juridique],A164)</f>
        <v>42612</v>
      </c>
      <c r="E164" s="1">
        <f>SUMIFS(bdd_V102[Activité combinée],bdd_V102[FINESS juridique],A164,bdd_V102[Validation prérequis SUN-ES], "Oui")</f>
        <v>42612</v>
      </c>
      <c r="F164" s="148">
        <f t="shared" si="5"/>
        <v>1</v>
      </c>
      <c r="G164" s="1" t="str">
        <f t="shared" si="4"/>
        <v>Oui</v>
      </c>
    </row>
    <row r="165" spans="1:7">
      <c r="A165" s="1">
        <v>150000065</v>
      </c>
      <c r="B165" t="str">
        <f>_xlfn.XLOOKUP(A165,bdd_V102[FINESS juridique],bdd_V102[Raison sociale juridique],"")</f>
        <v>CLINIQUE DU HAUT CANTAL</v>
      </c>
      <c r="C165" t="str">
        <f>_xlfn.XLOOKUP(A165,bdd_V102[FINESS juridique],bdd_V102[[Région du FINESS juridique ]],"")</f>
        <v>AUVERGNE-RHÔNE-ALPES</v>
      </c>
      <c r="D165" s="1">
        <f>SUMIFS(bdd_V102[Activité combinée],bdd_V102[FINESS juridique],A165)</f>
        <v>6871.5</v>
      </c>
      <c r="E165" s="1">
        <f>SUMIFS(bdd_V102[Activité combinée],bdd_V102[FINESS juridique],A165,bdd_V102[Validation prérequis SUN-ES], "Oui")</f>
        <v>6871.5</v>
      </c>
      <c r="F165" s="148">
        <f t="shared" si="5"/>
        <v>1</v>
      </c>
      <c r="G165" s="1" t="str">
        <f t="shared" si="4"/>
        <v>Oui</v>
      </c>
    </row>
    <row r="166" spans="1:7">
      <c r="A166" s="1">
        <v>150000271</v>
      </c>
      <c r="B166" t="str">
        <f>_xlfn.XLOOKUP(A166,bdd_V102[FINESS juridique],bdd_V102[Raison sociale juridique],"")</f>
        <v>CTRE MEDICO-CHIRURGICAL DE TRONQUIERES</v>
      </c>
      <c r="C166" t="str">
        <f>_xlfn.XLOOKUP(A166,bdd_V102[FINESS juridique],bdd_V102[[Région du FINESS juridique ]],"")</f>
        <v>AUVERGNE-RHÔNE-ALPES</v>
      </c>
      <c r="D166" s="1">
        <f>SUMIFS(bdd_V102[Activité combinée],bdd_V102[FINESS juridique],A166)</f>
        <v>53295.5</v>
      </c>
      <c r="E166" s="1">
        <f>SUMIFS(bdd_V102[Activité combinée],bdd_V102[FINESS juridique],A166,bdd_V102[Validation prérequis SUN-ES], "Oui")</f>
        <v>53295.5</v>
      </c>
      <c r="F166" s="148">
        <f t="shared" si="5"/>
        <v>1</v>
      </c>
      <c r="G166" s="1" t="str">
        <f t="shared" si="4"/>
        <v>Oui</v>
      </c>
    </row>
    <row r="167" spans="1:7">
      <c r="A167" s="1">
        <v>150002566</v>
      </c>
      <c r="B167" t="str">
        <f>_xlfn.XLOOKUP(A167,bdd_V102[FINESS juridique],bdd_V102[Raison sociale juridique],"")</f>
        <v>ASSO CENTRE DE READAPTATION DE MAURS</v>
      </c>
      <c r="C167" t="str">
        <f>_xlfn.XLOOKUP(A167,bdd_V102[FINESS juridique],bdd_V102[[Région du FINESS juridique ]],"")</f>
        <v>AUVERGNE-RHÔNE-ALPES</v>
      </c>
      <c r="D167" s="1">
        <f>SUMIFS(bdd_V102[Activité combinée],bdd_V102[FINESS juridique],A167)</f>
        <v>3682</v>
      </c>
      <c r="E167" s="1">
        <f>SUMIFS(bdd_V102[Activité combinée],bdd_V102[FINESS juridique],A167,bdd_V102[Validation prérequis SUN-ES], "Oui")</f>
        <v>0</v>
      </c>
      <c r="F167" s="148">
        <f t="shared" si="5"/>
        <v>0</v>
      </c>
      <c r="G167" s="1" t="str">
        <f t="shared" si="4"/>
        <v>Non</v>
      </c>
    </row>
    <row r="168" spans="1:7">
      <c r="A168" s="1">
        <v>160000204</v>
      </c>
      <c r="B168" t="str">
        <f>_xlfn.XLOOKUP(A168,bdd_V102[FINESS juridique],bdd_V102[Raison sociale juridique],"")</f>
        <v>SAS CLINIQUE SAINT JOSEPH ANGOULEME</v>
      </c>
      <c r="C168" t="str">
        <f>_xlfn.XLOOKUP(A168,bdd_V102[FINESS juridique],bdd_V102[[Région du FINESS juridique ]],"")</f>
        <v>NOUVELLE-AQUITAINE</v>
      </c>
      <c r="D168" s="1">
        <f>SUMIFS(bdd_V102[Activité combinée],bdd_V102[FINESS juridique],A168)</f>
        <v>19353</v>
      </c>
      <c r="E168" s="1">
        <f>SUMIFS(bdd_V102[Activité combinée],bdd_V102[FINESS juridique],A168,bdd_V102[Validation prérequis SUN-ES], "Oui")</f>
        <v>19353</v>
      </c>
      <c r="F168" s="148">
        <f t="shared" si="5"/>
        <v>1</v>
      </c>
      <c r="G168" s="1" t="str">
        <f t="shared" si="4"/>
        <v>Oui</v>
      </c>
    </row>
    <row r="169" spans="1:7">
      <c r="A169" s="1">
        <v>160000212</v>
      </c>
      <c r="B169" t="str">
        <f>_xlfn.XLOOKUP(A169,bdd_V102[FINESS juridique],bdd_V102[Raison sociale juridique],"")</f>
        <v>CLINIQUE DE COGNAC</v>
      </c>
      <c r="C169" t="str">
        <f>_xlfn.XLOOKUP(A169,bdd_V102[FINESS juridique],bdd_V102[[Région du FINESS juridique ]],"")</f>
        <v>NOUVELLE-AQUITAINE</v>
      </c>
      <c r="D169" s="1">
        <f>SUMIFS(bdd_V102[Activité combinée],bdd_V102[FINESS juridique],A169)</f>
        <v>11705.5</v>
      </c>
      <c r="E169" s="1">
        <f>SUMIFS(bdd_V102[Activité combinée],bdd_V102[FINESS juridique],A169,bdd_V102[Validation prérequis SUN-ES], "Oui")</f>
        <v>11705.5</v>
      </c>
      <c r="F169" s="148">
        <f t="shared" si="5"/>
        <v>1</v>
      </c>
      <c r="G169" s="1" t="str">
        <f t="shared" si="4"/>
        <v>Oui</v>
      </c>
    </row>
    <row r="170" spans="1:7">
      <c r="A170" s="1">
        <v>160001038</v>
      </c>
      <c r="B170" t="str">
        <f>_xlfn.XLOOKUP(A170,bdd_V102[FINESS juridique],bdd_V102[Raison sociale juridique],"")</f>
        <v>CLINIQUE DE SANTE MENTALE VILLA BLEUE</v>
      </c>
      <c r="C170" t="str">
        <f>_xlfn.XLOOKUP(A170,bdd_V102[FINESS juridique],bdd_V102[[Région du FINESS juridique ]],"")</f>
        <v>NOUVELLE-AQUITAINE</v>
      </c>
      <c r="D170" s="1">
        <f>SUMIFS(bdd_V102[Activité combinée],bdd_V102[FINESS juridique],A170)</f>
        <v>6287</v>
      </c>
      <c r="E170" s="1">
        <f>SUMIFS(bdd_V102[Activité combinée],bdd_V102[FINESS juridique],A170,bdd_V102[Validation prérequis SUN-ES], "Oui")</f>
        <v>6287</v>
      </c>
      <c r="F170" s="148">
        <f t="shared" si="5"/>
        <v>1</v>
      </c>
      <c r="G170" s="1" t="str">
        <f t="shared" si="4"/>
        <v>Oui</v>
      </c>
    </row>
    <row r="171" spans="1:7">
      <c r="A171" s="1">
        <v>160001574</v>
      </c>
      <c r="B171" t="str">
        <f>_xlfn.XLOOKUP(A171,bdd_V102[FINESS juridique],bdd_V102[Raison sociale juridique],"")</f>
        <v>ASSOCIATION ARDEVIE</v>
      </c>
      <c r="C171" t="str">
        <f>_xlfn.XLOOKUP(A171,bdd_V102[FINESS juridique],bdd_V102[[Région du FINESS juridique ]],"")</f>
        <v>NOUVELLE-AQUITAINE</v>
      </c>
      <c r="D171" s="1">
        <f>SUMIFS(bdd_V102[Activité combinée],bdd_V102[FINESS juridique],A171)</f>
        <v>8639.5</v>
      </c>
      <c r="E171" s="1">
        <f>SUMIFS(bdd_V102[Activité combinée],bdd_V102[FINESS juridique],A171,bdd_V102[Validation prérequis SUN-ES], "Oui")</f>
        <v>8639.5</v>
      </c>
      <c r="F171" s="148">
        <f t="shared" si="5"/>
        <v>1</v>
      </c>
      <c r="G171" s="1" t="str">
        <f t="shared" si="4"/>
        <v>Oui</v>
      </c>
    </row>
    <row r="172" spans="1:7">
      <c r="A172" s="1">
        <v>160001632</v>
      </c>
      <c r="B172" t="str">
        <f>_xlfn.XLOOKUP(A172,bdd_V102[FINESS juridique],bdd_V102[Raison sociale juridique],"")</f>
        <v>CENTRE CLINICAL SA</v>
      </c>
      <c r="C172" t="str">
        <f>_xlfn.XLOOKUP(A172,bdd_V102[FINESS juridique],bdd_V102[[Région du FINESS juridique ]],"")</f>
        <v>NOUVELLE-AQUITAINE</v>
      </c>
      <c r="D172" s="1">
        <f>SUMIFS(bdd_V102[Activité combinée],bdd_V102[FINESS juridique],A172)</f>
        <v>53781.5</v>
      </c>
      <c r="E172" s="1">
        <f>SUMIFS(bdd_V102[Activité combinée],bdd_V102[FINESS juridique],A172,bdd_V102[Validation prérequis SUN-ES], "Oui")</f>
        <v>53781.5</v>
      </c>
      <c r="F172" s="148">
        <f t="shared" si="5"/>
        <v>1</v>
      </c>
      <c r="G172" s="1" t="str">
        <f t="shared" si="4"/>
        <v>Oui</v>
      </c>
    </row>
    <row r="173" spans="1:7">
      <c r="A173" s="1">
        <v>160009908</v>
      </c>
      <c r="B173" t="str">
        <f>_xlfn.XLOOKUP(A173,bdd_V102[FINESS juridique],bdd_V102[Raison sociale juridique],"")</f>
        <v>MUTUALITE FRANCAISE CHARENTE</v>
      </c>
      <c r="C173" t="str">
        <f>_xlfn.XLOOKUP(A173,bdd_V102[FINESS juridique],bdd_V102[[Région du FINESS juridique ]],"")</f>
        <v>NOUVELLE-AQUITAINE</v>
      </c>
      <c r="D173" s="1">
        <f>SUMIFS(bdd_V102[Activité combinée],bdd_V102[FINESS juridique],A173)</f>
        <v>20759.5</v>
      </c>
      <c r="E173" s="1">
        <f>SUMIFS(bdd_V102[Activité combinée],bdd_V102[FINESS juridique],A173,bdd_V102[Validation prérequis SUN-ES], "Oui")</f>
        <v>20759.5</v>
      </c>
      <c r="F173" s="148">
        <f t="shared" si="5"/>
        <v>1</v>
      </c>
      <c r="G173" s="1" t="str">
        <f t="shared" si="4"/>
        <v>Oui</v>
      </c>
    </row>
    <row r="174" spans="1:7">
      <c r="A174" s="1">
        <v>160012191</v>
      </c>
      <c r="B174" t="str">
        <f>_xlfn.XLOOKUP(A174,bdd_V102[FINESS juridique],bdd_V102[Raison sociale juridique],"")</f>
        <v>SAS KORIAN LE MAS BLANC</v>
      </c>
      <c r="C174" t="str">
        <f>_xlfn.XLOOKUP(A174,bdd_V102[FINESS juridique],bdd_V102[[Région du FINESS juridique ]],"")</f>
        <v>NOUVELLE-AQUITAINE</v>
      </c>
      <c r="D174" s="1">
        <f>SUMIFS(bdd_V102[Activité combinée],bdd_V102[FINESS juridique],A174)</f>
        <v>4948</v>
      </c>
      <c r="E174" s="1">
        <f>SUMIFS(bdd_V102[Activité combinée],bdd_V102[FINESS juridique],A174,bdd_V102[Validation prérequis SUN-ES], "Oui")</f>
        <v>4948</v>
      </c>
      <c r="F174" s="148">
        <f t="shared" si="5"/>
        <v>1</v>
      </c>
      <c r="G174" s="1" t="str">
        <f t="shared" si="4"/>
        <v>Oui</v>
      </c>
    </row>
    <row r="175" spans="1:7">
      <c r="A175" s="1">
        <v>170000186</v>
      </c>
      <c r="B175" t="str">
        <f>_xlfn.XLOOKUP(A175,bdd_V102[FINESS juridique],bdd_V102[Raison sociale juridique],"")</f>
        <v>S A R L HIPPOCRATE</v>
      </c>
      <c r="C175" t="str">
        <f>_xlfn.XLOOKUP(A175,bdd_V102[FINESS juridique],bdd_V102[[Région du FINESS juridique ]],"")</f>
        <v>NOUVELLE-AQUITAINE</v>
      </c>
      <c r="D175" s="1">
        <f>SUMIFS(bdd_V102[Activité combinée],bdd_V102[FINESS juridique],A175)</f>
        <v>8441.5</v>
      </c>
      <c r="E175" s="1">
        <f>SUMIFS(bdd_V102[Activité combinée],bdd_V102[FINESS juridique],A175,bdd_V102[Validation prérequis SUN-ES], "Oui")</f>
        <v>8441.5</v>
      </c>
      <c r="F175" s="148">
        <f t="shared" si="5"/>
        <v>1</v>
      </c>
      <c r="G175" s="1" t="str">
        <f t="shared" si="4"/>
        <v>Oui</v>
      </c>
    </row>
    <row r="176" spans="1:7">
      <c r="A176" s="1">
        <v>170000194</v>
      </c>
      <c r="B176" t="str">
        <f>_xlfn.XLOOKUP(A176,bdd_V102[FINESS juridique],bdd_V102[Raison sociale juridique],"")</f>
        <v>SAS VILLA DU PARC</v>
      </c>
      <c r="C176" t="str">
        <f>_xlfn.XLOOKUP(A176,bdd_V102[FINESS juridique],bdd_V102[[Région du FINESS juridique ]],"")</f>
        <v>NOUVELLE-AQUITAINE</v>
      </c>
      <c r="D176" s="1">
        <f>SUMIFS(bdd_V102[Activité combinée],bdd_V102[FINESS juridique],A176)</f>
        <v>14394</v>
      </c>
      <c r="E176" s="1">
        <f>SUMIFS(bdd_V102[Activité combinée],bdd_V102[FINESS juridique],A176,bdd_V102[Validation prérequis SUN-ES], "Oui")</f>
        <v>14394</v>
      </c>
      <c r="F176" s="148">
        <f t="shared" si="5"/>
        <v>1</v>
      </c>
      <c r="G176" s="1" t="str">
        <f t="shared" si="4"/>
        <v>Oui</v>
      </c>
    </row>
    <row r="177" spans="1:7">
      <c r="A177" s="1">
        <v>170000251</v>
      </c>
      <c r="B177" t="str">
        <f>_xlfn.XLOOKUP(A177,bdd_V102[FINESS juridique],bdd_V102[Raison sociale juridique],"")</f>
        <v>SA CLINIQUE PASTEUR</v>
      </c>
      <c r="C177" t="str">
        <f>_xlfn.XLOOKUP(A177,bdd_V102[FINESS juridique],bdd_V102[[Région du FINESS juridique ]],"")</f>
        <v>NOUVELLE-AQUITAINE</v>
      </c>
      <c r="D177" s="1">
        <f>SUMIFS(bdd_V102[Activité combinée],bdd_V102[FINESS juridique],A177)</f>
        <v>29195</v>
      </c>
      <c r="E177" s="1">
        <f>SUMIFS(bdd_V102[Activité combinée],bdd_V102[FINESS juridique],A177,bdd_V102[Validation prérequis SUN-ES], "Oui")</f>
        <v>29195</v>
      </c>
      <c r="F177" s="148">
        <f t="shared" si="5"/>
        <v>1</v>
      </c>
      <c r="G177" s="1" t="str">
        <f t="shared" si="4"/>
        <v>Oui</v>
      </c>
    </row>
    <row r="178" spans="1:7">
      <c r="A178" s="1">
        <v>170000285</v>
      </c>
      <c r="B178" t="str">
        <f>_xlfn.XLOOKUP(A178,bdd_V102[FINESS juridique],bdd_V102[Raison sociale juridique],"")</f>
        <v>SOC D EXPL DE MAISONS DE SANTE</v>
      </c>
      <c r="C178" t="str">
        <f>_xlfn.XLOOKUP(A178,bdd_V102[FINESS juridique],bdd_V102[[Région du FINESS juridique ]],"")</f>
        <v>NOUVELLE-AQUITAINE</v>
      </c>
      <c r="D178" s="1">
        <f>SUMIFS(bdd_V102[Activité combinée],bdd_V102[FINESS juridique],A178)</f>
        <v>18529</v>
      </c>
      <c r="E178" s="1">
        <f>SUMIFS(bdd_V102[Activité combinée],bdd_V102[FINESS juridique],A178,bdd_V102[Validation prérequis SUN-ES], "Oui")</f>
        <v>18529</v>
      </c>
      <c r="F178" s="148">
        <f t="shared" si="5"/>
        <v>1</v>
      </c>
      <c r="G178" s="1" t="str">
        <f t="shared" si="4"/>
        <v>Oui</v>
      </c>
    </row>
    <row r="179" spans="1:7">
      <c r="A179" s="1">
        <v>170000301</v>
      </c>
      <c r="B179" t="str">
        <f>_xlfn.XLOOKUP(A179,bdd_V102[FINESS juridique],bdd_V102[Raison sociale juridique],"")</f>
        <v>SAS CLINIQUE RICHELIEU</v>
      </c>
      <c r="C179" t="str">
        <f>_xlfn.XLOOKUP(A179,bdd_V102[FINESS juridique],bdd_V102[[Région du FINESS juridique ]],"")</f>
        <v>NOUVELLE-AQUITAINE</v>
      </c>
      <c r="D179" s="1">
        <f>SUMIFS(bdd_V102[Activité combinée],bdd_V102[FINESS juridique],A179)</f>
        <v>11658</v>
      </c>
      <c r="E179" s="1">
        <f>SUMIFS(bdd_V102[Activité combinée],bdd_V102[FINESS juridique],A179,bdd_V102[Validation prérequis SUN-ES], "Oui")</f>
        <v>11658</v>
      </c>
      <c r="F179" s="148">
        <f t="shared" si="5"/>
        <v>1</v>
      </c>
      <c r="G179" s="1" t="str">
        <f t="shared" si="4"/>
        <v>Oui</v>
      </c>
    </row>
    <row r="180" spans="1:7">
      <c r="A180" s="1">
        <v>170000400</v>
      </c>
      <c r="B180" t="str">
        <f>_xlfn.XLOOKUP(A180,bdd_V102[FINESS juridique],bdd_V102[Raison sociale juridique],"")</f>
        <v>SAS ALPHA</v>
      </c>
      <c r="C180" t="str">
        <f>_xlfn.XLOOKUP(A180,bdd_V102[FINESS juridique],bdd_V102[[Région du FINESS juridique ]],"")</f>
        <v>NOUVELLE-AQUITAINE</v>
      </c>
      <c r="D180" s="1">
        <f>SUMIFS(bdd_V102[Activité combinée],bdd_V102[FINESS juridique],A180)</f>
        <v>8208</v>
      </c>
      <c r="E180" s="1">
        <f>SUMIFS(bdd_V102[Activité combinée],bdd_V102[FINESS juridique],A180,bdd_V102[Validation prérequis SUN-ES], "Oui")</f>
        <v>8208</v>
      </c>
      <c r="F180" s="148">
        <f t="shared" si="5"/>
        <v>1</v>
      </c>
      <c r="G180" s="1" t="str">
        <f t="shared" si="4"/>
        <v>Oui</v>
      </c>
    </row>
    <row r="181" spans="1:7">
      <c r="A181" s="1">
        <v>170017321</v>
      </c>
      <c r="B181" t="str">
        <f>_xlfn.XLOOKUP(A181,bdd_V102[FINESS juridique],bdd_V102[Raison sociale juridique],"")</f>
        <v>ASSOCIATION ATASH</v>
      </c>
      <c r="C181" t="str">
        <f>_xlfn.XLOOKUP(A181,bdd_V102[FINESS juridique],bdd_V102[[Région du FINESS juridique ]],"")</f>
        <v>NOUVELLE-AQUITAINE</v>
      </c>
      <c r="D181" s="1">
        <f>SUMIFS(bdd_V102[Activité combinée],bdd_V102[FINESS juridique],A181)</f>
        <v>3735.5</v>
      </c>
      <c r="E181" s="1">
        <f>SUMIFS(bdd_V102[Activité combinée],bdd_V102[FINESS juridique],A181,bdd_V102[Validation prérequis SUN-ES], "Oui")</f>
        <v>0</v>
      </c>
      <c r="F181" s="148">
        <f t="shared" si="5"/>
        <v>0</v>
      </c>
      <c r="G181" s="1" t="str">
        <f t="shared" si="4"/>
        <v>Non</v>
      </c>
    </row>
    <row r="182" spans="1:7">
      <c r="A182" s="1">
        <v>170024053</v>
      </c>
      <c r="B182" t="str">
        <f>_xlfn.XLOOKUP(A182,bdd_V102[FINESS juridique],bdd_V102[Raison sociale juridique],"")</f>
        <v>CLINIQUE DE L'ATLANTIQUE</v>
      </c>
      <c r="C182" t="str">
        <f>_xlfn.XLOOKUP(A182,bdd_V102[FINESS juridique],bdd_V102[[Région du FINESS juridique ]],"")</f>
        <v>NOUVELLE-AQUITAINE</v>
      </c>
      <c r="D182" s="1">
        <f>SUMIFS(bdd_V102[Activité combinée],bdd_V102[FINESS juridique],A182)</f>
        <v>59962.5</v>
      </c>
      <c r="E182" s="1">
        <f>SUMIFS(bdd_V102[Activité combinée],bdd_V102[FINESS juridique],A182,bdd_V102[Validation prérequis SUN-ES], "Oui")</f>
        <v>59962.5</v>
      </c>
      <c r="F182" s="148">
        <f t="shared" si="5"/>
        <v>1</v>
      </c>
      <c r="G182" s="1" t="str">
        <f t="shared" si="4"/>
        <v>Oui</v>
      </c>
    </row>
    <row r="183" spans="1:7">
      <c r="A183" s="1">
        <v>180000887</v>
      </c>
      <c r="B183" t="str">
        <f>_xlfn.XLOOKUP(A183,bdd_V102[FINESS juridique],bdd_V102[Raison sociale juridique],"")</f>
        <v>HOPITAL PRIVE GUILLAUME DE VARYE</v>
      </c>
      <c r="C183" t="str">
        <f>_xlfn.XLOOKUP(A183,bdd_V102[FINESS juridique],bdd_V102[[Région du FINESS juridique ]],"")</f>
        <v>CENTRE-VAL DE LOIRE</v>
      </c>
      <c r="D183" s="1">
        <f>SUMIFS(bdd_V102[Activité combinée],bdd_V102[FINESS juridique],A183)</f>
        <v>61468.5</v>
      </c>
      <c r="E183" s="1">
        <f>SUMIFS(bdd_V102[Activité combinée],bdd_V102[FINESS juridique],A183,bdd_V102[Validation prérequis SUN-ES], "Oui")</f>
        <v>61468.5</v>
      </c>
      <c r="F183" s="148">
        <f t="shared" si="5"/>
        <v>1</v>
      </c>
      <c r="G183" s="1" t="str">
        <f t="shared" si="4"/>
        <v>Oui</v>
      </c>
    </row>
    <row r="184" spans="1:7">
      <c r="A184" s="1">
        <v>180008518</v>
      </c>
      <c r="B184" t="str">
        <f>_xlfn.XLOOKUP(A184,bdd_V102[FINESS juridique],bdd_V102[Raison sociale juridique],"")</f>
        <v>SAS CLINIQUE DE LA GAILLARDIERE</v>
      </c>
      <c r="C184" t="str">
        <f>_xlfn.XLOOKUP(A184,bdd_V102[FINESS juridique],bdd_V102[[Région du FINESS juridique ]],"")</f>
        <v>CENTRE-VAL DE LOIRE</v>
      </c>
      <c r="D184" s="1">
        <f>SUMIFS(bdd_V102[Activité combinée],bdd_V102[FINESS juridique],A184)</f>
        <v>6384.75</v>
      </c>
      <c r="E184" s="1">
        <f>SUMIFS(bdd_V102[Activité combinée],bdd_V102[FINESS juridique],A184,bdd_V102[Validation prérequis SUN-ES], "Oui")</f>
        <v>6384.75</v>
      </c>
      <c r="F184" s="148">
        <f t="shared" si="5"/>
        <v>1</v>
      </c>
      <c r="G184" s="1" t="str">
        <f t="shared" si="4"/>
        <v>Oui</v>
      </c>
    </row>
    <row r="185" spans="1:7">
      <c r="A185" s="1">
        <v>180010191</v>
      </c>
      <c r="B185" t="str">
        <f>_xlfn.XLOOKUP(A185,bdd_V102[FINESS juridique],bdd_V102[Raison sociale juridique],"")</f>
        <v xml:space="preserve">	POLE DE SANTÉ PUBLIC-PRIVÉ ST-AMANDOIS</v>
      </c>
      <c r="C185" t="str">
        <f>_xlfn.XLOOKUP(A185,bdd_V102[FINESS juridique],bdd_V102[[Région du FINESS juridique ]],"")</f>
        <v>CENTRE-VAL DE LOIRE</v>
      </c>
      <c r="D185" s="1">
        <f>SUMIFS(bdd_V102[Activité combinée],bdd_V102[FINESS juridique],A185)</f>
        <v>5499</v>
      </c>
      <c r="E185" s="1">
        <f>SUMIFS(bdd_V102[Activité combinée],bdd_V102[FINESS juridique],A185,bdd_V102[Validation prérequis SUN-ES], "Oui")</f>
        <v>0</v>
      </c>
      <c r="F185" s="148">
        <f t="shared" si="5"/>
        <v>0</v>
      </c>
      <c r="G185" s="1" t="str">
        <f t="shared" si="4"/>
        <v>Non</v>
      </c>
    </row>
    <row r="186" spans="1:7">
      <c r="A186" s="1">
        <v>190000117</v>
      </c>
      <c r="B186" t="str">
        <f>_xlfn.XLOOKUP(A186,bdd_V102[FINESS juridique],bdd_V102[Raison sociale juridique],"")</f>
        <v>ASSO DE GESTION DU CH PAYS EYGURANDE</v>
      </c>
      <c r="C186" t="str">
        <f>_xlfn.XLOOKUP(A186,bdd_V102[FINESS juridique],bdd_V102[[Région du FINESS juridique ]],"")</f>
        <v>NOUVELLE-AQUITAINE</v>
      </c>
      <c r="D186" s="1">
        <f>SUMIFS(bdd_V102[Activité combinée],bdd_V102[FINESS juridique],A186)</f>
        <v>24215</v>
      </c>
      <c r="E186" s="1">
        <f>SUMIFS(bdd_V102[Activité combinée],bdd_V102[FINESS juridique],A186,bdd_V102[Validation prérequis SUN-ES], "Oui")</f>
        <v>0</v>
      </c>
      <c r="F186" s="148">
        <f t="shared" si="5"/>
        <v>0</v>
      </c>
      <c r="G186" s="1" t="str">
        <f t="shared" si="4"/>
        <v>Non</v>
      </c>
    </row>
    <row r="187" spans="1:7">
      <c r="A187" s="1">
        <v>190000901</v>
      </c>
      <c r="B187" t="str">
        <f>_xlfn.XLOOKUP(A187,bdd_V102[FINESS juridique],bdd_V102[Raison sociale juridique],"")</f>
        <v>SA CLINIQUE LES CEDRES</v>
      </c>
      <c r="C187" t="str">
        <f>_xlfn.XLOOKUP(A187,bdd_V102[FINESS juridique],bdd_V102[[Région du FINESS juridique ]],"")</f>
        <v>NOUVELLE-AQUITAINE</v>
      </c>
      <c r="D187" s="1">
        <f>SUMIFS(bdd_V102[Activité combinée],bdd_V102[FINESS juridique],A187)</f>
        <v>40174</v>
      </c>
      <c r="E187" s="1">
        <f>SUMIFS(bdd_V102[Activité combinée],bdd_V102[FINESS juridique],A187,bdd_V102[Validation prérequis SUN-ES], "Oui")</f>
        <v>40174</v>
      </c>
      <c r="F187" s="148">
        <f t="shared" si="5"/>
        <v>1</v>
      </c>
      <c r="G187" s="1" t="str">
        <f t="shared" si="4"/>
        <v>Oui</v>
      </c>
    </row>
    <row r="188" spans="1:7">
      <c r="A188" s="1">
        <v>190001131</v>
      </c>
      <c r="B188" t="str">
        <f>_xlfn.XLOOKUP(A188,bdd_V102[FINESS juridique],bdd_V102[Raison sociale juridique],"")</f>
        <v>SA CLINIQUE SAINT-GERMAIN BRIVE</v>
      </c>
      <c r="C188" t="str">
        <f>_xlfn.XLOOKUP(A188,bdd_V102[FINESS juridique],bdd_V102[[Région du FINESS juridique ]],"")</f>
        <v>NOUVELLE-AQUITAINE</v>
      </c>
      <c r="D188" s="1">
        <f>SUMIFS(bdd_V102[Activité combinée],bdd_V102[FINESS juridique],A188)</f>
        <v>7766.5</v>
      </c>
      <c r="E188" s="1">
        <f>SUMIFS(bdd_V102[Activité combinée],bdd_V102[FINESS juridique],A188,bdd_V102[Validation prérequis SUN-ES], "Oui")</f>
        <v>7766.5</v>
      </c>
      <c r="F188" s="148">
        <f t="shared" si="5"/>
        <v>1</v>
      </c>
      <c r="G188" s="1" t="str">
        <f t="shared" si="4"/>
        <v>Oui</v>
      </c>
    </row>
    <row r="189" spans="1:7">
      <c r="A189" s="1">
        <v>190010579</v>
      </c>
      <c r="B189" t="str">
        <f>_xlfn.XLOOKUP(A189,bdd_V102[FINESS juridique],bdd_V102[Raison sociale juridique],"")</f>
        <v>ASSOCIATION HAD RELAIS SANTE ONCORESE</v>
      </c>
      <c r="C189" t="str">
        <f>_xlfn.XLOOKUP(A189,bdd_V102[FINESS juridique],bdd_V102[[Région du FINESS juridique ]],"")</f>
        <v>NOUVELLE-AQUITAINE</v>
      </c>
      <c r="D189" s="1">
        <f>SUMIFS(bdd_V102[Activité combinée],bdd_V102[FINESS juridique],A189)</f>
        <v>6318</v>
      </c>
      <c r="E189" s="1">
        <f>SUMIFS(bdd_V102[Activité combinée],bdd_V102[FINESS juridique],A189,bdd_V102[Validation prérequis SUN-ES], "Oui")</f>
        <v>6318</v>
      </c>
      <c r="F189" s="148">
        <f t="shared" si="5"/>
        <v>1</v>
      </c>
      <c r="G189" s="1" t="str">
        <f t="shared" ref="G189:G247" si="6">IF(F189&gt;=90%,"Oui","Non")</f>
        <v>Oui</v>
      </c>
    </row>
    <row r="190" spans="1:7">
      <c r="A190" s="1">
        <v>210000105</v>
      </c>
      <c r="B190" t="str">
        <f>_xlfn.XLOOKUP(A190,bdd_V102[FINESS juridique],bdd_V102[Raison sociale juridique],"")</f>
        <v>SA LES ROSIERS</v>
      </c>
      <c r="C190" t="str">
        <f>_xlfn.XLOOKUP(A190,bdd_V102[FINESS juridique],bdd_V102[[Région du FINESS juridique ]],"")</f>
        <v>BOURGOGNE-FRANCHE-COMTÉ</v>
      </c>
      <c r="D190" s="1">
        <f>SUMIFS(bdd_V102[Activité combinée],bdd_V102[FINESS juridique],A190)</f>
        <v>28022.5</v>
      </c>
      <c r="E190" s="1">
        <f>SUMIFS(bdd_V102[Activité combinée],bdd_V102[FINESS juridique],A190,bdd_V102[Validation prérequis SUN-ES], "Oui")</f>
        <v>28022.5</v>
      </c>
      <c r="F190" s="148">
        <f t="shared" si="5"/>
        <v>1</v>
      </c>
      <c r="G190" s="1" t="str">
        <f t="shared" si="6"/>
        <v>Oui</v>
      </c>
    </row>
    <row r="191" spans="1:7">
      <c r="A191" s="1">
        <v>210000337</v>
      </c>
      <c r="B191" t="str">
        <f>_xlfn.XLOOKUP(A191,bdd_V102[FINESS juridique],bdd_V102[Raison sociale juridique],"")</f>
        <v>ASSOCIATION DU RENOUVEAU</v>
      </c>
      <c r="C191" t="str">
        <f>_xlfn.XLOOKUP(A191,bdd_V102[FINESS juridique],bdd_V102[[Région du FINESS juridique ]],"")</f>
        <v>BOURGOGNE-FRANCHE-COMTÉ</v>
      </c>
      <c r="D191" s="1">
        <f>SUMIFS(bdd_V102[Activité combinée],bdd_V102[FINESS juridique],A191)</f>
        <v>7899</v>
      </c>
      <c r="E191" s="1">
        <f>SUMIFS(bdd_V102[Activité combinée],bdd_V102[FINESS juridique],A191,bdd_V102[Validation prérequis SUN-ES], "Oui")</f>
        <v>0</v>
      </c>
      <c r="F191" s="148">
        <f t="shared" si="5"/>
        <v>0</v>
      </c>
      <c r="G191" s="1" t="str">
        <f t="shared" si="6"/>
        <v>Non</v>
      </c>
    </row>
    <row r="192" spans="1:7">
      <c r="A192" s="1">
        <v>210003208</v>
      </c>
      <c r="B192" t="str">
        <f>_xlfn.XLOOKUP(A192,bdd_V102[FINESS juridique],bdd_V102[Raison sociale juridique],"")</f>
        <v>SAS CLINIQUE BENIGNE JOLY</v>
      </c>
      <c r="C192" t="str">
        <f>_xlfn.XLOOKUP(A192,bdd_V102[FINESS juridique],bdd_V102[[Région du FINESS juridique ]],"")</f>
        <v>BOURGOGNE-FRANCHE-COMTÉ</v>
      </c>
      <c r="D192" s="1">
        <f>SUMIFS(bdd_V102[Activité combinée],bdd_V102[FINESS juridique],A192)</f>
        <v>65270.5</v>
      </c>
      <c r="E192" s="1">
        <f>SUMIFS(bdd_V102[Activité combinée],bdd_V102[FINESS juridique],A192,bdd_V102[Validation prérequis SUN-ES], "Oui")</f>
        <v>65270.5</v>
      </c>
      <c r="F192" s="148">
        <f t="shared" si="5"/>
        <v>1</v>
      </c>
      <c r="G192" s="1" t="str">
        <f t="shared" si="6"/>
        <v>Oui</v>
      </c>
    </row>
    <row r="193" spans="1:7">
      <c r="A193" s="1">
        <v>210010294</v>
      </c>
      <c r="B193" t="str">
        <f>_xlfn.XLOOKUP(A193,bdd_V102[FINESS juridique],bdd_V102[Raison sociale juridique],"")</f>
        <v>UGECAM BFC</v>
      </c>
      <c r="C193" t="str">
        <f>_xlfn.XLOOKUP(A193,bdd_V102[FINESS juridique],bdd_V102[[Région du FINESS juridique ]],"")</f>
        <v>BOURGOGNE-FRANCHE-COMTÉ</v>
      </c>
      <c r="D193" s="1">
        <f>SUMIFS(bdd_V102[Activité combinée],bdd_V102[FINESS juridique],A193)</f>
        <v>16258.5</v>
      </c>
      <c r="E193" s="1">
        <f>SUMIFS(bdd_V102[Activité combinée],bdd_V102[FINESS juridique],A193,bdd_V102[Validation prérequis SUN-ES], "Oui")</f>
        <v>0</v>
      </c>
      <c r="F193" s="148">
        <f t="shared" si="5"/>
        <v>0</v>
      </c>
      <c r="G193" s="1" t="str">
        <f t="shared" si="6"/>
        <v>Non</v>
      </c>
    </row>
    <row r="194" spans="1:7">
      <c r="A194" s="1">
        <v>210011367</v>
      </c>
      <c r="B194" t="str">
        <f>_xlfn.XLOOKUP(A194,bdd_V102[FINESS juridique],bdd_V102[Raison sociale juridique],"")</f>
        <v>SA HOPITAL PRIVE DIJON BOURGOGNE</v>
      </c>
      <c r="C194" t="str">
        <f>_xlfn.XLOOKUP(A194,bdd_V102[FINESS juridique],bdd_V102[[Région du FINESS juridique ]],"")</f>
        <v>BOURGOGNE-FRANCHE-COMTÉ</v>
      </c>
      <c r="D194" s="1">
        <f>SUMIFS(bdd_V102[Activité combinée],bdd_V102[FINESS juridique],A194)</f>
        <v>99038</v>
      </c>
      <c r="E194" s="1">
        <f>SUMIFS(bdd_V102[Activité combinée],bdd_V102[FINESS juridique],A194,bdd_V102[Validation prérequis SUN-ES], "Oui")</f>
        <v>99038</v>
      </c>
      <c r="F194" s="148">
        <f t="shared" si="5"/>
        <v>1</v>
      </c>
      <c r="G194" s="1" t="str">
        <f t="shared" si="6"/>
        <v>Oui</v>
      </c>
    </row>
    <row r="195" spans="1:7">
      <c r="A195" s="1">
        <v>210011839</v>
      </c>
      <c r="B195" t="str">
        <f>_xlfn.XLOOKUP(A195,bdd_V102[FINESS juridique],bdd_V102[Raison sociale juridique],"")</f>
        <v>POLYCLINIQUE DU PARC DREVON</v>
      </c>
      <c r="C195" t="str">
        <f>_xlfn.XLOOKUP(A195,bdd_V102[FINESS juridique],bdd_V102[[Région du FINESS juridique ]],"")</f>
        <v>BOURGOGNE-FRANCHE-COMTÉ</v>
      </c>
      <c r="D195" s="1">
        <f>SUMIFS(bdd_V102[Activité combinée],bdd_V102[FINESS juridique],A195)</f>
        <v>23392.5</v>
      </c>
      <c r="E195" s="1">
        <f>SUMIFS(bdd_V102[Activité combinée],bdd_V102[FINESS juridique],A195,bdd_V102[Validation prérequis SUN-ES], "Oui")</f>
        <v>0</v>
      </c>
      <c r="F195" s="148">
        <f t="shared" si="5"/>
        <v>0</v>
      </c>
      <c r="G195" s="1" t="str">
        <f t="shared" si="6"/>
        <v>Non</v>
      </c>
    </row>
    <row r="196" spans="1:7">
      <c r="A196" s="1">
        <v>210012290</v>
      </c>
      <c r="B196" t="str">
        <f>_xlfn.XLOOKUP(A196,bdd_V102[FINESS juridique],bdd_V102[Raison sociale juridique],"")</f>
        <v>SANTELYS BOURGOGNE FRANCHE-COMTE</v>
      </c>
      <c r="C196" t="str">
        <f>_xlfn.XLOOKUP(A196,bdd_V102[FINESS juridique],bdd_V102[[Région du FINESS juridique ]],"")</f>
        <v>BOURGOGNE-FRANCHE-COMTÉ</v>
      </c>
      <c r="D196" s="1">
        <f>SUMIFS(bdd_V102[Activité combinée],bdd_V102[FINESS juridique],A196)</f>
        <v>2887</v>
      </c>
      <c r="E196" s="1">
        <f>SUMIFS(bdd_V102[Activité combinée],bdd_V102[FINESS juridique],A196,bdd_V102[Validation prérequis SUN-ES], "Oui")</f>
        <v>0</v>
      </c>
      <c r="F196" s="148">
        <f t="shared" si="5"/>
        <v>0</v>
      </c>
      <c r="G196" s="1" t="str">
        <f t="shared" si="6"/>
        <v>Non</v>
      </c>
    </row>
    <row r="197" spans="1:7">
      <c r="A197" s="1">
        <v>210013231</v>
      </c>
      <c r="B197" t="str">
        <f>_xlfn.XLOOKUP(A197,bdd_V102[FINESS juridique],bdd_V102[Raison sociale juridique],"")</f>
        <v>SAS INICEA JOUVENCE NUTRITION</v>
      </c>
      <c r="C197" t="str">
        <f>_xlfn.XLOOKUP(A197,bdd_V102[FINESS juridique],bdd_V102[[Région du FINESS juridique ]],"")</f>
        <v>BOURGOGNE-FRANCHE-COMTÉ</v>
      </c>
      <c r="D197" s="1">
        <f>SUMIFS(bdd_V102[Activité combinée],bdd_V102[FINESS juridique],A197)</f>
        <v>8959</v>
      </c>
      <c r="E197" s="1">
        <f>SUMIFS(bdd_V102[Activité combinée],bdd_V102[FINESS juridique],A197,bdd_V102[Validation prérequis SUN-ES], "Oui")</f>
        <v>8959</v>
      </c>
      <c r="F197" s="148">
        <f t="shared" si="5"/>
        <v>1</v>
      </c>
      <c r="G197" s="1" t="str">
        <f t="shared" si="6"/>
        <v>Oui</v>
      </c>
    </row>
    <row r="198" spans="1:7">
      <c r="A198" s="1">
        <v>210780417</v>
      </c>
      <c r="B198" t="str">
        <f>_xlfn.XLOOKUP(A198,bdd_V102[FINESS juridique],bdd_V102[Raison sociale juridique],"")</f>
        <v>CRLCC GEORGES-FRANCOIS LECLERC</v>
      </c>
      <c r="C198" t="str">
        <f>_xlfn.XLOOKUP(A198,bdd_V102[FINESS juridique],bdd_V102[[Région du FINESS juridique ]],"")</f>
        <v>BOURGOGNE-FRANCHE-COMTÉ</v>
      </c>
      <c r="D198" s="1">
        <f>SUMIFS(bdd_V102[Activité combinée],bdd_V102[FINESS juridique],A198)</f>
        <v>73249</v>
      </c>
      <c r="E198" s="1">
        <f>SUMIFS(bdd_V102[Activité combinée],bdd_V102[FINESS juridique],A198,bdd_V102[Validation prérequis SUN-ES], "Oui")</f>
        <v>0</v>
      </c>
      <c r="F198" s="148">
        <f t="shared" si="5"/>
        <v>0</v>
      </c>
      <c r="G198" s="1" t="str">
        <f t="shared" si="6"/>
        <v>Non</v>
      </c>
    </row>
    <row r="199" spans="1:7">
      <c r="A199" s="1">
        <v>210781282</v>
      </c>
      <c r="B199" t="str">
        <f>_xlfn.XLOOKUP(A199,bdd_V102[FINESS juridique],bdd_V102[Raison sociale juridique],"")</f>
        <v>PEP CBFC</v>
      </c>
      <c r="C199" t="str">
        <f>_xlfn.XLOOKUP(A199,bdd_V102[FINESS juridique],bdd_V102[[Région du FINESS juridique ]],"")</f>
        <v>BOURGOGNE-FRANCHE-COMTÉ</v>
      </c>
      <c r="D199" s="1">
        <f>SUMIFS(bdd_V102[Activité combinée],bdd_V102[FINESS juridique],A199)</f>
        <v>1394.5</v>
      </c>
      <c r="E199" s="1">
        <f>SUMIFS(bdd_V102[Activité combinée],bdd_V102[FINESS juridique],A199,bdd_V102[Validation prérequis SUN-ES], "Oui")</f>
        <v>0</v>
      </c>
      <c r="F199" s="148">
        <f t="shared" si="5"/>
        <v>0</v>
      </c>
      <c r="G199" s="1" t="str">
        <f t="shared" si="6"/>
        <v>Non</v>
      </c>
    </row>
    <row r="200" spans="1:7">
      <c r="A200" s="1">
        <v>210986733</v>
      </c>
      <c r="B200" t="str">
        <f>_xlfn.XLOOKUP(A200,bdd_V102[FINESS juridique],bdd_V102[Raison sociale juridique],"")</f>
        <v>SAS MAISON DE JOUVENCE</v>
      </c>
      <c r="C200" t="str">
        <f>_xlfn.XLOOKUP(A200,bdd_V102[FINESS juridique],bdd_V102[[Région du FINESS juridique ]],"")</f>
        <v>BOURGOGNE-FRANCHE-COMTÉ</v>
      </c>
      <c r="D200" s="1">
        <f>SUMIFS(bdd_V102[Activité combinée],bdd_V102[FINESS juridique],A200)</f>
        <v>10833</v>
      </c>
      <c r="E200" s="1">
        <f>SUMIFS(bdd_V102[Activité combinée],bdd_V102[FINESS juridique],A200,bdd_V102[Validation prérequis SUN-ES], "Oui")</f>
        <v>10833</v>
      </c>
      <c r="F200" s="148">
        <f t="shared" si="5"/>
        <v>1</v>
      </c>
      <c r="G200" s="1" t="str">
        <f t="shared" si="6"/>
        <v>Oui</v>
      </c>
    </row>
    <row r="201" spans="1:7">
      <c r="A201" s="1">
        <v>210987038</v>
      </c>
      <c r="B201" t="str">
        <f>_xlfn.XLOOKUP(A201,bdd_V102[FINESS juridique],bdd_V102[Raison sociale juridique],"")</f>
        <v>SA CTRE CONVALESCENCE FONTAINE DIJON</v>
      </c>
      <c r="C201" t="str">
        <f>_xlfn.XLOOKUP(A201,bdd_V102[FINESS juridique],bdd_V102[[Région du FINESS juridique ]],"")</f>
        <v>BOURGOGNE-FRANCHE-COMTÉ</v>
      </c>
      <c r="D201" s="1">
        <f>SUMIFS(bdd_V102[Activité combinée],bdd_V102[FINESS juridique],A201)</f>
        <v>16025.5</v>
      </c>
      <c r="E201" s="1">
        <f>SUMIFS(bdd_V102[Activité combinée],bdd_V102[FINESS juridique],A201,bdd_V102[Validation prérequis SUN-ES], "Oui")</f>
        <v>16025.5</v>
      </c>
      <c r="F201" s="148">
        <f t="shared" si="5"/>
        <v>1</v>
      </c>
      <c r="G201" s="1" t="str">
        <f t="shared" si="6"/>
        <v>Oui</v>
      </c>
    </row>
    <row r="202" spans="1:7">
      <c r="A202" s="1">
        <v>210987400</v>
      </c>
      <c r="B202" t="str">
        <f>_xlfn.XLOOKUP(A202,bdd_V102[FINESS juridique],bdd_V102[Raison sociale juridique],"")</f>
        <v>FEDOSAD</v>
      </c>
      <c r="C202" t="str">
        <f>_xlfn.XLOOKUP(A202,bdd_V102[FINESS juridique],bdd_V102[[Région du FINESS juridique ]],"")</f>
        <v>BOURGOGNE-FRANCHE-COMTÉ</v>
      </c>
      <c r="D202" s="1">
        <f>SUMIFS(bdd_V102[Activité combinée],bdd_V102[FINESS juridique],A202)</f>
        <v>10528.5</v>
      </c>
      <c r="E202" s="1">
        <f>SUMIFS(bdd_V102[Activité combinée],bdd_V102[FINESS juridique],A202,bdd_V102[Validation prérequis SUN-ES], "Oui")</f>
        <v>10528.5</v>
      </c>
      <c r="F202" s="148">
        <f t="shared" si="5"/>
        <v>1</v>
      </c>
      <c r="G202" s="1" t="str">
        <f t="shared" si="6"/>
        <v>Oui</v>
      </c>
    </row>
    <row r="203" spans="1:7">
      <c r="A203" s="1">
        <v>220000202</v>
      </c>
      <c r="B203" t="str">
        <f>_xlfn.XLOOKUP(A203,bdd_V102[FINESS juridique],bdd_V102[Raison sociale juridique],"")</f>
        <v>ALTYGO</v>
      </c>
      <c r="C203" t="str">
        <f>_xlfn.XLOOKUP(A203,bdd_V102[FINESS juridique],bdd_V102[[Région du FINESS juridique ]],"")</f>
        <v>BRETAGNE</v>
      </c>
      <c r="D203" s="1">
        <f>SUMIFS(bdd_V102[Activité combinée],bdd_V102[FINESS juridique],A203)</f>
        <v>2506.5</v>
      </c>
      <c r="E203" s="1">
        <f>SUMIFS(bdd_V102[Activité combinée],bdd_V102[FINESS juridique],A203,bdd_V102[Validation prérequis SUN-ES], "Oui")</f>
        <v>2506.5</v>
      </c>
      <c r="F203" s="148">
        <f t="shared" ref="F203:F266" si="7">E203/D203</f>
        <v>1</v>
      </c>
      <c r="G203" s="1" t="str">
        <f t="shared" si="6"/>
        <v>Oui</v>
      </c>
    </row>
    <row r="204" spans="1:7">
      <c r="A204" s="1">
        <v>220000210</v>
      </c>
      <c r="B204" t="str">
        <f>_xlfn.XLOOKUP(A204,bdd_V102[FINESS juridique],bdd_V102[Raison sociale juridique],"")</f>
        <v>FONDATION BON SAUVEUR</v>
      </c>
      <c r="C204" t="str">
        <f>_xlfn.XLOOKUP(A204,bdd_V102[FINESS juridique],bdd_V102[[Région du FINESS juridique ]],"")</f>
        <v>BRETAGNE</v>
      </c>
      <c r="D204" s="1">
        <f>SUMIFS(bdd_V102[Activité combinée],bdd_V102[FINESS juridique],A204)</f>
        <v>33955.25</v>
      </c>
      <c r="E204" s="1">
        <f>SUMIFS(bdd_V102[Activité combinée],bdd_V102[FINESS juridique],A204,bdd_V102[Validation prérequis SUN-ES], "Oui")</f>
        <v>27028.75</v>
      </c>
      <c r="F204" s="148">
        <f t="shared" si="7"/>
        <v>0.79601092614544144</v>
      </c>
      <c r="G204" s="1" t="str">
        <f t="shared" si="6"/>
        <v>Non</v>
      </c>
    </row>
    <row r="205" spans="1:7">
      <c r="A205" s="1">
        <v>220000376</v>
      </c>
      <c r="B205" t="str">
        <f>_xlfn.XLOOKUP(A205,bdd_V102[FINESS juridique],bdd_V102[Raison sociale juridique],"")</f>
        <v>POLYCLINIQUE DU TREGOR</v>
      </c>
      <c r="C205" t="str">
        <f>_xlfn.XLOOKUP(A205,bdd_V102[FINESS juridique],bdd_V102[[Région du FINESS juridique ]],"")</f>
        <v>BRETAGNE</v>
      </c>
      <c r="D205" s="1">
        <f>SUMIFS(bdd_V102[Activité combinée],bdd_V102[FINESS juridique],A205)</f>
        <v>13991.5</v>
      </c>
      <c r="E205" s="1">
        <f>SUMIFS(bdd_V102[Activité combinée],bdd_V102[FINESS juridique],A205,bdd_V102[Validation prérequis SUN-ES], "Oui")</f>
        <v>13991.5</v>
      </c>
      <c r="F205" s="148">
        <f t="shared" si="7"/>
        <v>1</v>
      </c>
      <c r="G205" s="1" t="str">
        <f t="shared" si="6"/>
        <v>Oui</v>
      </c>
    </row>
    <row r="206" spans="1:7">
      <c r="A206" s="1">
        <v>220000673</v>
      </c>
      <c r="B206" t="str">
        <f>_xlfn.XLOOKUP(A206,bdd_V102[FINESS juridique],bdd_V102[Raison sociale juridique],"")</f>
        <v>HOPITAL PRIVE DES COTES D'ARMOR</v>
      </c>
      <c r="C206" t="str">
        <f>_xlfn.XLOOKUP(A206,bdd_V102[FINESS juridique],bdd_V102[[Région du FINESS juridique ]],"")</f>
        <v>BRETAGNE</v>
      </c>
      <c r="D206" s="1">
        <f>SUMIFS(bdd_V102[Activité combinée],bdd_V102[FINESS juridique],A206)</f>
        <v>74495.5</v>
      </c>
      <c r="E206" s="1">
        <f>SUMIFS(bdd_V102[Activité combinée],bdd_V102[FINESS juridique],A206,bdd_V102[Validation prérequis SUN-ES], "Oui")</f>
        <v>74495.5</v>
      </c>
      <c r="F206" s="148">
        <f t="shared" si="7"/>
        <v>1</v>
      </c>
      <c r="G206" s="1" t="str">
        <f t="shared" si="6"/>
        <v>Oui</v>
      </c>
    </row>
    <row r="207" spans="1:7">
      <c r="A207" s="1">
        <v>220000681</v>
      </c>
      <c r="B207" t="str">
        <f>_xlfn.XLOOKUP(A207,bdd_V102[FINESS juridique],bdd_V102[Raison sociale juridique],"")</f>
        <v>CLINIQUE LA CERISAIE</v>
      </c>
      <c r="C207" t="str">
        <f>_xlfn.XLOOKUP(A207,bdd_V102[FINESS juridique],bdd_V102[[Région du FINESS juridique ]],"")</f>
        <v>BRETAGNE</v>
      </c>
      <c r="D207" s="1">
        <f>SUMIFS(bdd_V102[Activité combinée],bdd_V102[FINESS juridique],A207)</f>
        <v>12948.25</v>
      </c>
      <c r="E207" s="1">
        <f>SUMIFS(bdd_V102[Activité combinée],bdd_V102[FINESS juridique],A207,bdd_V102[Validation prérequis SUN-ES], "Oui")</f>
        <v>12948.25</v>
      </c>
      <c r="F207" s="148">
        <f t="shared" si="7"/>
        <v>1</v>
      </c>
      <c r="G207" s="1" t="str">
        <f t="shared" si="6"/>
        <v>Oui</v>
      </c>
    </row>
    <row r="208" spans="1:7">
      <c r="A208" s="1">
        <v>220017842</v>
      </c>
      <c r="B208" t="str">
        <f>_xlfn.XLOOKUP(A208,bdd_V102[FINESS juridique],bdd_V102[Raison sociale juridique],"")</f>
        <v>POLYCLINIQUE DU PAYS DE RANCE</v>
      </c>
      <c r="C208" t="str">
        <f>_xlfn.XLOOKUP(A208,bdd_V102[FINESS juridique],bdd_V102[[Région du FINESS juridique ]],"")</f>
        <v>BRETAGNE</v>
      </c>
      <c r="D208" s="1">
        <f>SUMIFS(bdd_V102[Activité combinée],bdd_V102[FINESS juridique],A208)</f>
        <v>18540</v>
      </c>
      <c r="E208" s="1">
        <f>SUMIFS(bdd_V102[Activité combinée],bdd_V102[FINESS juridique],A208,bdd_V102[Validation prérequis SUN-ES], "Oui")</f>
        <v>18540</v>
      </c>
      <c r="F208" s="148">
        <f t="shared" si="7"/>
        <v>1</v>
      </c>
      <c r="G208" s="1" t="str">
        <f t="shared" si="6"/>
        <v>Oui</v>
      </c>
    </row>
    <row r="209" spans="1:7">
      <c r="A209" s="1">
        <v>220017974</v>
      </c>
      <c r="B209" t="str">
        <f>_xlfn.XLOOKUP(A209,bdd_V102[FINESS juridique],bdd_V102[Raison sociale juridique],"")</f>
        <v>ASSOCIATION HOSPITALIERE DE BRETAGNE</v>
      </c>
      <c r="C209" t="str">
        <f>_xlfn.XLOOKUP(A209,bdd_V102[FINESS juridique],bdd_V102[[Région du FINESS juridique ]],"")</f>
        <v>BRETAGNE</v>
      </c>
      <c r="D209" s="1">
        <f>SUMIFS(bdd_V102[Activité combinée],bdd_V102[FINESS juridique],A209)</f>
        <v>47402.25</v>
      </c>
      <c r="E209" s="1">
        <f>SUMIFS(bdd_V102[Activité combinée],bdd_V102[FINESS juridique],A209,bdd_V102[Validation prérequis SUN-ES], "Oui")</f>
        <v>29799.5</v>
      </c>
      <c r="F209" s="148">
        <f t="shared" si="7"/>
        <v>0.62865159354250066</v>
      </c>
      <c r="G209" s="1" t="str">
        <f t="shared" si="6"/>
        <v>Non</v>
      </c>
    </row>
    <row r="210" spans="1:7">
      <c r="A210" s="1">
        <v>220019608</v>
      </c>
      <c r="B210" t="str">
        <f>_xlfn.XLOOKUP(A210,bdd_V102[FINESS juridique],bdd_V102[Raison sociale juridique],"")</f>
        <v>HAD DU PAYS BRIOCHIN</v>
      </c>
      <c r="C210" t="str">
        <f>_xlfn.XLOOKUP(A210,bdd_V102[FINESS juridique],bdd_V102[[Région du FINESS juridique ]],"")</f>
        <v>BRETAGNE</v>
      </c>
      <c r="D210" s="1">
        <f>SUMIFS(bdd_V102[Activité combinée],bdd_V102[FINESS juridique],A210)</f>
        <v>13029</v>
      </c>
      <c r="E210" s="1">
        <f>SUMIFS(bdd_V102[Activité combinée],bdd_V102[FINESS juridique],A210,bdd_V102[Validation prérequis SUN-ES], "Oui")</f>
        <v>13029</v>
      </c>
      <c r="F210" s="148">
        <f t="shared" si="7"/>
        <v>1</v>
      </c>
      <c r="G210" s="1" t="str">
        <f t="shared" si="6"/>
        <v>Oui</v>
      </c>
    </row>
    <row r="211" spans="1:7">
      <c r="A211" s="1">
        <v>220020739</v>
      </c>
      <c r="B211" t="str">
        <f>_xlfn.XLOOKUP(A211,bdd_V102[FINESS juridique],bdd_V102[Raison sociale juridique],"")</f>
        <v>HOSPITALITE SAINT THOMAS DE VILLENEUVE</v>
      </c>
      <c r="C211" t="str">
        <f>_xlfn.XLOOKUP(A211,bdd_V102[FINESS juridique],bdd_V102[[Région du FINESS juridique ]],"")</f>
        <v>BRETAGNE</v>
      </c>
      <c r="D211" s="1">
        <f>SUMIFS(bdd_V102[Activité combinée],bdd_V102[FINESS juridique],A211)</f>
        <v>213957</v>
      </c>
      <c r="E211" s="1">
        <f>SUMIFS(bdd_V102[Activité combinée],bdd_V102[FINESS juridique],A211,bdd_V102[Validation prérequis SUN-ES], "Oui")</f>
        <v>181361</v>
      </c>
      <c r="F211" s="148">
        <f t="shared" si="7"/>
        <v>0.84765163093518792</v>
      </c>
      <c r="G211" s="1" t="str">
        <f t="shared" si="6"/>
        <v>Non</v>
      </c>
    </row>
    <row r="212" spans="1:7">
      <c r="A212" s="1">
        <v>220024384</v>
      </c>
      <c r="B212" t="str">
        <f>_xlfn.XLOOKUP(A212,bdd_V102[FINESS juridique],bdd_V102[Raison sociale juridique],"")</f>
        <v>CLINIQUE DU VAL JOSSELIN</v>
      </c>
      <c r="C212" t="str">
        <f>_xlfn.XLOOKUP(A212,bdd_V102[FINESS juridique],bdd_V102[[Région du FINESS juridique ]],"")</f>
        <v>BRETAGNE</v>
      </c>
      <c r="D212" s="1">
        <f>SUMIFS(bdd_V102[Activité combinée],bdd_V102[FINESS juridique],A212)</f>
        <v>20401.75</v>
      </c>
      <c r="E212" s="1">
        <f>SUMIFS(bdd_V102[Activité combinée],bdd_V102[FINESS juridique],A212,bdd_V102[Validation prérequis SUN-ES], "Oui")</f>
        <v>20401.75</v>
      </c>
      <c r="F212" s="148">
        <f t="shared" si="7"/>
        <v>1</v>
      </c>
      <c r="G212" s="1" t="str">
        <f t="shared" si="6"/>
        <v>Oui</v>
      </c>
    </row>
    <row r="213" spans="1:7">
      <c r="A213" s="1">
        <v>230000861</v>
      </c>
      <c r="B213" t="str">
        <f>_xlfn.XLOOKUP(A213,bdd_V102[FINESS juridique],bdd_V102[Raison sociale juridique],"")</f>
        <v>SA CLINIQUE LA MARCHE GUERET</v>
      </c>
      <c r="C213" t="str">
        <f>_xlfn.XLOOKUP(A213,bdd_V102[FINESS juridique],bdd_V102[[Région du FINESS juridique ]],"")</f>
        <v>NOUVELLE-AQUITAINE</v>
      </c>
      <c r="D213" s="1">
        <f>SUMIFS(bdd_V102[Activité combinée],bdd_V102[FINESS juridique],A213)</f>
        <v>7128</v>
      </c>
      <c r="E213" s="1">
        <f>SUMIFS(bdd_V102[Activité combinée],bdd_V102[FINESS juridique],A213,bdd_V102[Validation prérequis SUN-ES], "Oui")</f>
        <v>7128</v>
      </c>
      <c r="F213" s="148">
        <f t="shared" si="7"/>
        <v>1</v>
      </c>
      <c r="G213" s="1" t="str">
        <f t="shared" si="6"/>
        <v>Oui</v>
      </c>
    </row>
    <row r="214" spans="1:7">
      <c r="A214" s="1">
        <v>230000879</v>
      </c>
      <c r="B214" t="str">
        <f>_xlfn.XLOOKUP(A214,bdd_V102[FINESS juridique],bdd_V102[Raison sociale juridique],"")</f>
        <v>SAS CLINIQUE CHATELGUYON VIERSAT</v>
      </c>
      <c r="C214" t="str">
        <f>_xlfn.XLOOKUP(A214,bdd_V102[FINESS juridique],bdd_V102[[Région du FINESS juridique ]],"")</f>
        <v>NOUVELLE-AQUITAINE</v>
      </c>
      <c r="D214" s="1">
        <f>SUMIFS(bdd_V102[Activité combinée],bdd_V102[FINESS juridique],A214)</f>
        <v>6991</v>
      </c>
      <c r="E214" s="1">
        <f>SUMIFS(bdd_V102[Activité combinée],bdd_V102[FINESS juridique],A214,bdd_V102[Validation prérequis SUN-ES], "Oui")</f>
        <v>6991</v>
      </c>
      <c r="F214" s="148">
        <f t="shared" si="7"/>
        <v>1</v>
      </c>
      <c r="G214" s="1" t="str">
        <f t="shared" si="6"/>
        <v>Oui</v>
      </c>
    </row>
    <row r="215" spans="1:7">
      <c r="A215" s="1">
        <v>240000265</v>
      </c>
      <c r="B215" t="str">
        <f>_xlfn.XLOOKUP(A215,bdd_V102[FINESS juridique],bdd_V102[Raison sociale juridique],"")</f>
        <v>FONDATION JOHN BOST</v>
      </c>
      <c r="C215" t="str">
        <f>_xlfn.XLOOKUP(A215,bdd_V102[FINESS juridique],bdd_V102[[Région du FINESS juridique ]],"")</f>
        <v>NOUVELLE-AQUITAINE</v>
      </c>
      <c r="D215" s="1">
        <f>SUMIFS(bdd_V102[Activité combinée],bdd_V102[FINESS juridique],A215)</f>
        <v>46624.75</v>
      </c>
      <c r="E215" s="1">
        <f>SUMIFS(bdd_V102[Activité combinée],bdd_V102[FINESS juridique],A215,bdd_V102[Validation prérequis SUN-ES], "Oui")</f>
        <v>5013.5</v>
      </c>
      <c r="F215" s="148">
        <f t="shared" si="7"/>
        <v>0.1075287266955855</v>
      </c>
      <c r="G215" s="1" t="str">
        <f t="shared" si="6"/>
        <v>Non</v>
      </c>
    </row>
    <row r="216" spans="1:7">
      <c r="A216" s="1">
        <v>240000281</v>
      </c>
      <c r="B216" t="str">
        <f>_xlfn.XLOOKUP(A216,bdd_V102[FINESS juridique],bdd_V102[Raison sociale juridique],"")</f>
        <v>ASSOCIATION LA JOIE DE VIVRE</v>
      </c>
      <c r="C216" t="str">
        <f>_xlfn.XLOOKUP(A216,bdd_V102[FINESS juridique],bdd_V102[[Région du FINESS juridique ]],"")</f>
        <v>NOUVELLE-AQUITAINE</v>
      </c>
      <c r="D216" s="1">
        <f>SUMIFS(bdd_V102[Activité combinée],bdd_V102[FINESS juridique],A216)</f>
        <v>4344.5</v>
      </c>
      <c r="E216" s="1">
        <f>SUMIFS(bdd_V102[Activité combinée],bdd_V102[FINESS juridique],A216,bdd_V102[Validation prérequis SUN-ES], "Oui")</f>
        <v>4344.5</v>
      </c>
      <c r="F216" s="148">
        <f t="shared" si="7"/>
        <v>1</v>
      </c>
      <c r="G216" s="1" t="str">
        <f t="shared" si="6"/>
        <v>Oui</v>
      </c>
    </row>
    <row r="217" spans="1:7">
      <c r="A217" s="1">
        <v>240000596</v>
      </c>
      <c r="B217" t="str">
        <f>_xlfn.XLOOKUP(A217,bdd_V102[FINESS juridique],bdd_V102[Raison sociale juridique],"")</f>
        <v>SA POLYCLINIQUE FRANCHEVILLE</v>
      </c>
      <c r="C217" t="str">
        <f>_xlfn.XLOOKUP(A217,bdd_V102[FINESS juridique],bdd_V102[[Région du FINESS juridique ]],"")</f>
        <v>NOUVELLE-AQUITAINE</v>
      </c>
      <c r="D217" s="1">
        <f>SUMIFS(bdd_V102[Activité combinée],bdd_V102[FINESS juridique],A217)</f>
        <v>55808.5</v>
      </c>
      <c r="E217" s="1">
        <f>SUMIFS(bdd_V102[Activité combinée],bdd_V102[FINESS juridique],A217,bdd_V102[Validation prérequis SUN-ES], "Oui")</f>
        <v>45064</v>
      </c>
      <c r="F217" s="148">
        <f t="shared" si="7"/>
        <v>0.80747556375820884</v>
      </c>
      <c r="G217" s="1" t="str">
        <f t="shared" si="6"/>
        <v>Non</v>
      </c>
    </row>
    <row r="218" spans="1:7">
      <c r="A218" s="1">
        <v>240000612</v>
      </c>
      <c r="B218" t="str">
        <f>_xlfn.XLOOKUP(A218,bdd_V102[FINESS juridique],bdd_V102[Raison sociale juridique],"")</f>
        <v>SA CLINIQUE PASTEUR</v>
      </c>
      <c r="C218" t="str">
        <f>_xlfn.XLOOKUP(A218,bdd_V102[FINESS juridique],bdd_V102[[Région du FINESS juridique ]],"")</f>
        <v>NOUVELLE-AQUITAINE</v>
      </c>
      <c r="D218" s="1">
        <f>SUMIFS(bdd_V102[Activité combinée],bdd_V102[FINESS juridique],A218)</f>
        <v>23793</v>
      </c>
      <c r="E218" s="1">
        <f>SUMIFS(bdd_V102[Activité combinée],bdd_V102[FINESS juridique],A218,bdd_V102[Validation prérequis SUN-ES], "Oui")</f>
        <v>23793</v>
      </c>
      <c r="F218" s="148">
        <f t="shared" si="7"/>
        <v>1</v>
      </c>
      <c r="G218" s="1" t="str">
        <f t="shared" si="6"/>
        <v>Oui</v>
      </c>
    </row>
    <row r="219" spans="1:7">
      <c r="A219" s="1">
        <v>240000620</v>
      </c>
      <c r="B219" t="str">
        <f>_xlfn.XLOOKUP(A219,bdd_V102[FINESS juridique],bdd_V102[Raison sociale juridique],"")</f>
        <v>SA CLINIQUE DU PARC</v>
      </c>
      <c r="C219" t="str">
        <f>_xlfn.XLOOKUP(A219,bdd_V102[FINESS juridique],bdd_V102[[Région du FINESS juridique ]],"")</f>
        <v>NOUVELLE-AQUITAINE</v>
      </c>
      <c r="D219" s="1">
        <f>SUMIFS(bdd_V102[Activité combinée],bdd_V102[FINESS juridique],A219)</f>
        <v>13948.5</v>
      </c>
      <c r="E219" s="1">
        <f>SUMIFS(bdd_V102[Activité combinée],bdd_V102[FINESS juridique],A219,bdd_V102[Validation prérequis SUN-ES], "Oui")</f>
        <v>0</v>
      </c>
      <c r="F219" s="148">
        <f t="shared" si="7"/>
        <v>0</v>
      </c>
      <c r="G219" s="1" t="str">
        <f t="shared" si="6"/>
        <v>Non</v>
      </c>
    </row>
    <row r="220" spans="1:7">
      <c r="A220" s="1">
        <v>240002428</v>
      </c>
      <c r="B220" t="str">
        <f>_xlfn.XLOOKUP(A220,bdd_V102[FINESS juridique],bdd_V102[Raison sociale juridique],"")</f>
        <v>SARL LE VERGER DES BALANS</v>
      </c>
      <c r="C220" t="str">
        <f>_xlfn.XLOOKUP(A220,bdd_V102[FINESS juridique],bdd_V102[[Région du FINESS juridique ]],"")</f>
        <v>NOUVELLE-AQUITAINE</v>
      </c>
      <c r="D220" s="1">
        <f>SUMIFS(bdd_V102[Activité combinée],bdd_V102[FINESS juridique],A220)</f>
        <v>1980.5</v>
      </c>
      <c r="E220" s="1">
        <f>SUMIFS(bdd_V102[Activité combinée],bdd_V102[FINESS juridique],A220,bdd_V102[Validation prérequis SUN-ES], "Oui")</f>
        <v>1980.5</v>
      </c>
      <c r="F220" s="148">
        <f t="shared" si="7"/>
        <v>1</v>
      </c>
      <c r="G220" s="1" t="str">
        <f t="shared" si="6"/>
        <v>Oui</v>
      </c>
    </row>
    <row r="221" spans="1:7">
      <c r="A221" s="1">
        <v>240003251</v>
      </c>
      <c r="B221" t="str">
        <f>_xlfn.XLOOKUP(A221,bdd_V102[FINESS juridique],bdd_V102[Raison sociale juridique],"")</f>
        <v>SA PERIGORD REEDUCATION</v>
      </c>
      <c r="C221" t="str">
        <f>_xlfn.XLOOKUP(A221,bdd_V102[FINESS juridique],bdd_V102[[Région du FINESS juridique ]],"")</f>
        <v>NOUVELLE-AQUITAINE</v>
      </c>
      <c r="D221" s="1">
        <f>SUMIFS(bdd_V102[Activité combinée],bdd_V102[FINESS juridique],A221)</f>
        <v>15321</v>
      </c>
      <c r="E221" s="1">
        <f>SUMIFS(bdd_V102[Activité combinée],bdd_V102[FINESS juridique],A221,bdd_V102[Validation prérequis SUN-ES], "Oui")</f>
        <v>15321</v>
      </c>
      <c r="F221" s="148">
        <f t="shared" si="7"/>
        <v>1</v>
      </c>
      <c r="G221" s="1" t="str">
        <f t="shared" si="6"/>
        <v>Oui</v>
      </c>
    </row>
    <row r="222" spans="1:7">
      <c r="A222" s="1">
        <v>250000643</v>
      </c>
      <c r="B222" t="str">
        <f>_xlfn.XLOOKUP(A222,bdd_V102[FINESS juridique],bdd_V102[Raison sociale juridique],"")</f>
        <v>SAS CLINIQUE SAINT VINCENT</v>
      </c>
      <c r="C222" t="str">
        <f>_xlfn.XLOOKUP(A222,bdd_V102[FINESS juridique],bdd_V102[[Région du FINESS juridique ]],"")</f>
        <v>BOURGOGNE-FRANCHE-COMTÉ</v>
      </c>
      <c r="D222" s="1">
        <f>SUMIFS(bdd_V102[Activité combinée],bdd_V102[FINESS juridique],A222)</f>
        <v>64184</v>
      </c>
      <c r="E222" s="1">
        <f>SUMIFS(bdd_V102[Activité combinée],bdd_V102[FINESS juridique],A222,bdd_V102[Validation prérequis SUN-ES], "Oui")</f>
        <v>64184</v>
      </c>
      <c r="F222" s="148">
        <f t="shared" si="7"/>
        <v>1</v>
      </c>
      <c r="G222" s="1" t="str">
        <f t="shared" si="6"/>
        <v>Oui</v>
      </c>
    </row>
    <row r="223" spans="1:7">
      <c r="A223" s="1">
        <v>250001013</v>
      </c>
      <c r="B223" t="str">
        <f>_xlfn.XLOOKUP(A223,bdd_V102[FINESS juridique],bdd_V102[Raison sociale juridique],"")</f>
        <v>ASS EN FAVEUR DE LA SANTE PSYCHIQUE</v>
      </c>
      <c r="C223" t="str">
        <f>_xlfn.XLOOKUP(A223,bdd_V102[FINESS juridique],bdd_V102[[Région du FINESS juridique ]],"")</f>
        <v>BOURGOGNE-FRANCHE-COMTÉ</v>
      </c>
      <c r="D223" s="1">
        <f>SUMIFS(bdd_V102[Activité combinée],bdd_V102[FINESS juridique],A223)</f>
        <v>1441</v>
      </c>
      <c r="E223" s="1">
        <f>SUMIFS(bdd_V102[Activité combinée],bdd_V102[FINESS juridique],A223,bdd_V102[Validation prérequis SUN-ES], "Oui")</f>
        <v>0</v>
      </c>
      <c r="F223" s="148">
        <f t="shared" si="7"/>
        <v>0</v>
      </c>
      <c r="G223" s="1" t="str">
        <f t="shared" si="6"/>
        <v>Non</v>
      </c>
    </row>
    <row r="224" spans="1:7">
      <c r="A224" s="1">
        <v>250001161</v>
      </c>
      <c r="B224" t="str">
        <f>_xlfn.XLOOKUP(A224,bdd_V102[FINESS juridique],bdd_V102[Raison sociale juridique],"")</f>
        <v>HOSPITALIA MUTUALITE</v>
      </c>
      <c r="C224" t="str">
        <f>_xlfn.XLOOKUP(A224,bdd_V102[FINESS juridique],bdd_V102[[Région du FINESS juridique ]],"")</f>
        <v>BOURGOGNE-FRANCHE-COMTÉ</v>
      </c>
      <c r="D224" s="1">
        <f>SUMIFS(bdd_V102[Activité combinée],bdd_V102[FINESS juridique],A224)</f>
        <v>37462</v>
      </c>
      <c r="E224" s="1">
        <f>SUMIFS(bdd_V102[Activité combinée],bdd_V102[FINESS juridique],A224,bdd_V102[Validation prérequis SUN-ES], "Oui")</f>
        <v>37462</v>
      </c>
      <c r="F224" s="148">
        <f t="shared" si="7"/>
        <v>1</v>
      </c>
      <c r="G224" s="1" t="str">
        <f t="shared" si="6"/>
        <v>Oui</v>
      </c>
    </row>
    <row r="225" spans="1:7">
      <c r="A225" s="1">
        <v>250002284</v>
      </c>
      <c r="B225" t="str">
        <f>_xlfn.XLOOKUP(A225,bdd_V102[FINESS juridique],bdd_V102[Raison sociale juridique],"")</f>
        <v>LES SALINS DE BREGILLE ASSOCIATION</v>
      </c>
      <c r="C225" t="str">
        <f>_xlfn.XLOOKUP(A225,bdd_V102[FINESS juridique],bdd_V102[[Région du FINESS juridique ]],"")</f>
        <v>BOURGOGNE-FRANCHE-COMTÉ</v>
      </c>
      <c r="D225" s="1">
        <f>SUMIFS(bdd_V102[Activité combinée],bdd_V102[FINESS juridique],A225)</f>
        <v>29740.5</v>
      </c>
      <c r="E225" s="1">
        <f>SUMIFS(bdd_V102[Activité combinée],bdd_V102[FINESS juridique],A225,bdd_V102[Validation prérequis SUN-ES], "Oui")</f>
        <v>29740.5</v>
      </c>
      <c r="F225" s="148">
        <f t="shared" si="7"/>
        <v>1</v>
      </c>
      <c r="G225" s="1" t="str">
        <f t="shared" si="6"/>
        <v>Oui</v>
      </c>
    </row>
    <row r="226" spans="1:7">
      <c r="A226" s="1">
        <v>250006335</v>
      </c>
      <c r="B226" t="str">
        <f>_xlfn.XLOOKUP(A226,bdd_V102[FINESS juridique],bdd_V102[Raison sociale juridique],"")</f>
        <v>FONDATION  ARC EN CIEL</v>
      </c>
      <c r="C226" t="str">
        <f>_xlfn.XLOOKUP(A226,bdd_V102[FINESS juridique],bdd_V102[[Région du FINESS juridique ]],"")</f>
        <v>BOURGOGNE-FRANCHE-COMTÉ</v>
      </c>
      <c r="D226" s="1">
        <f>SUMIFS(bdd_V102[Activité combinée],bdd_V102[FINESS juridique],A226)</f>
        <v>53908</v>
      </c>
      <c r="E226" s="1">
        <f>SUMIFS(bdd_V102[Activité combinée],bdd_V102[FINESS juridique],A226,bdd_V102[Validation prérequis SUN-ES], "Oui")</f>
        <v>53908</v>
      </c>
      <c r="F226" s="148">
        <f t="shared" si="7"/>
        <v>1</v>
      </c>
      <c r="G226" s="1" t="str">
        <f t="shared" si="6"/>
        <v>Oui</v>
      </c>
    </row>
    <row r="227" spans="1:7">
      <c r="A227" s="1">
        <v>250021060</v>
      </c>
      <c r="B227" t="str">
        <f>_xlfn.XLOOKUP(A227,bdd_V102[FINESS juridique],bdd_V102[Raison sociale juridique],"")</f>
        <v>CLINIQUE DU PAYS DE MONTBELIARD</v>
      </c>
      <c r="C227" t="str">
        <f>_xlfn.XLOOKUP(A227,bdd_V102[FINESS juridique],bdd_V102[[Région du FINESS juridique ]],"")</f>
        <v>BOURGOGNE-FRANCHE-COMTÉ</v>
      </c>
      <c r="D227" s="1">
        <f>SUMIFS(bdd_V102[Activité combinée],bdd_V102[FINESS juridique],A227)</f>
        <v>13289</v>
      </c>
      <c r="E227" s="1">
        <f>SUMIFS(bdd_V102[Activité combinée],bdd_V102[FINESS juridique],A227,bdd_V102[Validation prérequis SUN-ES], "Oui")</f>
        <v>13289</v>
      </c>
      <c r="F227" s="148">
        <f t="shared" si="7"/>
        <v>1</v>
      </c>
      <c r="G227" s="1" t="str">
        <f t="shared" si="6"/>
        <v>Oui</v>
      </c>
    </row>
    <row r="228" spans="1:7">
      <c r="A228" s="1">
        <v>260000161</v>
      </c>
      <c r="B228" t="str">
        <f>_xlfn.XLOOKUP(A228,bdd_V102[FINESS juridique],bdd_V102[Raison sociale juridique],"")</f>
        <v>ETABLISSEMENT MEDICAL DE LA TEPPE</v>
      </c>
      <c r="C228" t="str">
        <f>_xlfn.XLOOKUP(A228,bdd_V102[FINESS juridique],bdd_V102[[Région du FINESS juridique ]],"")</f>
        <v>AUVERGNE-RHÔNE-ALPES</v>
      </c>
      <c r="D228" s="1">
        <f>SUMIFS(bdd_V102[Activité combinée],bdd_V102[FINESS juridique],A228)</f>
        <v>5134</v>
      </c>
      <c r="E228" s="1">
        <f>SUMIFS(bdd_V102[Activité combinée],bdd_V102[FINESS juridique],A228,bdd_V102[Validation prérequis SUN-ES], "Oui")</f>
        <v>5134</v>
      </c>
      <c r="F228" s="148">
        <f t="shared" si="7"/>
        <v>1</v>
      </c>
      <c r="G228" s="1" t="str">
        <f t="shared" si="6"/>
        <v>Oui</v>
      </c>
    </row>
    <row r="229" spans="1:7">
      <c r="A229" s="1">
        <v>260000377</v>
      </c>
      <c r="B229" t="str">
        <f>_xlfn.XLOOKUP(A229,bdd_V102[FINESS juridique],bdd_V102[Raison sociale juridique],"")</f>
        <v>SA CLINIQUE LA PARISIÃˆRE</v>
      </c>
      <c r="C229" t="str">
        <f>_xlfn.XLOOKUP(A229,bdd_V102[FINESS juridique],bdd_V102[[Région du FINESS juridique ]],"")</f>
        <v>AUVERGNE-RHÔNE-ALPES</v>
      </c>
      <c r="D229" s="1">
        <f>SUMIFS(bdd_V102[Activité combinée],bdd_V102[FINESS juridique],A229)</f>
        <v>15147</v>
      </c>
      <c r="E229" s="1">
        <f>SUMIFS(bdd_V102[Activité combinée],bdd_V102[FINESS juridique],A229,bdd_V102[Validation prérequis SUN-ES], "Oui")</f>
        <v>0</v>
      </c>
      <c r="F229" s="148">
        <f t="shared" si="7"/>
        <v>0</v>
      </c>
      <c r="G229" s="1" t="str">
        <f t="shared" si="6"/>
        <v>Non</v>
      </c>
    </row>
    <row r="230" spans="1:7">
      <c r="A230" s="1">
        <v>260000781</v>
      </c>
      <c r="B230" t="str">
        <f>_xlfn.XLOOKUP(A230,bdd_V102[FINESS juridique],bdd_V102[Raison sociale juridique],"")</f>
        <v>CLINIQUE KENNEDY</v>
      </c>
      <c r="C230" t="str">
        <f>_xlfn.XLOOKUP(A230,bdd_V102[FINESS juridique],bdd_V102[[Région du FINESS juridique ]],"")</f>
        <v>AUVERGNE-RHÔNE-ALPES</v>
      </c>
      <c r="D230" s="1">
        <f>SUMIFS(bdd_V102[Activité combinée],bdd_V102[FINESS juridique],A230)</f>
        <v>35171</v>
      </c>
      <c r="E230" s="1">
        <f>SUMIFS(bdd_V102[Activité combinée],bdd_V102[FINESS juridique],A230,bdd_V102[Validation prérequis SUN-ES], "Oui")</f>
        <v>35171</v>
      </c>
      <c r="F230" s="148">
        <f t="shared" si="7"/>
        <v>1</v>
      </c>
      <c r="G230" s="1" t="str">
        <f t="shared" si="6"/>
        <v>Oui</v>
      </c>
    </row>
    <row r="231" spans="1:7">
      <c r="A231" s="1">
        <v>260016761</v>
      </c>
      <c r="B231" t="str">
        <f>_xlfn.XLOOKUP(A231,bdd_V102[FINESS juridique],bdd_V102[Raison sociale juridique],"")</f>
        <v>DIEULEFIT SANTE</v>
      </c>
      <c r="C231" t="str">
        <f>_xlfn.XLOOKUP(A231,bdd_V102[FINESS juridique],bdd_V102[[Région du FINESS juridique ]],"")</f>
        <v>AUVERGNE-RHÔNE-ALPES</v>
      </c>
      <c r="D231" s="1">
        <f>SUMIFS(bdd_V102[Activité combinée],bdd_V102[FINESS juridique],A231)</f>
        <v>17135</v>
      </c>
      <c r="E231" s="1">
        <f>SUMIFS(bdd_V102[Activité combinée],bdd_V102[FINESS juridique],A231,bdd_V102[Validation prérequis SUN-ES], "Oui")</f>
        <v>17135</v>
      </c>
      <c r="F231" s="148">
        <f t="shared" si="7"/>
        <v>1</v>
      </c>
      <c r="G231" s="1" t="str">
        <f t="shared" si="6"/>
        <v>Oui</v>
      </c>
    </row>
    <row r="232" spans="1:7">
      <c r="A232" s="1">
        <v>270000680</v>
      </c>
      <c r="B232" t="str">
        <f>_xlfn.XLOOKUP(A232,bdd_V102[FINESS juridique],bdd_V102[Raison sociale juridique],"")</f>
        <v>HOPITAL PRIVE PASTEUR EVREUX</v>
      </c>
      <c r="C232" t="str">
        <f>_xlfn.XLOOKUP(A232,bdd_V102[FINESS juridique],bdd_V102[[Région du FINESS juridique ]],"")</f>
        <v>NORMANDIE</v>
      </c>
      <c r="D232" s="1">
        <f>SUMIFS(bdd_V102[Activité combinée],bdd_V102[FINESS juridique],A232)</f>
        <v>33502.5</v>
      </c>
      <c r="E232" s="1">
        <f>SUMIFS(bdd_V102[Activité combinée],bdd_V102[FINESS juridique],A232,bdd_V102[Validation prérequis SUN-ES], "Oui")</f>
        <v>33502.5</v>
      </c>
      <c r="F232" s="148">
        <f t="shared" si="7"/>
        <v>1</v>
      </c>
      <c r="G232" s="1" t="str">
        <f t="shared" si="6"/>
        <v>Oui</v>
      </c>
    </row>
    <row r="233" spans="1:7">
      <c r="A233" s="1">
        <v>270000953</v>
      </c>
      <c r="B233" t="str">
        <f>_xlfn.XLOOKUP(A233,bdd_V102[FINESS juridique],bdd_V102[Raison sociale juridique],"")</f>
        <v>CLINIQUE BERGOUIGNAN</v>
      </c>
      <c r="C233" t="str">
        <f>_xlfn.XLOOKUP(A233,bdd_V102[FINESS juridique],bdd_V102[[Région du FINESS juridique ]],"")</f>
        <v>NORMANDIE</v>
      </c>
      <c r="D233" s="1">
        <f>SUMIFS(bdd_V102[Activité combinée],bdd_V102[FINESS juridique],A233)</f>
        <v>9486</v>
      </c>
      <c r="E233" s="1">
        <f>SUMIFS(bdd_V102[Activité combinée],bdd_V102[FINESS juridique],A233,bdd_V102[Validation prérequis SUN-ES], "Oui")</f>
        <v>9486</v>
      </c>
      <c r="F233" s="148">
        <f t="shared" si="7"/>
        <v>1</v>
      </c>
      <c r="G233" s="1" t="str">
        <f t="shared" si="6"/>
        <v>Oui</v>
      </c>
    </row>
    <row r="234" spans="1:7">
      <c r="A234" s="1">
        <v>270027881</v>
      </c>
      <c r="B234" t="str">
        <f>_xlfn.XLOOKUP(A234,bdd_V102[FINESS juridique],bdd_V102[Raison sociale juridique],"")</f>
        <v>SAS CLINIQUE DES PORTES DE L'EURE</v>
      </c>
      <c r="C234" t="str">
        <f>_xlfn.XLOOKUP(A234,bdd_V102[FINESS juridique],bdd_V102[[Région du FINESS juridique ]],"")</f>
        <v>NORMANDIE</v>
      </c>
      <c r="D234" s="1">
        <f>SUMIFS(bdd_V102[Activité combinée],bdd_V102[FINESS juridique],A234)</f>
        <v>17147.25</v>
      </c>
      <c r="E234" s="1">
        <f>SUMIFS(bdd_V102[Activité combinée],bdd_V102[FINESS juridique],A234,bdd_V102[Validation prérequis SUN-ES], "Oui")</f>
        <v>17147.25</v>
      </c>
      <c r="F234" s="148">
        <f t="shared" si="7"/>
        <v>1</v>
      </c>
      <c r="G234" s="1" t="str">
        <f t="shared" si="6"/>
        <v>Oui</v>
      </c>
    </row>
    <row r="235" spans="1:7">
      <c r="A235" s="1">
        <v>270029275</v>
      </c>
      <c r="B235" t="str">
        <f>_xlfn.XLOOKUP(A235,bdd_V102[FINESS juridique],bdd_V102[Raison sociale juridique],"")</f>
        <v>CLINIQUE LA MARE Ã” DANS</v>
      </c>
      <c r="C235" t="str">
        <f>_xlfn.XLOOKUP(A235,bdd_V102[FINESS juridique],bdd_V102[[Région du FINESS juridique ]],"")</f>
        <v>NORMANDIE</v>
      </c>
      <c r="D235" s="1">
        <f>SUMIFS(bdd_V102[Activité combinée],bdd_V102[FINESS juridique],A235)</f>
        <v>20730.25</v>
      </c>
      <c r="E235" s="1">
        <f>SUMIFS(bdd_V102[Activité combinée],bdd_V102[FINESS juridique],A235,bdd_V102[Validation prérequis SUN-ES], "Oui")</f>
        <v>20730.25</v>
      </c>
      <c r="F235" s="148">
        <f t="shared" si="7"/>
        <v>1</v>
      </c>
      <c r="G235" s="1" t="str">
        <f t="shared" si="6"/>
        <v>Oui</v>
      </c>
    </row>
    <row r="236" spans="1:7">
      <c r="A236" s="1">
        <v>280001199</v>
      </c>
      <c r="B236" t="str">
        <f>_xlfn.XLOOKUP(A236,bdd_V102[FINESS juridique],bdd_V102[Raison sociale juridique],"")</f>
        <v>SCTE NVL  EXPL CL ST FRANCOIS</v>
      </c>
      <c r="C236" t="str">
        <f>_xlfn.XLOOKUP(A236,bdd_V102[FINESS juridique],bdd_V102[[Région du FINESS juridique ]],"")</f>
        <v>CENTRE-VAL DE LOIRE</v>
      </c>
      <c r="D236" s="1">
        <f>SUMIFS(bdd_V102[Activité combinée],bdd_V102[FINESS juridique],A236)</f>
        <v>47070</v>
      </c>
      <c r="E236" s="1">
        <f>SUMIFS(bdd_V102[Activité combinée],bdd_V102[FINESS juridique],A236,bdd_V102[Validation prérequis SUN-ES], "Oui")</f>
        <v>47070</v>
      </c>
      <c r="F236" s="148">
        <f t="shared" si="7"/>
        <v>1</v>
      </c>
      <c r="G236" s="1" t="str">
        <f t="shared" si="6"/>
        <v>Oui</v>
      </c>
    </row>
    <row r="237" spans="1:7">
      <c r="A237" s="1">
        <v>280001264</v>
      </c>
      <c r="B237" t="str">
        <f>_xlfn.XLOOKUP(A237,bdd_V102[FINESS juridique],bdd_V102[Raison sociale juridique],"")</f>
        <v>SARL LE CALME</v>
      </c>
      <c r="C237" t="str">
        <f>_xlfn.XLOOKUP(A237,bdd_V102[FINESS juridique],bdd_V102[[Région du FINESS juridique ]],"")</f>
        <v>CENTRE-VAL DE LOIRE</v>
      </c>
      <c r="D237" s="1">
        <f>SUMIFS(bdd_V102[Activité combinée],bdd_V102[FINESS juridique],A237)</f>
        <v>7534</v>
      </c>
      <c r="E237" s="1">
        <f>SUMIFS(bdd_V102[Activité combinée],bdd_V102[FINESS juridique],A237,bdd_V102[Validation prérequis SUN-ES], "Oui")</f>
        <v>7534</v>
      </c>
      <c r="F237" s="148">
        <f t="shared" si="7"/>
        <v>1</v>
      </c>
      <c r="G237" s="1" t="str">
        <f t="shared" si="6"/>
        <v>Oui</v>
      </c>
    </row>
    <row r="238" spans="1:7">
      <c r="A238" s="1">
        <v>280006370</v>
      </c>
      <c r="B238" t="str">
        <f>_xlfn.XLOOKUP(A238,bdd_V102[FINESS juridique],bdd_V102[Raison sociale juridique],"")</f>
        <v>SAS CSR  LA BOISSIÃˆRE</v>
      </c>
      <c r="C238" t="str">
        <f>_xlfn.XLOOKUP(A238,bdd_V102[FINESS juridique],bdd_V102[[Région du FINESS juridique ]],"")</f>
        <v>CENTRE-VAL DE LOIRE</v>
      </c>
      <c r="D238" s="1">
        <f>SUMIFS(bdd_V102[Activité combinée],bdd_V102[FINESS juridique],A238)</f>
        <v>14792.5</v>
      </c>
      <c r="E238" s="1">
        <f>SUMIFS(bdd_V102[Activité combinée],bdd_V102[FINESS juridique],A238,bdd_V102[Validation prérequis SUN-ES], "Oui")</f>
        <v>0</v>
      </c>
      <c r="F238" s="148">
        <f t="shared" si="7"/>
        <v>0</v>
      </c>
      <c r="G238" s="1" t="str">
        <f t="shared" si="6"/>
        <v>Non</v>
      </c>
    </row>
    <row r="239" spans="1:7">
      <c r="A239" s="1">
        <v>290000447</v>
      </c>
      <c r="B239" t="str">
        <f>_xlfn.XLOOKUP(A239,bdd_V102[FINESS juridique],bdd_V102[Raison sociale juridique],"")</f>
        <v>SAS CLINIQUE PASTEUR LANROZE</v>
      </c>
      <c r="C239" t="str">
        <f>_xlfn.XLOOKUP(A239,bdd_V102[FINESS juridique],bdd_V102[[Région du FINESS juridique ]],"")</f>
        <v>BRETAGNE</v>
      </c>
      <c r="D239" s="1">
        <f>SUMIFS(bdd_V102[Activité combinée],bdd_V102[FINESS juridique],A239)</f>
        <v>61893</v>
      </c>
      <c r="E239" s="1">
        <f>SUMIFS(bdd_V102[Activité combinée],bdd_V102[FINESS juridique],A239,bdd_V102[Validation prérequis SUN-ES], "Oui")</f>
        <v>45116</v>
      </c>
      <c r="F239" s="148">
        <f t="shared" si="7"/>
        <v>0.72893542080687634</v>
      </c>
      <c r="G239" s="1" t="str">
        <f t="shared" si="6"/>
        <v>Non</v>
      </c>
    </row>
    <row r="240" spans="1:7">
      <c r="A240" s="1">
        <v>290000546</v>
      </c>
      <c r="B240" t="str">
        <f>_xlfn.XLOOKUP(A240,bdd_V102[FINESS juridique],bdd_V102[Raison sociale juridique],"")</f>
        <v>FONDATION ILDYS</v>
      </c>
      <c r="C240" t="str">
        <f>_xlfn.XLOOKUP(A240,bdd_V102[FINESS juridique],bdd_V102[[Région du FINESS juridique ]],"")</f>
        <v>BRETAGNE</v>
      </c>
      <c r="D240" s="1">
        <f>SUMIFS(bdd_V102[Activité combinée],bdd_V102[FINESS juridique],A240)</f>
        <v>59632</v>
      </c>
      <c r="E240" s="1">
        <f>SUMIFS(bdd_V102[Activité combinée],bdd_V102[FINESS juridique],A240,bdd_V102[Validation prérequis SUN-ES], "Oui")</f>
        <v>59632</v>
      </c>
      <c r="F240" s="148">
        <f t="shared" si="7"/>
        <v>1</v>
      </c>
      <c r="G240" s="1" t="str">
        <f t="shared" si="6"/>
        <v>Oui</v>
      </c>
    </row>
    <row r="241" spans="1:7">
      <c r="A241" s="1">
        <v>290000991</v>
      </c>
      <c r="B241" t="str">
        <f>_xlfn.XLOOKUP(A241,bdd_V102[FINESS juridique],bdd_V102[Raison sociale juridique],"")</f>
        <v>S.A. CLINIQUE DE L'IROISE</v>
      </c>
      <c r="C241" t="str">
        <f>_xlfn.XLOOKUP(A241,bdd_V102[FINESS juridique],bdd_V102[[Région du FINESS juridique ]],"")</f>
        <v>BRETAGNE</v>
      </c>
      <c r="D241" s="1">
        <f>SUMIFS(bdd_V102[Activité combinée],bdd_V102[FINESS juridique],A241)</f>
        <v>13240.25</v>
      </c>
      <c r="E241" s="1">
        <f>SUMIFS(bdd_V102[Activité combinée],bdd_V102[FINESS juridique],A241,bdd_V102[Validation prérequis SUN-ES], "Oui")</f>
        <v>13240.25</v>
      </c>
      <c r="F241" s="148">
        <f t="shared" si="7"/>
        <v>1</v>
      </c>
      <c r="G241" s="1" t="str">
        <f t="shared" si="6"/>
        <v>Oui</v>
      </c>
    </row>
    <row r="242" spans="1:7">
      <c r="A242" s="1">
        <v>290001007</v>
      </c>
      <c r="B242" t="str">
        <f>_xlfn.XLOOKUP(A242,bdd_V102[FINESS juridique],bdd_V102[Raison sociale juridique],"")</f>
        <v>S.A. CLINIQUE DE PEN-AR-DALAR</v>
      </c>
      <c r="C242" t="str">
        <f>_xlfn.XLOOKUP(A242,bdd_V102[FINESS juridique],bdd_V102[[Région du FINESS juridique ]],"")</f>
        <v>BRETAGNE</v>
      </c>
      <c r="D242" s="1">
        <f>SUMIFS(bdd_V102[Activité combinée],bdd_V102[FINESS juridique],A242)</f>
        <v>26476.75</v>
      </c>
      <c r="E242" s="1">
        <f>SUMIFS(bdd_V102[Activité combinée],bdd_V102[FINESS juridique],A242,bdd_V102[Validation prérequis SUN-ES], "Oui")</f>
        <v>26476.75</v>
      </c>
      <c r="F242" s="148">
        <f t="shared" si="7"/>
        <v>1</v>
      </c>
      <c r="G242" s="1" t="str">
        <f t="shared" si="6"/>
        <v>Oui</v>
      </c>
    </row>
    <row r="243" spans="1:7">
      <c r="A243" s="1">
        <v>290001049</v>
      </c>
      <c r="B243" t="str">
        <f>_xlfn.XLOOKUP(A243,bdd_V102[FINESS juridique],bdd_V102[Raison sociale juridique],"")</f>
        <v>SAS CLINIQUE DE LA BAIE</v>
      </c>
      <c r="C243" t="str">
        <f>_xlfn.XLOOKUP(A243,bdd_V102[FINESS juridique],bdd_V102[[Région du FINESS juridique ]],"")</f>
        <v>BRETAGNE</v>
      </c>
      <c r="D243" s="1">
        <f>SUMIFS(bdd_V102[Activité combinée],bdd_V102[FINESS juridique],A243)</f>
        <v>13742.5</v>
      </c>
      <c r="E243" s="1">
        <f>SUMIFS(bdd_V102[Activité combinée],bdd_V102[FINESS juridique],A243,bdd_V102[Validation prérequis SUN-ES], "Oui")</f>
        <v>13742.5</v>
      </c>
      <c r="F243" s="148">
        <f t="shared" si="7"/>
        <v>1</v>
      </c>
      <c r="G243" s="1" t="str">
        <f t="shared" si="6"/>
        <v>Oui</v>
      </c>
    </row>
    <row r="244" spans="1:7">
      <c r="A244" s="1">
        <v>290022508</v>
      </c>
      <c r="B244" t="str">
        <f>_xlfn.XLOOKUP(A244,bdd_V102[FINESS juridique],bdd_V102[Raison sociale juridique],"")</f>
        <v>SA KERAUDREN GRAND LARGE</v>
      </c>
      <c r="C244" t="str">
        <f>_xlfn.XLOOKUP(A244,bdd_V102[FINESS juridique],bdd_V102[[Région du FINESS juridique ]],"")</f>
        <v>BRETAGNE</v>
      </c>
      <c r="D244" s="1">
        <f>SUMIFS(bdd_V102[Activité combinée],bdd_V102[FINESS juridique],A244)</f>
        <v>83255.5</v>
      </c>
      <c r="E244" s="1">
        <f>SUMIFS(bdd_V102[Activité combinée],bdd_V102[FINESS juridique],A244,bdd_V102[Validation prérequis SUN-ES], "Oui")</f>
        <v>83255.5</v>
      </c>
      <c r="F244" s="148">
        <f t="shared" si="7"/>
        <v>1</v>
      </c>
      <c r="G244" s="1" t="str">
        <f t="shared" si="6"/>
        <v>Oui</v>
      </c>
    </row>
    <row r="245" spans="1:7">
      <c r="A245" s="1">
        <v>290029974</v>
      </c>
      <c r="B245" t="str">
        <f>_xlfn.XLOOKUP(A245,bdd_V102[FINESS juridique],bdd_V102[Raison sociale juridique],"")</f>
        <v>SAS CLIN MUT BRETAGNE OCCIDENTALE</v>
      </c>
      <c r="C245" t="str">
        <f>_xlfn.XLOOKUP(A245,bdd_V102[FINESS juridique],bdd_V102[[Région du FINESS juridique ]],"")</f>
        <v>BRETAGNE</v>
      </c>
      <c r="D245" s="1">
        <f>SUMIFS(bdd_V102[Activité combinée],bdd_V102[FINESS juridique],A245)</f>
        <v>30504</v>
      </c>
      <c r="E245" s="1">
        <f>SUMIFS(bdd_V102[Activité combinée],bdd_V102[FINESS juridique],A245,bdd_V102[Validation prérequis SUN-ES], "Oui")</f>
        <v>0</v>
      </c>
      <c r="F245" s="148">
        <f t="shared" si="7"/>
        <v>0</v>
      </c>
      <c r="G245" s="1" t="str">
        <f t="shared" si="6"/>
        <v>Non</v>
      </c>
    </row>
    <row r="246" spans="1:7">
      <c r="A246" s="1">
        <v>300000148</v>
      </c>
      <c r="B246" t="str">
        <f>_xlfn.XLOOKUP(A246,bdd_V102[FINESS juridique],bdd_V102[Raison sociale juridique],"")</f>
        <v>SAS CL BELLE RIVE</v>
      </c>
      <c r="C246" t="str">
        <f>_xlfn.XLOOKUP(A246,bdd_V102[FINESS juridique],bdd_V102[[Région du FINESS juridique ]],"")</f>
        <v>OCCITANIE</v>
      </c>
      <c r="D246" s="1">
        <f>SUMIFS(bdd_V102[Activité combinée],bdd_V102[FINESS juridique],A246)</f>
        <v>29252</v>
      </c>
      <c r="E246" s="1">
        <f>SUMIFS(bdd_V102[Activité combinée],bdd_V102[FINESS juridique],A246,bdd_V102[Validation prérequis SUN-ES], "Oui")</f>
        <v>29252</v>
      </c>
      <c r="F246" s="148">
        <f t="shared" si="7"/>
        <v>1</v>
      </c>
      <c r="G246" s="1" t="str">
        <f t="shared" si="6"/>
        <v>Oui</v>
      </c>
    </row>
    <row r="247" spans="1:7">
      <c r="A247" s="1">
        <v>300000189</v>
      </c>
      <c r="B247" t="str">
        <f>_xlfn.XLOOKUP(A247,bdd_V102[FINESS juridique],bdd_V102[Raison sociale juridique],"")</f>
        <v>SAS CL NEURO PSYCHIATRIQUE</v>
      </c>
      <c r="C247" t="str">
        <f>_xlfn.XLOOKUP(A247,bdd_V102[FINESS juridique],bdd_V102[[Région du FINESS juridique ]],"")</f>
        <v>OCCITANIE</v>
      </c>
      <c r="D247" s="1">
        <f>SUMIFS(bdd_V102[Activité combinée],bdd_V102[FINESS juridique],A247)</f>
        <v>32412.5</v>
      </c>
      <c r="E247" s="1">
        <f>SUMIFS(bdd_V102[Activité combinée],bdd_V102[FINESS juridique],A247,bdd_V102[Validation prérequis SUN-ES], "Oui")</f>
        <v>32412.5</v>
      </c>
      <c r="F247" s="148">
        <f t="shared" si="7"/>
        <v>1</v>
      </c>
      <c r="G247" s="1" t="str">
        <f t="shared" si="6"/>
        <v>Oui</v>
      </c>
    </row>
    <row r="248" spans="1:7">
      <c r="A248" s="1">
        <v>300000197</v>
      </c>
      <c r="B248" t="str">
        <f>_xlfn.XLOOKUP(A248,bdd_V102[FINESS juridique],bdd_V102[Raison sociale juridique],"")</f>
        <v>SA CL LES SOPHORAS</v>
      </c>
      <c r="C248" t="str">
        <f>_xlfn.XLOOKUP(A248,bdd_V102[FINESS juridique],bdd_V102[[Région du FINESS juridique ]],"")</f>
        <v>OCCITANIE</v>
      </c>
      <c r="D248" s="1">
        <f>SUMIFS(bdd_V102[Activité combinée],bdd_V102[FINESS juridique],A248)</f>
        <v>18081.75</v>
      </c>
      <c r="E248" s="1">
        <f>SUMIFS(bdd_V102[Activité combinée],bdd_V102[FINESS juridique],A248,bdd_V102[Validation prérequis SUN-ES], "Oui")</f>
        <v>0</v>
      </c>
      <c r="F248" s="148">
        <f t="shared" si="7"/>
        <v>0</v>
      </c>
      <c r="G248" s="1" t="str">
        <f t="shared" ref="G248:G311" si="8">IF(F248&gt;=90%,"Oui","Non")</f>
        <v>Non</v>
      </c>
    </row>
    <row r="249" spans="1:7">
      <c r="A249" s="1">
        <v>300000213</v>
      </c>
      <c r="B249" t="str">
        <f>_xlfn.XLOOKUP(A249,bdd_V102[FINESS juridique],bdd_V102[Raison sociale juridique],"")</f>
        <v xml:space="preserve">	SAS CL DU GD AVIGNON - GROUPE NOALYS</v>
      </c>
      <c r="C249" t="str">
        <f>_xlfn.XLOOKUP(A249,bdd_V102[FINESS juridique],bdd_V102[[Région du FINESS juridique ]],"")</f>
        <v>OCCITANIE</v>
      </c>
      <c r="D249" s="1">
        <f>SUMIFS(bdd_V102[Activité combinée],bdd_V102[FINESS juridique],A249)</f>
        <v>5879.5</v>
      </c>
      <c r="E249" s="1">
        <f>SUMIFS(bdd_V102[Activité combinée],bdd_V102[FINESS juridique],A249,bdd_V102[Validation prérequis SUN-ES], "Oui")</f>
        <v>5879.5</v>
      </c>
      <c r="F249" s="148">
        <f t="shared" si="7"/>
        <v>1</v>
      </c>
      <c r="G249" s="1" t="str">
        <f t="shared" si="8"/>
        <v>Oui</v>
      </c>
    </row>
    <row r="250" spans="1:7">
      <c r="A250" s="1">
        <v>300000247</v>
      </c>
      <c r="B250" t="str">
        <f>_xlfn.XLOOKUP(A250,bdd_V102[FINESS juridique],bdd_V102[Raison sociale juridique],"")</f>
        <v>ASVMT</v>
      </c>
      <c r="C250" t="str">
        <f>_xlfn.XLOOKUP(A250,bdd_V102[FINESS juridique],bdd_V102[[Région du FINESS juridique ]],"")</f>
        <v>OCCITANIE</v>
      </c>
      <c r="D250" s="1">
        <f>SUMIFS(bdd_V102[Activité combinée],bdd_V102[FINESS juridique],A250)</f>
        <v>7984</v>
      </c>
      <c r="E250" s="1">
        <f>SUMIFS(bdd_V102[Activité combinée],bdd_V102[FINESS juridique],A250,bdd_V102[Validation prérequis SUN-ES], "Oui")</f>
        <v>0</v>
      </c>
      <c r="F250" s="148">
        <f t="shared" si="7"/>
        <v>0</v>
      </c>
      <c r="G250" s="1" t="str">
        <f t="shared" si="8"/>
        <v>Non</v>
      </c>
    </row>
    <row r="251" spans="1:7">
      <c r="A251" s="1">
        <v>300000387</v>
      </c>
      <c r="B251" t="str">
        <f>_xlfn.XLOOKUP(A251,bdd_V102[FINESS juridique],bdd_V102[Raison sociale juridique],"")</f>
        <v>AEMC</v>
      </c>
      <c r="C251" t="str">
        <f>_xlfn.XLOOKUP(A251,bdd_V102[FINESS juridique],bdd_V102[[Région du FINESS juridique ]],"")</f>
        <v>OCCITANIE</v>
      </c>
      <c r="D251" s="1">
        <f>SUMIFS(bdd_V102[Activité combinée],bdd_V102[FINESS juridique],A251)</f>
        <v>4780.25</v>
      </c>
      <c r="E251" s="1">
        <f>SUMIFS(bdd_V102[Activité combinée],bdd_V102[FINESS juridique],A251,bdd_V102[Validation prérequis SUN-ES], "Oui")</f>
        <v>0</v>
      </c>
      <c r="F251" s="148">
        <f t="shared" si="7"/>
        <v>0</v>
      </c>
      <c r="G251" s="1" t="str">
        <f t="shared" si="8"/>
        <v>Non</v>
      </c>
    </row>
    <row r="252" spans="1:7">
      <c r="A252" s="1">
        <v>300000692</v>
      </c>
      <c r="B252" t="str">
        <f>_xlfn.XLOOKUP(A252,bdd_V102[FINESS juridique],bdd_V102[Raison sociale juridique],"")</f>
        <v>SAS CL LA CAMARGUE MONT DUPLAN</v>
      </c>
      <c r="C252" t="str">
        <f>_xlfn.XLOOKUP(A252,bdd_V102[FINESS juridique],bdd_V102[[Région du FINESS juridique ]],"")</f>
        <v>OCCITANIE</v>
      </c>
      <c r="D252" s="1">
        <f>SUMIFS(bdd_V102[Activité combinée],bdd_V102[FINESS juridique],A252)</f>
        <v>12919.75</v>
      </c>
      <c r="E252" s="1">
        <f>SUMIFS(bdd_V102[Activité combinée],bdd_V102[FINESS juridique],A252,bdd_V102[Validation prérequis SUN-ES], "Oui")</f>
        <v>12919.75</v>
      </c>
      <c r="F252" s="148">
        <f t="shared" si="7"/>
        <v>1</v>
      </c>
      <c r="G252" s="1" t="str">
        <f t="shared" si="8"/>
        <v>Oui</v>
      </c>
    </row>
    <row r="253" spans="1:7">
      <c r="A253" s="1">
        <v>300000700</v>
      </c>
      <c r="B253" t="str">
        <f>_xlfn.XLOOKUP(A253,bdd_V102[FINESS juridique],bdd_V102[Raison sociale juridique],"")</f>
        <v>SAS SOCIETE EXPLOITATION DU CROS</v>
      </c>
      <c r="C253" t="str">
        <f>_xlfn.XLOOKUP(A253,bdd_V102[FINESS juridique],bdd_V102[[Région du FINESS juridique ]],"")</f>
        <v>OCCITANIE</v>
      </c>
      <c r="D253" s="1">
        <f>SUMIFS(bdd_V102[Activité combinée],bdd_V102[FINESS juridique],A253)</f>
        <v>8966.5</v>
      </c>
      <c r="E253" s="1">
        <f>SUMIFS(bdd_V102[Activité combinée],bdd_V102[FINESS juridique],A253,bdd_V102[Validation prérequis SUN-ES], "Oui")</f>
        <v>8966.5</v>
      </c>
      <c r="F253" s="148">
        <f t="shared" si="7"/>
        <v>1</v>
      </c>
      <c r="G253" s="1" t="str">
        <f t="shared" si="8"/>
        <v>Oui</v>
      </c>
    </row>
    <row r="254" spans="1:7">
      <c r="A254" s="1">
        <v>300000726</v>
      </c>
      <c r="B254" t="str">
        <f>_xlfn.XLOOKUP(A254,bdd_V102[FINESS juridique],bdd_V102[Raison sociale juridique],"")</f>
        <v>SAS KENVAL</v>
      </c>
      <c r="C254" t="str">
        <f>_xlfn.XLOOKUP(A254,bdd_V102[FINESS juridique],bdd_V102[[Région du FINESS juridique ]],"")</f>
        <v>OCCITANIE</v>
      </c>
      <c r="D254" s="1">
        <f>SUMIFS(bdd_V102[Activité combinée],bdd_V102[FINESS juridique],A254)</f>
        <v>31204.5</v>
      </c>
      <c r="E254" s="1">
        <f>SUMIFS(bdd_V102[Activité combinée],bdd_V102[FINESS juridique],A254,bdd_V102[Validation prérequis SUN-ES], "Oui")</f>
        <v>31204.5</v>
      </c>
      <c r="F254" s="148">
        <f t="shared" si="7"/>
        <v>1</v>
      </c>
      <c r="G254" s="1" t="str">
        <f t="shared" si="8"/>
        <v>Oui</v>
      </c>
    </row>
    <row r="255" spans="1:7">
      <c r="A255" s="1">
        <v>300000759</v>
      </c>
      <c r="B255" t="str">
        <f>_xlfn.XLOOKUP(A255,bdd_V102[FINESS juridique],bdd_V102[Raison sociale juridique],"")</f>
        <v>CL DU GD AVIGNON</v>
      </c>
      <c r="C255" t="str">
        <f>_xlfn.XLOOKUP(A255,bdd_V102[FINESS juridique],bdd_V102[[Région du FINESS juridique ]],"")</f>
        <v>OCCITANIE</v>
      </c>
      <c r="D255" s="1">
        <f>SUMIFS(bdd_V102[Activité combinée],bdd_V102[FINESS juridique],A255)</f>
        <v>290.5</v>
      </c>
      <c r="E255" s="1">
        <f>SUMIFS(bdd_V102[Activité combinée],bdd_V102[FINESS juridique],A255,bdd_V102[Validation prérequis SUN-ES], "Oui")</f>
        <v>0</v>
      </c>
      <c r="F255" s="148">
        <f t="shared" si="7"/>
        <v>0</v>
      </c>
      <c r="G255" s="1" t="str">
        <f t="shared" si="8"/>
        <v>Non</v>
      </c>
    </row>
    <row r="256" spans="1:7">
      <c r="A256" s="1">
        <v>300012580</v>
      </c>
      <c r="B256" t="str">
        <f>_xlfn.XLOOKUP(A256,bdd_V102[FINESS juridique],bdd_V102[Raison sociale juridique],"")</f>
        <v>GCS CENTRE NEUROCHIRURGIE DU GARD</v>
      </c>
      <c r="C256" t="str">
        <f>_xlfn.XLOOKUP(A256,bdd_V102[FINESS juridique],bdd_V102[[Région du FINESS juridique ]],"")</f>
        <v>OCCITANIE</v>
      </c>
      <c r="D256" s="1">
        <f>SUMIFS(bdd_V102[Activité combinée],bdd_V102[FINESS juridique],A256)</f>
        <v>3636</v>
      </c>
      <c r="E256" s="1">
        <f>SUMIFS(bdd_V102[Activité combinée],bdd_V102[FINESS juridique],A256,bdd_V102[Validation prérequis SUN-ES], "Oui")</f>
        <v>0</v>
      </c>
      <c r="F256" s="148">
        <f t="shared" si="7"/>
        <v>0</v>
      </c>
      <c r="G256" s="1" t="str">
        <f t="shared" si="8"/>
        <v>Non</v>
      </c>
    </row>
    <row r="257" spans="1:7">
      <c r="A257" s="1">
        <v>300013760</v>
      </c>
      <c r="B257" t="str">
        <f>_xlfn.XLOOKUP(A257,bdd_V102[FINESS juridique],bdd_V102[Raison sociale juridique],"")</f>
        <v>SAS 3G SANTE</v>
      </c>
      <c r="C257" t="str">
        <f>_xlfn.XLOOKUP(A257,bdd_V102[FINESS juridique],bdd_V102[[Région du FINESS juridique ]],"")</f>
        <v>OCCITANIE</v>
      </c>
      <c r="D257" s="1">
        <f>SUMIFS(bdd_V102[Activité combinée],bdd_V102[FINESS juridique],A257)</f>
        <v>25450</v>
      </c>
      <c r="E257" s="1">
        <f>SUMIFS(bdd_V102[Activité combinée],bdd_V102[FINESS juridique],A257,bdd_V102[Validation prérequis SUN-ES], "Oui")</f>
        <v>25450</v>
      </c>
      <c r="F257" s="148">
        <f t="shared" si="7"/>
        <v>1</v>
      </c>
      <c r="G257" s="1" t="str">
        <f t="shared" si="8"/>
        <v>Oui</v>
      </c>
    </row>
    <row r="258" spans="1:7">
      <c r="A258" s="1">
        <v>300014024</v>
      </c>
      <c r="B258" t="str">
        <f>_xlfn.XLOOKUP(A258,bdd_V102[FINESS juridique],bdd_V102[Raison sociale juridique],"")</f>
        <v>GCS CENTRE REEDUCATION GARD RHODANIEN</v>
      </c>
      <c r="C258" t="str">
        <f>_xlfn.XLOOKUP(A258,bdd_V102[FINESS juridique],bdd_V102[[Région du FINESS juridique ]],"")</f>
        <v>OCCITANIE</v>
      </c>
      <c r="D258" s="1">
        <f>SUMIFS(bdd_V102[Activité combinée],bdd_V102[FINESS juridique],A258)</f>
        <v>10008.5</v>
      </c>
      <c r="E258" s="1">
        <f>SUMIFS(bdd_V102[Activité combinée],bdd_V102[FINESS juridique],A258,bdd_V102[Validation prérequis SUN-ES], "Oui")</f>
        <v>0</v>
      </c>
      <c r="F258" s="148">
        <f t="shared" si="7"/>
        <v>0</v>
      </c>
      <c r="G258" s="1" t="str">
        <f t="shared" si="8"/>
        <v>Non</v>
      </c>
    </row>
    <row r="259" spans="1:7">
      <c r="A259" s="1">
        <v>300017464</v>
      </c>
      <c r="B259" t="str">
        <f>_xlfn.XLOOKUP(A259,bdd_V102[FINESS juridique],bdd_V102[Raison sociale juridique],"")</f>
        <v>SAS LES CHATAIGNIERS</v>
      </c>
      <c r="C259" t="str">
        <f>_xlfn.XLOOKUP(A259,bdd_V102[FINESS juridique],bdd_V102[[Région du FINESS juridique ]],"")</f>
        <v>OCCITANIE</v>
      </c>
      <c r="D259" s="1">
        <f>SUMIFS(bdd_V102[Activité combinée],bdd_V102[FINESS juridique],A259)</f>
        <v>9819</v>
      </c>
      <c r="E259" s="1">
        <f>SUMIFS(bdd_V102[Activité combinée],bdd_V102[FINESS juridique],A259,bdd_V102[Validation prérequis SUN-ES], "Oui")</f>
        <v>9819</v>
      </c>
      <c r="F259" s="148">
        <f t="shared" si="7"/>
        <v>1</v>
      </c>
      <c r="G259" s="1" t="str">
        <f t="shared" si="8"/>
        <v>Oui</v>
      </c>
    </row>
    <row r="260" spans="1:7">
      <c r="A260" s="1">
        <v>300017985</v>
      </c>
      <c r="B260" t="str">
        <f>_xlfn.XLOOKUP(A260,bdd_V102[FINESS juridique],bdd_V102[Raison sociale juridique],"")</f>
        <v>SAS NOUVELLES CL NIMOISES</v>
      </c>
      <c r="C260" t="str">
        <f>_xlfn.XLOOKUP(A260,bdd_V102[FINESS juridique],bdd_V102[[Région du FINESS juridique ]],"")</f>
        <v>OCCITANIE</v>
      </c>
      <c r="D260" s="1">
        <f>SUMIFS(bdd_V102[Activité combinée],bdd_V102[FINESS juridique],A260)</f>
        <v>123531.5</v>
      </c>
      <c r="E260" s="1">
        <f>SUMIFS(bdd_V102[Activité combinée],bdd_V102[FINESS juridique],A260,bdd_V102[Validation prérequis SUN-ES], "Oui")</f>
        <v>123531.5</v>
      </c>
      <c r="F260" s="148">
        <f t="shared" si="7"/>
        <v>1</v>
      </c>
      <c r="G260" s="1" t="str">
        <f t="shared" si="8"/>
        <v>Oui</v>
      </c>
    </row>
    <row r="261" spans="1:7">
      <c r="A261" s="1">
        <v>300786266</v>
      </c>
      <c r="B261" t="str">
        <f>_xlfn.XLOOKUP(A261,bdd_V102[FINESS juridique],bdd_V102[Raison sociale juridique],"")</f>
        <v>ARAMAV</v>
      </c>
      <c r="C261" t="str">
        <f>_xlfn.XLOOKUP(A261,bdd_V102[FINESS juridique],bdd_V102[[Région du FINESS juridique ]],"")</f>
        <v>OCCITANIE</v>
      </c>
      <c r="D261" s="1">
        <f>SUMIFS(bdd_V102[Activité combinée],bdd_V102[FINESS juridique],A261)</f>
        <v>3334</v>
      </c>
      <c r="E261" s="1">
        <f>SUMIFS(bdd_V102[Activité combinée],bdd_V102[FINESS juridique],A261,bdd_V102[Validation prérequis SUN-ES], "Oui")</f>
        <v>3334</v>
      </c>
      <c r="F261" s="148">
        <f t="shared" si="7"/>
        <v>1</v>
      </c>
      <c r="G261" s="1" t="str">
        <f t="shared" si="8"/>
        <v>Oui</v>
      </c>
    </row>
    <row r="262" spans="1:7">
      <c r="A262" s="1">
        <v>310000047</v>
      </c>
      <c r="B262" t="str">
        <f>_xlfn.XLOOKUP(A262,bdd_V102[FINESS juridique],bdd_V102[Raison sociale juridique],"")</f>
        <v>SAS CL DE MONTBERON</v>
      </c>
      <c r="C262" t="str">
        <f>_xlfn.XLOOKUP(A262,bdd_V102[FINESS juridique],bdd_V102[[Région du FINESS juridique ]],"")</f>
        <v>OCCITANIE</v>
      </c>
      <c r="D262" s="1">
        <f>SUMIFS(bdd_V102[Activité combinée],bdd_V102[FINESS juridique],A262)</f>
        <v>23679</v>
      </c>
      <c r="E262" s="1">
        <f>SUMIFS(bdd_V102[Activité combinée],bdd_V102[FINESS juridique],A262,bdd_V102[Validation prérequis SUN-ES], "Oui")</f>
        <v>23679</v>
      </c>
      <c r="F262" s="148">
        <f t="shared" si="7"/>
        <v>1</v>
      </c>
      <c r="G262" s="1" t="str">
        <f t="shared" si="8"/>
        <v>Oui</v>
      </c>
    </row>
    <row r="263" spans="1:7">
      <c r="A263" s="1">
        <v>310000096</v>
      </c>
      <c r="B263" t="str">
        <f>_xlfn.XLOOKUP(A263,bdd_V102[FINESS juridique],bdd_V102[Raison sociale juridique],"")</f>
        <v>SA CL PASTEUR</v>
      </c>
      <c r="C263" t="str">
        <f>_xlfn.XLOOKUP(A263,bdd_V102[FINESS juridique],bdd_V102[[Région du FINESS juridique ]],"")</f>
        <v>OCCITANIE</v>
      </c>
      <c r="D263" s="1">
        <f>SUMIFS(bdd_V102[Activité combinée],bdd_V102[FINESS juridique],A263)</f>
        <v>172916</v>
      </c>
      <c r="E263" s="1">
        <f>SUMIFS(bdd_V102[Activité combinée],bdd_V102[FINESS juridique],A263,bdd_V102[Validation prérequis SUN-ES], "Oui")</f>
        <v>172916</v>
      </c>
      <c r="F263" s="148">
        <f t="shared" si="7"/>
        <v>1</v>
      </c>
      <c r="G263" s="1" t="str">
        <f t="shared" si="8"/>
        <v>Oui</v>
      </c>
    </row>
    <row r="264" spans="1:7">
      <c r="A264" s="1">
        <v>310000112</v>
      </c>
      <c r="B264" t="str">
        <f>_xlfn.XLOOKUP(A264,bdd_V102[FINESS juridique],bdd_V102[Raison sociale juridique],"")</f>
        <v>SA CL DE L'UNION</v>
      </c>
      <c r="C264" t="str">
        <f>_xlfn.XLOOKUP(A264,bdd_V102[FINESS juridique],bdd_V102[[Région du FINESS juridique ]],"")</f>
        <v>OCCITANIE</v>
      </c>
      <c r="D264" s="1">
        <f>SUMIFS(bdd_V102[Activité combinée],bdd_V102[FINESS juridique],A264)</f>
        <v>124890</v>
      </c>
      <c r="E264" s="1">
        <f>SUMIFS(bdd_V102[Activité combinée],bdd_V102[FINESS juridique],A264,bdd_V102[Validation prérequis SUN-ES], "Oui")</f>
        <v>0</v>
      </c>
      <c r="F264" s="148">
        <f t="shared" si="7"/>
        <v>0</v>
      </c>
      <c r="G264" s="1" t="str">
        <f t="shared" si="8"/>
        <v>Non</v>
      </c>
    </row>
    <row r="265" spans="1:7">
      <c r="A265" s="1">
        <v>310000146</v>
      </c>
      <c r="B265" t="str">
        <f>_xlfn.XLOOKUP(A265,bdd_V102[FINESS juridique],bdd_V102[Raison sociale juridique],"")</f>
        <v>SA MAISON DE SANTE DE MAILHOL</v>
      </c>
      <c r="C265" t="str">
        <f>_xlfn.XLOOKUP(A265,bdd_V102[FINESS juridique],bdd_V102[[Région du FINESS juridique ]],"")</f>
        <v>OCCITANIE</v>
      </c>
      <c r="D265" s="1">
        <f>SUMIFS(bdd_V102[Activité combinée],bdd_V102[FINESS juridique],A265)</f>
        <v>18983.5</v>
      </c>
      <c r="E265" s="1">
        <f>SUMIFS(bdd_V102[Activité combinée],bdd_V102[FINESS juridique],A265,bdd_V102[Validation prérequis SUN-ES], "Oui")</f>
        <v>0</v>
      </c>
      <c r="F265" s="148">
        <f t="shared" si="7"/>
        <v>0</v>
      </c>
      <c r="G265" s="1" t="str">
        <f t="shared" si="8"/>
        <v>Non</v>
      </c>
    </row>
    <row r="266" spans="1:7">
      <c r="A266" s="1">
        <v>310000153</v>
      </c>
      <c r="B266" t="str">
        <f>_xlfn.XLOOKUP(A266,bdd_V102[FINESS juridique],bdd_V102[Raison sociale juridique],"")</f>
        <v>SAS CL MONIE</v>
      </c>
      <c r="C266" t="str">
        <f>_xlfn.XLOOKUP(A266,bdd_V102[FINESS juridique],bdd_V102[[Région du FINESS juridique ]],"")</f>
        <v>OCCITANIE</v>
      </c>
      <c r="D266" s="1">
        <f>SUMIFS(bdd_V102[Activité combinée],bdd_V102[FINESS juridique],A266)</f>
        <v>27354.5</v>
      </c>
      <c r="E266" s="1">
        <f>SUMIFS(bdd_V102[Activité combinée],bdd_V102[FINESS juridique],A266,bdd_V102[Validation prérequis SUN-ES], "Oui")</f>
        <v>27354.5</v>
      </c>
      <c r="F266" s="148">
        <f t="shared" si="7"/>
        <v>1</v>
      </c>
      <c r="G266" s="1" t="str">
        <f t="shared" si="8"/>
        <v>Oui</v>
      </c>
    </row>
    <row r="267" spans="1:7">
      <c r="A267" s="1">
        <v>310000161</v>
      </c>
      <c r="B267" t="str">
        <f>_xlfn.XLOOKUP(A267,bdd_V102[FINESS juridique],bdd_V102[Raison sociale juridique],"")</f>
        <v>SA CHATEAU VERNHES</v>
      </c>
      <c r="C267" t="str">
        <f>_xlfn.XLOOKUP(A267,bdd_V102[FINESS juridique],bdd_V102[[Région du FINESS juridique ]],"")</f>
        <v>OCCITANIE</v>
      </c>
      <c r="D267" s="1">
        <f>SUMIFS(bdd_V102[Activité combinée],bdd_V102[FINESS juridique],A267)</f>
        <v>27566.5</v>
      </c>
      <c r="E267" s="1">
        <f>SUMIFS(bdd_V102[Activité combinée],bdd_V102[FINESS juridique],A267,bdd_V102[Validation prérequis SUN-ES], "Oui")</f>
        <v>27566.5</v>
      </c>
      <c r="F267" s="148">
        <f t="shared" ref="F267:F330" si="9">E267/D267</f>
        <v>1</v>
      </c>
      <c r="G267" s="1" t="str">
        <f t="shared" si="8"/>
        <v>Oui</v>
      </c>
    </row>
    <row r="268" spans="1:7">
      <c r="A268" s="1">
        <v>310000179</v>
      </c>
      <c r="B268" t="str">
        <f>_xlfn.XLOOKUP(A268,bdd_V102[FINESS juridique],bdd_V102[Raison sociale juridique],"")</f>
        <v>SA CL AMBROISE PARE</v>
      </c>
      <c r="C268" t="str">
        <f>_xlfn.XLOOKUP(A268,bdd_V102[FINESS juridique],bdd_V102[[Région du FINESS juridique ]],"")</f>
        <v>OCCITANIE</v>
      </c>
      <c r="D268" s="1">
        <f>SUMIFS(bdd_V102[Activité combinée],bdd_V102[FINESS juridique],A268)</f>
        <v>58708.5</v>
      </c>
      <c r="E268" s="1">
        <f>SUMIFS(bdd_V102[Activité combinée],bdd_V102[FINESS juridique],A268,bdd_V102[Validation prérequis SUN-ES], "Oui")</f>
        <v>58708.5</v>
      </c>
      <c r="F268" s="148">
        <f t="shared" si="9"/>
        <v>1</v>
      </c>
      <c r="G268" s="1" t="str">
        <f t="shared" si="8"/>
        <v>Oui</v>
      </c>
    </row>
    <row r="269" spans="1:7">
      <c r="A269" s="1">
        <v>310000187</v>
      </c>
      <c r="B269" t="str">
        <f>_xlfn.XLOOKUP(A269,bdd_V102[FINESS juridique],bdd_V102[Raison sociale juridique],"")</f>
        <v>SA CL DE BEAUPUY</v>
      </c>
      <c r="C269" t="str">
        <f>_xlfn.XLOOKUP(A269,bdd_V102[FINESS juridique],bdd_V102[[Région du FINESS juridique ]],"")</f>
        <v>OCCITANIE</v>
      </c>
      <c r="D269" s="1">
        <f>SUMIFS(bdd_V102[Activité combinée],bdd_V102[FINESS juridique],A269)</f>
        <v>28863.5</v>
      </c>
      <c r="E269" s="1">
        <f>SUMIFS(bdd_V102[Activité combinée],bdd_V102[FINESS juridique],A269,bdd_V102[Validation prérequis SUN-ES], "Oui")</f>
        <v>28863.5</v>
      </c>
      <c r="F269" s="148">
        <f t="shared" si="9"/>
        <v>1</v>
      </c>
      <c r="G269" s="1" t="str">
        <f t="shared" si="8"/>
        <v>Oui</v>
      </c>
    </row>
    <row r="270" spans="1:7">
      <c r="A270" s="1">
        <v>310000419</v>
      </c>
      <c r="B270" t="str">
        <f>_xlfn.XLOOKUP(A270,bdd_V102[FINESS juridique],bdd_V102[Raison sociale juridique],"")</f>
        <v>SA CL ST ROCH</v>
      </c>
      <c r="C270" t="str">
        <f>_xlfn.XLOOKUP(A270,bdd_V102[FINESS juridique],bdd_V102[[Région du FINESS juridique ]],"")</f>
        <v>OCCITANIE</v>
      </c>
      <c r="D270" s="1">
        <f>SUMIFS(bdd_V102[Activité combinée],bdd_V102[FINESS juridique],A270)</f>
        <v>8783.5</v>
      </c>
      <c r="E270" s="1">
        <f>SUMIFS(bdd_V102[Activité combinée],bdd_V102[FINESS juridique],A270,bdd_V102[Validation prérequis SUN-ES], "Oui")</f>
        <v>8783.5</v>
      </c>
      <c r="F270" s="148">
        <f t="shared" si="9"/>
        <v>1</v>
      </c>
      <c r="G270" s="1" t="str">
        <f t="shared" si="8"/>
        <v>Oui</v>
      </c>
    </row>
    <row r="271" spans="1:7">
      <c r="A271" s="1">
        <v>310000427</v>
      </c>
      <c r="B271" t="str">
        <f>_xlfn.XLOOKUP(A271,bdd_V102[FINESS juridique],bdd_V102[Raison sociale juridique],"")</f>
        <v>SA AUFRERY</v>
      </c>
      <c r="C271" t="str">
        <f>_xlfn.XLOOKUP(A271,bdd_V102[FINESS juridique],bdd_V102[[Région du FINESS juridique ]],"")</f>
        <v>OCCITANIE</v>
      </c>
      <c r="D271" s="1">
        <f>SUMIFS(bdd_V102[Activité combinée],bdd_V102[FINESS juridique],A271)</f>
        <v>28487</v>
      </c>
      <c r="E271" s="1">
        <f>SUMIFS(bdd_V102[Activité combinée],bdd_V102[FINESS juridique],A271,bdd_V102[Validation prérequis SUN-ES], "Oui")</f>
        <v>28487</v>
      </c>
      <c r="F271" s="148">
        <f t="shared" si="9"/>
        <v>1</v>
      </c>
      <c r="G271" s="1" t="str">
        <f t="shared" si="8"/>
        <v>Oui</v>
      </c>
    </row>
    <row r="272" spans="1:7">
      <c r="A272" s="1">
        <v>310000435</v>
      </c>
      <c r="B272" t="str">
        <f>_xlfn.XLOOKUP(A272,bdd_V102[FINESS juridique],bdd_V102[Raison sociale juridique],"")</f>
        <v>SAS CL DU VIEUX CHATEAU D'OC</v>
      </c>
      <c r="C272" t="str">
        <f>_xlfn.XLOOKUP(A272,bdd_V102[FINESS juridique],bdd_V102[[Région du FINESS juridique ]],"")</f>
        <v>OCCITANIE</v>
      </c>
      <c r="D272" s="1">
        <f>SUMIFS(bdd_V102[Activité combinée],bdd_V102[FINESS juridique],A272)</f>
        <v>28798</v>
      </c>
      <c r="E272" s="1">
        <f>SUMIFS(bdd_V102[Activité combinée],bdd_V102[FINESS juridique],A272,bdd_V102[Validation prérequis SUN-ES], "Oui")</f>
        <v>28798</v>
      </c>
      <c r="F272" s="148">
        <f t="shared" si="9"/>
        <v>1</v>
      </c>
      <c r="G272" s="1" t="str">
        <f t="shared" si="8"/>
        <v>Oui</v>
      </c>
    </row>
    <row r="273" spans="1:7">
      <c r="A273" s="1">
        <v>310000492</v>
      </c>
      <c r="B273" t="str">
        <f>_xlfn.XLOOKUP(A273,bdd_V102[FINESS juridique],bdd_V102[Raison sociale juridique],"")</f>
        <v>SA CL D'OCCITANIE</v>
      </c>
      <c r="C273" t="str">
        <f>_xlfn.XLOOKUP(A273,bdd_V102[FINESS juridique],bdd_V102[[Région du FINESS juridique ]],"")</f>
        <v>OCCITANIE</v>
      </c>
      <c r="D273" s="1">
        <f>SUMIFS(bdd_V102[Activité combinée],bdd_V102[FINESS juridique],A273)</f>
        <v>85525</v>
      </c>
      <c r="E273" s="1">
        <f>SUMIFS(bdd_V102[Activité combinée],bdd_V102[FINESS juridique],A273,bdd_V102[Validation prérequis SUN-ES], "Oui")</f>
        <v>85525</v>
      </c>
      <c r="F273" s="148">
        <f t="shared" si="9"/>
        <v>1</v>
      </c>
      <c r="G273" s="1" t="str">
        <f t="shared" si="8"/>
        <v>Oui</v>
      </c>
    </row>
    <row r="274" spans="1:7">
      <c r="A274" s="1">
        <v>310000617</v>
      </c>
      <c r="B274" t="str">
        <f>_xlfn.XLOOKUP(A274,bdd_V102[FINESS juridique],bdd_V102[Raison sociale juridique],"")</f>
        <v>SAS CL NEPHRO ST EXUPERY</v>
      </c>
      <c r="C274" t="str">
        <f>_xlfn.XLOOKUP(A274,bdd_V102[FINESS juridique],bdd_V102[[Région du FINESS juridique ]],"")</f>
        <v>OCCITANIE</v>
      </c>
      <c r="D274" s="1">
        <f>SUMIFS(bdd_V102[Activité combinée],bdd_V102[FINESS juridique],A274)</f>
        <v>45326.5</v>
      </c>
      <c r="E274" s="1">
        <f>SUMIFS(bdd_V102[Activité combinée],bdd_V102[FINESS juridique],A274,bdd_V102[Validation prérequis SUN-ES], "Oui")</f>
        <v>45326.5</v>
      </c>
      <c r="F274" s="148">
        <f t="shared" si="9"/>
        <v>1</v>
      </c>
      <c r="G274" s="1" t="str">
        <f t="shared" si="8"/>
        <v>Oui</v>
      </c>
    </row>
    <row r="275" spans="1:7">
      <c r="A275" s="1">
        <v>310001433</v>
      </c>
      <c r="B275" t="str">
        <f>_xlfn.XLOOKUP(A275,bdd_V102[FINESS juridique],bdd_V102[Raison sociale juridique],"")</f>
        <v>SAS CTRE MED ET CHIRURGICAL LANGUEDOC</v>
      </c>
      <c r="C275" t="str">
        <f>_xlfn.XLOOKUP(A275,bdd_V102[FINESS juridique],bdd_V102[[Région du FINESS juridique ]],"")</f>
        <v>OCCITANIE</v>
      </c>
      <c r="D275" s="1">
        <f>SUMIFS(bdd_V102[Activité combinée],bdd_V102[FINESS juridique],A275)</f>
        <v>20295</v>
      </c>
      <c r="E275" s="1">
        <f>SUMIFS(bdd_V102[Activité combinée],bdd_V102[FINESS juridique],A275,bdd_V102[Validation prérequis SUN-ES], "Oui")</f>
        <v>20295</v>
      </c>
      <c r="F275" s="148">
        <f t="shared" si="9"/>
        <v>1</v>
      </c>
      <c r="G275" s="1" t="str">
        <f t="shared" si="8"/>
        <v>Oui</v>
      </c>
    </row>
    <row r="276" spans="1:7">
      <c r="A276" s="1">
        <v>310002191</v>
      </c>
      <c r="B276" t="str">
        <f>_xlfn.XLOOKUP(A276,bdd_V102[FINESS juridique],bdd_V102[Raison sociale juridique],"")</f>
        <v>SA LE MARQUISAT</v>
      </c>
      <c r="C276" t="str">
        <f>_xlfn.XLOOKUP(A276,bdd_V102[FINESS juridique],bdd_V102[[Région du FINESS juridique ]],"")</f>
        <v>OCCITANIE</v>
      </c>
      <c r="D276" s="1">
        <f>SUMIFS(bdd_V102[Activité combinée],bdd_V102[FINESS juridique],A276)</f>
        <v>16185</v>
      </c>
      <c r="E276" s="1">
        <f>SUMIFS(bdd_V102[Activité combinée],bdd_V102[FINESS juridique],A276,bdd_V102[Validation prérequis SUN-ES], "Oui")</f>
        <v>16185</v>
      </c>
      <c r="F276" s="148">
        <f t="shared" si="9"/>
        <v>1</v>
      </c>
      <c r="G276" s="1" t="str">
        <f t="shared" si="8"/>
        <v>Oui</v>
      </c>
    </row>
    <row r="277" spans="1:7">
      <c r="A277" s="1">
        <v>310002712</v>
      </c>
      <c r="B277" t="str">
        <f>_xlfn.XLOOKUP(A277,bdd_V102[FINESS juridique],bdd_V102[Raison sociale juridique],"")</f>
        <v>NEPHROCARE OCCITANIE</v>
      </c>
      <c r="C277" t="str">
        <f>_xlfn.XLOOKUP(A277,bdd_V102[FINESS juridique],bdd_V102[[Région du FINESS juridique ]],"")</f>
        <v>OCCITANIE</v>
      </c>
      <c r="D277" s="1">
        <f>SUMIFS(bdd_V102[Activité combinée],bdd_V102[FINESS juridique],A277)</f>
        <v>14025</v>
      </c>
      <c r="E277" s="1">
        <f>SUMIFS(bdd_V102[Activité combinée],bdd_V102[FINESS juridique],A277,bdd_V102[Validation prérequis SUN-ES], "Oui")</f>
        <v>0</v>
      </c>
      <c r="F277" s="148">
        <f t="shared" si="9"/>
        <v>0</v>
      </c>
      <c r="G277" s="1" t="str">
        <f t="shared" si="8"/>
        <v>Non</v>
      </c>
    </row>
    <row r="278" spans="1:7">
      <c r="A278" s="1">
        <v>310014378</v>
      </c>
      <c r="B278" t="str">
        <f>_xlfn.XLOOKUP(A278,bdd_V102[FINESS juridique],bdd_V102[Raison sociale juridique],"")</f>
        <v>SA DES CL DU MIDI</v>
      </c>
      <c r="C278" t="str">
        <f>_xlfn.XLOOKUP(A278,bdd_V102[FINESS juridique],bdd_V102[[Région du FINESS juridique ]],"")</f>
        <v>OCCITANIE</v>
      </c>
      <c r="D278" s="1">
        <f>SUMIFS(bdd_V102[Activité combinée],bdd_V102[FINESS juridique],A278)</f>
        <v>27566</v>
      </c>
      <c r="E278" s="1">
        <f>SUMIFS(bdd_V102[Activité combinée],bdd_V102[FINESS juridique],A278,bdd_V102[Validation prérequis SUN-ES], "Oui")</f>
        <v>27566</v>
      </c>
      <c r="F278" s="148">
        <f t="shared" si="9"/>
        <v>1</v>
      </c>
      <c r="G278" s="1" t="str">
        <f t="shared" si="8"/>
        <v>Oui</v>
      </c>
    </row>
    <row r="279" spans="1:7">
      <c r="A279" s="1">
        <v>310020383</v>
      </c>
      <c r="B279" t="str">
        <f>_xlfn.XLOOKUP(A279,bdd_V102[FINESS juridique],bdd_V102[Raison sociale juridique],"")</f>
        <v>SERIENCE SOINS DE SUITE &amp; READAPTATION</v>
      </c>
      <c r="C279" t="str">
        <f>_xlfn.XLOOKUP(A279,bdd_V102[FINESS juridique],bdd_V102[[Région du FINESS juridique ]],"")</f>
        <v>OCCITANIE</v>
      </c>
      <c r="D279" s="1">
        <f>SUMIFS(bdd_V102[Activité combinée],bdd_V102[FINESS juridique],A279)</f>
        <v>75332</v>
      </c>
      <c r="E279" s="1">
        <f>SUMIFS(bdd_V102[Activité combinée],bdd_V102[FINESS juridique],A279,bdd_V102[Validation prérequis SUN-ES], "Oui")</f>
        <v>75332</v>
      </c>
      <c r="F279" s="148">
        <f t="shared" si="9"/>
        <v>1</v>
      </c>
      <c r="G279" s="1" t="str">
        <f t="shared" si="8"/>
        <v>Oui</v>
      </c>
    </row>
    <row r="280" spans="1:7">
      <c r="A280" s="1">
        <v>310021068</v>
      </c>
      <c r="B280" t="str">
        <f>_xlfn.XLOOKUP(A280,bdd_V102[FINESS juridique],bdd_V102[Raison sociale juridique],"")</f>
        <v>CENTRE MEDICAL INFANTILE MONTPRIBAT</v>
      </c>
      <c r="C280" t="str">
        <f>_xlfn.XLOOKUP(A280,bdd_V102[FINESS juridique],bdd_V102[[Région du FINESS juridique ]],"")</f>
        <v>OCCITANIE</v>
      </c>
      <c r="D280" s="1">
        <f>SUMIFS(bdd_V102[Activité combinée],bdd_V102[FINESS juridique],A280)</f>
        <v>11278.5</v>
      </c>
      <c r="E280" s="1">
        <f>SUMIFS(bdd_V102[Activité combinée],bdd_V102[FINESS juridique],A280,bdd_V102[Validation prérequis SUN-ES], "Oui")</f>
        <v>11278.5</v>
      </c>
      <c r="F280" s="148">
        <f t="shared" si="9"/>
        <v>1</v>
      </c>
      <c r="G280" s="1" t="str">
        <f t="shared" si="8"/>
        <v>Oui</v>
      </c>
    </row>
    <row r="281" spans="1:7">
      <c r="A281" s="1">
        <v>310021084</v>
      </c>
      <c r="B281" t="str">
        <f>_xlfn.XLOOKUP(A281,bdd_V102[FINESS juridique],bdd_V102[Raison sociale juridique],"")</f>
        <v>CENTRE DE REEDUC FONCT DE SIOUVILLE</v>
      </c>
      <c r="C281" t="str">
        <f>_xlfn.XLOOKUP(A281,bdd_V102[FINESS juridique],bdd_V102[[Région du FINESS juridique ]],"")</f>
        <v>OCCITANIE</v>
      </c>
      <c r="D281" s="1">
        <f>SUMIFS(bdd_V102[Activité combinée],bdd_V102[FINESS juridique],A281)</f>
        <v>26086</v>
      </c>
      <c r="E281" s="1">
        <f>SUMIFS(bdd_V102[Activité combinée],bdd_V102[FINESS juridique],A281,bdd_V102[Validation prérequis SUN-ES], "Oui")</f>
        <v>21912.5</v>
      </c>
      <c r="F281" s="148">
        <f t="shared" si="9"/>
        <v>0.84000996703212449</v>
      </c>
      <c r="G281" s="1" t="str">
        <f t="shared" si="8"/>
        <v>Non</v>
      </c>
    </row>
    <row r="282" spans="1:7">
      <c r="A282" s="1">
        <v>310021092</v>
      </c>
      <c r="B282" t="str">
        <f>_xlfn.XLOOKUP(A282,bdd_V102[FINESS juridique],bdd_V102[Raison sociale juridique],"")</f>
        <v>SAS THALATTA</v>
      </c>
      <c r="C282" t="str">
        <f>_xlfn.XLOOKUP(A282,bdd_V102[FINESS juridique],bdd_V102[[Région du FINESS juridique ]],"")</f>
        <v>OCCITANIE</v>
      </c>
      <c r="D282" s="1">
        <f>SUMIFS(bdd_V102[Activité combinée],bdd_V102[FINESS juridique],A282)</f>
        <v>7228.5</v>
      </c>
      <c r="E282" s="1">
        <f>SUMIFS(bdd_V102[Activité combinée],bdd_V102[FINESS juridique],A282,bdd_V102[Validation prérequis SUN-ES], "Oui")</f>
        <v>7228.5</v>
      </c>
      <c r="F282" s="148">
        <f t="shared" si="9"/>
        <v>1</v>
      </c>
      <c r="G282" s="1" t="str">
        <f t="shared" si="8"/>
        <v>Oui</v>
      </c>
    </row>
    <row r="283" spans="1:7">
      <c r="A283" s="1">
        <v>310021118</v>
      </c>
      <c r="B283" t="str">
        <f>_xlfn.XLOOKUP(A283,bdd_V102[FINESS juridique],bdd_V102[Raison sociale juridique],"")</f>
        <v>CENTRE WILLIAM HARVEY</v>
      </c>
      <c r="C283" t="str">
        <f>_xlfn.XLOOKUP(A283,bdd_V102[FINESS juridique],bdd_V102[[Région du FINESS juridique ]],"")</f>
        <v>OCCITANIE</v>
      </c>
      <c r="D283" s="1">
        <f>SUMIFS(bdd_V102[Activité combinée],bdd_V102[FINESS juridique],A283)</f>
        <v>15851</v>
      </c>
      <c r="E283" s="1">
        <f>SUMIFS(bdd_V102[Activité combinée],bdd_V102[FINESS juridique],A283,bdd_V102[Validation prérequis SUN-ES], "Oui")</f>
        <v>15851</v>
      </c>
      <c r="F283" s="148">
        <f t="shared" si="9"/>
        <v>1</v>
      </c>
      <c r="G283" s="1" t="str">
        <f t="shared" si="8"/>
        <v>Oui</v>
      </c>
    </row>
    <row r="284" spans="1:7">
      <c r="A284" s="1">
        <v>310021126</v>
      </c>
      <c r="B284" t="str">
        <f>_xlfn.XLOOKUP(A284,bdd_V102[FINESS juridique],bdd_V102[Raison sociale juridique],"")</f>
        <v>CTRE READAPT FONCTIONNELLE DE CAEN</v>
      </c>
      <c r="C284" t="str">
        <f>_xlfn.XLOOKUP(A284,bdd_V102[FINESS juridique],bdd_V102[[Région du FINESS juridique ]],"")</f>
        <v>OCCITANIE</v>
      </c>
      <c r="D284" s="1">
        <f>SUMIFS(bdd_V102[Activité combinée],bdd_V102[FINESS juridique],A284)</f>
        <v>14520</v>
      </c>
      <c r="E284" s="1">
        <f>SUMIFS(bdd_V102[Activité combinée],bdd_V102[FINESS juridique],A284,bdd_V102[Validation prérequis SUN-ES], "Oui")</f>
        <v>14520</v>
      </c>
      <c r="F284" s="148">
        <f t="shared" si="9"/>
        <v>1</v>
      </c>
      <c r="G284" s="1" t="str">
        <f t="shared" si="8"/>
        <v>Oui</v>
      </c>
    </row>
    <row r="285" spans="1:7">
      <c r="A285" s="1">
        <v>310021167</v>
      </c>
      <c r="B285" t="str">
        <f>_xlfn.XLOOKUP(A285,bdd_V102[FINESS juridique],bdd_V102[Raison sociale juridique],"")</f>
        <v>CLINIQUE CARDIOLOGIQUE DE GASVILLE</v>
      </c>
      <c r="C285" t="str">
        <f>_xlfn.XLOOKUP(A285,bdd_V102[FINESS juridique],bdd_V102[[Région du FINESS juridique ]],"")</f>
        <v>OCCITANIE</v>
      </c>
      <c r="D285" s="1">
        <f>SUMIFS(bdd_V102[Activité combinée],bdd_V102[FINESS juridique],A285)</f>
        <v>9367.5</v>
      </c>
      <c r="E285" s="1">
        <f>SUMIFS(bdd_V102[Activité combinée],bdd_V102[FINESS juridique],A285,bdd_V102[Validation prérequis SUN-ES], "Oui")</f>
        <v>9367.5</v>
      </c>
      <c r="F285" s="148">
        <f t="shared" si="9"/>
        <v>1</v>
      </c>
      <c r="G285" s="1" t="str">
        <f t="shared" si="8"/>
        <v>Oui</v>
      </c>
    </row>
    <row r="286" spans="1:7">
      <c r="A286" s="1">
        <v>310021191</v>
      </c>
      <c r="B286" t="str">
        <f>_xlfn.XLOOKUP(A286,bdd_V102[FINESS juridique],bdd_V102[Raison sociale juridique],"")</f>
        <v>CLINIQUE DU CANAL DE L'OURCQ</v>
      </c>
      <c r="C286" t="str">
        <f>_xlfn.XLOOKUP(A286,bdd_V102[FINESS juridique],bdd_V102[[Région du FINESS juridique ]],"")</f>
        <v>OCCITANIE</v>
      </c>
      <c r="D286" s="1">
        <f>SUMIFS(bdd_V102[Activité combinée],bdd_V102[FINESS juridique],A286)</f>
        <v>18997</v>
      </c>
      <c r="E286" s="1">
        <f>SUMIFS(bdd_V102[Activité combinée],bdd_V102[FINESS juridique],A286,bdd_V102[Validation prérequis SUN-ES], "Oui")</f>
        <v>14555</v>
      </c>
      <c r="F286" s="148">
        <f t="shared" si="9"/>
        <v>0.76617360635889875</v>
      </c>
      <c r="G286" s="1" t="str">
        <f t="shared" si="8"/>
        <v>Non</v>
      </c>
    </row>
    <row r="287" spans="1:7">
      <c r="A287" s="1">
        <v>310021225</v>
      </c>
      <c r="B287" t="str">
        <f>_xlfn.XLOOKUP(A287,bdd_V102[FINESS juridique],bdd_V102[Raison sociale juridique],"")</f>
        <v>CENTRE SOINS DE SUITE DE SARTROUVILLE - ETAB ADMINISTRE PAR KORIAN SA</v>
      </c>
      <c r="C287" t="str">
        <f>_xlfn.XLOOKUP(A287,bdd_V102[FINESS juridique],bdd_V102[[Région du FINESS juridique ]],"")</f>
        <v>OCCITANIE</v>
      </c>
      <c r="D287" s="1">
        <f>SUMIFS(bdd_V102[Activité combinée],bdd_V102[FINESS juridique],A287)</f>
        <v>10957.5</v>
      </c>
      <c r="E287" s="1">
        <f>SUMIFS(bdd_V102[Activité combinée],bdd_V102[FINESS juridique],A287,bdd_V102[Validation prérequis SUN-ES], "Oui")</f>
        <v>10957.5</v>
      </c>
      <c r="F287" s="148">
        <f t="shared" si="9"/>
        <v>1</v>
      </c>
      <c r="G287" s="1" t="str">
        <f t="shared" si="8"/>
        <v>Oui</v>
      </c>
    </row>
    <row r="288" spans="1:7">
      <c r="A288" s="1">
        <v>310021233</v>
      </c>
      <c r="B288" t="str">
        <f>_xlfn.XLOOKUP(A288,bdd_V102[FINESS juridique],bdd_V102[Raison sociale juridique],"")</f>
        <v>HAD YVELINES SUD</v>
      </c>
      <c r="C288" t="str">
        <f>_xlfn.XLOOKUP(A288,bdd_V102[FINESS juridique],bdd_V102[[Région du FINESS juridique ]],"")</f>
        <v>OCCITANIE</v>
      </c>
      <c r="D288" s="1">
        <f>SUMIFS(bdd_V102[Activité combinée],bdd_V102[FINESS juridique],A288)</f>
        <v>22649</v>
      </c>
      <c r="E288" s="1">
        <f>SUMIFS(bdd_V102[Activité combinée],bdd_V102[FINESS juridique],A288,bdd_V102[Validation prérequis SUN-ES], "Oui")</f>
        <v>14897.5</v>
      </c>
      <c r="F288" s="148">
        <f t="shared" si="9"/>
        <v>0.65775530928517811</v>
      </c>
      <c r="G288" s="1" t="str">
        <f t="shared" si="8"/>
        <v>Non</v>
      </c>
    </row>
    <row r="289" spans="1:7">
      <c r="A289" s="1">
        <v>310021258</v>
      </c>
      <c r="B289" t="str">
        <f>_xlfn.XLOOKUP(A289,bdd_V102[FINESS juridique],bdd_V102[Raison sociale juridique],"")</f>
        <v>SAS STE NELLE DE LA CLINIQUE DU MESNIL</v>
      </c>
      <c r="C289" t="str">
        <f>_xlfn.XLOOKUP(A289,bdd_V102[FINESS juridique],bdd_V102[[Région du FINESS juridique ]],"")</f>
        <v>OCCITANIE</v>
      </c>
      <c r="D289" s="1">
        <f>SUMIFS(bdd_V102[Activité combinée],bdd_V102[FINESS juridique],A289)</f>
        <v>23849</v>
      </c>
      <c r="E289" s="1">
        <f>SUMIFS(bdd_V102[Activité combinée],bdd_V102[FINESS juridique],A289,bdd_V102[Validation prérequis SUN-ES], "Oui")</f>
        <v>23849</v>
      </c>
      <c r="F289" s="148">
        <f t="shared" si="9"/>
        <v>1</v>
      </c>
      <c r="G289" s="1" t="str">
        <f t="shared" si="8"/>
        <v>Oui</v>
      </c>
    </row>
    <row r="290" spans="1:7">
      <c r="A290" s="1">
        <v>310021266</v>
      </c>
      <c r="B290" t="str">
        <f>_xlfn.XLOOKUP(A290,bdd_V102[FINESS juridique],bdd_V102[Raison sociale juridique],"")</f>
        <v>SOC D'EXPLOITATION CLINIQUE DU PERREUX</v>
      </c>
      <c r="C290" t="str">
        <f>_xlfn.XLOOKUP(A290,bdd_V102[FINESS juridique],bdd_V102[[Région du FINESS juridique ]],"")</f>
        <v>OCCITANIE</v>
      </c>
      <c r="D290" s="1">
        <f>SUMIFS(bdd_V102[Activité combinée],bdd_V102[FINESS juridique],A290)</f>
        <v>12912.5</v>
      </c>
      <c r="E290" s="1">
        <f>SUMIFS(bdd_V102[Activité combinée],bdd_V102[FINESS juridique],A290,bdd_V102[Validation prérequis SUN-ES], "Oui")</f>
        <v>12912.5</v>
      </c>
      <c r="F290" s="148">
        <f t="shared" si="9"/>
        <v>1</v>
      </c>
      <c r="G290" s="1" t="str">
        <f t="shared" si="8"/>
        <v>Oui</v>
      </c>
    </row>
    <row r="291" spans="1:7">
      <c r="A291" s="1">
        <v>310021274</v>
      </c>
      <c r="B291" t="str">
        <f>_xlfn.XLOOKUP(A291,bdd_V102[FINESS juridique],bdd_V102[Raison sociale juridique],"")</f>
        <v>CLINIQUE DE LIVRY SULLY</v>
      </c>
      <c r="C291" t="str">
        <f>_xlfn.XLOOKUP(A291,bdd_V102[FINESS juridique],bdd_V102[[Région du FINESS juridique ]],"")</f>
        <v>OCCITANIE</v>
      </c>
      <c r="D291" s="1">
        <f>SUMIFS(bdd_V102[Activité combinée],bdd_V102[FINESS juridique],A291)</f>
        <v>22869</v>
      </c>
      <c r="E291" s="1">
        <f>SUMIFS(bdd_V102[Activité combinée],bdd_V102[FINESS juridique],A291,bdd_V102[Validation prérequis SUN-ES], "Oui")</f>
        <v>22869</v>
      </c>
      <c r="F291" s="148">
        <f t="shared" si="9"/>
        <v>1</v>
      </c>
      <c r="G291" s="1" t="str">
        <f t="shared" si="8"/>
        <v>Oui</v>
      </c>
    </row>
    <row r="292" spans="1:7">
      <c r="A292" s="1">
        <v>310021282</v>
      </c>
      <c r="B292" t="str">
        <f>_xlfn.XLOOKUP(A292,bdd_V102[FINESS juridique],bdd_V102[Raison sociale juridique],"")</f>
        <v>CLINIQUE DE SACLAS</v>
      </c>
      <c r="C292" t="str">
        <f>_xlfn.XLOOKUP(A292,bdd_V102[FINESS juridique],bdd_V102[[Région du FINESS juridique ]],"")</f>
        <v>OCCITANIE</v>
      </c>
      <c r="D292" s="1">
        <f>SUMIFS(bdd_V102[Activité combinée],bdd_V102[FINESS juridique],A292)</f>
        <v>15292.5</v>
      </c>
      <c r="E292" s="1">
        <f>SUMIFS(bdd_V102[Activité combinée],bdd_V102[FINESS juridique],A292,bdd_V102[Validation prérequis SUN-ES], "Oui")</f>
        <v>15292.5</v>
      </c>
      <c r="F292" s="148">
        <f t="shared" si="9"/>
        <v>1</v>
      </c>
      <c r="G292" s="1" t="str">
        <f t="shared" si="8"/>
        <v>Oui</v>
      </c>
    </row>
    <row r="293" spans="1:7">
      <c r="A293" s="1">
        <v>310021308</v>
      </c>
      <c r="B293" t="str">
        <f>_xlfn.XLOOKUP(A293,bdd_V102[FINESS juridique],bdd_V102[Raison sociale juridique],"")</f>
        <v>SOC EXPLOITATION CLINIQUE MED ST COME</v>
      </c>
      <c r="C293" t="str">
        <f>_xlfn.XLOOKUP(A293,bdd_V102[FINESS juridique],bdd_V102[[Région du FINESS juridique ]],"")</f>
        <v>OCCITANIE</v>
      </c>
      <c r="D293" s="1">
        <f>SUMIFS(bdd_V102[Activité combinée],bdd_V102[FINESS juridique],A293)</f>
        <v>16392.5</v>
      </c>
      <c r="E293" s="1">
        <f>SUMIFS(bdd_V102[Activité combinée],bdd_V102[FINESS juridique],A293,bdd_V102[Validation prérequis SUN-ES], "Oui")</f>
        <v>16392.5</v>
      </c>
      <c r="F293" s="148">
        <f t="shared" si="9"/>
        <v>1</v>
      </c>
      <c r="G293" s="1" t="str">
        <f t="shared" si="8"/>
        <v>Oui</v>
      </c>
    </row>
    <row r="294" spans="1:7">
      <c r="A294" s="1">
        <v>310021316</v>
      </c>
      <c r="B294" t="str">
        <f>_xlfn.XLOOKUP(A294,bdd_V102[FINESS juridique],bdd_V102[Raison sociale juridique],"")</f>
        <v>CHATEAU DE LA VERNEDE</v>
      </c>
      <c r="C294" t="str">
        <f>_xlfn.XLOOKUP(A294,bdd_V102[FINESS juridique],bdd_V102[[Région du FINESS juridique ]],"")</f>
        <v>OCCITANIE</v>
      </c>
      <c r="D294" s="1">
        <f>SUMIFS(bdd_V102[Activité combinée],bdd_V102[FINESS juridique],A294)</f>
        <v>16920.5</v>
      </c>
      <c r="E294" s="1">
        <f>SUMIFS(bdd_V102[Activité combinée],bdd_V102[FINESS juridique],A294,bdd_V102[Validation prérequis SUN-ES], "Oui")</f>
        <v>16920.5</v>
      </c>
      <c r="F294" s="148">
        <f t="shared" si="9"/>
        <v>1</v>
      </c>
      <c r="G294" s="1" t="str">
        <f t="shared" si="8"/>
        <v>Oui</v>
      </c>
    </row>
    <row r="295" spans="1:7">
      <c r="A295" s="1">
        <v>310021324</v>
      </c>
      <c r="B295" t="str">
        <f>_xlfn.XLOOKUP(A295,bdd_V102[FINESS juridique],bdd_V102[Raison sociale juridique],"")</f>
        <v>SAS LA PINEDE</v>
      </c>
      <c r="C295" t="str">
        <f>_xlfn.XLOOKUP(A295,bdd_V102[FINESS juridique],bdd_V102[[Région du FINESS juridique ]],"")</f>
        <v>OCCITANIE</v>
      </c>
      <c r="D295" s="1">
        <f>SUMIFS(bdd_V102[Activité combinée],bdd_V102[FINESS juridique],A295)</f>
        <v>15640.5</v>
      </c>
      <c r="E295" s="1">
        <f>SUMIFS(bdd_V102[Activité combinée],bdd_V102[FINESS juridique],A295,bdd_V102[Validation prérequis SUN-ES], "Oui")</f>
        <v>15640.5</v>
      </c>
      <c r="F295" s="148">
        <f t="shared" si="9"/>
        <v>1</v>
      </c>
      <c r="G295" s="1" t="str">
        <f t="shared" si="8"/>
        <v>Oui</v>
      </c>
    </row>
    <row r="296" spans="1:7">
      <c r="A296" s="1">
        <v>310021340</v>
      </c>
      <c r="B296" t="str">
        <f>_xlfn.XLOOKUP(A296,bdd_V102[FINESS juridique],bdd_V102[Raison sociale juridique],"")</f>
        <v>SAS KORIAN LES OLIVIERS</v>
      </c>
      <c r="C296" t="str">
        <f>_xlfn.XLOOKUP(A296,bdd_V102[FINESS juridique],bdd_V102[[Région du FINESS juridique ]],"")</f>
        <v>OCCITANIE</v>
      </c>
      <c r="D296" s="1">
        <f>SUMIFS(bdd_V102[Activité combinée],bdd_V102[FINESS juridique],A296)</f>
        <v>17294.5</v>
      </c>
      <c r="E296" s="1">
        <f>SUMIFS(bdd_V102[Activité combinée],bdd_V102[FINESS juridique],A296,bdd_V102[Validation prérequis SUN-ES], "Oui")</f>
        <v>17294.5</v>
      </c>
      <c r="F296" s="148">
        <f t="shared" si="9"/>
        <v>1</v>
      </c>
      <c r="G296" s="1" t="str">
        <f t="shared" si="8"/>
        <v>Oui</v>
      </c>
    </row>
    <row r="297" spans="1:7">
      <c r="A297" s="1">
        <v>310021357</v>
      </c>
      <c r="B297" t="str">
        <f>_xlfn.XLOOKUP(A297,bdd_V102[FINESS juridique],bdd_V102[Raison sociale juridique],"")</f>
        <v>CLINIQUE CONV CHATEAU DE CLAVETTE</v>
      </c>
      <c r="C297" t="str">
        <f>_xlfn.XLOOKUP(A297,bdd_V102[FINESS juridique],bdd_V102[[Région du FINESS juridique ]],"")</f>
        <v>OCCITANIE</v>
      </c>
      <c r="D297" s="1">
        <f>SUMIFS(bdd_V102[Activité combinée],bdd_V102[FINESS juridique],A297)</f>
        <v>11161.5</v>
      </c>
      <c r="E297" s="1">
        <f>SUMIFS(bdd_V102[Activité combinée],bdd_V102[FINESS juridique],A297,bdd_V102[Validation prérequis SUN-ES], "Oui")</f>
        <v>11161.5</v>
      </c>
      <c r="F297" s="148">
        <f t="shared" si="9"/>
        <v>1</v>
      </c>
      <c r="G297" s="1" t="str">
        <f t="shared" si="8"/>
        <v>Oui</v>
      </c>
    </row>
    <row r="298" spans="1:7">
      <c r="A298" s="1">
        <v>310021365</v>
      </c>
      <c r="B298" t="str">
        <f>_xlfn.XLOOKUP(A298,bdd_V102[FINESS juridique],bdd_V102[Raison sociale juridique],"")</f>
        <v>OREGON</v>
      </c>
      <c r="C298" t="str">
        <f>_xlfn.XLOOKUP(A298,bdd_V102[FINESS juridique],bdd_V102[[Région du FINESS juridique ]],"")</f>
        <v>OCCITANIE</v>
      </c>
      <c r="D298" s="1">
        <f>SUMIFS(bdd_V102[Activité combinée],bdd_V102[FINESS juridique],A298)</f>
        <v>14988</v>
      </c>
      <c r="E298" s="1">
        <f>SUMIFS(bdd_V102[Activité combinée],bdd_V102[FINESS juridique],A298,bdd_V102[Validation prérequis SUN-ES], "Oui")</f>
        <v>14988</v>
      </c>
      <c r="F298" s="148">
        <f t="shared" si="9"/>
        <v>1</v>
      </c>
      <c r="G298" s="1" t="str">
        <f t="shared" si="8"/>
        <v>Oui</v>
      </c>
    </row>
    <row r="299" spans="1:7">
      <c r="A299" s="1">
        <v>310021373</v>
      </c>
      <c r="B299" t="str">
        <f>_xlfn.XLOOKUP(A299,bdd_V102[FINESS juridique],bdd_V102[Raison sociale juridique],"")</f>
        <v>CENTRE MEDICAL LE MONT BLANC</v>
      </c>
      <c r="C299" t="str">
        <f>_xlfn.XLOOKUP(A299,bdd_V102[FINESS juridique],bdd_V102[[Région du FINESS juridique ]],"")</f>
        <v>OCCITANIE</v>
      </c>
      <c r="D299" s="1">
        <f>SUMIFS(bdd_V102[Activité combinée],bdd_V102[FINESS juridique],A299)</f>
        <v>31482</v>
      </c>
      <c r="E299" s="1">
        <f>SUMIFS(bdd_V102[Activité combinée],bdd_V102[FINESS juridique],A299,bdd_V102[Validation prérequis SUN-ES], "Oui")</f>
        <v>31482</v>
      </c>
      <c r="F299" s="148">
        <f t="shared" si="9"/>
        <v>1</v>
      </c>
      <c r="G299" s="1" t="str">
        <f t="shared" si="8"/>
        <v>Oui</v>
      </c>
    </row>
    <row r="300" spans="1:7">
      <c r="A300" s="1">
        <v>310021381</v>
      </c>
      <c r="B300" t="str">
        <f>_xlfn.XLOOKUP(A300,bdd_V102[FINESS juridique],bdd_V102[Raison sociale juridique],"")</f>
        <v>CLINIQUE SSR CHATEAU GLETEINS</v>
      </c>
      <c r="C300" t="str">
        <f>_xlfn.XLOOKUP(A300,bdd_V102[FINESS juridique],bdd_V102[[Région du FINESS juridique ]],"")</f>
        <v>OCCITANIE</v>
      </c>
      <c r="D300" s="1">
        <f>SUMIFS(bdd_V102[Activité combinée],bdd_V102[FINESS juridique],A300)</f>
        <v>9784</v>
      </c>
      <c r="E300" s="1">
        <f>SUMIFS(bdd_V102[Activité combinée],bdd_V102[FINESS juridique],A300,bdd_V102[Validation prérequis SUN-ES], "Oui")</f>
        <v>9784</v>
      </c>
      <c r="F300" s="148">
        <f t="shared" si="9"/>
        <v>1</v>
      </c>
      <c r="G300" s="1" t="str">
        <f t="shared" si="8"/>
        <v>Oui</v>
      </c>
    </row>
    <row r="301" spans="1:7">
      <c r="A301" s="1">
        <v>310021399</v>
      </c>
      <c r="B301" t="str">
        <f>_xlfn.XLOOKUP(A301,bdd_V102[FINESS juridique],bdd_V102[Raison sociale juridique],"")</f>
        <v>KORIAN LES TROIS TOURS</v>
      </c>
      <c r="C301" t="str">
        <f>_xlfn.XLOOKUP(A301,bdd_V102[FINESS juridique],bdd_V102[[Région du FINESS juridique ]],"")</f>
        <v>OCCITANIE</v>
      </c>
      <c r="D301" s="1">
        <f>SUMIFS(bdd_V102[Activité combinée],bdd_V102[FINESS juridique],A301)</f>
        <v>42452</v>
      </c>
      <c r="E301" s="1">
        <f>SUMIFS(bdd_V102[Activité combinée],bdd_V102[FINESS juridique],A301,bdd_V102[Validation prérequis SUN-ES], "Oui")</f>
        <v>42452</v>
      </c>
      <c r="F301" s="148">
        <f t="shared" si="9"/>
        <v>1</v>
      </c>
      <c r="G301" s="1" t="str">
        <f t="shared" si="8"/>
        <v>Oui</v>
      </c>
    </row>
    <row r="302" spans="1:7">
      <c r="A302" s="1">
        <v>310021563</v>
      </c>
      <c r="B302" t="str">
        <f>_xlfn.XLOOKUP(A302,bdd_V102[FINESS juridique],bdd_V102[Raison sociale juridique],"")</f>
        <v>SAS CENTRE GERIATRIQUE DES MINIMES</v>
      </c>
      <c r="C302" t="str">
        <f>_xlfn.XLOOKUP(A302,bdd_V102[FINESS juridique],bdd_V102[[Région du FINESS juridique ]],"")</f>
        <v>OCCITANIE</v>
      </c>
      <c r="D302" s="1">
        <f>SUMIFS(bdd_V102[Activité combinée],bdd_V102[FINESS juridique],A302)</f>
        <v>31652.5</v>
      </c>
      <c r="E302" s="1">
        <f>SUMIFS(bdd_V102[Activité combinée],bdd_V102[FINESS juridique],A302,bdd_V102[Validation prérequis SUN-ES], "Oui")</f>
        <v>31652.5</v>
      </c>
      <c r="F302" s="148">
        <f t="shared" si="9"/>
        <v>1</v>
      </c>
      <c r="G302" s="1" t="str">
        <f t="shared" si="8"/>
        <v>Oui</v>
      </c>
    </row>
    <row r="303" spans="1:7">
      <c r="A303" s="1">
        <v>310021886</v>
      </c>
      <c r="B303" t="str">
        <f>_xlfn.XLOOKUP(A303,bdd_V102[FINESS juridique],bdd_V102[Raison sociale juridique],"")</f>
        <v>SANTE RELAIS DOMICILE</v>
      </c>
      <c r="C303" t="str">
        <f>_xlfn.XLOOKUP(A303,bdd_V102[FINESS juridique],bdd_V102[[Région du FINESS juridique ]],"")</f>
        <v>OCCITANIE</v>
      </c>
      <c r="D303" s="1">
        <f>SUMIFS(bdd_V102[Activité combinée],bdd_V102[FINESS juridique],A303)</f>
        <v>27521.5</v>
      </c>
      <c r="E303" s="1">
        <f>SUMIFS(bdd_V102[Activité combinée],bdd_V102[FINESS juridique],A303,bdd_V102[Validation prérequis SUN-ES], "Oui")</f>
        <v>27521.5</v>
      </c>
      <c r="F303" s="148">
        <f t="shared" si="9"/>
        <v>1</v>
      </c>
      <c r="G303" s="1" t="str">
        <f t="shared" si="8"/>
        <v>Oui</v>
      </c>
    </row>
    <row r="304" spans="1:7">
      <c r="A304" s="1">
        <v>310024732</v>
      </c>
      <c r="B304" t="str">
        <f>_xlfn.XLOOKUP(A304,bdd_V102[FINESS juridique],bdd_V102[Raison sociale juridique],"")</f>
        <v>SAS LES FLOTS</v>
      </c>
      <c r="C304" t="str">
        <f>_xlfn.XLOOKUP(A304,bdd_V102[FINESS juridique],bdd_V102[[Région du FINESS juridique ]],"")</f>
        <v>OCCITANIE</v>
      </c>
      <c r="D304" s="1">
        <f>SUMIFS(bdd_V102[Activité combinée],bdd_V102[FINESS juridique],A304)</f>
        <v>17524.5</v>
      </c>
      <c r="E304" s="1">
        <f>SUMIFS(bdd_V102[Activité combinée],bdd_V102[FINESS juridique],A304,bdd_V102[Validation prérequis SUN-ES], "Oui")</f>
        <v>17524.5</v>
      </c>
      <c r="F304" s="148">
        <f t="shared" si="9"/>
        <v>1</v>
      </c>
      <c r="G304" s="1" t="str">
        <f t="shared" si="8"/>
        <v>Oui</v>
      </c>
    </row>
    <row r="305" spans="1:7">
      <c r="A305" s="1">
        <v>310025010</v>
      </c>
      <c r="B305" t="str">
        <f>_xlfn.XLOOKUP(A305,bdd_V102[FINESS juridique],bdd_V102[Raison sociale juridique],"")</f>
        <v>SAS KORIAN SANTE</v>
      </c>
      <c r="C305" t="str">
        <f>_xlfn.XLOOKUP(A305,bdd_V102[FINESS juridique],bdd_V102[[Région du FINESS juridique ]],"")</f>
        <v>OCCITANIE</v>
      </c>
      <c r="D305" s="1">
        <f>SUMIFS(bdd_V102[Activité combinée],bdd_V102[FINESS juridique],A305)</f>
        <v>337807.5</v>
      </c>
      <c r="E305" s="1">
        <f>SUMIFS(bdd_V102[Activité combinée],bdd_V102[FINESS juridique],A305,bdd_V102[Validation prérequis SUN-ES], "Oui")</f>
        <v>337807.5</v>
      </c>
      <c r="F305" s="148">
        <f t="shared" si="9"/>
        <v>1</v>
      </c>
      <c r="G305" s="1" t="str">
        <f t="shared" si="8"/>
        <v>Oui</v>
      </c>
    </row>
    <row r="306" spans="1:7">
      <c r="A306" s="1">
        <v>310026075</v>
      </c>
      <c r="B306" t="str">
        <f>_xlfn.XLOOKUP(A306,bdd_V102[FINESS juridique],bdd_V102[Raison sociale juridique],"")</f>
        <v>SARL ST CYPRIEN RIVE GAUCHE</v>
      </c>
      <c r="C306" t="str">
        <f>_xlfn.XLOOKUP(A306,bdd_V102[FINESS juridique],bdd_V102[[Région du FINESS juridique ]],"")</f>
        <v>OCCITANIE</v>
      </c>
      <c r="D306" s="1">
        <f>SUMIFS(bdd_V102[Activité combinée],bdd_V102[FINESS juridique],A306)</f>
        <v>81188.5</v>
      </c>
      <c r="E306" s="1">
        <f>SUMIFS(bdd_V102[Activité combinée],bdd_V102[FINESS juridique],A306,bdd_V102[Validation prérequis SUN-ES], "Oui")</f>
        <v>81188.5</v>
      </c>
      <c r="F306" s="148">
        <f t="shared" si="9"/>
        <v>1</v>
      </c>
      <c r="G306" s="1" t="str">
        <f t="shared" si="8"/>
        <v>Oui</v>
      </c>
    </row>
    <row r="307" spans="1:7">
      <c r="A307" s="1">
        <v>310026794</v>
      </c>
      <c r="B307" t="str">
        <f>_xlfn.XLOOKUP(A307,bdd_V102[FINESS juridique],bdd_V102[Raison sociale juridique],"")</f>
        <v>SAS CAPIO LA CROIX DU SUD</v>
      </c>
      <c r="C307" t="str">
        <f>_xlfn.XLOOKUP(A307,bdd_V102[FINESS juridique],bdd_V102[[Région du FINESS juridique ]],"")</f>
        <v>OCCITANIE</v>
      </c>
      <c r="D307" s="1">
        <f>SUMIFS(bdd_V102[Activité combinée],bdd_V102[FINESS juridique],A307)</f>
        <v>133881.5</v>
      </c>
      <c r="E307" s="1">
        <f>SUMIFS(bdd_V102[Activité combinée],bdd_V102[FINESS juridique],A307,bdd_V102[Validation prérequis SUN-ES], "Oui")</f>
        <v>0</v>
      </c>
      <c r="F307" s="148">
        <f t="shared" si="9"/>
        <v>0</v>
      </c>
      <c r="G307" s="1" t="str">
        <f t="shared" si="8"/>
        <v>Non</v>
      </c>
    </row>
    <row r="308" spans="1:7">
      <c r="A308" s="1">
        <v>310033550</v>
      </c>
      <c r="B308" t="str">
        <f>_xlfn.XLOOKUP(A308,bdd_V102[FINESS juridique],bdd_V102[Raison sociale juridique],"")</f>
        <v>BELLECOMBE</v>
      </c>
      <c r="C308" t="str">
        <f>_xlfn.XLOOKUP(A308,bdd_V102[FINESS juridique],bdd_V102[[Région du FINESS juridique ]],"")</f>
        <v>OCCITANIE</v>
      </c>
      <c r="D308" s="1">
        <f>SUMIFS(bdd_V102[Activité combinée],bdd_V102[FINESS juridique],A308)</f>
        <v>8694</v>
      </c>
      <c r="E308" s="1">
        <f>SUMIFS(bdd_V102[Activité combinée],bdd_V102[FINESS juridique],A308,bdd_V102[Validation prérequis SUN-ES], "Oui")</f>
        <v>8694</v>
      </c>
      <c r="F308" s="148">
        <f t="shared" si="9"/>
        <v>1</v>
      </c>
      <c r="G308" s="1" t="str">
        <f t="shared" si="8"/>
        <v>Oui</v>
      </c>
    </row>
    <row r="309" spans="1:7">
      <c r="A309" s="1">
        <v>310781562</v>
      </c>
      <c r="B309" t="str">
        <f>_xlfn.XLOOKUP(A309,bdd_V102[FINESS juridique],bdd_V102[Raison sociale juridique],"")</f>
        <v>ASEI</v>
      </c>
      <c r="C309" t="str">
        <f>_xlfn.XLOOKUP(A309,bdd_V102[FINESS juridique],bdd_V102[[Région du FINESS juridique ]],"")</f>
        <v>OCCITANIE</v>
      </c>
      <c r="D309" s="1">
        <f>SUMIFS(bdd_V102[Activité combinée],bdd_V102[FINESS juridique],A309)</f>
        <v>11495</v>
      </c>
      <c r="E309" s="1">
        <f>SUMIFS(bdd_V102[Activité combinée],bdd_V102[FINESS juridique],A309,bdd_V102[Validation prérequis SUN-ES], "Oui")</f>
        <v>11495</v>
      </c>
      <c r="F309" s="148">
        <f t="shared" si="9"/>
        <v>1</v>
      </c>
      <c r="G309" s="1" t="str">
        <f t="shared" si="8"/>
        <v>Oui</v>
      </c>
    </row>
    <row r="310" spans="1:7">
      <c r="A310" s="1">
        <v>310782446</v>
      </c>
      <c r="B310" t="str">
        <f>_xlfn.XLOOKUP(A310,bdd_V102[FINESS juridique],bdd_V102[Raison sociale juridique],"")</f>
        <v>ARSEAA</v>
      </c>
      <c r="C310" t="str">
        <f>_xlfn.XLOOKUP(A310,bdd_V102[FINESS juridique],bdd_V102[[Région du FINESS juridique ]],"")</f>
        <v>OCCITANIE</v>
      </c>
      <c r="D310" s="1">
        <f>SUMIFS(bdd_V102[Activité combinée],bdd_V102[FINESS juridique],A310)</f>
        <v>3849.75</v>
      </c>
      <c r="E310" s="1">
        <f>SUMIFS(bdd_V102[Activité combinée],bdd_V102[FINESS juridique],A310,bdd_V102[Validation prérequis SUN-ES], "Oui")</f>
        <v>0</v>
      </c>
      <c r="F310" s="148">
        <f t="shared" si="9"/>
        <v>0</v>
      </c>
      <c r="G310" s="1" t="str">
        <f t="shared" si="8"/>
        <v>Non</v>
      </c>
    </row>
    <row r="311" spans="1:7">
      <c r="A311" s="1">
        <v>310785068</v>
      </c>
      <c r="B311" t="str">
        <f>_xlfn.XLOOKUP(A311,bdd_V102[FINESS juridique],bdd_V102[Raison sociale juridique],"")</f>
        <v>ASSOCIATION REINSERTION SOCIALE</v>
      </c>
      <c r="C311" t="str">
        <f>_xlfn.XLOOKUP(A311,bdd_V102[FINESS juridique],bdd_V102[[Région du FINESS juridique ]],"")</f>
        <v>OCCITANIE</v>
      </c>
      <c r="D311" s="1">
        <f>SUMIFS(bdd_V102[Activité combinée],bdd_V102[FINESS juridique],A311)</f>
        <v>4352</v>
      </c>
      <c r="E311" s="1">
        <f>SUMIFS(bdd_V102[Activité combinée],bdd_V102[FINESS juridique],A311,bdd_V102[Validation prérequis SUN-ES], "Oui")</f>
        <v>0</v>
      </c>
      <c r="F311" s="148">
        <f t="shared" si="9"/>
        <v>0</v>
      </c>
      <c r="G311" s="1" t="str">
        <f t="shared" si="8"/>
        <v>Non</v>
      </c>
    </row>
    <row r="312" spans="1:7">
      <c r="A312" s="1">
        <v>310788799</v>
      </c>
      <c r="B312" t="str">
        <f>_xlfn.XLOOKUP(A312,bdd_V102[FINESS juridique],bdd_V102[Raison sociale juridique],"")</f>
        <v>SAS MEDIPOLE GARONNE</v>
      </c>
      <c r="C312" t="str">
        <f>_xlfn.XLOOKUP(A312,bdd_V102[FINESS juridique],bdd_V102[[Région du FINESS juridique ]],"")</f>
        <v>OCCITANIE</v>
      </c>
      <c r="D312" s="1">
        <f>SUMIFS(bdd_V102[Activité combinée],bdd_V102[FINESS juridique],A312)</f>
        <v>51807.5</v>
      </c>
      <c r="E312" s="1">
        <f>SUMIFS(bdd_V102[Activité combinée],bdd_V102[FINESS juridique],A312,bdd_V102[Validation prérequis SUN-ES], "Oui")</f>
        <v>51807.5</v>
      </c>
      <c r="F312" s="148">
        <f t="shared" si="9"/>
        <v>1</v>
      </c>
      <c r="G312" s="1" t="str">
        <f t="shared" ref="G312:G375" si="10">IF(F312&gt;=90%,"Oui","Non")</f>
        <v>Oui</v>
      </c>
    </row>
    <row r="313" spans="1:7">
      <c r="A313" s="1">
        <v>310788880</v>
      </c>
      <c r="B313" t="str">
        <f>_xlfn.XLOOKUP(A313,bdd_V102[FINESS juridique],bdd_V102[Raison sociale juridique],"")</f>
        <v>SAS CAPIO CL DES CEDRES</v>
      </c>
      <c r="C313" t="str">
        <f>_xlfn.XLOOKUP(A313,bdd_V102[FINESS juridique],bdd_V102[[Région du FINESS juridique ]],"")</f>
        <v>OCCITANIE</v>
      </c>
      <c r="D313" s="1">
        <f>SUMIFS(bdd_V102[Activité combinée],bdd_V102[FINESS juridique],A313)</f>
        <v>156820.75</v>
      </c>
      <c r="E313" s="1">
        <f>SUMIFS(bdd_V102[Activité combinée],bdd_V102[FINESS juridique],A313,bdd_V102[Validation prérequis SUN-ES], "Oui")</f>
        <v>156820.75</v>
      </c>
      <c r="F313" s="148">
        <f t="shared" si="9"/>
        <v>1</v>
      </c>
      <c r="G313" s="1" t="str">
        <f t="shared" si="10"/>
        <v>Oui</v>
      </c>
    </row>
    <row r="314" spans="1:7">
      <c r="A314" s="1">
        <v>310788898</v>
      </c>
      <c r="B314" t="str">
        <f>_xlfn.XLOOKUP(A314,bdd_V102[FINESS juridique],bdd_V102[Raison sociale juridique],"")</f>
        <v>ASSOC AMIS DE LA MEDECINE SOCIALE</v>
      </c>
      <c r="C314" t="str">
        <f>_xlfn.XLOOKUP(A314,bdd_V102[FINESS juridique],bdd_V102[[Région du FINESS juridique ]],"")</f>
        <v>OCCITANIE</v>
      </c>
      <c r="D314" s="1">
        <f>SUMIFS(bdd_V102[Activité combinée],bdd_V102[FINESS juridique],A314)</f>
        <v>50135</v>
      </c>
      <c r="E314" s="1">
        <f>SUMIFS(bdd_V102[Activité combinée],bdd_V102[FINESS juridique],A314,bdd_V102[Validation prérequis SUN-ES], "Oui")</f>
        <v>50135</v>
      </c>
      <c r="F314" s="148">
        <f t="shared" si="9"/>
        <v>1</v>
      </c>
      <c r="G314" s="1" t="str">
        <f t="shared" si="10"/>
        <v>Oui</v>
      </c>
    </row>
    <row r="315" spans="1:7">
      <c r="A315" s="1">
        <v>310788906</v>
      </c>
      <c r="B315" t="str">
        <f>_xlfn.XLOOKUP(A315,bdd_V102[FINESS juridique],bdd_V102[Raison sociale juridique],"")</f>
        <v>ASSOC ROUTE NOUVELLE</v>
      </c>
      <c r="C315" t="str">
        <f>_xlfn.XLOOKUP(A315,bdd_V102[FINESS juridique],bdd_V102[[Région du FINESS juridique ]],"")</f>
        <v>OCCITANIE</v>
      </c>
      <c r="D315" s="1">
        <f>SUMIFS(bdd_V102[Activité combinée],bdd_V102[FINESS juridique],A315)</f>
        <v>5653.5</v>
      </c>
      <c r="E315" s="1">
        <f>SUMIFS(bdd_V102[Activité combinée],bdd_V102[FINESS juridique],A315,bdd_V102[Validation prérequis SUN-ES], "Oui")</f>
        <v>0</v>
      </c>
      <c r="F315" s="148">
        <f t="shared" si="9"/>
        <v>0</v>
      </c>
      <c r="G315" s="1" t="str">
        <f t="shared" si="10"/>
        <v>Non</v>
      </c>
    </row>
    <row r="316" spans="1:7">
      <c r="A316" s="1">
        <v>310788997</v>
      </c>
      <c r="B316" t="str">
        <f>_xlfn.XLOOKUP(A316,bdd_V102[FINESS juridique],bdd_V102[Raison sociale juridique],"")</f>
        <v>ASSOCIATION AMIS DE L'ENFANCE</v>
      </c>
      <c r="C316" t="str">
        <f>_xlfn.XLOOKUP(A316,bdd_V102[FINESS juridique],bdd_V102[[Région du FINESS juridique ]],"")</f>
        <v>OCCITANIE</v>
      </c>
      <c r="D316" s="1">
        <f>SUMIFS(bdd_V102[Activité combinée],bdd_V102[FINESS juridique],A316)</f>
        <v>1504</v>
      </c>
      <c r="E316" s="1">
        <f>SUMIFS(bdd_V102[Activité combinée],bdd_V102[FINESS juridique],A316,bdd_V102[Validation prérequis SUN-ES], "Oui")</f>
        <v>0</v>
      </c>
      <c r="F316" s="148">
        <f t="shared" si="9"/>
        <v>0</v>
      </c>
      <c r="G316" s="1" t="str">
        <f t="shared" si="10"/>
        <v>Non</v>
      </c>
    </row>
    <row r="317" spans="1:7">
      <c r="A317" s="1">
        <v>310789136</v>
      </c>
      <c r="B317" t="str">
        <f>_xlfn.XLOOKUP(A317,bdd_V102[FINESS juridique],bdd_V102[Raison sociale juridique],"")</f>
        <v>ASSOC INSTITUT CLAUDIUS REGAUD</v>
      </c>
      <c r="C317" t="str">
        <f>_xlfn.XLOOKUP(A317,bdd_V102[FINESS juridique],bdd_V102[[Région du FINESS juridique ]],"")</f>
        <v>OCCITANIE</v>
      </c>
      <c r="D317" s="1">
        <f>SUMIFS(bdd_V102[Activité combinée],bdd_V102[FINESS juridique],A317)</f>
        <v>79933</v>
      </c>
      <c r="E317" s="1">
        <f>SUMIFS(bdd_V102[Activité combinée],bdd_V102[FINESS juridique],A317,bdd_V102[Validation prérequis SUN-ES], "Oui")</f>
        <v>79933</v>
      </c>
      <c r="F317" s="148">
        <f t="shared" si="9"/>
        <v>1</v>
      </c>
      <c r="G317" s="1" t="str">
        <f t="shared" si="10"/>
        <v>Oui</v>
      </c>
    </row>
    <row r="318" spans="1:7">
      <c r="A318" s="1">
        <v>310790464</v>
      </c>
      <c r="B318" t="str">
        <f>_xlfn.XLOOKUP(A318,bdd_V102[FINESS juridique],bdd_V102[Raison sociale juridique],"")</f>
        <v>SAS CL ST ORENS</v>
      </c>
      <c r="C318" t="str">
        <f>_xlfn.XLOOKUP(A318,bdd_V102[FINESS juridique],bdd_V102[[Région du FINESS juridique ]],"")</f>
        <v>OCCITANIE</v>
      </c>
      <c r="D318" s="1">
        <f>SUMIFS(bdd_V102[Activité combinée],bdd_V102[FINESS juridique],A318)</f>
        <v>28765.5</v>
      </c>
      <c r="E318" s="1">
        <f>SUMIFS(bdd_V102[Activité combinée],bdd_V102[FINESS juridique],A318,bdd_V102[Validation prérequis SUN-ES], "Oui")</f>
        <v>28765.5</v>
      </c>
      <c r="F318" s="148">
        <f t="shared" si="9"/>
        <v>1</v>
      </c>
      <c r="G318" s="1" t="str">
        <f t="shared" si="10"/>
        <v>Oui</v>
      </c>
    </row>
    <row r="319" spans="1:7">
      <c r="A319" s="1">
        <v>320000052</v>
      </c>
      <c r="B319" t="str">
        <f>_xlfn.XLOOKUP(A319,bdd_V102[FINESS juridique],bdd_V102[Raison sociale juridique],"")</f>
        <v>SAS POLYCL DE GASCOGNE</v>
      </c>
      <c r="C319" t="str">
        <f>_xlfn.XLOOKUP(A319,bdd_V102[FINESS juridique],bdd_V102[[Région du FINESS juridique ]],"")</f>
        <v>OCCITANIE</v>
      </c>
      <c r="D319" s="1">
        <f>SUMIFS(bdd_V102[Activité combinée],bdd_V102[FINESS juridique],A319)</f>
        <v>13178</v>
      </c>
      <c r="E319" s="1">
        <f>SUMIFS(bdd_V102[Activité combinée],bdd_V102[FINESS juridique],A319,bdd_V102[Validation prérequis SUN-ES], "Oui")</f>
        <v>13178</v>
      </c>
      <c r="F319" s="148">
        <f t="shared" si="9"/>
        <v>1</v>
      </c>
      <c r="G319" s="1" t="str">
        <f t="shared" si="10"/>
        <v>Oui</v>
      </c>
    </row>
    <row r="320" spans="1:7">
      <c r="A320" s="1">
        <v>320000078</v>
      </c>
      <c r="B320" t="str">
        <f>_xlfn.XLOOKUP(A320,bdd_V102[FINESS juridique],bdd_V102[Raison sociale juridique],"")</f>
        <v>SAS CL D'EMBATS</v>
      </c>
      <c r="C320" t="str">
        <f>_xlfn.XLOOKUP(A320,bdd_V102[FINESS juridique],bdd_V102[[Région du FINESS juridique ]],"")</f>
        <v>OCCITANIE</v>
      </c>
      <c r="D320" s="1">
        <f>SUMIFS(bdd_V102[Activité combinée],bdd_V102[FINESS juridique],A320)</f>
        <v>12439</v>
      </c>
      <c r="E320" s="1">
        <f>SUMIFS(bdd_V102[Activité combinée],bdd_V102[FINESS juridique],A320,bdd_V102[Validation prérequis SUN-ES], "Oui")</f>
        <v>12439</v>
      </c>
      <c r="F320" s="148">
        <f t="shared" si="9"/>
        <v>1</v>
      </c>
      <c r="G320" s="1" t="str">
        <f t="shared" si="10"/>
        <v>Oui</v>
      </c>
    </row>
    <row r="321" spans="1:7">
      <c r="A321" s="1">
        <v>320000565</v>
      </c>
      <c r="B321" t="str">
        <f>_xlfn.XLOOKUP(A321,bdd_V102[FINESS juridique],bdd_V102[Raison sociale juridique],"")</f>
        <v>SARL PDS LA REVISCOLADA</v>
      </c>
      <c r="C321" t="str">
        <f>_xlfn.XLOOKUP(A321,bdd_V102[FINESS juridique],bdd_V102[[Région du FINESS juridique ]],"")</f>
        <v>OCCITANIE</v>
      </c>
      <c r="D321" s="1">
        <f>SUMIFS(bdd_V102[Activité combinée],bdd_V102[FINESS juridique],A321)</f>
        <v>23842</v>
      </c>
      <c r="E321" s="1">
        <f>SUMIFS(bdd_V102[Activité combinée],bdd_V102[FINESS juridique],A321,bdd_V102[Validation prérequis SUN-ES], "Oui")</f>
        <v>0</v>
      </c>
      <c r="F321" s="148">
        <f t="shared" si="9"/>
        <v>0</v>
      </c>
      <c r="G321" s="1" t="str">
        <f t="shared" si="10"/>
        <v>Non</v>
      </c>
    </row>
    <row r="322" spans="1:7">
      <c r="A322" s="1">
        <v>330000027</v>
      </c>
      <c r="B322" t="str">
        <f>_xlfn.XLOOKUP(A322,bdd_V102[FINESS juridique],bdd_V102[Raison sociale juridique],"")</f>
        <v>SARL NOUVELLE CLINIQUE BEL AIR</v>
      </c>
      <c r="C322" t="str">
        <f>_xlfn.XLOOKUP(A322,bdd_V102[FINESS juridique],bdd_V102[[Région du FINESS juridique ]],"")</f>
        <v>NOUVELLE-AQUITAINE</v>
      </c>
      <c r="D322" s="1">
        <f>SUMIFS(bdd_V102[Activité combinée],bdd_V102[FINESS juridique],A322)</f>
        <v>37518.5</v>
      </c>
      <c r="E322" s="1">
        <f>SUMIFS(bdd_V102[Activité combinée],bdd_V102[FINESS juridique],A322,bdd_V102[Validation prérequis SUN-ES], "Oui")</f>
        <v>37518.5</v>
      </c>
      <c r="F322" s="148">
        <f t="shared" si="9"/>
        <v>1</v>
      </c>
      <c r="G322" s="1" t="str">
        <f t="shared" si="10"/>
        <v>Oui</v>
      </c>
    </row>
    <row r="323" spans="1:7">
      <c r="A323" s="1">
        <v>330000043</v>
      </c>
      <c r="B323" t="str">
        <f>_xlfn.XLOOKUP(A323,bdd_V102[FINESS juridique],bdd_V102[Raison sociale juridique],"")</f>
        <v>SAS CLINIQUE SAINT-AUGUSTIN</v>
      </c>
      <c r="C323" t="str">
        <f>_xlfn.XLOOKUP(A323,bdd_V102[FINESS juridique],bdd_V102[[Région du FINESS juridique ]],"")</f>
        <v>NOUVELLE-AQUITAINE</v>
      </c>
      <c r="D323" s="1">
        <f>SUMIFS(bdd_V102[Activité combinée],bdd_V102[FINESS juridique],A323)</f>
        <v>64184.5</v>
      </c>
      <c r="E323" s="1">
        <f>SUMIFS(bdd_V102[Activité combinée],bdd_V102[FINESS juridique],A323,bdd_V102[Validation prérequis SUN-ES], "Oui")</f>
        <v>64184.5</v>
      </c>
      <c r="F323" s="148">
        <f t="shared" si="9"/>
        <v>1</v>
      </c>
      <c r="G323" s="1" t="str">
        <f t="shared" si="10"/>
        <v>Oui</v>
      </c>
    </row>
    <row r="324" spans="1:7">
      <c r="A324" s="1">
        <v>330000076</v>
      </c>
      <c r="B324" t="str">
        <f>_xlfn.XLOOKUP(A324,bdd_V102[FINESS juridique],bdd_V102[Raison sociale juridique],"")</f>
        <v>SA CLINIQUE TIVOLI-DUCOS</v>
      </c>
      <c r="C324" t="str">
        <f>_xlfn.XLOOKUP(A324,bdd_V102[FINESS juridique],bdd_V102[[Région du FINESS juridique ]],"")</f>
        <v>NOUVELLE-AQUITAINE</v>
      </c>
      <c r="D324" s="1">
        <f>SUMIFS(bdd_V102[Activité combinée],bdd_V102[FINESS juridique],A324)</f>
        <v>40376.5</v>
      </c>
      <c r="E324" s="1">
        <f>SUMIFS(bdd_V102[Activité combinée],bdd_V102[FINESS juridique],A324,bdd_V102[Validation prérequis SUN-ES], "Oui")</f>
        <v>40376.5</v>
      </c>
      <c r="F324" s="148">
        <f t="shared" si="9"/>
        <v>1</v>
      </c>
      <c r="G324" s="1" t="str">
        <f t="shared" si="10"/>
        <v>Oui</v>
      </c>
    </row>
    <row r="325" spans="1:7">
      <c r="A325" s="1">
        <v>330000126</v>
      </c>
      <c r="B325" t="str">
        <f>_xlfn.XLOOKUP(A325,bdd_V102[FINESS juridique],bdd_V102[Raison sociale juridique],"")</f>
        <v>SA CLINIQUE D'ARCACHON</v>
      </c>
      <c r="C325" t="str">
        <f>_xlfn.XLOOKUP(A325,bdd_V102[FINESS juridique],bdd_V102[[Région du FINESS juridique ]],"")</f>
        <v>NOUVELLE-AQUITAINE</v>
      </c>
      <c r="D325" s="1">
        <f>SUMIFS(bdd_V102[Activité combinée],bdd_V102[FINESS juridique],A325)</f>
        <v>24985.5</v>
      </c>
      <c r="E325" s="1">
        <f>SUMIFS(bdd_V102[Activité combinée],bdd_V102[FINESS juridique],A325,bdd_V102[Validation prérequis SUN-ES], "Oui")</f>
        <v>24985.5</v>
      </c>
      <c r="F325" s="148">
        <f t="shared" si="9"/>
        <v>1</v>
      </c>
      <c r="G325" s="1" t="str">
        <f t="shared" si="10"/>
        <v>Oui</v>
      </c>
    </row>
    <row r="326" spans="1:7">
      <c r="A326" s="1">
        <v>330000134</v>
      </c>
      <c r="B326" t="str">
        <f>_xlfn.XLOOKUP(A326,bdd_V102[FINESS juridique],bdd_V102[Raison sociale juridique],"")</f>
        <v>SA POLYCLINIQUE BORDEAUX RIVE DROITE</v>
      </c>
      <c r="C326" t="str">
        <f>_xlfn.XLOOKUP(A326,bdd_V102[FINESS juridique],bdd_V102[[Région du FINESS juridique ]],"")</f>
        <v>NOUVELLE-AQUITAINE</v>
      </c>
      <c r="D326" s="1">
        <f>SUMIFS(bdd_V102[Activité combinée],bdd_V102[FINESS juridique],A326)</f>
        <v>83574.5</v>
      </c>
      <c r="E326" s="1">
        <f>SUMIFS(bdd_V102[Activité combinée],bdd_V102[FINESS juridique],A326,bdd_V102[Validation prérequis SUN-ES], "Oui")</f>
        <v>76094.5</v>
      </c>
      <c r="F326" s="148">
        <f t="shared" si="9"/>
        <v>0.91049901584813553</v>
      </c>
      <c r="G326" s="1" t="str">
        <f t="shared" si="10"/>
        <v>Oui</v>
      </c>
    </row>
    <row r="327" spans="1:7">
      <c r="A327" s="1">
        <v>330000175</v>
      </c>
      <c r="B327" t="str">
        <f>_xlfn.XLOOKUP(A327,bdd_V102[FINESS juridique],bdd_V102[Raison sociale juridique],"")</f>
        <v>CLINIQUE ANOUSTE</v>
      </c>
      <c r="C327" t="str">
        <f>_xlfn.XLOOKUP(A327,bdd_V102[FINESS juridique],bdd_V102[[Région du FINESS juridique ]],"")</f>
        <v>NOUVELLE-AQUITAINE</v>
      </c>
      <c r="D327" s="1">
        <f>SUMIFS(bdd_V102[Activité combinée],bdd_V102[FINESS juridique],A327)</f>
        <v>11910.75</v>
      </c>
      <c r="E327" s="1">
        <f>SUMIFS(bdd_V102[Activité combinée],bdd_V102[FINESS juridique],A327,bdd_V102[Validation prérequis SUN-ES], "Oui")</f>
        <v>11910.75</v>
      </c>
      <c r="F327" s="148">
        <f t="shared" si="9"/>
        <v>1</v>
      </c>
      <c r="G327" s="1" t="str">
        <f t="shared" si="10"/>
        <v>Oui</v>
      </c>
    </row>
    <row r="328" spans="1:7">
      <c r="A328" s="1">
        <v>330000191</v>
      </c>
      <c r="B328" t="str">
        <f>_xlfn.XLOOKUP(A328,bdd_V102[FINESS juridique],bdd_V102[Raison sociale juridique],"")</f>
        <v>MAISON DE SANTE LES PINS</v>
      </c>
      <c r="C328" t="str">
        <f>_xlfn.XLOOKUP(A328,bdd_V102[FINESS juridique],bdd_V102[[Région du FINESS juridique ]],"")</f>
        <v>NOUVELLE-AQUITAINE</v>
      </c>
      <c r="D328" s="1">
        <f>SUMIFS(bdd_V102[Activité combinée],bdd_V102[FINESS juridique],A328)</f>
        <v>14964.5</v>
      </c>
      <c r="E328" s="1">
        <f>SUMIFS(bdd_V102[Activité combinée],bdd_V102[FINESS juridique],A328,bdd_V102[Validation prérequis SUN-ES], "Oui")</f>
        <v>14964.5</v>
      </c>
      <c r="F328" s="148">
        <f t="shared" si="9"/>
        <v>1</v>
      </c>
      <c r="G328" s="1" t="str">
        <f t="shared" si="10"/>
        <v>Oui</v>
      </c>
    </row>
    <row r="329" spans="1:7">
      <c r="A329" s="1">
        <v>330000209</v>
      </c>
      <c r="B329" t="str">
        <f>_xlfn.XLOOKUP(A329,bdd_V102[FINESS juridique],bdd_V102[Raison sociale juridique],"")</f>
        <v>CLINIQUE BETHANIE</v>
      </c>
      <c r="C329" t="str">
        <f>_xlfn.XLOOKUP(A329,bdd_V102[FINESS juridique],bdd_V102[[Région du FINESS juridique ]],"")</f>
        <v>NOUVELLE-AQUITAINE</v>
      </c>
      <c r="D329" s="1">
        <f>SUMIFS(bdd_V102[Activité combinée],bdd_V102[FINESS juridique],A329)</f>
        <v>25173.5</v>
      </c>
      <c r="E329" s="1">
        <f>SUMIFS(bdd_V102[Activité combinée],bdd_V102[FINESS juridique],A329,bdd_V102[Validation prérequis SUN-ES], "Oui")</f>
        <v>25173.5</v>
      </c>
      <c r="F329" s="148">
        <f t="shared" si="9"/>
        <v>1</v>
      </c>
      <c r="G329" s="1" t="str">
        <f t="shared" si="10"/>
        <v>Oui</v>
      </c>
    </row>
    <row r="330" spans="1:7">
      <c r="A330" s="1">
        <v>330000225</v>
      </c>
      <c r="B330" t="str">
        <f>_xlfn.XLOOKUP(A330,bdd_V102[FINESS juridique],bdd_V102[Raison sociale juridique],"")</f>
        <v>S.A POLYCLINIQUE DE BORDEAUX-CAUDERAN</v>
      </c>
      <c r="C330" t="str">
        <f>_xlfn.XLOOKUP(A330,bdd_V102[FINESS juridique],bdd_V102[[Région du FINESS juridique ]],"")</f>
        <v>NOUVELLE-AQUITAINE</v>
      </c>
      <c r="D330" s="1">
        <f>SUMIFS(bdd_V102[Activité combinée],bdd_V102[FINESS juridique],A330)</f>
        <v>14300.5</v>
      </c>
      <c r="E330" s="1">
        <f>SUMIFS(bdd_V102[Activité combinée],bdd_V102[FINESS juridique],A330,bdd_V102[Validation prérequis SUN-ES], "Oui")</f>
        <v>14300.5</v>
      </c>
      <c r="F330" s="148">
        <f t="shared" si="9"/>
        <v>1</v>
      </c>
      <c r="G330" s="1" t="str">
        <f t="shared" si="10"/>
        <v>Oui</v>
      </c>
    </row>
    <row r="331" spans="1:7">
      <c r="A331" s="1">
        <v>330000258</v>
      </c>
      <c r="B331" t="str">
        <f>_xlfn.XLOOKUP(A331,bdd_V102[FINESS juridique],bdd_V102[Raison sociale juridique],"")</f>
        <v>NEPHRO-DIALYSE SAS CTMR ST-AUGUSTIN</v>
      </c>
      <c r="C331" t="str">
        <f>_xlfn.XLOOKUP(A331,bdd_V102[FINESS juridique],bdd_V102[[Région du FINESS juridique ]],"")</f>
        <v>NOUVELLE-AQUITAINE</v>
      </c>
      <c r="D331" s="1">
        <f>SUMIFS(bdd_V102[Activité combinée],bdd_V102[FINESS juridique],A331)</f>
        <v>12807</v>
      </c>
      <c r="E331" s="1">
        <f>SUMIFS(bdd_V102[Activité combinée],bdd_V102[FINESS juridique],A331,bdd_V102[Validation prérequis SUN-ES], "Oui")</f>
        <v>12807</v>
      </c>
      <c r="F331" s="148">
        <f t="shared" ref="F331:F394" si="11">E331/D331</f>
        <v>1</v>
      </c>
      <c r="G331" s="1" t="str">
        <f t="shared" si="10"/>
        <v>Oui</v>
      </c>
    </row>
    <row r="332" spans="1:7">
      <c r="A332" s="1">
        <v>330000274</v>
      </c>
      <c r="B332" t="str">
        <f>_xlfn.XLOOKUP(A332,bdd_V102[FINESS juridique],bdd_V102[Raison sociale juridique],"")</f>
        <v>POLYCLINIQUE BX-NORD-AQUITAINE</v>
      </c>
      <c r="C332" t="str">
        <f>_xlfn.XLOOKUP(A332,bdd_V102[FINESS juridique],bdd_V102[[Région du FINESS juridique ]],"")</f>
        <v>NOUVELLE-AQUITAINE</v>
      </c>
      <c r="D332" s="1">
        <f>SUMIFS(bdd_V102[Activité combinée],bdd_V102[FINESS juridique],A332)</f>
        <v>162416.5</v>
      </c>
      <c r="E332" s="1">
        <f>SUMIFS(bdd_V102[Activité combinée],bdd_V102[FINESS juridique],A332,bdd_V102[Validation prérequis SUN-ES], "Oui")</f>
        <v>149565.5</v>
      </c>
      <c r="F332" s="148">
        <f t="shared" si="11"/>
        <v>0.92087626565034952</v>
      </c>
      <c r="G332" s="1" t="str">
        <f t="shared" si="10"/>
        <v>Oui</v>
      </c>
    </row>
    <row r="333" spans="1:7">
      <c r="A333" s="1">
        <v>330000282</v>
      </c>
      <c r="B333" t="str">
        <f>_xlfn.XLOOKUP(A333,bdd_V102[FINESS juridique],bdd_V102[Raison sociale juridique],"")</f>
        <v>SAS CLINIQUE OPHTALMOLOGIQUE THIERS</v>
      </c>
      <c r="C333" t="str">
        <f>_xlfn.XLOOKUP(A333,bdd_V102[FINESS juridique],bdd_V102[[Région du FINESS juridique ]],"")</f>
        <v>NOUVELLE-AQUITAINE</v>
      </c>
      <c r="D333" s="1">
        <f>SUMIFS(bdd_V102[Activité combinée],bdd_V102[FINESS juridique],A333)</f>
        <v>10816</v>
      </c>
      <c r="E333" s="1">
        <f>SUMIFS(bdd_V102[Activité combinée],bdd_V102[FINESS juridique],A333,bdd_V102[Validation prérequis SUN-ES], "Oui")</f>
        <v>10816</v>
      </c>
      <c r="F333" s="148">
        <f t="shared" si="11"/>
        <v>1</v>
      </c>
      <c r="G333" s="1" t="str">
        <f t="shared" si="10"/>
        <v>Oui</v>
      </c>
    </row>
    <row r="334" spans="1:7">
      <c r="A334" s="1">
        <v>330000308</v>
      </c>
      <c r="B334" t="str">
        <f>_xlfn.XLOOKUP(A334,bdd_V102[FINESS juridique],bdd_V102[Raison sociale juridique],"")</f>
        <v>SAS HOPITAL PRIVE SAINT MARTIN</v>
      </c>
      <c r="C334" t="str">
        <f>_xlfn.XLOOKUP(A334,bdd_V102[FINESS juridique],bdd_V102[[Région du FINESS juridique ]],"")</f>
        <v>NOUVELLE-AQUITAINE</v>
      </c>
      <c r="D334" s="1">
        <f>SUMIFS(bdd_V102[Activité combinée],bdd_V102[FINESS juridique],A334)</f>
        <v>78043.5</v>
      </c>
      <c r="E334" s="1">
        <f>SUMIFS(bdd_V102[Activité combinée],bdd_V102[FINESS juridique],A334,bdd_V102[Validation prérequis SUN-ES], "Oui")</f>
        <v>78043.5</v>
      </c>
      <c r="F334" s="148">
        <f t="shared" si="11"/>
        <v>1</v>
      </c>
      <c r="G334" s="1" t="str">
        <f t="shared" si="10"/>
        <v>Oui</v>
      </c>
    </row>
    <row r="335" spans="1:7">
      <c r="A335" s="1">
        <v>330000316</v>
      </c>
      <c r="B335" t="str">
        <f>_xlfn.XLOOKUP(A335,bdd_V102[FINESS juridique],bdd_V102[Raison sociale juridique],"")</f>
        <v>CLINIQUE SAINTE ANNE</v>
      </c>
      <c r="C335" t="str">
        <f>_xlfn.XLOOKUP(A335,bdd_V102[FINESS juridique],bdd_V102[[Région du FINESS juridique ]],"")</f>
        <v>NOUVELLE-AQUITAINE</v>
      </c>
      <c r="D335" s="1">
        <f>SUMIFS(bdd_V102[Activité combinée],bdd_V102[FINESS juridique],A335)</f>
        <v>17133.5</v>
      </c>
      <c r="E335" s="1">
        <f>SUMIFS(bdd_V102[Activité combinée],bdd_V102[FINESS juridique],A335,bdd_V102[Validation prérequis SUN-ES], "Oui")</f>
        <v>17133.5</v>
      </c>
      <c r="F335" s="148">
        <f t="shared" si="11"/>
        <v>1</v>
      </c>
      <c r="G335" s="1" t="str">
        <f t="shared" si="10"/>
        <v>Oui</v>
      </c>
    </row>
    <row r="336" spans="1:7">
      <c r="A336" s="1">
        <v>330000324</v>
      </c>
      <c r="B336" t="str">
        <f>_xlfn.XLOOKUP(A336,bdd_V102[FINESS juridique],bdd_V102[Raison sociale juridique],"")</f>
        <v>ASS LES AMIS DE L'OEUVRE WALLERSTEIN</v>
      </c>
      <c r="C336" t="str">
        <f>_xlfn.XLOOKUP(A336,bdd_V102[FINESS juridique],bdd_V102[[Région du FINESS juridique ]],"")</f>
        <v>NOUVELLE-AQUITAINE</v>
      </c>
      <c r="D336" s="1">
        <f>SUMIFS(bdd_V102[Activité combinée],bdd_V102[FINESS juridique],A336)</f>
        <v>40955</v>
      </c>
      <c r="E336" s="1">
        <f>SUMIFS(bdd_V102[Activité combinée],bdd_V102[FINESS juridique],A336,bdd_V102[Validation prérequis SUN-ES], "Oui")</f>
        <v>0</v>
      </c>
      <c r="F336" s="148">
        <f t="shared" si="11"/>
        <v>0</v>
      </c>
      <c r="G336" s="1" t="str">
        <f t="shared" si="10"/>
        <v>Non</v>
      </c>
    </row>
    <row r="337" spans="1:7">
      <c r="A337" s="1">
        <v>330000431</v>
      </c>
      <c r="B337" t="str">
        <f>_xlfn.XLOOKUP(A337,bdd_V102[FINESS juridique],bdd_V102[Raison sociale juridique],"")</f>
        <v>MONTALIER</v>
      </c>
      <c r="C337" t="str">
        <f>_xlfn.XLOOKUP(A337,bdd_V102[FINESS juridique],bdd_V102[[Région du FINESS juridique ]],"")</f>
        <v>NOUVELLE-AQUITAINE</v>
      </c>
      <c r="D337" s="1">
        <f>SUMIFS(bdd_V102[Activité combinée],bdd_V102[FINESS juridique],A337)</f>
        <v>11165.5</v>
      </c>
      <c r="E337" s="1">
        <f>SUMIFS(bdd_V102[Activité combinée],bdd_V102[FINESS juridique],A337,bdd_V102[Validation prérequis SUN-ES], "Oui")</f>
        <v>11165.5</v>
      </c>
      <c r="F337" s="148">
        <f t="shared" si="11"/>
        <v>1</v>
      </c>
      <c r="G337" s="1" t="str">
        <f t="shared" si="10"/>
        <v>Oui</v>
      </c>
    </row>
    <row r="338" spans="1:7">
      <c r="A338" s="1">
        <v>330000480</v>
      </c>
      <c r="B338" t="str">
        <f>_xlfn.XLOOKUP(A338,bdd_V102[FINESS juridique],bdd_V102[Raison sociale juridique],"")</f>
        <v>ASSOCIATION ST VINCENT DE PAUL</v>
      </c>
      <c r="C338" t="str">
        <f>_xlfn.XLOOKUP(A338,bdd_V102[FINESS juridique],bdd_V102[[Région du FINESS juridique ]],"")</f>
        <v>NOUVELLE-AQUITAINE</v>
      </c>
      <c r="D338" s="1">
        <f>SUMIFS(bdd_V102[Activité combinée],bdd_V102[FINESS juridique],A338)</f>
        <v>3939.25</v>
      </c>
      <c r="E338" s="1">
        <f>SUMIFS(bdd_V102[Activité combinée],bdd_V102[FINESS juridique],A338,bdd_V102[Validation prérequis SUN-ES], "Oui")</f>
        <v>0</v>
      </c>
      <c r="F338" s="148">
        <f t="shared" si="11"/>
        <v>0</v>
      </c>
      <c r="G338" s="1" t="str">
        <f t="shared" si="10"/>
        <v>Non</v>
      </c>
    </row>
    <row r="339" spans="1:7">
      <c r="A339" s="1">
        <v>330000670</v>
      </c>
      <c r="B339" t="str">
        <f>_xlfn.XLOOKUP(A339,bdd_V102[FINESS juridique],bdd_V102[Raison sociale juridique],"")</f>
        <v>NOUVELLE CLINIQUE BORDEAUX TONDU</v>
      </c>
      <c r="C339" t="str">
        <f>_xlfn.XLOOKUP(A339,bdd_V102[FINESS juridique],bdd_V102[[Région du FINESS juridique ]],"")</f>
        <v>NOUVELLE-AQUITAINE</v>
      </c>
      <c r="D339" s="1">
        <f>SUMIFS(bdd_V102[Activité combinée],bdd_V102[FINESS juridique],A339)</f>
        <v>42801</v>
      </c>
      <c r="E339" s="1">
        <f>SUMIFS(bdd_V102[Activité combinée],bdd_V102[FINESS juridique],A339,bdd_V102[Validation prérequis SUN-ES], "Oui")</f>
        <v>42801</v>
      </c>
      <c r="F339" s="148">
        <f t="shared" si="11"/>
        <v>1</v>
      </c>
      <c r="G339" s="1" t="str">
        <f t="shared" si="10"/>
        <v>Oui</v>
      </c>
    </row>
    <row r="340" spans="1:7">
      <c r="A340" s="1">
        <v>330000779</v>
      </c>
      <c r="B340" t="str">
        <f>_xlfn.XLOOKUP(A340,bdd_V102[FINESS juridique],bdd_V102[Raison sociale juridique],"")</f>
        <v>SOCIETE D'HYGIENE MENTALE D'AQUITAINE</v>
      </c>
      <c r="C340" t="str">
        <f>_xlfn.XLOOKUP(A340,bdd_V102[FINESS juridique],bdd_V102[[Région du FINESS juridique ]],"")</f>
        <v>NOUVELLE-AQUITAINE</v>
      </c>
      <c r="D340" s="1">
        <f>SUMIFS(bdd_V102[Activité combinée],bdd_V102[FINESS juridique],A340)</f>
        <v>5710.75</v>
      </c>
      <c r="E340" s="1">
        <f>SUMIFS(bdd_V102[Activité combinée],bdd_V102[FINESS juridique],A340,bdd_V102[Validation prérequis SUN-ES], "Oui")</f>
        <v>0</v>
      </c>
      <c r="F340" s="148">
        <f t="shared" si="11"/>
        <v>0</v>
      </c>
      <c r="G340" s="1" t="str">
        <f t="shared" si="10"/>
        <v>Non</v>
      </c>
    </row>
    <row r="341" spans="1:7">
      <c r="A341" s="1">
        <v>330000928</v>
      </c>
      <c r="B341" t="str">
        <f>_xlfn.XLOOKUP(A341,bdd_V102[FINESS juridique],bdd_V102[Raison sociale juridique],"")</f>
        <v>AQUITAINE SANTE</v>
      </c>
      <c r="C341" t="str">
        <f>_xlfn.XLOOKUP(A341,bdd_V102[FINESS juridique],bdd_V102[[Région du FINESS juridique ]],"")</f>
        <v>NOUVELLE-AQUITAINE</v>
      </c>
      <c r="D341" s="1">
        <f>SUMIFS(bdd_V102[Activité combinée],bdd_V102[FINESS juridique],A341)</f>
        <v>55883.5</v>
      </c>
      <c r="E341" s="1">
        <f>SUMIFS(bdd_V102[Activité combinée],bdd_V102[FINESS juridique],A341,bdd_V102[Validation prérequis SUN-ES], "Oui")</f>
        <v>55883.5</v>
      </c>
      <c r="F341" s="148">
        <f t="shared" si="11"/>
        <v>1</v>
      </c>
      <c r="G341" s="1" t="str">
        <f t="shared" si="10"/>
        <v>Oui</v>
      </c>
    </row>
    <row r="342" spans="1:7">
      <c r="A342" s="1">
        <v>330021429</v>
      </c>
      <c r="B342" t="str">
        <f>_xlfn.XLOOKUP(A342,bdd_V102[FINESS juridique],bdd_V102[Raison sociale juridique],"")</f>
        <v>SA CLINIQUE SPORT DE BORDEAUX-MERIGNAC</v>
      </c>
      <c r="C342" t="str">
        <f>_xlfn.XLOOKUP(A342,bdd_V102[FINESS juridique],bdd_V102[[Région du FINESS juridique ]],"")</f>
        <v>NOUVELLE-AQUITAINE</v>
      </c>
      <c r="D342" s="1">
        <f>SUMIFS(bdd_V102[Activité combinée],bdd_V102[FINESS juridique],A342)</f>
        <v>21390</v>
      </c>
      <c r="E342" s="1">
        <f>SUMIFS(bdd_V102[Activité combinée],bdd_V102[FINESS juridique],A342,bdd_V102[Validation prérequis SUN-ES], "Oui")</f>
        <v>21390</v>
      </c>
      <c r="F342" s="148">
        <f t="shared" si="11"/>
        <v>1</v>
      </c>
      <c r="G342" s="1" t="str">
        <f t="shared" si="10"/>
        <v>Oui</v>
      </c>
    </row>
    <row r="343" spans="1:7">
      <c r="A343" s="1">
        <v>330025859</v>
      </c>
      <c r="B343" t="str">
        <f>_xlfn.XLOOKUP(A343,bdd_V102[FINESS juridique],bdd_V102[Raison sociale juridique],"")</f>
        <v>ASSOCIATION HAD VIGNES ET RIVIERES</v>
      </c>
      <c r="C343" t="str">
        <f>_xlfn.XLOOKUP(A343,bdd_V102[FINESS juridique],bdd_V102[[Région du FINESS juridique ]],"")</f>
        <v>NOUVELLE-AQUITAINE</v>
      </c>
      <c r="D343" s="1">
        <f>SUMIFS(bdd_V102[Activité combinée],bdd_V102[FINESS juridique],A343)</f>
        <v>16498</v>
      </c>
      <c r="E343" s="1">
        <f>SUMIFS(bdd_V102[Activité combinée],bdd_V102[FINESS juridique],A343,bdd_V102[Validation prérequis SUN-ES], "Oui")</f>
        <v>0</v>
      </c>
      <c r="F343" s="148">
        <f t="shared" si="11"/>
        <v>0</v>
      </c>
      <c r="G343" s="1" t="str">
        <f t="shared" si="10"/>
        <v>Non</v>
      </c>
    </row>
    <row r="344" spans="1:7">
      <c r="A344" s="1">
        <v>330050899</v>
      </c>
      <c r="B344" t="str">
        <f>_xlfn.XLOOKUP(A344,bdd_V102[FINESS juridique],bdd_V102[Raison sociale juridique],"")</f>
        <v>SAS COLISEE FRANCE</v>
      </c>
      <c r="C344" t="str">
        <f>_xlfn.XLOOKUP(A344,bdd_V102[FINESS juridique],bdd_V102[[Région du FINESS juridique ]],"")</f>
        <v>NOUVELLE-AQUITAINE</v>
      </c>
      <c r="D344" s="1">
        <f>SUMIFS(bdd_V102[Activité combinée],bdd_V102[FINESS juridique],A344)</f>
        <v>80513</v>
      </c>
      <c r="E344" s="1">
        <f>SUMIFS(bdd_V102[Activité combinée],bdd_V102[FINESS juridique],A344,bdd_V102[Validation prérequis SUN-ES], "Oui")</f>
        <v>80513</v>
      </c>
      <c r="F344" s="148">
        <f t="shared" si="11"/>
        <v>1</v>
      </c>
      <c r="G344" s="1" t="str">
        <f t="shared" si="10"/>
        <v>Oui</v>
      </c>
    </row>
    <row r="345" spans="1:7">
      <c r="A345" s="1">
        <v>330055542</v>
      </c>
      <c r="B345" t="str">
        <f>_xlfn.XLOOKUP(A345,bdd_V102[FINESS juridique],bdd_V102[Raison sociale juridique],"")</f>
        <v>CLINIQUE MEDECINE PHYSIQ-READPT FONCT.</v>
      </c>
      <c r="C345" t="str">
        <f>_xlfn.XLOOKUP(A345,bdd_V102[FINESS juridique],bdd_V102[[Région du FINESS juridique ]],"")</f>
        <v>NOUVELLE-AQUITAINE</v>
      </c>
      <c r="D345" s="1">
        <f>SUMIFS(bdd_V102[Activité combinée],bdd_V102[FINESS juridique],A345)</f>
        <v>36285.5</v>
      </c>
      <c r="E345" s="1">
        <f>SUMIFS(bdd_V102[Activité combinée],bdd_V102[FINESS juridique],A345,bdd_V102[Validation prérequis SUN-ES], "Oui")</f>
        <v>36285.5</v>
      </c>
      <c r="F345" s="148">
        <f t="shared" si="11"/>
        <v>1</v>
      </c>
      <c r="G345" s="1" t="str">
        <f t="shared" si="10"/>
        <v>Oui</v>
      </c>
    </row>
    <row r="346" spans="1:7">
      <c r="A346" s="1">
        <v>330056540</v>
      </c>
      <c r="B346" t="str">
        <f>_xlfn.XLOOKUP(A346,bdd_V102[FINESS juridique],bdd_V102[Raison sociale juridique],"")</f>
        <v>UGECAM AQUITAINE</v>
      </c>
      <c r="C346" t="str">
        <f>_xlfn.XLOOKUP(A346,bdd_V102[FINESS juridique],bdd_V102[[Région du FINESS juridique ]],"")</f>
        <v>NOUVELLE-AQUITAINE</v>
      </c>
      <c r="D346" s="1">
        <f>SUMIFS(bdd_V102[Activité combinée],bdd_V102[FINESS juridique],A346)</f>
        <v>95437.75</v>
      </c>
      <c r="E346" s="1">
        <f>SUMIFS(bdd_V102[Activité combinée],bdd_V102[FINESS juridique],A346,bdd_V102[Validation prérequis SUN-ES], "Oui")</f>
        <v>95437.75</v>
      </c>
      <c r="F346" s="148">
        <f t="shared" si="11"/>
        <v>1</v>
      </c>
      <c r="G346" s="1" t="str">
        <f t="shared" si="10"/>
        <v>Oui</v>
      </c>
    </row>
    <row r="347" spans="1:7">
      <c r="A347" s="1">
        <v>330056839</v>
      </c>
      <c r="B347" t="str">
        <f>_xlfn.XLOOKUP(A347,bdd_V102[FINESS juridique],bdd_V102[Raison sociale juridique],"")</f>
        <v>SAS CLINIQUE LES HORIZONS</v>
      </c>
      <c r="C347" t="str">
        <f>_xlfn.XLOOKUP(A347,bdd_V102[FINESS juridique],bdd_V102[[Région du FINESS juridique ]],"")</f>
        <v>NOUVELLE-AQUITAINE</v>
      </c>
      <c r="D347" s="1">
        <f>SUMIFS(bdd_V102[Activité combinée],bdd_V102[FINESS juridique],A347)</f>
        <v>14254</v>
      </c>
      <c r="E347" s="1">
        <f>SUMIFS(bdd_V102[Activité combinée],bdd_V102[FINESS juridique],A347,bdd_V102[Validation prérequis SUN-ES], "Oui")</f>
        <v>14254</v>
      </c>
      <c r="F347" s="148">
        <f t="shared" si="11"/>
        <v>1</v>
      </c>
      <c r="G347" s="1" t="str">
        <f t="shared" si="10"/>
        <v>Oui</v>
      </c>
    </row>
    <row r="348" spans="1:7">
      <c r="A348" s="1">
        <v>330059825</v>
      </c>
      <c r="B348" t="str">
        <f>_xlfn.XLOOKUP(A348,bdd_V102[FINESS juridique],bdd_V102[Raison sociale juridique],"")</f>
        <v>CTRE PSY AMBULATOIRE DE CENON</v>
      </c>
      <c r="C348" t="str">
        <f>_xlfn.XLOOKUP(A348,bdd_V102[FINESS juridique],bdd_V102[[Région du FINESS juridique ]],"")</f>
        <v>NOUVELLE-AQUITAINE</v>
      </c>
      <c r="D348" s="1">
        <f>SUMIFS(bdd_V102[Activité combinée],bdd_V102[FINESS juridique],A348)</f>
        <v>2904</v>
      </c>
      <c r="E348" s="1">
        <f>SUMIFS(bdd_V102[Activité combinée],bdd_V102[FINESS juridique],A348,bdd_V102[Validation prérequis SUN-ES], "Oui")</f>
        <v>2904</v>
      </c>
      <c r="F348" s="148">
        <f t="shared" si="11"/>
        <v>1</v>
      </c>
      <c r="G348" s="1" t="str">
        <f t="shared" si="10"/>
        <v>Oui</v>
      </c>
    </row>
    <row r="349" spans="1:7">
      <c r="A349" s="1">
        <v>330060641</v>
      </c>
      <c r="B349" t="str">
        <f>_xlfn.XLOOKUP(A349,bdd_V102[FINESS juridique],bdd_V102[Raison sociale juridique],"")</f>
        <v>GCS CLINIQUE CHIRURGICALE LIBOURNAIS</v>
      </c>
      <c r="C349" t="str">
        <f>_xlfn.XLOOKUP(A349,bdd_V102[FINESS juridique],bdd_V102[[Région du FINESS juridique ]],"")</f>
        <v>NOUVELLE-AQUITAINE</v>
      </c>
      <c r="D349" s="1">
        <f>SUMIFS(bdd_V102[Activité combinée],bdd_V102[FINESS juridique],A349)</f>
        <v>15006.5</v>
      </c>
      <c r="E349" s="1">
        <f>SUMIFS(bdd_V102[Activité combinée],bdd_V102[FINESS juridique],A349,bdd_V102[Validation prérequis SUN-ES], "Oui")</f>
        <v>15006.5</v>
      </c>
      <c r="F349" s="148">
        <f t="shared" si="11"/>
        <v>1</v>
      </c>
      <c r="G349" s="1" t="str">
        <f t="shared" si="10"/>
        <v>Oui</v>
      </c>
    </row>
    <row r="350" spans="1:7">
      <c r="A350" s="1">
        <v>330062639</v>
      </c>
      <c r="B350" t="str">
        <f>_xlfn.XLOOKUP(A350,bdd_V102[FINESS juridique],bdd_V102[Raison sociale juridique],"")</f>
        <v>THERAE CENTRE MEDICAL</v>
      </c>
      <c r="C350" t="str">
        <f>_xlfn.XLOOKUP(A350,bdd_V102[FINESS juridique],bdd_V102[[Région du FINESS juridique ]],"")</f>
        <v>NOUVELLE-AQUITAINE</v>
      </c>
      <c r="D350" s="1">
        <f>SUMIFS(bdd_V102[Activité combinée],bdd_V102[FINESS juridique],A350)</f>
        <v>18538</v>
      </c>
      <c r="E350" s="1">
        <f>SUMIFS(bdd_V102[Activité combinée],bdd_V102[FINESS juridique],A350,bdd_V102[Validation prérequis SUN-ES], "Oui")</f>
        <v>18538</v>
      </c>
      <c r="F350" s="148">
        <f t="shared" si="11"/>
        <v>1</v>
      </c>
      <c r="G350" s="1" t="str">
        <f t="shared" si="10"/>
        <v>Oui</v>
      </c>
    </row>
    <row r="351" spans="1:7">
      <c r="A351" s="1">
        <v>330780347</v>
      </c>
      <c r="B351" t="str">
        <f>_xlfn.XLOOKUP(A351,bdd_V102[FINESS juridique],bdd_V102[Raison sociale juridique],"")</f>
        <v>MAISON DE SANTE MARIE GALENE</v>
      </c>
      <c r="C351" t="str">
        <f>_xlfn.XLOOKUP(A351,bdd_V102[FINESS juridique],bdd_V102[[Région du FINESS juridique ]],"")</f>
        <v>NOUVELLE-AQUITAINE</v>
      </c>
      <c r="D351" s="1">
        <f>SUMIFS(bdd_V102[Activité combinée],bdd_V102[FINESS juridique],A351)</f>
        <v>12658</v>
      </c>
      <c r="E351" s="1">
        <f>SUMIFS(bdd_V102[Activité combinée],bdd_V102[FINESS juridique],A351,bdd_V102[Validation prérequis SUN-ES], "Oui")</f>
        <v>12658</v>
      </c>
      <c r="F351" s="148">
        <f t="shared" si="11"/>
        <v>1</v>
      </c>
      <c r="G351" s="1" t="str">
        <f t="shared" si="10"/>
        <v>Oui</v>
      </c>
    </row>
    <row r="352" spans="1:7">
      <c r="A352" s="1">
        <v>330780545</v>
      </c>
      <c r="B352" t="str">
        <f>_xlfn.XLOOKUP(A352,bdd_V102[FINESS juridique],bdd_V102[Raison sociale juridique],"")</f>
        <v>HOPITAL SUBURBAIN</v>
      </c>
      <c r="C352" t="str">
        <f>_xlfn.XLOOKUP(A352,bdd_V102[FINESS juridique],bdd_V102[[Région du FINESS juridique ]],"")</f>
        <v>NOUVELLE-AQUITAINE</v>
      </c>
      <c r="D352" s="1">
        <f>SUMIFS(bdd_V102[Activité combinée],bdd_V102[FINESS juridique],A352)</f>
        <v>42062.5</v>
      </c>
      <c r="E352" s="1">
        <f>SUMIFS(bdd_V102[Activité combinée],bdd_V102[FINESS juridique],A352,bdd_V102[Validation prérequis SUN-ES], "Oui")</f>
        <v>42062.5</v>
      </c>
      <c r="F352" s="148">
        <f t="shared" si="11"/>
        <v>1</v>
      </c>
      <c r="G352" s="1" t="str">
        <f t="shared" si="10"/>
        <v>Oui</v>
      </c>
    </row>
    <row r="353" spans="1:7">
      <c r="A353" s="1">
        <v>330780552</v>
      </c>
      <c r="B353" t="str">
        <f>_xlfn.XLOOKUP(A353,bdd_V102[FINESS juridique],bdd_V102[Raison sociale juridique],"")</f>
        <v>FONDATION MSP BAGATELLE</v>
      </c>
      <c r="C353" t="str">
        <f>_xlfn.XLOOKUP(A353,bdd_V102[FINESS juridique],bdd_V102[[Région du FINESS juridique ]],"")</f>
        <v>NOUVELLE-AQUITAINE</v>
      </c>
      <c r="D353" s="1">
        <f>SUMIFS(bdd_V102[Activité combinée],bdd_V102[FINESS juridique],A353)</f>
        <v>139267</v>
      </c>
      <c r="E353" s="1">
        <f>SUMIFS(bdd_V102[Activité combinée],bdd_V102[FINESS juridique],A353,bdd_V102[Validation prérequis SUN-ES], "Oui")</f>
        <v>0</v>
      </c>
      <c r="F353" s="148">
        <f t="shared" si="11"/>
        <v>0</v>
      </c>
      <c r="G353" s="1" t="str">
        <f t="shared" si="10"/>
        <v>Non</v>
      </c>
    </row>
    <row r="354" spans="1:7">
      <c r="A354" s="1">
        <v>330781329</v>
      </c>
      <c r="B354" t="str">
        <f>_xlfn.XLOOKUP(A354,bdd_V102[FINESS juridique],bdd_V102[Raison sociale juridique],"")</f>
        <v>INSTITUT BERGONIE</v>
      </c>
      <c r="C354" t="str">
        <f>_xlfn.XLOOKUP(A354,bdd_V102[FINESS juridique],bdd_V102[[Région du FINESS juridique ]],"")</f>
        <v>NOUVELLE-AQUITAINE</v>
      </c>
      <c r="D354" s="1">
        <f>SUMIFS(bdd_V102[Activité combinée],bdd_V102[FINESS juridique],A354)</f>
        <v>73764</v>
      </c>
      <c r="E354" s="1">
        <f>SUMIFS(bdd_V102[Activité combinée],bdd_V102[FINESS juridique],A354,bdd_V102[Validation prérequis SUN-ES], "Oui")</f>
        <v>73764</v>
      </c>
      <c r="F354" s="148">
        <f t="shared" si="11"/>
        <v>1</v>
      </c>
      <c r="G354" s="1" t="str">
        <f t="shared" si="10"/>
        <v>Oui</v>
      </c>
    </row>
    <row r="355" spans="1:7">
      <c r="A355" s="1">
        <v>330781386</v>
      </c>
      <c r="B355" t="str">
        <f>_xlfn.XLOOKUP(A355,bdd_V102[FINESS juridique],bdd_V102[Raison sociale juridique],"")</f>
        <v>FED GIR LUTTE CONTRE MALADIE RESPIR</v>
      </c>
      <c r="C355" t="str">
        <f>_xlfn.XLOOKUP(A355,bdd_V102[FINESS juridique],bdd_V102[[Région du FINESS juridique ]],"")</f>
        <v>NOUVELLE-AQUITAINE</v>
      </c>
      <c r="D355" s="1">
        <f>SUMIFS(bdd_V102[Activité combinée],bdd_V102[FINESS juridique],A355)</f>
        <v>9592</v>
      </c>
      <c r="E355" s="1">
        <f>SUMIFS(bdd_V102[Activité combinée],bdd_V102[FINESS juridique],A355,bdd_V102[Validation prérequis SUN-ES], "Oui")</f>
        <v>0</v>
      </c>
      <c r="F355" s="148">
        <f t="shared" si="11"/>
        <v>0</v>
      </c>
      <c r="G355" s="1" t="str">
        <f t="shared" si="10"/>
        <v>Non</v>
      </c>
    </row>
    <row r="356" spans="1:7">
      <c r="A356" s="1">
        <v>330785072</v>
      </c>
      <c r="B356" t="str">
        <f>_xlfn.XLOOKUP(A356,bdd_V102[FINESS juridique],bdd_V102[Raison sociale juridique],"")</f>
        <v>ASSOCIATION RENOVATION</v>
      </c>
      <c r="C356" t="str">
        <f>_xlfn.XLOOKUP(A356,bdd_V102[FINESS juridique],bdd_V102[[Région du FINESS juridique ]],"")</f>
        <v>NOUVELLE-AQUITAINE</v>
      </c>
      <c r="D356" s="1">
        <f>SUMIFS(bdd_V102[Activité combinée],bdd_V102[FINESS juridique],A356)</f>
        <v>12639.25</v>
      </c>
      <c r="E356" s="1">
        <f>SUMIFS(bdd_V102[Activité combinée],bdd_V102[FINESS juridique],A356,bdd_V102[Validation prérequis SUN-ES], "Oui")</f>
        <v>5907.5</v>
      </c>
      <c r="F356" s="148">
        <f t="shared" si="11"/>
        <v>0.46739323931404159</v>
      </c>
      <c r="G356" s="1" t="str">
        <f t="shared" si="10"/>
        <v>Non</v>
      </c>
    </row>
    <row r="357" spans="1:7">
      <c r="A357" s="1">
        <v>330790809</v>
      </c>
      <c r="B357" t="str">
        <f>_xlfn.XLOOKUP(A357,bdd_V102[FINESS juridique],bdd_V102[Raison sociale juridique],"")</f>
        <v>ASSO POUR LA READAPTATION &amp; L'INTEGRAT</v>
      </c>
      <c r="C357" t="str">
        <f>_xlfn.XLOOKUP(A357,bdd_V102[FINESS juridique],bdd_V102[[Région du FINESS juridique ]],"")</f>
        <v>NOUVELLE-AQUITAINE</v>
      </c>
      <c r="D357" s="1">
        <f>SUMIFS(bdd_V102[Activité combinée],bdd_V102[FINESS juridique],A357)</f>
        <v>2450.5</v>
      </c>
      <c r="E357" s="1">
        <f>SUMIFS(bdd_V102[Activité combinée],bdd_V102[FINESS juridique],A357,bdd_V102[Validation prérequis SUN-ES], "Oui")</f>
        <v>0</v>
      </c>
      <c r="F357" s="148">
        <f t="shared" si="11"/>
        <v>0</v>
      </c>
      <c r="G357" s="1" t="str">
        <f t="shared" si="10"/>
        <v>Non</v>
      </c>
    </row>
    <row r="358" spans="1:7">
      <c r="A358" s="1">
        <v>330796392</v>
      </c>
      <c r="B358" t="str">
        <f>_xlfn.XLOOKUP(A358,bdd_V102[FINESS juridique],bdd_V102[Raison sociale juridique],"")</f>
        <v>PAVILLON DE LA MUTUALITE</v>
      </c>
      <c r="C358" t="str">
        <f>_xlfn.XLOOKUP(A358,bdd_V102[FINESS juridique],bdd_V102[[Région du FINESS juridique ]],"")</f>
        <v>NOUVELLE-AQUITAINE</v>
      </c>
      <c r="D358" s="1">
        <f>SUMIFS(bdd_V102[Activité combinée],bdd_V102[FINESS juridique],A358)</f>
        <v>96490.5</v>
      </c>
      <c r="E358" s="1">
        <f>SUMIFS(bdd_V102[Activité combinée],bdd_V102[FINESS juridique],A358,bdd_V102[Validation prérequis SUN-ES], "Oui")</f>
        <v>96490.5</v>
      </c>
      <c r="F358" s="148">
        <f t="shared" si="11"/>
        <v>1</v>
      </c>
      <c r="G358" s="1" t="str">
        <f t="shared" si="10"/>
        <v>Oui</v>
      </c>
    </row>
    <row r="359" spans="1:7">
      <c r="A359" s="1">
        <v>340000074</v>
      </c>
      <c r="B359" t="str">
        <f>_xlfn.XLOOKUP(A359,bdd_V102[FINESS juridique],bdd_V102[Raison sociale juridique],"")</f>
        <v>SAS POLYCL ST PRIVAT</v>
      </c>
      <c r="C359" t="str">
        <f>_xlfn.XLOOKUP(A359,bdd_V102[FINESS juridique],bdd_V102[[Région du FINESS juridique ]],"")</f>
        <v>OCCITANIE</v>
      </c>
      <c r="D359" s="1">
        <f>SUMIFS(bdd_V102[Activité combinée],bdd_V102[FINESS juridique],A359)</f>
        <v>71499</v>
      </c>
      <c r="E359" s="1">
        <f>SUMIFS(bdd_V102[Activité combinée],bdd_V102[FINESS juridique],A359,bdd_V102[Validation prérequis SUN-ES], "Oui")</f>
        <v>71499</v>
      </c>
      <c r="F359" s="148">
        <f t="shared" si="11"/>
        <v>1</v>
      </c>
      <c r="G359" s="1" t="str">
        <f t="shared" si="10"/>
        <v>Oui</v>
      </c>
    </row>
    <row r="360" spans="1:7">
      <c r="A360" s="1">
        <v>340000082</v>
      </c>
      <c r="B360" t="str">
        <f>_xlfn.XLOOKUP(A360,bdd_V102[FINESS juridique],bdd_V102[Raison sociale juridique],"")</f>
        <v>SASU CL LA PERGOLA</v>
      </c>
      <c r="C360" t="str">
        <f>_xlfn.XLOOKUP(A360,bdd_V102[FINESS juridique],bdd_V102[[Région du FINESS juridique ]],"")</f>
        <v>OCCITANIE</v>
      </c>
      <c r="D360" s="1">
        <f>SUMIFS(bdd_V102[Activité combinée],bdd_V102[FINESS juridique],A360)</f>
        <v>21803.5</v>
      </c>
      <c r="E360" s="1">
        <f>SUMIFS(bdd_V102[Activité combinée],bdd_V102[FINESS juridique],A360,bdd_V102[Validation prérequis SUN-ES], "Oui")</f>
        <v>21803.5</v>
      </c>
      <c r="F360" s="148">
        <f t="shared" si="11"/>
        <v>1</v>
      </c>
      <c r="G360" s="1" t="str">
        <f t="shared" si="10"/>
        <v>Oui</v>
      </c>
    </row>
    <row r="361" spans="1:7">
      <c r="A361" s="1">
        <v>340000090</v>
      </c>
      <c r="B361" t="str">
        <f>_xlfn.XLOOKUP(A361,bdd_V102[FINESS juridique],bdd_V102[Raison sociale juridique],"")</f>
        <v>SA CL DU DR JEAN CAUSSE</v>
      </c>
      <c r="C361" t="str">
        <f>_xlfn.XLOOKUP(A361,bdd_V102[FINESS juridique],bdd_V102[[Région du FINESS juridique ]],"")</f>
        <v>OCCITANIE</v>
      </c>
      <c r="D361" s="1">
        <f>SUMIFS(bdd_V102[Activité combinée],bdd_V102[FINESS juridique],A361)</f>
        <v>20540</v>
      </c>
      <c r="E361" s="1">
        <f>SUMIFS(bdd_V102[Activité combinée],bdd_V102[FINESS juridique],A361,bdd_V102[Validation prérequis SUN-ES], "Oui")</f>
        <v>20540</v>
      </c>
      <c r="F361" s="148">
        <f t="shared" si="11"/>
        <v>1</v>
      </c>
      <c r="G361" s="1" t="str">
        <f t="shared" si="10"/>
        <v>Oui</v>
      </c>
    </row>
    <row r="362" spans="1:7">
      <c r="A362" s="1">
        <v>340000108</v>
      </c>
      <c r="B362" t="str">
        <f>_xlfn.XLOOKUP(A362,bdd_V102[FINESS juridique],bdd_V102[Raison sociale juridique],"")</f>
        <v>SAS POLYCL DES TROIS VALLEES</v>
      </c>
      <c r="C362" t="str">
        <f>_xlfn.XLOOKUP(A362,bdd_V102[FINESS juridique],bdd_V102[[Région du FINESS juridique ]],"")</f>
        <v>OCCITANIE</v>
      </c>
      <c r="D362" s="1">
        <f>SUMIFS(bdd_V102[Activité combinée],bdd_V102[FINESS juridique],A362)</f>
        <v>12326.5</v>
      </c>
      <c r="E362" s="1">
        <f>SUMIFS(bdd_V102[Activité combinée],bdd_V102[FINESS juridique],A362,bdd_V102[Validation prérequis SUN-ES], "Oui")</f>
        <v>12326.5</v>
      </c>
      <c r="F362" s="148">
        <f t="shared" si="11"/>
        <v>1</v>
      </c>
      <c r="G362" s="1" t="str">
        <f t="shared" si="10"/>
        <v>Oui</v>
      </c>
    </row>
    <row r="363" spans="1:7">
      <c r="A363" s="1">
        <v>340000116</v>
      </c>
      <c r="B363" t="str">
        <f>_xlfn.XLOOKUP(A363,bdd_V102[FINESS juridique],bdd_V102[Raison sociale juridique],"")</f>
        <v>SA POLYCL PASTEUR</v>
      </c>
      <c r="C363" t="str">
        <f>_xlfn.XLOOKUP(A363,bdd_V102[FINESS juridique],bdd_V102[[Région du FINESS juridique ]],"")</f>
        <v>OCCITANIE</v>
      </c>
      <c r="D363" s="1">
        <f>SUMIFS(bdd_V102[Activité combinée],bdd_V102[FINESS juridique],A363)</f>
        <v>30525.5</v>
      </c>
      <c r="E363" s="1">
        <f>SUMIFS(bdd_V102[Activité combinée],bdd_V102[FINESS juridique],A363,bdd_V102[Validation prérequis SUN-ES], "Oui")</f>
        <v>30525.5</v>
      </c>
      <c r="F363" s="148">
        <f t="shared" si="11"/>
        <v>1</v>
      </c>
      <c r="G363" s="1" t="str">
        <f t="shared" si="10"/>
        <v>Oui</v>
      </c>
    </row>
    <row r="364" spans="1:7">
      <c r="A364" s="1">
        <v>340000256</v>
      </c>
      <c r="B364" t="str">
        <f>_xlfn.XLOOKUP(A364,bdd_V102[FINESS juridique],bdd_V102[Raison sociale juridique],"")</f>
        <v>SAS CL DU SOUFFLE LA VALLONIE</v>
      </c>
      <c r="C364" t="str">
        <f>_xlfn.XLOOKUP(A364,bdd_V102[FINESS juridique],bdd_V102[[Région du FINESS juridique ]],"")</f>
        <v>OCCITANIE</v>
      </c>
      <c r="D364" s="1">
        <f>SUMIFS(bdd_V102[Activité combinée],bdd_V102[FINESS juridique],A364)</f>
        <v>18809</v>
      </c>
      <c r="E364" s="1">
        <f>SUMIFS(bdd_V102[Activité combinée],bdd_V102[FINESS juridique],A364,bdd_V102[Validation prérequis SUN-ES], "Oui")</f>
        <v>18809</v>
      </c>
      <c r="F364" s="148">
        <f t="shared" si="11"/>
        <v>1</v>
      </c>
      <c r="G364" s="1" t="str">
        <f t="shared" si="10"/>
        <v>Oui</v>
      </c>
    </row>
    <row r="365" spans="1:7">
      <c r="A365" s="1">
        <v>340000264</v>
      </c>
      <c r="B365" t="str">
        <f>_xlfn.XLOOKUP(A365,bdd_V102[FINESS juridique],bdd_V102[Raison sociale juridique],"")</f>
        <v>FONDATION CHARLES MION AIDER SANTE</v>
      </c>
      <c r="C365" t="str">
        <f>_xlfn.XLOOKUP(A365,bdd_V102[FINESS juridique],bdd_V102[[Région du FINESS juridique ]],"")</f>
        <v>OCCITANIE</v>
      </c>
      <c r="D365" s="1">
        <f>SUMIFS(bdd_V102[Activité combinée],bdd_V102[FINESS juridique],A365)</f>
        <v>7642.5</v>
      </c>
      <c r="E365" s="1">
        <f>SUMIFS(bdd_V102[Activité combinée],bdd_V102[FINESS juridique],A365,bdd_V102[Validation prérequis SUN-ES], "Oui")</f>
        <v>0</v>
      </c>
      <c r="F365" s="148">
        <f t="shared" si="11"/>
        <v>0</v>
      </c>
      <c r="G365" s="1" t="str">
        <f t="shared" si="10"/>
        <v>Non</v>
      </c>
    </row>
    <row r="366" spans="1:7">
      <c r="A366" s="1">
        <v>340000272</v>
      </c>
      <c r="B366" t="str">
        <f>_xlfn.XLOOKUP(A366,bdd_V102[FINESS juridique],bdd_V102[Raison sociale juridique],"")</f>
        <v>SAS CL ST JEAN</v>
      </c>
      <c r="C366" t="str">
        <f>_xlfn.XLOOKUP(A366,bdd_V102[FINESS juridique],bdd_V102[[Région du FINESS juridique ]],"")</f>
        <v>OCCITANIE</v>
      </c>
      <c r="D366" s="1">
        <f>SUMIFS(bdd_V102[Activité combinée],bdd_V102[FINESS juridique],A366)</f>
        <v>85724</v>
      </c>
      <c r="E366" s="1">
        <f>SUMIFS(bdd_V102[Activité combinée],bdd_V102[FINESS juridique],A366,bdd_V102[Validation prérequis SUN-ES], "Oui")</f>
        <v>85724</v>
      </c>
      <c r="F366" s="148">
        <f t="shared" si="11"/>
        <v>1</v>
      </c>
      <c r="G366" s="1" t="str">
        <f t="shared" si="10"/>
        <v>Oui</v>
      </c>
    </row>
    <row r="367" spans="1:7">
      <c r="A367" s="1">
        <v>340000280</v>
      </c>
      <c r="B367" t="str">
        <f>_xlfn.XLOOKUP(A367,bdd_V102[FINESS juridique],bdd_V102[Raison sociale juridique],"")</f>
        <v>GESTION CL DU PARC</v>
      </c>
      <c r="C367" t="str">
        <f>_xlfn.XLOOKUP(A367,bdd_V102[FINESS juridique],bdd_V102[[Région du FINESS juridique ]],"")</f>
        <v>OCCITANIE</v>
      </c>
      <c r="D367" s="1">
        <f>SUMIFS(bdd_V102[Activité combinée],bdd_V102[FINESS juridique],A367)</f>
        <v>99332</v>
      </c>
      <c r="E367" s="1">
        <f>SUMIFS(bdd_V102[Activité combinée],bdd_V102[FINESS juridique],A367,bdd_V102[Validation prérequis SUN-ES], "Oui")</f>
        <v>99332</v>
      </c>
      <c r="F367" s="148">
        <f t="shared" si="11"/>
        <v>1</v>
      </c>
      <c r="G367" s="1" t="str">
        <f t="shared" si="10"/>
        <v>Oui</v>
      </c>
    </row>
    <row r="368" spans="1:7">
      <c r="A368" s="1">
        <v>340000298</v>
      </c>
      <c r="B368" t="str">
        <f>_xlfn.XLOOKUP(A368,bdd_V102[FINESS juridique],bdd_V102[Raison sociale juridique],"")</f>
        <v>CL CLEMENTVILLE</v>
      </c>
      <c r="C368" t="str">
        <f>_xlfn.XLOOKUP(A368,bdd_V102[FINESS juridique],bdd_V102[[Région du FINESS juridique ]],"")</f>
        <v>OCCITANIE</v>
      </c>
      <c r="D368" s="1">
        <f>SUMIFS(bdd_V102[Activité combinée],bdd_V102[FINESS juridique],A368)</f>
        <v>67157.5</v>
      </c>
      <c r="E368" s="1">
        <f>SUMIFS(bdd_V102[Activité combinée],bdd_V102[FINESS juridique],A368,bdd_V102[Validation prérequis SUN-ES], "Oui")</f>
        <v>67157.5</v>
      </c>
      <c r="F368" s="148">
        <f t="shared" si="11"/>
        <v>1</v>
      </c>
      <c r="G368" s="1" t="str">
        <f t="shared" si="10"/>
        <v>Oui</v>
      </c>
    </row>
    <row r="369" spans="1:7">
      <c r="A369" s="1">
        <v>340000306</v>
      </c>
      <c r="B369" t="str">
        <f>_xlfn.XLOOKUP(A369,bdd_V102[FINESS juridique],bdd_V102[Raison sociale juridique],"")</f>
        <v>SAS POLYCL ST ROCH</v>
      </c>
      <c r="C369" t="str">
        <f>_xlfn.XLOOKUP(A369,bdd_V102[FINESS juridique],bdd_V102[[Région du FINESS juridique ]],"")</f>
        <v>OCCITANIE</v>
      </c>
      <c r="D369" s="1">
        <f>SUMIFS(bdd_V102[Activité combinée],bdd_V102[FINESS juridique],A369)</f>
        <v>94495.5</v>
      </c>
      <c r="E369" s="1">
        <f>SUMIFS(bdd_V102[Activité combinée],bdd_V102[FINESS juridique],A369,bdd_V102[Validation prérequis SUN-ES], "Oui")</f>
        <v>94495.5</v>
      </c>
      <c r="F369" s="148">
        <f t="shared" si="11"/>
        <v>1</v>
      </c>
      <c r="G369" s="1" t="str">
        <f t="shared" si="10"/>
        <v>Oui</v>
      </c>
    </row>
    <row r="370" spans="1:7">
      <c r="A370" s="1">
        <v>340000330</v>
      </c>
      <c r="B370" t="str">
        <f>_xlfn.XLOOKUP(A370,bdd_V102[FINESS juridique],bdd_V102[Raison sociale juridique],"")</f>
        <v>CL VIA DOMITIA</v>
      </c>
      <c r="C370" t="str">
        <f>_xlfn.XLOOKUP(A370,bdd_V102[FINESS juridique],bdd_V102[[Région du FINESS juridique ]],"")</f>
        <v>OCCITANIE</v>
      </c>
      <c r="D370" s="1">
        <f>SUMIFS(bdd_V102[Activité combinée],bdd_V102[FINESS juridique],A370)</f>
        <v>12951.5</v>
      </c>
      <c r="E370" s="1">
        <f>SUMIFS(bdd_V102[Activité combinée],bdd_V102[FINESS juridique],A370,bdd_V102[Validation prérequis SUN-ES], "Oui")</f>
        <v>12951.5</v>
      </c>
      <c r="F370" s="148">
        <f t="shared" si="11"/>
        <v>1</v>
      </c>
      <c r="G370" s="1" t="str">
        <f t="shared" si="10"/>
        <v>Oui</v>
      </c>
    </row>
    <row r="371" spans="1:7">
      <c r="A371" s="1">
        <v>340000348</v>
      </c>
      <c r="B371" t="str">
        <f>_xlfn.XLOOKUP(A371,bdd_V102[FINESS juridique],bdd_V102[Raison sociale juridique],"")</f>
        <v>POLYCL STE THERESE</v>
      </c>
      <c r="C371" t="str">
        <f>_xlfn.XLOOKUP(A371,bdd_V102[FINESS juridique],bdd_V102[[Région du FINESS juridique ]],"")</f>
        <v>OCCITANIE</v>
      </c>
      <c r="D371" s="1">
        <f>SUMIFS(bdd_V102[Activité combinée],bdd_V102[FINESS juridique],A371)</f>
        <v>21949</v>
      </c>
      <c r="E371" s="1">
        <f>SUMIFS(bdd_V102[Activité combinée],bdd_V102[FINESS juridique],A371,bdd_V102[Validation prérequis SUN-ES], "Oui")</f>
        <v>21949</v>
      </c>
      <c r="F371" s="148">
        <f t="shared" si="11"/>
        <v>1</v>
      </c>
      <c r="G371" s="1" t="str">
        <f t="shared" si="10"/>
        <v>Oui</v>
      </c>
    </row>
    <row r="372" spans="1:7">
      <c r="A372" s="1">
        <v>340000355</v>
      </c>
      <c r="B372" t="str">
        <f>_xlfn.XLOOKUP(A372,bdd_V102[FINESS juridique],bdd_V102[Raison sociale juridique],"")</f>
        <v>CL RECH</v>
      </c>
      <c r="C372" t="str">
        <f>_xlfn.XLOOKUP(A372,bdd_V102[FINESS juridique],bdd_V102[[Région du FINESS juridique ]],"")</f>
        <v>OCCITANIE</v>
      </c>
      <c r="D372" s="1">
        <f>SUMIFS(bdd_V102[Activité combinée],bdd_V102[FINESS juridique],A372)</f>
        <v>35480.75</v>
      </c>
      <c r="E372" s="1">
        <f>SUMIFS(bdd_V102[Activité combinée],bdd_V102[FINESS juridique],A372,bdd_V102[Validation prérequis SUN-ES], "Oui")</f>
        <v>35480.75</v>
      </c>
      <c r="F372" s="148">
        <f t="shared" si="11"/>
        <v>1</v>
      </c>
      <c r="G372" s="1" t="str">
        <f t="shared" si="10"/>
        <v>Oui</v>
      </c>
    </row>
    <row r="373" spans="1:7">
      <c r="A373" s="1">
        <v>340000371</v>
      </c>
      <c r="B373" t="str">
        <f>_xlfn.XLOOKUP(A373,bdd_V102[FINESS juridique],bdd_V102[Raison sociale juridique],"")</f>
        <v>SAS CL STELLA</v>
      </c>
      <c r="C373" t="str">
        <f>_xlfn.XLOOKUP(A373,bdd_V102[FINESS juridique],bdd_V102[[Région du FINESS juridique ]],"")</f>
        <v>OCCITANIE</v>
      </c>
      <c r="D373" s="1">
        <f>SUMIFS(bdd_V102[Activité combinée],bdd_V102[FINESS juridique],A373)</f>
        <v>25074.5</v>
      </c>
      <c r="E373" s="1">
        <f>SUMIFS(bdd_V102[Activité combinée],bdd_V102[FINESS juridique],A373,bdd_V102[Validation prérequis SUN-ES], "Oui")</f>
        <v>25074.5</v>
      </c>
      <c r="F373" s="148">
        <f t="shared" si="11"/>
        <v>1</v>
      </c>
      <c r="G373" s="1" t="str">
        <f t="shared" si="10"/>
        <v>Oui</v>
      </c>
    </row>
    <row r="374" spans="1:7">
      <c r="A374" s="1">
        <v>340000389</v>
      </c>
      <c r="B374" t="str">
        <f>_xlfn.XLOOKUP(A374,bdd_V102[FINESS juridique],bdd_V102[Raison sociale juridique],"")</f>
        <v>SAS CL ST ANTOINE</v>
      </c>
      <c r="C374" t="str">
        <f>_xlfn.XLOOKUP(A374,bdd_V102[FINESS juridique],bdd_V102[[Région du FINESS juridique ]],"")</f>
        <v>OCCITANIE</v>
      </c>
      <c r="D374" s="1">
        <f>SUMIFS(bdd_V102[Activité combinée],bdd_V102[FINESS juridique],A374)</f>
        <v>10754</v>
      </c>
      <c r="E374" s="1">
        <f>SUMIFS(bdd_V102[Activité combinée],bdd_V102[FINESS juridique],A374,bdd_V102[Validation prérequis SUN-ES], "Oui")</f>
        <v>10754</v>
      </c>
      <c r="F374" s="148">
        <f t="shared" si="11"/>
        <v>1</v>
      </c>
      <c r="G374" s="1" t="str">
        <f t="shared" si="10"/>
        <v>Oui</v>
      </c>
    </row>
    <row r="375" spans="1:7">
      <c r="A375" s="1">
        <v>340000405</v>
      </c>
      <c r="B375" t="str">
        <f>_xlfn.XLOOKUP(A375,bdd_V102[FINESS juridique],bdd_V102[Raison sociale juridique],"")</f>
        <v>PLEIN SOLEIL</v>
      </c>
      <c r="C375" t="str">
        <f>_xlfn.XLOOKUP(A375,bdd_V102[FINESS juridique],bdd_V102[[Région du FINESS juridique ]],"")</f>
        <v>OCCITANIE</v>
      </c>
      <c r="D375" s="1">
        <f>SUMIFS(bdd_V102[Activité combinée],bdd_V102[FINESS juridique],A375)</f>
        <v>14275</v>
      </c>
      <c r="E375" s="1">
        <f>SUMIFS(bdd_V102[Activité combinée],bdd_V102[FINESS juridique],A375,bdd_V102[Validation prérequis SUN-ES], "Oui")</f>
        <v>14275</v>
      </c>
      <c r="F375" s="148">
        <f t="shared" si="11"/>
        <v>1</v>
      </c>
      <c r="G375" s="1" t="str">
        <f t="shared" si="10"/>
        <v>Oui</v>
      </c>
    </row>
    <row r="376" spans="1:7">
      <c r="A376" s="1">
        <v>340000421</v>
      </c>
      <c r="B376" t="str">
        <f>_xlfn.XLOOKUP(A376,bdd_V102[FINESS juridique],bdd_V102[Raison sociale juridique],"")</f>
        <v>CL LE CASTELET</v>
      </c>
      <c r="C376" t="str">
        <f>_xlfn.XLOOKUP(A376,bdd_V102[FINESS juridique],bdd_V102[[Région du FINESS juridique ]],"")</f>
        <v>OCCITANIE</v>
      </c>
      <c r="D376" s="1">
        <f>SUMIFS(bdd_V102[Activité combinée],bdd_V102[FINESS juridique],A376)</f>
        <v>21672.5</v>
      </c>
      <c r="E376" s="1">
        <f>SUMIFS(bdd_V102[Activité combinée],bdd_V102[FINESS juridique],A376,bdd_V102[Validation prérequis SUN-ES], "Oui")</f>
        <v>21672.5</v>
      </c>
      <c r="F376" s="148">
        <f t="shared" si="11"/>
        <v>1</v>
      </c>
      <c r="G376" s="1" t="str">
        <f t="shared" ref="G376:G432" si="12">IF(F376&gt;=90%,"Oui","Non")</f>
        <v>Oui</v>
      </c>
    </row>
    <row r="377" spans="1:7">
      <c r="A377" s="1">
        <v>340000454</v>
      </c>
      <c r="B377" t="str">
        <f>_xlfn.XLOOKUP(A377,bdd_V102[FINESS juridique],bdd_V102[Raison sociale juridique],"")</f>
        <v>SAS CL ST MARTIN DU VIGNOGOUL</v>
      </c>
      <c r="C377" t="str">
        <f>_xlfn.XLOOKUP(A377,bdd_V102[FINESS juridique],bdd_V102[[Région du FINESS juridique ]],"")</f>
        <v>OCCITANIE</v>
      </c>
      <c r="D377" s="1">
        <f>SUMIFS(bdd_V102[Activité combinée],bdd_V102[FINESS juridique],A377)</f>
        <v>18698</v>
      </c>
      <c r="E377" s="1">
        <f>SUMIFS(bdd_V102[Activité combinée],bdd_V102[FINESS juridique],A377,bdd_V102[Validation prérequis SUN-ES], "Oui")</f>
        <v>18698</v>
      </c>
      <c r="F377" s="148">
        <f t="shared" si="11"/>
        <v>1</v>
      </c>
      <c r="G377" s="1" t="str">
        <f t="shared" si="12"/>
        <v>Oui</v>
      </c>
    </row>
    <row r="378" spans="1:7">
      <c r="A378" s="1">
        <v>340000512</v>
      </c>
      <c r="B378" t="str">
        <f>_xlfn.XLOOKUP(A378,bdd_V102[FINESS juridique],bdd_V102[Raison sociale juridique],"")</f>
        <v>SAS CL DU MILLENAIRE</v>
      </c>
      <c r="C378" t="str">
        <f>_xlfn.XLOOKUP(A378,bdd_V102[FINESS juridique],bdd_V102[[Région du FINESS juridique ]],"")</f>
        <v>OCCITANIE</v>
      </c>
      <c r="D378" s="1">
        <f>SUMIFS(bdd_V102[Activité combinée],bdd_V102[FINESS juridique],A378)</f>
        <v>103181.5</v>
      </c>
      <c r="E378" s="1">
        <f>SUMIFS(bdd_V102[Activité combinée],bdd_V102[FINESS juridique],A378,bdd_V102[Validation prérequis SUN-ES], "Oui")</f>
        <v>103181.5</v>
      </c>
      <c r="F378" s="148">
        <f t="shared" si="11"/>
        <v>1</v>
      </c>
      <c r="G378" s="1" t="str">
        <f t="shared" si="12"/>
        <v>Oui</v>
      </c>
    </row>
    <row r="379" spans="1:7">
      <c r="A379" s="1">
        <v>340000629</v>
      </c>
      <c r="B379" t="str">
        <f>_xlfn.XLOOKUP(A379,bdd_V102[FINESS juridique],bdd_V102[Raison sociale juridique],"")</f>
        <v>SARL LA PETITE PAIX</v>
      </c>
      <c r="C379" t="str">
        <f>_xlfn.XLOOKUP(A379,bdd_V102[FINESS juridique],bdd_V102[[Région du FINESS juridique ]],"")</f>
        <v>OCCITANIE</v>
      </c>
      <c r="D379" s="1">
        <f>SUMIFS(bdd_V102[Activité combinée],bdd_V102[FINESS juridique],A379)</f>
        <v>11384</v>
      </c>
      <c r="E379" s="1">
        <f>SUMIFS(bdd_V102[Activité combinée],bdd_V102[FINESS juridique],A379,bdd_V102[Validation prérequis SUN-ES], "Oui")</f>
        <v>11384</v>
      </c>
      <c r="F379" s="148">
        <f t="shared" si="11"/>
        <v>1</v>
      </c>
      <c r="G379" s="1" t="str">
        <f t="shared" si="12"/>
        <v>Oui</v>
      </c>
    </row>
    <row r="380" spans="1:7">
      <c r="A380" s="1">
        <v>340001387</v>
      </c>
      <c r="B380" t="str">
        <f>_xlfn.XLOOKUP(A380,bdd_V102[FINESS juridique],bdd_V102[Raison sociale juridique],"")</f>
        <v>SARL LE COLOMBIER SANTE</v>
      </c>
      <c r="C380" t="str">
        <f>_xlfn.XLOOKUP(A380,bdd_V102[FINESS juridique],bdd_V102[[Région du FINESS juridique ]],"")</f>
        <v>OCCITANIE</v>
      </c>
      <c r="D380" s="1">
        <f>SUMIFS(bdd_V102[Activité combinée],bdd_V102[FINESS juridique],A380)</f>
        <v>9254</v>
      </c>
      <c r="E380" s="1">
        <f>SUMIFS(bdd_V102[Activité combinée],bdd_V102[FINESS juridique],A380,bdd_V102[Validation prérequis SUN-ES], "Oui")</f>
        <v>9254</v>
      </c>
      <c r="F380" s="148">
        <f t="shared" si="11"/>
        <v>1</v>
      </c>
      <c r="G380" s="1" t="str">
        <f t="shared" si="12"/>
        <v>Oui</v>
      </c>
    </row>
    <row r="381" spans="1:7">
      <c r="A381" s="1">
        <v>340001825</v>
      </c>
      <c r="B381" t="str">
        <f>_xlfn.XLOOKUP(A381,bdd_V102[FINESS juridique],bdd_V102[Raison sociale juridique],"")</f>
        <v>SAS LES JARDINS DE SOPHIA</v>
      </c>
      <c r="C381" t="str">
        <f>_xlfn.XLOOKUP(A381,bdd_V102[FINESS juridique],bdd_V102[[Région du FINESS juridique ]],"")</f>
        <v>OCCITANIE</v>
      </c>
      <c r="D381" s="1">
        <f>SUMIFS(bdd_V102[Activité combinée],bdd_V102[FINESS juridique],A381)</f>
        <v>18075</v>
      </c>
      <c r="E381" s="1">
        <f>SUMIFS(bdd_V102[Activité combinée],bdd_V102[FINESS juridique],A381,bdd_V102[Validation prérequis SUN-ES], "Oui")</f>
        <v>0</v>
      </c>
      <c r="F381" s="148">
        <f t="shared" si="11"/>
        <v>0</v>
      </c>
      <c r="G381" s="1" t="str">
        <f t="shared" si="12"/>
        <v>Non</v>
      </c>
    </row>
    <row r="382" spans="1:7">
      <c r="A382" s="1">
        <v>340001866</v>
      </c>
      <c r="B382" t="str">
        <f>_xlfn.XLOOKUP(A382,bdd_V102[FINESS juridique],bdd_V102[Raison sociale juridique],"")</f>
        <v>CL FONTFROIDE</v>
      </c>
      <c r="C382" t="str">
        <f>_xlfn.XLOOKUP(A382,bdd_V102[FINESS juridique],bdd_V102[[Région du FINESS juridique ]],"")</f>
        <v>OCCITANIE</v>
      </c>
      <c r="D382" s="1">
        <f>SUMIFS(bdd_V102[Activité combinée],bdd_V102[FINESS juridique],A382)</f>
        <v>20858.5</v>
      </c>
      <c r="E382" s="1">
        <f>SUMIFS(bdd_V102[Activité combinée],bdd_V102[FINESS juridique],A382,bdd_V102[Validation prérequis SUN-ES], "Oui")</f>
        <v>20858.5</v>
      </c>
      <c r="F382" s="148">
        <f t="shared" si="11"/>
        <v>1</v>
      </c>
      <c r="G382" s="1" t="str">
        <f t="shared" si="12"/>
        <v>Oui</v>
      </c>
    </row>
    <row r="383" spans="1:7">
      <c r="A383" s="1">
        <v>340008978</v>
      </c>
      <c r="B383" t="str">
        <f>_xlfn.XLOOKUP(A383,bdd_V102[FINESS juridique],bdd_V102[Raison sociale juridique],"")</f>
        <v>SAS CL DU PIC ST LOUP</v>
      </c>
      <c r="C383" t="str">
        <f>_xlfn.XLOOKUP(A383,bdd_V102[FINESS juridique],bdd_V102[[Région du FINESS juridique ]],"")</f>
        <v>OCCITANIE</v>
      </c>
      <c r="D383" s="1">
        <f>SUMIFS(bdd_V102[Activité combinée],bdd_V102[FINESS juridique],A383)</f>
        <v>20010.5</v>
      </c>
      <c r="E383" s="1">
        <f>SUMIFS(bdd_V102[Activité combinée],bdd_V102[FINESS juridique],A383,bdd_V102[Validation prérequis SUN-ES], "Oui")</f>
        <v>20010.5</v>
      </c>
      <c r="F383" s="148">
        <f t="shared" si="11"/>
        <v>1</v>
      </c>
      <c r="G383" s="1" t="str">
        <f t="shared" si="12"/>
        <v>Oui</v>
      </c>
    </row>
    <row r="384" spans="1:7">
      <c r="A384" s="1">
        <v>340009489</v>
      </c>
      <c r="B384" t="str">
        <f>_xlfn.XLOOKUP(A384,bdd_V102[FINESS juridique],bdd_V102[Raison sociale juridique],"")</f>
        <v>NEPHROLOGIE DIALYSE ST GUILHEM</v>
      </c>
      <c r="C384" t="str">
        <f>_xlfn.XLOOKUP(A384,bdd_V102[FINESS juridique],bdd_V102[[Région du FINESS juridique ]],"")</f>
        <v>OCCITANIE</v>
      </c>
      <c r="D384" s="1">
        <f>SUMIFS(bdd_V102[Activité combinée],bdd_V102[FINESS juridique],A384)</f>
        <v>8734.5</v>
      </c>
      <c r="E384" s="1">
        <f>SUMIFS(bdd_V102[Activité combinée],bdd_V102[FINESS juridique],A384,bdd_V102[Validation prérequis SUN-ES], "Oui")</f>
        <v>8734.5</v>
      </c>
      <c r="F384" s="148">
        <f t="shared" si="11"/>
        <v>1</v>
      </c>
      <c r="G384" s="1" t="str">
        <f t="shared" si="12"/>
        <v>Oui</v>
      </c>
    </row>
    <row r="385" spans="1:7">
      <c r="A385" s="1">
        <v>340009877</v>
      </c>
      <c r="B385" t="str">
        <f>_xlfn.XLOOKUP(A385,bdd_V102[FINESS juridique],bdd_V102[Raison sociale juridique],"")</f>
        <v>CHAMPEAU MEDITERRANEE</v>
      </c>
      <c r="C385" t="str">
        <f>_xlfn.XLOOKUP(A385,bdd_V102[FINESS juridique],bdd_V102[[Région du FINESS juridique ]],"")</f>
        <v>OCCITANIE</v>
      </c>
      <c r="D385" s="1">
        <f>SUMIFS(bdd_V102[Activité combinée],bdd_V102[FINESS juridique],A385)</f>
        <v>42420</v>
      </c>
      <c r="E385" s="1">
        <f>SUMIFS(bdd_V102[Activité combinée],bdd_V102[FINESS juridique],A385,bdd_V102[Validation prérequis SUN-ES], "Oui")</f>
        <v>42420</v>
      </c>
      <c r="F385" s="148">
        <f t="shared" si="11"/>
        <v>1</v>
      </c>
      <c r="G385" s="1" t="str">
        <f t="shared" si="12"/>
        <v>Oui</v>
      </c>
    </row>
    <row r="386" spans="1:7">
      <c r="A386" s="1">
        <v>340010099</v>
      </c>
      <c r="B386" t="str">
        <f>_xlfn.XLOOKUP(A386,bdd_V102[FINESS juridique],bdd_V102[Raison sociale juridique],"")</f>
        <v>SAS CL ST CLEMENT</v>
      </c>
      <c r="C386" t="str">
        <f>_xlfn.XLOOKUP(A386,bdd_V102[FINESS juridique],bdd_V102[[Région du FINESS juridique ]],"")</f>
        <v>OCCITANIE</v>
      </c>
      <c r="D386" s="1">
        <f>SUMIFS(bdd_V102[Activité combinée],bdd_V102[FINESS juridique],A386)</f>
        <v>13525</v>
      </c>
      <c r="E386" s="1">
        <f>SUMIFS(bdd_V102[Activité combinée],bdd_V102[FINESS juridique],A386,bdd_V102[Validation prérequis SUN-ES], "Oui")</f>
        <v>13525</v>
      </c>
      <c r="F386" s="148">
        <f t="shared" si="11"/>
        <v>1</v>
      </c>
      <c r="G386" s="1" t="str">
        <f t="shared" si="12"/>
        <v>Oui</v>
      </c>
    </row>
    <row r="387" spans="1:7">
      <c r="A387" s="1">
        <v>340013028</v>
      </c>
      <c r="B387" t="str">
        <f>_xlfn.XLOOKUP(A387,bdd_V102[FINESS juridique],bdd_V102[Raison sociale juridique],"")</f>
        <v>UMP</v>
      </c>
      <c r="C387" t="str">
        <f>_xlfn.XLOOKUP(A387,bdd_V102[FINESS juridique],bdd_V102[[Région du FINESS juridique ]],"")</f>
        <v>OCCITANIE</v>
      </c>
      <c r="D387" s="1">
        <f>SUMIFS(bdd_V102[Activité combinée],bdd_V102[FINESS juridique],A387)</f>
        <v>12199.5</v>
      </c>
      <c r="E387" s="1">
        <f>SUMIFS(bdd_V102[Activité combinée],bdd_V102[FINESS juridique],A387,bdd_V102[Validation prérequis SUN-ES], "Oui")</f>
        <v>12199.5</v>
      </c>
      <c r="F387" s="148">
        <f t="shared" si="11"/>
        <v>1</v>
      </c>
      <c r="G387" s="1" t="str">
        <f t="shared" si="12"/>
        <v>Oui</v>
      </c>
    </row>
    <row r="388" spans="1:7">
      <c r="A388" s="1">
        <v>340015171</v>
      </c>
      <c r="B388" t="str">
        <f>_xlfn.XLOOKUP(A388,bdd_V102[FINESS juridique],bdd_V102[Raison sociale juridique],"")</f>
        <v>UGECAM OCCITANIE</v>
      </c>
      <c r="C388" t="str">
        <f>_xlfn.XLOOKUP(A388,bdd_V102[FINESS juridique],bdd_V102[[Région du FINESS juridique ]],"")</f>
        <v>OCCITANIE</v>
      </c>
      <c r="D388" s="1">
        <f>SUMIFS(bdd_V102[Activité combinée],bdd_V102[FINESS juridique],A388)</f>
        <v>48729</v>
      </c>
      <c r="E388" s="1">
        <f>SUMIFS(bdd_V102[Activité combinée],bdd_V102[FINESS juridique],A388,bdd_V102[Validation prérequis SUN-ES], "Oui")</f>
        <v>38218</v>
      </c>
      <c r="F388" s="148">
        <f t="shared" si="11"/>
        <v>0.78429682529910316</v>
      </c>
      <c r="G388" s="1" t="str">
        <f t="shared" si="12"/>
        <v>Non</v>
      </c>
    </row>
    <row r="389" spans="1:7">
      <c r="A389" s="1">
        <v>340016468</v>
      </c>
      <c r="B389" t="str">
        <f>_xlfn.XLOOKUP(A389,bdd_V102[FINESS juridique],bdd_V102[Raison sociale juridique],"")</f>
        <v>SARL BEZIERS HAD</v>
      </c>
      <c r="C389" t="str">
        <f>_xlfn.XLOOKUP(A389,bdd_V102[FINESS juridique],bdd_V102[[Région du FINESS juridique ]],"")</f>
        <v>OCCITANIE</v>
      </c>
      <c r="D389" s="1">
        <f>SUMIFS(bdd_V102[Activité combinée],bdd_V102[FINESS juridique],A389)</f>
        <v>24509.5</v>
      </c>
      <c r="E389" s="1">
        <f>SUMIFS(bdd_V102[Activité combinée],bdd_V102[FINESS juridique],A389,bdd_V102[Validation prérequis SUN-ES], "Oui")</f>
        <v>24509.5</v>
      </c>
      <c r="F389" s="148">
        <f t="shared" si="11"/>
        <v>1</v>
      </c>
      <c r="G389" s="1" t="str">
        <f t="shared" si="12"/>
        <v>Oui</v>
      </c>
    </row>
    <row r="390" spans="1:7">
      <c r="A390" s="1">
        <v>340016963</v>
      </c>
      <c r="B390" t="str">
        <f>_xlfn.XLOOKUP(A390,bdd_V102[FINESS juridique],bdd_V102[Raison sociale juridique],"")</f>
        <v>SAS CL LES OLIVIERS</v>
      </c>
      <c r="C390" t="str">
        <f>_xlfn.XLOOKUP(A390,bdd_V102[FINESS juridique],bdd_V102[[Région du FINESS juridique ]],"")</f>
        <v>OCCITANIE</v>
      </c>
      <c r="D390" s="1">
        <f>SUMIFS(bdd_V102[Activité combinée],bdd_V102[FINESS juridique],A390)</f>
        <v>15547</v>
      </c>
      <c r="E390" s="1">
        <f>SUMIFS(bdd_V102[Activité combinée],bdd_V102[FINESS juridique],A390,bdd_V102[Validation prérequis SUN-ES], "Oui")</f>
        <v>15547</v>
      </c>
      <c r="F390" s="148">
        <f t="shared" si="11"/>
        <v>1</v>
      </c>
      <c r="G390" s="1" t="str">
        <f t="shared" si="12"/>
        <v>Oui</v>
      </c>
    </row>
    <row r="391" spans="1:7">
      <c r="A391" s="1">
        <v>340018175</v>
      </c>
      <c r="B391" t="str">
        <f>_xlfn.XLOOKUP(A391,bdd_V102[FINESS juridique],bdd_V102[Raison sociale juridique],"")</f>
        <v>SAS HOME SANTE 34</v>
      </c>
      <c r="C391" t="str">
        <f>_xlfn.XLOOKUP(A391,bdd_V102[FINESS juridique],bdd_V102[[Région du FINESS juridique ]],"")</f>
        <v>OCCITANIE</v>
      </c>
      <c r="D391" s="1">
        <f>SUMIFS(bdd_V102[Activité combinée],bdd_V102[FINESS juridique],A391)</f>
        <v>6904</v>
      </c>
      <c r="E391" s="1">
        <f>SUMIFS(bdd_V102[Activité combinée],bdd_V102[FINESS juridique],A391,bdd_V102[Validation prérequis SUN-ES], "Oui")</f>
        <v>6904</v>
      </c>
      <c r="F391" s="148">
        <f t="shared" si="11"/>
        <v>1</v>
      </c>
      <c r="G391" s="1" t="str">
        <f t="shared" si="12"/>
        <v>Oui</v>
      </c>
    </row>
    <row r="392" spans="1:7">
      <c r="A392" s="1">
        <v>340019082</v>
      </c>
      <c r="B392" t="str">
        <f>_xlfn.XLOOKUP(A392,bdd_V102[FINESS juridique],bdd_V102[Raison sociale juridique],"")</f>
        <v>SAS CENTRE REEDUCATION BOURGES</v>
      </c>
      <c r="C392" t="str">
        <f>_xlfn.XLOOKUP(A392,bdd_V102[FINESS juridique],bdd_V102[[Région du FINESS juridique ]],"")</f>
        <v>OCCITANIE</v>
      </c>
      <c r="D392" s="1">
        <f>SUMIFS(bdd_V102[Activité combinée],bdd_V102[FINESS juridique],A392)</f>
        <v>21885</v>
      </c>
      <c r="E392" s="1">
        <f>SUMIFS(bdd_V102[Activité combinée],bdd_V102[FINESS juridique],A392,bdd_V102[Validation prérequis SUN-ES], "Oui")</f>
        <v>21885</v>
      </c>
      <c r="F392" s="148">
        <f t="shared" si="11"/>
        <v>1</v>
      </c>
      <c r="G392" s="1" t="str">
        <f t="shared" si="12"/>
        <v>Oui</v>
      </c>
    </row>
    <row r="393" spans="1:7">
      <c r="A393" s="1">
        <v>340019587</v>
      </c>
      <c r="B393" t="str">
        <f>_xlfn.XLOOKUP(A393,bdd_V102[FINESS juridique],bdd_V102[Raison sociale juridique],"")</f>
        <v>GCS HELP</v>
      </c>
      <c r="C393" t="str">
        <f>_xlfn.XLOOKUP(A393,bdd_V102[FINESS juridique],bdd_V102[[Région du FINESS juridique ]],"")</f>
        <v>OCCITANIE</v>
      </c>
      <c r="D393" s="1">
        <f>SUMIFS(bdd_V102[Activité combinée],bdd_V102[FINESS juridique],A393)</f>
        <v>4289.5</v>
      </c>
      <c r="E393" s="1">
        <f>SUMIFS(bdd_V102[Activité combinée],bdd_V102[FINESS juridique],A393,bdd_V102[Validation prérequis SUN-ES], "Oui")</f>
        <v>0</v>
      </c>
      <c r="F393" s="148">
        <f t="shared" si="11"/>
        <v>0</v>
      </c>
      <c r="G393" s="1" t="str">
        <f t="shared" si="12"/>
        <v>Non</v>
      </c>
    </row>
    <row r="394" spans="1:7">
      <c r="A394" s="1">
        <v>340022722</v>
      </c>
      <c r="B394" t="str">
        <f>_xlfn.XLOOKUP(A394,bdd_V102[FINESS juridique],bdd_V102[Raison sociale juridique],"")</f>
        <v>ASSOC ST PIERRE</v>
      </c>
      <c r="C394" t="str">
        <f>_xlfn.XLOOKUP(A394,bdd_V102[FINESS juridique],bdd_V102[[Région du FINESS juridique ]],"")</f>
        <v>OCCITANIE</v>
      </c>
      <c r="D394" s="1">
        <f>SUMIFS(bdd_V102[Activité combinée],bdd_V102[FINESS juridique],A394)</f>
        <v>19267.5</v>
      </c>
      <c r="E394" s="1">
        <f>SUMIFS(bdd_V102[Activité combinée],bdd_V102[FINESS juridique],A394,bdd_V102[Validation prérequis SUN-ES], "Oui")</f>
        <v>19267.5</v>
      </c>
      <c r="F394" s="148">
        <f t="shared" si="11"/>
        <v>1</v>
      </c>
      <c r="G394" s="1" t="str">
        <f t="shared" si="12"/>
        <v>Oui</v>
      </c>
    </row>
    <row r="395" spans="1:7">
      <c r="A395" s="1">
        <v>340023209</v>
      </c>
      <c r="B395" t="str">
        <f>_xlfn.XLOOKUP(A395,bdd_V102[FINESS juridique],bdd_V102[Raison sociale juridique],"")</f>
        <v>MUTUALITE FRANCAISE GRAND SUD SSAM</v>
      </c>
      <c r="C395" t="str">
        <f>_xlfn.XLOOKUP(A395,bdd_V102[FINESS juridique],bdd_V102[[Région du FINESS juridique ]],"")</f>
        <v>OCCITANIE</v>
      </c>
      <c r="D395" s="1">
        <f>SUMIFS(bdd_V102[Activité combinée],bdd_V102[FINESS juridique],A395)</f>
        <v>9536</v>
      </c>
      <c r="E395" s="1">
        <f>SUMIFS(bdd_V102[Activité combinée],bdd_V102[FINESS juridique],A395,bdd_V102[Validation prérequis SUN-ES], "Oui")</f>
        <v>9536</v>
      </c>
      <c r="F395" s="148">
        <f t="shared" ref="F395:F458" si="13">E395/D395</f>
        <v>1</v>
      </c>
      <c r="G395" s="1" t="str">
        <f t="shared" si="12"/>
        <v>Oui</v>
      </c>
    </row>
    <row r="396" spans="1:7">
      <c r="A396" s="1">
        <v>340023225</v>
      </c>
      <c r="B396" t="str">
        <f>_xlfn.XLOOKUP(A396,bdd_V102[FINESS juridique],bdd_V102[Raison sociale juridique],"")</f>
        <v>SAS CL ST LOUIS</v>
      </c>
      <c r="C396" t="str">
        <f>_xlfn.XLOOKUP(A396,bdd_V102[FINESS juridique],bdd_V102[[Région du FINESS juridique ]],"")</f>
        <v>OCCITANIE</v>
      </c>
      <c r="D396" s="1">
        <f>SUMIFS(bdd_V102[Activité combinée],bdd_V102[FINESS juridique],A396)</f>
        <v>25419</v>
      </c>
      <c r="E396" s="1">
        <f>SUMIFS(bdd_V102[Activité combinée],bdd_V102[FINESS juridique],A396,bdd_V102[Validation prérequis SUN-ES], "Oui")</f>
        <v>25419</v>
      </c>
      <c r="F396" s="148">
        <f t="shared" si="13"/>
        <v>1</v>
      </c>
      <c r="G396" s="1" t="str">
        <f t="shared" si="12"/>
        <v>Oui</v>
      </c>
    </row>
    <row r="397" spans="1:7">
      <c r="A397" s="1">
        <v>340023241</v>
      </c>
      <c r="B397" t="str">
        <f>_xlfn.XLOOKUP(A397,bdd_V102[FINESS juridique],bdd_V102[Raison sociale juridique],"")</f>
        <v>GCS CENTRE SMR AMBRUSSUM</v>
      </c>
      <c r="C397" t="str">
        <f>_xlfn.XLOOKUP(A397,bdd_V102[FINESS juridique],bdd_V102[[Région du FINESS juridique ]],"")</f>
        <v>OCCITANIE</v>
      </c>
      <c r="D397" s="1">
        <f>SUMIFS(bdd_V102[Activité combinée],bdd_V102[FINESS juridique],A397)</f>
        <v>10262.5</v>
      </c>
      <c r="E397" s="1">
        <f>SUMIFS(bdd_V102[Activité combinée],bdd_V102[FINESS juridique],A397,bdd_V102[Validation prérequis SUN-ES], "Oui")</f>
        <v>10262.5</v>
      </c>
      <c r="F397" s="148">
        <f t="shared" si="13"/>
        <v>1</v>
      </c>
      <c r="G397" s="1" t="str">
        <f t="shared" si="12"/>
        <v>Oui</v>
      </c>
    </row>
    <row r="398" spans="1:7">
      <c r="A398" s="1">
        <v>340027879</v>
      </c>
      <c r="B398" t="str">
        <f>_xlfn.XLOOKUP(A398,bdd_V102[FINESS juridique],bdd_V102[Raison sociale juridique],"")</f>
        <v>GCS POLE READAPT AURORES MEDITERRANEE</v>
      </c>
      <c r="C398" t="str">
        <f>_xlfn.XLOOKUP(A398,bdd_V102[FINESS juridique],bdd_V102[[Région du FINESS juridique ]],"")</f>
        <v>OCCITANIE</v>
      </c>
      <c r="D398" s="1">
        <f>SUMIFS(bdd_V102[Activité combinée],bdd_V102[FINESS juridique],A398)</f>
        <v>1</v>
      </c>
      <c r="E398" s="1">
        <f>SUMIFS(bdd_V102[Activité combinée],bdd_V102[FINESS juridique],A398,bdd_V102[Validation prérequis SUN-ES], "Oui")</f>
        <v>0</v>
      </c>
      <c r="F398" s="148">
        <f t="shared" si="13"/>
        <v>0</v>
      </c>
      <c r="G398" s="1" t="str">
        <f t="shared" si="12"/>
        <v>Non</v>
      </c>
    </row>
    <row r="399" spans="1:7">
      <c r="A399" s="1">
        <v>340027937</v>
      </c>
      <c r="B399" t="str">
        <f>_xlfn.XLOOKUP(A399,bdd_V102[FINESS juridique],bdd_V102[Raison sociale juridique],"")</f>
        <v>ADENE HAD</v>
      </c>
      <c r="C399" t="str">
        <f>_xlfn.XLOOKUP(A399,bdd_V102[FINESS juridique],bdd_V102[[Région du FINESS juridique ]],"")</f>
        <v>OCCITANIE</v>
      </c>
      <c r="D399" s="1">
        <f>SUMIFS(bdd_V102[Activité combinée],bdd_V102[FINESS juridique],A399)</f>
        <v>45717.5</v>
      </c>
      <c r="E399" s="1">
        <f>SUMIFS(bdd_V102[Activité combinée],bdd_V102[FINESS juridique],A399,bdd_V102[Validation prérequis SUN-ES], "Oui")</f>
        <v>45717.5</v>
      </c>
      <c r="F399" s="148">
        <f t="shared" si="13"/>
        <v>1</v>
      </c>
      <c r="G399" s="1" t="str">
        <f t="shared" si="12"/>
        <v>Oui</v>
      </c>
    </row>
    <row r="400" spans="1:7">
      <c r="A400" s="1">
        <v>340028901</v>
      </c>
      <c r="B400" t="str">
        <f>_xlfn.XLOOKUP(A400,bdd_V102[FINESS juridique],bdd_V102[Raison sociale juridique],"")</f>
        <v>UNION TECHNIQUE MUTUALISTE</v>
      </c>
      <c r="C400" t="str">
        <f>_xlfn.XLOOKUP(A400,bdd_V102[FINESS juridique],bdd_V102[[Région du FINESS juridique ]],"")</f>
        <v>OCCITANIE</v>
      </c>
      <c r="D400" s="1">
        <f>SUMIFS(bdd_V102[Activité combinée],bdd_V102[FINESS juridique],A400)</f>
        <v>37427</v>
      </c>
      <c r="E400" s="1">
        <f>SUMIFS(bdd_V102[Activité combinée],bdd_V102[FINESS juridique],A400,bdd_V102[Validation prérequis SUN-ES], "Oui")</f>
        <v>37427</v>
      </c>
      <c r="F400" s="148">
        <f t="shared" si="13"/>
        <v>1</v>
      </c>
      <c r="G400" s="1" t="str">
        <f t="shared" si="12"/>
        <v>Oui</v>
      </c>
    </row>
    <row r="401" spans="1:7">
      <c r="A401" s="1">
        <v>340780493</v>
      </c>
      <c r="B401" t="str">
        <f>_xlfn.XLOOKUP(A401,bdd_V102[FINESS juridique],bdd_V102[Raison sociale juridique],"")</f>
        <v>ICM</v>
      </c>
      <c r="C401" t="str">
        <f>_xlfn.XLOOKUP(A401,bdd_V102[FINESS juridique],bdd_V102[[Région du FINESS juridique ]],"")</f>
        <v>OCCITANIE</v>
      </c>
      <c r="D401" s="1">
        <f>SUMIFS(bdd_V102[Activité combinée],bdd_V102[FINESS juridique],A401)</f>
        <v>87146</v>
      </c>
      <c r="E401" s="1">
        <f>SUMIFS(bdd_V102[Activité combinée],bdd_V102[FINESS juridique],A401,bdd_V102[Validation prérequis SUN-ES], "Oui")</f>
        <v>87146</v>
      </c>
      <c r="F401" s="148">
        <f t="shared" si="13"/>
        <v>1</v>
      </c>
      <c r="G401" s="1" t="str">
        <f t="shared" si="12"/>
        <v>Oui</v>
      </c>
    </row>
    <row r="402" spans="1:7">
      <c r="A402" s="1">
        <v>340780881</v>
      </c>
      <c r="B402" t="str">
        <f>_xlfn.XLOOKUP(A402,bdd_V102[FINESS juridique],bdd_V102[Raison sociale juridique],"")</f>
        <v>ASSOC HELIO MARINE DE LA COTE OCCITANE</v>
      </c>
      <c r="C402" t="str">
        <f>_xlfn.XLOOKUP(A402,bdd_V102[FINESS juridique],bdd_V102[[Région du FINESS juridique ]],"")</f>
        <v>OCCITANIE</v>
      </c>
      <c r="D402" s="1">
        <f>SUMIFS(bdd_V102[Activité combinée],bdd_V102[FINESS juridique],A402)</f>
        <v>10918.5</v>
      </c>
      <c r="E402" s="1">
        <f>SUMIFS(bdd_V102[Activité combinée],bdd_V102[FINESS juridique],A402,bdd_V102[Validation prérequis SUN-ES], "Oui")</f>
        <v>10918.5</v>
      </c>
      <c r="F402" s="148">
        <f t="shared" si="13"/>
        <v>1</v>
      </c>
      <c r="G402" s="1" t="str">
        <f t="shared" si="12"/>
        <v>Oui</v>
      </c>
    </row>
    <row r="403" spans="1:7">
      <c r="A403" s="1">
        <v>340785856</v>
      </c>
      <c r="B403" t="str">
        <f>_xlfn.XLOOKUP(A403,bdd_V102[FINESS juridique],bdd_V102[Raison sociale juridique],"")</f>
        <v>LANGUEDOC MUTUALITE UNION HOSPIT HEBER</v>
      </c>
      <c r="C403" t="str">
        <f>_xlfn.XLOOKUP(A403,bdd_V102[FINESS juridique],bdd_V102[[Région du FINESS juridique ]],"")</f>
        <v>OCCITANIE</v>
      </c>
      <c r="D403" s="1">
        <f>SUMIFS(bdd_V102[Activité combinée],bdd_V102[FINESS juridique],A403)</f>
        <v>39876.5</v>
      </c>
      <c r="E403" s="1">
        <f>SUMIFS(bdd_V102[Activité combinée],bdd_V102[FINESS juridique],A403,bdd_V102[Validation prérequis SUN-ES], "Oui")</f>
        <v>39876.5</v>
      </c>
      <c r="F403" s="148">
        <f t="shared" si="13"/>
        <v>1</v>
      </c>
      <c r="G403" s="1" t="str">
        <f t="shared" si="12"/>
        <v>Oui</v>
      </c>
    </row>
    <row r="404" spans="1:7">
      <c r="A404" s="1">
        <v>340796069</v>
      </c>
      <c r="B404" t="str">
        <f>_xlfn.XLOOKUP(A404,bdd_V102[FINESS juridique],bdd_V102[Raison sociale juridique],"")</f>
        <v>CENTRE REEDUCATION MOTRICE DR STER</v>
      </c>
      <c r="C404" t="str">
        <f>_xlfn.XLOOKUP(A404,bdd_V102[FINESS juridique],bdd_V102[[Région du FINESS juridique ]],"")</f>
        <v>OCCITANIE</v>
      </c>
      <c r="D404" s="1">
        <f>SUMIFS(bdd_V102[Activité combinée],bdd_V102[FINESS juridique],A404)</f>
        <v>49238.5</v>
      </c>
      <c r="E404" s="1">
        <f>SUMIFS(bdd_V102[Activité combinée],bdd_V102[FINESS juridique],A404,bdd_V102[Validation prérequis SUN-ES], "Oui")</f>
        <v>49238.5</v>
      </c>
      <c r="F404" s="148">
        <f t="shared" si="13"/>
        <v>1</v>
      </c>
      <c r="G404" s="1" t="str">
        <f t="shared" si="12"/>
        <v>Oui</v>
      </c>
    </row>
    <row r="405" spans="1:7">
      <c r="A405" s="1">
        <v>340798123</v>
      </c>
      <c r="B405" t="str">
        <f>_xlfn.XLOOKUP(A405,bdd_V102[FINESS juridique],bdd_V102[Raison sociale juridique],"")</f>
        <v>CL LE VAL D'ORB</v>
      </c>
      <c r="C405" t="str">
        <f>_xlfn.XLOOKUP(A405,bdd_V102[FINESS juridique],bdd_V102[[Région du FINESS juridique ]],"")</f>
        <v>OCCITANIE</v>
      </c>
      <c r="D405" s="1">
        <f>SUMIFS(bdd_V102[Activité combinée],bdd_V102[FINESS juridique],A405)</f>
        <v>16358.5</v>
      </c>
      <c r="E405" s="1">
        <f>SUMIFS(bdd_V102[Activité combinée],bdd_V102[FINESS juridique],A405,bdd_V102[Validation prérequis SUN-ES], "Oui")</f>
        <v>16358.5</v>
      </c>
      <c r="F405" s="148">
        <f t="shared" si="13"/>
        <v>1</v>
      </c>
      <c r="G405" s="1" t="str">
        <f t="shared" si="12"/>
        <v>Oui</v>
      </c>
    </row>
    <row r="406" spans="1:7">
      <c r="A406" s="1">
        <v>340798545</v>
      </c>
      <c r="B406" t="str">
        <f>_xlfn.XLOOKUP(A406,bdd_V102[FINESS juridique],bdd_V102[Raison sociale juridique],"")</f>
        <v>LE PECH DU SOLEIL</v>
      </c>
      <c r="C406" t="str">
        <f>_xlfn.XLOOKUP(A406,bdd_V102[FINESS juridique],bdd_V102[[Région du FINESS juridique ]],"")</f>
        <v>OCCITANIE</v>
      </c>
      <c r="D406" s="1">
        <f>SUMIFS(bdd_V102[Activité combinée],bdd_V102[FINESS juridique],A406)</f>
        <v>14329.5</v>
      </c>
      <c r="E406" s="1">
        <f>SUMIFS(bdd_V102[Activité combinée],bdd_V102[FINESS juridique],A406,bdd_V102[Validation prérequis SUN-ES], "Oui")</f>
        <v>14329.5</v>
      </c>
      <c r="F406" s="148">
        <f t="shared" si="13"/>
        <v>1</v>
      </c>
      <c r="G406" s="1" t="str">
        <f t="shared" si="12"/>
        <v>Oui</v>
      </c>
    </row>
    <row r="407" spans="1:7">
      <c r="A407" s="1">
        <v>350000303</v>
      </c>
      <c r="B407" t="str">
        <f>_xlfn.XLOOKUP(A407,bdd_V102[FINESS juridique],bdd_V102[Raison sociale juridique],"")</f>
        <v>CENTRE HOSPITALIER PRIVE ST GREGOIRE</v>
      </c>
      <c r="C407" t="str">
        <f>_xlfn.XLOOKUP(A407,bdd_V102[FINESS juridique],bdd_V102[[Région du FINESS juridique ]],"")</f>
        <v>BRETAGNE</v>
      </c>
      <c r="D407" s="1">
        <f>SUMIFS(bdd_V102[Activité combinée],bdd_V102[FINESS juridique],A407)</f>
        <v>158752</v>
      </c>
      <c r="E407" s="1">
        <f>SUMIFS(bdd_V102[Activité combinée],bdd_V102[FINESS juridique],A407,bdd_V102[Validation prérequis SUN-ES], "Oui")</f>
        <v>158752</v>
      </c>
      <c r="F407" s="148">
        <f t="shared" si="13"/>
        <v>1</v>
      </c>
      <c r="G407" s="1" t="str">
        <f t="shared" si="12"/>
        <v>Oui</v>
      </c>
    </row>
    <row r="408" spans="1:7">
      <c r="A408" s="1">
        <v>350000311</v>
      </c>
      <c r="B408" t="str">
        <f>_xlfn.XLOOKUP(A408,bdd_V102[FINESS juridique],bdd_V102[Raison sociale juridique],"")</f>
        <v>CLINIQUE DE LA COTE D'EMERAUDE</v>
      </c>
      <c r="C408" t="str">
        <f>_xlfn.XLOOKUP(A408,bdd_V102[FINESS juridique],bdd_V102[[Région du FINESS juridique ]],"")</f>
        <v>BRETAGNE</v>
      </c>
      <c r="D408" s="1">
        <f>SUMIFS(bdd_V102[Activité combinée],bdd_V102[FINESS juridique],A408)</f>
        <v>24769.5</v>
      </c>
      <c r="E408" s="1">
        <f>SUMIFS(bdd_V102[Activité combinée],bdd_V102[FINESS juridique],A408,bdd_V102[Validation prérequis SUN-ES], "Oui")</f>
        <v>24769.5</v>
      </c>
      <c r="F408" s="148">
        <f t="shared" si="13"/>
        <v>1</v>
      </c>
      <c r="G408" s="1" t="str">
        <f t="shared" si="12"/>
        <v>Oui</v>
      </c>
    </row>
    <row r="409" spans="1:7">
      <c r="A409" s="1">
        <v>350000386</v>
      </c>
      <c r="B409" t="str">
        <f>_xlfn.XLOOKUP(A409,bdd_V102[FINESS juridique],bdd_V102[Raison sociale juridique],"")</f>
        <v>CLINIQUE DU MOULIN</v>
      </c>
      <c r="C409" t="str">
        <f>_xlfn.XLOOKUP(A409,bdd_V102[FINESS juridique],bdd_V102[[Région du FINESS juridique ]],"")</f>
        <v>BRETAGNE</v>
      </c>
      <c r="D409" s="1">
        <f>SUMIFS(bdd_V102[Activité combinée],bdd_V102[FINESS juridique],A409)</f>
        <v>16935.5</v>
      </c>
      <c r="E409" s="1">
        <f>SUMIFS(bdd_V102[Activité combinée],bdd_V102[FINESS juridique],A409,bdd_V102[Validation prérequis SUN-ES], "Oui")</f>
        <v>16935.5</v>
      </c>
      <c r="F409" s="148">
        <f t="shared" si="13"/>
        <v>1</v>
      </c>
      <c r="G409" s="1" t="str">
        <f t="shared" si="12"/>
        <v>Oui</v>
      </c>
    </row>
    <row r="410" spans="1:7">
      <c r="A410" s="1">
        <v>350000402</v>
      </c>
      <c r="B410" t="str">
        <f>_xlfn.XLOOKUP(A410,bdd_V102[FINESS juridique],bdd_V102[Raison sociale juridique],"")</f>
        <v>S.A. CLINIQUE DE L'ESPERANCE</v>
      </c>
      <c r="C410" t="str">
        <f>_xlfn.XLOOKUP(A410,bdd_V102[FINESS juridique],bdd_V102[[Région du FINESS juridique ]],"")</f>
        <v>BRETAGNE</v>
      </c>
      <c r="D410" s="1">
        <f>SUMIFS(bdd_V102[Activité combinée],bdd_V102[FINESS juridique],A410)</f>
        <v>14207.75</v>
      </c>
      <c r="E410" s="1">
        <f>SUMIFS(bdd_V102[Activité combinée],bdd_V102[FINESS juridique],A410,bdd_V102[Validation prérequis SUN-ES], "Oui")</f>
        <v>14207.75</v>
      </c>
      <c r="F410" s="148">
        <f t="shared" si="13"/>
        <v>1</v>
      </c>
      <c r="G410" s="1" t="str">
        <f t="shared" si="12"/>
        <v>Oui</v>
      </c>
    </row>
    <row r="411" spans="1:7">
      <c r="A411" s="1">
        <v>350000626</v>
      </c>
      <c r="B411" t="str">
        <f>_xlfn.XLOOKUP(A411,bdd_V102[FINESS juridique],bdd_V102[Raison sociale juridique],"")</f>
        <v>FONDATION AUB SANTE</v>
      </c>
      <c r="C411" t="str">
        <f>_xlfn.XLOOKUP(A411,bdd_V102[FINESS juridique],bdd_V102[[Région du FINESS juridique ]],"")</f>
        <v>BRETAGNE</v>
      </c>
      <c r="D411" s="1">
        <f>SUMIFS(bdd_V102[Activité combinée],bdd_V102[FINESS juridique],A411)</f>
        <v>88493</v>
      </c>
      <c r="E411" s="1">
        <f>SUMIFS(bdd_V102[Activité combinée],bdd_V102[FINESS juridique],A411,bdd_V102[Validation prérequis SUN-ES], "Oui")</f>
        <v>43409.5</v>
      </c>
      <c r="F411" s="148">
        <f t="shared" si="13"/>
        <v>0.49054162476128055</v>
      </c>
      <c r="G411" s="1" t="str">
        <f t="shared" si="12"/>
        <v>Non</v>
      </c>
    </row>
    <row r="412" spans="1:7">
      <c r="A412" s="1">
        <v>350000733</v>
      </c>
      <c r="B412" t="str">
        <f>_xlfn.XLOOKUP(A412,bdd_V102[FINESS juridique],bdd_V102[Raison sociale juridique],"")</f>
        <v>S.A. HOPITAL PRIVE SEVIGNE</v>
      </c>
      <c r="C412" t="str">
        <f>_xlfn.XLOOKUP(A412,bdd_V102[FINESS juridique],bdd_V102[[Région du FINESS juridique ]],"")</f>
        <v>BRETAGNE</v>
      </c>
      <c r="D412" s="1">
        <f>SUMIFS(bdd_V102[Activité combinée],bdd_V102[FINESS juridique],A412)</f>
        <v>70899.5</v>
      </c>
      <c r="E412" s="1">
        <f>SUMIFS(bdd_V102[Activité combinée],bdd_V102[FINESS juridique],A412,bdd_V102[Validation prérequis SUN-ES], "Oui")</f>
        <v>70899.5</v>
      </c>
      <c r="F412" s="148">
        <f t="shared" si="13"/>
        <v>1</v>
      </c>
      <c r="G412" s="1" t="str">
        <f t="shared" si="12"/>
        <v>Oui</v>
      </c>
    </row>
    <row r="413" spans="1:7">
      <c r="A413" s="1">
        <v>350001137</v>
      </c>
      <c r="B413" t="str">
        <f>_xlfn.XLOOKUP(A413,bdd_V102[FINESS juridique],bdd_V102[Raison sociale juridique],"")</f>
        <v>CLINIQUE MUTUALISTE DE LA SAGESSE</v>
      </c>
      <c r="C413" t="str">
        <f>_xlfn.XLOOKUP(A413,bdd_V102[FINESS juridique],bdd_V102[[Région du FINESS juridique ]],"")</f>
        <v>BRETAGNE</v>
      </c>
      <c r="D413" s="1">
        <f>SUMIFS(bdd_V102[Activité combinée],bdd_V102[FINESS juridique],A413)</f>
        <v>72932</v>
      </c>
      <c r="E413" s="1">
        <f>SUMIFS(bdd_V102[Activité combinée],bdd_V102[FINESS juridique],A413,bdd_V102[Validation prérequis SUN-ES], "Oui")</f>
        <v>72932</v>
      </c>
      <c r="F413" s="148">
        <f t="shared" si="13"/>
        <v>1</v>
      </c>
      <c r="G413" s="1" t="str">
        <f t="shared" si="12"/>
        <v>Oui</v>
      </c>
    </row>
    <row r="414" spans="1:7">
      <c r="A414" s="1">
        <v>350023248</v>
      </c>
      <c r="B414" t="str">
        <f>_xlfn.XLOOKUP(A414,bdd_V102[FINESS juridique],bdd_V102[Raison sociale juridique],"")</f>
        <v>ASSOCIATION CLINIQUE SAINT JOSEPH</v>
      </c>
      <c r="C414" t="str">
        <f>_xlfn.XLOOKUP(A414,bdd_V102[FINESS juridique],bdd_V102[[Région du FINESS juridique ]],"")</f>
        <v>BRETAGNE</v>
      </c>
      <c r="D414" s="1">
        <f>SUMIFS(bdd_V102[Activité combinée],bdd_V102[FINESS juridique],A414)</f>
        <v>10235</v>
      </c>
      <c r="E414" s="1">
        <f>SUMIFS(bdd_V102[Activité combinée],bdd_V102[FINESS juridique],A414,bdd_V102[Validation prérequis SUN-ES], "Oui")</f>
        <v>10235</v>
      </c>
      <c r="F414" s="148">
        <f t="shared" si="13"/>
        <v>1</v>
      </c>
      <c r="G414" s="1" t="str">
        <f t="shared" si="12"/>
        <v>Oui</v>
      </c>
    </row>
    <row r="415" spans="1:7">
      <c r="A415" s="1">
        <v>350023503</v>
      </c>
      <c r="B415" t="str">
        <f>_xlfn.XLOOKUP(A415,bdd_V102[FINESS juridique],bdd_V102[Raison sociale juridique],"")</f>
        <v>CENTRE REGIONAL DE LUTTE CONTRE CANCER</v>
      </c>
      <c r="C415" t="str">
        <f>_xlfn.XLOOKUP(A415,bdd_V102[FINESS juridique],bdd_V102[[Région du FINESS juridique ]],"")</f>
        <v>BRETAGNE</v>
      </c>
      <c r="D415" s="1">
        <f>SUMIFS(bdd_V102[Activité combinée],bdd_V102[FINESS juridique],A415)</f>
        <v>43366.5</v>
      </c>
      <c r="E415" s="1">
        <f>SUMIFS(bdd_V102[Activité combinée],bdd_V102[FINESS juridique],A415,bdd_V102[Validation prérequis SUN-ES], "Oui")</f>
        <v>43366.5</v>
      </c>
      <c r="F415" s="148">
        <f t="shared" si="13"/>
        <v>1</v>
      </c>
      <c r="G415" s="1" t="str">
        <f t="shared" si="12"/>
        <v>Oui</v>
      </c>
    </row>
    <row r="416" spans="1:7">
      <c r="A416" s="1">
        <v>350029948</v>
      </c>
      <c r="B416" t="str">
        <f>_xlfn.XLOOKUP(A416,bdd_V102[FINESS juridique],bdd_V102[Raison sociale juridique],"")</f>
        <v>ASSOCIATION DES OEUVRES DES AUGUSTINES</v>
      </c>
      <c r="C416" t="str">
        <f>_xlfn.XLOOKUP(A416,bdd_V102[FINESS juridique],bdd_V102[[Région du FINESS juridique ]],"")</f>
        <v>BRETAGNE</v>
      </c>
      <c r="D416" s="1">
        <f>SUMIFS(bdd_V102[Activité combinée],bdd_V102[FINESS juridique],A416)</f>
        <v>22157</v>
      </c>
      <c r="E416" s="1">
        <f>SUMIFS(bdd_V102[Activité combinée],bdd_V102[FINESS juridique],A416,bdd_V102[Validation prérequis SUN-ES], "Oui")</f>
        <v>22157</v>
      </c>
      <c r="F416" s="148">
        <f t="shared" si="13"/>
        <v>1</v>
      </c>
      <c r="G416" s="1" t="str">
        <f t="shared" si="12"/>
        <v>Oui</v>
      </c>
    </row>
    <row r="417" spans="1:7">
      <c r="A417" s="1">
        <v>350039673</v>
      </c>
      <c r="B417" t="str">
        <f>_xlfn.XLOOKUP(A417,bdd_V102[FINESS juridique],bdd_V102[Raison sociale juridique],"")</f>
        <v>ASSOCIATION LE PATIS FRAUX</v>
      </c>
      <c r="C417" t="str">
        <f>_xlfn.XLOOKUP(A417,bdd_V102[FINESS juridique],bdd_V102[[Région du FINESS juridique ]],"")</f>
        <v>BRETAGNE</v>
      </c>
      <c r="D417" s="1">
        <f>SUMIFS(bdd_V102[Activité combinée],bdd_V102[FINESS juridique],A417)</f>
        <v>5759.5</v>
      </c>
      <c r="E417" s="1">
        <f>SUMIFS(bdd_V102[Activité combinée],bdd_V102[FINESS juridique],A417,bdd_V102[Validation prérequis SUN-ES], "Oui")</f>
        <v>0</v>
      </c>
      <c r="F417" s="148">
        <f t="shared" si="13"/>
        <v>0</v>
      </c>
      <c r="G417" s="1" t="str">
        <f t="shared" si="12"/>
        <v>Non</v>
      </c>
    </row>
    <row r="418" spans="1:7">
      <c r="A418" s="1">
        <v>350042578</v>
      </c>
      <c r="B418" t="str">
        <f>_xlfn.XLOOKUP(A418,bdd_V102[FINESS juridique],bdd_V102[Raison sociale juridique],"")</f>
        <v>ASSOCIATION HOPITAL A DOMICILE</v>
      </c>
      <c r="C418" t="str">
        <f>_xlfn.XLOOKUP(A418,bdd_V102[FINESS juridique],bdd_V102[[Région du FINESS juridique ]],"")</f>
        <v>BRETAGNE</v>
      </c>
      <c r="D418" s="1">
        <f>SUMIFS(bdd_V102[Activité combinée],bdd_V102[FINESS juridique],A418)</f>
        <v>41818</v>
      </c>
      <c r="E418" s="1">
        <f>SUMIFS(bdd_V102[Activité combinée],bdd_V102[FINESS juridique],A418,bdd_V102[Validation prérequis SUN-ES], "Oui")</f>
        <v>41818</v>
      </c>
      <c r="F418" s="148">
        <f t="shared" si="13"/>
        <v>1</v>
      </c>
      <c r="G418" s="1" t="str">
        <f t="shared" si="12"/>
        <v>Oui</v>
      </c>
    </row>
    <row r="419" spans="1:7">
      <c r="A419" s="1">
        <v>350044749</v>
      </c>
      <c r="B419" t="str">
        <f>_xlfn.XLOOKUP(A419,bdd_V102[FINESS juridique],bdd_V102[Raison sociale juridique],"")</f>
        <v>SAS CLINIQUE PHILAE</v>
      </c>
      <c r="C419" t="str">
        <f>_xlfn.XLOOKUP(A419,bdd_V102[FINESS juridique],bdd_V102[[Région du FINESS juridique ]],"")</f>
        <v>BRETAGNE</v>
      </c>
      <c r="D419" s="1">
        <f>SUMIFS(bdd_V102[Activité combinée],bdd_V102[FINESS juridique],A419)</f>
        <v>5643</v>
      </c>
      <c r="E419" s="1">
        <f>SUMIFS(bdd_V102[Activité combinée],bdd_V102[FINESS juridique],A419,bdd_V102[Validation prérequis SUN-ES], "Oui")</f>
        <v>5643</v>
      </c>
      <c r="F419" s="148">
        <f t="shared" si="13"/>
        <v>1</v>
      </c>
      <c r="G419" s="1" t="str">
        <f t="shared" si="12"/>
        <v>Oui</v>
      </c>
    </row>
    <row r="420" spans="1:7">
      <c r="A420" s="1">
        <v>350046199</v>
      </c>
      <c r="B420" t="str">
        <f>_xlfn.XLOOKUP(A420,bdd_V102[FINESS juridique],bdd_V102[Raison sociale juridique],"")</f>
        <v>ASSOCIATION SAINT-HELIER</v>
      </c>
      <c r="C420" t="str">
        <f>_xlfn.XLOOKUP(A420,bdd_V102[FINESS juridique],bdd_V102[[Région du FINESS juridique ]],"")</f>
        <v>BRETAGNE</v>
      </c>
      <c r="D420" s="1">
        <f>SUMIFS(bdd_V102[Activité combinée],bdd_V102[FINESS juridique],A420)</f>
        <v>37029.5</v>
      </c>
      <c r="E420" s="1">
        <f>SUMIFS(bdd_V102[Activité combinée],bdd_V102[FINESS juridique],A420,bdd_V102[Validation prérequis SUN-ES], "Oui")</f>
        <v>37029.5</v>
      </c>
      <c r="F420" s="148">
        <f t="shared" si="13"/>
        <v>1</v>
      </c>
      <c r="G420" s="1" t="str">
        <f t="shared" si="12"/>
        <v>Oui</v>
      </c>
    </row>
    <row r="421" spans="1:7">
      <c r="A421" s="1">
        <v>360000269</v>
      </c>
      <c r="B421" t="str">
        <f>_xlfn.XLOOKUP(A421,bdd_V102[FINESS juridique],bdd_V102[Raison sociale juridique],"")</f>
        <v>SA CLINIQUE SAINT FRANCOIS</v>
      </c>
      <c r="C421" t="str">
        <f>_xlfn.XLOOKUP(A421,bdd_V102[FINESS juridique],bdd_V102[[Région du FINESS juridique ]],"")</f>
        <v>CENTRE-VAL DE LOIRE</v>
      </c>
      <c r="D421" s="1">
        <f>SUMIFS(bdd_V102[Activité combinée],bdd_V102[FINESS juridique],A421)</f>
        <v>20538.5</v>
      </c>
      <c r="E421" s="1">
        <f>SUMIFS(bdd_V102[Activité combinée],bdd_V102[FINESS juridique],A421,bdd_V102[Validation prérequis SUN-ES], "Oui")</f>
        <v>20538.5</v>
      </c>
      <c r="F421" s="148">
        <f t="shared" si="13"/>
        <v>1</v>
      </c>
      <c r="G421" s="1" t="str">
        <f t="shared" si="12"/>
        <v>Oui</v>
      </c>
    </row>
    <row r="422" spans="1:7">
      <c r="A422" s="1">
        <v>360000541</v>
      </c>
      <c r="B422" t="str">
        <f>_xlfn.XLOOKUP(A422,bdd_V102[FINESS juridique],bdd_V102[Raison sociale juridique],"")</f>
        <v>SA CTRE CONVAL &amp; DIET MANOIR EN BERRY</v>
      </c>
      <c r="C422" t="str">
        <f>_xlfn.XLOOKUP(A422,bdd_V102[FINESS juridique],bdd_V102[[Région du FINESS juridique ]],"")</f>
        <v>CENTRE-VAL DE LOIRE</v>
      </c>
      <c r="D422" s="1">
        <f>SUMIFS(bdd_V102[Activité combinée],bdd_V102[FINESS juridique],A422)</f>
        <v>21212.5</v>
      </c>
      <c r="E422" s="1">
        <f>SUMIFS(bdd_V102[Activité combinée],bdd_V102[FINESS juridique],A422,bdd_V102[Validation prérequis SUN-ES], "Oui")</f>
        <v>21212.5</v>
      </c>
      <c r="F422" s="148">
        <f t="shared" si="13"/>
        <v>1</v>
      </c>
      <c r="G422" s="1" t="str">
        <f t="shared" si="12"/>
        <v>Oui</v>
      </c>
    </row>
    <row r="423" spans="1:7">
      <c r="A423" s="1">
        <v>360000707</v>
      </c>
      <c r="B423" t="str">
        <f>_xlfn.XLOOKUP(A423,bdd_V102[FINESS juridique],bdd_V102[Raison sociale juridique],"")</f>
        <v>COM AIDE PERS TRAUMATISEES HANDICAPEES</v>
      </c>
      <c r="C423" t="str">
        <f>_xlfn.XLOOKUP(A423,bdd_V102[FINESS juridique],bdd_V102[[Région du FINESS juridique ]],"")</f>
        <v>CENTRE-VAL DE LOIRE</v>
      </c>
      <c r="D423" s="1">
        <f>SUMIFS(bdd_V102[Activité combinée],bdd_V102[FINESS juridique],A423)</f>
        <v>8896.5</v>
      </c>
      <c r="E423" s="1">
        <f>SUMIFS(bdd_V102[Activité combinée],bdd_V102[FINESS juridique],A423,bdd_V102[Validation prérequis SUN-ES], "Oui")</f>
        <v>0</v>
      </c>
      <c r="F423" s="148">
        <f t="shared" si="13"/>
        <v>0</v>
      </c>
      <c r="G423" s="1" t="str">
        <f t="shared" si="12"/>
        <v>Non</v>
      </c>
    </row>
    <row r="424" spans="1:7">
      <c r="A424" s="1">
        <v>370000259</v>
      </c>
      <c r="B424" t="str">
        <f>_xlfn.XLOOKUP(A424,bdd_V102[FINESS juridique],bdd_V102[Raison sociale juridique],"")</f>
        <v>CLINIQUE RONSARD</v>
      </c>
      <c r="C424" t="str">
        <f>_xlfn.XLOOKUP(A424,bdd_V102[FINESS juridique],bdd_V102[[Région du FINESS juridique ]],"")</f>
        <v>CENTRE-VAL DE LOIRE</v>
      </c>
      <c r="D424" s="1">
        <f>SUMIFS(bdd_V102[Activité combinée],bdd_V102[FINESS juridique],A424)</f>
        <v>19947.25</v>
      </c>
      <c r="E424" s="1">
        <f>SUMIFS(bdd_V102[Activité combinée],bdd_V102[FINESS juridique],A424,bdd_V102[Validation prérequis SUN-ES], "Oui")</f>
        <v>19947.25</v>
      </c>
      <c r="F424" s="148">
        <f t="shared" si="13"/>
        <v>1</v>
      </c>
      <c r="G424" s="1" t="str">
        <f t="shared" si="12"/>
        <v>Oui</v>
      </c>
    </row>
    <row r="425" spans="1:7">
      <c r="A425" s="1">
        <v>370000291</v>
      </c>
      <c r="B425" t="str">
        <f>_xlfn.XLOOKUP(A425,bdd_V102[FINESS juridique],bdd_V102[Raison sociale juridique],"")</f>
        <v>SAS CLINIQUE PSYCHOSOMAT. VAL DE LOIRE</v>
      </c>
      <c r="C425" t="str">
        <f>_xlfn.XLOOKUP(A425,bdd_V102[FINESS juridique],bdd_V102[[Région du FINESS juridique ]],"")</f>
        <v>CENTRE-VAL DE LOIRE</v>
      </c>
      <c r="D425" s="1">
        <f>SUMIFS(bdd_V102[Activité combinée],bdd_V102[FINESS juridique],A425)</f>
        <v>11335.25</v>
      </c>
      <c r="E425" s="1">
        <f>SUMIFS(bdd_V102[Activité combinée],bdd_V102[FINESS juridique],A425,bdd_V102[Validation prérequis SUN-ES], "Oui")</f>
        <v>11335.25</v>
      </c>
      <c r="F425" s="148">
        <f t="shared" si="13"/>
        <v>1</v>
      </c>
      <c r="G425" s="1" t="str">
        <f t="shared" si="12"/>
        <v>Oui</v>
      </c>
    </row>
    <row r="426" spans="1:7">
      <c r="A426" s="1">
        <v>370000333</v>
      </c>
      <c r="B426" t="str">
        <f>_xlfn.XLOOKUP(A426,bdd_V102[FINESS juridique],bdd_V102[Raison sociale juridique],"")</f>
        <v>SA CLINIQUE VELPEAU</v>
      </c>
      <c r="C426" t="str">
        <f>_xlfn.XLOOKUP(A426,bdd_V102[FINESS juridique],bdd_V102[[Région du FINESS juridique ]],"")</f>
        <v>CENTRE-VAL DE LOIRE</v>
      </c>
      <c r="D426" s="1">
        <f>SUMIFS(bdd_V102[Activité combinée],bdd_V102[FINESS juridique],A426)</f>
        <v>14508</v>
      </c>
      <c r="E426" s="1">
        <f>SUMIFS(bdd_V102[Activité combinée],bdd_V102[FINESS juridique],A426,bdd_V102[Validation prérequis SUN-ES], "Oui")</f>
        <v>14508</v>
      </c>
      <c r="F426" s="148">
        <f t="shared" si="13"/>
        <v>1</v>
      </c>
      <c r="G426" s="1" t="str">
        <f t="shared" si="12"/>
        <v>Oui</v>
      </c>
    </row>
    <row r="427" spans="1:7">
      <c r="A427" s="1">
        <v>370001638</v>
      </c>
      <c r="B427" t="str">
        <f>_xlfn.XLOOKUP(A427,bdd_V102[FINESS juridique],bdd_V102[Raison sociale juridique],"")</f>
        <v>ASSAD HAD TOURS</v>
      </c>
      <c r="C427" t="str">
        <f>_xlfn.XLOOKUP(A427,bdd_V102[FINESS juridique],bdd_V102[[Région du FINESS juridique ]],"")</f>
        <v>CENTRE-VAL DE LOIRE</v>
      </c>
      <c r="D427" s="1">
        <f>SUMIFS(bdd_V102[Activité combinée],bdd_V102[FINESS juridique],A427)</f>
        <v>28891</v>
      </c>
      <c r="E427" s="1">
        <f>SUMIFS(bdd_V102[Activité combinée],bdd_V102[FINESS juridique],A427,bdd_V102[Validation prérequis SUN-ES], "Oui")</f>
        <v>28891</v>
      </c>
      <c r="F427" s="148">
        <f t="shared" si="13"/>
        <v>1</v>
      </c>
      <c r="G427" s="1" t="str">
        <f t="shared" si="12"/>
        <v>Oui</v>
      </c>
    </row>
    <row r="428" spans="1:7">
      <c r="A428" s="1">
        <v>370007528</v>
      </c>
      <c r="B428" t="str">
        <f>_xlfn.XLOOKUP(A428,bdd_V102[FINESS juridique],bdd_V102[Raison sociale juridique],"")</f>
        <v>SA PÃ”LE SANTE LEONARD DE VINCI</v>
      </c>
      <c r="C428" t="str">
        <f>_xlfn.XLOOKUP(A428,bdd_V102[FINESS juridique],bdd_V102[[Région du FINESS juridique ]],"")</f>
        <v>CENTRE-VAL DE LOIRE</v>
      </c>
      <c r="D428" s="1">
        <f>SUMIFS(bdd_V102[Activité combinée],bdd_V102[FINESS juridique],A428)</f>
        <v>140223</v>
      </c>
      <c r="E428" s="1">
        <f>SUMIFS(bdd_V102[Activité combinée],bdd_V102[FINESS juridique],A428,bdd_V102[Validation prérequis SUN-ES], "Oui")</f>
        <v>140223</v>
      </c>
      <c r="F428" s="148">
        <f t="shared" si="13"/>
        <v>1</v>
      </c>
      <c r="G428" s="1" t="str">
        <f t="shared" si="12"/>
        <v>Oui</v>
      </c>
    </row>
    <row r="429" spans="1:7">
      <c r="A429" s="1">
        <v>370013054</v>
      </c>
      <c r="B429" t="str">
        <f>_xlfn.XLOOKUP(A429,bdd_V102[FINESS juridique],bdd_V102[Raison sociale juridique],"")</f>
        <v>POLE DE SANTE MENTALE LA CONFLUENCE</v>
      </c>
      <c r="C429" t="str">
        <f>_xlfn.XLOOKUP(A429,bdd_V102[FINESS juridique],bdd_V102[[Région du FINESS juridique ]],"")</f>
        <v>CENTRE-VAL DE LOIRE</v>
      </c>
      <c r="D429" s="1">
        <f>SUMIFS(bdd_V102[Activité combinée],bdd_V102[FINESS juridique],A429)</f>
        <v>14621.5</v>
      </c>
      <c r="E429" s="1">
        <f>SUMIFS(bdd_V102[Activité combinée],bdd_V102[FINESS juridique],A429,bdd_V102[Validation prérequis SUN-ES], "Oui")</f>
        <v>0</v>
      </c>
      <c r="F429" s="148">
        <f t="shared" si="13"/>
        <v>0</v>
      </c>
      <c r="G429" s="1" t="str">
        <f t="shared" si="12"/>
        <v>Non</v>
      </c>
    </row>
    <row r="430" spans="1:7">
      <c r="A430" s="1">
        <v>370013062</v>
      </c>
      <c r="B430" t="str">
        <f>_xlfn.XLOOKUP(A430,bdd_V102[FINESS juridique],bdd_V102[Raison sociale juridique],"")</f>
        <v>CLINIQUE DE VONTES</v>
      </c>
      <c r="C430" t="str">
        <f>_xlfn.XLOOKUP(A430,bdd_V102[FINESS juridique],bdd_V102[[Région du FINESS juridique ]],"")</f>
        <v>CENTRE-VAL DE LOIRE</v>
      </c>
      <c r="D430" s="1">
        <f>SUMIFS(bdd_V102[Activité combinée],bdd_V102[FINESS juridique],A430)</f>
        <v>26302.5</v>
      </c>
      <c r="E430" s="1">
        <f>SUMIFS(bdd_V102[Activité combinée],bdd_V102[FINESS juridique],A430,bdd_V102[Validation prérequis SUN-ES], "Oui")</f>
        <v>0</v>
      </c>
      <c r="F430" s="148">
        <f t="shared" si="13"/>
        <v>0</v>
      </c>
      <c r="G430" s="1" t="str">
        <f t="shared" si="12"/>
        <v>Non</v>
      </c>
    </row>
    <row r="431" spans="1:7">
      <c r="A431" s="1">
        <v>370013278</v>
      </c>
      <c r="B431" t="str">
        <f>_xlfn.XLOOKUP(A431,bdd_V102[FINESS juridique],bdd_V102[Raison sociale juridique],"")</f>
        <v>GCS CHIRURGIE EN CHINONAIS</v>
      </c>
      <c r="C431" t="str">
        <f>_xlfn.XLOOKUP(A431,bdd_V102[FINESS juridique],bdd_V102[[Région du FINESS juridique ]],"")</f>
        <v>CENTRE-VAL DE LOIRE</v>
      </c>
      <c r="D431" s="1">
        <f>SUMIFS(bdd_V102[Activité combinée],bdd_V102[FINESS juridique],A431)</f>
        <v>9558.5</v>
      </c>
      <c r="E431" s="1">
        <f>SUMIFS(bdd_V102[Activité combinée],bdd_V102[FINESS juridique],A431,bdd_V102[Validation prérequis SUN-ES], "Oui")</f>
        <v>0</v>
      </c>
      <c r="F431" s="148">
        <f t="shared" si="13"/>
        <v>0</v>
      </c>
      <c r="G431" s="1" t="str">
        <f t="shared" si="12"/>
        <v>Non</v>
      </c>
    </row>
    <row r="432" spans="1:7">
      <c r="A432" s="1">
        <v>370013468</v>
      </c>
      <c r="B432" t="str">
        <f>_xlfn.XLOOKUP(A432,bdd_V102[FINESS juridique],bdd_V102[Raison sociale juridique],"")</f>
        <v>NCT+ ST GATIEN ALLIANCE</v>
      </c>
      <c r="C432" t="str">
        <f>_xlfn.XLOOKUP(A432,bdd_V102[FINESS juridique],bdd_V102[[Région du FINESS juridique ]],"")</f>
        <v>CENTRE-VAL DE LOIRE</v>
      </c>
      <c r="D432" s="1">
        <f>SUMIFS(bdd_V102[Activité combinée],bdd_V102[FINESS juridique],A432)</f>
        <v>119614.5</v>
      </c>
      <c r="E432" s="1">
        <f>SUMIFS(bdd_V102[Activité combinée],bdd_V102[FINESS juridique],A432,bdd_V102[Validation prérequis SUN-ES], "Oui")</f>
        <v>119614.5</v>
      </c>
      <c r="F432" s="148">
        <f t="shared" si="13"/>
        <v>1</v>
      </c>
      <c r="G432" s="1" t="str">
        <f t="shared" si="12"/>
        <v>Oui</v>
      </c>
    </row>
    <row r="433" spans="1:7">
      <c r="A433" s="1">
        <v>370016065</v>
      </c>
      <c r="B433" t="str">
        <f>_xlfn.XLOOKUP(A433,bdd_V102[FINESS juridique],bdd_V102[Raison sociale juridique],"")</f>
        <v>SAS CTRE TOURENGEAU PSYCHIATRIE AMBU</v>
      </c>
      <c r="C433" t="str">
        <f>_xlfn.XLOOKUP(A433,bdd_V102[FINESS juridique],bdd_V102[[Région du FINESS juridique ]],"")</f>
        <v>CENTRE-VAL DE LOIRE</v>
      </c>
      <c r="D433" s="1">
        <f>SUMIFS(bdd_V102[Activité combinée],bdd_V102[FINESS juridique],A433)</f>
        <v>720.25</v>
      </c>
      <c r="E433" s="1">
        <f>SUMIFS(bdd_V102[Activité combinée],bdd_V102[FINESS juridique],A433,bdd_V102[Validation prérequis SUN-ES], "Oui")</f>
        <v>0</v>
      </c>
      <c r="F433" s="148">
        <f t="shared" si="13"/>
        <v>0</v>
      </c>
      <c r="G433" s="1" t="str">
        <f t="shared" ref="G433:G494" si="14">IF(F433&gt;=90%,"Oui","Non")</f>
        <v>Non</v>
      </c>
    </row>
    <row r="434" spans="1:7">
      <c r="A434" s="1">
        <v>370100935</v>
      </c>
      <c r="B434" t="str">
        <f>_xlfn.XLOOKUP(A434,bdd_V102[FINESS juridique],bdd_V102[Raison sociale juridique],"")</f>
        <v>MUTUELLE VYV3 CENTRE-VAL DE LOIRE</v>
      </c>
      <c r="C434" t="str">
        <f>_xlfn.XLOOKUP(A434,bdd_V102[FINESS juridique],bdd_V102[[Région du FINESS juridique ]],"")</f>
        <v>CENTRE-VAL DE LOIRE</v>
      </c>
      <c r="D434" s="1">
        <f>SUMIFS(bdd_V102[Activité combinée],bdd_V102[FINESS juridique],A434)</f>
        <v>14804.5</v>
      </c>
      <c r="E434" s="1">
        <f>SUMIFS(bdd_V102[Activité combinée],bdd_V102[FINESS juridique],A434,bdd_V102[Validation prérequis SUN-ES], "Oui")</f>
        <v>14804.5</v>
      </c>
      <c r="F434" s="148">
        <f t="shared" si="13"/>
        <v>1</v>
      </c>
      <c r="G434" s="1" t="str">
        <f t="shared" si="14"/>
        <v>Oui</v>
      </c>
    </row>
    <row r="435" spans="1:7">
      <c r="A435" s="1">
        <v>380012609</v>
      </c>
      <c r="B435" t="str">
        <f>_xlfn.XLOOKUP(A435,bdd_V102[FINESS juridique],bdd_V102[Raison sociale juridique],"")</f>
        <v>UMGGHM</v>
      </c>
      <c r="C435" t="str">
        <f>_xlfn.XLOOKUP(A435,bdd_V102[FINESS juridique],bdd_V102[[Région du FINESS juridique ]],"")</f>
        <v>AUVERGNE-RHÔNE-ALPES</v>
      </c>
      <c r="D435" s="1">
        <f>SUMIFS(bdd_V102[Activité combinée],bdd_V102[FINESS juridique],A435)</f>
        <v>133836</v>
      </c>
      <c r="E435" s="1">
        <f>SUMIFS(bdd_V102[Activité combinée],bdd_V102[FINESS juridique],A435,bdd_V102[Validation prérequis SUN-ES], "Oui")</f>
        <v>133836</v>
      </c>
      <c r="F435" s="148">
        <f t="shared" si="13"/>
        <v>1</v>
      </c>
      <c r="G435" s="1" t="str">
        <f t="shared" si="14"/>
        <v>Oui</v>
      </c>
    </row>
    <row r="436" spans="1:7">
      <c r="A436" s="1">
        <v>380013011</v>
      </c>
      <c r="B436" t="str">
        <f>_xlfn.XLOOKUP(A436,bdd_V102[FINESS juridique],bdd_V102[Raison sociale juridique],"")</f>
        <v>SAS ENDO NORD ISERE</v>
      </c>
      <c r="C436" t="str">
        <f>_xlfn.XLOOKUP(A436,bdd_V102[FINESS juridique],bdd_V102[[Région du FINESS juridique ]],"")</f>
        <v>AUVERGNE-RHÔNE-ALPES</v>
      </c>
      <c r="D436" s="1">
        <f>SUMIFS(bdd_V102[Activité combinée],bdd_V102[FINESS juridique],A436)</f>
        <v>5607</v>
      </c>
      <c r="E436" s="1">
        <f>SUMIFS(bdd_V102[Activité combinée],bdd_V102[FINESS juridique],A436,bdd_V102[Validation prérequis SUN-ES], "Oui")</f>
        <v>5607</v>
      </c>
      <c r="F436" s="148">
        <f t="shared" si="13"/>
        <v>1</v>
      </c>
      <c r="G436" s="1" t="str">
        <f t="shared" si="14"/>
        <v>Oui</v>
      </c>
    </row>
    <row r="437" spans="1:7">
      <c r="A437" s="1">
        <v>380017087</v>
      </c>
      <c r="B437" t="str">
        <f>_xlfn.XLOOKUP(A437,bdd_V102[FINESS juridique],bdd_V102[Raison sociale juridique],"")</f>
        <v>ASSOCIATION CRF ST VINCENT DE PAUL</v>
      </c>
      <c r="C437" t="str">
        <f>_xlfn.XLOOKUP(A437,bdd_V102[FINESS juridique],bdd_V102[[Région du FINESS juridique ]],"")</f>
        <v>AUVERGNE-RHÔNE-ALPES</v>
      </c>
      <c r="D437" s="1">
        <f>SUMIFS(bdd_V102[Activité combinée],bdd_V102[FINESS juridique],A437)</f>
        <v>11357.5</v>
      </c>
      <c r="E437" s="1">
        <f>SUMIFS(bdd_V102[Activité combinée],bdd_V102[FINESS juridique],A437,bdd_V102[Validation prérequis SUN-ES], "Oui")</f>
        <v>11357.5</v>
      </c>
      <c r="F437" s="148">
        <f t="shared" si="13"/>
        <v>1</v>
      </c>
      <c r="G437" s="1" t="str">
        <f t="shared" si="14"/>
        <v>Oui</v>
      </c>
    </row>
    <row r="438" spans="1:7">
      <c r="A438" s="1">
        <v>380019224</v>
      </c>
      <c r="B438" t="str">
        <f>_xlfn.XLOOKUP(A438,bdd_V102[FINESS juridique],bdd_V102[Raison sociale juridique],"")</f>
        <v>NOUVELLE CLINIQUE DE CHARTREUSE</v>
      </c>
      <c r="C438" t="str">
        <f>_xlfn.XLOOKUP(A438,bdd_V102[FINESS juridique],bdd_V102[[Région du FINESS juridique ]],"")</f>
        <v>AUVERGNE-RHÔNE-ALPES</v>
      </c>
      <c r="D438" s="1">
        <f>SUMIFS(bdd_V102[Activité combinée],bdd_V102[FINESS juridique],A438)</f>
        <v>15619</v>
      </c>
      <c r="E438" s="1">
        <f>SUMIFS(bdd_V102[Activité combinée],bdd_V102[FINESS juridique],A438,bdd_V102[Validation prérequis SUN-ES], "Oui")</f>
        <v>15619</v>
      </c>
      <c r="F438" s="148">
        <f t="shared" si="13"/>
        <v>1</v>
      </c>
      <c r="G438" s="1" t="str">
        <f t="shared" si="14"/>
        <v>Oui</v>
      </c>
    </row>
    <row r="439" spans="1:7">
      <c r="A439" s="1">
        <v>380021139</v>
      </c>
      <c r="B439" t="str">
        <f>_xlfn.XLOOKUP(A439,bdd_V102[FINESS juridique],bdd_V102[Raison sociale juridique],"")</f>
        <v>CLINIQUE DES COTES DU RHONE</v>
      </c>
      <c r="C439" t="str">
        <f>_xlfn.XLOOKUP(A439,bdd_V102[FINESS juridique],bdd_V102[[Région du FINESS juridique ]],"")</f>
        <v>AUVERGNE-RHÔNE-ALPES</v>
      </c>
      <c r="D439" s="1">
        <f>SUMIFS(bdd_V102[Activité combinée],bdd_V102[FINESS juridique],A439)</f>
        <v>19911.5</v>
      </c>
      <c r="E439" s="1">
        <f>SUMIFS(bdd_V102[Activité combinée],bdd_V102[FINESS juridique],A439,bdd_V102[Validation prérequis SUN-ES], "Oui")</f>
        <v>19911.5</v>
      </c>
      <c r="F439" s="148">
        <f t="shared" si="13"/>
        <v>1</v>
      </c>
      <c r="G439" s="1" t="str">
        <f t="shared" si="14"/>
        <v>Oui</v>
      </c>
    </row>
    <row r="440" spans="1:7">
      <c r="A440" s="1">
        <v>380021550</v>
      </c>
      <c r="B440" t="str">
        <f>_xlfn.XLOOKUP(A440,bdd_V102[FINESS juridique],bdd_V102[Raison sociale juridique],"")</f>
        <v>CLINIQUE DU DAUPHINE</v>
      </c>
      <c r="C440" t="str">
        <f>_xlfn.XLOOKUP(A440,bdd_V102[FINESS juridique],bdd_V102[[Région du FINESS juridique ]],"")</f>
        <v>AUVERGNE-RHÔNE-ALPES</v>
      </c>
      <c r="D440" s="1">
        <f>SUMIFS(bdd_V102[Activité combinée],bdd_V102[FINESS juridique],A440)</f>
        <v>24907</v>
      </c>
      <c r="E440" s="1">
        <f>SUMIFS(bdd_V102[Activité combinée],bdd_V102[FINESS juridique],A440,bdd_V102[Validation prérequis SUN-ES], "Oui")</f>
        <v>24907</v>
      </c>
      <c r="F440" s="148">
        <f t="shared" si="13"/>
        <v>1</v>
      </c>
      <c r="G440" s="1" t="str">
        <f t="shared" si="14"/>
        <v>Oui</v>
      </c>
    </row>
    <row r="441" spans="1:7">
      <c r="A441" s="1">
        <v>380793265</v>
      </c>
      <c r="B441" t="str">
        <f>_xlfn.XLOOKUP(A441,bdd_V102[FINESS juridique],bdd_V102[Raison sociale juridique],"")</f>
        <v>MUTUALITE FRANCAISE ISERE SSAM</v>
      </c>
      <c r="C441" t="str">
        <f>_xlfn.XLOOKUP(A441,bdd_V102[FINESS juridique],bdd_V102[[Région du FINESS juridique ]],"")</f>
        <v>AUVERGNE-RHÔNE-ALPES</v>
      </c>
      <c r="D441" s="1">
        <f>SUMIFS(bdd_V102[Activité combinée],bdd_V102[FINESS juridique],A441)</f>
        <v>8054</v>
      </c>
      <c r="E441" s="1">
        <f>SUMIFS(bdd_V102[Activité combinée],bdd_V102[FINESS juridique],A441,bdd_V102[Validation prérequis SUN-ES], "Oui")</f>
        <v>0</v>
      </c>
      <c r="F441" s="148">
        <f t="shared" si="13"/>
        <v>0</v>
      </c>
      <c r="G441" s="1" t="str">
        <f t="shared" si="14"/>
        <v>Non</v>
      </c>
    </row>
    <row r="442" spans="1:7">
      <c r="A442" s="1">
        <v>380793802</v>
      </c>
      <c r="B442" t="str">
        <f>_xlfn.XLOOKUP(A442,bdd_V102[FINESS juridique],bdd_V102[Raison sociale juridique],"")</f>
        <v xml:space="preserve">	AGDUC</v>
      </c>
      <c r="C442" t="str">
        <f>_xlfn.XLOOKUP(A442,bdd_V102[FINESS juridique],bdd_V102[[Région du FINESS juridique ]],"")</f>
        <v>AUVERGNE-RHÔNE-ALPES</v>
      </c>
      <c r="D442" s="1">
        <f>SUMIFS(bdd_V102[Activité combinée],bdd_V102[FINESS juridique],A442)</f>
        <v>37289</v>
      </c>
      <c r="E442" s="1">
        <f>SUMIFS(bdd_V102[Activité combinée],bdd_V102[FINESS juridique],A442,bdd_V102[Validation prérequis SUN-ES], "Oui")</f>
        <v>0</v>
      </c>
      <c r="F442" s="148">
        <f t="shared" si="13"/>
        <v>0</v>
      </c>
      <c r="G442" s="1" t="str">
        <f t="shared" si="14"/>
        <v>Non</v>
      </c>
    </row>
    <row r="443" spans="1:7">
      <c r="A443" s="1">
        <v>380794297</v>
      </c>
      <c r="B443" t="str">
        <f>_xlfn.XLOOKUP(A443,bdd_V102[FINESS juridique],bdd_V102[Raison sociale juridique],"")</f>
        <v>FONDATION GEORGES BOISSEL</v>
      </c>
      <c r="C443" t="str">
        <f>_xlfn.XLOOKUP(A443,bdd_V102[FINESS juridique],bdd_V102[[Région du FINESS juridique ]],"")</f>
        <v>AUVERGNE-RHÔNE-ALPES</v>
      </c>
      <c r="D443" s="1">
        <f>SUMIFS(bdd_V102[Activité combinée],bdd_V102[FINESS juridique],A443)</f>
        <v>27170.5</v>
      </c>
      <c r="E443" s="1">
        <f>SUMIFS(bdd_V102[Activité combinée],bdd_V102[FINESS juridique],A443,bdd_V102[Validation prérequis SUN-ES], "Oui")</f>
        <v>14668.5</v>
      </c>
      <c r="F443" s="148">
        <f t="shared" si="13"/>
        <v>0.53986860749710164</v>
      </c>
      <c r="G443" s="1" t="str">
        <f t="shared" si="14"/>
        <v>Non</v>
      </c>
    </row>
    <row r="444" spans="1:7">
      <c r="A444" s="1">
        <v>380795211</v>
      </c>
      <c r="B444" t="str">
        <f>_xlfn.XLOOKUP(A444,bdd_V102[FINESS juridique],bdd_V102[Raison sociale juridique],"")</f>
        <v>CLINIQUE DES CEDRES</v>
      </c>
      <c r="C444" t="str">
        <f>_xlfn.XLOOKUP(A444,bdd_V102[FINESS juridique],bdd_V102[[Région du FINESS juridique ]],"")</f>
        <v>AUVERGNE-RHÔNE-ALPES</v>
      </c>
      <c r="D444" s="1">
        <f>SUMIFS(bdd_V102[Activité combinée],bdd_V102[FINESS juridique],A444)</f>
        <v>59932</v>
      </c>
      <c r="E444" s="1">
        <f>SUMIFS(bdd_V102[Activité combinée],bdd_V102[FINESS juridique],A444,bdd_V102[Validation prérequis SUN-ES], "Oui")</f>
        <v>0</v>
      </c>
      <c r="F444" s="148">
        <f t="shared" si="13"/>
        <v>0</v>
      </c>
      <c r="G444" s="1" t="str">
        <f t="shared" si="14"/>
        <v>Non</v>
      </c>
    </row>
    <row r="445" spans="1:7">
      <c r="A445" s="1">
        <v>380798025</v>
      </c>
      <c r="B445" t="str">
        <f>_xlfn.XLOOKUP(A445,bdd_V102[FINESS juridique],bdd_V102[Raison sociale juridique],"")</f>
        <v>CLINIQUE BELLEDONNE</v>
      </c>
      <c r="C445" t="str">
        <f>_xlfn.XLOOKUP(A445,bdd_V102[FINESS juridique],bdd_V102[[Région du FINESS juridique ]],"")</f>
        <v>AUVERGNE-RHÔNE-ALPES</v>
      </c>
      <c r="D445" s="1">
        <f>SUMIFS(bdd_V102[Activité combinée],bdd_V102[FINESS juridique],A445)</f>
        <v>83215</v>
      </c>
      <c r="E445" s="1">
        <f>SUMIFS(bdd_V102[Activité combinée],bdd_V102[FINESS juridique],A445,bdd_V102[Validation prérequis SUN-ES], "Oui")</f>
        <v>83215</v>
      </c>
      <c r="F445" s="148">
        <f t="shared" si="13"/>
        <v>1</v>
      </c>
      <c r="G445" s="1" t="str">
        <f t="shared" si="14"/>
        <v>Oui</v>
      </c>
    </row>
    <row r="446" spans="1:7">
      <c r="A446" s="1">
        <v>380798173</v>
      </c>
      <c r="B446" t="str">
        <f>_xlfn.XLOOKUP(A446,bdd_V102[FINESS juridique],bdd_V102[Raison sociale juridique],"")</f>
        <v>CLINIQUE ST VINCENT DE PAUL MATERNITE</v>
      </c>
      <c r="C446" t="str">
        <f>_xlfn.XLOOKUP(A446,bdd_V102[FINESS juridique],bdd_V102[[Région du FINESS juridique ]],"")</f>
        <v>AUVERGNE-RHÔNE-ALPES</v>
      </c>
      <c r="D446" s="1">
        <f>SUMIFS(bdd_V102[Activité combinée],bdd_V102[FINESS juridique],A446)</f>
        <v>37125.5</v>
      </c>
      <c r="E446" s="1">
        <f>SUMIFS(bdd_V102[Activité combinée],bdd_V102[FINESS juridique],A446,bdd_V102[Validation prérequis SUN-ES], "Oui")</f>
        <v>37125.5</v>
      </c>
      <c r="F446" s="148">
        <f t="shared" si="13"/>
        <v>1</v>
      </c>
      <c r="G446" s="1" t="str">
        <f t="shared" si="14"/>
        <v>Oui</v>
      </c>
    </row>
    <row r="447" spans="1:7">
      <c r="A447" s="1">
        <v>380798249</v>
      </c>
      <c r="B447" t="str">
        <f>_xlfn.XLOOKUP(A447,bdd_V102[FINESS juridique],bdd_V102[Raison sociale juridique],"")</f>
        <v>CENTRE DE PNEUMOLOGIE HENRI BAZIRE</v>
      </c>
      <c r="C447" t="str">
        <f>_xlfn.XLOOKUP(A447,bdd_V102[FINESS juridique],bdd_V102[[Région du FINESS juridique ]],"")</f>
        <v>AUVERGNE-RHÔNE-ALPES</v>
      </c>
      <c r="D447" s="1">
        <f>SUMIFS(bdd_V102[Activité combinée],bdd_V102[FINESS juridique],A447)</f>
        <v>9690</v>
      </c>
      <c r="E447" s="1">
        <f>SUMIFS(bdd_V102[Activité combinée],bdd_V102[FINESS juridique],A447,bdd_V102[Validation prérequis SUN-ES], "Oui")</f>
        <v>9690</v>
      </c>
      <c r="F447" s="148">
        <f t="shared" si="13"/>
        <v>1</v>
      </c>
      <c r="G447" s="1" t="str">
        <f t="shared" si="14"/>
        <v>Oui</v>
      </c>
    </row>
    <row r="448" spans="1:7">
      <c r="A448" s="1">
        <v>380804542</v>
      </c>
      <c r="B448" t="str">
        <f>_xlfn.XLOOKUP(A448,bdd_V102[FINESS juridique],bdd_V102[Raison sociale juridique],"")</f>
        <v>AUDAVIE</v>
      </c>
      <c r="C448" t="str">
        <f>_xlfn.XLOOKUP(A448,bdd_V102[FINESS juridique],bdd_V102[[Région du FINESS juridique ]],"")</f>
        <v>AUVERGNE-RHÔNE-ALPES</v>
      </c>
      <c r="D448" s="1">
        <f>SUMIFS(bdd_V102[Activité combinée],bdd_V102[FINESS juridique],A448)</f>
        <v>43199.5</v>
      </c>
      <c r="E448" s="1">
        <f>SUMIFS(bdd_V102[Activité combinée],bdd_V102[FINESS juridique],A448,bdd_V102[Validation prérequis SUN-ES], "Oui")</f>
        <v>43199.5</v>
      </c>
      <c r="F448" s="148">
        <f t="shared" si="13"/>
        <v>1</v>
      </c>
      <c r="G448" s="1" t="str">
        <f t="shared" si="14"/>
        <v>Oui</v>
      </c>
    </row>
    <row r="449" spans="1:7">
      <c r="A449" s="1">
        <v>390000180</v>
      </c>
      <c r="B449" t="str">
        <f>_xlfn.XLOOKUP(A449,bdd_V102[FINESS juridique],bdd_V102[Raison sociale juridique],"")</f>
        <v>CLINIQUE DU JURA</v>
      </c>
      <c r="C449" t="str">
        <f>_xlfn.XLOOKUP(A449,bdd_V102[FINESS juridique],bdd_V102[[Région du FINESS juridique ]],"")</f>
        <v>BOURGOGNE-FRANCHE-COMTÉ</v>
      </c>
      <c r="D449" s="1">
        <f>SUMIFS(bdd_V102[Activité combinée],bdd_V102[FINESS juridique],A449)</f>
        <v>6507.5</v>
      </c>
      <c r="E449" s="1">
        <f>SUMIFS(bdd_V102[Activité combinée],bdd_V102[FINESS juridique],A449,bdd_V102[Validation prérequis SUN-ES], "Oui")</f>
        <v>6507.5</v>
      </c>
      <c r="F449" s="148">
        <f t="shared" si="13"/>
        <v>1</v>
      </c>
      <c r="G449" s="1" t="str">
        <f t="shared" si="14"/>
        <v>Oui</v>
      </c>
    </row>
    <row r="450" spans="1:7">
      <c r="A450" s="1">
        <v>390000768</v>
      </c>
      <c r="B450" t="str">
        <f>_xlfn.XLOOKUP(A450,bdd_V102[FINESS juridique],bdd_V102[Raison sociale juridique],"")</f>
        <v>ADLCA ASSOC LUTTE CONTRE L'ALCOOLISME</v>
      </c>
      <c r="C450" t="str">
        <f>_xlfn.XLOOKUP(A450,bdd_V102[FINESS juridique],bdd_V102[[Région du FINESS juridique ]],"")</f>
        <v>BOURGOGNE-FRANCHE-COMTÉ</v>
      </c>
      <c r="D450" s="1">
        <f>SUMIFS(bdd_V102[Activité combinée],bdd_V102[FINESS juridique],A450)</f>
        <v>11658</v>
      </c>
      <c r="E450" s="1">
        <f>SUMIFS(bdd_V102[Activité combinée],bdd_V102[FINESS juridique],A450,bdd_V102[Validation prérequis SUN-ES], "Oui")</f>
        <v>11658</v>
      </c>
      <c r="F450" s="148">
        <f t="shared" si="13"/>
        <v>1</v>
      </c>
      <c r="G450" s="1" t="str">
        <f t="shared" si="14"/>
        <v>Oui</v>
      </c>
    </row>
    <row r="451" spans="1:7">
      <c r="A451" s="1">
        <v>400000055</v>
      </c>
      <c r="B451" t="str">
        <f>_xlfn.XLOOKUP(A451,bdd_V102[FINESS juridique],bdd_V102[Raison sociale juridique],"")</f>
        <v>SAS CLINIQUE NAPOLEON</v>
      </c>
      <c r="C451" t="str">
        <f>_xlfn.XLOOKUP(A451,bdd_V102[FINESS juridique],bdd_V102[[Région du FINESS juridique ]],"")</f>
        <v>NOUVELLE-AQUITAINE</v>
      </c>
      <c r="D451" s="1">
        <f>SUMIFS(bdd_V102[Activité combinée],bdd_V102[FINESS juridique],A451)</f>
        <v>18129</v>
      </c>
      <c r="E451" s="1">
        <f>SUMIFS(bdd_V102[Activité combinée],bdd_V102[FINESS juridique],A451,bdd_V102[Validation prérequis SUN-ES], "Oui")</f>
        <v>18129</v>
      </c>
      <c r="F451" s="148">
        <f t="shared" si="13"/>
        <v>1</v>
      </c>
      <c r="G451" s="1" t="str">
        <f t="shared" si="14"/>
        <v>Oui</v>
      </c>
    </row>
    <row r="452" spans="1:7">
      <c r="A452" s="1">
        <v>400000196</v>
      </c>
      <c r="B452" t="str">
        <f>_xlfn.XLOOKUP(A452,bdd_V102[FINESS juridique],bdd_V102[Raison sociale juridique],"")</f>
        <v>SA CLINIQUE JEAN LE BON</v>
      </c>
      <c r="C452" t="str">
        <f>_xlfn.XLOOKUP(A452,bdd_V102[FINESS juridique],bdd_V102[[Région du FINESS juridique ]],"")</f>
        <v>NOUVELLE-AQUITAINE</v>
      </c>
      <c r="D452" s="1">
        <f>SUMIFS(bdd_V102[Activité combinée],bdd_V102[FINESS juridique],A452)</f>
        <v>11828.5</v>
      </c>
      <c r="E452" s="1">
        <f>SUMIFS(bdd_V102[Activité combinée],bdd_V102[FINESS juridique],A452,bdd_V102[Validation prérequis SUN-ES], "Oui")</f>
        <v>11828.5</v>
      </c>
      <c r="F452" s="148">
        <f t="shared" si="13"/>
        <v>1</v>
      </c>
      <c r="G452" s="1" t="str">
        <f t="shared" si="14"/>
        <v>Oui</v>
      </c>
    </row>
    <row r="453" spans="1:7">
      <c r="A453" s="1">
        <v>400000246</v>
      </c>
      <c r="B453" t="str">
        <f>_xlfn.XLOOKUP(A453,bdd_V102[FINESS juridique],bdd_V102[Raison sociale juridique],"")</f>
        <v>SARL PRIMEROSE</v>
      </c>
      <c r="C453" t="str">
        <f>_xlfn.XLOOKUP(A453,bdd_V102[FINESS juridique],bdd_V102[[Région du FINESS juridique ]],"")</f>
        <v>NOUVELLE-AQUITAINE</v>
      </c>
      <c r="D453" s="1">
        <f>SUMIFS(bdd_V102[Activité combinée],bdd_V102[FINESS juridique],A453)</f>
        <v>10330</v>
      </c>
      <c r="E453" s="1">
        <f>SUMIFS(bdd_V102[Activité combinée],bdd_V102[FINESS juridique],A453,bdd_V102[Validation prérequis SUN-ES], "Oui")</f>
        <v>10330</v>
      </c>
      <c r="F453" s="148">
        <f t="shared" si="13"/>
        <v>1</v>
      </c>
      <c r="G453" s="1" t="str">
        <f t="shared" si="14"/>
        <v>Oui</v>
      </c>
    </row>
    <row r="454" spans="1:7">
      <c r="A454" s="1">
        <v>400000279</v>
      </c>
      <c r="B454" t="str">
        <f>_xlfn.XLOOKUP(A454,bdd_V102[FINESS juridique],bdd_V102[Raison sociale juridique],"")</f>
        <v>SAS LE BELVEDERE</v>
      </c>
      <c r="C454" t="str">
        <f>_xlfn.XLOOKUP(A454,bdd_V102[FINESS juridique],bdd_V102[[Région du FINESS juridique ]],"")</f>
        <v>NOUVELLE-AQUITAINE</v>
      </c>
      <c r="D454" s="1">
        <f>SUMIFS(bdd_V102[Activité combinée],bdd_V102[FINESS juridique],A454)</f>
        <v>13286.5</v>
      </c>
      <c r="E454" s="1">
        <f>SUMIFS(bdd_V102[Activité combinée],bdd_V102[FINESS juridique],A454,bdd_V102[Validation prérequis SUN-ES], "Oui")</f>
        <v>13286.5</v>
      </c>
      <c r="F454" s="148">
        <f t="shared" si="13"/>
        <v>1</v>
      </c>
      <c r="G454" s="1" t="str">
        <f t="shared" si="14"/>
        <v>Oui</v>
      </c>
    </row>
    <row r="455" spans="1:7">
      <c r="A455" s="1">
        <v>400000535</v>
      </c>
      <c r="B455" t="str">
        <f>_xlfn.XLOOKUP(A455,bdd_V102[FINESS juridique],bdd_V102[Raison sociale juridique],"")</f>
        <v>SANTE SERVICE DAX</v>
      </c>
      <c r="C455" t="str">
        <f>_xlfn.XLOOKUP(A455,bdd_V102[FINESS juridique],bdd_V102[[Région du FINESS juridique ]],"")</f>
        <v>NOUVELLE-AQUITAINE</v>
      </c>
      <c r="D455" s="1">
        <f>SUMIFS(bdd_V102[Activité combinée],bdd_V102[FINESS juridique],A455)</f>
        <v>32958.5</v>
      </c>
      <c r="E455" s="1">
        <f>SUMIFS(bdd_V102[Activité combinée],bdd_V102[FINESS juridique],A455,bdd_V102[Validation prérequis SUN-ES], "Oui")</f>
        <v>32958.5</v>
      </c>
      <c r="F455" s="148">
        <f t="shared" si="13"/>
        <v>1</v>
      </c>
      <c r="G455" s="1" t="str">
        <f t="shared" si="14"/>
        <v>Oui</v>
      </c>
    </row>
    <row r="456" spans="1:7">
      <c r="A456" s="1">
        <v>400013801</v>
      </c>
      <c r="B456" t="str">
        <f>_xlfn.XLOOKUP(A456,bdd_V102[FINESS juridique],bdd_V102[Raison sociale juridique],"")</f>
        <v>SAS CLINIQUE MAYLIS</v>
      </c>
      <c r="C456" t="str">
        <f>_xlfn.XLOOKUP(A456,bdd_V102[FINESS juridique],bdd_V102[[Région du FINESS juridique ]],"")</f>
        <v>NOUVELLE-AQUITAINE</v>
      </c>
      <c r="D456" s="1">
        <f>SUMIFS(bdd_V102[Activité combinée],bdd_V102[FINESS juridique],A456)</f>
        <v>15841.5</v>
      </c>
      <c r="E456" s="1">
        <f>SUMIFS(bdd_V102[Activité combinée],bdd_V102[FINESS juridique],A456,bdd_V102[Validation prérequis SUN-ES], "Oui")</f>
        <v>15840.5</v>
      </c>
      <c r="F456" s="148">
        <f t="shared" si="13"/>
        <v>0.99993687466464665</v>
      </c>
      <c r="G456" s="1" t="str">
        <f t="shared" si="14"/>
        <v>Oui</v>
      </c>
    </row>
    <row r="457" spans="1:7">
      <c r="A457" s="1">
        <v>400014064</v>
      </c>
      <c r="B457" t="str">
        <f>_xlfn.XLOOKUP(A457,bdd_V102[FINESS juridique],bdd_V102[Raison sociale juridique],"")</f>
        <v>CMPA</v>
      </c>
      <c r="C457" t="str">
        <f>_xlfn.XLOOKUP(A457,bdd_V102[FINESS juridique],bdd_V102[[Région du FINESS juridique ]],"")</f>
        <v>NOUVELLE-AQUITAINE</v>
      </c>
      <c r="D457" s="1">
        <f>SUMIFS(bdd_V102[Activité combinée],bdd_V102[FINESS juridique],A457)</f>
        <v>3318.25</v>
      </c>
      <c r="E457" s="1">
        <f>SUMIFS(bdd_V102[Activité combinée],bdd_V102[FINESS juridique],A457,bdd_V102[Validation prérequis SUN-ES], "Oui")</f>
        <v>3318.25</v>
      </c>
      <c r="F457" s="148">
        <f t="shared" si="13"/>
        <v>1</v>
      </c>
      <c r="G457" s="1" t="str">
        <f t="shared" si="14"/>
        <v>Oui</v>
      </c>
    </row>
    <row r="458" spans="1:7">
      <c r="A458" s="1">
        <v>400015095</v>
      </c>
      <c r="B458" t="str">
        <f>_xlfn.XLOOKUP(A458,bdd_V102[FINESS juridique],bdd_V102[Raison sociale juridique],"")</f>
        <v>GCS PAYS DE L'ADOUR</v>
      </c>
      <c r="C458" t="str">
        <f>_xlfn.XLOOKUP(A458,bdd_V102[FINESS juridique],bdd_V102[[Région du FINESS juridique ]],"")</f>
        <v>NOUVELLE-AQUITAINE</v>
      </c>
      <c r="D458" s="1">
        <f>SUMIFS(bdd_V102[Activité combinée],bdd_V102[FINESS juridique],A458)</f>
        <v>19598</v>
      </c>
      <c r="E458" s="1">
        <f>SUMIFS(bdd_V102[Activité combinée],bdd_V102[FINESS juridique],A458,bdd_V102[Validation prérequis SUN-ES], "Oui")</f>
        <v>19598</v>
      </c>
      <c r="F458" s="148">
        <f t="shared" si="13"/>
        <v>1</v>
      </c>
      <c r="G458" s="1" t="str">
        <f t="shared" si="14"/>
        <v>Oui</v>
      </c>
    </row>
    <row r="459" spans="1:7">
      <c r="A459" s="1">
        <v>400015145</v>
      </c>
      <c r="B459" t="str">
        <f>_xlfn.XLOOKUP(A459,bdd_V102[FINESS juridique],bdd_V102[Raison sociale juridique],"")</f>
        <v xml:space="preserve">	GCS DU MARSAN - CLINIQUE DES LANDES</v>
      </c>
      <c r="C459" t="str">
        <f>_xlfn.XLOOKUP(A459,bdd_V102[FINESS juridique],bdd_V102[[Région du FINESS juridique ]],"")</f>
        <v>NOUVELLE-AQUITAINE</v>
      </c>
      <c r="D459" s="1">
        <f>SUMIFS(bdd_V102[Activité combinée],bdd_V102[FINESS juridique],A459)</f>
        <v>13636.5</v>
      </c>
      <c r="E459" s="1">
        <f>SUMIFS(bdd_V102[Activité combinée],bdd_V102[FINESS juridique],A459,bdd_V102[Validation prérequis SUN-ES], "Oui")</f>
        <v>0</v>
      </c>
      <c r="F459" s="148">
        <f t="shared" ref="F459:F522" si="15">E459/D459</f>
        <v>0</v>
      </c>
      <c r="G459" s="1" t="str">
        <f t="shared" si="14"/>
        <v>Non</v>
      </c>
    </row>
    <row r="460" spans="1:7">
      <c r="A460" s="1">
        <v>400015491</v>
      </c>
      <c r="B460" t="str">
        <f>_xlfn.XLOOKUP(A460,bdd_V102[FINESS juridique],bdd_V102[Raison sociale juridique],"")</f>
        <v>HEGALDIA SUD LANDES</v>
      </c>
      <c r="C460" t="str">
        <f>_xlfn.XLOOKUP(A460,bdd_V102[FINESS juridique],bdd_V102[[Région du FINESS juridique ]],"")</f>
        <v>NOUVELLE-AQUITAINE</v>
      </c>
      <c r="D460" s="1">
        <f>SUMIFS(bdd_V102[Activité combinée],bdd_V102[FINESS juridique],A460)</f>
        <v>1021</v>
      </c>
      <c r="E460" s="1">
        <f>SUMIFS(bdd_V102[Activité combinée],bdd_V102[FINESS juridique],A460,bdd_V102[Validation prérequis SUN-ES], "Oui")</f>
        <v>0</v>
      </c>
      <c r="F460" s="148">
        <f t="shared" si="15"/>
        <v>0</v>
      </c>
      <c r="G460" s="1" t="str">
        <f t="shared" si="14"/>
        <v>Non</v>
      </c>
    </row>
    <row r="461" spans="1:7">
      <c r="A461" s="1">
        <v>400780458</v>
      </c>
      <c r="B461" t="str">
        <f>_xlfn.XLOOKUP(A461,bdd_V102[FINESS juridique],bdd_V102[Raison sociale juridique],"")</f>
        <v>ASS AVENIR GERONTO SANTE POINT HELIO</v>
      </c>
      <c r="C461" t="str">
        <f>_xlfn.XLOOKUP(A461,bdd_V102[FINESS juridique],bdd_V102[[Région du FINESS juridique ]],"")</f>
        <v>NOUVELLE-AQUITAINE</v>
      </c>
      <c r="D461" s="1">
        <f>SUMIFS(bdd_V102[Activité combinée],bdd_V102[FINESS juridique],A461)</f>
        <v>32439.5</v>
      </c>
      <c r="E461" s="1">
        <f>SUMIFS(bdd_V102[Activité combinée],bdd_V102[FINESS juridique],A461,bdd_V102[Validation prérequis SUN-ES], "Oui")</f>
        <v>32439.5</v>
      </c>
      <c r="F461" s="148">
        <f t="shared" si="15"/>
        <v>1</v>
      </c>
      <c r="G461" s="1" t="str">
        <f t="shared" si="14"/>
        <v>Oui</v>
      </c>
    </row>
    <row r="462" spans="1:7">
      <c r="A462" s="1">
        <v>400780607</v>
      </c>
      <c r="B462" t="str">
        <f>_xlfn.XLOOKUP(A462,bdd_V102[FINESS juridique],bdd_V102[Raison sociale juridique],"")</f>
        <v>ASSOCIATION DE COULOMME</v>
      </c>
      <c r="C462" t="str">
        <f>_xlfn.XLOOKUP(A462,bdd_V102[FINESS juridique],bdd_V102[[Région du FINESS juridique ]],"")</f>
        <v>NOUVELLE-AQUITAINE</v>
      </c>
      <c r="D462" s="1">
        <f>SUMIFS(bdd_V102[Activité combinée],bdd_V102[FINESS juridique],A462)</f>
        <v>2885</v>
      </c>
      <c r="E462" s="1">
        <f>SUMIFS(bdd_V102[Activité combinée],bdd_V102[FINESS juridique],A462,bdd_V102[Validation prérequis SUN-ES], "Oui")</f>
        <v>2885</v>
      </c>
      <c r="F462" s="148">
        <f t="shared" si="15"/>
        <v>1</v>
      </c>
      <c r="G462" s="1" t="str">
        <f t="shared" si="14"/>
        <v>Oui</v>
      </c>
    </row>
    <row r="463" spans="1:7">
      <c r="A463" s="1">
        <v>400790994</v>
      </c>
      <c r="B463" t="str">
        <f>_xlfn.XLOOKUP(A463,bdd_V102[FINESS juridique],bdd_V102[Raison sociale juridique],"")</f>
        <v>CENTRE EUROPEEN DE REED DU SPORTIF</v>
      </c>
      <c r="C463" t="str">
        <f>_xlfn.XLOOKUP(A463,bdd_V102[FINESS juridique],bdd_V102[[Région du FINESS juridique ]],"")</f>
        <v>NOUVELLE-AQUITAINE</v>
      </c>
      <c r="D463" s="1">
        <f>SUMIFS(bdd_V102[Activité combinée],bdd_V102[FINESS juridique],A463)</f>
        <v>26806</v>
      </c>
      <c r="E463" s="1">
        <f>SUMIFS(bdd_V102[Activité combinée],bdd_V102[FINESS juridique],A463,bdd_V102[Validation prérequis SUN-ES], "Oui")</f>
        <v>0</v>
      </c>
      <c r="F463" s="148">
        <f t="shared" si="15"/>
        <v>0</v>
      </c>
      <c r="G463" s="1" t="str">
        <f t="shared" si="14"/>
        <v>Non</v>
      </c>
    </row>
    <row r="464" spans="1:7">
      <c r="A464" s="1">
        <v>410000319</v>
      </c>
      <c r="B464" t="str">
        <f>_xlfn.XLOOKUP(A464,bdd_V102[FINESS juridique],bdd_V102[Raison sociale juridique],"")</f>
        <v>SA POLYCLINIQUE DE BLOIS</v>
      </c>
      <c r="C464" t="str">
        <f>_xlfn.XLOOKUP(A464,bdd_V102[FINESS juridique],bdd_V102[[Région du FINESS juridique ]],"")</f>
        <v>CENTRE-VAL DE LOIRE</v>
      </c>
      <c r="D464" s="1">
        <f>SUMIFS(bdd_V102[Activité combinée],bdd_V102[FINESS juridique],A464)</f>
        <v>70858.5</v>
      </c>
      <c r="E464" s="1">
        <f>SUMIFS(bdd_V102[Activité combinée],bdd_V102[FINESS juridique],A464,bdd_V102[Validation prérequis SUN-ES], "Oui")</f>
        <v>70858.5</v>
      </c>
      <c r="F464" s="148">
        <f t="shared" si="15"/>
        <v>1</v>
      </c>
      <c r="G464" s="1" t="str">
        <f t="shared" si="14"/>
        <v>Oui</v>
      </c>
    </row>
    <row r="465" spans="1:7">
      <c r="A465" s="1">
        <v>410000467</v>
      </c>
      <c r="B465" t="str">
        <f>_xlfn.XLOOKUP(A465,bdd_V102[FINESS juridique],bdd_V102[Raison sociale juridique],"")</f>
        <v>CLINIQUE DE LA BORDE- COUR CHEVERNY</v>
      </c>
      <c r="C465" t="str">
        <f>_xlfn.XLOOKUP(A465,bdd_V102[FINESS juridique],bdd_V102[[Région du FINESS juridique ]],"")</f>
        <v>CENTRE-VAL DE LOIRE</v>
      </c>
      <c r="D465" s="1">
        <f>SUMIFS(bdd_V102[Activité combinée],bdd_V102[FINESS juridique],A465)</f>
        <v>22869.25</v>
      </c>
      <c r="E465" s="1">
        <f>SUMIFS(bdd_V102[Activité combinée],bdd_V102[FINESS juridique],A465,bdd_V102[Validation prérequis SUN-ES], "Oui")</f>
        <v>22869.25</v>
      </c>
      <c r="F465" s="148">
        <f t="shared" si="15"/>
        <v>1</v>
      </c>
      <c r="G465" s="1" t="str">
        <f t="shared" si="14"/>
        <v>Oui</v>
      </c>
    </row>
    <row r="466" spans="1:7">
      <c r="A466" s="1">
        <v>410000475</v>
      </c>
      <c r="B466" t="str">
        <f>_xlfn.XLOOKUP(A466,bdd_V102[FINESS juridique],bdd_V102[Raison sociale juridique],"")</f>
        <v>CLINIQUE MEDICALE DU CENTRE DE SAUMERY</v>
      </c>
      <c r="C466" t="str">
        <f>_xlfn.XLOOKUP(A466,bdd_V102[FINESS juridique],bdd_V102[[Région du FINESS juridique ]],"")</f>
        <v>CENTRE-VAL DE LOIRE</v>
      </c>
      <c r="D466" s="1">
        <f>SUMIFS(bdd_V102[Activité combinée],bdd_V102[FINESS juridique],A466)</f>
        <v>13466</v>
      </c>
      <c r="E466" s="1">
        <f>SUMIFS(bdd_V102[Activité combinée],bdd_V102[FINESS juridique],A466,bdd_V102[Validation prérequis SUN-ES], "Oui")</f>
        <v>11908.75</v>
      </c>
      <c r="F466" s="148">
        <f t="shared" si="15"/>
        <v>0.88435689885637903</v>
      </c>
      <c r="G466" s="1" t="str">
        <f t="shared" si="14"/>
        <v>Non</v>
      </c>
    </row>
    <row r="467" spans="1:7">
      <c r="A467" s="1">
        <v>410000491</v>
      </c>
      <c r="B467" t="str">
        <f>_xlfn.XLOOKUP(A467,bdd_V102[FINESS juridique],bdd_V102[Raison sociale juridique],"")</f>
        <v>SA CLINIQUE DE CHAILLES</v>
      </c>
      <c r="C467" t="str">
        <f>_xlfn.XLOOKUP(A467,bdd_V102[FINESS juridique],bdd_V102[[Région du FINESS juridique ]],"")</f>
        <v>CENTRE-VAL DE LOIRE</v>
      </c>
      <c r="D467" s="1">
        <f>SUMIFS(bdd_V102[Activité combinée],bdd_V102[FINESS juridique],A467)</f>
        <v>23077</v>
      </c>
      <c r="E467" s="1">
        <f>SUMIFS(bdd_V102[Activité combinée],bdd_V102[FINESS juridique],A467,bdd_V102[Validation prérequis SUN-ES], "Oui")</f>
        <v>23077</v>
      </c>
      <c r="F467" s="148">
        <f t="shared" si="15"/>
        <v>1</v>
      </c>
      <c r="G467" s="1" t="str">
        <f t="shared" si="14"/>
        <v>Oui</v>
      </c>
    </row>
    <row r="468" spans="1:7">
      <c r="A468" s="1">
        <v>410000871</v>
      </c>
      <c r="B468" t="str">
        <f>_xlfn.XLOOKUP(A468,bdd_V102[FINESS juridique],bdd_V102[Raison sociale juridique],"")</f>
        <v>SA CLINIQUE DU SAINT COEUR</v>
      </c>
      <c r="C468" t="str">
        <f>_xlfn.XLOOKUP(A468,bdd_V102[FINESS juridique],bdd_V102[[Région du FINESS juridique ]],"")</f>
        <v>CENTRE-VAL DE LOIRE</v>
      </c>
      <c r="D468" s="1">
        <f>SUMIFS(bdd_V102[Activité combinée],bdd_V102[FINESS juridique],A468)</f>
        <v>16741.5</v>
      </c>
      <c r="E468" s="1">
        <f>SUMIFS(bdd_V102[Activité combinée],bdd_V102[FINESS juridique],A468,bdd_V102[Validation prérequis SUN-ES], "Oui")</f>
        <v>16741.5</v>
      </c>
      <c r="F468" s="148">
        <f t="shared" si="15"/>
        <v>1</v>
      </c>
      <c r="G468" s="1" t="str">
        <f t="shared" si="14"/>
        <v>Oui</v>
      </c>
    </row>
    <row r="469" spans="1:7">
      <c r="A469" s="1">
        <v>410000905</v>
      </c>
      <c r="B469" t="str">
        <f>_xlfn.XLOOKUP(A469,bdd_V102[FINESS juridique],bdd_V102[Raison sociale juridique],"")</f>
        <v>ASS L HOSPITALET</v>
      </c>
      <c r="C469" t="str">
        <f>_xlfn.XLOOKUP(A469,bdd_V102[FINESS juridique],bdd_V102[[Région du FINESS juridique ]],"")</f>
        <v>CENTRE-VAL DE LOIRE</v>
      </c>
      <c r="D469" s="1">
        <f>SUMIFS(bdd_V102[Activité combinée],bdd_V102[FINESS juridique],A469)</f>
        <v>5613.5</v>
      </c>
      <c r="E469" s="1">
        <f>SUMIFS(bdd_V102[Activité combinée],bdd_V102[FINESS juridique],A469,bdd_V102[Validation prérequis SUN-ES], "Oui")</f>
        <v>5613.5</v>
      </c>
      <c r="F469" s="148">
        <f t="shared" si="15"/>
        <v>1</v>
      </c>
      <c r="G469" s="1" t="str">
        <f t="shared" si="14"/>
        <v>Oui</v>
      </c>
    </row>
    <row r="470" spans="1:7">
      <c r="A470" s="1">
        <v>420000135</v>
      </c>
      <c r="B470" t="str">
        <f>_xlfn.XLOOKUP(A470,bdd_V102[FINESS juridique],bdd_V102[Raison sociale juridique],"")</f>
        <v>SA CLINIQUE DU PARC</v>
      </c>
      <c r="C470" t="str">
        <f>_xlfn.XLOOKUP(A470,bdd_V102[FINESS juridique],bdd_V102[[Région du FINESS juridique ]],"")</f>
        <v>AUVERGNE-RHÔNE-ALPES</v>
      </c>
      <c r="D470" s="1">
        <f>SUMIFS(bdd_V102[Activité combinée],bdd_V102[FINESS juridique],A470)</f>
        <v>44058.5</v>
      </c>
      <c r="E470" s="1">
        <f>SUMIFS(bdd_V102[Activité combinée],bdd_V102[FINESS juridique],A470,bdd_V102[Validation prérequis SUN-ES], "Oui")</f>
        <v>44058.5</v>
      </c>
      <c r="F470" s="148">
        <f t="shared" si="15"/>
        <v>1</v>
      </c>
      <c r="G470" s="1" t="str">
        <f t="shared" si="14"/>
        <v>Oui</v>
      </c>
    </row>
    <row r="471" spans="1:7">
      <c r="A471" s="1">
        <v>420000168</v>
      </c>
      <c r="B471" t="str">
        <f>_xlfn.XLOOKUP(A471,bdd_V102[FINESS juridique],bdd_V102[Raison sociale juridique],"")</f>
        <v>ASSOCIATION MAISON DES INCURABLES</v>
      </c>
      <c r="C471" t="str">
        <f>_xlfn.XLOOKUP(A471,bdd_V102[FINESS juridique],bdd_V102[[Région du FINESS juridique ]],"")</f>
        <v>AUVERGNE-RHÔNE-ALPES</v>
      </c>
      <c r="D471" s="1">
        <f>SUMIFS(bdd_V102[Activité combinée],bdd_V102[FINESS juridique],A471)</f>
        <v>5151</v>
      </c>
      <c r="E471" s="1">
        <f>SUMIFS(bdd_V102[Activité combinée],bdd_V102[FINESS juridique],A471,bdd_V102[Validation prérequis SUN-ES], "Oui")</f>
        <v>0</v>
      </c>
      <c r="F471" s="148">
        <f t="shared" si="15"/>
        <v>0</v>
      </c>
      <c r="G471" s="1" t="str">
        <f t="shared" si="14"/>
        <v>Non</v>
      </c>
    </row>
    <row r="472" spans="1:7">
      <c r="A472" s="1">
        <v>420000523</v>
      </c>
      <c r="B472" t="str">
        <f>_xlfn.XLOOKUP(A472,bdd_V102[FINESS juridique],bdd_V102[Raison sociale juridique],"")</f>
        <v>CLINIQUE DES MONTS DU FOREZ</v>
      </c>
      <c r="C472" t="str">
        <f>_xlfn.XLOOKUP(A472,bdd_V102[FINESS juridique],bdd_V102[[Région du FINESS juridique ]],"")</f>
        <v>AUVERGNE-RHÔNE-ALPES</v>
      </c>
      <c r="D472" s="1">
        <f>SUMIFS(bdd_V102[Activité combinée],bdd_V102[FINESS juridique],A472)</f>
        <v>11643.5</v>
      </c>
      <c r="E472" s="1">
        <f>SUMIFS(bdd_V102[Activité combinée],bdd_V102[FINESS juridique],A472,bdd_V102[Validation prérequis SUN-ES], "Oui")</f>
        <v>11643.5</v>
      </c>
      <c r="F472" s="148">
        <f t="shared" si="15"/>
        <v>1</v>
      </c>
      <c r="G472" s="1" t="str">
        <f t="shared" si="14"/>
        <v>Oui</v>
      </c>
    </row>
    <row r="473" spans="1:7">
      <c r="A473" s="1">
        <v>420000853</v>
      </c>
      <c r="B473" t="str">
        <f>_xlfn.XLOOKUP(A473,bdd_V102[FINESS juridique],bdd_V102[Raison sociale juridique],"")</f>
        <v>SA CLINIQUE DU RENAISON</v>
      </c>
      <c r="C473" t="str">
        <f>_xlfn.XLOOKUP(A473,bdd_V102[FINESS juridique],bdd_V102[[Région du FINESS juridique ]],"")</f>
        <v>AUVERGNE-RHÔNE-ALPES</v>
      </c>
      <c r="D473" s="1">
        <f>SUMIFS(bdd_V102[Activité combinée],bdd_V102[FINESS juridique],A473)</f>
        <v>46285</v>
      </c>
      <c r="E473" s="1">
        <f>SUMIFS(bdd_V102[Activité combinée],bdd_V102[FINESS juridique],A473,bdd_V102[Validation prérequis SUN-ES], "Oui")</f>
        <v>46285</v>
      </c>
      <c r="F473" s="148">
        <f t="shared" si="15"/>
        <v>1</v>
      </c>
      <c r="G473" s="1" t="str">
        <f t="shared" si="14"/>
        <v>Oui</v>
      </c>
    </row>
    <row r="474" spans="1:7">
      <c r="A474" s="1">
        <v>420000887</v>
      </c>
      <c r="B474" t="str">
        <f>_xlfn.XLOOKUP(A474,bdd_V102[FINESS juridique],bdd_V102[Raison sociale juridique],"")</f>
        <v>SA CLINIQUE NOUVELLE DU FOREZ</v>
      </c>
      <c r="C474" t="str">
        <f>_xlfn.XLOOKUP(A474,bdd_V102[FINESS juridique],bdd_V102[[Région du FINESS juridique ]],"")</f>
        <v>AUVERGNE-RHÔNE-ALPES</v>
      </c>
      <c r="D474" s="1">
        <f>SUMIFS(bdd_V102[Activité combinée],bdd_V102[FINESS juridique],A474)</f>
        <v>16123</v>
      </c>
      <c r="E474" s="1">
        <f>SUMIFS(bdd_V102[Activité combinée],bdd_V102[FINESS juridique],A474,bdd_V102[Validation prérequis SUN-ES], "Oui")</f>
        <v>16123</v>
      </c>
      <c r="F474" s="148">
        <f t="shared" si="15"/>
        <v>1</v>
      </c>
      <c r="G474" s="1" t="str">
        <f t="shared" si="14"/>
        <v>Oui</v>
      </c>
    </row>
    <row r="475" spans="1:7">
      <c r="A475" s="1">
        <v>420000929</v>
      </c>
      <c r="B475" t="str">
        <f>_xlfn.XLOOKUP(A475,bdd_V102[FINESS juridique],bdd_V102[Raison sociale juridique],"")</f>
        <v>SAS LA MUSARDIÃˆRE</v>
      </c>
      <c r="C475" t="str">
        <f>_xlfn.XLOOKUP(A475,bdd_V102[FINESS juridique],bdd_V102[[Région du FINESS juridique ]],"")</f>
        <v>AUVERGNE-RHÔNE-ALPES</v>
      </c>
      <c r="D475" s="1">
        <f>SUMIFS(bdd_V102[Activité combinée],bdd_V102[FINESS juridique],A475)</f>
        <v>6757.5</v>
      </c>
      <c r="E475" s="1">
        <f>SUMIFS(bdd_V102[Activité combinée],bdd_V102[FINESS juridique],A475,bdd_V102[Validation prérequis SUN-ES], "Oui")</f>
        <v>6757.5</v>
      </c>
      <c r="F475" s="148">
        <f t="shared" si="15"/>
        <v>1</v>
      </c>
      <c r="G475" s="1" t="str">
        <f t="shared" si="14"/>
        <v>Oui</v>
      </c>
    </row>
    <row r="476" spans="1:7">
      <c r="A476" s="1">
        <v>420001752</v>
      </c>
      <c r="B476" t="str">
        <f>_xlfn.XLOOKUP(A476,bdd_V102[FINESS juridique],bdd_V102[Raison sociale juridique],"")</f>
        <v xml:space="preserve">	ARTIC 42</v>
      </c>
      <c r="C476" t="str">
        <f>_xlfn.XLOOKUP(A476,bdd_V102[FINESS juridique],bdd_V102[[Région du FINESS juridique ]],"")</f>
        <v>AUVERGNE-RHÔNE-ALPES</v>
      </c>
      <c r="D476" s="1">
        <f>SUMIFS(bdd_V102[Activité combinée],bdd_V102[FINESS juridique],A476)</f>
        <v>12449</v>
      </c>
      <c r="E476" s="1">
        <f>SUMIFS(bdd_V102[Activité combinée],bdd_V102[FINESS juridique],A476,bdd_V102[Validation prérequis SUN-ES], "Oui")</f>
        <v>0</v>
      </c>
      <c r="F476" s="148">
        <f t="shared" si="15"/>
        <v>0</v>
      </c>
      <c r="G476" s="1" t="str">
        <f t="shared" si="14"/>
        <v>Non</v>
      </c>
    </row>
    <row r="477" spans="1:7">
      <c r="A477" s="1">
        <v>420001794</v>
      </c>
      <c r="B477" t="str">
        <f>_xlfn.XLOOKUP(A477,bdd_V102[FINESS juridique],bdd_V102[Raison sociale juridique],"")</f>
        <v>CLINIQUE DE SAINT VICTOR</v>
      </c>
      <c r="C477" t="str">
        <f>_xlfn.XLOOKUP(A477,bdd_V102[FINESS juridique],bdd_V102[[Région du FINESS juridique ]],"")</f>
        <v>AUVERGNE-RHÔNE-ALPES</v>
      </c>
      <c r="D477" s="1">
        <f>SUMIFS(bdd_V102[Activité combinée],bdd_V102[FINESS juridique],A477)</f>
        <v>21136</v>
      </c>
      <c r="E477" s="1">
        <f>SUMIFS(bdd_V102[Activité combinée],bdd_V102[FINESS juridique],A477,bdd_V102[Validation prérequis SUN-ES], "Oui")</f>
        <v>21136</v>
      </c>
      <c r="F477" s="148">
        <f t="shared" si="15"/>
        <v>1</v>
      </c>
      <c r="G477" s="1" t="str">
        <f t="shared" si="14"/>
        <v>Oui</v>
      </c>
    </row>
    <row r="478" spans="1:7">
      <c r="A478" s="1">
        <v>420010209</v>
      </c>
      <c r="B478" t="str">
        <f>_xlfn.XLOOKUP(A478,bdd_V102[FINESS juridique],bdd_V102[Raison sociale juridique],"")</f>
        <v>GCS SANTE A DOMICILE</v>
      </c>
      <c r="C478" t="str">
        <f>_xlfn.XLOOKUP(A478,bdd_V102[FINESS juridique],bdd_V102[[Région du FINESS juridique ]],"")</f>
        <v>AUVERGNE-RHÔNE-ALPES</v>
      </c>
      <c r="D478" s="1">
        <f>SUMIFS(bdd_V102[Activité combinée],bdd_V102[FINESS juridique],A478)</f>
        <v>16509</v>
      </c>
      <c r="E478" s="1">
        <f>SUMIFS(bdd_V102[Activité combinée],bdd_V102[FINESS juridique],A478,bdd_V102[Validation prérequis SUN-ES], "Oui")</f>
        <v>16509</v>
      </c>
      <c r="F478" s="148">
        <f t="shared" si="15"/>
        <v>1</v>
      </c>
      <c r="G478" s="1" t="str">
        <f t="shared" si="14"/>
        <v>Oui</v>
      </c>
    </row>
    <row r="479" spans="1:7">
      <c r="A479" s="1">
        <v>420011405</v>
      </c>
      <c r="B479" t="str">
        <f>_xlfn.XLOOKUP(A479,bdd_V102[FINESS juridique],bdd_V102[Raison sociale juridique],"")</f>
        <v>HOPITAL PRIVE DE LA LOIRE</v>
      </c>
      <c r="C479" t="str">
        <f>_xlfn.XLOOKUP(A479,bdd_V102[FINESS juridique],bdd_V102[[Région du FINESS juridique ]],"")</f>
        <v>AUVERGNE-RHÔNE-ALPES</v>
      </c>
      <c r="D479" s="1">
        <f>SUMIFS(bdd_V102[Activité combinée],bdd_V102[FINESS juridique],A479)</f>
        <v>134529.5</v>
      </c>
      <c r="E479" s="1">
        <f>SUMIFS(bdd_V102[Activité combinée],bdd_V102[FINESS juridique],A479,bdd_V102[Validation prérequis SUN-ES], "Oui")</f>
        <v>134529.5</v>
      </c>
      <c r="F479" s="148">
        <f t="shared" si="15"/>
        <v>1</v>
      </c>
      <c r="G479" s="1" t="str">
        <f t="shared" si="14"/>
        <v>Oui</v>
      </c>
    </row>
    <row r="480" spans="1:7">
      <c r="A480" s="1">
        <v>420011504</v>
      </c>
      <c r="B480" t="str">
        <f>_xlfn.XLOOKUP(A480,bdd_V102[FINESS juridique],bdd_V102[Raison sociale juridique],"")</f>
        <v>LE CLOS CHAMPIROL</v>
      </c>
      <c r="C480" t="str">
        <f>_xlfn.XLOOKUP(A480,bdd_V102[FINESS juridique],bdd_V102[[Région du FINESS juridique ]],"")</f>
        <v>AUVERGNE-RHÔNE-ALPES</v>
      </c>
      <c r="D480" s="1">
        <f>SUMIFS(bdd_V102[Activité combinée],bdd_V102[FINESS juridique],A480)</f>
        <v>39792.5</v>
      </c>
      <c r="E480" s="1">
        <f>SUMIFS(bdd_V102[Activité combinée],bdd_V102[FINESS juridique],A480,bdd_V102[Validation prérequis SUN-ES], "Oui")</f>
        <v>39792.5</v>
      </c>
      <c r="F480" s="148">
        <f t="shared" si="15"/>
        <v>1</v>
      </c>
      <c r="G480" s="1" t="str">
        <f t="shared" si="14"/>
        <v>Oui</v>
      </c>
    </row>
    <row r="481" spans="1:7">
      <c r="A481" s="1">
        <v>420787061</v>
      </c>
      <c r="B481" t="str">
        <f>_xlfn.XLOOKUP(A481,bdd_V102[FINESS juridique],bdd_V102[Raison sociale juridique],"")</f>
        <v>MUTUALITE FRANCAISE 42 - 43 - 63 SSAM</v>
      </c>
      <c r="C481" t="str">
        <f>_xlfn.XLOOKUP(A481,bdd_V102[FINESS juridique],bdd_V102[[Région du FINESS juridique ]],"")</f>
        <v>AUVERGNE-RHÔNE-ALPES</v>
      </c>
      <c r="D481" s="1">
        <f>SUMIFS(bdd_V102[Activité combinée],bdd_V102[FINESS juridique],A481)</f>
        <v>81628.5</v>
      </c>
      <c r="E481" s="1">
        <f>SUMIFS(bdd_V102[Activité combinée],bdd_V102[FINESS juridique],A481,bdd_V102[Validation prérequis SUN-ES], "Oui")</f>
        <v>81628.5</v>
      </c>
      <c r="F481" s="148">
        <f t="shared" si="15"/>
        <v>1</v>
      </c>
      <c r="G481" s="1" t="str">
        <f t="shared" si="14"/>
        <v>Oui</v>
      </c>
    </row>
    <row r="482" spans="1:7">
      <c r="A482" s="1">
        <v>420793689</v>
      </c>
      <c r="B482" t="str">
        <f>_xlfn.XLOOKUP(A482,bdd_V102[FINESS juridique],bdd_V102[Raison sociale juridique],"")</f>
        <v>SAS CLINIQUE ALMA SANTE</v>
      </c>
      <c r="C482" t="str">
        <f>_xlfn.XLOOKUP(A482,bdd_V102[FINESS juridique],bdd_V102[[Région du FINESS juridique ]],"")</f>
        <v>AUVERGNE-RHÔNE-ALPES</v>
      </c>
      <c r="D482" s="1">
        <f>SUMIFS(bdd_V102[Activité combinée],bdd_V102[FINESS juridique],A482)</f>
        <v>10660</v>
      </c>
      <c r="E482" s="1">
        <f>SUMIFS(bdd_V102[Activité combinée],bdd_V102[FINESS juridique],A482,bdd_V102[Validation prérequis SUN-ES], "Oui")</f>
        <v>10660</v>
      </c>
      <c r="F482" s="148">
        <f t="shared" si="15"/>
        <v>1</v>
      </c>
      <c r="G482" s="1" t="str">
        <f t="shared" si="14"/>
        <v>Oui</v>
      </c>
    </row>
    <row r="483" spans="1:7">
      <c r="A483" s="1">
        <v>430000372</v>
      </c>
      <c r="B483" t="str">
        <f>_xlfn.XLOOKUP(A483,bdd_V102[FINESS juridique],bdd_V102[Raison sociale juridique],"")</f>
        <v>CLINIQUE BON SECOURS</v>
      </c>
      <c r="C483" t="str">
        <f>_xlfn.XLOOKUP(A483,bdd_V102[FINESS juridique],bdd_V102[[Région du FINESS juridique ]],"")</f>
        <v>AUVERGNE-RHÔNE-ALPES</v>
      </c>
      <c r="D483" s="1">
        <f>SUMIFS(bdd_V102[Activité combinée],bdd_V102[FINESS juridique],A483)</f>
        <v>16669.5</v>
      </c>
      <c r="E483" s="1">
        <f>SUMIFS(bdd_V102[Activité combinée],bdd_V102[FINESS juridique],A483,bdd_V102[Validation prérequis SUN-ES], "Oui")</f>
        <v>16669.5</v>
      </c>
      <c r="F483" s="148">
        <f t="shared" si="15"/>
        <v>1</v>
      </c>
      <c r="G483" s="1" t="str">
        <f t="shared" si="14"/>
        <v>Oui</v>
      </c>
    </row>
    <row r="484" spans="1:7">
      <c r="A484" s="1">
        <v>430000380</v>
      </c>
      <c r="B484" t="str">
        <f>_xlfn.XLOOKUP(A484,bdd_V102[FINESS juridique],bdd_V102[Raison sociale juridique],"")</f>
        <v>CLINIQUE LE CLOS DE BEAUREGARD</v>
      </c>
      <c r="C484" t="str">
        <f>_xlfn.XLOOKUP(A484,bdd_V102[FINESS juridique],bdd_V102[[Région du FINESS juridique ]],"")</f>
        <v>AUVERGNE-RHÔNE-ALPES</v>
      </c>
      <c r="D484" s="1">
        <f>SUMIFS(bdd_V102[Activité combinée],bdd_V102[FINESS juridique],A484)</f>
        <v>8306</v>
      </c>
      <c r="E484" s="1">
        <f>SUMIFS(bdd_V102[Activité combinée],bdd_V102[FINESS juridique],A484,bdd_V102[Validation prérequis SUN-ES], "Oui")</f>
        <v>8306</v>
      </c>
      <c r="F484" s="148">
        <f t="shared" si="15"/>
        <v>1</v>
      </c>
      <c r="G484" s="1" t="str">
        <f t="shared" si="14"/>
        <v>Oui</v>
      </c>
    </row>
    <row r="485" spans="1:7">
      <c r="A485" s="1">
        <v>430005843</v>
      </c>
      <c r="B485" t="str">
        <f>_xlfn.XLOOKUP(A485,bdd_V102[FINESS juridique],bdd_V102[Raison sociale juridique],"")</f>
        <v>ASSOCIATION HOSPITALIERE SAINT-JOSEPH</v>
      </c>
      <c r="C485" t="str">
        <f>_xlfn.XLOOKUP(A485,bdd_V102[FINESS juridique],bdd_V102[[Région du FINESS juridique ]],"")</f>
        <v>AUVERGNE-RHÔNE-ALPES</v>
      </c>
      <c r="D485" s="1">
        <f>SUMIFS(bdd_V102[Activité combinée],bdd_V102[FINESS juridique],A485)</f>
        <v>13730.5</v>
      </c>
      <c r="E485" s="1">
        <f>SUMIFS(bdd_V102[Activité combinée],bdd_V102[FINESS juridique],A485,bdd_V102[Validation prérequis SUN-ES], "Oui")</f>
        <v>13730.5</v>
      </c>
      <c r="F485" s="148">
        <f t="shared" si="15"/>
        <v>1</v>
      </c>
      <c r="G485" s="1" t="str">
        <f t="shared" si="14"/>
        <v>Oui</v>
      </c>
    </row>
    <row r="486" spans="1:7">
      <c r="A486" s="1">
        <v>430007427</v>
      </c>
      <c r="B486" t="str">
        <f>_xlfn.XLOOKUP(A486,bdd_V102[FINESS juridique],bdd_V102[Raison sociale juridique],"")</f>
        <v>KORIAN LE HAUT LIGNON</v>
      </c>
      <c r="C486" t="str">
        <f>_xlfn.XLOOKUP(A486,bdd_V102[FINESS juridique],bdd_V102[[Région du FINESS juridique ]],"")</f>
        <v>AUVERGNE-RHÔNE-ALPES</v>
      </c>
      <c r="D486" s="1">
        <f>SUMIFS(bdd_V102[Activité combinée],bdd_V102[FINESS juridique],A486)</f>
        <v>16362</v>
      </c>
      <c r="E486" s="1">
        <f>SUMIFS(bdd_V102[Activité combinée],bdd_V102[FINESS juridique],A486,bdd_V102[Validation prérequis SUN-ES], "Oui")</f>
        <v>16362</v>
      </c>
      <c r="F486" s="148">
        <f t="shared" si="15"/>
        <v>1</v>
      </c>
      <c r="G486" s="1" t="str">
        <f t="shared" si="14"/>
        <v>Oui</v>
      </c>
    </row>
    <row r="487" spans="1:7">
      <c r="A487" s="1">
        <v>430007708</v>
      </c>
      <c r="B487" t="str">
        <f>_xlfn.XLOOKUP(A487,bdd_V102[FINESS juridique],bdd_V102[Raison sociale juridique],"")</f>
        <v>ASSOCIATION LA RECOUMENE</v>
      </c>
      <c r="C487" t="str">
        <f>_xlfn.XLOOKUP(A487,bdd_V102[FINESS juridique],bdd_V102[[Région du FINESS juridique ]],"")</f>
        <v>AUVERGNE-RHÔNE-ALPES</v>
      </c>
      <c r="D487" s="1">
        <f>SUMIFS(bdd_V102[Activité combinée],bdd_V102[FINESS juridique],A487)</f>
        <v>7651</v>
      </c>
      <c r="E487" s="1">
        <f>SUMIFS(bdd_V102[Activité combinée],bdd_V102[FINESS juridique],A487,bdd_V102[Validation prérequis SUN-ES], "Oui")</f>
        <v>0</v>
      </c>
      <c r="F487" s="148">
        <f t="shared" si="15"/>
        <v>0</v>
      </c>
      <c r="G487" s="1" t="str">
        <f t="shared" si="14"/>
        <v>Non</v>
      </c>
    </row>
    <row r="488" spans="1:7">
      <c r="A488" s="1">
        <v>440000925</v>
      </c>
      <c r="B488" t="str">
        <f>_xlfn.XLOOKUP(A488,bdd_V102[FINESS juridique],bdd_V102[Raison sociale juridique],"")</f>
        <v>SA CLINIQUE SAINTE-MARIE</v>
      </c>
      <c r="C488" t="str">
        <f>_xlfn.XLOOKUP(A488,bdd_V102[FINESS juridique],bdd_V102[[Région du FINESS juridique ]],"")</f>
        <v>PAYS DE LA LOIRE</v>
      </c>
      <c r="D488" s="1">
        <f>SUMIFS(bdd_V102[Activité combinée],bdd_V102[FINESS juridique],A488)</f>
        <v>12458</v>
      </c>
      <c r="E488" s="1">
        <f>SUMIFS(bdd_V102[Activité combinée],bdd_V102[FINESS juridique],A488,bdd_V102[Validation prérequis SUN-ES], "Oui")</f>
        <v>12458</v>
      </c>
      <c r="F488" s="148">
        <f t="shared" si="15"/>
        <v>1</v>
      </c>
      <c r="G488" s="1" t="str">
        <f t="shared" si="14"/>
        <v>Oui</v>
      </c>
    </row>
    <row r="489" spans="1:7">
      <c r="A489" s="1">
        <v>440000941</v>
      </c>
      <c r="B489" t="str">
        <f>_xlfn.XLOOKUP(A489,bdd_V102[FINESS juridique],bdd_V102[Raison sociale juridique],"")</f>
        <v>CLINIQUE BRETECHE  VIAUD</v>
      </c>
      <c r="C489" t="str">
        <f>_xlfn.XLOOKUP(A489,bdd_V102[FINESS juridique],bdd_V102[[Région du FINESS juridique ]],"")</f>
        <v>PAYS DE LA LOIRE</v>
      </c>
      <c r="D489" s="1">
        <f>SUMIFS(bdd_V102[Activité combinée],bdd_V102[FINESS juridique],A489)</f>
        <v>48496</v>
      </c>
      <c r="E489" s="1">
        <f>SUMIFS(bdd_V102[Activité combinée],bdd_V102[FINESS juridique],A489,bdd_V102[Validation prérequis SUN-ES], "Oui")</f>
        <v>48496</v>
      </c>
      <c r="F489" s="148">
        <f t="shared" si="15"/>
        <v>1</v>
      </c>
      <c r="G489" s="1" t="str">
        <f t="shared" si="14"/>
        <v>Oui</v>
      </c>
    </row>
    <row r="490" spans="1:7">
      <c r="A490" s="1">
        <v>440000974</v>
      </c>
      <c r="B490" t="str">
        <f>_xlfn.XLOOKUP(A490,bdd_V102[FINESS juridique],bdd_V102[Raison sociale juridique],"")</f>
        <v>S.A.S. CLINIQUE JULES VERNE</v>
      </c>
      <c r="C490" t="str">
        <f>_xlfn.XLOOKUP(A490,bdd_V102[FINESS juridique],bdd_V102[[Région du FINESS juridique ]],"")</f>
        <v>PAYS DE LA LOIRE</v>
      </c>
      <c r="D490" s="1">
        <f>SUMIFS(bdd_V102[Activité combinée],bdd_V102[FINESS juridique],A490)</f>
        <v>65908.5</v>
      </c>
      <c r="E490" s="1">
        <f>SUMIFS(bdd_V102[Activité combinée],bdd_V102[FINESS juridique],A490,bdd_V102[Validation prérequis SUN-ES], "Oui")</f>
        <v>65908.5</v>
      </c>
      <c r="F490" s="148">
        <f t="shared" si="15"/>
        <v>1</v>
      </c>
      <c r="G490" s="1" t="str">
        <f t="shared" si="14"/>
        <v>Oui</v>
      </c>
    </row>
    <row r="491" spans="1:7">
      <c r="A491" s="1">
        <v>440001014</v>
      </c>
      <c r="B491" t="str">
        <f>_xlfn.XLOOKUP(A491,bdd_V102[FINESS juridique],bdd_V102[Raison sociale juridique],"")</f>
        <v>UROLOGIE NANTES CLIN ET INSTIT URO</v>
      </c>
      <c r="C491" t="str">
        <f>_xlfn.XLOOKUP(A491,bdd_V102[FINESS juridique],bdd_V102[[Région du FINESS juridique ]],"")</f>
        <v>PAYS DE LA LOIRE</v>
      </c>
      <c r="D491" s="1">
        <f>SUMIFS(bdd_V102[Activité combinée],bdd_V102[FINESS juridique],A491)</f>
        <v>11256</v>
      </c>
      <c r="E491" s="1">
        <f>SUMIFS(bdd_V102[Activité combinée],bdd_V102[FINESS juridique],A491,bdd_V102[Validation prérequis SUN-ES], "Oui")</f>
        <v>11256</v>
      </c>
      <c r="F491" s="148">
        <f t="shared" si="15"/>
        <v>1</v>
      </c>
      <c r="G491" s="1" t="str">
        <f t="shared" si="14"/>
        <v>Oui</v>
      </c>
    </row>
    <row r="492" spans="1:7">
      <c r="A492" s="1">
        <v>440001220</v>
      </c>
      <c r="B492" t="str">
        <f>_xlfn.XLOOKUP(A492,bdd_V102[FINESS juridique],bdd_V102[Raison sociale juridique],"")</f>
        <v>SASU ROZ ARVOR</v>
      </c>
      <c r="C492" t="str">
        <f>_xlfn.XLOOKUP(A492,bdd_V102[FINESS juridique],bdd_V102[[Région du FINESS juridique ]],"")</f>
        <v>PAYS DE LA LOIRE</v>
      </c>
      <c r="D492" s="1">
        <f>SUMIFS(bdd_V102[Activité combinée],bdd_V102[FINESS juridique],A492)</f>
        <v>17880</v>
      </c>
      <c r="E492" s="1">
        <f>SUMIFS(bdd_V102[Activité combinée],bdd_V102[FINESS juridique],A492,bdd_V102[Validation prérequis SUN-ES], "Oui")</f>
        <v>17880</v>
      </c>
      <c r="F492" s="148">
        <f t="shared" si="15"/>
        <v>1</v>
      </c>
      <c r="G492" s="1" t="str">
        <f t="shared" si="14"/>
        <v>Oui</v>
      </c>
    </row>
    <row r="493" spans="1:7">
      <c r="A493" s="1">
        <v>440001246</v>
      </c>
      <c r="B493" t="str">
        <f>_xlfn.XLOOKUP(A493,bdd_V102[FINESS juridique],bdd_V102[Raison sociale juridique],"")</f>
        <v>S.A. CLINIQUE DU PARC</v>
      </c>
      <c r="C493" t="str">
        <f>_xlfn.XLOOKUP(A493,bdd_V102[FINESS juridique],bdd_V102[[Région du FINESS juridique ]],"")</f>
        <v>PAYS DE LA LOIRE</v>
      </c>
      <c r="D493" s="1">
        <f>SUMIFS(bdd_V102[Activité combinée],bdd_V102[FINESS juridique],A493)</f>
        <v>13108.5</v>
      </c>
      <c r="E493" s="1">
        <f>SUMIFS(bdd_V102[Activité combinée],bdd_V102[FINESS juridique],A493,bdd_V102[Validation prérequis SUN-ES], "Oui")</f>
        <v>13108.5</v>
      </c>
      <c r="F493" s="148">
        <f t="shared" si="15"/>
        <v>1</v>
      </c>
      <c r="G493" s="1" t="str">
        <f t="shared" si="14"/>
        <v>Oui</v>
      </c>
    </row>
    <row r="494" spans="1:7">
      <c r="A494" s="1">
        <v>440001386</v>
      </c>
      <c r="B494" t="str">
        <f>_xlfn.XLOOKUP(A494,bdd_V102[FINESS juridique],bdd_V102[Raison sociale juridique],"")</f>
        <v>POLYCLINIQUE DE L'EUROPE</v>
      </c>
      <c r="C494" t="str">
        <f>_xlfn.XLOOKUP(A494,bdd_V102[FINESS juridique],bdd_V102[[Région du FINESS juridique ]],"")</f>
        <v>PAYS DE LA LOIRE</v>
      </c>
      <c r="D494" s="1">
        <f>SUMIFS(bdd_V102[Activité combinée],bdd_V102[FINESS juridique],A494)</f>
        <v>45540.5</v>
      </c>
      <c r="E494" s="1">
        <f>SUMIFS(bdd_V102[Activité combinée],bdd_V102[FINESS juridique],A494,bdd_V102[Validation prérequis SUN-ES], "Oui")</f>
        <v>45540.5</v>
      </c>
      <c r="F494" s="148">
        <f t="shared" si="15"/>
        <v>1</v>
      </c>
      <c r="G494" s="1" t="str">
        <f t="shared" si="14"/>
        <v>Oui</v>
      </c>
    </row>
    <row r="495" spans="1:7">
      <c r="A495" s="1">
        <v>440002590</v>
      </c>
      <c r="B495" t="str">
        <f>_xlfn.XLOOKUP(A495,bdd_V102[FINESS juridique],bdd_V102[Raison sociale juridique],"")</f>
        <v>ASSOCIATION ECHO</v>
      </c>
      <c r="C495" t="str">
        <f>_xlfn.XLOOKUP(A495,bdd_V102[FINESS juridique],bdd_V102[[Région du FINESS juridique ]],"")</f>
        <v>PAYS DE LA LOIRE</v>
      </c>
      <c r="D495" s="1">
        <f>SUMIFS(bdd_V102[Activité combinée],bdd_V102[FINESS juridique],A495)</f>
        <v>69013</v>
      </c>
      <c r="E495" s="1">
        <f>SUMIFS(bdd_V102[Activité combinée],bdd_V102[FINESS juridique],A495,bdd_V102[Validation prérequis SUN-ES], "Oui")</f>
        <v>0</v>
      </c>
      <c r="F495" s="148">
        <f t="shared" si="15"/>
        <v>0</v>
      </c>
      <c r="G495" s="1" t="str">
        <f t="shared" ref="G495:G558" si="16">IF(F495&gt;=90%,"Oui","Non")</f>
        <v>Non</v>
      </c>
    </row>
    <row r="496" spans="1:7">
      <c r="A496" s="1">
        <v>440003960</v>
      </c>
      <c r="B496" t="str">
        <f>_xlfn.XLOOKUP(A496,bdd_V102[FINESS juridique],bdd_V102[Raison sociale juridique],"")</f>
        <v>HOPITAL A DOMICILE NANTES &amp; REGION</v>
      </c>
      <c r="C496" t="str">
        <f>_xlfn.XLOOKUP(A496,bdd_V102[FINESS juridique],bdd_V102[[Région du FINESS juridique ]],"")</f>
        <v>PAYS DE LA LOIRE</v>
      </c>
      <c r="D496" s="1">
        <f>SUMIFS(bdd_V102[Activité combinée],bdd_V102[FINESS juridique],A496)</f>
        <v>40274.5</v>
      </c>
      <c r="E496" s="1">
        <f>SUMIFS(bdd_V102[Activité combinée],bdd_V102[FINESS juridique],A496,bdd_V102[Validation prérequis SUN-ES], "Oui")</f>
        <v>40274.5</v>
      </c>
      <c r="F496" s="148">
        <f t="shared" si="15"/>
        <v>1</v>
      </c>
      <c r="G496" s="1" t="str">
        <f t="shared" si="16"/>
        <v>Oui</v>
      </c>
    </row>
    <row r="497" spans="1:7">
      <c r="A497" s="1">
        <v>440006344</v>
      </c>
      <c r="B497" t="str">
        <f>_xlfn.XLOOKUP(A497,bdd_V102[FINESS juridique],bdd_V102[Raison sociale juridique],"")</f>
        <v>CHIRURGIE SANTE ATLANTIQUE</v>
      </c>
      <c r="C497" t="str">
        <f>_xlfn.XLOOKUP(A497,bdd_V102[FINESS juridique],bdd_V102[[Région du FINESS juridique ]],"")</f>
        <v>PAYS DE LA LOIRE</v>
      </c>
      <c r="D497" s="1">
        <f>SUMIFS(bdd_V102[Activité combinée],bdd_V102[FINESS juridique],A497)</f>
        <v>186518</v>
      </c>
      <c r="E497" s="1">
        <f>SUMIFS(bdd_V102[Activité combinée],bdd_V102[FINESS juridique],A497,bdd_V102[Validation prérequis SUN-ES], "Oui")</f>
        <v>186518</v>
      </c>
      <c r="F497" s="148">
        <f t="shared" si="15"/>
        <v>1</v>
      </c>
      <c r="G497" s="1" t="str">
        <f t="shared" si="16"/>
        <v>Oui</v>
      </c>
    </row>
    <row r="498" spans="1:7">
      <c r="A498" s="1">
        <v>440007482</v>
      </c>
      <c r="B498" t="str">
        <f>_xlfn.XLOOKUP(A498,bdd_V102[FINESS juridique],bdd_V102[Raison sociale juridique],"")</f>
        <v>PSY'ACTIV</v>
      </c>
      <c r="C498" t="str">
        <f>_xlfn.XLOOKUP(A498,bdd_V102[FINESS juridique],bdd_V102[[Région du FINESS juridique ]],"")</f>
        <v>PAYS DE LA LOIRE</v>
      </c>
      <c r="D498" s="1">
        <f>SUMIFS(bdd_V102[Activité combinée],bdd_V102[FINESS juridique],A498)</f>
        <v>9101.5</v>
      </c>
      <c r="E498" s="1">
        <f>SUMIFS(bdd_V102[Activité combinée],bdd_V102[FINESS juridique],A498,bdd_V102[Validation prérequis SUN-ES], "Oui")</f>
        <v>0</v>
      </c>
      <c r="F498" s="148">
        <f t="shared" si="15"/>
        <v>0</v>
      </c>
      <c r="G498" s="1" t="str">
        <f t="shared" si="16"/>
        <v>Non</v>
      </c>
    </row>
    <row r="499" spans="1:7">
      <c r="A499" s="1">
        <v>440018620</v>
      </c>
      <c r="B499" t="str">
        <f>_xlfn.XLOOKUP(A499,bdd_V102[FINESS juridique],bdd_V102[Raison sociale juridique],"")</f>
        <v>VYV3 PDL PERSONNES AGEES</v>
      </c>
      <c r="C499" t="str">
        <f>_xlfn.XLOOKUP(A499,bdd_V102[FINESS juridique],bdd_V102[[Région du FINESS juridique ]],"")</f>
        <v>PAYS DE LA LOIRE</v>
      </c>
      <c r="D499" s="1">
        <f>SUMIFS(bdd_V102[Activité combinée],bdd_V102[FINESS juridique],A499)</f>
        <v>5699.5</v>
      </c>
      <c r="E499" s="1">
        <f>SUMIFS(bdd_V102[Activité combinée],bdd_V102[FINESS juridique],A499,bdd_V102[Validation prérequis SUN-ES], "Oui")</f>
        <v>0</v>
      </c>
      <c r="F499" s="148">
        <f t="shared" si="15"/>
        <v>0</v>
      </c>
      <c r="G499" s="1" t="str">
        <f t="shared" si="16"/>
        <v>Non</v>
      </c>
    </row>
    <row r="500" spans="1:7">
      <c r="A500" s="1">
        <v>440018661</v>
      </c>
      <c r="B500" t="str">
        <f>_xlfn.XLOOKUP(A500,bdd_V102[FINESS juridique],bdd_V102[Raison sociale juridique],"")</f>
        <v>ASSOCIATION OEUVRES DE PEN BRON</v>
      </c>
      <c r="C500" t="str">
        <f>_xlfn.XLOOKUP(A500,bdd_V102[FINESS juridique],bdd_V102[[Région du FINESS juridique ]],"")</f>
        <v>PAYS DE LA LOIRE</v>
      </c>
      <c r="D500" s="1">
        <f>SUMIFS(bdd_V102[Activité combinée],bdd_V102[FINESS juridique],A500)</f>
        <v>28500.5</v>
      </c>
      <c r="E500" s="1">
        <f>SUMIFS(bdd_V102[Activité combinée],bdd_V102[FINESS juridique],A500,bdd_V102[Validation prérequis SUN-ES], "Oui")</f>
        <v>28500.5</v>
      </c>
      <c r="F500" s="148">
        <f t="shared" si="15"/>
        <v>1</v>
      </c>
      <c r="G500" s="1" t="str">
        <f t="shared" si="16"/>
        <v>Oui</v>
      </c>
    </row>
    <row r="501" spans="1:7">
      <c r="A501" s="1">
        <v>440018729</v>
      </c>
      <c r="B501" t="str">
        <f>_xlfn.XLOOKUP(A501,bdd_V102[FINESS juridique],bdd_V102[Raison sociale juridique],"")</f>
        <v>LES APSYADES</v>
      </c>
      <c r="C501" t="str">
        <f>_xlfn.XLOOKUP(A501,bdd_V102[FINESS juridique],bdd_V102[[Région du FINESS juridique ]],"")</f>
        <v>PAYS DE LA LOIRE</v>
      </c>
      <c r="D501" s="1">
        <f>SUMIFS(bdd_V102[Activité combinée],bdd_V102[FINESS juridique],A501)</f>
        <v>11736.75</v>
      </c>
      <c r="E501" s="1">
        <f>SUMIFS(bdd_V102[Activité combinée],bdd_V102[FINESS juridique],A501,bdd_V102[Validation prérequis SUN-ES], "Oui")</f>
        <v>0</v>
      </c>
      <c r="F501" s="148">
        <f t="shared" si="15"/>
        <v>0</v>
      </c>
      <c r="G501" s="1" t="str">
        <f t="shared" si="16"/>
        <v>Non</v>
      </c>
    </row>
    <row r="502" spans="1:7">
      <c r="A502" s="1">
        <v>440041572</v>
      </c>
      <c r="B502" t="str">
        <f>_xlfn.XLOOKUP(A502,bdd_V102[FINESS juridique],bdd_V102[Raison sociale juridique],"")</f>
        <v>L'HOPITAL PRIVE DU CONFLUENT</v>
      </c>
      <c r="C502" t="str">
        <f>_xlfn.XLOOKUP(A502,bdd_V102[FINESS juridique],bdd_V102[[Région du FINESS juridique ]],"")</f>
        <v>PAYS DE LA LOIRE</v>
      </c>
      <c r="D502" s="1">
        <f>SUMIFS(bdd_V102[Activité combinée],bdd_V102[FINESS juridique],A502)</f>
        <v>180371</v>
      </c>
      <c r="E502" s="1">
        <f>SUMIFS(bdd_V102[Activité combinée],bdd_V102[FINESS juridique],A502,bdd_V102[Validation prérequis SUN-ES], "Oui")</f>
        <v>178033</v>
      </c>
      <c r="F502" s="148">
        <f t="shared" si="15"/>
        <v>0.98703782758869218</v>
      </c>
      <c r="G502" s="1" t="str">
        <f t="shared" si="16"/>
        <v>Oui</v>
      </c>
    </row>
    <row r="503" spans="1:7">
      <c r="A503" s="1">
        <v>440042844</v>
      </c>
      <c r="B503" t="str">
        <f>_xlfn.XLOOKUP(A503,bdd_V102[FINESS juridique],bdd_V102[Raison sociale juridique],"")</f>
        <v>UGECAM BRETAGNE ET PAYS DE LA LOIRE</v>
      </c>
      <c r="C503" t="str">
        <f>_xlfn.XLOOKUP(A503,bdd_V102[FINESS juridique],bdd_V102[[Région du FINESS juridique ]],"")</f>
        <v>PAYS DE LA LOIRE</v>
      </c>
      <c r="D503" s="1">
        <f>SUMIFS(bdd_V102[Activité combinée],bdd_V102[FINESS juridique],A503)</f>
        <v>150568.5</v>
      </c>
      <c r="E503" s="1">
        <f>SUMIFS(bdd_V102[Activité combinée],bdd_V102[FINESS juridique],A503,bdd_V102[Validation prérequis SUN-ES], "Oui")</f>
        <v>130475</v>
      </c>
      <c r="F503" s="148">
        <f t="shared" si="15"/>
        <v>0.86654911219810249</v>
      </c>
      <c r="G503" s="1" t="str">
        <f t="shared" si="16"/>
        <v>Non</v>
      </c>
    </row>
    <row r="504" spans="1:7">
      <c r="A504" s="1">
        <v>440052041</v>
      </c>
      <c r="B504" t="str">
        <f>_xlfn.XLOOKUP(A504,bdd_V102[FINESS juridique],bdd_V102[Raison sociale juridique],"")</f>
        <v>LNA ES</v>
      </c>
      <c r="C504" t="str">
        <f>_xlfn.XLOOKUP(A504,bdd_V102[FINESS juridique],bdd_V102[[Région du FINESS juridique ]],"")</f>
        <v>PAYS DE LA LOIRE</v>
      </c>
      <c r="D504" s="1">
        <f>SUMIFS(bdd_V102[Activité combinée],bdd_V102[FINESS juridique],A504)</f>
        <v>423016.5</v>
      </c>
      <c r="E504" s="1">
        <f>SUMIFS(bdd_V102[Activité combinée],bdd_V102[FINESS juridique],A504,bdd_V102[Validation prérequis SUN-ES], "Oui")</f>
        <v>418203.5</v>
      </c>
      <c r="F504" s="148">
        <f t="shared" si="15"/>
        <v>0.98862219322414135</v>
      </c>
      <c r="G504" s="1" t="str">
        <f t="shared" si="16"/>
        <v>Oui</v>
      </c>
    </row>
    <row r="505" spans="1:7">
      <c r="A505" s="1">
        <v>440053411</v>
      </c>
      <c r="B505" t="str">
        <f>_xlfn.XLOOKUP(A505,bdd_V102[FINESS juridique],bdd_V102[Raison sociale juridique],"")</f>
        <v>UG CLINIQUE MUTUALISTE JULES VERNE</v>
      </c>
      <c r="C505" t="str">
        <f>_xlfn.XLOOKUP(A505,bdd_V102[FINESS juridique],bdd_V102[[Région du FINESS juridique ]],"")</f>
        <v>PAYS DE LA LOIRE</v>
      </c>
      <c r="D505" s="1">
        <f>SUMIFS(bdd_V102[Activité combinée],bdd_V102[FINESS juridique],A505)</f>
        <v>77823.5</v>
      </c>
      <c r="E505" s="1">
        <f>SUMIFS(bdd_V102[Activité combinée],bdd_V102[FINESS juridique],A505,bdd_V102[Validation prérequis SUN-ES], "Oui")</f>
        <v>77823.5</v>
      </c>
      <c r="F505" s="148">
        <f t="shared" si="15"/>
        <v>1</v>
      </c>
      <c r="G505" s="1" t="str">
        <f t="shared" si="16"/>
        <v>Oui</v>
      </c>
    </row>
    <row r="506" spans="1:7">
      <c r="A506" s="1">
        <v>440053429</v>
      </c>
      <c r="B506" t="str">
        <f>_xlfn.XLOOKUP(A506,bdd_V102[FINESS juridique],bdd_V102[Raison sociale juridique],"")</f>
        <v>UNION GESTIONNAIRE CLINIQUE ESTUAIRE</v>
      </c>
      <c r="C506" t="str">
        <f>_xlfn.XLOOKUP(A506,bdd_V102[FINESS juridique],bdd_V102[[Région du FINESS juridique ]],"")</f>
        <v>PAYS DE LA LOIRE</v>
      </c>
      <c r="D506" s="1">
        <f>SUMIFS(bdd_V102[Activité combinée],bdd_V102[FINESS juridique],A506)</f>
        <v>65152.5</v>
      </c>
      <c r="E506" s="1">
        <f>SUMIFS(bdd_V102[Activité combinée],bdd_V102[FINESS juridique],A506,bdd_V102[Validation prérequis SUN-ES], "Oui")</f>
        <v>65152.5</v>
      </c>
      <c r="F506" s="148">
        <f t="shared" si="15"/>
        <v>1</v>
      </c>
      <c r="G506" s="1" t="str">
        <f t="shared" si="16"/>
        <v>Oui</v>
      </c>
    </row>
    <row r="507" spans="1:7">
      <c r="A507" s="1">
        <v>440055911</v>
      </c>
      <c r="B507" t="str">
        <f>_xlfn.XLOOKUP(A507,bdd_V102[FINESS juridique],bdd_V102[Raison sociale juridique],"")</f>
        <v>SAS INST. DE READAPTATION DU CAP HORN</v>
      </c>
      <c r="C507" t="str">
        <f>_xlfn.XLOOKUP(A507,bdd_V102[FINESS juridique],bdd_V102[[Région du FINESS juridique ]],"")</f>
        <v>PAYS DE LA LOIRE</v>
      </c>
      <c r="D507" s="1">
        <f>SUMIFS(bdd_V102[Activité combinée],bdd_V102[FINESS juridique],A507)</f>
        <v>39140</v>
      </c>
      <c r="E507" s="1">
        <f>SUMIFS(bdd_V102[Activité combinée],bdd_V102[FINESS juridique],A507,bdd_V102[Validation prérequis SUN-ES], "Oui")</f>
        <v>39140</v>
      </c>
      <c r="F507" s="148">
        <f t="shared" si="15"/>
        <v>1</v>
      </c>
      <c r="G507" s="1" t="str">
        <f t="shared" si="16"/>
        <v>Oui</v>
      </c>
    </row>
    <row r="508" spans="1:7">
      <c r="A508" s="1">
        <v>440055952</v>
      </c>
      <c r="B508" t="str">
        <f>_xlfn.XLOOKUP(A508,bdd_V102[FINESS juridique],bdd_V102[Raison sociale juridique],"")</f>
        <v>SAS CTRE DE READAPTATION DE L'ESTUAIRE</v>
      </c>
      <c r="C508" t="str">
        <f>_xlfn.XLOOKUP(A508,bdd_V102[FINESS juridique],bdd_V102[[Région du FINESS juridique ]],"")</f>
        <v>PAYS DE LA LOIRE</v>
      </c>
      <c r="D508" s="1">
        <f>SUMIFS(bdd_V102[Activité combinée],bdd_V102[FINESS juridique],A508)</f>
        <v>13927.5</v>
      </c>
      <c r="E508" s="1">
        <f>SUMIFS(bdd_V102[Activité combinée],bdd_V102[FINESS juridique],A508,bdd_V102[Validation prérequis SUN-ES], "Oui")</f>
        <v>13927.5</v>
      </c>
      <c r="F508" s="148">
        <f t="shared" si="15"/>
        <v>1</v>
      </c>
      <c r="G508" s="1" t="str">
        <f t="shared" si="16"/>
        <v>Oui</v>
      </c>
    </row>
    <row r="509" spans="1:7">
      <c r="A509" s="1">
        <v>440056455</v>
      </c>
      <c r="B509" t="str">
        <f>_xlfn.XLOOKUP(A509,bdd_V102[FINESS juridique],bdd_V102[Raison sociale juridique],"")</f>
        <v>POLE SANTE ORGEMONT</v>
      </c>
      <c r="C509" t="str">
        <f>_xlfn.XLOOKUP(A509,bdd_V102[FINESS juridique],bdd_V102[[Région du FINESS juridique ]],"")</f>
        <v>PAYS DE LA LOIRE</v>
      </c>
      <c r="D509" s="1">
        <f>SUMIFS(bdd_V102[Activité combinée],bdd_V102[FINESS juridique],A509)</f>
        <v>30708.5</v>
      </c>
      <c r="E509" s="1">
        <f>SUMIFS(bdd_V102[Activité combinée],bdd_V102[FINESS juridique],A509,bdd_V102[Validation prérequis SUN-ES], "Oui")</f>
        <v>30708.5</v>
      </c>
      <c r="F509" s="148">
        <f t="shared" si="15"/>
        <v>1</v>
      </c>
      <c r="G509" s="1" t="str">
        <f t="shared" si="16"/>
        <v>Oui</v>
      </c>
    </row>
    <row r="510" spans="1:7">
      <c r="A510" s="1">
        <v>440059301</v>
      </c>
      <c r="B510" t="str">
        <f>_xlfn.XLOOKUP(A510,bdd_V102[FINESS juridique],bdd_V102[Raison sociale juridique],"")</f>
        <v>CENTRE READAPTATION DU CONFLUENT LNA</v>
      </c>
      <c r="C510" t="str">
        <f>_xlfn.XLOOKUP(A510,bdd_V102[FINESS juridique],bdd_V102[[Région du FINESS juridique ]],"")</f>
        <v>PAYS DE LA LOIRE</v>
      </c>
      <c r="D510" s="1">
        <f>SUMIFS(bdd_V102[Activité combinée],bdd_V102[FINESS juridique],A510)</f>
        <v>6261.5</v>
      </c>
      <c r="E510" s="1">
        <f>SUMIFS(bdd_V102[Activité combinée],bdd_V102[FINESS juridique],A510,bdd_V102[Validation prérequis SUN-ES], "Oui")</f>
        <v>6261.5</v>
      </c>
      <c r="F510" s="148">
        <f t="shared" si="15"/>
        <v>1</v>
      </c>
      <c r="G510" s="1" t="str">
        <f t="shared" si="16"/>
        <v>Oui</v>
      </c>
    </row>
    <row r="511" spans="1:7">
      <c r="A511" s="1">
        <v>440059327</v>
      </c>
      <c r="B511" t="str">
        <f>_xlfn.XLOOKUP(A511,bdd_V102[FINESS juridique],bdd_V102[Raison sociale juridique],"")</f>
        <v>VS SUB 3</v>
      </c>
      <c r="C511" t="str">
        <f>_xlfn.XLOOKUP(A511,bdd_V102[FINESS juridique],bdd_V102[[Région du FINESS juridique ]],"")</f>
        <v>PAYS DE LA LOIRE</v>
      </c>
      <c r="D511" s="1">
        <f>SUMIFS(bdd_V102[Activité combinée],bdd_V102[FINESS juridique],A511)</f>
        <v>2639</v>
      </c>
      <c r="E511" s="1">
        <f>SUMIFS(bdd_V102[Activité combinée],bdd_V102[FINESS juridique],A511,bdd_V102[Validation prérequis SUN-ES], "Oui")</f>
        <v>0</v>
      </c>
      <c r="F511" s="148">
        <f t="shared" si="15"/>
        <v>0</v>
      </c>
      <c r="G511" s="1" t="str">
        <f t="shared" si="16"/>
        <v>Non</v>
      </c>
    </row>
    <row r="512" spans="1:7">
      <c r="A512" s="1">
        <v>450000179</v>
      </c>
      <c r="B512" t="str">
        <f>_xlfn.XLOOKUP(A512,bdd_V102[FINESS juridique],bdd_V102[Raison sociale juridique],"")</f>
        <v>ASSOC BAPTERROSSES HOPITAL  ST JEAN</v>
      </c>
      <c r="C512" t="str">
        <f>_xlfn.XLOOKUP(A512,bdd_V102[FINESS juridique],bdd_V102[[Région du FINESS juridique ]],"")</f>
        <v>CENTRE-VAL DE LOIRE</v>
      </c>
      <c r="D512" s="1">
        <f>SUMIFS(bdd_V102[Activité combinée],bdd_V102[FINESS juridique],A512)</f>
        <v>12631</v>
      </c>
      <c r="E512" s="1">
        <f>SUMIFS(bdd_V102[Activité combinée],bdd_V102[FINESS juridique],A512,bdd_V102[Validation prérequis SUN-ES], "Oui")</f>
        <v>12631</v>
      </c>
      <c r="F512" s="148">
        <f t="shared" si="15"/>
        <v>1</v>
      </c>
      <c r="G512" s="1" t="str">
        <f t="shared" si="16"/>
        <v>Oui</v>
      </c>
    </row>
    <row r="513" spans="1:7">
      <c r="A513" s="1">
        <v>450000195</v>
      </c>
      <c r="B513" t="str">
        <f>_xlfn.XLOOKUP(A513,bdd_V102[FINESS juridique],bdd_V102[Raison sociale juridique],"")</f>
        <v>SAS POLYCLINIQUE LES LONGUES ALLEES</v>
      </c>
      <c r="C513" t="str">
        <f>_xlfn.XLOOKUP(A513,bdd_V102[FINESS juridique],bdd_V102[[Région du FINESS juridique ]],"")</f>
        <v>CENTRE-VAL DE LOIRE</v>
      </c>
      <c r="D513" s="1">
        <f>SUMIFS(bdd_V102[Activité combinée],bdd_V102[FINESS juridique],A513)</f>
        <v>82437</v>
      </c>
      <c r="E513" s="1">
        <f>SUMIFS(bdd_V102[Activité combinée],bdd_V102[FINESS juridique],A513,bdd_V102[Validation prérequis SUN-ES], "Oui")</f>
        <v>82437</v>
      </c>
      <c r="F513" s="148">
        <f t="shared" si="15"/>
        <v>1</v>
      </c>
      <c r="G513" s="1" t="str">
        <f t="shared" si="16"/>
        <v>Oui</v>
      </c>
    </row>
    <row r="514" spans="1:7">
      <c r="A514" s="1">
        <v>450000542</v>
      </c>
      <c r="B514" t="str">
        <f>_xlfn.XLOOKUP(A514,bdd_V102[FINESS juridique],bdd_V102[Raison sociale juridique],"")</f>
        <v>SA CLINIQUE DE L'ARCHETTE</v>
      </c>
      <c r="C514" t="str">
        <f>_xlfn.XLOOKUP(A514,bdd_V102[FINESS juridique],bdd_V102[[Région du FINESS juridique ]],"")</f>
        <v>CENTRE-VAL DE LOIRE</v>
      </c>
      <c r="D514" s="1">
        <f>SUMIFS(bdd_V102[Activité combinée],bdd_V102[FINESS juridique],A514)</f>
        <v>30997.5</v>
      </c>
      <c r="E514" s="1">
        <f>SUMIFS(bdd_V102[Activité combinée],bdd_V102[FINESS juridique],A514,bdd_V102[Validation prérequis SUN-ES], "Oui")</f>
        <v>30997.5</v>
      </c>
      <c r="F514" s="148">
        <f t="shared" si="15"/>
        <v>1</v>
      </c>
      <c r="G514" s="1" t="str">
        <f t="shared" si="16"/>
        <v>Oui</v>
      </c>
    </row>
    <row r="515" spans="1:7">
      <c r="A515" s="1">
        <v>450000559</v>
      </c>
      <c r="B515" t="str">
        <f>_xlfn.XLOOKUP(A515,bdd_V102[FINESS juridique],bdd_V102[Raison sociale juridique],"")</f>
        <v>SA CLINIQUE BELLE ALLEE</v>
      </c>
      <c r="C515" t="str">
        <f>_xlfn.XLOOKUP(A515,bdd_V102[FINESS juridique],bdd_V102[[Région du FINESS juridique ]],"")</f>
        <v>CENTRE-VAL DE LOIRE</v>
      </c>
      <c r="D515" s="1">
        <f>SUMIFS(bdd_V102[Activité combinée],bdd_V102[FINESS juridique],A515)</f>
        <v>15924</v>
      </c>
      <c r="E515" s="1">
        <f>SUMIFS(bdd_V102[Activité combinée],bdd_V102[FINESS juridique],A515,bdd_V102[Validation prérequis SUN-ES], "Oui")</f>
        <v>15924</v>
      </c>
      <c r="F515" s="148">
        <f t="shared" si="15"/>
        <v>1</v>
      </c>
      <c r="G515" s="1" t="str">
        <f t="shared" si="16"/>
        <v>Oui</v>
      </c>
    </row>
    <row r="516" spans="1:7">
      <c r="A516" s="1">
        <v>450000591</v>
      </c>
      <c r="B516" t="str">
        <f>_xlfn.XLOOKUP(A516,bdd_V102[FINESS juridique],bdd_V102[Raison sociale juridique],"")</f>
        <v>SA CLINIQUE DE LA REINE BLANCHE</v>
      </c>
      <c r="C516" t="str">
        <f>_xlfn.XLOOKUP(A516,bdd_V102[FINESS juridique],bdd_V102[[Région du FINESS juridique ]],"")</f>
        <v>CENTRE-VAL DE LOIRE</v>
      </c>
      <c r="D516" s="1">
        <f>SUMIFS(bdd_V102[Activité combinée],bdd_V102[FINESS juridique],A516)</f>
        <v>70178</v>
      </c>
      <c r="E516" s="1">
        <f>SUMIFS(bdd_V102[Activité combinée],bdd_V102[FINESS juridique],A516,bdd_V102[Validation prérequis SUN-ES], "Oui")</f>
        <v>70178</v>
      </c>
      <c r="F516" s="148">
        <f t="shared" si="15"/>
        <v>1</v>
      </c>
      <c r="G516" s="1" t="str">
        <f t="shared" si="16"/>
        <v>Oui</v>
      </c>
    </row>
    <row r="517" spans="1:7">
      <c r="A517" s="1">
        <v>450000849</v>
      </c>
      <c r="B517" t="str">
        <f>_xlfn.XLOOKUP(A517,bdd_V102[FINESS juridique],bdd_V102[Raison sociale juridique],"")</f>
        <v>SAMEC LES SABLONS</v>
      </c>
      <c r="C517" t="str">
        <f>_xlfn.XLOOKUP(A517,bdd_V102[FINESS juridique],bdd_V102[[Région du FINESS juridique ]],"")</f>
        <v>CENTRE-VAL DE LOIRE</v>
      </c>
      <c r="D517" s="1">
        <f>SUMIFS(bdd_V102[Activité combinée],bdd_V102[FINESS juridique],A517)</f>
        <v>6058.5</v>
      </c>
      <c r="E517" s="1">
        <f>SUMIFS(bdd_V102[Activité combinée],bdd_V102[FINESS juridique],A517,bdd_V102[Validation prérequis SUN-ES], "Oui")</f>
        <v>0</v>
      </c>
      <c r="F517" s="148">
        <f t="shared" si="15"/>
        <v>0</v>
      </c>
      <c r="G517" s="1" t="str">
        <f t="shared" si="16"/>
        <v>Non</v>
      </c>
    </row>
    <row r="518" spans="1:7">
      <c r="A518" s="1">
        <v>450001466</v>
      </c>
      <c r="B518" t="str">
        <f>_xlfn.XLOOKUP(A518,bdd_V102[FINESS juridique],bdd_V102[Raison sociale juridique],"")</f>
        <v>CENTRE D'HEMODIALYSE DE L'ARCHETTE</v>
      </c>
      <c r="C518" t="str">
        <f>_xlfn.XLOOKUP(A518,bdd_V102[FINESS juridique],bdd_V102[[Région du FINESS juridique ]],"")</f>
        <v>CENTRE-VAL DE LOIRE</v>
      </c>
      <c r="D518" s="1">
        <f>SUMIFS(bdd_V102[Activité combinée],bdd_V102[FINESS juridique],A518)</f>
        <v>8421</v>
      </c>
      <c r="E518" s="1">
        <f>SUMIFS(bdd_V102[Activité combinée],bdd_V102[FINESS juridique],A518,bdd_V102[Validation prérequis SUN-ES], "Oui")</f>
        <v>0</v>
      </c>
      <c r="F518" s="148">
        <f t="shared" si="15"/>
        <v>0</v>
      </c>
      <c r="G518" s="1" t="str">
        <f t="shared" si="16"/>
        <v>Non</v>
      </c>
    </row>
    <row r="519" spans="1:7">
      <c r="A519" s="1">
        <v>450001474</v>
      </c>
      <c r="B519" t="str">
        <f>_xlfn.XLOOKUP(A519,bdd_V102[FINESS juridique],bdd_V102[Raison sociale juridique],"")</f>
        <v>SA CLINIQUE DE MONTARGIS</v>
      </c>
      <c r="C519" t="str">
        <f>_xlfn.XLOOKUP(A519,bdd_V102[FINESS juridique],bdd_V102[[Région du FINESS juridique ]],"")</f>
        <v>CENTRE-VAL DE LOIRE</v>
      </c>
      <c r="D519" s="1">
        <f>SUMIFS(bdd_V102[Activité combinée],bdd_V102[FINESS juridique],A519)</f>
        <v>9767.5</v>
      </c>
      <c r="E519" s="1">
        <f>SUMIFS(bdd_V102[Activité combinée],bdd_V102[FINESS juridique],A519,bdd_V102[Validation prérequis SUN-ES], "Oui")</f>
        <v>9767.5</v>
      </c>
      <c r="F519" s="148">
        <f t="shared" si="15"/>
        <v>1</v>
      </c>
      <c r="G519" s="1" t="str">
        <f t="shared" si="16"/>
        <v>Oui</v>
      </c>
    </row>
    <row r="520" spans="1:7">
      <c r="A520" s="1">
        <v>450001490</v>
      </c>
      <c r="B520" t="str">
        <f>_xlfn.XLOOKUP(A520,bdd_V102[FINESS juridique],bdd_V102[Raison sociale juridique],"")</f>
        <v>SAS LA CIGOGNE</v>
      </c>
      <c r="C520" t="str">
        <f>_xlfn.XLOOKUP(A520,bdd_V102[FINESS juridique],bdd_V102[[Région du FINESS juridique ]],"")</f>
        <v>CENTRE-VAL DE LOIRE</v>
      </c>
      <c r="D520" s="1">
        <f>SUMIFS(bdd_V102[Activité combinée],bdd_V102[FINESS juridique],A520)</f>
        <v>15426.5</v>
      </c>
      <c r="E520" s="1">
        <f>SUMIFS(bdd_V102[Activité combinée],bdd_V102[FINESS juridique],A520,bdd_V102[Validation prérequis SUN-ES], "Oui")</f>
        <v>15426.5</v>
      </c>
      <c r="F520" s="148">
        <f t="shared" si="15"/>
        <v>1</v>
      </c>
      <c r="G520" s="1" t="str">
        <f t="shared" si="16"/>
        <v>Oui</v>
      </c>
    </row>
    <row r="521" spans="1:7">
      <c r="A521" s="1">
        <v>450011507</v>
      </c>
      <c r="B521" t="str">
        <f>_xlfn.XLOOKUP(A521,bdd_V102[FINESS juridique],bdd_V102[Raison sociale juridique],"")</f>
        <v>AIDAPHI</v>
      </c>
      <c r="C521" t="str">
        <f>_xlfn.XLOOKUP(A521,bdd_V102[FINESS juridique],bdd_V102[[Région du FINESS juridique ]],"")</f>
        <v>CENTRE-VAL DE LOIRE</v>
      </c>
      <c r="D521" s="1">
        <f>SUMIFS(bdd_V102[Activité combinée],bdd_V102[FINESS juridique],A521)</f>
        <v>1090.25</v>
      </c>
      <c r="E521" s="1">
        <f>SUMIFS(bdd_V102[Activité combinée],bdd_V102[FINESS juridique],A521,bdd_V102[Validation prérequis SUN-ES], "Oui")</f>
        <v>0</v>
      </c>
      <c r="F521" s="148">
        <f t="shared" si="15"/>
        <v>0</v>
      </c>
      <c r="G521" s="1" t="str">
        <f t="shared" si="16"/>
        <v>Non</v>
      </c>
    </row>
    <row r="522" spans="1:7">
      <c r="A522" s="1">
        <v>450015409</v>
      </c>
      <c r="B522" t="str">
        <f>_xlfn.XLOOKUP(A522,bdd_V102[FINESS juridique],bdd_V102[Raison sociale juridique],"")</f>
        <v>SAS CLINIQUE DU PONT DE GIEN</v>
      </c>
      <c r="C522" t="str">
        <f>_xlfn.XLOOKUP(A522,bdd_V102[FINESS juridique],bdd_V102[[Région du FINESS juridique ]],"")</f>
        <v>CENTRE-VAL DE LOIRE</v>
      </c>
      <c r="D522" s="1">
        <f>SUMIFS(bdd_V102[Activité combinée],bdd_V102[FINESS juridique],A522)</f>
        <v>13997</v>
      </c>
      <c r="E522" s="1">
        <f>SUMIFS(bdd_V102[Activité combinée],bdd_V102[FINESS juridique],A522,bdd_V102[Validation prérequis SUN-ES], "Oui")</f>
        <v>13997</v>
      </c>
      <c r="F522" s="148">
        <f t="shared" si="15"/>
        <v>1</v>
      </c>
      <c r="G522" s="1" t="str">
        <f t="shared" si="16"/>
        <v>Oui</v>
      </c>
    </row>
    <row r="523" spans="1:7">
      <c r="A523" s="1">
        <v>450018106</v>
      </c>
      <c r="B523" t="str">
        <f>_xlfn.XLOOKUP(A523,bdd_V102[FINESS juridique],bdd_V102[Raison sociale juridique],"")</f>
        <v>UGECAM CENTRE</v>
      </c>
      <c r="C523" t="str">
        <f>_xlfn.XLOOKUP(A523,bdd_V102[FINESS juridique],bdd_V102[[Région du FINESS juridique ]],"")</f>
        <v>CENTRE-VAL DE LOIRE</v>
      </c>
      <c r="D523" s="1">
        <f>SUMIFS(bdd_V102[Activité combinée],bdd_V102[FINESS juridique],A523)</f>
        <v>46658</v>
      </c>
      <c r="E523" s="1">
        <f>SUMIFS(bdd_V102[Activité combinée],bdd_V102[FINESS juridique],A523,bdd_V102[Validation prérequis SUN-ES], "Oui")</f>
        <v>46658</v>
      </c>
      <c r="F523" s="148">
        <f t="shared" ref="F523:F586" si="17">E523/D523</f>
        <v>1</v>
      </c>
      <c r="G523" s="1" t="str">
        <f t="shared" si="16"/>
        <v>Oui</v>
      </c>
    </row>
    <row r="524" spans="1:7">
      <c r="A524" s="1">
        <v>460000029</v>
      </c>
      <c r="B524" t="str">
        <f>_xlfn.XLOOKUP(A524,bdd_V102[FINESS juridique],bdd_V102[Raison sociale juridique],"")</f>
        <v>SAS CL DU QUERCY</v>
      </c>
      <c r="C524" t="str">
        <f>_xlfn.XLOOKUP(A524,bdd_V102[FINESS juridique],bdd_V102[[Région du FINESS juridique ]],"")</f>
        <v>OCCITANIE</v>
      </c>
      <c r="D524" s="1">
        <f>SUMIFS(bdd_V102[Activité combinée],bdd_V102[FINESS juridique],A524)</f>
        <v>13891</v>
      </c>
      <c r="E524" s="1">
        <f>SUMIFS(bdd_V102[Activité combinée],bdd_V102[FINESS juridique],A524,bdd_V102[Validation prérequis SUN-ES], "Oui")</f>
        <v>0</v>
      </c>
      <c r="F524" s="148">
        <f t="shared" si="17"/>
        <v>0</v>
      </c>
      <c r="G524" s="1" t="str">
        <f t="shared" si="16"/>
        <v>Non</v>
      </c>
    </row>
    <row r="525" spans="1:7">
      <c r="A525" s="1">
        <v>460002207</v>
      </c>
      <c r="B525" t="str">
        <f>_xlfn.XLOOKUP(A525,bdd_V102[FINESS juridique],bdd_V102[Raison sociale juridique],"")</f>
        <v>CL DU RELAIS</v>
      </c>
      <c r="C525" t="str">
        <f>_xlfn.XLOOKUP(A525,bdd_V102[FINESS juridique],bdd_V102[[Région du FINESS juridique ]],"")</f>
        <v>OCCITANIE</v>
      </c>
      <c r="D525" s="1">
        <f>SUMIFS(bdd_V102[Activité combinée],bdd_V102[FINESS juridique],A525)</f>
        <v>5153.5</v>
      </c>
      <c r="E525" s="1">
        <f>SUMIFS(bdd_V102[Activité combinée],bdd_V102[FINESS juridique],A525,bdd_V102[Validation prérequis SUN-ES], "Oui")</f>
        <v>5153.5</v>
      </c>
      <c r="F525" s="148">
        <f t="shared" si="17"/>
        <v>1</v>
      </c>
      <c r="G525" s="1" t="str">
        <f t="shared" si="16"/>
        <v>Oui</v>
      </c>
    </row>
    <row r="526" spans="1:7">
      <c r="A526" s="1">
        <v>460006067</v>
      </c>
      <c r="B526" t="str">
        <f>_xlfn.XLOOKUP(A526,bdd_V102[FINESS juridique],bdd_V102[Raison sociale juridique],"")</f>
        <v>SAS CL FONT REDONDE</v>
      </c>
      <c r="C526" t="str">
        <f>_xlfn.XLOOKUP(A526,bdd_V102[FINESS juridique],bdd_V102[[Région du FINESS juridique ]],"")</f>
        <v>OCCITANIE</v>
      </c>
      <c r="D526" s="1">
        <f>SUMIFS(bdd_V102[Activité combinée],bdd_V102[FINESS juridique],A526)</f>
        <v>2553</v>
      </c>
      <c r="E526" s="1">
        <f>SUMIFS(bdd_V102[Activité combinée],bdd_V102[FINESS juridique],A526,bdd_V102[Validation prérequis SUN-ES], "Oui")</f>
        <v>0</v>
      </c>
      <c r="F526" s="148">
        <f t="shared" si="17"/>
        <v>0</v>
      </c>
      <c r="G526" s="1" t="str">
        <f t="shared" si="16"/>
        <v>Non</v>
      </c>
    </row>
    <row r="527" spans="1:7">
      <c r="A527" s="1">
        <v>460007396</v>
      </c>
      <c r="B527" t="str">
        <f>_xlfn.XLOOKUP(A527,bdd_V102[FINESS juridique],bdd_V102[Raison sociale juridique],"")</f>
        <v>SAS HAD 46</v>
      </c>
      <c r="C527" t="str">
        <f>_xlfn.XLOOKUP(A527,bdd_V102[FINESS juridique],bdd_V102[[Région du FINESS juridique ]],"")</f>
        <v>OCCITANIE</v>
      </c>
      <c r="D527" s="1">
        <f>SUMIFS(bdd_V102[Activité combinée],bdd_V102[FINESS juridique],A527)</f>
        <v>13384.5</v>
      </c>
      <c r="E527" s="1">
        <f>SUMIFS(bdd_V102[Activité combinée],bdd_V102[FINESS juridique],A527,bdd_V102[Validation prérequis SUN-ES], "Oui")</f>
        <v>13384.5</v>
      </c>
      <c r="F527" s="148">
        <f t="shared" si="17"/>
        <v>1</v>
      </c>
      <c r="G527" s="1" t="str">
        <f t="shared" si="16"/>
        <v>Oui</v>
      </c>
    </row>
    <row r="528" spans="1:7">
      <c r="A528" s="1">
        <v>460780117</v>
      </c>
      <c r="B528" t="str">
        <f>_xlfn.XLOOKUP(A528,bdd_V102[FINESS juridique],bdd_V102[Raison sociale juridique],"")</f>
        <v>UNION MUTUALISTE LA ROSERAIE</v>
      </c>
      <c r="C528" t="str">
        <f>_xlfn.XLOOKUP(A528,bdd_V102[FINESS juridique],bdd_V102[[Région du FINESS juridique ]],"")</f>
        <v>OCCITANIE</v>
      </c>
      <c r="D528" s="1">
        <f>SUMIFS(bdd_V102[Activité combinée],bdd_V102[FINESS juridique],A528)</f>
        <v>14880.5</v>
      </c>
      <c r="E528" s="1">
        <f>SUMIFS(bdd_V102[Activité combinée],bdd_V102[FINESS juridique],A528,bdd_V102[Validation prérequis SUN-ES], "Oui")</f>
        <v>14880.5</v>
      </c>
      <c r="F528" s="148">
        <f t="shared" si="17"/>
        <v>1</v>
      </c>
      <c r="G528" s="1" t="str">
        <f t="shared" si="16"/>
        <v>Oui</v>
      </c>
    </row>
    <row r="529" spans="1:7">
      <c r="A529" s="1">
        <v>460785090</v>
      </c>
      <c r="B529" t="str">
        <f>_xlfn.XLOOKUP(A529,bdd_V102[FINESS juridique],bdd_V102[Raison sociale juridique],"")</f>
        <v>INSTITUT CAMILLE MIRET</v>
      </c>
      <c r="C529" t="str">
        <f>_xlfn.XLOOKUP(A529,bdd_V102[FINESS juridique],bdd_V102[[Région du FINESS juridique ]],"")</f>
        <v>OCCITANIE</v>
      </c>
      <c r="D529" s="1">
        <f>SUMIFS(bdd_V102[Activité combinée],bdd_V102[FINESS juridique],A529)</f>
        <v>26914.5</v>
      </c>
      <c r="E529" s="1">
        <f>SUMIFS(bdd_V102[Activité combinée],bdd_V102[FINESS juridique],A529,bdd_V102[Validation prérequis SUN-ES], "Oui")</f>
        <v>15157.25</v>
      </c>
      <c r="F529" s="148">
        <f t="shared" si="17"/>
        <v>0.56316297906333013</v>
      </c>
      <c r="G529" s="1" t="str">
        <f t="shared" si="16"/>
        <v>Non</v>
      </c>
    </row>
    <row r="530" spans="1:7">
      <c r="A530" s="1">
        <v>470009309</v>
      </c>
      <c r="B530" t="str">
        <f>_xlfn.XLOOKUP(A530,bdd_V102[FINESS juridique],bdd_V102[Raison sociale juridique],"")</f>
        <v>HOSPITALISATION A DOMICILE 47</v>
      </c>
      <c r="C530" t="str">
        <f>_xlfn.XLOOKUP(A530,bdd_V102[FINESS juridique],bdd_V102[[Région du FINESS juridique ]],"")</f>
        <v>NOUVELLE-AQUITAINE</v>
      </c>
      <c r="D530" s="1">
        <f>SUMIFS(bdd_V102[Activité combinée],bdd_V102[FINESS juridique],A530)</f>
        <v>17603</v>
      </c>
      <c r="E530" s="1">
        <f>SUMIFS(bdd_V102[Activité combinée],bdd_V102[FINESS juridique],A530,bdd_V102[Validation prérequis SUN-ES], "Oui")</f>
        <v>17603</v>
      </c>
      <c r="F530" s="148">
        <f t="shared" si="17"/>
        <v>1</v>
      </c>
      <c r="G530" s="1" t="str">
        <f t="shared" si="16"/>
        <v>Oui</v>
      </c>
    </row>
    <row r="531" spans="1:7">
      <c r="A531" s="1">
        <v>470014069</v>
      </c>
      <c r="B531" t="str">
        <f>_xlfn.XLOOKUP(A531,bdd_V102[FINESS juridique],bdd_V102[Raison sociale juridique],"")</f>
        <v>SAS CLINIQUE ESQUIROL SAINT HILAIRE</v>
      </c>
      <c r="C531" t="str">
        <f>_xlfn.XLOOKUP(A531,bdd_V102[FINESS juridique],bdd_V102[[Région du FINESS juridique ]],"")</f>
        <v>NOUVELLE-AQUITAINE</v>
      </c>
      <c r="D531" s="1">
        <f>SUMIFS(bdd_V102[Activité combinée],bdd_V102[FINESS juridique],A531)</f>
        <v>85612.5</v>
      </c>
      <c r="E531" s="1">
        <f>SUMIFS(bdd_V102[Activité combinée],bdd_V102[FINESS juridique],A531,bdd_V102[Validation prérequis SUN-ES], "Oui")</f>
        <v>81824</v>
      </c>
      <c r="F531" s="148">
        <f t="shared" si="17"/>
        <v>0.95574828442108339</v>
      </c>
      <c r="G531" s="1" t="str">
        <f t="shared" si="16"/>
        <v>Oui</v>
      </c>
    </row>
    <row r="532" spans="1:7">
      <c r="A532" s="1">
        <v>470016023</v>
      </c>
      <c r="B532" t="str">
        <f>_xlfn.XLOOKUP(A532,bdd_V102[FINESS juridique],bdd_V102[Raison sociale juridique],"")</f>
        <v>GCS POLE DE SANTE DU VILLENEUVOIS</v>
      </c>
      <c r="C532" t="str">
        <f>_xlfn.XLOOKUP(A532,bdd_V102[FINESS juridique],bdd_V102[[Région du FINESS juridique ]],"")</f>
        <v>NOUVELLE-AQUITAINE</v>
      </c>
      <c r="D532" s="1">
        <f>SUMIFS(bdd_V102[Activité combinée],bdd_V102[FINESS juridique],A532)</f>
        <v>21209</v>
      </c>
      <c r="E532" s="1">
        <f>SUMIFS(bdd_V102[Activité combinée],bdd_V102[FINESS juridique],A532,bdd_V102[Validation prérequis SUN-ES], "Oui")</f>
        <v>0</v>
      </c>
      <c r="F532" s="148">
        <f t="shared" si="17"/>
        <v>0</v>
      </c>
      <c r="G532" s="1" t="str">
        <f t="shared" si="16"/>
        <v>Non</v>
      </c>
    </row>
    <row r="533" spans="1:7">
      <c r="A533" s="1">
        <v>480001635</v>
      </c>
      <c r="B533" t="str">
        <f>_xlfn.XLOOKUP(A533,bdd_V102[FINESS juridique],bdd_V102[Raison sociale juridique],"")</f>
        <v>ASSOC DE GESTION SSR LES TILLEULS</v>
      </c>
      <c r="C533" t="str">
        <f>_xlfn.XLOOKUP(A533,bdd_V102[FINESS juridique],bdd_V102[[Région du FINESS juridique ]],"")</f>
        <v>OCCITANIE</v>
      </c>
      <c r="D533" s="1">
        <f>SUMIFS(bdd_V102[Activité combinée],bdd_V102[FINESS juridique],A533)</f>
        <v>5642.5</v>
      </c>
      <c r="E533" s="1">
        <f>SUMIFS(bdd_V102[Activité combinée],bdd_V102[FINESS juridique],A533,bdd_V102[Validation prérequis SUN-ES], "Oui")</f>
        <v>5642.5</v>
      </c>
      <c r="F533" s="148">
        <f t="shared" si="17"/>
        <v>1</v>
      </c>
      <c r="G533" s="1" t="str">
        <f t="shared" si="16"/>
        <v>Oui</v>
      </c>
    </row>
    <row r="534" spans="1:7">
      <c r="A534" s="1">
        <v>480782101</v>
      </c>
      <c r="B534" t="str">
        <f>_xlfn.XLOOKUP(A534,bdd_V102[FINESS juridique],bdd_V102[Raison sociale juridique],"")</f>
        <v>A2LFS</v>
      </c>
      <c r="C534" t="str">
        <f>_xlfn.XLOOKUP(A534,bdd_V102[FINESS juridique],bdd_V102[[Région du FINESS juridique ]],"")</f>
        <v>OCCITANIE</v>
      </c>
      <c r="D534" s="1">
        <f>SUMIFS(bdd_V102[Activité combinée],bdd_V102[FINESS juridique],A534)</f>
        <v>24116.5</v>
      </c>
      <c r="E534" s="1">
        <f>SUMIFS(bdd_V102[Activité combinée],bdd_V102[FINESS juridique],A534,bdd_V102[Validation prérequis SUN-ES], "Oui")</f>
        <v>0</v>
      </c>
      <c r="F534" s="148">
        <f t="shared" si="17"/>
        <v>0</v>
      </c>
      <c r="G534" s="1" t="str">
        <f t="shared" si="16"/>
        <v>Non</v>
      </c>
    </row>
    <row r="535" spans="1:7">
      <c r="A535" s="1">
        <v>480782168</v>
      </c>
      <c r="B535" t="str">
        <f>_xlfn.XLOOKUP(A535,bdd_V102[FINESS juridique],bdd_V102[Raison sociale juridique],"")</f>
        <v>ASSOC LES AMIS DE LA PROVIDENCE</v>
      </c>
      <c r="C535" t="str">
        <f>_xlfn.XLOOKUP(A535,bdd_V102[FINESS juridique],bdd_V102[[Région du FINESS juridique ]],"")</f>
        <v>OCCITANIE</v>
      </c>
      <c r="D535" s="1">
        <f>SUMIFS(bdd_V102[Activité combinée],bdd_V102[FINESS juridique],A535)</f>
        <v>5297.5</v>
      </c>
      <c r="E535" s="1">
        <f>SUMIFS(bdd_V102[Activité combinée],bdd_V102[FINESS juridique],A535,bdd_V102[Validation prérequis SUN-ES], "Oui")</f>
        <v>5297.5</v>
      </c>
      <c r="F535" s="148">
        <f t="shared" si="17"/>
        <v>1</v>
      </c>
      <c r="G535" s="1" t="str">
        <f t="shared" si="16"/>
        <v>Oui</v>
      </c>
    </row>
    <row r="536" spans="1:7">
      <c r="A536" s="1">
        <v>490000130</v>
      </c>
      <c r="B536" t="str">
        <f>_xlfn.XLOOKUP(A536,bdd_V102[FINESS juridique],bdd_V102[Raison sociale juridique],"")</f>
        <v>SAS CLINIQUE SAINT DIDIER</v>
      </c>
      <c r="C536" t="str">
        <f>_xlfn.XLOOKUP(A536,bdd_V102[FINESS juridique],bdd_V102[[Région du FINESS juridique ]],"")</f>
        <v>PAYS DE LA LOIRE</v>
      </c>
      <c r="D536" s="1">
        <f>SUMIFS(bdd_V102[Activité combinée],bdd_V102[FINESS juridique],A536)</f>
        <v>5718</v>
      </c>
      <c r="E536" s="1">
        <f>SUMIFS(bdd_V102[Activité combinée],bdd_V102[FINESS juridique],A536,bdd_V102[Validation prérequis SUN-ES], "Oui")</f>
        <v>5718</v>
      </c>
      <c r="F536" s="148">
        <f t="shared" si="17"/>
        <v>1</v>
      </c>
      <c r="G536" s="1" t="str">
        <f t="shared" si="16"/>
        <v>Oui</v>
      </c>
    </row>
    <row r="537" spans="1:7">
      <c r="A537" s="1">
        <v>490000171</v>
      </c>
      <c r="B537" t="str">
        <f>_xlfn.XLOOKUP(A537,bdd_V102[FINESS juridique],bdd_V102[Raison sociale juridique],"")</f>
        <v>SA CLINIQUE SAINT JOSEPH</v>
      </c>
      <c r="C537" t="str">
        <f>_xlfn.XLOOKUP(A537,bdd_V102[FINESS juridique],bdd_V102[[Région du FINESS juridique ]],"")</f>
        <v>PAYS DE LA LOIRE</v>
      </c>
      <c r="D537" s="1">
        <f>SUMIFS(bdd_V102[Activité combinée],bdd_V102[FINESS juridique],A537)</f>
        <v>47627</v>
      </c>
      <c r="E537" s="1">
        <f>SUMIFS(bdd_V102[Activité combinée],bdd_V102[FINESS juridique],A537,bdd_V102[Validation prérequis SUN-ES], "Oui")</f>
        <v>47627</v>
      </c>
      <c r="F537" s="148">
        <f t="shared" si="17"/>
        <v>1</v>
      </c>
      <c r="G537" s="1" t="str">
        <f t="shared" si="16"/>
        <v>Oui</v>
      </c>
    </row>
    <row r="538" spans="1:7">
      <c r="A538" s="1">
        <v>490000197</v>
      </c>
      <c r="B538" t="str">
        <f>_xlfn.XLOOKUP(A538,bdd_V102[FINESS juridique],bdd_V102[Raison sociale juridique],"")</f>
        <v>SA CLINIQUE ST LEONARD</v>
      </c>
      <c r="C538" t="str">
        <f>_xlfn.XLOOKUP(A538,bdd_V102[FINESS juridique],bdd_V102[[Région du FINESS juridique ]],"")</f>
        <v>PAYS DE LA LOIRE</v>
      </c>
      <c r="D538" s="1">
        <f>SUMIFS(bdd_V102[Activité combinée],bdd_V102[FINESS juridique],A538)</f>
        <v>25277.5</v>
      </c>
      <c r="E538" s="1">
        <f>SUMIFS(bdd_V102[Activité combinée],bdd_V102[FINESS juridique],A538,bdd_V102[Validation prérequis SUN-ES], "Oui")</f>
        <v>0</v>
      </c>
      <c r="F538" s="148">
        <f t="shared" si="17"/>
        <v>0</v>
      </c>
      <c r="G538" s="1" t="str">
        <f t="shared" si="16"/>
        <v>Non</v>
      </c>
    </row>
    <row r="539" spans="1:7">
      <c r="A539" s="1">
        <v>490000627</v>
      </c>
      <c r="B539" t="str">
        <f>_xlfn.XLOOKUP(A539,bdd_V102[FINESS juridique],bdd_V102[Raison sociale juridique],"")</f>
        <v>SA CLINIQUE CHIRURGICALE DE LA LOIRE</v>
      </c>
      <c r="C539" t="str">
        <f>_xlfn.XLOOKUP(A539,bdd_V102[FINESS juridique],bdd_V102[[Région du FINESS juridique ]],"")</f>
        <v>PAYS DE LA LOIRE</v>
      </c>
      <c r="D539" s="1">
        <f>SUMIFS(bdd_V102[Activité combinée],bdd_V102[FINESS juridique],A539)</f>
        <v>21820.5</v>
      </c>
      <c r="E539" s="1">
        <f>SUMIFS(bdd_V102[Activité combinée],bdd_V102[FINESS juridique],A539,bdd_V102[Validation prérequis SUN-ES], "Oui")</f>
        <v>21820.5</v>
      </c>
      <c r="F539" s="148">
        <f t="shared" si="17"/>
        <v>1</v>
      </c>
      <c r="G539" s="1" t="str">
        <f t="shared" si="16"/>
        <v>Oui</v>
      </c>
    </row>
    <row r="540" spans="1:7">
      <c r="A540" s="1">
        <v>490000890</v>
      </c>
      <c r="B540" t="str">
        <f>_xlfn.XLOOKUP(A540,bdd_V102[FINESS juridique],bdd_V102[Raison sociale juridique],"")</f>
        <v>POLYCLINIQUE DU PARC</v>
      </c>
      <c r="C540" t="str">
        <f>_xlfn.XLOOKUP(A540,bdd_V102[FINESS juridique],bdd_V102[[Région du FINESS juridique ]],"")</f>
        <v>PAYS DE LA LOIRE</v>
      </c>
      <c r="D540" s="1">
        <f>SUMIFS(bdd_V102[Activité combinée],bdd_V102[FINESS juridique],A540)</f>
        <v>57929.5</v>
      </c>
      <c r="E540" s="1">
        <f>SUMIFS(bdd_V102[Activité combinée],bdd_V102[FINESS juridique],A540,bdd_V102[Validation prérequis SUN-ES], "Oui")</f>
        <v>57929.5</v>
      </c>
      <c r="F540" s="148">
        <f t="shared" si="17"/>
        <v>1</v>
      </c>
      <c r="G540" s="1" t="str">
        <f t="shared" si="16"/>
        <v>Oui</v>
      </c>
    </row>
    <row r="541" spans="1:7">
      <c r="A541" s="1">
        <v>490004330</v>
      </c>
      <c r="B541" t="str">
        <f>_xlfn.XLOOKUP(A541,bdd_V102[FINESS juridique],bdd_V102[Raison sociale juridique],"")</f>
        <v>SAS CENTRE DE LA MAIN</v>
      </c>
      <c r="C541" t="str">
        <f>_xlfn.XLOOKUP(A541,bdd_V102[FINESS juridique],bdd_V102[[Région du FINESS juridique ]],"")</f>
        <v>PAYS DE LA LOIRE</v>
      </c>
      <c r="D541" s="1">
        <f>SUMIFS(bdd_V102[Activité combinée],bdd_V102[FINESS juridique],A541)</f>
        <v>7895</v>
      </c>
      <c r="E541" s="1">
        <f>SUMIFS(bdd_V102[Activité combinée],bdd_V102[FINESS juridique],A541,bdd_V102[Validation prérequis SUN-ES], "Oui")</f>
        <v>7895</v>
      </c>
      <c r="F541" s="148">
        <f t="shared" si="17"/>
        <v>1</v>
      </c>
      <c r="G541" s="1" t="str">
        <f t="shared" si="16"/>
        <v>Oui</v>
      </c>
    </row>
    <row r="542" spans="1:7">
      <c r="A542" s="1">
        <v>490008109</v>
      </c>
      <c r="B542" t="str">
        <f>_xlfn.XLOOKUP(A542,bdd_V102[FINESS juridique],bdd_V102[Raison sociale juridique],"")</f>
        <v>S.A.S. CLINIQUE DE L'ANJOU</v>
      </c>
      <c r="C542" t="str">
        <f>_xlfn.XLOOKUP(A542,bdd_V102[FINESS juridique],bdd_V102[[Région du FINESS juridique ]],"")</f>
        <v>PAYS DE LA LOIRE</v>
      </c>
      <c r="D542" s="1">
        <f>SUMIFS(bdd_V102[Activité combinée],bdd_V102[FINESS juridique],A542)</f>
        <v>111512</v>
      </c>
      <c r="E542" s="1">
        <f>SUMIFS(bdd_V102[Activité combinée],bdd_V102[FINESS juridique],A542,bdd_V102[Validation prérequis SUN-ES], "Oui")</f>
        <v>111512</v>
      </c>
      <c r="F542" s="148">
        <f t="shared" si="17"/>
        <v>1</v>
      </c>
      <c r="G542" s="1" t="str">
        <f t="shared" si="16"/>
        <v>Oui</v>
      </c>
    </row>
    <row r="543" spans="1:7">
      <c r="A543" s="1">
        <v>490009529</v>
      </c>
      <c r="B543" t="str">
        <f>_xlfn.XLOOKUP(A543,bdd_V102[FINESS juridique],bdd_V102[Raison sociale juridique],"")</f>
        <v>CENTRE SSR DE L'ANJOU</v>
      </c>
      <c r="C543" t="str">
        <f>_xlfn.XLOOKUP(A543,bdd_V102[FINESS juridique],bdd_V102[[Région du FINESS juridique ]],"")</f>
        <v>PAYS DE LA LOIRE</v>
      </c>
      <c r="D543" s="1">
        <f>SUMIFS(bdd_V102[Activité combinée],bdd_V102[FINESS juridique],A543)</f>
        <v>8536.5</v>
      </c>
      <c r="E543" s="1">
        <f>SUMIFS(bdd_V102[Activité combinée],bdd_V102[FINESS juridique],A543,bdd_V102[Validation prérequis SUN-ES], "Oui")</f>
        <v>8536.5</v>
      </c>
      <c r="F543" s="148">
        <f t="shared" si="17"/>
        <v>1</v>
      </c>
      <c r="G543" s="1" t="str">
        <f t="shared" si="16"/>
        <v>Oui</v>
      </c>
    </row>
    <row r="544" spans="1:7">
      <c r="A544" s="1">
        <v>490012176</v>
      </c>
      <c r="B544" t="str">
        <f>_xlfn.XLOOKUP(A544,bdd_V102[FINESS juridique],bdd_V102[Raison sociale juridique],"")</f>
        <v>HAD SAINT SAUVEUR</v>
      </c>
      <c r="C544" t="str">
        <f>_xlfn.XLOOKUP(A544,bdd_V102[FINESS juridique],bdd_V102[[Région du FINESS juridique ]],"")</f>
        <v>PAYS DE LA LOIRE</v>
      </c>
      <c r="D544" s="1">
        <f>SUMIFS(bdd_V102[Activité combinée],bdd_V102[FINESS juridique],A544)</f>
        <v>17823.5</v>
      </c>
      <c r="E544" s="1">
        <f>SUMIFS(bdd_V102[Activité combinée],bdd_V102[FINESS juridique],A544,bdd_V102[Validation prérequis SUN-ES], "Oui")</f>
        <v>17823.5</v>
      </c>
      <c r="F544" s="148">
        <f t="shared" si="17"/>
        <v>1</v>
      </c>
      <c r="G544" s="1" t="str">
        <f t="shared" si="16"/>
        <v>Oui</v>
      </c>
    </row>
    <row r="545" spans="1:7">
      <c r="A545" s="1">
        <v>490016326</v>
      </c>
      <c r="B545" t="str">
        <f>_xlfn.XLOOKUP(A545,bdd_V102[FINESS juridique],bdd_V102[Raison sociale juridique],"")</f>
        <v>ASS. H.A.D. MAUGES BOCAGE CHOLETAIS</v>
      </c>
      <c r="C545" t="str">
        <f>_xlfn.XLOOKUP(A545,bdd_V102[FINESS juridique],bdd_V102[[Région du FINESS juridique ]],"")</f>
        <v>PAYS DE LA LOIRE</v>
      </c>
      <c r="D545" s="1">
        <f>SUMIFS(bdd_V102[Activité combinée],bdd_V102[FINESS juridique],A545)</f>
        <v>9022.5</v>
      </c>
      <c r="E545" s="1">
        <f>SUMIFS(bdd_V102[Activité combinée],bdd_V102[FINESS juridique],A545,bdd_V102[Validation prérequis SUN-ES], "Oui")</f>
        <v>9022.5</v>
      </c>
      <c r="F545" s="148">
        <f t="shared" si="17"/>
        <v>1</v>
      </c>
      <c r="G545" s="1" t="str">
        <f t="shared" si="16"/>
        <v>Oui</v>
      </c>
    </row>
    <row r="546" spans="1:7">
      <c r="A546" s="1">
        <v>490017258</v>
      </c>
      <c r="B546" t="str">
        <f>_xlfn.XLOOKUP(A546,bdd_V102[FINESS juridique],bdd_V102[Raison sociale juridique],"")</f>
        <v>INSTITUT DE CANCEROLOGIE DE L'OUEST</v>
      </c>
      <c r="C546" t="str">
        <f>_xlfn.XLOOKUP(A546,bdd_V102[FINESS juridique],bdd_V102[[Région du FINESS juridique ]],"")</f>
        <v>PAYS DE LA LOIRE</v>
      </c>
      <c r="D546" s="1">
        <f>SUMIFS(bdd_V102[Activité combinée],bdd_V102[FINESS juridique],A546)</f>
        <v>123723.5</v>
      </c>
      <c r="E546" s="1">
        <f>SUMIFS(bdd_V102[Activité combinée],bdd_V102[FINESS juridique],A546,bdd_V102[Validation prérequis SUN-ES], "Oui")</f>
        <v>123723.5</v>
      </c>
      <c r="F546" s="148">
        <f t="shared" si="17"/>
        <v>1</v>
      </c>
      <c r="G546" s="1" t="str">
        <f t="shared" si="16"/>
        <v>Oui</v>
      </c>
    </row>
    <row r="547" spans="1:7">
      <c r="A547" s="1">
        <v>490020773</v>
      </c>
      <c r="B547" t="str">
        <f>_xlfn.XLOOKUP(A547,bdd_V102[FINESS juridique],bdd_V102[Raison sociale juridique],"")</f>
        <v>FASSIC</v>
      </c>
      <c r="C547" t="str">
        <f>_xlfn.XLOOKUP(A547,bdd_V102[FINESS juridique],bdd_V102[[Région du FINESS juridique ]],"")</f>
        <v>PAYS DE LA LOIRE</v>
      </c>
      <c r="D547" s="1">
        <f>SUMIFS(bdd_V102[Activité combinée],bdd_V102[FINESS juridique],A547)</f>
        <v>8596</v>
      </c>
      <c r="E547" s="1">
        <f>SUMIFS(bdd_V102[Activité combinée],bdd_V102[FINESS juridique],A547,bdd_V102[Validation prérequis SUN-ES], "Oui")</f>
        <v>8596</v>
      </c>
      <c r="F547" s="148">
        <f t="shared" si="17"/>
        <v>1</v>
      </c>
      <c r="G547" s="1" t="str">
        <f t="shared" si="16"/>
        <v>Oui</v>
      </c>
    </row>
    <row r="548" spans="1:7">
      <c r="A548" s="1">
        <v>490535093</v>
      </c>
      <c r="B548" t="str">
        <f>_xlfn.XLOOKUP(A548,bdd_V102[FINESS juridique],bdd_V102[Raison sociale juridique],"")</f>
        <v>ASSOCIATION LES CAPUCINS</v>
      </c>
      <c r="C548" t="str">
        <f>_xlfn.XLOOKUP(A548,bdd_V102[FINESS juridique],bdd_V102[[Région du FINESS juridique ]],"")</f>
        <v>PAYS DE LA LOIRE</v>
      </c>
      <c r="D548" s="1">
        <f>SUMIFS(bdd_V102[Activité combinée],bdd_V102[FINESS juridique],A548)</f>
        <v>39729</v>
      </c>
      <c r="E548" s="1">
        <f>SUMIFS(bdd_V102[Activité combinée],bdd_V102[FINESS juridique],A548,bdd_V102[Validation prérequis SUN-ES], "Oui")</f>
        <v>39729</v>
      </c>
      <c r="F548" s="148">
        <f t="shared" si="17"/>
        <v>1</v>
      </c>
      <c r="G548" s="1" t="str">
        <f t="shared" si="16"/>
        <v>Oui</v>
      </c>
    </row>
    <row r="549" spans="1:7">
      <c r="A549" s="1">
        <v>490535168</v>
      </c>
      <c r="B549" t="str">
        <f>_xlfn.XLOOKUP(A549,bdd_V102[FINESS juridique],bdd_V102[Raison sociale juridique],"")</f>
        <v>VYV3 PDL PÃ”LE ACCOMPAGNEMENT ET SOINS</v>
      </c>
      <c r="C549" t="str">
        <f>_xlfn.XLOOKUP(A549,bdd_V102[FINESS juridique],bdd_V102[[Région du FINESS juridique ]],"")</f>
        <v>PAYS DE LA LOIRE</v>
      </c>
      <c r="D549" s="1">
        <f>SUMIFS(bdd_V102[Activité combinée],bdd_V102[FINESS juridique],A549)</f>
        <v>13135.5</v>
      </c>
      <c r="E549" s="1">
        <f>SUMIFS(bdd_V102[Activité combinée],bdd_V102[FINESS juridique],A549,bdd_V102[Validation prérequis SUN-ES], "Oui")</f>
        <v>13135.5</v>
      </c>
      <c r="F549" s="148">
        <f t="shared" si="17"/>
        <v>1</v>
      </c>
      <c r="G549" s="1" t="str">
        <f t="shared" si="16"/>
        <v>Oui</v>
      </c>
    </row>
    <row r="550" spans="1:7">
      <c r="A550" s="1">
        <v>490535705</v>
      </c>
      <c r="B550" t="str">
        <f>_xlfn.XLOOKUP(A550,bdd_V102[FINESS juridique],bdd_V102[Raison sociale juridique],"")</f>
        <v>ASSOCIATION SANITAIRE ET SOCIALE</v>
      </c>
      <c r="C550" t="str">
        <f>_xlfn.XLOOKUP(A550,bdd_V102[FINESS juridique],bdd_V102[[Région du FINESS juridique ]],"")</f>
        <v>PAYS DE LA LOIRE</v>
      </c>
      <c r="D550" s="1">
        <f>SUMIFS(bdd_V102[Activité combinée],bdd_V102[FINESS juridique],A550)</f>
        <v>7926.5</v>
      </c>
      <c r="E550" s="1">
        <f>SUMIFS(bdd_V102[Activité combinée],bdd_V102[FINESS juridique],A550,bdd_V102[Validation prérequis SUN-ES], "Oui")</f>
        <v>7926.5</v>
      </c>
      <c r="F550" s="148">
        <f t="shared" si="17"/>
        <v>1</v>
      </c>
      <c r="G550" s="1" t="str">
        <f t="shared" si="16"/>
        <v>Oui</v>
      </c>
    </row>
    <row r="551" spans="1:7">
      <c r="A551" s="1">
        <v>500000500</v>
      </c>
      <c r="B551" t="str">
        <f>_xlfn.XLOOKUP(A551,bdd_V102[FINESS juridique],bdd_V102[Raison sociale juridique],"")</f>
        <v>SA HOPITAL PRIVE DE LA BAIE</v>
      </c>
      <c r="C551" t="str">
        <f>_xlfn.XLOOKUP(A551,bdd_V102[FINESS juridique],bdd_V102[[Région du FINESS juridique ]],"")</f>
        <v>NORMANDIE</v>
      </c>
      <c r="D551" s="1">
        <f>SUMIFS(bdd_V102[Activité combinée],bdd_V102[FINESS juridique],A551)</f>
        <v>39647</v>
      </c>
      <c r="E551" s="1">
        <f>SUMIFS(bdd_V102[Activité combinée],bdd_V102[FINESS juridique],A551,bdd_V102[Validation prérequis SUN-ES], "Oui")</f>
        <v>39647</v>
      </c>
      <c r="F551" s="148">
        <f t="shared" si="17"/>
        <v>1</v>
      </c>
      <c r="G551" s="1" t="str">
        <f t="shared" si="16"/>
        <v>Oui</v>
      </c>
    </row>
    <row r="552" spans="1:7">
      <c r="A552" s="1">
        <v>500000542</v>
      </c>
      <c r="B552" t="str">
        <f>_xlfn.XLOOKUP(A552,bdd_V102[FINESS juridique],bdd_V102[Raison sociale juridique],"")</f>
        <v>S.A. POLYCLINIQUE DE LA MANCHE</v>
      </c>
      <c r="C552" t="str">
        <f>_xlfn.XLOOKUP(A552,bdd_V102[FINESS juridique],bdd_V102[[Région du FINESS juridique ]],"")</f>
        <v>NORMANDIE</v>
      </c>
      <c r="D552" s="1">
        <f>SUMIFS(bdd_V102[Activité combinée],bdd_V102[FINESS juridique],A552)</f>
        <v>15922.5</v>
      </c>
      <c r="E552" s="1">
        <f>SUMIFS(bdd_V102[Activité combinée],bdd_V102[FINESS juridique],A552,bdd_V102[Validation prérequis SUN-ES], "Oui")</f>
        <v>0</v>
      </c>
      <c r="F552" s="148">
        <f t="shared" si="17"/>
        <v>0</v>
      </c>
      <c r="G552" s="1" t="str">
        <f t="shared" si="16"/>
        <v>Non</v>
      </c>
    </row>
    <row r="553" spans="1:7">
      <c r="A553" s="1">
        <v>500000567</v>
      </c>
      <c r="B553" t="str">
        <f>_xlfn.XLOOKUP(A553,bdd_V102[FINESS juridique],bdd_V102[Raison sociale juridique],"")</f>
        <v>NORMANDY</v>
      </c>
      <c r="C553" t="str">
        <f>_xlfn.XLOOKUP(A553,bdd_V102[FINESS juridique],bdd_V102[[Région du FINESS juridique ]],"")</f>
        <v>NORMANDIE</v>
      </c>
      <c r="D553" s="1">
        <f>SUMIFS(bdd_V102[Activité combinée],bdd_V102[FINESS juridique],A553)</f>
        <v>56653.5</v>
      </c>
      <c r="E553" s="1">
        <f>SUMIFS(bdd_V102[Activité combinée],bdd_V102[FINESS juridique],A553,bdd_V102[Validation prérequis SUN-ES], "Oui")</f>
        <v>56653.5</v>
      </c>
      <c r="F553" s="148">
        <f t="shared" si="17"/>
        <v>1</v>
      </c>
      <c r="G553" s="1" t="str">
        <f t="shared" si="16"/>
        <v>Oui</v>
      </c>
    </row>
    <row r="554" spans="1:7">
      <c r="A554" s="1">
        <v>500000609</v>
      </c>
      <c r="B554" t="str">
        <f>_xlfn.XLOOKUP(A554,bdd_V102[FINESS juridique],bdd_V102[Raison sociale juridique],"")</f>
        <v>SA CLINIQUE HENRY GUILLARD</v>
      </c>
      <c r="C554" t="str">
        <f>_xlfn.XLOOKUP(A554,bdd_V102[FINESS juridique],bdd_V102[[Région du FINESS juridique ]],"")</f>
        <v>NORMANDIE</v>
      </c>
      <c r="D554" s="1">
        <f>SUMIFS(bdd_V102[Activité combinée],bdd_V102[FINESS juridique],A554)</f>
        <v>6735</v>
      </c>
      <c r="E554" s="1">
        <f>SUMIFS(bdd_V102[Activité combinée],bdd_V102[FINESS juridique],A554,bdd_V102[Validation prérequis SUN-ES], "Oui")</f>
        <v>0</v>
      </c>
      <c r="F554" s="148">
        <f t="shared" si="17"/>
        <v>0</v>
      </c>
      <c r="G554" s="1" t="str">
        <f t="shared" si="16"/>
        <v>Non</v>
      </c>
    </row>
    <row r="555" spans="1:7">
      <c r="A555" s="1">
        <v>500002233</v>
      </c>
      <c r="B555" t="str">
        <f>_xlfn.XLOOKUP(A555,bdd_V102[FINESS juridique],bdd_V102[Raison sociale juridique],"")</f>
        <v>S.A. POLYCLINIQUE DU COTENTIN</v>
      </c>
      <c r="C555" t="str">
        <f>_xlfn.XLOOKUP(A555,bdd_V102[FINESS juridique],bdd_V102[[Région du FINESS juridique ]],"")</f>
        <v>NORMANDIE</v>
      </c>
      <c r="D555" s="1">
        <f>SUMIFS(bdd_V102[Activité combinée],bdd_V102[FINESS juridique],A555)</f>
        <v>19210</v>
      </c>
      <c r="E555" s="1">
        <f>SUMIFS(bdd_V102[Activité combinée],bdd_V102[FINESS juridique],A555,bdd_V102[Validation prérequis SUN-ES], "Oui")</f>
        <v>19210</v>
      </c>
      <c r="F555" s="148">
        <f t="shared" si="17"/>
        <v>1</v>
      </c>
      <c r="G555" s="1" t="str">
        <f t="shared" si="16"/>
        <v>Oui</v>
      </c>
    </row>
    <row r="556" spans="1:7">
      <c r="A556" s="1">
        <v>500010384</v>
      </c>
      <c r="B556" t="str">
        <f>_xlfn.XLOOKUP(A556,bdd_V102[FINESS juridique],bdd_V102[Raison sociale juridique],"")</f>
        <v>FONDATION BON SAUVEUR DE LA MANCHE</v>
      </c>
      <c r="C556" t="str">
        <f>_xlfn.XLOOKUP(A556,bdd_V102[FINESS juridique],bdd_V102[[Région du FINESS juridique ]],"")</f>
        <v>NORMANDIE</v>
      </c>
      <c r="D556" s="1">
        <f>SUMIFS(bdd_V102[Activité combinée],bdd_V102[FINESS juridique],A556)</f>
        <v>55783</v>
      </c>
      <c r="E556" s="1">
        <f>SUMIFS(bdd_V102[Activité combinée],bdd_V102[FINESS juridique],A556,bdd_V102[Validation prérequis SUN-ES], "Oui")</f>
        <v>0</v>
      </c>
      <c r="F556" s="148">
        <f t="shared" si="17"/>
        <v>0</v>
      </c>
      <c r="G556" s="1" t="str">
        <f t="shared" si="16"/>
        <v>Non</v>
      </c>
    </row>
    <row r="557" spans="1:7">
      <c r="A557" s="1">
        <v>510000136</v>
      </c>
      <c r="B557" t="str">
        <f>_xlfn.XLOOKUP(A557,bdd_V102[FINESS juridique],bdd_V102[Raison sociale juridique],"")</f>
        <v>INSTITUT GODINOT</v>
      </c>
      <c r="C557" t="str">
        <f>_xlfn.XLOOKUP(A557,bdd_V102[FINESS juridique],bdd_V102[[Région du FINESS juridique ]],"")</f>
        <v>GRAND EST</v>
      </c>
      <c r="D557" s="1">
        <f>SUMIFS(bdd_V102[Activité combinée],bdd_V102[FINESS juridique],A557)</f>
        <v>41698</v>
      </c>
      <c r="E557" s="1">
        <f>SUMIFS(bdd_V102[Activité combinée],bdd_V102[FINESS juridique],A557,bdd_V102[Validation prérequis SUN-ES], "Oui")</f>
        <v>41698</v>
      </c>
      <c r="F557" s="148">
        <f t="shared" si="17"/>
        <v>1</v>
      </c>
      <c r="G557" s="1" t="str">
        <f t="shared" si="16"/>
        <v>Oui</v>
      </c>
    </row>
    <row r="558" spans="1:7">
      <c r="A558" s="1">
        <v>510000532</v>
      </c>
      <c r="B558" t="str">
        <f>_xlfn.XLOOKUP(A558,bdd_V102[FINESS juridique],bdd_V102[Raison sociale juridique],"")</f>
        <v>SA COURLANCY SANTE</v>
      </c>
      <c r="C558" t="str">
        <f>_xlfn.XLOOKUP(A558,bdd_V102[FINESS juridique],bdd_V102[[Région du FINESS juridique ]],"")</f>
        <v>GRAND EST</v>
      </c>
      <c r="D558" s="1">
        <f>SUMIFS(bdd_V102[Activité combinée],bdd_V102[FINESS juridique],A558)</f>
        <v>250361.5</v>
      </c>
      <c r="E558" s="1">
        <f>SUMIFS(bdd_V102[Activité combinée],bdd_V102[FINESS juridique],A558,bdd_V102[Validation prérequis SUN-ES], "Oui")</f>
        <v>250361.5</v>
      </c>
      <c r="F558" s="148">
        <f t="shared" si="17"/>
        <v>1</v>
      </c>
      <c r="G558" s="1" t="str">
        <f t="shared" si="16"/>
        <v>Oui</v>
      </c>
    </row>
    <row r="559" spans="1:7">
      <c r="A559" s="1">
        <v>510000573</v>
      </c>
      <c r="B559" t="str">
        <f>_xlfn.XLOOKUP(A559,bdd_V102[FINESS juridique],bdd_V102[Raison sociale juridique],"")</f>
        <v>CLINIQUE D'EPERNAY</v>
      </c>
      <c r="C559" t="str">
        <f>_xlfn.XLOOKUP(A559,bdd_V102[FINESS juridique],bdd_V102[[Région du FINESS juridique ]],"")</f>
        <v>GRAND EST</v>
      </c>
      <c r="D559" s="1">
        <f>SUMIFS(bdd_V102[Activité combinée],bdd_V102[FINESS juridique],A559)</f>
        <v>15713.5</v>
      </c>
      <c r="E559" s="1">
        <f>SUMIFS(bdd_V102[Activité combinée],bdd_V102[FINESS juridique],A559,bdd_V102[Validation prérequis SUN-ES], "Oui")</f>
        <v>15713.5</v>
      </c>
      <c r="F559" s="148">
        <f t="shared" si="17"/>
        <v>1</v>
      </c>
      <c r="G559" s="1" t="str">
        <f t="shared" ref="G559:G622" si="18">IF(F559&gt;=90%,"Oui","Non")</f>
        <v>Oui</v>
      </c>
    </row>
    <row r="560" spans="1:7">
      <c r="A560" s="1">
        <v>510000854</v>
      </c>
      <c r="B560" t="str">
        <f>_xlfn.XLOOKUP(A560,bdd_V102[FINESS juridique],bdd_V102[Raison sociale juridique],"")</f>
        <v>ASSOCIATION L'AMITIE</v>
      </c>
      <c r="C560" t="str">
        <f>_xlfn.XLOOKUP(A560,bdd_V102[FINESS juridique],bdd_V102[[Région du FINESS juridique ]],"")</f>
        <v>GRAND EST</v>
      </c>
      <c r="D560" s="1">
        <f>SUMIFS(bdd_V102[Activité combinée],bdd_V102[FINESS juridique],A560)</f>
        <v>4733</v>
      </c>
      <c r="E560" s="1">
        <f>SUMIFS(bdd_V102[Activité combinée],bdd_V102[FINESS juridique],A560,bdd_V102[Validation prérequis SUN-ES], "Oui")</f>
        <v>4733</v>
      </c>
      <c r="F560" s="148">
        <f t="shared" si="17"/>
        <v>1</v>
      </c>
      <c r="G560" s="1" t="str">
        <f t="shared" si="18"/>
        <v>Oui</v>
      </c>
    </row>
    <row r="561" spans="1:7">
      <c r="A561" s="1">
        <v>510026263</v>
      </c>
      <c r="B561" t="str">
        <f>_xlfn.XLOOKUP(A561,bdd_V102[FINESS juridique],bdd_V102[Raison sociale juridique],"")</f>
        <v>GCS HAD D'EPERNAY</v>
      </c>
      <c r="C561" t="str">
        <f>_xlfn.XLOOKUP(A561,bdd_V102[FINESS juridique],bdd_V102[[Région du FINESS juridique ]],"")</f>
        <v>GRAND EST</v>
      </c>
      <c r="D561" s="1">
        <f>SUMIFS(bdd_V102[Activité combinée],bdd_V102[FINESS juridique],A561)</f>
        <v>2813.5</v>
      </c>
      <c r="E561" s="1">
        <f>SUMIFS(bdd_V102[Activité combinée],bdd_V102[FINESS juridique],A561,bdd_V102[Validation prérequis SUN-ES], "Oui")</f>
        <v>0</v>
      </c>
      <c r="F561" s="148">
        <f t="shared" si="17"/>
        <v>0</v>
      </c>
      <c r="G561" s="1" t="str">
        <f t="shared" si="18"/>
        <v>Non</v>
      </c>
    </row>
    <row r="562" spans="1:7">
      <c r="A562" s="1">
        <v>520000092</v>
      </c>
      <c r="B562" t="str">
        <f>_xlfn.XLOOKUP(A562,bdd_V102[FINESS juridique],bdd_V102[Raison sociale juridique],"")</f>
        <v>SARL CLINI LA COMPASSION</v>
      </c>
      <c r="C562" t="str">
        <f>_xlfn.XLOOKUP(A562,bdd_V102[FINESS juridique],bdd_V102[[Région du FINESS juridique ]],"")</f>
        <v>GRAND EST</v>
      </c>
      <c r="D562" s="1">
        <f>SUMIFS(bdd_V102[Activité combinée],bdd_V102[FINESS juridique],A562)</f>
        <v>2213</v>
      </c>
      <c r="E562" s="1">
        <f>SUMIFS(bdd_V102[Activité combinée],bdd_V102[FINESS juridique],A562,bdd_V102[Validation prérequis SUN-ES], "Oui")</f>
        <v>2213</v>
      </c>
      <c r="F562" s="148">
        <f t="shared" si="17"/>
        <v>1</v>
      </c>
      <c r="G562" s="1" t="str">
        <f t="shared" si="18"/>
        <v>Oui</v>
      </c>
    </row>
    <row r="563" spans="1:7">
      <c r="A563" s="1">
        <v>520000100</v>
      </c>
      <c r="B563" t="str">
        <f>_xlfn.XLOOKUP(A563,bdd_V102[FINESS juridique],bdd_V102[Raison sociale juridique],"")</f>
        <v>SAS CLINIQUE FRANCOIS 1ER</v>
      </c>
      <c r="C563" t="str">
        <f>_xlfn.XLOOKUP(A563,bdd_V102[FINESS juridique],bdd_V102[[Région du FINESS juridique ]],"")</f>
        <v>GRAND EST</v>
      </c>
      <c r="D563" s="1">
        <f>SUMIFS(bdd_V102[Activité combinée],bdd_V102[FINESS juridique],A563)</f>
        <v>10370</v>
      </c>
      <c r="E563" s="1">
        <f>SUMIFS(bdd_V102[Activité combinée],bdd_V102[FINESS juridique],A563,bdd_V102[Validation prérequis SUN-ES], "Oui")</f>
        <v>10370</v>
      </c>
      <c r="F563" s="148">
        <f t="shared" si="17"/>
        <v>1</v>
      </c>
      <c r="G563" s="1" t="str">
        <f t="shared" si="18"/>
        <v>Oui</v>
      </c>
    </row>
    <row r="564" spans="1:7">
      <c r="A564" s="1">
        <v>520000118</v>
      </c>
      <c r="B564" t="str">
        <f>_xlfn.XLOOKUP(A564,bdd_V102[FINESS juridique],bdd_V102[Raison sociale juridique],"")</f>
        <v>SA CTRE MEDICO CHIR LE BOIS</v>
      </c>
      <c r="C564" t="str">
        <f>_xlfn.XLOOKUP(A564,bdd_V102[FINESS juridique],bdd_V102[[Région du FINESS juridique ]],"")</f>
        <v>GRAND EST</v>
      </c>
      <c r="D564" s="1">
        <f>SUMIFS(bdd_V102[Activité combinée],bdd_V102[FINESS juridique],A564)</f>
        <v>20954</v>
      </c>
      <c r="E564" s="1">
        <f>SUMIFS(bdd_V102[Activité combinée],bdd_V102[FINESS juridique],A564,bdd_V102[Validation prérequis SUN-ES], "Oui")</f>
        <v>20954</v>
      </c>
      <c r="F564" s="148">
        <f t="shared" si="17"/>
        <v>1</v>
      </c>
      <c r="G564" s="1" t="str">
        <f t="shared" si="18"/>
        <v>Oui</v>
      </c>
    </row>
    <row r="565" spans="1:7">
      <c r="A565" s="1">
        <v>520004664</v>
      </c>
      <c r="B565" t="str">
        <f>_xlfn.XLOOKUP(A565,bdd_V102[FINESS juridique],bdd_V102[Raison sociale juridique],"")</f>
        <v>POLE DE SANTE SUD HAUT MARNAIS - GCS</v>
      </c>
      <c r="C565" t="str">
        <f>_xlfn.XLOOKUP(A565,bdd_V102[FINESS juridique],bdd_V102[[Région du FINESS juridique ]],"")</f>
        <v>GRAND EST</v>
      </c>
      <c r="D565" s="1">
        <f>SUMIFS(bdd_V102[Activité combinée],bdd_V102[FINESS juridique],A565)</f>
        <v>20949</v>
      </c>
      <c r="E565" s="1">
        <f>SUMIFS(bdd_V102[Activité combinée],bdd_V102[FINESS juridique],A565,bdd_V102[Validation prérequis SUN-ES], "Oui")</f>
        <v>20949</v>
      </c>
      <c r="F565" s="148">
        <f t="shared" si="17"/>
        <v>1</v>
      </c>
      <c r="G565" s="1" t="str">
        <f t="shared" si="18"/>
        <v>Oui</v>
      </c>
    </row>
    <row r="566" spans="1:7">
      <c r="A566" s="1">
        <v>520005372</v>
      </c>
      <c r="B566" t="str">
        <f>_xlfn.XLOOKUP(A566,bdd_V102[FINESS juridique],bdd_V102[Raison sociale juridique],"")</f>
        <v>GCS CANCER NORD HAUTE MARNE</v>
      </c>
      <c r="C566" t="str">
        <f>_xlfn.XLOOKUP(A566,bdd_V102[FINESS juridique],bdd_V102[[Région du FINESS juridique ]],"")</f>
        <v>GRAND EST</v>
      </c>
      <c r="D566" s="1">
        <f>SUMIFS(bdd_V102[Activité combinée],bdd_V102[FINESS juridique],A566)</f>
        <v>206</v>
      </c>
      <c r="E566" s="1">
        <f>SUMIFS(bdd_V102[Activité combinée],bdd_V102[FINESS juridique],A566,bdd_V102[Validation prérequis SUN-ES], "Oui")</f>
        <v>0</v>
      </c>
      <c r="F566" s="148">
        <f t="shared" si="17"/>
        <v>0</v>
      </c>
      <c r="G566" s="1" t="str">
        <f t="shared" si="18"/>
        <v>Non</v>
      </c>
    </row>
    <row r="567" spans="1:7">
      <c r="A567" s="1">
        <v>530000249</v>
      </c>
      <c r="B567" t="str">
        <f>_xlfn.XLOOKUP(A567,bdd_V102[FINESS juridique],bdd_V102[Raison sociale juridique],"")</f>
        <v>CLINIQUE DE CHANGE NOTRE DAME DE PRITZ</v>
      </c>
      <c r="C567" t="str">
        <f>_xlfn.XLOOKUP(A567,bdd_V102[FINESS juridique],bdd_V102[[Région du FINESS juridique ]],"")</f>
        <v>PAYS DE LA LOIRE</v>
      </c>
      <c r="D567" s="1">
        <f>SUMIFS(bdd_V102[Activité combinée],bdd_V102[FINESS juridique],A567)</f>
        <v>11209</v>
      </c>
      <c r="E567" s="1">
        <f>SUMIFS(bdd_V102[Activité combinée],bdd_V102[FINESS juridique],A567,bdd_V102[Validation prérequis SUN-ES], "Oui")</f>
        <v>11209</v>
      </c>
      <c r="F567" s="148">
        <f t="shared" si="17"/>
        <v>1</v>
      </c>
      <c r="G567" s="1" t="str">
        <f t="shared" si="18"/>
        <v>Oui</v>
      </c>
    </row>
    <row r="568" spans="1:7">
      <c r="A568" s="1">
        <v>530000868</v>
      </c>
      <c r="B568" t="str">
        <f>_xlfn.XLOOKUP(A568,bdd_V102[FINESS juridique],bdd_V102[Raison sociale juridique],"")</f>
        <v>CENTRE DE SOINS DE LA BREHONNIERE</v>
      </c>
      <c r="C568" t="str">
        <f>_xlfn.XLOOKUP(A568,bdd_V102[FINESS juridique],bdd_V102[[Région du FINESS juridique ]],"")</f>
        <v>PAYS DE LA LOIRE</v>
      </c>
      <c r="D568" s="1">
        <f>SUMIFS(bdd_V102[Activité combinée],bdd_V102[FINESS juridique],A568)</f>
        <v>6773.5</v>
      </c>
      <c r="E568" s="1">
        <f>SUMIFS(bdd_V102[Activité combinée],bdd_V102[FINESS juridique],A568,bdd_V102[Validation prérequis SUN-ES], "Oui")</f>
        <v>6773.5</v>
      </c>
      <c r="F568" s="148">
        <f t="shared" si="17"/>
        <v>1</v>
      </c>
      <c r="G568" s="1" t="str">
        <f t="shared" si="18"/>
        <v>Oui</v>
      </c>
    </row>
    <row r="569" spans="1:7">
      <c r="A569" s="1">
        <v>530000975</v>
      </c>
      <c r="B569" t="str">
        <f>_xlfn.XLOOKUP(A569,bdd_V102[FINESS juridique],bdd_V102[Raison sociale juridique],"")</f>
        <v>S.A. POLYCLINIQUE DU MAINE</v>
      </c>
      <c r="C569" t="str">
        <f>_xlfn.XLOOKUP(A569,bdd_V102[FINESS juridique],bdd_V102[[Région du FINESS juridique ]],"")</f>
        <v>PAYS DE LA LOIRE</v>
      </c>
      <c r="D569" s="1">
        <f>SUMIFS(bdd_V102[Activité combinée],bdd_V102[FINESS juridique],A569)</f>
        <v>38395</v>
      </c>
      <c r="E569" s="1">
        <f>SUMIFS(bdd_V102[Activité combinée],bdd_V102[FINESS juridique],A569,bdd_V102[Validation prérequis SUN-ES], "Oui")</f>
        <v>38395</v>
      </c>
      <c r="F569" s="148">
        <f t="shared" si="17"/>
        <v>1</v>
      </c>
      <c r="G569" s="1" t="str">
        <f t="shared" si="18"/>
        <v>Oui</v>
      </c>
    </row>
    <row r="570" spans="1:7">
      <c r="A570" s="1">
        <v>540000122</v>
      </c>
      <c r="B570" t="str">
        <f>_xlfn.XLOOKUP(A570,bdd_V102[FINESS juridique],bdd_V102[Raison sociale juridique],"")</f>
        <v>ASSOC LES MAISONS HOSPITALIERES (ALMH)</v>
      </c>
      <c r="C570" t="str">
        <f>_xlfn.XLOOKUP(A570,bdd_V102[FINESS juridique],bdd_V102[[Région du FINESS juridique ]],"")</f>
        <v>GRAND EST</v>
      </c>
      <c r="D570" s="1">
        <f>SUMIFS(bdd_V102[Activité combinée],bdd_V102[FINESS juridique],A570)</f>
        <v>18639</v>
      </c>
      <c r="E570" s="1">
        <f>SUMIFS(bdd_V102[Activité combinée],bdd_V102[FINESS juridique],A570,bdd_V102[Validation prérequis SUN-ES], "Oui")</f>
        <v>18639</v>
      </c>
      <c r="F570" s="148">
        <f t="shared" si="17"/>
        <v>1</v>
      </c>
      <c r="G570" s="1" t="str">
        <f t="shared" si="18"/>
        <v>Oui</v>
      </c>
    </row>
    <row r="571" spans="1:7">
      <c r="A571" s="1">
        <v>540000536</v>
      </c>
      <c r="B571" t="str">
        <f>_xlfn.XLOOKUP(A571,bdd_V102[FINESS juridique],bdd_V102[Raison sociale juridique],"")</f>
        <v>SA POLYCLINIQUE MAJORELLE</v>
      </c>
      <c r="C571" t="str">
        <f>_xlfn.XLOOKUP(A571,bdd_V102[FINESS juridique],bdd_V102[[Région du FINESS juridique ]],"")</f>
        <v>GRAND EST</v>
      </c>
      <c r="D571" s="1">
        <f>SUMIFS(bdd_V102[Activité combinée],bdd_V102[FINESS juridique],A571)</f>
        <v>38997.5</v>
      </c>
      <c r="E571" s="1">
        <f>SUMIFS(bdd_V102[Activité combinée],bdd_V102[FINESS juridique],A571,bdd_V102[Validation prérequis SUN-ES], "Oui")</f>
        <v>38997.5</v>
      </c>
      <c r="F571" s="148">
        <f t="shared" si="17"/>
        <v>1</v>
      </c>
      <c r="G571" s="1" t="str">
        <f t="shared" si="18"/>
        <v>Oui</v>
      </c>
    </row>
    <row r="572" spans="1:7">
      <c r="A572" s="1">
        <v>540000908</v>
      </c>
      <c r="B572" t="str">
        <f>_xlfn.XLOOKUP(A572,bdd_V102[FINESS juridique],bdd_V102[Raison sociale juridique],"")</f>
        <v>SA CLINIQUE SAINT-ANDRE</v>
      </c>
      <c r="C572" t="str">
        <f>_xlfn.XLOOKUP(A572,bdd_V102[FINESS juridique],bdd_V102[[Région du FINESS juridique ]],"")</f>
        <v>GRAND EST</v>
      </c>
      <c r="D572" s="1">
        <f>SUMIFS(bdd_V102[Activité combinée],bdd_V102[FINESS juridique],A572)</f>
        <v>26504</v>
      </c>
      <c r="E572" s="1">
        <f>SUMIFS(bdd_V102[Activité combinée],bdd_V102[FINESS juridique],A572,bdd_V102[Validation prérequis SUN-ES], "Oui")</f>
        <v>26504</v>
      </c>
      <c r="F572" s="148">
        <f t="shared" si="17"/>
        <v>1</v>
      </c>
      <c r="G572" s="1" t="str">
        <f t="shared" si="18"/>
        <v>Oui</v>
      </c>
    </row>
    <row r="573" spans="1:7">
      <c r="A573" s="1">
        <v>540003019</v>
      </c>
      <c r="B573" t="str">
        <f>_xlfn.XLOOKUP(A573,bdd_V102[FINESS juridique],bdd_V102[Raison sociale juridique],"")</f>
        <v>INSTITUT DE CANCEROLOGIE DE LORRAINE</v>
      </c>
      <c r="C573" t="str">
        <f>_xlfn.XLOOKUP(A573,bdd_V102[FINESS juridique],bdd_V102[[Région du FINESS juridique ]],"")</f>
        <v>GRAND EST</v>
      </c>
      <c r="D573" s="1">
        <f>SUMIFS(bdd_V102[Activité combinée],bdd_V102[FINESS juridique],A573)</f>
        <v>59473</v>
      </c>
      <c r="E573" s="1">
        <f>SUMIFS(bdd_V102[Activité combinée],bdd_V102[FINESS juridique],A573,bdd_V102[Validation prérequis SUN-ES], "Oui")</f>
        <v>59473</v>
      </c>
      <c r="F573" s="148">
        <f t="shared" si="17"/>
        <v>1</v>
      </c>
      <c r="G573" s="1" t="str">
        <f t="shared" si="18"/>
        <v>Oui</v>
      </c>
    </row>
    <row r="574" spans="1:7">
      <c r="A574" s="1">
        <v>540027547</v>
      </c>
      <c r="B574" t="str">
        <f>_xlfn.XLOOKUP(A574,bdd_V102[FINESS juridique],bdd_V102[Raison sociale juridique],"")</f>
        <v>SAS CLINIQUE LOUIS PASTEUR</v>
      </c>
      <c r="C574" t="str">
        <f>_xlfn.XLOOKUP(A574,bdd_V102[FINESS juridique],bdd_V102[[Région du FINESS juridique ]],"")</f>
        <v>GRAND EST</v>
      </c>
      <c r="D574" s="1">
        <f>SUMIFS(bdd_V102[Activité combinée],bdd_V102[FINESS juridique],A574)</f>
        <v>101531.5</v>
      </c>
      <c r="E574" s="1">
        <f>SUMIFS(bdd_V102[Activité combinée],bdd_V102[FINESS juridique],A574,bdd_V102[Validation prérequis SUN-ES], "Oui")</f>
        <v>101531.5</v>
      </c>
      <c r="F574" s="148">
        <f t="shared" si="17"/>
        <v>1</v>
      </c>
      <c r="G574" s="1" t="str">
        <f t="shared" si="18"/>
        <v>Oui</v>
      </c>
    </row>
    <row r="575" spans="1:7">
      <c r="A575" s="1">
        <v>540003928</v>
      </c>
      <c r="B575" t="str">
        <f>_xlfn.XLOOKUP(A575,bdd_V102[FINESS juridique],bdd_V102[Raison sociale juridique],"")</f>
        <v>SAS SOCIETE NOUVELLE CLQ JEANNE D'ARC</v>
      </c>
      <c r="C575" t="str">
        <f>_xlfn.XLOOKUP(A575,bdd_V102[FINESS juridique],bdd_V102[[Région du FINESS juridique ]],"")</f>
        <v>GRAND EST</v>
      </c>
      <c r="D575" s="1">
        <f>SUMIFS(bdd_V102[Activité combinée],bdd_V102[FINESS juridique],A575)</f>
        <v>12636.5</v>
      </c>
      <c r="E575" s="1">
        <f>SUMIFS(bdd_V102[Activité combinée],bdd_V102[FINESS juridique],A575,bdd_V102[Validation prérequis SUN-ES], "Oui")</f>
        <v>12636.5</v>
      </c>
      <c r="F575" s="148">
        <f t="shared" si="17"/>
        <v>1</v>
      </c>
      <c r="G575" s="1" t="str">
        <f t="shared" si="18"/>
        <v>Oui</v>
      </c>
    </row>
    <row r="576" spans="1:7">
      <c r="A576" s="1">
        <v>540006707</v>
      </c>
      <c r="B576" t="str">
        <f>_xlfn.XLOOKUP(A576,bdd_V102[FINESS juridique],bdd_V102[Raison sociale juridique],"")</f>
        <v>OFFICE D'HYGIENE SOCIALE DE LORRAINE</v>
      </c>
      <c r="C576" t="str">
        <f>_xlfn.XLOOKUP(A576,bdd_V102[FINESS juridique],bdd_V102[[Région du FINESS juridique ]],"")</f>
        <v>GRAND EST</v>
      </c>
      <c r="D576" s="1">
        <f>SUMIFS(bdd_V102[Activité combinée],bdd_V102[FINESS juridique],A576)</f>
        <v>42524</v>
      </c>
      <c r="E576" s="1">
        <f>SUMIFS(bdd_V102[Activité combinée],bdd_V102[FINESS juridique],A576,bdd_V102[Validation prérequis SUN-ES], "Oui")</f>
        <v>42524</v>
      </c>
      <c r="F576" s="148">
        <f t="shared" si="17"/>
        <v>1</v>
      </c>
      <c r="G576" s="1" t="str">
        <f t="shared" si="18"/>
        <v>Oui</v>
      </c>
    </row>
    <row r="577" spans="1:7">
      <c r="A577" s="1">
        <v>540008398</v>
      </c>
      <c r="B577" t="str">
        <f>_xlfn.XLOOKUP(A577,bdd_V102[FINESS juridique],bdd_V102[Raison sociale juridique],"")</f>
        <v>MUTUELLE " LE CHATEAU "</v>
      </c>
      <c r="C577" t="str">
        <f>_xlfn.XLOOKUP(A577,bdd_V102[FINESS juridique],bdd_V102[[Région du FINESS juridique ]],"")</f>
        <v>GRAND EST</v>
      </c>
      <c r="D577" s="1">
        <f>SUMIFS(bdd_V102[Activité combinée],bdd_V102[FINESS juridique],A577)</f>
        <v>11824.5</v>
      </c>
      <c r="E577" s="1">
        <f>SUMIFS(bdd_V102[Activité combinée],bdd_V102[FINESS juridique],A577,bdd_V102[Validation prérequis SUN-ES], "Oui")</f>
        <v>11824.5</v>
      </c>
      <c r="F577" s="148">
        <f t="shared" si="17"/>
        <v>1</v>
      </c>
      <c r="G577" s="1" t="str">
        <f t="shared" si="18"/>
        <v>Oui</v>
      </c>
    </row>
    <row r="578" spans="1:7">
      <c r="A578" s="1">
        <v>540010519</v>
      </c>
      <c r="B578" t="str">
        <f>_xlfn.XLOOKUP(A578,bdd_V102[FINESS juridique],bdd_V102[Raison sociale juridique],"")</f>
        <v>ASSOCIATION HADAN</v>
      </c>
      <c r="C578" t="str">
        <f>_xlfn.XLOOKUP(A578,bdd_V102[FINESS juridique],bdd_V102[[Région du FINESS juridique ]],"")</f>
        <v>GRAND EST</v>
      </c>
      <c r="D578" s="1">
        <f>SUMIFS(bdd_V102[Activité combinée],bdd_V102[FINESS juridique],A578)</f>
        <v>44096.5</v>
      </c>
      <c r="E578" s="1">
        <f>SUMIFS(bdd_V102[Activité combinée],bdd_V102[FINESS juridique],A578,bdd_V102[Validation prérequis SUN-ES], "Oui")</f>
        <v>44096.5</v>
      </c>
      <c r="F578" s="148">
        <f t="shared" si="17"/>
        <v>1</v>
      </c>
      <c r="G578" s="1" t="str">
        <f t="shared" si="18"/>
        <v>Oui</v>
      </c>
    </row>
    <row r="579" spans="1:7">
      <c r="A579" s="1">
        <v>540014081</v>
      </c>
      <c r="B579" t="str">
        <f>_xlfn.XLOOKUP(A579,bdd_V102[FINESS juridique],bdd_V102[Raison sociale juridique],"")</f>
        <v>ASSOCIATION DE GESTION MH DE BACCARAT</v>
      </c>
      <c r="C579" t="str">
        <f>_xlfn.XLOOKUP(A579,bdd_V102[FINESS juridique],bdd_V102[[Région du FINESS juridique ]],"")</f>
        <v>GRAND EST</v>
      </c>
      <c r="D579" s="1">
        <f>SUMIFS(bdd_V102[Activité combinée],bdd_V102[FINESS juridique],A579)</f>
        <v>11080.5</v>
      </c>
      <c r="E579" s="1">
        <f>SUMIFS(bdd_V102[Activité combinée],bdd_V102[FINESS juridique],A579,bdd_V102[Validation prérequis SUN-ES], "Oui")</f>
        <v>11080.5</v>
      </c>
      <c r="F579" s="148">
        <f t="shared" si="17"/>
        <v>1</v>
      </c>
      <c r="G579" s="1" t="str">
        <f t="shared" si="18"/>
        <v>Oui</v>
      </c>
    </row>
    <row r="580" spans="1:7">
      <c r="A580" s="1">
        <v>540018710</v>
      </c>
      <c r="B580" t="str">
        <f>_xlfn.XLOOKUP(A580,bdd_V102[FINESS juridique],bdd_V102[Raison sociale juridique],"")</f>
        <v>SA " LES ELIEUX " ETABLISSEMENT SSR</v>
      </c>
      <c r="C580" t="str">
        <f>_xlfn.XLOOKUP(A580,bdd_V102[FINESS juridique],bdd_V102[[Région du FINESS juridique ]],"")</f>
        <v>GRAND EST</v>
      </c>
      <c r="D580" s="1">
        <f>SUMIFS(bdd_V102[Activité combinée],bdd_V102[FINESS juridique],A580)</f>
        <v>11771</v>
      </c>
      <c r="E580" s="1">
        <f>SUMIFS(bdd_V102[Activité combinée],bdd_V102[FINESS juridique],A580,bdd_V102[Validation prérequis SUN-ES], "Oui")</f>
        <v>11771</v>
      </c>
      <c r="F580" s="148">
        <f t="shared" si="17"/>
        <v>1</v>
      </c>
      <c r="G580" s="1" t="str">
        <f t="shared" si="18"/>
        <v>Oui</v>
      </c>
    </row>
    <row r="581" spans="1:7">
      <c r="A581" s="1">
        <v>540019726</v>
      </c>
      <c r="B581" t="str">
        <f>_xlfn.XLOOKUP(A581,bdd_V102[FINESS juridique],bdd_V102[Raison sociale juridique],"")</f>
        <v>UGECAM NORD-EST</v>
      </c>
      <c r="C581" t="str">
        <f>_xlfn.XLOOKUP(A581,bdd_V102[FINESS juridique],bdd_V102[[Région du FINESS juridique ]],"")</f>
        <v>GRAND EST</v>
      </c>
      <c r="D581" s="1">
        <f>SUMIFS(bdd_V102[Activité combinée],bdd_V102[FINESS juridique],A581)</f>
        <v>92064</v>
      </c>
      <c r="E581" s="1">
        <f>SUMIFS(bdd_V102[Activité combinée],bdd_V102[FINESS juridique],A581,bdd_V102[Validation prérequis SUN-ES], "Oui")</f>
        <v>0</v>
      </c>
      <c r="F581" s="148">
        <f t="shared" si="17"/>
        <v>0</v>
      </c>
      <c r="G581" s="1" t="str">
        <f t="shared" si="18"/>
        <v>Non</v>
      </c>
    </row>
    <row r="582" spans="1:7">
      <c r="A582" s="1">
        <v>540026739</v>
      </c>
      <c r="B582" t="str">
        <f>_xlfn.XLOOKUP(A582,bdd_V102[FINESS juridique],bdd_V102[Raison sociale juridique],"")</f>
        <v>SAS MEDIPOLE DE NANCY</v>
      </c>
      <c r="C582" t="str">
        <f>_xlfn.XLOOKUP(A582,bdd_V102[FINESS juridique],bdd_V102[[Région du FINESS juridique ]],"")</f>
        <v>GRAND EST</v>
      </c>
      <c r="D582" s="1">
        <f>SUMIFS(bdd_V102[Activité combinée],bdd_V102[FINESS juridique],A582)</f>
        <v>112753</v>
      </c>
      <c r="E582" s="1">
        <f>SUMIFS(bdd_V102[Activité combinée],bdd_V102[FINESS juridique],A582,bdd_V102[Validation prérequis SUN-ES], "Oui")</f>
        <v>0</v>
      </c>
      <c r="F582" s="148">
        <f t="shared" si="17"/>
        <v>0</v>
      </c>
      <c r="G582" s="1" t="str">
        <f t="shared" si="18"/>
        <v>Non</v>
      </c>
    </row>
    <row r="583" spans="1:7">
      <c r="A583" s="1">
        <v>550000293</v>
      </c>
      <c r="B583" t="str">
        <f>_xlfn.XLOOKUP(A583,bdd_V102[FINESS juridique],bdd_V102[Raison sociale juridique],"")</f>
        <v>POLYCLINIQUE DU PARC</v>
      </c>
      <c r="C583" t="str">
        <f>_xlfn.XLOOKUP(A583,bdd_V102[FINESS juridique],bdd_V102[[Région du FINESS juridique ]],"")</f>
        <v>GRAND EST</v>
      </c>
      <c r="D583" s="1">
        <f>SUMIFS(bdd_V102[Activité combinée],bdd_V102[FINESS juridique],A583)</f>
        <v>23509.5</v>
      </c>
      <c r="E583" s="1">
        <f>SUMIFS(bdd_V102[Activité combinée],bdd_V102[FINESS juridique],A583,bdd_V102[Validation prérequis SUN-ES], "Oui")</f>
        <v>23509.5</v>
      </c>
      <c r="F583" s="148">
        <f t="shared" si="17"/>
        <v>1</v>
      </c>
      <c r="G583" s="1" t="str">
        <f t="shared" si="18"/>
        <v>Oui</v>
      </c>
    </row>
    <row r="584" spans="1:7">
      <c r="A584" s="1">
        <v>560000416</v>
      </c>
      <c r="B584" t="str">
        <f>_xlfn.XLOOKUP(A584,bdd_V102[FINESS juridique],bdd_V102[Raison sociale juridique],"")</f>
        <v>S.A CLINIQUE DU GOLFE</v>
      </c>
      <c r="C584" t="str">
        <f>_xlfn.XLOOKUP(A584,bdd_V102[FINESS juridique],bdd_V102[[Région du FINESS juridique ]],"")</f>
        <v>BRETAGNE</v>
      </c>
      <c r="D584" s="1">
        <f>SUMIFS(bdd_V102[Activité combinée],bdd_V102[FINESS juridique],A584)</f>
        <v>14768</v>
      </c>
      <c r="E584" s="1">
        <f>SUMIFS(bdd_V102[Activité combinée],bdd_V102[FINESS juridique],A584,bdd_V102[Validation prérequis SUN-ES], "Oui")</f>
        <v>14768</v>
      </c>
      <c r="F584" s="148">
        <f t="shared" si="17"/>
        <v>1</v>
      </c>
      <c r="G584" s="1" t="str">
        <f t="shared" si="18"/>
        <v>Oui</v>
      </c>
    </row>
    <row r="585" spans="1:7">
      <c r="A585" s="1">
        <v>560006074</v>
      </c>
      <c r="B585" t="str">
        <f>_xlfn.XLOOKUP(A585,bdd_V102[FINESS juridique],bdd_V102[Raison sociale juridique],"")</f>
        <v>MUTUALITE BRETAGNE SANITAIRE ET SOCIAL</v>
      </c>
      <c r="C585" t="str">
        <f>_xlfn.XLOOKUP(A585,bdd_V102[FINESS juridique],bdd_V102[[Région du FINESS juridique ]],"")</f>
        <v>BRETAGNE</v>
      </c>
      <c r="D585" s="1">
        <f>SUMIFS(bdd_V102[Activité combinée],bdd_V102[FINESS juridique],A585)</f>
        <v>69797</v>
      </c>
      <c r="E585" s="1">
        <f>SUMIFS(bdd_V102[Activité combinée],bdd_V102[FINESS juridique],A585,bdd_V102[Validation prérequis SUN-ES], "Oui")</f>
        <v>62010</v>
      </c>
      <c r="F585" s="148">
        <f t="shared" si="17"/>
        <v>0.88843360029800711</v>
      </c>
      <c r="G585" s="1" t="str">
        <f t="shared" si="18"/>
        <v>Non</v>
      </c>
    </row>
    <row r="586" spans="1:7">
      <c r="A586" s="1">
        <v>560001307</v>
      </c>
      <c r="B586" t="str">
        <f>_xlfn.XLOOKUP(A586,bdd_V102[FINESS juridique],bdd_V102[Raison sociale juridique],"")</f>
        <v>POLYCLINIQUE DE KERIO</v>
      </c>
      <c r="C586" t="str">
        <f>_xlfn.XLOOKUP(A586,bdd_V102[FINESS juridique],bdd_V102[[Région du FINESS juridique ]],"")</f>
        <v>BRETAGNE</v>
      </c>
      <c r="D586" s="1">
        <f>SUMIFS(bdd_V102[Activité combinée],bdd_V102[FINESS juridique],A586)</f>
        <v>14052.5</v>
      </c>
      <c r="E586" s="1">
        <f>SUMIFS(bdd_V102[Activité combinée],bdd_V102[FINESS juridique],A586,bdd_V102[Validation prérequis SUN-ES], "Oui")</f>
        <v>14052.5</v>
      </c>
      <c r="F586" s="148">
        <f t="shared" si="17"/>
        <v>1</v>
      </c>
      <c r="G586" s="1" t="str">
        <f t="shared" si="18"/>
        <v>Oui</v>
      </c>
    </row>
    <row r="587" spans="1:7">
      <c r="A587" s="1">
        <v>560006017</v>
      </c>
      <c r="B587" t="str">
        <f>_xlfn.XLOOKUP(A587,bdd_V102[FINESS juridique],bdd_V102[Raison sociale juridique],"")</f>
        <v>ASSOC CLINIQUE DES AUGUSTINES</v>
      </c>
      <c r="C587" t="str">
        <f>_xlfn.XLOOKUP(A587,bdd_V102[FINESS juridique],bdd_V102[[Région du FINESS juridique ]],"")</f>
        <v>BRETAGNE</v>
      </c>
      <c r="D587" s="1">
        <f>SUMIFS(bdd_V102[Activité combinée],bdd_V102[FINESS juridique],A587)</f>
        <v>31199.5</v>
      </c>
      <c r="E587" s="1">
        <f>SUMIFS(bdd_V102[Activité combinée],bdd_V102[FINESS juridique],A587,bdd_V102[Validation prérequis SUN-ES], "Oui")</f>
        <v>30246</v>
      </c>
      <c r="F587" s="148">
        <f t="shared" ref="F587:F650" si="19">E587/D587</f>
        <v>0.96943861279828203</v>
      </c>
      <c r="G587" s="1" t="str">
        <f t="shared" si="18"/>
        <v>Oui</v>
      </c>
    </row>
    <row r="588" spans="1:7">
      <c r="A588" s="1">
        <v>560013989</v>
      </c>
      <c r="B588" t="str">
        <f>_xlfn.XLOOKUP(A588,bdd_V102[FINESS juridique],bdd_V102[Raison sociale juridique],"")</f>
        <v>SOCIETE D'EXPLOITATION OCEANE</v>
      </c>
      <c r="C588" t="str">
        <f>_xlfn.XLOOKUP(A588,bdd_V102[FINESS juridique],bdd_V102[[Région du FINESS juridique ]],"")</f>
        <v>BRETAGNE</v>
      </c>
      <c r="D588" s="1">
        <f>SUMIFS(bdd_V102[Activité combinée],bdd_V102[FINESS juridique],A588)</f>
        <v>113926.5</v>
      </c>
      <c r="E588" s="1">
        <f>SUMIFS(bdd_V102[Activité combinée],bdd_V102[FINESS juridique],A588,bdd_V102[Validation prérequis SUN-ES], "Oui")</f>
        <v>113926.5</v>
      </c>
      <c r="F588" s="148">
        <f t="shared" si="19"/>
        <v>1</v>
      </c>
      <c r="G588" s="1" t="str">
        <f t="shared" si="18"/>
        <v>Oui</v>
      </c>
    </row>
    <row r="589" spans="1:7">
      <c r="A589" s="1">
        <v>560018459</v>
      </c>
      <c r="B589" t="str">
        <f>_xlfn.XLOOKUP(A589,bdd_V102[FINESS juridique],bdd_V102[Raison sociale juridique],"")</f>
        <v>HOPITAL A DOMICILE DE L'AVEN A ETEL</v>
      </c>
      <c r="C589" t="str">
        <f>_xlfn.XLOOKUP(A589,bdd_V102[FINESS juridique],bdd_V102[[Région du FINESS juridique ]],"")</f>
        <v>BRETAGNE</v>
      </c>
      <c r="D589" s="1">
        <f>SUMIFS(bdd_V102[Activité combinée],bdd_V102[FINESS juridique],A589)</f>
        <v>29777.5</v>
      </c>
      <c r="E589" s="1">
        <f>SUMIFS(bdd_V102[Activité combinée],bdd_V102[FINESS juridique],A589,bdd_V102[Validation prérequis SUN-ES], "Oui")</f>
        <v>29777.5</v>
      </c>
      <c r="F589" s="148">
        <f t="shared" si="19"/>
        <v>1</v>
      </c>
      <c r="G589" s="1" t="str">
        <f t="shared" si="18"/>
        <v>Oui</v>
      </c>
    </row>
    <row r="590" spans="1:7">
      <c r="A590" s="1">
        <v>560022246</v>
      </c>
      <c r="B590" t="str">
        <f>_xlfn.XLOOKUP(A590,bdd_V102[FINESS juridique],bdd_V102[Raison sociale juridique],"")</f>
        <v>CPRB DE BILLIERS</v>
      </c>
      <c r="C590" t="str">
        <f>_xlfn.XLOOKUP(A590,bdd_V102[FINESS juridique],bdd_V102[[Région du FINESS juridique ]],"")</f>
        <v>BRETAGNE</v>
      </c>
      <c r="D590" s="1">
        <f>SUMIFS(bdd_V102[Activité combinée],bdd_V102[FINESS juridique],A590)</f>
        <v>11284</v>
      </c>
      <c r="E590" s="1">
        <f>SUMIFS(bdd_V102[Activité combinée],bdd_V102[FINESS juridique],A590,bdd_V102[Validation prérequis SUN-ES], "Oui")</f>
        <v>11284</v>
      </c>
      <c r="F590" s="148">
        <f t="shared" si="19"/>
        <v>1</v>
      </c>
      <c r="G590" s="1" t="str">
        <f t="shared" si="18"/>
        <v>Oui</v>
      </c>
    </row>
    <row r="591" spans="1:7">
      <c r="A591" s="1">
        <v>560026965</v>
      </c>
      <c r="B591" t="str">
        <f>_xlfn.XLOOKUP(A591,bdd_V102[FINESS juridique],bdd_V102[Raison sociale juridique],"")</f>
        <v>UG CLIN MUTUALISTE PORTE DE L'ORIENT</v>
      </c>
      <c r="C591" t="str">
        <f>_xlfn.XLOOKUP(A591,bdd_V102[FINESS juridique],bdd_V102[[Région du FINESS juridique ]],"")</f>
        <v>BRETAGNE</v>
      </c>
      <c r="D591" s="1">
        <f>SUMIFS(bdd_V102[Activité combinée],bdd_V102[FINESS juridique],A591)</f>
        <v>38619.5</v>
      </c>
      <c r="E591" s="1">
        <f>SUMIFS(bdd_V102[Activité combinée],bdd_V102[FINESS juridique],A591,bdd_V102[Validation prérequis SUN-ES], "Oui")</f>
        <v>38619.5</v>
      </c>
      <c r="F591" s="148">
        <f t="shared" si="19"/>
        <v>1</v>
      </c>
      <c r="G591" s="1" t="str">
        <f t="shared" si="18"/>
        <v>Oui</v>
      </c>
    </row>
    <row r="592" spans="1:7">
      <c r="A592" s="1">
        <v>560029050</v>
      </c>
      <c r="B592" t="str">
        <f>_xlfn.XLOOKUP(A592,bdd_V102[FINESS juridique],bdd_V102[Raison sociale juridique],"")</f>
        <v>GCS CLINIQUE DU TER</v>
      </c>
      <c r="C592" t="str">
        <f>_xlfn.XLOOKUP(A592,bdd_V102[FINESS juridique],bdd_V102[[Région du FINESS juridique ]],"")</f>
        <v>BRETAGNE</v>
      </c>
      <c r="D592" s="1">
        <f>SUMIFS(bdd_V102[Activité combinée],bdd_V102[FINESS juridique],A592)</f>
        <v>19852</v>
      </c>
      <c r="E592" s="1">
        <f>SUMIFS(bdd_V102[Activité combinée],bdd_V102[FINESS juridique],A592,bdd_V102[Validation prérequis SUN-ES], "Oui")</f>
        <v>19852</v>
      </c>
      <c r="F592" s="148">
        <f t="shared" si="19"/>
        <v>1</v>
      </c>
      <c r="G592" s="1" t="str">
        <f t="shared" si="18"/>
        <v>Oui</v>
      </c>
    </row>
    <row r="593" spans="1:7">
      <c r="A593" s="1">
        <v>570000729</v>
      </c>
      <c r="B593" t="str">
        <f>_xlfn.XLOOKUP(A593,bdd_V102[FINESS juridique],bdd_V102[Raison sociale juridique],"")</f>
        <v>SA CLINIQUE ST NABOR</v>
      </c>
      <c r="C593" t="str">
        <f>_xlfn.XLOOKUP(A593,bdd_V102[FINESS juridique],bdd_V102[[Région du FINESS juridique ]],"")</f>
        <v>GRAND EST</v>
      </c>
      <c r="D593" s="1">
        <f>SUMIFS(bdd_V102[Activité combinée],bdd_V102[FINESS juridique],A593)</f>
        <v>27023.5</v>
      </c>
      <c r="E593" s="1">
        <f>SUMIFS(bdd_V102[Activité combinée],bdd_V102[FINESS juridique],A593,bdd_V102[Validation prérequis SUN-ES], "Oui")</f>
        <v>27023.5</v>
      </c>
      <c r="F593" s="148">
        <f t="shared" si="19"/>
        <v>1</v>
      </c>
      <c r="G593" s="1" t="str">
        <f t="shared" si="18"/>
        <v>Oui</v>
      </c>
    </row>
    <row r="594" spans="1:7">
      <c r="A594" s="1">
        <v>570000919</v>
      </c>
      <c r="B594" t="str">
        <f>_xlfn.XLOOKUP(A594,bdd_V102[FINESS juridique],bdd_V102[Raison sociale juridique],"")</f>
        <v>SARL CLINIQUE AMBROISE PARE</v>
      </c>
      <c r="C594" t="str">
        <f>_xlfn.XLOOKUP(A594,bdd_V102[FINESS juridique],bdd_V102[[Région du FINESS juridique ]],"")</f>
        <v>GRAND EST</v>
      </c>
      <c r="D594" s="1">
        <f>SUMIFS(bdd_V102[Activité combinée],bdd_V102[FINESS juridique],A594)</f>
        <v>27128</v>
      </c>
      <c r="E594" s="1">
        <f>SUMIFS(bdd_V102[Activité combinée],bdd_V102[FINESS juridique],A594,bdd_V102[Validation prérequis SUN-ES], "Oui")</f>
        <v>27128</v>
      </c>
      <c r="F594" s="148">
        <f t="shared" si="19"/>
        <v>1</v>
      </c>
      <c r="G594" s="1" t="str">
        <f t="shared" si="18"/>
        <v>Oui</v>
      </c>
    </row>
    <row r="595" spans="1:7">
      <c r="A595" s="1">
        <v>570001115</v>
      </c>
      <c r="B595" t="str">
        <f>_xlfn.XLOOKUP(A595,bdd_V102[FINESS juridique],bdd_V102[Raison sociale juridique],"")</f>
        <v>SA HOPITAL CLINIQUE CLAUDE BERNARD</v>
      </c>
      <c r="C595" t="str">
        <f>_xlfn.XLOOKUP(A595,bdd_V102[FINESS juridique],bdd_V102[[Région du FINESS juridique ]],"")</f>
        <v>GRAND EST</v>
      </c>
      <c r="D595" s="1">
        <f>SUMIFS(bdd_V102[Activité combinée],bdd_V102[FINESS juridique],A595)</f>
        <v>99527</v>
      </c>
      <c r="E595" s="1">
        <f>SUMIFS(bdd_V102[Activité combinée],bdd_V102[FINESS juridique],A595,bdd_V102[Validation prérequis SUN-ES], "Oui")</f>
        <v>99527</v>
      </c>
      <c r="F595" s="148">
        <f t="shared" si="19"/>
        <v>1</v>
      </c>
      <c r="G595" s="1" t="str">
        <f t="shared" si="18"/>
        <v>Oui</v>
      </c>
    </row>
    <row r="596" spans="1:7">
      <c r="A596" s="1">
        <v>570001230</v>
      </c>
      <c r="B596" t="str">
        <f>_xlfn.XLOOKUP(A596,bdd_V102[FINESS juridique],bdd_V102[Raison sociale juridique],"")</f>
        <v>MAISON DE SANTE SAINTE MARGUERITE</v>
      </c>
      <c r="C596" t="str">
        <f>_xlfn.XLOOKUP(A596,bdd_V102[FINESS juridique],bdd_V102[[Région du FINESS juridique ]],"")</f>
        <v>GRAND EST</v>
      </c>
      <c r="D596" s="1">
        <f>SUMIFS(bdd_V102[Activité combinée],bdd_V102[FINESS juridique],A596)</f>
        <v>14047.5</v>
      </c>
      <c r="E596" s="1">
        <f>SUMIFS(bdd_V102[Activité combinée],bdd_V102[FINESS juridique],A596,bdd_V102[Validation prérequis SUN-ES], "Oui")</f>
        <v>14047.5</v>
      </c>
      <c r="F596" s="148">
        <f t="shared" si="19"/>
        <v>1</v>
      </c>
      <c r="G596" s="1" t="str">
        <f t="shared" si="18"/>
        <v>Oui</v>
      </c>
    </row>
    <row r="597" spans="1:7">
      <c r="A597" s="1">
        <v>570010181</v>
      </c>
      <c r="B597" t="str">
        <f>_xlfn.XLOOKUP(A597,bdd_V102[FINESS juridique],bdd_V102[Raison sociale juridique],"")</f>
        <v>ASSOCIATION GROUPE SOS SANTE</v>
      </c>
      <c r="C597" t="str">
        <f>_xlfn.XLOOKUP(A597,bdd_V102[FINESS juridique],bdd_V102[[Région du FINESS juridique ]],"")</f>
        <v>GRAND EST</v>
      </c>
      <c r="D597" s="1">
        <f>SUMIFS(bdd_V102[Activité combinée],bdd_V102[FINESS juridique],A597)</f>
        <v>287063.5</v>
      </c>
      <c r="E597" s="1">
        <f>SUMIFS(bdd_V102[Activité combinée],bdd_V102[FINESS juridique],A597,bdd_V102[Validation prérequis SUN-ES], "Oui")</f>
        <v>283435</v>
      </c>
      <c r="F597" s="148">
        <f t="shared" si="19"/>
        <v>0.98735993952557533</v>
      </c>
      <c r="G597" s="1" t="str">
        <f t="shared" si="18"/>
        <v>Oui</v>
      </c>
    </row>
    <row r="598" spans="1:7">
      <c r="A598" s="1">
        <v>570011452</v>
      </c>
      <c r="B598" t="str">
        <f>_xlfn.XLOOKUP(A598,bdd_V102[FINESS juridique],bdd_V102[Raison sociale juridique],"")</f>
        <v>COMITE DEP. PREVENTION ALCOOLISME</v>
      </c>
      <c r="C598" t="str">
        <f>_xlfn.XLOOKUP(A598,bdd_V102[FINESS juridique],bdd_V102[[Région du FINESS juridique ]],"")</f>
        <v>GRAND EST</v>
      </c>
      <c r="D598" s="1">
        <f>SUMIFS(bdd_V102[Activité combinée],bdd_V102[FINESS juridique],A598)</f>
        <v>7426</v>
      </c>
      <c r="E598" s="1">
        <f>SUMIFS(bdd_V102[Activité combinée],bdd_V102[FINESS juridique],A598,bdd_V102[Validation prérequis SUN-ES], "Oui")</f>
        <v>7426</v>
      </c>
      <c r="F598" s="148">
        <f t="shared" si="19"/>
        <v>1</v>
      </c>
      <c r="G598" s="1" t="str">
        <f t="shared" si="18"/>
        <v>Oui</v>
      </c>
    </row>
    <row r="599" spans="1:7">
      <c r="A599" s="1">
        <v>570011569</v>
      </c>
      <c r="B599" t="str">
        <f>_xlfn.XLOOKUP(A599,bdd_V102[FINESS juridique],bdd_V102[Raison sociale juridique],"")</f>
        <v>SE DE LA  CLINIQUE NOTRE DAME</v>
      </c>
      <c r="C599" t="str">
        <f>_xlfn.XLOOKUP(A599,bdd_V102[FINESS juridique],bdd_V102[[Région du FINESS juridique ]],"")</f>
        <v>GRAND EST</v>
      </c>
      <c r="D599" s="1">
        <f>SUMIFS(bdd_V102[Activité combinée],bdd_V102[FINESS juridique],A599)</f>
        <v>11240</v>
      </c>
      <c r="E599" s="1">
        <f>SUMIFS(bdd_V102[Activité combinée],bdd_V102[FINESS juridique],A599,bdd_V102[Validation prérequis SUN-ES], "Oui")</f>
        <v>11240</v>
      </c>
      <c r="F599" s="148">
        <f t="shared" si="19"/>
        <v>1</v>
      </c>
      <c r="G599" s="1" t="str">
        <f t="shared" si="18"/>
        <v>Oui</v>
      </c>
    </row>
    <row r="600" spans="1:7">
      <c r="A600" s="1">
        <v>570023630</v>
      </c>
      <c r="B600" t="str">
        <f>_xlfn.XLOOKUP(A600,bdd_V102[FINESS juridique],bdd_V102[Raison sociale juridique],"")</f>
        <v>HOPITAUX PRIVES DE METZ (HPM)</v>
      </c>
      <c r="C600" t="str">
        <f>_xlfn.XLOOKUP(A600,bdd_V102[FINESS juridique],bdd_V102[[Région du FINESS juridique ]],"")</f>
        <v>GRAND EST</v>
      </c>
      <c r="D600" s="1">
        <f>SUMIFS(bdd_V102[Activité combinée],bdd_V102[FINESS juridique],A600)</f>
        <v>179789.5</v>
      </c>
      <c r="E600" s="1">
        <f>SUMIFS(bdd_V102[Activité combinée],bdd_V102[FINESS juridique],A600,bdd_V102[Validation prérequis SUN-ES], "Oui")</f>
        <v>174488</v>
      </c>
      <c r="F600" s="148">
        <f t="shared" si="19"/>
        <v>0.97051273850808861</v>
      </c>
      <c r="G600" s="1" t="str">
        <f t="shared" si="18"/>
        <v>Oui</v>
      </c>
    </row>
    <row r="601" spans="1:7">
      <c r="A601" s="1">
        <v>570024794</v>
      </c>
      <c r="B601" t="str">
        <f>_xlfn.XLOOKUP(A601,bdd_V102[FINESS juridique],bdd_V102[Raison sociale juridique],"")</f>
        <v>ASSOCIATION HOPITAL SAINT JOSEPH</v>
      </c>
      <c r="C601" t="str">
        <f>_xlfn.XLOOKUP(A601,bdd_V102[FINESS juridique],bdd_V102[[Région du FINESS juridique ]],"")</f>
        <v>GRAND EST</v>
      </c>
      <c r="D601" s="1">
        <f>SUMIFS(bdd_V102[Activité combinée],bdd_V102[FINESS juridique],A601)</f>
        <v>6667</v>
      </c>
      <c r="E601" s="1">
        <f>SUMIFS(bdd_V102[Activité combinée],bdd_V102[FINESS juridique],A601,bdd_V102[Validation prérequis SUN-ES], "Oui")</f>
        <v>6667</v>
      </c>
      <c r="F601" s="148">
        <f t="shared" si="19"/>
        <v>1</v>
      </c>
      <c r="G601" s="1" t="str">
        <f t="shared" si="18"/>
        <v>Oui</v>
      </c>
    </row>
    <row r="602" spans="1:7">
      <c r="A602" s="1">
        <v>570027995</v>
      </c>
      <c r="B602" t="str">
        <f>_xlfn.XLOOKUP(A602,bdd_V102[FINESS juridique],bdd_V102[Raison sociale juridique],"")</f>
        <v>ASSPO</v>
      </c>
      <c r="C602" t="str">
        <f>_xlfn.XLOOKUP(A602,bdd_V102[FINESS juridique],bdd_V102[[Région du FINESS juridique ]],"")</f>
        <v>GRAND EST</v>
      </c>
      <c r="D602" s="1">
        <f>SUMIFS(bdd_V102[Activité combinée],bdd_V102[FINESS juridique],A602)</f>
        <v>18126.5</v>
      </c>
      <c r="E602" s="1">
        <f>SUMIFS(bdd_V102[Activité combinée],bdd_V102[FINESS juridique],A602,bdd_V102[Validation prérequis SUN-ES], "Oui")</f>
        <v>18126.5</v>
      </c>
      <c r="F602" s="148">
        <f t="shared" si="19"/>
        <v>1</v>
      </c>
      <c r="G602" s="1" t="str">
        <f t="shared" si="18"/>
        <v>Oui</v>
      </c>
    </row>
    <row r="603" spans="1:7">
      <c r="A603" s="1">
        <v>570029504</v>
      </c>
      <c r="B603" t="str">
        <f>_xlfn.XLOOKUP(A603,bdd_V102[FINESS juridique],bdd_V102[Raison sociale juridique],"")</f>
        <v>SAS CNPA</v>
      </c>
      <c r="C603" t="str">
        <f>_xlfn.XLOOKUP(A603,bdd_V102[FINESS juridique],bdd_V102[[Région du FINESS juridique ]],"")</f>
        <v>GRAND EST</v>
      </c>
      <c r="D603" s="1">
        <f>SUMIFS(bdd_V102[Activité combinée],bdd_V102[FINESS juridique],A603)</f>
        <v>1146.75</v>
      </c>
      <c r="E603" s="1">
        <f>SUMIFS(bdd_V102[Activité combinée],bdd_V102[FINESS juridique],A603,bdd_V102[Validation prérequis SUN-ES], "Oui")</f>
        <v>1146.75</v>
      </c>
      <c r="F603" s="148">
        <f t="shared" si="19"/>
        <v>1</v>
      </c>
      <c r="G603" s="1" t="str">
        <f t="shared" si="18"/>
        <v>Oui</v>
      </c>
    </row>
    <row r="604" spans="1:7">
      <c r="A604" s="1">
        <v>570030395</v>
      </c>
      <c r="B604" t="str">
        <f>_xlfn.XLOOKUP(A604,bdd_V102[FINESS juridique],bdd_V102[Raison sociale juridique],"")</f>
        <v>POLE SANTE MOSELLE</v>
      </c>
      <c r="C604" t="str">
        <f>_xlfn.XLOOKUP(A604,bdd_V102[FINESS juridique],bdd_V102[[Région du FINESS juridique ]],"")</f>
        <v>GRAND EST</v>
      </c>
      <c r="D604" s="1">
        <f>SUMIFS(bdd_V102[Activité combinée],bdd_V102[FINESS juridique],A604)</f>
        <v>40886</v>
      </c>
      <c r="E604" s="1">
        <f>SUMIFS(bdd_V102[Activité combinée],bdd_V102[FINESS juridique],A604,bdd_V102[Validation prérequis SUN-ES], "Oui")</f>
        <v>40886</v>
      </c>
      <c r="F604" s="148">
        <f t="shared" si="19"/>
        <v>1</v>
      </c>
      <c r="G604" s="1" t="str">
        <f t="shared" si="18"/>
        <v>Oui</v>
      </c>
    </row>
    <row r="605" spans="1:7">
      <c r="A605" s="1">
        <v>580000024</v>
      </c>
      <c r="B605" t="str">
        <f>_xlfn.XLOOKUP(A605,bdd_V102[FINESS juridique],bdd_V102[Raison sociale juridique],"")</f>
        <v>SAS  POLYCLINIQUE DU VAL DE LOIRE</v>
      </c>
      <c r="C605" t="str">
        <f>_xlfn.XLOOKUP(A605,bdd_V102[FINESS juridique],bdd_V102[[Région du FINESS juridique ]],"")</f>
        <v>BOURGOGNE-FRANCHE-COMTÉ</v>
      </c>
      <c r="D605" s="1">
        <f>SUMIFS(bdd_V102[Activité combinée],bdd_V102[FINESS juridique],A605)</f>
        <v>32746</v>
      </c>
      <c r="E605" s="1">
        <f>SUMIFS(bdd_V102[Activité combinée],bdd_V102[FINESS juridique],A605,bdd_V102[Validation prérequis SUN-ES], "Oui")</f>
        <v>32746</v>
      </c>
      <c r="F605" s="148">
        <f t="shared" si="19"/>
        <v>1</v>
      </c>
      <c r="G605" s="1" t="str">
        <f t="shared" si="18"/>
        <v>Oui</v>
      </c>
    </row>
    <row r="606" spans="1:7">
      <c r="A606" s="1">
        <v>580000057</v>
      </c>
      <c r="B606" t="str">
        <f>_xlfn.XLOOKUP(A606,bdd_V102[FINESS juridique],bdd_V102[Raison sociale juridique],"")</f>
        <v>CLINIQUE DU MORVAN</v>
      </c>
      <c r="C606" t="str">
        <f>_xlfn.XLOOKUP(A606,bdd_V102[FINESS juridique],bdd_V102[[Région du FINESS juridique ]],"")</f>
        <v>BOURGOGNE-FRANCHE-COMTÉ</v>
      </c>
      <c r="D606" s="1">
        <f>SUMIFS(bdd_V102[Activité combinée],bdd_V102[FINESS juridique],A606)</f>
        <v>5152</v>
      </c>
      <c r="E606" s="1">
        <f>SUMIFS(bdd_V102[Activité combinée],bdd_V102[FINESS juridique],A606,bdd_V102[Validation prérequis SUN-ES], "Oui")</f>
        <v>5152</v>
      </c>
      <c r="F606" s="148">
        <f t="shared" si="19"/>
        <v>1</v>
      </c>
      <c r="G606" s="1" t="str">
        <f t="shared" si="18"/>
        <v>Oui</v>
      </c>
    </row>
    <row r="607" spans="1:7">
      <c r="A607" s="1">
        <v>580000073</v>
      </c>
      <c r="B607" t="str">
        <f>_xlfn.XLOOKUP(A607,bdd_V102[FINESS juridique],bdd_V102[Raison sociale juridique],"")</f>
        <v>SAS CENTRE MEDICAL DE LA VENERIE</v>
      </c>
      <c r="C607" t="str">
        <f>_xlfn.XLOOKUP(A607,bdd_V102[FINESS juridique],bdd_V102[[Région du FINESS juridique ]],"")</f>
        <v>BOURGOGNE-FRANCHE-COMTÉ</v>
      </c>
      <c r="D607" s="1">
        <f>SUMIFS(bdd_V102[Activité combinée],bdd_V102[FINESS juridique],A607)</f>
        <v>15113.5</v>
      </c>
      <c r="E607" s="1">
        <f>SUMIFS(bdd_V102[Activité combinée],bdd_V102[FINESS juridique],A607,bdd_V102[Validation prérequis SUN-ES], "Oui")</f>
        <v>15113.5</v>
      </c>
      <c r="F607" s="148">
        <f t="shared" si="19"/>
        <v>1</v>
      </c>
      <c r="G607" s="1" t="str">
        <f t="shared" si="18"/>
        <v>Oui</v>
      </c>
    </row>
    <row r="608" spans="1:7">
      <c r="A608" s="1">
        <v>580000099</v>
      </c>
      <c r="B608" t="str">
        <f>_xlfn.XLOOKUP(A608,bdd_V102[FINESS juridique],bdd_V102[Raison sociale juridique],"")</f>
        <v>S.A.S. CLINIQUE DU CHATEAU DU TREMBLAY</v>
      </c>
      <c r="C608" t="str">
        <f>_xlfn.XLOOKUP(A608,bdd_V102[FINESS juridique],bdd_V102[[Région du FINESS juridique ]],"")</f>
        <v>BOURGOGNE-FRANCHE-COMTÉ</v>
      </c>
      <c r="D608" s="1">
        <f>SUMIFS(bdd_V102[Activité combinée],bdd_V102[FINESS juridique],A608)</f>
        <v>14136</v>
      </c>
      <c r="E608" s="1">
        <f>SUMIFS(bdd_V102[Activité combinée],bdd_V102[FINESS juridique],A608,bdd_V102[Validation prérequis SUN-ES], "Oui")</f>
        <v>14136</v>
      </c>
      <c r="F608" s="148">
        <f t="shared" si="19"/>
        <v>1</v>
      </c>
      <c r="G608" s="1" t="str">
        <f t="shared" si="18"/>
        <v>Oui</v>
      </c>
    </row>
    <row r="609" spans="1:7">
      <c r="A609" s="1">
        <v>580000628</v>
      </c>
      <c r="B609" t="str">
        <f>_xlfn.XLOOKUP(A609,bdd_V102[FINESS juridique],bdd_V102[Raison sociale juridique],"")</f>
        <v>S.A.S. PASORI</v>
      </c>
      <c r="C609" t="str">
        <f>_xlfn.XLOOKUP(A609,bdd_V102[FINESS juridique],bdd_V102[[Région du FINESS juridique ]],"")</f>
        <v>BOURGOGNE-FRANCHE-COMTÉ</v>
      </c>
      <c r="D609" s="1">
        <f>SUMIFS(bdd_V102[Activité combinée],bdd_V102[FINESS juridique],A609)</f>
        <v>21390.5</v>
      </c>
      <c r="E609" s="1">
        <f>SUMIFS(bdd_V102[Activité combinée],bdd_V102[FINESS juridique],A609,bdd_V102[Validation prérequis SUN-ES], "Oui")</f>
        <v>21390.5</v>
      </c>
      <c r="F609" s="148">
        <f t="shared" si="19"/>
        <v>1</v>
      </c>
      <c r="G609" s="1" t="str">
        <f t="shared" si="18"/>
        <v>Oui</v>
      </c>
    </row>
    <row r="610" spans="1:7">
      <c r="A610" s="1">
        <v>580002129</v>
      </c>
      <c r="B610" t="str">
        <f>_xlfn.XLOOKUP(A610,bdd_V102[FINESS juridique],bdd_V102[Raison sociale juridique],"")</f>
        <v>SCTE DE GESTION MAISON CONVALESCENCE</v>
      </c>
      <c r="C610" t="str">
        <f>_xlfn.XLOOKUP(A610,bdd_V102[FINESS juridique],bdd_V102[[Région du FINESS juridique ]],"")</f>
        <v>BOURGOGNE-FRANCHE-COMTÉ</v>
      </c>
      <c r="D610" s="1">
        <f>SUMIFS(bdd_V102[Activité combinée],bdd_V102[FINESS juridique],A610)</f>
        <v>14038.5</v>
      </c>
      <c r="E610" s="1">
        <f>SUMIFS(bdd_V102[Activité combinée],bdd_V102[FINESS juridique],A610,bdd_V102[Validation prérequis SUN-ES], "Oui")</f>
        <v>14038.5</v>
      </c>
      <c r="F610" s="148">
        <f t="shared" si="19"/>
        <v>1</v>
      </c>
      <c r="G610" s="1" t="str">
        <f t="shared" si="18"/>
        <v>Oui</v>
      </c>
    </row>
    <row r="611" spans="1:7">
      <c r="A611" s="1">
        <v>590000022</v>
      </c>
      <c r="B611" t="str">
        <f>_xlfn.XLOOKUP(A611,bdd_V102[FINESS juridique],bdd_V102[Raison sociale juridique],"")</f>
        <v>INSTITUT OPHTALMIQUE</v>
      </c>
      <c r="C611" t="str">
        <f>_xlfn.XLOOKUP(A611,bdd_V102[FINESS juridique],bdd_V102[[Région du FINESS juridique ]],"")</f>
        <v>HAUTS-DE-FRANCE</v>
      </c>
      <c r="D611" s="1">
        <f>SUMIFS(bdd_V102[Activité combinée],bdd_V102[FINESS juridique],A611)</f>
        <v>15998.5</v>
      </c>
      <c r="E611" s="1">
        <f>SUMIFS(bdd_V102[Activité combinée],bdd_V102[FINESS juridique],A611,bdd_V102[Validation prérequis SUN-ES], "Oui")</f>
        <v>15998.5</v>
      </c>
      <c r="F611" s="148">
        <f t="shared" si="19"/>
        <v>1</v>
      </c>
      <c r="G611" s="1" t="str">
        <f t="shared" si="18"/>
        <v>Oui</v>
      </c>
    </row>
    <row r="612" spans="1:7">
      <c r="A612" s="1">
        <v>590000048</v>
      </c>
      <c r="B612" t="str">
        <f>_xlfn.XLOOKUP(A612,bdd_V102[FINESS juridique],bdd_V102[Raison sociale juridique],"")</f>
        <v>SA CLINIQUE SAINT AME</v>
      </c>
      <c r="C612" t="str">
        <f>_xlfn.XLOOKUP(A612,bdd_V102[FINESS juridique],bdd_V102[[Région du FINESS juridique ]],"")</f>
        <v>HAUTS-DE-FRANCE</v>
      </c>
      <c r="D612" s="1">
        <f>SUMIFS(bdd_V102[Activité combinée],bdd_V102[FINESS juridique],A612)</f>
        <v>34394</v>
      </c>
      <c r="E612" s="1">
        <f>SUMIFS(bdd_V102[Activité combinée],bdd_V102[FINESS juridique],A612,bdd_V102[Validation prérequis SUN-ES], "Oui")</f>
        <v>34394</v>
      </c>
      <c r="F612" s="148">
        <f t="shared" si="19"/>
        <v>1</v>
      </c>
      <c r="G612" s="1" t="str">
        <f t="shared" si="18"/>
        <v>Oui</v>
      </c>
    </row>
    <row r="613" spans="1:7">
      <c r="A613" s="1">
        <v>590000055</v>
      </c>
      <c r="B613" t="str">
        <f>_xlfn.XLOOKUP(A613,bdd_V102[FINESS juridique],bdd_V102[Raison sociale juridique],"")</f>
        <v>SARL DU PONT SAINT-VAAST</v>
      </c>
      <c r="C613" t="str">
        <f>_xlfn.XLOOKUP(A613,bdd_V102[FINESS juridique],bdd_V102[[Région du FINESS juridique ]],"")</f>
        <v>HAUTS-DE-FRANCE</v>
      </c>
      <c r="D613" s="1">
        <f>SUMIFS(bdd_V102[Activité combinée],bdd_V102[FINESS juridique],A613)</f>
        <v>8201.5</v>
      </c>
      <c r="E613" s="1">
        <f>SUMIFS(bdd_V102[Activité combinée],bdd_V102[FINESS juridique],A613,bdd_V102[Validation prérequis SUN-ES], "Oui")</f>
        <v>8201.5</v>
      </c>
      <c r="F613" s="148">
        <f t="shared" si="19"/>
        <v>1</v>
      </c>
      <c r="G613" s="1" t="str">
        <f t="shared" si="18"/>
        <v>Oui</v>
      </c>
    </row>
    <row r="614" spans="1:7">
      <c r="A614" s="1">
        <v>590000063</v>
      </c>
      <c r="B614" t="str">
        <f>_xlfn.XLOOKUP(A614,bdd_V102[FINESS juridique],bdd_V102[Raison sociale juridique],"")</f>
        <v>ASSO CENTRE HELENE BOREL</v>
      </c>
      <c r="C614" t="str">
        <f>_xlfn.XLOOKUP(A614,bdd_V102[FINESS juridique],bdd_V102[[Région du FINESS juridique ]],"")</f>
        <v>HAUTS-DE-FRANCE</v>
      </c>
      <c r="D614" s="1">
        <f>SUMIFS(bdd_V102[Activité combinée],bdd_V102[FINESS juridique],A614)</f>
        <v>9648.5</v>
      </c>
      <c r="E614" s="1">
        <f>SUMIFS(bdd_V102[Activité combinée],bdd_V102[FINESS juridique],A614,bdd_V102[Validation prérequis SUN-ES], "Oui")</f>
        <v>9648.5</v>
      </c>
      <c r="F614" s="148">
        <f t="shared" si="19"/>
        <v>1</v>
      </c>
      <c r="G614" s="1" t="str">
        <f t="shared" si="18"/>
        <v>Oui</v>
      </c>
    </row>
    <row r="615" spans="1:7">
      <c r="A615" s="1">
        <v>590000204</v>
      </c>
      <c r="B615" t="str">
        <f>_xlfn.XLOOKUP(A615,bdd_V102[FINESS juridique],bdd_V102[Raison sociale juridique],"")</f>
        <v>HOPITAL PRIVE LA LOUVIERE</v>
      </c>
      <c r="C615" t="str">
        <f>_xlfn.XLOOKUP(A615,bdd_V102[FINESS juridique],bdd_V102[[Région du FINESS juridique ]],"")</f>
        <v>HAUTS-DE-FRANCE</v>
      </c>
      <c r="D615" s="1">
        <f>SUMIFS(bdd_V102[Activité combinée],bdd_V102[FINESS juridique],A615)</f>
        <v>79674.5</v>
      </c>
      <c r="E615" s="1">
        <f>SUMIFS(bdd_V102[Activité combinée],bdd_V102[FINESS juridique],A615,bdd_V102[Validation prérequis SUN-ES], "Oui")</f>
        <v>79674.5</v>
      </c>
      <c r="F615" s="148">
        <f t="shared" si="19"/>
        <v>1</v>
      </c>
      <c r="G615" s="1" t="str">
        <f t="shared" si="18"/>
        <v>Oui</v>
      </c>
    </row>
    <row r="616" spans="1:7">
      <c r="A616" s="1">
        <v>590000386</v>
      </c>
      <c r="B616" t="str">
        <f>_xlfn.XLOOKUP(A616,bdd_V102[FINESS juridique],bdd_V102[Raison sociale juridique],"")</f>
        <v>NOUVELLE CLINIQUE VILLETTE SA</v>
      </c>
      <c r="C616" t="str">
        <f>_xlfn.XLOOKUP(A616,bdd_V102[FINESS juridique],bdd_V102[[Région du FINESS juridique ]],"")</f>
        <v>HAUTS-DE-FRANCE</v>
      </c>
      <c r="D616" s="1">
        <f>SUMIFS(bdd_V102[Activité combinée],bdd_V102[FINESS juridique],A616)</f>
        <v>13383.5</v>
      </c>
      <c r="E616" s="1">
        <f>SUMIFS(bdd_V102[Activité combinée],bdd_V102[FINESS juridique],A616,bdd_V102[Validation prérequis SUN-ES], "Oui")</f>
        <v>13383.5</v>
      </c>
      <c r="F616" s="148">
        <f t="shared" si="19"/>
        <v>1</v>
      </c>
      <c r="G616" s="1" t="str">
        <f t="shared" si="18"/>
        <v>Oui</v>
      </c>
    </row>
    <row r="617" spans="1:7">
      <c r="A617" s="1">
        <v>590000402</v>
      </c>
      <c r="B617" t="str">
        <f>_xlfn.XLOOKUP(A617,bdd_V102[FINESS juridique],bdd_V102[Raison sociale juridique],"")</f>
        <v>CLINIQUE DU CAMBRESIS</v>
      </c>
      <c r="C617" t="str">
        <f>_xlfn.XLOOKUP(A617,bdd_V102[FINESS juridique],bdd_V102[[Région du FINESS juridique ]],"")</f>
        <v>HAUTS-DE-FRANCE</v>
      </c>
      <c r="D617" s="1">
        <f>SUMIFS(bdd_V102[Activité combinée],bdd_V102[FINESS juridique],A617)</f>
        <v>8763.5</v>
      </c>
      <c r="E617" s="1">
        <f>SUMIFS(bdd_V102[Activité combinée],bdd_V102[FINESS juridique],A617,bdd_V102[Validation prérequis SUN-ES], "Oui")</f>
        <v>8763.5</v>
      </c>
      <c r="F617" s="148">
        <f t="shared" si="19"/>
        <v>1</v>
      </c>
      <c r="G617" s="1" t="str">
        <f t="shared" si="18"/>
        <v>Oui</v>
      </c>
    </row>
    <row r="618" spans="1:7">
      <c r="A618" s="1">
        <v>590000485</v>
      </c>
      <c r="B618" t="str">
        <f>_xlfn.XLOOKUP(A618,bdd_V102[FINESS juridique],bdd_V102[Raison sociale juridique],"")</f>
        <v>S.A. POLYCLINIQUE DU VAL DE SAMBRE</v>
      </c>
      <c r="C618" t="str">
        <f>_xlfn.XLOOKUP(A618,bdd_V102[FINESS juridique],bdd_V102[[Région du FINESS juridique ]],"")</f>
        <v>HAUTS-DE-FRANCE</v>
      </c>
      <c r="D618" s="1">
        <f>SUMIFS(bdd_V102[Activité combinée],bdd_V102[FINESS juridique],A618)</f>
        <v>31684</v>
      </c>
      <c r="E618" s="1">
        <f>SUMIFS(bdd_V102[Activité combinée],bdd_V102[FINESS juridique],A618,bdd_V102[Validation prérequis SUN-ES], "Oui")</f>
        <v>24896.5</v>
      </c>
      <c r="F618" s="148">
        <f t="shared" si="19"/>
        <v>0.78577515465219039</v>
      </c>
      <c r="G618" s="1" t="str">
        <f t="shared" si="18"/>
        <v>Non</v>
      </c>
    </row>
    <row r="619" spans="1:7">
      <c r="A619" s="1">
        <v>590000519</v>
      </c>
      <c r="B619" t="str">
        <f>_xlfn.XLOOKUP(A619,bdd_V102[FINESS juridique],bdd_V102[Raison sociale juridique],"")</f>
        <v>S.A. POLYCLINIQUE DE LA THIERACHE</v>
      </c>
      <c r="C619" t="str">
        <f>_xlfn.XLOOKUP(A619,bdd_V102[FINESS juridique],bdd_V102[[Région du FINESS juridique ]],"")</f>
        <v>HAUTS-DE-FRANCE</v>
      </c>
      <c r="D619" s="1">
        <f>SUMIFS(bdd_V102[Activité combinée],bdd_V102[FINESS juridique],A619)</f>
        <v>13139.5</v>
      </c>
      <c r="E619" s="1">
        <f>SUMIFS(bdd_V102[Activité combinée],bdd_V102[FINESS juridique],A619,bdd_V102[Validation prérequis SUN-ES], "Oui")</f>
        <v>13139.5</v>
      </c>
      <c r="F619" s="148">
        <f t="shared" si="19"/>
        <v>1</v>
      </c>
      <c r="G619" s="1" t="str">
        <f t="shared" si="18"/>
        <v>Oui</v>
      </c>
    </row>
    <row r="620" spans="1:7">
      <c r="A620" s="1">
        <v>590000659</v>
      </c>
      <c r="B620" t="str">
        <f>_xlfn.XLOOKUP(A620,bdd_V102[FINESS juridique],bdd_V102[Raison sociale juridique],"")</f>
        <v>NOUVELLE CLINIQUE DES DENTELLIERES</v>
      </c>
      <c r="C620" t="str">
        <f>_xlfn.XLOOKUP(A620,bdd_V102[FINESS juridique],bdd_V102[[Région du FINESS juridique ]],"")</f>
        <v>HAUTS-DE-FRANCE</v>
      </c>
      <c r="D620" s="1">
        <f>SUMIFS(bdd_V102[Activité combinée],bdd_V102[FINESS juridique],A620)</f>
        <v>5721.5</v>
      </c>
      <c r="E620" s="1">
        <f>SUMIFS(bdd_V102[Activité combinée],bdd_V102[FINESS juridique],A620,bdd_V102[Validation prérequis SUN-ES], "Oui")</f>
        <v>5721.5</v>
      </c>
      <c r="F620" s="148">
        <f t="shared" si="19"/>
        <v>1</v>
      </c>
      <c r="G620" s="1" t="str">
        <f t="shared" si="18"/>
        <v>Oui</v>
      </c>
    </row>
    <row r="621" spans="1:7">
      <c r="A621" s="1">
        <v>590000675</v>
      </c>
      <c r="B621" t="str">
        <f>_xlfn.XLOOKUP(A621,bdd_V102[FINESS juridique],bdd_V102[Raison sociale juridique],"")</f>
        <v>POLYCLINIQUE DU PARC</v>
      </c>
      <c r="C621" t="str">
        <f>_xlfn.XLOOKUP(A621,bdd_V102[FINESS juridique],bdd_V102[[Région du FINESS juridique ]],"")</f>
        <v>HAUTS-DE-FRANCE</v>
      </c>
      <c r="D621" s="1">
        <f>SUMIFS(bdd_V102[Activité combinée],bdd_V102[FINESS juridique],A621)</f>
        <v>64675.5</v>
      </c>
      <c r="E621" s="1">
        <f>SUMIFS(bdd_V102[Activité combinée],bdd_V102[FINESS juridique],A621,bdd_V102[Validation prérequis SUN-ES], "Oui")</f>
        <v>64675.5</v>
      </c>
      <c r="F621" s="148">
        <f t="shared" si="19"/>
        <v>1</v>
      </c>
      <c r="G621" s="1" t="str">
        <f t="shared" si="18"/>
        <v>Oui</v>
      </c>
    </row>
    <row r="622" spans="1:7">
      <c r="A622" s="1">
        <v>590000733</v>
      </c>
      <c r="B622" t="str">
        <f>_xlfn.XLOOKUP(A622,bdd_V102[FINESS juridique],bdd_V102[Raison sociale juridique],"")</f>
        <v>SAS CLINIQUE DES PEUPLIERS</v>
      </c>
      <c r="C622" t="str">
        <f>_xlfn.XLOOKUP(A622,bdd_V102[FINESS juridique],bdd_V102[[Région du FINESS juridique ]],"")</f>
        <v>HAUTS-DE-FRANCE</v>
      </c>
      <c r="D622" s="1">
        <f>SUMIFS(bdd_V102[Activité combinée],bdd_V102[FINESS juridique],A622)</f>
        <v>39347.5</v>
      </c>
      <c r="E622" s="1">
        <f>SUMIFS(bdd_V102[Activité combinée],bdd_V102[FINESS juridique],A622,bdd_V102[Validation prérequis SUN-ES], "Oui")</f>
        <v>39347.5</v>
      </c>
      <c r="F622" s="148">
        <f t="shared" si="19"/>
        <v>1</v>
      </c>
      <c r="G622" s="1" t="str">
        <f t="shared" si="18"/>
        <v>Oui</v>
      </c>
    </row>
    <row r="623" spans="1:7">
      <c r="A623" s="1">
        <v>590000741</v>
      </c>
      <c r="B623" t="str">
        <f>_xlfn.XLOOKUP(A623,bdd_V102[FINESS juridique],bdd_V102[Raison sociale juridique],"")</f>
        <v>HOPITAL PRIVE DE VILLENEUVE D'ASCQ</v>
      </c>
      <c r="C623" t="str">
        <f>_xlfn.XLOOKUP(A623,bdd_V102[FINESS juridique],bdd_V102[[Région du FINESS juridique ]],"")</f>
        <v>HAUTS-DE-FRANCE</v>
      </c>
      <c r="D623" s="1">
        <f>SUMIFS(bdd_V102[Activité combinée],bdd_V102[FINESS juridique],A623)</f>
        <v>61874.5</v>
      </c>
      <c r="E623" s="1">
        <f>SUMIFS(bdd_V102[Activité combinée],bdd_V102[FINESS juridique],A623,bdd_V102[Validation prérequis SUN-ES], "Oui")</f>
        <v>61874.5</v>
      </c>
      <c r="F623" s="148">
        <f t="shared" si="19"/>
        <v>1</v>
      </c>
      <c r="G623" s="1" t="str">
        <f t="shared" ref="G623:G679" si="20">IF(F623&gt;=90%,"Oui","Non")</f>
        <v>Oui</v>
      </c>
    </row>
    <row r="624" spans="1:7">
      <c r="A624" s="1">
        <v>590001467</v>
      </c>
      <c r="B624" t="str">
        <f>_xlfn.XLOOKUP(A624,bdd_V102[FINESS juridique],bdd_V102[Raison sociale juridique],"")</f>
        <v>SAS NEPHROCARE MAUBEUGE</v>
      </c>
      <c r="C624" t="str">
        <f>_xlfn.XLOOKUP(A624,bdd_V102[FINESS juridique],bdd_V102[[Région du FINESS juridique ]],"")</f>
        <v>HAUTS-DE-FRANCE</v>
      </c>
      <c r="D624" s="1">
        <f>SUMIFS(bdd_V102[Activité combinée],bdd_V102[FINESS juridique],A624)</f>
        <v>11236</v>
      </c>
      <c r="E624" s="1">
        <f>SUMIFS(bdd_V102[Activité combinée],bdd_V102[FINESS juridique],A624,bdd_V102[Validation prérequis SUN-ES], "Oui")</f>
        <v>11236</v>
      </c>
      <c r="F624" s="148">
        <f t="shared" si="19"/>
        <v>1</v>
      </c>
      <c r="G624" s="1" t="str">
        <f t="shared" si="20"/>
        <v>Oui</v>
      </c>
    </row>
    <row r="625" spans="1:7">
      <c r="A625" s="1">
        <v>590001756</v>
      </c>
      <c r="B625" t="str">
        <f>_xlfn.XLOOKUP(A625,bdd_V102[FINESS juridique],bdd_V102[Raison sociale juridique],"")</f>
        <v>SARL CLINIQUE DU PARC</v>
      </c>
      <c r="C625" t="str">
        <f>_xlfn.XLOOKUP(A625,bdd_V102[FINESS juridique],bdd_V102[[Région du FINESS juridique ]],"")</f>
        <v>HAUTS-DE-FRANCE</v>
      </c>
      <c r="D625" s="1">
        <f>SUMIFS(bdd_V102[Activité combinée],bdd_V102[FINESS juridique],A625)</f>
        <v>14857</v>
      </c>
      <c r="E625" s="1">
        <f>SUMIFS(bdd_V102[Activité combinée],bdd_V102[FINESS juridique],A625,bdd_V102[Validation prérequis SUN-ES], "Oui")</f>
        <v>14857</v>
      </c>
      <c r="F625" s="148">
        <f t="shared" si="19"/>
        <v>1</v>
      </c>
      <c r="G625" s="1" t="str">
        <f t="shared" si="20"/>
        <v>Oui</v>
      </c>
    </row>
    <row r="626" spans="1:7">
      <c r="A626" s="1">
        <v>590002234</v>
      </c>
      <c r="B626" t="str">
        <f>_xlfn.XLOOKUP(A626,bdd_V102[FINESS juridique],bdd_V102[Raison sociale juridique],"")</f>
        <v>SA CLINIQUE "LES BRUYERES"</v>
      </c>
      <c r="C626" t="str">
        <f>_xlfn.XLOOKUP(A626,bdd_V102[FINESS juridique],bdd_V102[[Région du FINESS juridique ]],"")</f>
        <v>HAUTS-DE-FRANCE</v>
      </c>
      <c r="D626" s="1">
        <f>SUMIFS(bdd_V102[Activité combinée],bdd_V102[FINESS juridique],A626)</f>
        <v>10275</v>
      </c>
      <c r="E626" s="1">
        <f>SUMIFS(bdd_V102[Activité combinée],bdd_V102[FINESS juridique],A626,bdd_V102[Validation prérequis SUN-ES], "Oui")</f>
        <v>10275</v>
      </c>
      <c r="F626" s="148">
        <f t="shared" si="19"/>
        <v>1</v>
      </c>
      <c r="G626" s="1" t="str">
        <f t="shared" si="20"/>
        <v>Oui</v>
      </c>
    </row>
    <row r="627" spans="1:7">
      <c r="A627" s="1">
        <v>590003596</v>
      </c>
      <c r="B627" t="str">
        <f>_xlfn.XLOOKUP(A627,bdd_V102[FINESS juridique],bdd_V102[Raison sociale juridique],"")</f>
        <v>SAS CLINIQUE DE LA MITTERIE</v>
      </c>
      <c r="C627" t="str">
        <f>_xlfn.XLOOKUP(A627,bdd_V102[FINESS juridique],bdd_V102[[Région du FINESS juridique ]],"")</f>
        <v>HAUTS-DE-FRANCE</v>
      </c>
      <c r="D627" s="1">
        <f>SUMIFS(bdd_V102[Activité combinée],bdd_V102[FINESS juridique],A627)</f>
        <v>39669.5</v>
      </c>
      <c r="E627" s="1">
        <f>SUMIFS(bdd_V102[Activité combinée],bdd_V102[FINESS juridique],A627,bdd_V102[Validation prérequis SUN-ES], "Oui")</f>
        <v>39669.5</v>
      </c>
      <c r="F627" s="148">
        <f t="shared" si="19"/>
        <v>1</v>
      </c>
      <c r="G627" s="1" t="str">
        <f t="shared" si="20"/>
        <v>Oui</v>
      </c>
    </row>
    <row r="628" spans="1:7">
      <c r="A628" s="1">
        <v>590004552</v>
      </c>
      <c r="B628" t="str">
        <f>_xlfn.XLOOKUP(A628,bdd_V102[FINESS juridique],bdd_V102[Raison sociale juridique],"")</f>
        <v>SAS CLINIQUE SAINT ROCH</v>
      </c>
      <c r="C628" t="str">
        <f>_xlfn.XLOOKUP(A628,bdd_V102[FINESS juridique],bdd_V102[[Région du FINESS juridique ]],"")</f>
        <v>HAUTS-DE-FRANCE</v>
      </c>
      <c r="D628" s="1">
        <f>SUMIFS(bdd_V102[Activité combinée],bdd_V102[FINESS juridique],A628)</f>
        <v>45377.5</v>
      </c>
      <c r="E628" s="1">
        <f>SUMIFS(bdd_V102[Activité combinée],bdd_V102[FINESS juridique],A628,bdd_V102[Validation prérequis SUN-ES], "Oui")</f>
        <v>45377.5</v>
      </c>
      <c r="F628" s="148">
        <f t="shared" si="19"/>
        <v>1</v>
      </c>
      <c r="G628" s="1" t="str">
        <f t="shared" si="20"/>
        <v>Oui</v>
      </c>
    </row>
    <row r="629" spans="1:7">
      <c r="A629" s="1">
        <v>590005245</v>
      </c>
      <c r="B629" t="str">
        <f>_xlfn.XLOOKUP(A629,bdd_V102[FINESS juridique],bdd_V102[Raison sociale juridique],"")</f>
        <v>S.A CLINIQUE DE L'ESCREBIEUX</v>
      </c>
      <c r="C629" t="str">
        <f>_xlfn.XLOOKUP(A629,bdd_V102[FINESS juridique],bdd_V102[[Région du FINESS juridique ]],"")</f>
        <v>HAUTS-DE-FRANCE</v>
      </c>
      <c r="D629" s="1">
        <f>SUMIFS(bdd_V102[Activité combinée],bdd_V102[FINESS juridique],A629)</f>
        <v>18867</v>
      </c>
      <c r="E629" s="1">
        <f>SUMIFS(bdd_V102[Activité combinée],bdd_V102[FINESS juridique],A629,bdd_V102[Validation prérequis SUN-ES], "Oui")</f>
        <v>16806</v>
      </c>
      <c r="F629" s="148">
        <f t="shared" si="19"/>
        <v>0.89076164732071872</v>
      </c>
      <c r="G629" s="1" t="str">
        <f t="shared" si="20"/>
        <v>Non</v>
      </c>
    </row>
    <row r="630" spans="1:7">
      <c r="A630" s="1">
        <v>590005278</v>
      </c>
      <c r="B630" t="str">
        <f>_xlfn.XLOOKUP(A630,bdd_V102[FINESS juridique],bdd_V102[Raison sociale juridique],"")</f>
        <v>CLINIQUE DES HETRES</v>
      </c>
      <c r="C630" t="str">
        <f>_xlfn.XLOOKUP(A630,bdd_V102[FINESS juridique],bdd_V102[[Région du FINESS juridique ]],"")</f>
        <v>HAUTS-DE-FRANCE</v>
      </c>
      <c r="D630" s="1">
        <f>SUMIFS(bdd_V102[Activité combinée],bdd_V102[FINESS juridique],A630)</f>
        <v>9663</v>
      </c>
      <c r="E630" s="1">
        <f>SUMIFS(bdd_V102[Activité combinée],bdd_V102[FINESS juridique],A630,bdd_V102[Validation prérequis SUN-ES], "Oui")</f>
        <v>0</v>
      </c>
      <c r="F630" s="148">
        <f t="shared" si="19"/>
        <v>0</v>
      </c>
      <c r="G630" s="1" t="str">
        <f t="shared" si="20"/>
        <v>Non</v>
      </c>
    </row>
    <row r="631" spans="1:7">
      <c r="A631" s="1">
        <v>590005492</v>
      </c>
      <c r="B631" t="str">
        <f>_xlfn.XLOOKUP(A631,bdd_V102[FINESS juridique],bdd_V102[Raison sociale juridique],"")</f>
        <v>S.A CLINIQUE DE FLANDRE</v>
      </c>
      <c r="C631" t="str">
        <f>_xlfn.XLOOKUP(A631,bdd_V102[FINESS juridique],bdd_V102[[Région du FINESS juridique ]],"")</f>
        <v>HAUTS-DE-FRANCE</v>
      </c>
      <c r="D631" s="1">
        <f>SUMIFS(bdd_V102[Activité combinée],bdd_V102[FINESS juridique],A631)</f>
        <v>36660.5</v>
      </c>
      <c r="E631" s="1">
        <f>SUMIFS(bdd_V102[Activité combinée],bdd_V102[FINESS juridique],A631,bdd_V102[Validation prérequis SUN-ES], "Oui")</f>
        <v>36660.5</v>
      </c>
      <c r="F631" s="148">
        <f t="shared" si="19"/>
        <v>1</v>
      </c>
      <c r="G631" s="1" t="str">
        <f t="shared" si="20"/>
        <v>Oui</v>
      </c>
    </row>
    <row r="632" spans="1:7">
      <c r="A632" s="1">
        <v>590008033</v>
      </c>
      <c r="B632" t="str">
        <f>_xlfn.XLOOKUP(A632,bdd_V102[FINESS juridique],bdd_V102[Raison sociale juridique],"")</f>
        <v>POLYCLINIQUE VAUBAN</v>
      </c>
      <c r="C632" t="str">
        <f>_xlfn.XLOOKUP(A632,bdd_V102[FINESS juridique],bdd_V102[[Région du FINESS juridique ]],"")</f>
        <v>HAUTS-DE-FRANCE</v>
      </c>
      <c r="D632" s="1">
        <f>SUMIFS(bdd_V102[Activité combinée],bdd_V102[FINESS juridique],A632)</f>
        <v>80221.5</v>
      </c>
      <c r="E632" s="1">
        <f>SUMIFS(bdd_V102[Activité combinée],bdd_V102[FINESS juridique],A632,bdd_V102[Validation prérequis SUN-ES], "Oui")</f>
        <v>80221.5</v>
      </c>
      <c r="F632" s="148">
        <f t="shared" si="19"/>
        <v>1</v>
      </c>
      <c r="G632" s="1" t="str">
        <f t="shared" si="20"/>
        <v>Oui</v>
      </c>
    </row>
    <row r="633" spans="1:7">
      <c r="A633" s="1">
        <v>590024469</v>
      </c>
      <c r="B633" t="str">
        <f>_xlfn.XLOOKUP(A633,bdd_V102[FINESS juridique],bdd_V102[Raison sociale juridique],"")</f>
        <v>MUTUALITE FRANÃ‡AISE AISNE NPDC SSAM</v>
      </c>
      <c r="C633" t="str">
        <f>_xlfn.XLOOKUP(A633,bdd_V102[FINESS juridique],bdd_V102[[Région du FINESS juridique ]],"")</f>
        <v>HAUTS-DE-FRANCE</v>
      </c>
      <c r="D633" s="1">
        <f>SUMIFS(bdd_V102[Activité combinée],bdd_V102[FINESS juridique],A633)</f>
        <v>40124.5</v>
      </c>
      <c r="E633" s="1">
        <f>SUMIFS(bdd_V102[Activité combinée],bdd_V102[FINESS juridique],A633,bdd_V102[Validation prérequis SUN-ES], "Oui")</f>
        <v>40124.5</v>
      </c>
      <c r="F633" s="148">
        <f t="shared" si="19"/>
        <v>1</v>
      </c>
      <c r="G633" s="1" t="str">
        <f t="shared" si="20"/>
        <v>Oui</v>
      </c>
    </row>
    <row r="634" spans="1:7">
      <c r="A634" s="1">
        <v>590039863</v>
      </c>
      <c r="B634" t="str">
        <f>_xlfn.XLOOKUP(A634,bdd_V102[FINESS juridique],bdd_V102[Raison sociale juridique],"")</f>
        <v>SIÃˆGE UGECAM HAUTS DE FRANCE</v>
      </c>
      <c r="C634" t="str">
        <f>_xlfn.XLOOKUP(A634,bdd_V102[FINESS juridique],bdd_V102[[Région du FINESS juridique ]],"")</f>
        <v>HAUTS-DE-FRANCE</v>
      </c>
      <c r="D634" s="1">
        <f>SUMIFS(bdd_V102[Activité combinée],bdd_V102[FINESS juridique],A634)</f>
        <v>52114.5</v>
      </c>
      <c r="E634" s="1">
        <f>SUMIFS(bdd_V102[Activité combinée],bdd_V102[FINESS juridique],A634,bdd_V102[Validation prérequis SUN-ES], "Oui")</f>
        <v>52114.5</v>
      </c>
      <c r="F634" s="148">
        <f t="shared" si="19"/>
        <v>1</v>
      </c>
      <c r="G634" s="1" t="str">
        <f t="shared" si="20"/>
        <v>Oui</v>
      </c>
    </row>
    <row r="635" spans="1:7">
      <c r="A635" s="1">
        <v>590051801</v>
      </c>
      <c r="B635" t="str">
        <f>_xlfn.XLOOKUP(A635,bdd_V102[FINESS juridique],bdd_V102[Raison sociale juridique],"")</f>
        <v>GCS GHICL DES HOPITAUX DE L'ICL</v>
      </c>
      <c r="C635" t="str">
        <f>_xlfn.XLOOKUP(A635,bdd_V102[FINESS juridique],bdd_V102[[Région du FINESS juridique ]],"")</f>
        <v>HAUTS-DE-FRANCE</v>
      </c>
      <c r="D635" s="1">
        <f>SUMIFS(bdd_V102[Activité combinée],bdd_V102[FINESS juridique],A635)</f>
        <v>289536</v>
      </c>
      <c r="E635" s="1">
        <f>SUMIFS(bdd_V102[Activité combinée],bdd_V102[FINESS juridique],A635,bdd_V102[Validation prérequis SUN-ES], "Oui")</f>
        <v>289536</v>
      </c>
      <c r="F635" s="148">
        <f t="shared" si="19"/>
        <v>1</v>
      </c>
      <c r="G635" s="1" t="str">
        <f t="shared" si="20"/>
        <v>Oui</v>
      </c>
    </row>
    <row r="636" spans="1:7">
      <c r="A636" s="1">
        <v>590053955</v>
      </c>
      <c r="B636" t="str">
        <f>_xlfn.XLOOKUP(A636,bdd_V102[FINESS juridique],bdd_V102[Raison sociale juridique],"")</f>
        <v>SAS HPM NORD</v>
      </c>
      <c r="C636" t="str">
        <f>_xlfn.XLOOKUP(A636,bdd_V102[FINESS juridique],bdd_V102[[Région du FINESS juridique ]],"")</f>
        <v>HAUTS-DE-FRANCE</v>
      </c>
      <c r="D636" s="1">
        <f>SUMIFS(bdd_V102[Activité combinée],bdd_V102[FINESS juridique],A636)</f>
        <v>253985</v>
      </c>
      <c r="E636" s="1">
        <f>SUMIFS(bdd_V102[Activité combinée],bdd_V102[FINESS juridique],A636,bdd_V102[Validation prérequis SUN-ES], "Oui")</f>
        <v>250747</v>
      </c>
      <c r="F636" s="148">
        <f t="shared" si="19"/>
        <v>0.98725121562296991</v>
      </c>
      <c r="G636" s="1" t="str">
        <f t="shared" si="20"/>
        <v>Oui</v>
      </c>
    </row>
    <row r="637" spans="1:7">
      <c r="A637" s="1">
        <v>590780334</v>
      </c>
      <c r="B637" t="str">
        <f>_xlfn.XLOOKUP(A637,bdd_V102[FINESS juridique],bdd_V102[Raison sociale juridique],"")</f>
        <v>CLCC OSCAR LAMBRET LILLE</v>
      </c>
      <c r="C637" t="str">
        <f>_xlfn.XLOOKUP(A637,bdd_V102[FINESS juridique],bdd_V102[[Région du FINESS juridique ]],"")</f>
        <v>HAUTS-DE-FRANCE</v>
      </c>
      <c r="D637" s="1">
        <f>SUMIFS(bdd_V102[Activité combinée],bdd_V102[FINESS juridique],A637)</f>
        <v>73822.5</v>
      </c>
      <c r="E637" s="1">
        <f>SUMIFS(bdd_V102[Activité combinée],bdd_V102[FINESS juridique],A637,bdd_V102[Validation prérequis SUN-ES], "Oui")</f>
        <v>73822.5</v>
      </c>
      <c r="F637" s="148">
        <f t="shared" si="19"/>
        <v>1</v>
      </c>
      <c r="G637" s="1" t="str">
        <f t="shared" si="20"/>
        <v>Oui</v>
      </c>
    </row>
    <row r="638" spans="1:7">
      <c r="A638" s="1">
        <v>590788956</v>
      </c>
      <c r="B638" t="str">
        <f>_xlfn.XLOOKUP(A638,bdd_V102[FINESS juridique],bdd_V102[Raison sociale juridique],"")</f>
        <v>ASSOC POLYCLINIQUE GRANDE SYNTHE</v>
      </c>
      <c r="C638" t="str">
        <f>_xlfn.XLOOKUP(A638,bdd_V102[FINESS juridique],bdd_V102[[Région du FINESS juridique ]],"")</f>
        <v>HAUTS-DE-FRANCE</v>
      </c>
      <c r="D638" s="1">
        <f>SUMIFS(bdd_V102[Activité combinée],bdd_V102[FINESS juridique],A638)</f>
        <v>46634</v>
      </c>
      <c r="E638" s="1">
        <f>SUMIFS(bdd_V102[Activité combinée],bdd_V102[FINESS juridique],A638,bdd_V102[Validation prérequis SUN-ES], "Oui")</f>
        <v>46634</v>
      </c>
      <c r="F638" s="148">
        <f t="shared" si="19"/>
        <v>1</v>
      </c>
      <c r="G638" s="1" t="str">
        <f t="shared" si="20"/>
        <v>Oui</v>
      </c>
    </row>
    <row r="639" spans="1:7">
      <c r="A639" s="1">
        <v>590799730</v>
      </c>
      <c r="B639" t="str">
        <f>_xlfn.XLOOKUP(A639,bdd_V102[FINESS juridique],bdd_V102[Raison sociale juridique],"")</f>
        <v>ASSO A.L.E.F.P.A.</v>
      </c>
      <c r="C639" t="str">
        <f>_xlfn.XLOOKUP(A639,bdd_V102[FINESS juridique],bdd_V102[[Région du FINESS juridique ]],"")</f>
        <v>HAUTS-DE-FRANCE</v>
      </c>
      <c r="D639" s="1">
        <f>SUMIFS(bdd_V102[Activité combinée],bdd_V102[FINESS juridique],A639)</f>
        <v>11998.5</v>
      </c>
      <c r="E639" s="1">
        <f>SUMIFS(bdd_V102[Activité combinée],bdd_V102[FINESS juridique],A639,bdd_V102[Validation prérequis SUN-ES], "Oui")</f>
        <v>0</v>
      </c>
      <c r="F639" s="148">
        <f t="shared" si="19"/>
        <v>0</v>
      </c>
      <c r="G639" s="1" t="str">
        <f t="shared" si="20"/>
        <v>Non</v>
      </c>
    </row>
    <row r="640" spans="1:7">
      <c r="A640" s="1">
        <v>590799995</v>
      </c>
      <c r="B640" t="str">
        <f>_xlfn.XLOOKUP(A640,bdd_V102[FINESS juridique],bdd_V102[Raison sociale juridique],"")</f>
        <v>SANTELYS ASSOCIATION LOOS</v>
      </c>
      <c r="C640" t="str">
        <f>_xlfn.XLOOKUP(A640,bdd_V102[FINESS juridique],bdd_V102[[Région du FINESS juridique ]],"")</f>
        <v>HAUTS-DE-FRANCE</v>
      </c>
      <c r="D640" s="1">
        <f>SUMIFS(bdd_V102[Activité combinée],bdd_V102[FINESS juridique],A640)</f>
        <v>82334</v>
      </c>
      <c r="E640" s="1">
        <f>SUMIFS(bdd_V102[Activité combinée],bdd_V102[FINESS juridique],A640,bdd_V102[Validation prérequis SUN-ES], "Oui")</f>
        <v>82334</v>
      </c>
      <c r="F640" s="148">
        <f t="shared" si="19"/>
        <v>1</v>
      </c>
      <c r="G640" s="1" t="str">
        <f t="shared" si="20"/>
        <v>Oui</v>
      </c>
    </row>
    <row r="641" spans="1:7">
      <c r="A641" s="1">
        <v>590805065</v>
      </c>
      <c r="B641" t="str">
        <f>_xlfn.XLOOKUP(A641,bdd_V102[FINESS juridique],bdd_V102[Raison sociale juridique],"")</f>
        <v>TEMPS DE VIE</v>
      </c>
      <c r="C641" t="str">
        <f>_xlfn.XLOOKUP(A641,bdd_V102[FINESS juridique],bdd_V102[[Région du FINESS juridique ]],"")</f>
        <v>HAUTS-DE-FRANCE</v>
      </c>
      <c r="D641" s="1">
        <f>SUMIFS(bdd_V102[Activité combinée],bdd_V102[FINESS juridique],A641)</f>
        <v>20328.25</v>
      </c>
      <c r="E641" s="1">
        <f>SUMIFS(bdd_V102[Activité combinée],bdd_V102[FINESS juridique],A641,bdd_V102[Validation prérequis SUN-ES], "Oui")</f>
        <v>10011.5</v>
      </c>
      <c r="F641" s="148">
        <f t="shared" si="19"/>
        <v>0.49249197545287959</v>
      </c>
      <c r="G641" s="1" t="str">
        <f t="shared" si="20"/>
        <v>Non</v>
      </c>
    </row>
    <row r="642" spans="1:7">
      <c r="A642" s="1">
        <v>590805628</v>
      </c>
      <c r="B642" t="str">
        <f>_xlfn.XLOOKUP(A642,bdd_V102[FINESS juridique],bdd_V102[Raison sociale juridique],"")</f>
        <v>ASSO CTRE REED READAPT LILLE HELLEMMES</v>
      </c>
      <c r="C642" t="str">
        <f>_xlfn.XLOOKUP(A642,bdd_V102[FINESS juridique],bdd_V102[[Région du FINESS juridique ]],"")</f>
        <v>HAUTS-DE-FRANCE</v>
      </c>
      <c r="D642" s="1">
        <f>SUMIFS(bdd_V102[Activité combinée],bdd_V102[FINESS juridique],A642)</f>
        <v>29503</v>
      </c>
      <c r="E642" s="1">
        <f>SUMIFS(bdd_V102[Activité combinée],bdd_V102[FINESS juridique],A642,bdd_V102[Validation prérequis SUN-ES], "Oui")</f>
        <v>29503</v>
      </c>
      <c r="F642" s="148">
        <f t="shared" si="19"/>
        <v>1</v>
      </c>
      <c r="G642" s="1" t="str">
        <f t="shared" si="20"/>
        <v>Oui</v>
      </c>
    </row>
    <row r="643" spans="1:7">
      <c r="A643" s="1">
        <v>600000228</v>
      </c>
      <c r="B643" t="str">
        <f>_xlfn.XLOOKUP(A643,bdd_V102[FINESS juridique],bdd_V102[Raison sociale juridique],"")</f>
        <v>SA POLYCLINIQUE SAINT CÃ”ME</v>
      </c>
      <c r="C643" t="str">
        <f>_xlfn.XLOOKUP(A643,bdd_V102[FINESS juridique],bdd_V102[[Région du FINESS juridique ]],"")</f>
        <v>HAUTS-DE-FRANCE</v>
      </c>
      <c r="D643" s="1">
        <f>SUMIFS(bdd_V102[Activité combinée],bdd_V102[FINESS juridique],A643)</f>
        <v>80187</v>
      </c>
      <c r="E643" s="1">
        <f>SUMIFS(bdd_V102[Activité combinée],bdd_V102[FINESS juridique],A643,bdd_V102[Validation prérequis SUN-ES], "Oui")</f>
        <v>80187</v>
      </c>
      <c r="F643" s="148">
        <f t="shared" si="19"/>
        <v>1</v>
      </c>
      <c r="G643" s="1" t="str">
        <f t="shared" si="20"/>
        <v>Oui</v>
      </c>
    </row>
    <row r="644" spans="1:7">
      <c r="A644" s="1">
        <v>600000798</v>
      </c>
      <c r="B644" t="str">
        <f>_xlfn.XLOOKUP(A644,bdd_V102[FINESS juridique],bdd_V102[Raison sociale juridique],"")</f>
        <v>CLINIQUE EUGENIE</v>
      </c>
      <c r="C644" t="str">
        <f>_xlfn.XLOOKUP(A644,bdd_V102[FINESS juridique],bdd_V102[[Région du FINESS juridique ]],"")</f>
        <v>HAUTS-DE-FRANCE</v>
      </c>
      <c r="D644" s="1">
        <f>SUMIFS(bdd_V102[Activité combinée],bdd_V102[FINESS juridique],A644)</f>
        <v>11722</v>
      </c>
      <c r="E644" s="1">
        <f>SUMIFS(bdd_V102[Activité combinée],bdd_V102[FINESS juridique],A644,bdd_V102[Validation prérequis SUN-ES], "Oui")</f>
        <v>11722</v>
      </c>
      <c r="F644" s="148">
        <f t="shared" si="19"/>
        <v>1</v>
      </c>
      <c r="G644" s="1" t="str">
        <f t="shared" si="20"/>
        <v>Oui</v>
      </c>
    </row>
    <row r="645" spans="1:7">
      <c r="A645" s="1">
        <v>600001234</v>
      </c>
      <c r="B645" t="str">
        <f>_xlfn.XLOOKUP(A645,bdd_V102[FINESS juridique],bdd_V102[Raison sociale juridique],"")</f>
        <v>CLINIQUE DU PARC ST LAZARE</v>
      </c>
      <c r="C645" t="str">
        <f>_xlfn.XLOOKUP(A645,bdd_V102[FINESS juridique],bdd_V102[[Région du FINESS juridique ]],"")</f>
        <v>HAUTS-DE-FRANCE</v>
      </c>
      <c r="D645" s="1">
        <f>SUMIFS(bdd_V102[Activité combinée],bdd_V102[FINESS juridique],A645)</f>
        <v>21071.5</v>
      </c>
      <c r="E645" s="1">
        <f>SUMIFS(bdd_V102[Activité combinée],bdd_V102[FINESS juridique],A645,bdd_V102[Validation prérequis SUN-ES], "Oui")</f>
        <v>21071.5</v>
      </c>
      <c r="F645" s="148">
        <f t="shared" si="19"/>
        <v>1</v>
      </c>
      <c r="G645" s="1" t="str">
        <f t="shared" si="20"/>
        <v>Oui</v>
      </c>
    </row>
    <row r="646" spans="1:7">
      <c r="A646" s="1">
        <v>600008635</v>
      </c>
      <c r="B646" t="str">
        <f>_xlfn.XLOOKUP(A646,bdd_V102[FINESS juridique],bdd_V102[Raison sociale juridique],"")</f>
        <v>SARL AMBOISE</v>
      </c>
      <c r="C646" t="str">
        <f>_xlfn.XLOOKUP(A646,bdd_V102[FINESS juridique],bdd_V102[[Région du FINESS juridique ]],"")</f>
        <v>HAUTS-DE-FRANCE</v>
      </c>
      <c r="D646" s="1">
        <f>SUMIFS(bdd_V102[Activité combinée],bdd_V102[FINESS juridique],A646)</f>
        <v>4324</v>
      </c>
      <c r="E646" s="1">
        <f>SUMIFS(bdd_V102[Activité combinée],bdd_V102[FINESS juridique],A646,bdd_V102[Validation prérequis SUN-ES], "Oui")</f>
        <v>4324</v>
      </c>
      <c r="F646" s="148">
        <f t="shared" si="19"/>
        <v>1</v>
      </c>
      <c r="G646" s="1" t="str">
        <f t="shared" si="20"/>
        <v>Oui</v>
      </c>
    </row>
    <row r="647" spans="1:7">
      <c r="A647" s="1">
        <v>600010854</v>
      </c>
      <c r="B647" t="str">
        <f>_xlfn.XLOOKUP(A647,bdd_V102[FINESS juridique],bdd_V102[Raison sociale juridique],"")</f>
        <v>SAS CENTRE CHIRURGICAL DE CHANTILLY</v>
      </c>
      <c r="C647" t="str">
        <f>_xlfn.XLOOKUP(A647,bdd_V102[FINESS juridique],bdd_V102[[Région du FINESS juridique ]],"")</f>
        <v>HAUTS-DE-FRANCE</v>
      </c>
      <c r="D647" s="1">
        <f>SUMIFS(bdd_V102[Activité combinée],bdd_V102[FINESS juridique],A647)</f>
        <v>10428.5</v>
      </c>
      <c r="E647" s="1">
        <f>SUMIFS(bdd_V102[Activité combinée],bdd_V102[FINESS juridique],A647,bdd_V102[Validation prérequis SUN-ES], "Oui")</f>
        <v>10428.5</v>
      </c>
      <c r="F647" s="148">
        <f t="shared" si="19"/>
        <v>1</v>
      </c>
      <c r="G647" s="1" t="str">
        <f t="shared" si="20"/>
        <v>Oui</v>
      </c>
    </row>
    <row r="648" spans="1:7">
      <c r="A648" s="1">
        <v>600106561</v>
      </c>
      <c r="B648" t="str">
        <f>_xlfn.XLOOKUP(A648,bdd_V102[FINESS juridique],bdd_V102[Raison sociale juridique],"")</f>
        <v>CENTRE GERIATRIE ACCUEIL SPECIALISE</v>
      </c>
      <c r="C648" t="str">
        <f>_xlfn.XLOOKUP(A648,bdd_V102[FINESS juridique],bdd_V102[[Région du FINESS juridique ]],"")</f>
        <v>HAUTS-DE-FRANCE</v>
      </c>
      <c r="D648" s="1">
        <f>SUMIFS(bdd_V102[Activité combinée],bdd_V102[FINESS juridique],A648)</f>
        <v>6749.5</v>
      </c>
      <c r="E648" s="1">
        <f>SUMIFS(bdd_V102[Activité combinée],bdd_V102[FINESS juridique],A648,bdd_V102[Validation prérequis SUN-ES], "Oui")</f>
        <v>0</v>
      </c>
      <c r="F648" s="148">
        <f t="shared" si="19"/>
        <v>0</v>
      </c>
      <c r="G648" s="1" t="str">
        <f t="shared" si="20"/>
        <v>Non</v>
      </c>
    </row>
    <row r="649" spans="1:7">
      <c r="A649" s="1">
        <v>600106611</v>
      </c>
      <c r="B649" t="str">
        <f>_xlfn.XLOOKUP(A649,bdd_V102[FINESS juridique],bdd_V102[Raison sociale juridique],"")</f>
        <v>FONDATION CONDE</v>
      </c>
      <c r="C649" t="str">
        <f>_xlfn.XLOOKUP(A649,bdd_V102[FINESS juridique],bdd_V102[[Région du FINESS juridique ]],"")</f>
        <v>HAUTS-DE-FRANCE</v>
      </c>
      <c r="D649" s="1">
        <f>SUMIFS(bdd_V102[Activité combinée],bdd_V102[FINESS juridique],A649)</f>
        <v>13162</v>
      </c>
      <c r="E649" s="1">
        <f>SUMIFS(bdd_V102[Activité combinée],bdd_V102[FINESS juridique],A649,bdd_V102[Validation prérequis SUN-ES], "Oui")</f>
        <v>0</v>
      </c>
      <c r="F649" s="148">
        <f t="shared" si="19"/>
        <v>0</v>
      </c>
      <c r="G649" s="1" t="str">
        <f t="shared" si="20"/>
        <v>Non</v>
      </c>
    </row>
    <row r="650" spans="1:7">
      <c r="A650" s="1">
        <v>600106629</v>
      </c>
      <c r="B650" t="str">
        <f>_xlfn.XLOOKUP(A650,bdd_V102[FINESS juridique],bdd_V102[Raison sociale juridique],"")</f>
        <v>CENTRE MEDICO-CHIRURGICAL DES JOCKEYS</v>
      </c>
      <c r="C650" t="str">
        <f>_xlfn.XLOOKUP(A650,bdd_V102[FINESS juridique],bdd_V102[[Région du FINESS juridique ]],"")</f>
        <v>HAUTS-DE-FRANCE</v>
      </c>
      <c r="D650" s="1">
        <f>SUMIFS(bdd_V102[Activité combinée],bdd_V102[FINESS juridique],A650)</f>
        <v>17338.5</v>
      </c>
      <c r="E650" s="1">
        <f>SUMIFS(bdd_V102[Activité combinée],bdd_V102[FINESS juridique],A650,bdd_V102[Validation prérequis SUN-ES], "Oui")</f>
        <v>17338.5</v>
      </c>
      <c r="F650" s="148">
        <f t="shared" si="19"/>
        <v>1</v>
      </c>
      <c r="G650" s="1" t="str">
        <f t="shared" si="20"/>
        <v>Oui</v>
      </c>
    </row>
    <row r="651" spans="1:7">
      <c r="A651" s="1">
        <v>600107049</v>
      </c>
      <c r="B651" t="str">
        <f>_xlfn.XLOOKUP(A651,bdd_V102[FINESS juridique],bdd_V102[Raison sociale juridique],"")</f>
        <v>ASSOCIATION LA NOUVELLE FORGE</v>
      </c>
      <c r="C651" t="str">
        <f>_xlfn.XLOOKUP(A651,bdd_V102[FINESS juridique],bdd_V102[[Région du FINESS juridique ]],"")</f>
        <v>HAUTS-DE-FRANCE</v>
      </c>
      <c r="D651" s="1">
        <f>SUMIFS(bdd_V102[Activité combinée],bdd_V102[FINESS juridique],A651)</f>
        <v>3311</v>
      </c>
      <c r="E651" s="1">
        <f>SUMIFS(bdd_V102[Activité combinée],bdd_V102[FINESS juridique],A651,bdd_V102[Validation prérequis SUN-ES], "Oui")</f>
        <v>0</v>
      </c>
      <c r="F651" s="148">
        <f t="shared" ref="F651:F714" si="21">E651/D651</f>
        <v>0</v>
      </c>
      <c r="G651" s="1" t="str">
        <f t="shared" si="20"/>
        <v>Non</v>
      </c>
    </row>
    <row r="652" spans="1:7">
      <c r="A652" s="1">
        <v>600113278</v>
      </c>
      <c r="B652" t="str">
        <f>_xlfn.XLOOKUP(A652,bdd_V102[FINESS juridique],bdd_V102[Raison sociale juridique],"")</f>
        <v>ASSOCIATION  COORDINATION SAN SOC OISE</v>
      </c>
      <c r="C652" t="str">
        <f>_xlfn.XLOOKUP(A652,bdd_V102[FINESS juridique],bdd_V102[[Région du FINESS juridique ]],"")</f>
        <v>HAUTS-DE-FRANCE</v>
      </c>
      <c r="D652" s="1">
        <f>SUMIFS(bdd_V102[Activité combinée],bdd_V102[FINESS juridique],A652)</f>
        <v>17639</v>
      </c>
      <c r="E652" s="1">
        <f>SUMIFS(bdd_V102[Activité combinée],bdd_V102[FINESS juridique],A652,bdd_V102[Validation prérequis SUN-ES], "Oui")</f>
        <v>0</v>
      </c>
      <c r="F652" s="148">
        <f t="shared" si="21"/>
        <v>0</v>
      </c>
      <c r="G652" s="1" t="str">
        <f t="shared" si="20"/>
        <v>Non</v>
      </c>
    </row>
    <row r="653" spans="1:7">
      <c r="A653" s="1">
        <v>610006413</v>
      </c>
      <c r="B653" t="str">
        <f>_xlfn.XLOOKUP(A653,bdd_V102[FINESS juridique],bdd_V102[Raison sociale juridique],"")</f>
        <v>S.A.S.U. CLINIQUE D'ALENCON</v>
      </c>
      <c r="C653" t="str">
        <f>_xlfn.XLOOKUP(A653,bdd_V102[FINESS juridique],bdd_V102[[Région du FINESS juridique ]],"")</f>
        <v>NORMANDIE</v>
      </c>
      <c r="D653" s="1">
        <f>SUMIFS(bdd_V102[Activité combinée],bdd_V102[FINESS juridique],A653)</f>
        <v>24672.5</v>
      </c>
      <c r="E653" s="1">
        <f>SUMIFS(bdd_V102[Activité combinée],bdd_V102[FINESS juridique],A653,bdd_V102[Validation prérequis SUN-ES], "Oui")</f>
        <v>24672.5</v>
      </c>
      <c r="F653" s="148">
        <f t="shared" si="21"/>
        <v>1</v>
      </c>
      <c r="G653" s="1" t="str">
        <f t="shared" si="20"/>
        <v>Oui</v>
      </c>
    </row>
    <row r="654" spans="1:7">
      <c r="A654" s="1">
        <v>610006769</v>
      </c>
      <c r="B654" t="str">
        <f>_xlfn.XLOOKUP(A654,bdd_V102[FINESS juridique],bdd_V102[Raison sociale juridique],"")</f>
        <v>ASSOCIATION ADMR DE SOINS ET D'HAD</v>
      </c>
      <c r="C654" t="str">
        <f>_xlfn.XLOOKUP(A654,bdd_V102[FINESS juridique],bdd_V102[[Région du FINESS juridique ]],"")</f>
        <v>NORMANDIE</v>
      </c>
      <c r="D654" s="1">
        <f>SUMIFS(bdd_V102[Activité combinée],bdd_V102[FINESS juridique],A654)</f>
        <v>3423.5</v>
      </c>
      <c r="E654" s="1">
        <f>SUMIFS(bdd_V102[Activité combinée],bdd_V102[FINESS juridique],A654,bdd_V102[Validation prérequis SUN-ES], "Oui")</f>
        <v>3423.5</v>
      </c>
      <c r="F654" s="148">
        <f t="shared" si="21"/>
        <v>1</v>
      </c>
      <c r="G654" s="1" t="str">
        <f t="shared" si="20"/>
        <v>Oui</v>
      </c>
    </row>
    <row r="655" spans="1:7">
      <c r="A655" s="1">
        <v>610787038</v>
      </c>
      <c r="B655" t="str">
        <f>_xlfn.XLOOKUP(A655,bdd_V102[FINESS juridique],bdd_V102[Raison sociale juridique],"")</f>
        <v>ASSOCIATION "SOINS SANTE" - ARGENTAN</v>
      </c>
      <c r="C655" t="str">
        <f>_xlfn.XLOOKUP(A655,bdd_V102[FINESS juridique],bdd_V102[[Région du FINESS juridique ]],"")</f>
        <v>NORMANDIE</v>
      </c>
      <c r="D655" s="1">
        <f>SUMIFS(bdd_V102[Activité combinée],bdd_V102[FINESS juridique],A655)</f>
        <v>4046.5</v>
      </c>
      <c r="E655" s="1">
        <f>SUMIFS(bdd_V102[Activité combinée],bdd_V102[FINESS juridique],A655,bdd_V102[Validation prérequis SUN-ES], "Oui")</f>
        <v>4046.5</v>
      </c>
      <c r="F655" s="148">
        <f t="shared" si="21"/>
        <v>1</v>
      </c>
      <c r="G655" s="1" t="str">
        <f t="shared" si="20"/>
        <v>Oui</v>
      </c>
    </row>
    <row r="656" spans="1:7">
      <c r="A656" s="1">
        <v>610787285</v>
      </c>
      <c r="B656" t="str">
        <f>_xlfn.XLOOKUP(A656,bdd_V102[FINESS juridique],bdd_V102[Raison sociale juridique],"")</f>
        <v>ASSOCIATION PIERRE NOAL</v>
      </c>
      <c r="C656" t="str">
        <f>_xlfn.XLOOKUP(A656,bdd_V102[FINESS juridique],bdd_V102[[Région du FINESS juridique ]],"")</f>
        <v>NORMANDIE</v>
      </c>
      <c r="D656" s="1">
        <f>SUMIFS(bdd_V102[Activité combinée],bdd_V102[FINESS juridique],A656)</f>
        <v>28088</v>
      </c>
      <c r="E656" s="1">
        <f>SUMIFS(bdd_V102[Activité combinée],bdd_V102[FINESS juridique],A656,bdd_V102[Validation prérequis SUN-ES], "Oui")</f>
        <v>28088</v>
      </c>
      <c r="F656" s="148">
        <f t="shared" si="21"/>
        <v>1</v>
      </c>
      <c r="G656" s="1" t="str">
        <f t="shared" si="20"/>
        <v>Oui</v>
      </c>
    </row>
    <row r="657" spans="1:7">
      <c r="A657" s="1">
        <v>610787764</v>
      </c>
      <c r="B657" t="str">
        <f>_xlfn.XLOOKUP(A657,bdd_V102[FINESS juridique],bdd_V102[Raison sociale juridique],"")</f>
        <v>FONDATION NORMANDIE GENERATIONS</v>
      </c>
      <c r="C657" t="str">
        <f>_xlfn.XLOOKUP(A657,bdd_V102[FINESS juridique],bdd_V102[[Région du FINESS juridique ]],"")</f>
        <v>NORMANDIE</v>
      </c>
      <c r="D657" s="1">
        <f>SUMIFS(bdd_V102[Activité combinée],bdd_V102[FINESS juridique],A657)</f>
        <v>9163.5</v>
      </c>
      <c r="E657" s="1">
        <f>SUMIFS(bdd_V102[Activité combinée],bdd_V102[FINESS juridique],A657,bdd_V102[Validation prérequis SUN-ES], "Oui")</f>
        <v>0</v>
      </c>
      <c r="F657" s="148">
        <f t="shared" si="21"/>
        <v>0</v>
      </c>
      <c r="G657" s="1" t="str">
        <f t="shared" si="20"/>
        <v>Non</v>
      </c>
    </row>
    <row r="658" spans="1:7">
      <c r="A658" s="1">
        <v>620000125</v>
      </c>
      <c r="B658" t="str">
        <f>_xlfn.XLOOKUP(A658,bdd_V102[FINESS juridique],bdd_V102[Raison sociale juridique],"")</f>
        <v>CLINIQUE DES ACACIAS</v>
      </c>
      <c r="C658" t="str">
        <f>_xlfn.XLOOKUP(A658,bdd_V102[FINESS juridique],bdd_V102[[Région du FINESS juridique ]],"")</f>
        <v>HAUTS-DE-FRANCE</v>
      </c>
      <c r="D658" s="1">
        <f>SUMIFS(bdd_V102[Activité combinée],bdd_V102[FINESS juridique],A658)</f>
        <v>17573.5</v>
      </c>
      <c r="E658" s="1">
        <f>SUMIFS(bdd_V102[Activité combinée],bdd_V102[FINESS juridique],A658,bdd_V102[Validation prérequis SUN-ES], "Oui")</f>
        <v>17573.5</v>
      </c>
      <c r="F658" s="148">
        <f t="shared" si="21"/>
        <v>1</v>
      </c>
      <c r="G658" s="1" t="str">
        <f t="shared" si="20"/>
        <v>Oui</v>
      </c>
    </row>
    <row r="659" spans="1:7">
      <c r="A659" s="1">
        <v>620000133</v>
      </c>
      <c r="B659" t="str">
        <f>_xlfn.XLOOKUP(A659,bdd_V102[FINESS juridique],bdd_V102[Raison sociale juridique],"")</f>
        <v>CLINIQUE  LES DRAGS</v>
      </c>
      <c r="C659" t="str">
        <f>_xlfn.XLOOKUP(A659,bdd_V102[FINESS juridique],bdd_V102[[Région du FINESS juridique ]],"")</f>
        <v>HAUTS-DE-FRANCE</v>
      </c>
      <c r="D659" s="1">
        <f>SUMIFS(bdd_V102[Activité combinée],bdd_V102[FINESS juridique],A659)</f>
        <v>14453</v>
      </c>
      <c r="E659" s="1">
        <f>SUMIFS(bdd_V102[Activité combinée],bdd_V102[FINESS juridique],A659,bdd_V102[Validation prérequis SUN-ES], "Oui")</f>
        <v>14453</v>
      </c>
      <c r="F659" s="148">
        <f t="shared" si="21"/>
        <v>1</v>
      </c>
      <c r="G659" s="1" t="str">
        <f t="shared" si="20"/>
        <v>Oui</v>
      </c>
    </row>
    <row r="660" spans="1:7">
      <c r="A660" s="1">
        <v>620000265</v>
      </c>
      <c r="B660" t="str">
        <f>_xlfn.XLOOKUP(A660,bdd_V102[FINESS juridique],bdd_V102[Raison sociale juridique],"")</f>
        <v>S.A.CLINIQUE ANNE D'ARTOIS</v>
      </c>
      <c r="C660" t="str">
        <f>_xlfn.XLOOKUP(A660,bdd_V102[FINESS juridique],bdd_V102[[Région du FINESS juridique ]],"")</f>
        <v>HAUTS-DE-FRANCE</v>
      </c>
      <c r="D660" s="1">
        <f>SUMIFS(bdd_V102[Activité combinée],bdd_V102[FINESS juridique],A660)</f>
        <v>40755</v>
      </c>
      <c r="E660" s="1">
        <f>SUMIFS(bdd_V102[Activité combinée],bdd_V102[FINESS juridique],A660,bdd_V102[Validation prérequis SUN-ES], "Oui")</f>
        <v>40755</v>
      </c>
      <c r="F660" s="148">
        <f t="shared" si="21"/>
        <v>1</v>
      </c>
      <c r="G660" s="1" t="str">
        <f t="shared" si="20"/>
        <v>Oui</v>
      </c>
    </row>
    <row r="661" spans="1:7">
      <c r="A661" s="1">
        <v>620000273</v>
      </c>
      <c r="B661" t="str">
        <f>_xlfn.XLOOKUP(A661,bdd_V102[FINESS juridique],bdd_V102[Raison sociale juridique],"")</f>
        <v>SARL CLINIQUE AMBROISE PARE</v>
      </c>
      <c r="C661" t="str">
        <f>_xlfn.XLOOKUP(A661,bdd_V102[FINESS juridique],bdd_V102[[Région du FINESS juridique ]],"")</f>
        <v>HAUTS-DE-FRANCE</v>
      </c>
      <c r="D661" s="1">
        <f>SUMIFS(bdd_V102[Activité combinée],bdd_V102[FINESS juridique],A661)</f>
        <v>19001</v>
      </c>
      <c r="E661" s="1">
        <f>SUMIFS(bdd_V102[Activité combinée],bdd_V102[FINESS juridique],A661,bdd_V102[Validation prérequis SUN-ES], "Oui")</f>
        <v>0</v>
      </c>
      <c r="F661" s="148">
        <f t="shared" si="21"/>
        <v>0</v>
      </c>
      <c r="G661" s="1" t="str">
        <f t="shared" si="20"/>
        <v>Non</v>
      </c>
    </row>
    <row r="662" spans="1:7">
      <c r="A662" s="1">
        <v>620000331</v>
      </c>
      <c r="B662" t="str">
        <f>_xlfn.XLOOKUP(A662,bdd_V102[FINESS juridique],bdd_V102[Raison sociale juridique],"")</f>
        <v>SARL CLINIQUE DE ST-OMER</v>
      </c>
      <c r="C662" t="str">
        <f>_xlfn.XLOOKUP(A662,bdd_V102[FINESS juridique],bdd_V102[[Région du FINESS juridique ]],"")</f>
        <v>HAUTS-DE-FRANCE</v>
      </c>
      <c r="D662" s="1">
        <f>SUMIFS(bdd_V102[Activité combinée],bdd_V102[FINESS juridique],A662)</f>
        <v>27062</v>
      </c>
      <c r="E662" s="1">
        <f>SUMIFS(bdd_V102[Activité combinée],bdd_V102[FINESS juridique],A662,bdd_V102[Validation prérequis SUN-ES], "Oui")</f>
        <v>27062</v>
      </c>
      <c r="F662" s="148">
        <f t="shared" si="21"/>
        <v>1</v>
      </c>
      <c r="G662" s="1" t="str">
        <f t="shared" si="20"/>
        <v>Oui</v>
      </c>
    </row>
    <row r="663" spans="1:7">
      <c r="A663" s="1">
        <v>620000364</v>
      </c>
      <c r="B663" t="str">
        <f>_xlfn.XLOOKUP(A663,bdd_V102[FINESS juridique],bdd_V102[Raison sociale juridique],"")</f>
        <v>HOPITAL PRIVE DE BOIS BERNARD</v>
      </c>
      <c r="C663" t="str">
        <f>_xlfn.XLOOKUP(A663,bdd_V102[FINESS juridique],bdd_V102[[Région du FINESS juridique ]],"")</f>
        <v>HAUTS-DE-FRANCE</v>
      </c>
      <c r="D663" s="1">
        <f>SUMIFS(bdd_V102[Activité combinée],bdd_V102[FINESS juridique],A663)</f>
        <v>79036.5</v>
      </c>
      <c r="E663" s="1">
        <f>SUMIFS(bdd_V102[Activité combinée],bdd_V102[FINESS juridique],A663,bdd_V102[Validation prérequis SUN-ES], "Oui")</f>
        <v>79036.5</v>
      </c>
      <c r="F663" s="148">
        <f t="shared" si="21"/>
        <v>1</v>
      </c>
      <c r="G663" s="1" t="str">
        <f t="shared" si="20"/>
        <v>Oui</v>
      </c>
    </row>
    <row r="664" spans="1:7">
      <c r="A664" s="1">
        <v>620000638</v>
      </c>
      <c r="B664" t="str">
        <f>_xlfn.XLOOKUP(A664,bdd_V102[FINESS juridique],bdd_V102[Raison sociale juridique],"")</f>
        <v>ASSOC REGIONALE ESPOIR ET VIE</v>
      </c>
      <c r="C664" t="str">
        <f>_xlfn.XLOOKUP(A664,bdd_V102[FINESS juridique],bdd_V102[[Région du FINESS juridique ]],"")</f>
        <v>HAUTS-DE-FRANCE</v>
      </c>
      <c r="D664" s="1">
        <f>SUMIFS(bdd_V102[Activité combinée],bdd_V102[FINESS juridique],A664)</f>
        <v>4991.5</v>
      </c>
      <c r="E664" s="1">
        <f>SUMIFS(bdd_V102[Activité combinée],bdd_V102[FINESS juridique],A664,bdd_V102[Validation prérequis SUN-ES], "Oui")</f>
        <v>0</v>
      </c>
      <c r="F664" s="148">
        <f t="shared" si="21"/>
        <v>0</v>
      </c>
      <c r="G664" s="1" t="str">
        <f t="shared" si="20"/>
        <v>Non</v>
      </c>
    </row>
    <row r="665" spans="1:7">
      <c r="A665" s="1">
        <v>620000950</v>
      </c>
      <c r="B665" t="str">
        <f>_xlfn.XLOOKUP(A665,bdd_V102[FINESS juridique],bdd_V102[Raison sociale juridique],"")</f>
        <v>POLYCLINIQUE DU TERNOIS</v>
      </c>
      <c r="C665" t="str">
        <f>_xlfn.XLOOKUP(A665,bdd_V102[FINESS juridique],bdd_V102[[Région du FINESS juridique ]],"")</f>
        <v>HAUTS-DE-FRANCE</v>
      </c>
      <c r="D665" s="1">
        <f>SUMIFS(bdd_V102[Activité combinée],bdd_V102[FINESS juridique],A665)</f>
        <v>12008</v>
      </c>
      <c r="E665" s="1">
        <f>SUMIFS(bdd_V102[Activité combinée],bdd_V102[FINESS juridique],A665,bdd_V102[Validation prérequis SUN-ES], "Oui")</f>
        <v>12008</v>
      </c>
      <c r="F665" s="148">
        <f t="shared" si="21"/>
        <v>1</v>
      </c>
      <c r="G665" s="1" t="str">
        <f t="shared" si="20"/>
        <v>Oui</v>
      </c>
    </row>
    <row r="666" spans="1:7">
      <c r="A666" s="1">
        <v>620000968</v>
      </c>
      <c r="B666" t="str">
        <f>_xlfn.XLOOKUP(A666,bdd_V102[FINESS juridique],bdd_V102[Raison sociale juridique],"")</f>
        <v>SANTE SERVICES DE LA REGION DE LENS</v>
      </c>
      <c r="C666" t="str">
        <f>_xlfn.XLOOKUP(A666,bdd_V102[FINESS juridique],bdd_V102[[Région du FINESS juridique ]],"")</f>
        <v>HAUTS-DE-FRANCE</v>
      </c>
      <c r="D666" s="1">
        <f>SUMIFS(bdd_V102[Activité combinée],bdd_V102[FINESS juridique],A666)</f>
        <v>33583</v>
      </c>
      <c r="E666" s="1">
        <f>SUMIFS(bdd_V102[Activité combinée],bdd_V102[FINESS juridique],A666,bdd_V102[Validation prérequis SUN-ES], "Oui")</f>
        <v>0</v>
      </c>
      <c r="F666" s="148">
        <f t="shared" si="21"/>
        <v>0</v>
      </c>
      <c r="G666" s="1" t="str">
        <f t="shared" si="20"/>
        <v>Non</v>
      </c>
    </row>
    <row r="667" spans="1:7">
      <c r="A667" s="1">
        <v>620001834</v>
      </c>
      <c r="B667" t="str">
        <f>_xlfn.XLOOKUP(A667,bdd_V102[FINESS juridique],bdd_V102[Raison sociale juridique],"")</f>
        <v>ASSO GROUPE AHNAC</v>
      </c>
      <c r="C667" t="str">
        <f>_xlfn.XLOOKUP(A667,bdd_V102[FINESS juridique],bdd_V102[[Région du FINESS juridique ]],"")</f>
        <v>HAUTS-DE-FRANCE</v>
      </c>
      <c r="D667" s="1">
        <f>SUMIFS(bdd_V102[Activité combinée],bdd_V102[FINESS juridique],A667)</f>
        <v>258461.25</v>
      </c>
      <c r="E667" s="1">
        <f>SUMIFS(bdd_V102[Activité combinée],bdd_V102[FINESS juridique],A667,bdd_V102[Validation prérequis SUN-ES], "Oui")</f>
        <v>90406.5</v>
      </c>
      <c r="F667" s="148">
        <f t="shared" si="21"/>
        <v>0.34978744395920086</v>
      </c>
      <c r="G667" s="1" t="str">
        <f t="shared" si="20"/>
        <v>Non</v>
      </c>
    </row>
    <row r="668" spans="1:7">
      <c r="A668" s="1">
        <v>620002352</v>
      </c>
      <c r="B668" t="str">
        <f>_xlfn.XLOOKUP(A668,bdd_V102[FINESS juridique],bdd_V102[Raison sociale juridique],"")</f>
        <v>NEPHROCARE HELFAUT</v>
      </c>
      <c r="C668" t="str">
        <f>_xlfn.XLOOKUP(A668,bdd_V102[FINESS juridique],bdd_V102[[Région du FINESS juridique ]],"")</f>
        <v>HAUTS-DE-FRANCE</v>
      </c>
      <c r="D668" s="1">
        <f>SUMIFS(bdd_V102[Activité combinée],bdd_V102[FINESS juridique],A668)</f>
        <v>7551.5</v>
      </c>
      <c r="E668" s="1">
        <f>SUMIFS(bdd_V102[Activité combinée],bdd_V102[FINESS juridique],A668,bdd_V102[Validation prérequis SUN-ES], "Oui")</f>
        <v>7551.5</v>
      </c>
      <c r="F668" s="148">
        <f t="shared" si="21"/>
        <v>1</v>
      </c>
      <c r="G668" s="1" t="str">
        <f t="shared" si="20"/>
        <v>Oui</v>
      </c>
    </row>
    <row r="669" spans="1:7">
      <c r="A669" s="1">
        <v>620002915</v>
      </c>
      <c r="B669" t="str">
        <f>_xlfn.XLOOKUP(A669,bdd_V102[FINESS juridique],bdd_V102[Raison sociale juridique],"")</f>
        <v>CENTRE MCO COTE D'OPALE</v>
      </c>
      <c r="C669" t="str">
        <f>_xlfn.XLOOKUP(A669,bdd_V102[FINESS juridique],bdd_V102[[Région du FINESS juridique ]],"")</f>
        <v>HAUTS-DE-FRANCE</v>
      </c>
      <c r="D669" s="1">
        <f>SUMIFS(bdd_V102[Activité combinée],bdd_V102[FINESS juridique],A669)</f>
        <v>67797</v>
      </c>
      <c r="E669" s="1">
        <f>SUMIFS(bdd_V102[Activité combinée],bdd_V102[FINESS juridique],A669,bdd_V102[Validation prérequis SUN-ES], "Oui")</f>
        <v>67797</v>
      </c>
      <c r="F669" s="148">
        <f t="shared" si="21"/>
        <v>1</v>
      </c>
      <c r="G669" s="1" t="str">
        <f t="shared" si="20"/>
        <v>Oui</v>
      </c>
    </row>
    <row r="670" spans="1:7">
      <c r="A670" s="1">
        <v>620003814</v>
      </c>
      <c r="B670" t="str">
        <f>_xlfn.XLOOKUP(A670,bdd_V102[FINESS juridique],bdd_V102[Raison sociale juridique],"")</f>
        <v>FONDATION HOPALE</v>
      </c>
      <c r="C670" t="str">
        <f>_xlfn.XLOOKUP(A670,bdd_V102[FINESS juridique],bdd_V102[[Région du FINESS juridique ]],"")</f>
        <v>HAUTS-DE-FRANCE</v>
      </c>
      <c r="D670" s="1">
        <f>SUMIFS(bdd_V102[Activité combinée],bdd_V102[FINESS juridique],A670)</f>
        <v>114676</v>
      </c>
      <c r="E670" s="1">
        <f>SUMIFS(bdd_V102[Activité combinée],bdd_V102[FINESS juridique],A670,bdd_V102[Validation prérequis SUN-ES], "Oui")</f>
        <v>0</v>
      </c>
      <c r="F670" s="148">
        <f t="shared" si="21"/>
        <v>0</v>
      </c>
      <c r="G670" s="1" t="str">
        <f t="shared" si="20"/>
        <v>Non</v>
      </c>
    </row>
    <row r="671" spans="1:7">
      <c r="A671" s="1">
        <v>620013599</v>
      </c>
      <c r="B671" t="str">
        <f>_xlfn.XLOOKUP(A671,bdd_V102[FINESS juridique],bdd_V102[Raison sociale juridique],"")</f>
        <v>ASSOCIATION HAD LITT BOULOGN/MONTREUIL</v>
      </c>
      <c r="C671" t="str">
        <f>_xlfn.XLOOKUP(A671,bdd_V102[FINESS juridique],bdd_V102[[Région du FINESS juridique ]],"")</f>
        <v>HAUTS-DE-FRANCE</v>
      </c>
      <c r="D671" s="1">
        <f>SUMIFS(bdd_V102[Activité combinée],bdd_V102[FINESS juridique],A671)</f>
        <v>15963.5</v>
      </c>
      <c r="E671" s="1">
        <f>SUMIFS(bdd_V102[Activité combinée],bdd_V102[FINESS juridique],A671,bdd_V102[Validation prérequis SUN-ES], "Oui")</f>
        <v>15963.5</v>
      </c>
      <c r="F671" s="148">
        <f t="shared" si="21"/>
        <v>1</v>
      </c>
      <c r="G671" s="1" t="str">
        <f t="shared" si="20"/>
        <v>Oui</v>
      </c>
    </row>
    <row r="672" spans="1:7">
      <c r="A672" s="1">
        <v>620014779</v>
      </c>
      <c r="B672" t="str">
        <f>_xlfn.XLOOKUP(A672,bdd_V102[FINESS juridique],bdd_V102[Raison sociale juridique],"")</f>
        <v>SAS CLINIQUE BON SECOURS</v>
      </c>
      <c r="C672" t="str">
        <f>_xlfn.XLOOKUP(A672,bdd_V102[FINESS juridique],bdd_V102[[Région du FINESS juridique ]],"")</f>
        <v>HAUTS-DE-FRANCE</v>
      </c>
      <c r="D672" s="1">
        <f>SUMIFS(bdd_V102[Activité combinée],bdd_V102[FINESS juridique],A672)</f>
        <v>63639.5</v>
      </c>
      <c r="E672" s="1">
        <f>SUMIFS(bdd_V102[Activité combinée],bdd_V102[FINESS juridique],A672,bdd_V102[Validation prérequis SUN-ES], "Oui")</f>
        <v>63639.5</v>
      </c>
      <c r="F672" s="148">
        <f t="shared" si="21"/>
        <v>1</v>
      </c>
      <c r="G672" s="1" t="str">
        <f t="shared" si="20"/>
        <v>Oui</v>
      </c>
    </row>
    <row r="673" spans="1:7">
      <c r="A673" s="1">
        <v>620024158</v>
      </c>
      <c r="B673" t="str">
        <f>_xlfn.XLOOKUP(A673,bdd_V102[FINESS juridique],bdd_V102[Raison sociale juridique],"")</f>
        <v>ASSOCIATION HOPALE REEDUCATION</v>
      </c>
      <c r="C673" t="str">
        <f>_xlfn.XLOOKUP(A673,bdd_V102[FINESS juridique],bdd_V102[[Région du FINESS juridique ]],"")</f>
        <v>HAUTS-DE-FRANCE</v>
      </c>
      <c r="D673" s="1">
        <f>SUMIFS(bdd_V102[Activité combinée],bdd_V102[FINESS juridique],A673)</f>
        <v>9447.5</v>
      </c>
      <c r="E673" s="1">
        <f>SUMIFS(bdd_V102[Activité combinée],bdd_V102[FINESS juridique],A673,bdd_V102[Validation prérequis SUN-ES], "Oui")</f>
        <v>0</v>
      </c>
      <c r="F673" s="148">
        <f t="shared" si="21"/>
        <v>0</v>
      </c>
      <c r="G673" s="1" t="str">
        <f t="shared" si="20"/>
        <v>Non</v>
      </c>
    </row>
    <row r="674" spans="1:7">
      <c r="A674" s="1">
        <v>620027763</v>
      </c>
      <c r="B674" t="str">
        <f>_xlfn.XLOOKUP(A674,bdd_V102[FINESS juridique],bdd_V102[Raison sociale juridique],"")</f>
        <v>CLINIQUE DES DEUX CAPS</v>
      </c>
      <c r="C674" t="str">
        <f>_xlfn.XLOOKUP(A674,bdd_V102[FINESS juridique],bdd_V102[[Région du FINESS juridique ]],"")</f>
        <v>HAUTS-DE-FRANCE</v>
      </c>
      <c r="D674" s="1">
        <f>SUMIFS(bdd_V102[Activité combinée],bdd_V102[FINESS juridique],A674)</f>
        <v>35997</v>
      </c>
      <c r="E674" s="1">
        <f>SUMIFS(bdd_V102[Activité combinée],bdd_V102[FINESS juridique],A674,bdd_V102[Validation prérequis SUN-ES], "Oui")</f>
        <v>35997</v>
      </c>
      <c r="F674" s="148">
        <f t="shared" si="21"/>
        <v>1</v>
      </c>
      <c r="G674" s="1" t="str">
        <f t="shared" si="20"/>
        <v>Oui</v>
      </c>
    </row>
    <row r="675" spans="1:7">
      <c r="A675" s="1">
        <v>620027839</v>
      </c>
      <c r="B675" t="str">
        <f>_xlfn.XLOOKUP(A675,bdd_V102[FINESS juridique],bdd_V102[Raison sociale juridique],"")</f>
        <v>CTRE J.CURIE GCS PUBLIC PRIVE LITTORAL</v>
      </c>
      <c r="C675" t="str">
        <f>_xlfn.XLOOKUP(A675,bdd_V102[FINESS juridique],bdd_V102[[Région du FINESS juridique ]],"")</f>
        <v>HAUTS-DE-FRANCE</v>
      </c>
      <c r="D675" s="1">
        <f>SUMIFS(bdd_V102[Activité combinée],bdd_V102[FINESS juridique],A675)</f>
        <v>17505.5</v>
      </c>
      <c r="E675" s="1">
        <f>SUMIFS(bdd_V102[Activité combinée],bdd_V102[FINESS juridique],A675,bdd_V102[Validation prérequis SUN-ES], "Oui")</f>
        <v>0</v>
      </c>
      <c r="F675" s="148">
        <f t="shared" si="21"/>
        <v>0</v>
      </c>
      <c r="G675" s="1" t="str">
        <f t="shared" si="20"/>
        <v>Non</v>
      </c>
    </row>
    <row r="676" spans="1:7">
      <c r="A676" s="1">
        <v>620035303</v>
      </c>
      <c r="B676" t="str">
        <f>_xlfn.XLOOKUP(A676,bdd_V102[FINESS juridique],bdd_V102[Raison sociale juridique],"")</f>
        <v>POLE PRIVE DES SEPT VALLEES</v>
      </c>
      <c r="C676" t="str">
        <f>_xlfn.XLOOKUP(A676,bdd_V102[FINESS juridique],bdd_V102[[Région du FINESS juridique ]],"")</f>
        <v>HAUTS-DE-FRANCE</v>
      </c>
      <c r="D676" s="1">
        <f>SUMIFS(bdd_V102[Activité combinée],bdd_V102[FINESS juridique],A676)</f>
        <v>3782.5</v>
      </c>
      <c r="E676" s="1">
        <f>SUMIFS(bdd_V102[Activité combinée],bdd_V102[FINESS juridique],A676,bdd_V102[Validation prérequis SUN-ES], "Oui")</f>
        <v>3782.5</v>
      </c>
      <c r="F676" s="148">
        <f t="shared" si="21"/>
        <v>1</v>
      </c>
      <c r="G676" s="1" t="str">
        <f t="shared" si="20"/>
        <v>Oui</v>
      </c>
    </row>
    <row r="677" spans="1:7">
      <c r="A677" s="1">
        <v>630000107</v>
      </c>
      <c r="B677" t="str">
        <f>_xlfn.XLOOKUP(A677,bdd_V102[FINESS juridique],bdd_V102[Raison sociale juridique],"")</f>
        <v>STE GESTION ETABL.DE SOINS</v>
      </c>
      <c r="C677" t="str">
        <f>_xlfn.XLOOKUP(A677,bdd_V102[FINESS juridique],bdd_V102[[Région du FINESS juridique ]],"")</f>
        <v>AUVERGNE-RHÔNE-ALPES</v>
      </c>
      <c r="D677" s="1">
        <f>SUMIFS(bdd_V102[Activité combinée],bdd_V102[FINESS juridique],A677)</f>
        <v>75533</v>
      </c>
      <c r="E677" s="1">
        <f>SUMIFS(bdd_V102[Activité combinée],bdd_V102[FINESS juridique],A677,bdd_V102[Validation prérequis SUN-ES], "Oui")</f>
        <v>75533</v>
      </c>
      <c r="F677" s="148">
        <f t="shared" si="21"/>
        <v>1</v>
      </c>
      <c r="G677" s="1" t="str">
        <f t="shared" si="20"/>
        <v>Oui</v>
      </c>
    </row>
    <row r="678" spans="1:7">
      <c r="A678" s="1">
        <v>630000164</v>
      </c>
      <c r="B678" t="str">
        <f>_xlfn.XLOOKUP(A678,bdd_V102[FINESS juridique],bdd_V102[Raison sociale juridique],"")</f>
        <v>STE D'EXPLOIT.CLIN.DE LA PLAINE</v>
      </c>
      <c r="C678" t="str">
        <f>_xlfn.XLOOKUP(A678,bdd_V102[FINESS juridique],bdd_V102[[Région du FINESS juridique ]],"")</f>
        <v>AUVERGNE-RHÔNE-ALPES</v>
      </c>
      <c r="D678" s="1">
        <f>SUMIFS(bdd_V102[Activité combinée],bdd_V102[FINESS juridique],A678)</f>
        <v>20486.5</v>
      </c>
      <c r="E678" s="1">
        <f>SUMIFS(bdd_V102[Activité combinée],bdd_V102[FINESS juridique],A678,bdd_V102[Validation prérequis SUN-ES], "Oui")</f>
        <v>20486.5</v>
      </c>
      <c r="F678" s="148">
        <f t="shared" si="21"/>
        <v>1</v>
      </c>
      <c r="G678" s="1" t="str">
        <f t="shared" si="20"/>
        <v>Oui</v>
      </c>
    </row>
    <row r="679" spans="1:7">
      <c r="A679" s="1">
        <v>630000172</v>
      </c>
      <c r="B679" t="str">
        <f>_xlfn.XLOOKUP(A679,bdd_V102[FINESS juridique],bdd_V102[Raison sociale juridique],"")</f>
        <v>CLINIQUE DE L'AUZON</v>
      </c>
      <c r="C679" t="str">
        <f>_xlfn.XLOOKUP(A679,bdd_V102[FINESS juridique],bdd_V102[[Région du FINESS juridique ]],"")</f>
        <v>AUVERGNE-RHÔNE-ALPES</v>
      </c>
      <c r="D679" s="1">
        <f>SUMIFS(bdd_V102[Activité combinée],bdd_V102[FINESS juridique],A679)</f>
        <v>21584.25</v>
      </c>
      <c r="E679" s="1">
        <f>SUMIFS(bdd_V102[Activité combinée],bdd_V102[FINESS juridique],A679,bdd_V102[Validation prérequis SUN-ES], "Oui")</f>
        <v>21584.25</v>
      </c>
      <c r="F679" s="148">
        <f t="shared" si="21"/>
        <v>1</v>
      </c>
      <c r="G679" s="1" t="str">
        <f t="shared" si="20"/>
        <v>Oui</v>
      </c>
    </row>
    <row r="680" spans="1:7">
      <c r="A680" s="1">
        <v>630000362</v>
      </c>
      <c r="B680" t="str">
        <f>_xlfn.XLOOKUP(A680,bdd_V102[FINESS juridique],bdd_V102[Raison sociale juridique],"")</f>
        <v>ASSOC.D'EDUCATION POPULAIRE</v>
      </c>
      <c r="C680" t="str">
        <f>_xlfn.XLOOKUP(A680,bdd_V102[FINESS juridique],bdd_V102[[Région du FINESS juridique ]],"")</f>
        <v>AUVERGNE-RHÔNE-ALPES</v>
      </c>
      <c r="D680" s="1">
        <f>SUMIFS(bdd_V102[Activité combinée],bdd_V102[FINESS juridique],A680)</f>
        <v>1295.5</v>
      </c>
      <c r="E680" s="1">
        <f>SUMIFS(bdd_V102[Activité combinée],bdd_V102[FINESS juridique],A680,bdd_V102[Validation prérequis SUN-ES], "Oui")</f>
        <v>0</v>
      </c>
      <c r="F680" s="148">
        <f t="shared" si="21"/>
        <v>0</v>
      </c>
      <c r="G680" s="1" t="str">
        <f t="shared" ref="G680:G743" si="22">IF(F680&gt;=90%,"Oui","Non")</f>
        <v>Non</v>
      </c>
    </row>
    <row r="681" spans="1:7">
      <c r="A681" s="1">
        <v>630000578</v>
      </c>
      <c r="B681" t="str">
        <f>_xlfn.XLOOKUP(A681,bdd_V102[FINESS juridique],bdd_V102[Raison sociale juridique],"")</f>
        <v>CLINIQUE NEURO-PSY DES QUEYRIAUX</v>
      </c>
      <c r="C681" t="str">
        <f>_xlfn.XLOOKUP(A681,bdd_V102[FINESS juridique],bdd_V102[[Région du FINESS juridique ]],"")</f>
        <v>AUVERGNE-RHÔNE-ALPES</v>
      </c>
      <c r="D681" s="1">
        <f>SUMIFS(bdd_V102[Activité combinée],bdd_V102[FINESS juridique],A681)</f>
        <v>13829.25</v>
      </c>
      <c r="E681" s="1">
        <f>SUMIFS(bdd_V102[Activité combinée],bdd_V102[FINESS juridique],A681,bdd_V102[Validation prérequis SUN-ES], "Oui")</f>
        <v>13829.25</v>
      </c>
      <c r="F681" s="148">
        <f t="shared" si="21"/>
        <v>1</v>
      </c>
      <c r="G681" s="1" t="str">
        <f t="shared" si="22"/>
        <v>Oui</v>
      </c>
    </row>
    <row r="682" spans="1:7">
      <c r="A682" s="1">
        <v>630000826</v>
      </c>
      <c r="B682" t="str">
        <f>_xlfn.XLOOKUP(A682,bdd_V102[FINESS juridique],bdd_V102[Raison sociale juridique],"")</f>
        <v>HOPITAL PRIVE LA CHATAIGNERAIE</v>
      </c>
      <c r="C682" t="str">
        <f>_xlfn.XLOOKUP(A682,bdd_V102[FINESS juridique],bdd_V102[[Région du FINESS juridique ]],"")</f>
        <v>AUVERGNE-RHÔNE-ALPES</v>
      </c>
      <c r="D682" s="1">
        <f>SUMIFS(bdd_V102[Activité combinée],bdd_V102[FINESS juridique],A682)</f>
        <v>100511.5</v>
      </c>
      <c r="E682" s="1">
        <f>SUMIFS(bdd_V102[Activité combinée],bdd_V102[FINESS juridique],A682,bdd_V102[Validation prérequis SUN-ES], "Oui")</f>
        <v>100511.5</v>
      </c>
      <c r="F682" s="148">
        <f t="shared" si="21"/>
        <v>1</v>
      </c>
      <c r="G682" s="1" t="str">
        <f t="shared" si="22"/>
        <v>Oui</v>
      </c>
    </row>
    <row r="683" spans="1:7">
      <c r="A683" s="1">
        <v>630000990</v>
      </c>
      <c r="B683" t="str">
        <f>_xlfn.XLOOKUP(A683,bdd_V102[FINESS juridique],bdd_V102[Raison sociale juridique],"")</f>
        <v>AURA SANTE</v>
      </c>
      <c r="C683" t="str">
        <f>_xlfn.XLOOKUP(A683,bdd_V102[FINESS juridique],bdd_V102[[Région du FINESS juridique ]],"")</f>
        <v>AUVERGNE-RHÔNE-ALPES</v>
      </c>
      <c r="D683" s="1">
        <f>SUMIFS(bdd_V102[Activité combinée],bdd_V102[FINESS juridique],A683)</f>
        <v>15282</v>
      </c>
      <c r="E683" s="1">
        <f>SUMIFS(bdd_V102[Activité combinée],bdd_V102[FINESS juridique],A683,bdd_V102[Validation prérequis SUN-ES], "Oui")</f>
        <v>8552.5</v>
      </c>
      <c r="F683" s="148">
        <f t="shared" si="21"/>
        <v>0.55964533438031672</v>
      </c>
      <c r="G683" s="1" t="str">
        <f t="shared" si="22"/>
        <v>Non</v>
      </c>
    </row>
    <row r="684" spans="1:7">
      <c r="A684" s="1">
        <v>630001188</v>
      </c>
      <c r="B684" t="str">
        <f>_xlfn.XLOOKUP(A684,bdd_V102[FINESS juridique],bdd_V102[Raison sociale juridique],"")</f>
        <v>AGESSA</v>
      </c>
      <c r="C684" t="str">
        <f>_xlfn.XLOOKUP(A684,bdd_V102[FINESS juridique],bdd_V102[[Région du FINESS juridique ]],"")</f>
        <v>AUVERGNE-RHÔNE-ALPES</v>
      </c>
      <c r="D684" s="1">
        <f>SUMIFS(bdd_V102[Activité combinée],bdd_V102[FINESS juridique],A684)</f>
        <v>29926</v>
      </c>
      <c r="E684" s="1">
        <f>SUMIFS(bdd_V102[Activité combinée],bdd_V102[FINESS juridique],A684,bdd_V102[Validation prérequis SUN-ES], "Oui")</f>
        <v>29926</v>
      </c>
      <c r="F684" s="148">
        <f t="shared" si="21"/>
        <v>1</v>
      </c>
      <c r="G684" s="1" t="str">
        <f t="shared" si="22"/>
        <v>Oui</v>
      </c>
    </row>
    <row r="685" spans="1:7">
      <c r="A685" s="1">
        <v>630003168</v>
      </c>
      <c r="B685" t="str">
        <f>_xlfn.XLOOKUP(A685,bdd_V102[FINESS juridique],bdd_V102[Raison sociale juridique],"")</f>
        <v>ASSO CLINIQUE MED CARDIO PNEUMO DURTOL</v>
      </c>
      <c r="C685" t="str">
        <f>_xlfn.XLOOKUP(A685,bdd_V102[FINESS juridique],bdd_V102[[Région du FINESS juridique ]],"")</f>
        <v>AUVERGNE-RHÔNE-ALPES</v>
      </c>
      <c r="D685" s="1">
        <f>SUMIFS(bdd_V102[Activité combinée],bdd_V102[FINESS juridique],A685)</f>
        <v>15781.5</v>
      </c>
      <c r="E685" s="1">
        <f>SUMIFS(bdd_V102[Activité combinée],bdd_V102[FINESS juridique],A685,bdd_V102[Validation prérequis SUN-ES], "Oui")</f>
        <v>15781.5</v>
      </c>
      <c r="F685" s="148">
        <f t="shared" si="21"/>
        <v>1</v>
      </c>
      <c r="G685" s="1" t="str">
        <f t="shared" si="22"/>
        <v>Oui</v>
      </c>
    </row>
    <row r="686" spans="1:7">
      <c r="A686" s="1">
        <v>630009991</v>
      </c>
      <c r="B686" t="str">
        <f>_xlfn.XLOOKUP(A686,bdd_V102[FINESS juridique],bdd_V102[Raison sociale juridique],"")</f>
        <v>ASSO." LES SAPINS " - CENTRE MEDICAL</v>
      </c>
      <c r="C686" t="str">
        <f>_xlfn.XLOOKUP(A686,bdd_V102[FINESS juridique],bdd_V102[[Région du FINESS juridique ]],"")</f>
        <v>AUVERGNE-RHÔNE-ALPES</v>
      </c>
      <c r="D686" s="1">
        <f>SUMIFS(bdd_V102[Activité combinée],bdd_V102[FINESS juridique],A686)</f>
        <v>8419.5</v>
      </c>
      <c r="E686" s="1">
        <f>SUMIFS(bdd_V102[Activité combinée],bdd_V102[FINESS juridique],A686,bdd_V102[Validation prérequis SUN-ES], "Oui")</f>
        <v>0</v>
      </c>
      <c r="F686" s="148">
        <f t="shared" si="21"/>
        <v>0</v>
      </c>
      <c r="G686" s="1" t="str">
        <f t="shared" si="22"/>
        <v>Non</v>
      </c>
    </row>
    <row r="687" spans="1:7">
      <c r="A687" s="1">
        <v>630011153</v>
      </c>
      <c r="B687" t="str">
        <f>_xlfn.XLOOKUP(A687,bdd_V102[FINESS juridique],bdd_V102[Raison sociale juridique],"")</f>
        <v>CLINIDOM</v>
      </c>
      <c r="C687" t="str">
        <f>_xlfn.XLOOKUP(A687,bdd_V102[FINESS juridique],bdd_V102[[Région du FINESS juridique ]],"")</f>
        <v>AUVERGNE-RHÔNE-ALPES</v>
      </c>
      <c r="D687" s="1">
        <f>SUMIFS(bdd_V102[Activité combinée],bdd_V102[FINESS juridique],A687)</f>
        <v>9212.5</v>
      </c>
      <c r="E687" s="1">
        <f>SUMIFS(bdd_V102[Activité combinée],bdd_V102[FINESS juridique],A687,bdd_V102[Validation prérequis SUN-ES], "Oui")</f>
        <v>9212.5</v>
      </c>
      <c r="F687" s="148">
        <f t="shared" si="21"/>
        <v>1</v>
      </c>
      <c r="G687" s="1" t="str">
        <f t="shared" si="22"/>
        <v>Oui</v>
      </c>
    </row>
    <row r="688" spans="1:7">
      <c r="A688" s="1">
        <v>630011518</v>
      </c>
      <c r="B688" t="str">
        <f>_xlfn.XLOOKUP(A688,bdd_V102[FINESS juridique],bdd_V102[Raison sociale juridique],"")</f>
        <v>ASSOCIATION ENFANTS CHEMINOTS</v>
      </c>
      <c r="C688" t="str">
        <f>_xlfn.XLOOKUP(A688,bdd_V102[FINESS juridique],bdd_V102[[Région du FINESS juridique ]],"")</f>
        <v>AUVERGNE-RHÔNE-ALPES</v>
      </c>
      <c r="D688" s="1">
        <f>SUMIFS(bdd_V102[Activité combinée],bdd_V102[FINESS juridique],A688)</f>
        <v>12473.5</v>
      </c>
      <c r="E688" s="1">
        <f>SUMIFS(bdd_V102[Activité combinée],bdd_V102[FINESS juridique],A688,bdd_V102[Validation prérequis SUN-ES], "Oui")</f>
        <v>12473.5</v>
      </c>
      <c r="F688" s="148">
        <f t="shared" si="21"/>
        <v>1</v>
      </c>
      <c r="G688" s="1" t="str">
        <f t="shared" si="22"/>
        <v>Oui</v>
      </c>
    </row>
    <row r="689" spans="1:7">
      <c r="A689" s="1">
        <v>630011534</v>
      </c>
      <c r="B689" t="str">
        <f>_xlfn.XLOOKUP(A689,bdd_V102[FINESS juridique],bdd_V102[Raison sociale juridique],"")</f>
        <v>ALTERIS</v>
      </c>
      <c r="C689" t="str">
        <f>_xlfn.XLOOKUP(A689,bdd_V102[FINESS juridique],bdd_V102[[Région du FINESS juridique ]],"")</f>
        <v>AUVERGNE-RHÔNE-ALPES</v>
      </c>
      <c r="D689" s="1">
        <f>SUMIFS(bdd_V102[Activité combinée],bdd_V102[FINESS juridique],A689)</f>
        <v>10338</v>
      </c>
      <c r="E689" s="1">
        <f>SUMIFS(bdd_V102[Activité combinée],bdd_V102[FINESS juridique],A689,bdd_V102[Validation prérequis SUN-ES], "Oui")</f>
        <v>0</v>
      </c>
      <c r="F689" s="148">
        <f t="shared" si="21"/>
        <v>0</v>
      </c>
      <c r="G689" s="1" t="str">
        <f t="shared" si="22"/>
        <v>Non</v>
      </c>
    </row>
    <row r="690" spans="1:7">
      <c r="A690" s="1">
        <v>630781110</v>
      </c>
      <c r="B690" t="str">
        <f>_xlfn.XLOOKUP(A690,bdd_V102[FINESS juridique],bdd_V102[Raison sociale juridique],"")</f>
        <v>CENTRE LUTTE CONTRE LE CANCER J.PERRIN</v>
      </c>
      <c r="C690" t="str">
        <f>_xlfn.XLOOKUP(A690,bdd_V102[FINESS juridique],bdd_V102[[Région du FINESS juridique ]],"")</f>
        <v>AUVERGNE-RHÔNE-ALPES</v>
      </c>
      <c r="D690" s="1">
        <f>SUMIFS(bdd_V102[Activité combinée],bdd_V102[FINESS juridique],A690)</f>
        <v>69632</v>
      </c>
      <c r="E690" s="1">
        <f>SUMIFS(bdd_V102[Activité combinée],bdd_V102[FINESS juridique],A690,bdd_V102[Validation prérequis SUN-ES], "Oui")</f>
        <v>69632</v>
      </c>
      <c r="F690" s="148">
        <f t="shared" si="21"/>
        <v>1</v>
      </c>
      <c r="G690" s="1" t="str">
        <f t="shared" si="22"/>
        <v>Oui</v>
      </c>
    </row>
    <row r="691" spans="1:7">
      <c r="A691" s="1">
        <v>630781136</v>
      </c>
      <c r="B691" t="str">
        <f>_xlfn.XLOOKUP(A691,bdd_V102[FINESS juridique],bdd_V102[Raison sociale juridique],"")</f>
        <v>ASSOC HOSPITALIERE NOTRE DAME</v>
      </c>
      <c r="C691" t="str">
        <f>_xlfn.XLOOKUP(A691,bdd_V102[FINESS juridique],bdd_V102[[Région du FINESS juridique ]],"")</f>
        <v>AUVERGNE-RHÔNE-ALPES</v>
      </c>
      <c r="D691" s="1">
        <f>SUMIFS(bdd_V102[Activité combinée],bdd_V102[FINESS juridique],A691)</f>
        <v>11989</v>
      </c>
      <c r="E691" s="1">
        <f>SUMIFS(bdd_V102[Activité combinée],bdd_V102[FINESS juridique],A691,bdd_V102[Validation prérequis SUN-ES], "Oui")</f>
        <v>11989</v>
      </c>
      <c r="F691" s="148">
        <f t="shared" si="21"/>
        <v>1</v>
      </c>
      <c r="G691" s="1" t="str">
        <f t="shared" si="22"/>
        <v>Oui</v>
      </c>
    </row>
    <row r="692" spans="1:7">
      <c r="A692" s="1">
        <v>630786754</v>
      </c>
      <c r="B692" t="str">
        <f>_xlfn.XLOOKUP(A692,bdd_V102[FINESS juridique],bdd_V102[Raison sociale juridique],"")</f>
        <v>ASSOCIATION HOSPITALIERE SAINTE MARIE</v>
      </c>
      <c r="C692" t="str">
        <f>_xlfn.XLOOKUP(A692,bdd_V102[FINESS juridique],bdd_V102[[Région du FINESS juridique ]],"")</f>
        <v>AUVERGNE-RHÔNE-ALPES</v>
      </c>
      <c r="D692" s="1">
        <f>SUMIFS(bdd_V102[Activité combinée],bdd_V102[FINESS juridique],A692)</f>
        <v>257968.5</v>
      </c>
      <c r="E692" s="1">
        <f>SUMIFS(bdd_V102[Activité combinée],bdd_V102[FINESS juridique],A692,bdd_V102[Validation prérequis SUN-ES], "Oui")</f>
        <v>195112.25</v>
      </c>
      <c r="F692" s="148">
        <f t="shared" si="21"/>
        <v>0.75634137501284071</v>
      </c>
      <c r="G692" s="1" t="str">
        <f t="shared" si="22"/>
        <v>Non</v>
      </c>
    </row>
    <row r="693" spans="1:7">
      <c r="A693" s="1">
        <v>640000089</v>
      </c>
      <c r="B693" t="str">
        <f>_xlfn.XLOOKUP(A693,bdd_V102[FINESS juridique],bdd_V102[Raison sociale juridique],"")</f>
        <v>ASSOC INST HEL MAR DOCT PEYRET</v>
      </c>
      <c r="C693" t="str">
        <f>_xlfn.XLOOKUP(A693,bdd_V102[FINESS juridique],bdd_V102[[Région du FINESS juridique ]],"")</f>
        <v>NOUVELLE-AQUITAINE</v>
      </c>
      <c r="D693" s="1">
        <f>SUMIFS(bdd_V102[Activité combinée],bdd_V102[FINESS juridique],A693)</f>
        <v>15194.5</v>
      </c>
      <c r="E693" s="1">
        <f>SUMIFS(bdd_V102[Activité combinée],bdd_V102[FINESS juridique],A693,bdd_V102[Validation prérequis SUN-ES], "Oui")</f>
        <v>15194.5</v>
      </c>
      <c r="F693" s="148">
        <f t="shared" si="21"/>
        <v>1</v>
      </c>
      <c r="G693" s="1" t="str">
        <f t="shared" si="22"/>
        <v>Oui</v>
      </c>
    </row>
    <row r="694" spans="1:7">
      <c r="A694" s="1">
        <v>640000113</v>
      </c>
      <c r="B694" t="str">
        <f>_xlfn.XLOOKUP(A694,bdd_V102[FINESS juridique],bdd_V102[Raison sociale juridique],"")</f>
        <v>SAS CLINIQUE DELAY</v>
      </c>
      <c r="C694" t="str">
        <f>_xlfn.XLOOKUP(A694,bdd_V102[FINESS juridique],bdd_V102[[Région du FINESS juridique ]],"")</f>
        <v>NOUVELLE-AQUITAINE</v>
      </c>
      <c r="D694" s="1">
        <f>SUMIFS(bdd_V102[Activité combinée],bdd_V102[FINESS juridique],A694)</f>
        <v>28587</v>
      </c>
      <c r="E694" s="1">
        <f>SUMIFS(bdd_V102[Activité combinée],bdd_V102[FINESS juridique],A694,bdd_V102[Validation prérequis SUN-ES], "Oui")</f>
        <v>18619.5</v>
      </c>
      <c r="F694" s="148">
        <f t="shared" si="21"/>
        <v>0.65132752649805858</v>
      </c>
      <c r="G694" s="1" t="str">
        <f t="shared" si="22"/>
        <v>Non</v>
      </c>
    </row>
    <row r="695" spans="1:7">
      <c r="A695" s="1">
        <v>640000154</v>
      </c>
      <c r="B695" t="str">
        <f>_xlfn.XLOOKUP(A695,bdd_V102[FINESS juridique],bdd_V102[Raison sociale juridique],"")</f>
        <v>SARL CLINIQUE MIRAMBEAU</v>
      </c>
      <c r="C695" t="str">
        <f>_xlfn.XLOOKUP(A695,bdd_V102[FINESS juridique],bdd_V102[[Région du FINESS juridique ]],"")</f>
        <v>NOUVELLE-AQUITAINE</v>
      </c>
      <c r="D695" s="1">
        <f>SUMIFS(bdd_V102[Activité combinée],bdd_V102[FINESS juridique],A695)</f>
        <v>13755.25</v>
      </c>
      <c r="E695" s="1">
        <f>SUMIFS(bdd_V102[Activité combinée],bdd_V102[FINESS juridique],A695,bdd_V102[Validation prérequis SUN-ES], "Oui")</f>
        <v>13755.25</v>
      </c>
      <c r="F695" s="148">
        <f t="shared" si="21"/>
        <v>1</v>
      </c>
      <c r="G695" s="1" t="str">
        <f t="shared" si="22"/>
        <v>Oui</v>
      </c>
    </row>
    <row r="696" spans="1:7">
      <c r="A696" s="1">
        <v>640000212</v>
      </c>
      <c r="B696" t="str">
        <f>_xlfn.XLOOKUP(A696,bdd_V102[FINESS juridique],bdd_V102[Raison sociale juridique],"")</f>
        <v>SAS CLINIQUE AGUILERA</v>
      </c>
      <c r="C696" t="str">
        <f>_xlfn.XLOOKUP(A696,bdd_V102[FINESS juridique],bdd_V102[[Région du FINESS juridique ]],"")</f>
        <v>NOUVELLE-AQUITAINE</v>
      </c>
      <c r="D696" s="1">
        <f>SUMIFS(bdd_V102[Activité combinée],bdd_V102[FINESS juridique],A696)</f>
        <v>47841</v>
      </c>
      <c r="E696" s="1">
        <f>SUMIFS(bdd_V102[Activité combinée],bdd_V102[FINESS juridique],A696,bdd_V102[Validation prérequis SUN-ES], "Oui")</f>
        <v>47841</v>
      </c>
      <c r="F696" s="148">
        <f t="shared" si="21"/>
        <v>1</v>
      </c>
      <c r="G696" s="1" t="str">
        <f t="shared" si="22"/>
        <v>Oui</v>
      </c>
    </row>
    <row r="697" spans="1:7">
      <c r="A697" s="1">
        <v>640000238</v>
      </c>
      <c r="B697" t="str">
        <f>_xlfn.XLOOKUP(A697,bdd_V102[FINESS juridique],bdd_V102[Raison sociale juridique],"")</f>
        <v>ASSOCIATION CENTRE MEDICAL TOKI EDER</v>
      </c>
      <c r="C697" t="str">
        <f>_xlfn.XLOOKUP(A697,bdd_V102[FINESS juridique],bdd_V102[[Région du FINESS juridique ]],"")</f>
        <v>NOUVELLE-AQUITAINE</v>
      </c>
      <c r="D697" s="1">
        <f>SUMIFS(bdd_V102[Activité combinée],bdd_V102[FINESS juridique],A697)</f>
        <v>17942</v>
      </c>
      <c r="E697" s="1">
        <f>SUMIFS(bdd_V102[Activité combinée],bdd_V102[FINESS juridique],A697,bdd_V102[Validation prérequis SUN-ES], "Oui")</f>
        <v>17942</v>
      </c>
      <c r="F697" s="148">
        <f t="shared" si="21"/>
        <v>1</v>
      </c>
      <c r="G697" s="1" t="str">
        <f t="shared" si="22"/>
        <v>Oui</v>
      </c>
    </row>
    <row r="698" spans="1:7">
      <c r="A698" s="1">
        <v>640000253</v>
      </c>
      <c r="B698" t="str">
        <f>_xlfn.XLOOKUP(A698,bdd_V102[FINESS juridique],bdd_V102[Raison sociale juridique],"")</f>
        <v>STE D'EXPLOIT. DU CENTRE LES TERRASSES</v>
      </c>
      <c r="C698" t="str">
        <f>_xlfn.XLOOKUP(A698,bdd_V102[FINESS juridique],bdd_V102[[Région du FINESS juridique ]],"")</f>
        <v>NOUVELLE-AQUITAINE</v>
      </c>
      <c r="D698" s="1">
        <f>SUMIFS(bdd_V102[Activité combinée],bdd_V102[FINESS juridique],A698)</f>
        <v>10232</v>
      </c>
      <c r="E698" s="1">
        <f>SUMIFS(bdd_V102[Activité combinée],bdd_V102[FINESS juridique],A698,bdd_V102[Validation prérequis SUN-ES], "Oui")</f>
        <v>10232</v>
      </c>
      <c r="F698" s="148">
        <f t="shared" si="21"/>
        <v>1</v>
      </c>
      <c r="G698" s="1" t="str">
        <f t="shared" si="22"/>
        <v>Oui</v>
      </c>
    </row>
    <row r="699" spans="1:7">
      <c r="A699" s="1">
        <v>640000287</v>
      </c>
      <c r="B699" t="str">
        <f>_xlfn.XLOOKUP(A699,bdd_V102[FINESS juridique],bdd_V102[Raison sociale juridique],"")</f>
        <v>SARL TROTOT</v>
      </c>
      <c r="C699" t="str">
        <f>_xlfn.XLOOKUP(A699,bdd_V102[FINESS juridique],bdd_V102[[Région du FINESS juridique ]],"")</f>
        <v>NOUVELLE-AQUITAINE</v>
      </c>
      <c r="D699" s="1">
        <f>SUMIFS(bdd_V102[Activité combinée],bdd_V102[FINESS juridique],A699)</f>
        <v>12483</v>
      </c>
      <c r="E699" s="1">
        <f>SUMIFS(bdd_V102[Activité combinée],bdd_V102[FINESS juridique],A699,bdd_V102[Validation prérequis SUN-ES], "Oui")</f>
        <v>12483</v>
      </c>
      <c r="F699" s="148">
        <f t="shared" si="21"/>
        <v>1</v>
      </c>
      <c r="G699" s="1" t="str">
        <f t="shared" si="22"/>
        <v>Oui</v>
      </c>
    </row>
    <row r="700" spans="1:7">
      <c r="A700" s="1">
        <v>640000295</v>
      </c>
      <c r="B700" t="str">
        <f>_xlfn.XLOOKUP(A700,bdd_V102[FINESS juridique],bdd_V102[Raison sociale juridique],"")</f>
        <v>CENTRE GRANCHER CYRANO</v>
      </c>
      <c r="C700" t="str">
        <f>_xlfn.XLOOKUP(A700,bdd_V102[FINESS juridique],bdd_V102[[Région du FINESS juridique ]],"")</f>
        <v>NOUVELLE-AQUITAINE</v>
      </c>
      <c r="D700" s="1">
        <f>SUMIFS(bdd_V102[Activité combinée],bdd_V102[FINESS juridique],A700)</f>
        <v>18809</v>
      </c>
      <c r="E700" s="1">
        <f>SUMIFS(bdd_V102[Activité combinée],bdd_V102[FINESS juridique],A700,bdd_V102[Validation prérequis SUN-ES], "Oui")</f>
        <v>18809</v>
      </c>
      <c r="F700" s="148">
        <f t="shared" si="21"/>
        <v>1</v>
      </c>
      <c r="G700" s="1" t="str">
        <f t="shared" si="22"/>
        <v>Oui</v>
      </c>
    </row>
    <row r="701" spans="1:7">
      <c r="A701" s="1">
        <v>640000303</v>
      </c>
      <c r="B701" t="str">
        <f>_xlfn.XLOOKUP(A701,bdd_V102[FINESS juridique],bdd_V102[Raison sociale juridique],"")</f>
        <v>SAS CENTRE MEDICAL LANDOUZY</v>
      </c>
      <c r="C701" t="str">
        <f>_xlfn.XLOOKUP(A701,bdd_V102[FINESS juridique],bdd_V102[[Région du FINESS juridique ]],"")</f>
        <v>NOUVELLE-AQUITAINE</v>
      </c>
      <c r="D701" s="1">
        <f>SUMIFS(bdd_V102[Activité combinée],bdd_V102[FINESS juridique],A701)</f>
        <v>10926.5</v>
      </c>
      <c r="E701" s="1">
        <f>SUMIFS(bdd_V102[Activité combinée],bdd_V102[FINESS juridique],A701,bdd_V102[Validation prérequis SUN-ES], "Oui")</f>
        <v>10926.5</v>
      </c>
      <c r="F701" s="148">
        <f t="shared" si="21"/>
        <v>1</v>
      </c>
      <c r="G701" s="1" t="str">
        <f t="shared" si="22"/>
        <v>Oui</v>
      </c>
    </row>
    <row r="702" spans="1:7">
      <c r="A702" s="1">
        <v>640000337</v>
      </c>
      <c r="B702" t="str">
        <f>_xlfn.XLOOKUP(A702,bdd_V102[FINESS juridique],bdd_V102[Raison sociale juridique],"")</f>
        <v>MARIENIA SA</v>
      </c>
      <c r="C702" t="str">
        <f>_xlfn.XLOOKUP(A702,bdd_V102[FINESS juridique],bdd_V102[[Région du FINESS juridique ]],"")</f>
        <v>NOUVELLE-AQUITAINE</v>
      </c>
      <c r="D702" s="1">
        <f>SUMIFS(bdd_V102[Activité combinée],bdd_V102[FINESS juridique],A702)</f>
        <v>21443</v>
      </c>
      <c r="E702" s="1">
        <f>SUMIFS(bdd_V102[Activité combinée],bdd_V102[FINESS juridique],A702,bdd_V102[Validation prérequis SUN-ES], "Oui")</f>
        <v>21443</v>
      </c>
      <c r="F702" s="148">
        <f t="shared" si="21"/>
        <v>1</v>
      </c>
      <c r="G702" s="1" t="str">
        <f t="shared" si="22"/>
        <v>Oui</v>
      </c>
    </row>
    <row r="703" spans="1:7">
      <c r="A703" s="1">
        <v>640000360</v>
      </c>
      <c r="B703" t="str">
        <f>_xlfn.XLOOKUP(A703,bdd_V102[FINESS juridique],bdd_V102[Raison sociale juridique],"")</f>
        <v>SA POLYCLINIQUE COTE BASQUE SUD</v>
      </c>
      <c r="C703" t="str">
        <f>_xlfn.XLOOKUP(A703,bdd_V102[FINESS juridique],bdd_V102[[Région du FINESS juridique ]],"")</f>
        <v>NOUVELLE-AQUITAINE</v>
      </c>
      <c r="D703" s="1">
        <f>SUMIFS(bdd_V102[Activité combinée],bdd_V102[FINESS juridique],A703)</f>
        <v>33164.5</v>
      </c>
      <c r="E703" s="1">
        <f>SUMIFS(bdd_V102[Activité combinée],bdd_V102[FINESS juridique],A703,bdd_V102[Validation prérequis SUN-ES], "Oui")</f>
        <v>33164.5</v>
      </c>
      <c r="F703" s="148">
        <f t="shared" si="21"/>
        <v>1</v>
      </c>
      <c r="G703" s="1" t="str">
        <f t="shared" si="22"/>
        <v>Oui</v>
      </c>
    </row>
    <row r="704" spans="1:7">
      <c r="A704" s="1">
        <v>640000469</v>
      </c>
      <c r="B704" t="str">
        <f>_xlfn.XLOOKUP(A704,bdd_V102[FINESS juridique],bdd_V102[Raison sociale juridique],"")</f>
        <v>SAS POLYCLINIQUE DE NAVARRE</v>
      </c>
      <c r="C704" t="str">
        <f>_xlfn.XLOOKUP(A704,bdd_V102[FINESS juridique],bdd_V102[[Région du FINESS juridique ]],"")</f>
        <v>NOUVELLE-AQUITAINE</v>
      </c>
      <c r="D704" s="1">
        <f>SUMIFS(bdd_V102[Activité combinée],bdd_V102[FINESS juridique],A704)</f>
        <v>86250</v>
      </c>
      <c r="E704" s="1">
        <f>SUMIFS(bdd_V102[Activité combinée],bdd_V102[FINESS juridique],A704,bdd_V102[Validation prérequis SUN-ES], "Oui")</f>
        <v>86250</v>
      </c>
      <c r="F704" s="148">
        <f t="shared" si="21"/>
        <v>1</v>
      </c>
      <c r="G704" s="1" t="str">
        <f t="shared" si="22"/>
        <v>Oui</v>
      </c>
    </row>
    <row r="705" spans="1:7">
      <c r="A705" s="1">
        <v>640000568</v>
      </c>
      <c r="B705" t="str">
        <f>_xlfn.XLOOKUP(A705,bdd_V102[FINESS juridique],bdd_V102[Raison sociale juridique],"")</f>
        <v>SAS STE NELLE EXPLOIT CLIN CARDIO.</v>
      </c>
      <c r="C705" t="str">
        <f>_xlfn.XLOOKUP(A705,bdd_V102[FINESS juridique],bdd_V102[[Région du FINESS juridique ]],"")</f>
        <v>NOUVELLE-AQUITAINE</v>
      </c>
      <c r="D705" s="1">
        <f>SUMIFS(bdd_V102[Activité combinée],bdd_V102[FINESS juridique],A705)</f>
        <v>29866.5</v>
      </c>
      <c r="E705" s="1">
        <f>SUMIFS(bdd_V102[Activité combinée],bdd_V102[FINESS juridique],A705,bdd_V102[Validation prérequis SUN-ES], "Oui")</f>
        <v>29866.5</v>
      </c>
      <c r="F705" s="148">
        <f t="shared" si="21"/>
        <v>1</v>
      </c>
      <c r="G705" s="1" t="str">
        <f t="shared" si="22"/>
        <v>Oui</v>
      </c>
    </row>
    <row r="706" spans="1:7">
      <c r="A706" s="1">
        <v>640000626</v>
      </c>
      <c r="B706" t="str">
        <f>_xlfn.XLOOKUP(A706,bdd_V102[FINESS juridique],bdd_V102[Raison sociale juridique],"")</f>
        <v>ASSOCIATION SAINT ANTOINE</v>
      </c>
      <c r="C706" t="str">
        <f>_xlfn.XLOOKUP(A706,bdd_V102[FINESS juridique],bdd_V102[[Région du FINESS juridique ]],"")</f>
        <v>NOUVELLE-AQUITAINE</v>
      </c>
      <c r="D706" s="1">
        <f>SUMIFS(bdd_V102[Activité combinée],bdd_V102[FINESS juridique],A706)</f>
        <v>2233.5</v>
      </c>
      <c r="E706" s="1">
        <f>SUMIFS(bdd_V102[Activité combinée],bdd_V102[FINESS juridique],A706,bdd_V102[Validation prérequis SUN-ES], "Oui")</f>
        <v>0</v>
      </c>
      <c r="F706" s="148">
        <f t="shared" si="21"/>
        <v>0</v>
      </c>
      <c r="G706" s="1" t="str">
        <f t="shared" si="22"/>
        <v>Non</v>
      </c>
    </row>
    <row r="707" spans="1:7">
      <c r="A707" s="1">
        <v>640001681</v>
      </c>
      <c r="B707" t="str">
        <f>_xlfn.XLOOKUP(A707,bdd_V102[FINESS juridique],bdd_V102[Raison sociale juridique],"")</f>
        <v>CENTRE DE REEDUCATION FONCTIONNELLE</v>
      </c>
      <c r="C707" t="str">
        <f>_xlfn.XLOOKUP(A707,bdd_V102[FINESS juridique],bdd_V102[[Région du FINESS juridique ]],"")</f>
        <v>NOUVELLE-AQUITAINE</v>
      </c>
      <c r="D707" s="1">
        <f>SUMIFS(bdd_V102[Activité combinée],bdd_V102[FINESS juridique],A707)</f>
        <v>12235.5</v>
      </c>
      <c r="E707" s="1">
        <f>SUMIFS(bdd_V102[Activité combinée],bdd_V102[FINESS juridique],A707,bdd_V102[Validation prérequis SUN-ES], "Oui")</f>
        <v>0</v>
      </c>
      <c r="F707" s="148">
        <f t="shared" si="21"/>
        <v>0</v>
      </c>
      <c r="G707" s="1" t="str">
        <f t="shared" si="22"/>
        <v>Non</v>
      </c>
    </row>
    <row r="708" spans="1:7">
      <c r="A708" s="1">
        <v>640003497</v>
      </c>
      <c r="B708" t="str">
        <f>_xlfn.XLOOKUP(A708,bdd_V102[FINESS juridique],bdd_V102[Raison sociale juridique],"")</f>
        <v>SAS LES ACACIAS</v>
      </c>
      <c r="C708" t="str">
        <f>_xlfn.XLOOKUP(A708,bdd_V102[FINESS juridique],bdd_V102[[Région du FINESS juridique ]],"")</f>
        <v>NOUVELLE-AQUITAINE</v>
      </c>
      <c r="D708" s="1">
        <f>SUMIFS(bdd_V102[Activité combinée],bdd_V102[FINESS juridique],A708)</f>
        <v>12757.5</v>
      </c>
      <c r="E708" s="1">
        <f>SUMIFS(bdd_V102[Activité combinée],bdd_V102[FINESS juridique],A708,bdd_V102[Validation prérequis SUN-ES], "Oui")</f>
        <v>12757.5</v>
      </c>
      <c r="F708" s="148">
        <f t="shared" si="21"/>
        <v>1</v>
      </c>
      <c r="G708" s="1" t="str">
        <f t="shared" si="22"/>
        <v>Oui</v>
      </c>
    </row>
    <row r="709" spans="1:7">
      <c r="A709" s="1">
        <v>640003570</v>
      </c>
      <c r="B709" t="str">
        <f>_xlfn.XLOOKUP(A709,bdd_V102[FINESS juridique],bdd_V102[Raison sociale juridique],"")</f>
        <v>SANTE SERVICE BAYONNE</v>
      </c>
      <c r="C709" t="str">
        <f>_xlfn.XLOOKUP(A709,bdd_V102[FINESS juridique],bdd_V102[[Région du FINESS juridique ]],"")</f>
        <v>NOUVELLE-AQUITAINE</v>
      </c>
      <c r="D709" s="1">
        <f>SUMIFS(bdd_V102[Activité combinée],bdd_V102[FINESS juridique],A709)</f>
        <v>18122.5</v>
      </c>
      <c r="E709" s="1">
        <f>SUMIFS(bdd_V102[Activité combinée],bdd_V102[FINESS juridique],A709,bdd_V102[Validation prérequis SUN-ES], "Oui")</f>
        <v>18122.5</v>
      </c>
      <c r="F709" s="148">
        <f t="shared" si="21"/>
        <v>1</v>
      </c>
      <c r="G709" s="1" t="str">
        <f t="shared" si="22"/>
        <v>Oui</v>
      </c>
    </row>
    <row r="710" spans="1:7">
      <c r="A710" s="1">
        <v>640007019</v>
      </c>
      <c r="B710" t="str">
        <f>_xlfn.XLOOKUP(A710,bdd_V102[FINESS juridique],bdd_V102[Raison sociale juridique],"")</f>
        <v>CLINIQUE CHATEAU CARADOC</v>
      </c>
      <c r="C710" t="str">
        <f>_xlfn.XLOOKUP(A710,bdd_V102[FINESS juridique],bdd_V102[[Région du FINESS juridique ]],"")</f>
        <v>NOUVELLE-AQUITAINE</v>
      </c>
      <c r="D710" s="1">
        <f>SUMIFS(bdd_V102[Activité combinée],bdd_V102[FINESS juridique],A710)</f>
        <v>26811.75</v>
      </c>
      <c r="E710" s="1">
        <f>SUMIFS(bdd_V102[Activité combinée],bdd_V102[FINESS juridique],A710,bdd_V102[Validation prérequis SUN-ES], "Oui")</f>
        <v>26811.75</v>
      </c>
      <c r="F710" s="148">
        <f t="shared" si="21"/>
        <v>1</v>
      </c>
      <c r="G710" s="1" t="str">
        <f t="shared" si="22"/>
        <v>Oui</v>
      </c>
    </row>
    <row r="711" spans="1:7">
      <c r="A711" s="1">
        <v>640010328</v>
      </c>
      <c r="B711" t="str">
        <f>_xlfn.XLOOKUP(A711,bdd_V102[FINESS juridique],bdd_V102[Raison sociale juridique],"")</f>
        <v>ASSOCIATION MISSIONS PERE CESTAC</v>
      </c>
      <c r="C711" t="str">
        <f>_xlfn.XLOOKUP(A711,bdd_V102[FINESS juridique],bdd_V102[[Région du FINESS juridique ]],"")</f>
        <v>NOUVELLE-AQUITAINE</v>
      </c>
      <c r="D711" s="1">
        <f>SUMIFS(bdd_V102[Activité combinée],bdd_V102[FINESS juridique],A711)</f>
        <v>5607</v>
      </c>
      <c r="E711" s="1">
        <f>SUMIFS(bdd_V102[Activité combinée],bdd_V102[FINESS juridique],A711,bdd_V102[Validation prérequis SUN-ES], "Oui")</f>
        <v>0</v>
      </c>
      <c r="F711" s="148">
        <f t="shared" si="21"/>
        <v>0</v>
      </c>
      <c r="G711" s="1" t="str">
        <f t="shared" si="22"/>
        <v>Non</v>
      </c>
    </row>
    <row r="712" spans="1:7">
      <c r="A712" s="1">
        <v>640010468</v>
      </c>
      <c r="B712" t="str">
        <f>_xlfn.XLOOKUP(A712,bdd_V102[FINESS juridique],bdd_V102[Raison sociale juridique],"")</f>
        <v>SAS FRANCLET</v>
      </c>
      <c r="C712" t="str">
        <f>_xlfn.XLOOKUP(A712,bdd_V102[FINESS juridique],bdd_V102[[Région du FINESS juridique ]],"")</f>
        <v>NOUVELLE-AQUITAINE</v>
      </c>
      <c r="D712" s="1">
        <f>SUMIFS(bdd_V102[Activité combinée],bdd_V102[FINESS juridique],A712)</f>
        <v>12644.5</v>
      </c>
      <c r="E712" s="1">
        <f>SUMIFS(bdd_V102[Activité combinée],bdd_V102[FINESS juridique],A712,bdd_V102[Validation prérequis SUN-ES], "Oui")</f>
        <v>0</v>
      </c>
      <c r="F712" s="148">
        <f t="shared" si="21"/>
        <v>0</v>
      </c>
      <c r="G712" s="1" t="str">
        <f t="shared" si="22"/>
        <v>Non</v>
      </c>
    </row>
    <row r="713" spans="1:7">
      <c r="A713" s="1">
        <v>640010658</v>
      </c>
      <c r="B713" t="str">
        <f>_xlfn.XLOOKUP(A713,bdd_V102[FINESS juridique],bdd_V102[Raison sociale juridique],"")</f>
        <v>GCS CENTRE CARDIOLOGIE DU PAYS BASQUE</v>
      </c>
      <c r="C713" t="str">
        <f>_xlfn.XLOOKUP(A713,bdd_V102[FINESS juridique],bdd_V102[[Région du FINESS juridique ]],"")</f>
        <v>NOUVELLE-AQUITAINE</v>
      </c>
      <c r="D713" s="1">
        <f>SUMIFS(bdd_V102[Activité combinée],bdd_V102[FINESS juridique],A713)</f>
        <v>23234</v>
      </c>
      <c r="E713" s="1">
        <f>SUMIFS(bdd_V102[Activité combinée],bdd_V102[FINESS juridique],A713,bdd_V102[Validation prérequis SUN-ES], "Oui")</f>
        <v>23234</v>
      </c>
      <c r="F713" s="148">
        <f t="shared" si="21"/>
        <v>1</v>
      </c>
      <c r="G713" s="1" t="str">
        <f t="shared" si="22"/>
        <v>Oui</v>
      </c>
    </row>
    <row r="714" spans="1:7">
      <c r="A714" s="1">
        <v>640011508</v>
      </c>
      <c r="B714" t="str">
        <f>_xlfn.XLOOKUP(A714,bdd_V102[FINESS juridique],bdd_V102[Raison sociale juridique],"")</f>
        <v>ASS. HOSPIT A DOM. BEARN SOULE</v>
      </c>
      <c r="C714" t="str">
        <f>_xlfn.XLOOKUP(A714,bdd_V102[FINESS juridique],bdd_V102[[Région du FINESS juridique ]],"")</f>
        <v>NOUVELLE-AQUITAINE</v>
      </c>
      <c r="D714" s="1">
        <f>SUMIFS(bdd_V102[Activité combinée],bdd_V102[FINESS juridique],A714)</f>
        <v>6149</v>
      </c>
      <c r="E714" s="1">
        <f>SUMIFS(bdd_V102[Activité combinée],bdd_V102[FINESS juridique],A714,bdd_V102[Validation prérequis SUN-ES], "Oui")</f>
        <v>6149</v>
      </c>
      <c r="F714" s="148">
        <f t="shared" si="21"/>
        <v>1</v>
      </c>
      <c r="G714" s="1" t="str">
        <f t="shared" si="22"/>
        <v>Oui</v>
      </c>
    </row>
    <row r="715" spans="1:7">
      <c r="A715" s="1">
        <v>640012209</v>
      </c>
      <c r="B715" t="str">
        <f>_xlfn.XLOOKUP(A715,bdd_V102[FINESS juridique],bdd_V102[Raison sociale juridique],"")</f>
        <v>SAS CLINIQUE BELHARRA</v>
      </c>
      <c r="C715" t="str">
        <f>_xlfn.XLOOKUP(A715,bdd_V102[FINESS juridique],bdd_V102[[Région du FINESS juridique ]],"")</f>
        <v>NOUVELLE-AQUITAINE</v>
      </c>
      <c r="D715" s="1">
        <f>SUMIFS(bdd_V102[Activité combinée],bdd_V102[FINESS juridique],A715)</f>
        <v>96841.5</v>
      </c>
      <c r="E715" s="1">
        <f>SUMIFS(bdd_V102[Activité combinée],bdd_V102[FINESS juridique],A715,bdd_V102[Validation prérequis SUN-ES], "Oui")</f>
        <v>96841.5</v>
      </c>
      <c r="F715" s="148">
        <f t="shared" ref="F715:F778" si="23">E715/D715</f>
        <v>1</v>
      </c>
      <c r="G715" s="1" t="str">
        <f t="shared" si="22"/>
        <v>Oui</v>
      </c>
    </row>
    <row r="716" spans="1:7">
      <c r="A716" s="1">
        <v>640017612</v>
      </c>
      <c r="B716" t="str">
        <f>_xlfn.XLOOKUP(A716,bdd_V102[FINESS juridique],bdd_V102[Raison sociale juridique],"")</f>
        <v>SAS NEPHROCARE BEARN</v>
      </c>
      <c r="C716" t="str">
        <f>_xlfn.XLOOKUP(A716,bdd_V102[FINESS juridique],bdd_V102[[Région du FINESS juridique ]],"")</f>
        <v>NOUVELLE-AQUITAINE</v>
      </c>
      <c r="D716" s="1">
        <f>SUMIFS(bdd_V102[Activité combinée],bdd_V102[FINESS juridique],A716)</f>
        <v>14681</v>
      </c>
      <c r="E716" s="1">
        <f>SUMIFS(bdd_V102[Activité combinée],bdd_V102[FINESS juridique],A716,bdd_V102[Validation prérequis SUN-ES], "Oui")</f>
        <v>0</v>
      </c>
      <c r="F716" s="148">
        <f t="shared" si="23"/>
        <v>0</v>
      </c>
      <c r="G716" s="1" t="str">
        <f t="shared" si="22"/>
        <v>Non</v>
      </c>
    </row>
    <row r="717" spans="1:7">
      <c r="A717" s="1">
        <v>640017893</v>
      </c>
      <c r="B717" t="str">
        <f>_xlfn.XLOOKUP(A717,bdd_V102[FINESS juridique],bdd_V102[Raison sociale juridique],"")</f>
        <v>SAS CLINIQUE D'AMADE</v>
      </c>
      <c r="C717" t="str">
        <f>_xlfn.XLOOKUP(A717,bdd_V102[FINESS juridique],bdd_V102[[Région du FINESS juridique ]],"")</f>
        <v>NOUVELLE-AQUITAINE</v>
      </c>
      <c r="D717" s="1">
        <f>SUMIFS(bdd_V102[Activité combinée],bdd_V102[FINESS juridique],A717)</f>
        <v>12543.75</v>
      </c>
      <c r="E717" s="1">
        <f>SUMIFS(bdd_V102[Activité combinée],bdd_V102[FINESS juridique],A717,bdd_V102[Validation prérequis SUN-ES], "Oui")</f>
        <v>12543.75</v>
      </c>
      <c r="F717" s="148">
        <f t="shared" si="23"/>
        <v>1</v>
      </c>
      <c r="G717" s="1" t="str">
        <f t="shared" si="22"/>
        <v>Oui</v>
      </c>
    </row>
    <row r="718" spans="1:7">
      <c r="A718" s="1">
        <v>640019626</v>
      </c>
      <c r="B718" t="str">
        <f>_xlfn.XLOOKUP(A718,bdd_V102[FINESS juridique],bdd_V102[Raison sociale juridique],"")</f>
        <v>GCS COTE BASQUE SUD - POLYCLINIQUE SAINT-JEAN-DE-LUZ</v>
      </c>
      <c r="C718" t="str">
        <f>_xlfn.XLOOKUP(A718,bdd_V102[FINESS juridique],bdd_V102[[Région du FINESS juridique ]],"")</f>
        <v>NOUVELLE-AQUITAINE</v>
      </c>
      <c r="D718" s="1">
        <f>SUMIFS(bdd_V102[Activité combinée],bdd_V102[FINESS juridique],A718)</f>
        <v>7387</v>
      </c>
      <c r="E718" s="1">
        <f>SUMIFS(bdd_V102[Activité combinée],bdd_V102[FINESS juridique],A718,bdd_V102[Validation prérequis SUN-ES], "Oui")</f>
        <v>0</v>
      </c>
      <c r="F718" s="148">
        <f t="shared" si="23"/>
        <v>0</v>
      </c>
      <c r="G718" s="1" t="str">
        <f t="shared" si="22"/>
        <v>Non</v>
      </c>
    </row>
    <row r="719" spans="1:7">
      <c r="A719" s="1">
        <v>640020640</v>
      </c>
      <c r="B719" t="str">
        <f>_xlfn.XLOOKUP(A719,bdd_V102[FINESS juridique],bdd_V102[Raison sociale juridique],"")</f>
        <v>GCS ORTHEZIEN DE CHIRURGIE</v>
      </c>
      <c r="C719" t="str">
        <f>_xlfn.XLOOKUP(A719,bdd_V102[FINESS juridique],bdd_V102[[Région du FINESS juridique ]],"")</f>
        <v>NOUVELLE-AQUITAINE</v>
      </c>
      <c r="D719" s="1">
        <f>SUMIFS(bdd_V102[Activité combinée],bdd_V102[FINESS juridique],A719)</f>
        <v>5546</v>
      </c>
      <c r="E719" s="1">
        <f>SUMIFS(bdd_V102[Activité combinée],bdd_V102[FINESS juridique],A719,bdd_V102[Validation prérequis SUN-ES], "Oui")</f>
        <v>0</v>
      </c>
      <c r="F719" s="148">
        <f t="shared" si="23"/>
        <v>0</v>
      </c>
      <c r="G719" s="1" t="str">
        <f t="shared" si="22"/>
        <v>Non</v>
      </c>
    </row>
    <row r="720" spans="1:7">
      <c r="A720" s="1">
        <v>640790374</v>
      </c>
      <c r="B720" t="str">
        <f>_xlfn.XLOOKUP(A720,bdd_V102[FINESS juridique],bdd_V102[Raison sociale juridique],"")</f>
        <v>ASS DEP PUPILLES ENSEIGN PUBLIC DES PA</v>
      </c>
      <c r="C720" t="str">
        <f>_xlfn.XLOOKUP(A720,bdd_V102[FINESS juridique],bdd_V102[[Région du FINESS juridique ]],"")</f>
        <v>NOUVELLE-AQUITAINE</v>
      </c>
      <c r="D720" s="1">
        <f>SUMIFS(bdd_V102[Activité combinée],bdd_V102[FINESS juridique],A720)</f>
        <v>481.5</v>
      </c>
      <c r="E720" s="1">
        <f>SUMIFS(bdd_V102[Activité combinée],bdd_V102[FINESS juridique],A720,bdd_V102[Validation prérequis SUN-ES], "Oui")</f>
        <v>0</v>
      </c>
      <c r="F720" s="148">
        <f t="shared" si="23"/>
        <v>0</v>
      </c>
      <c r="G720" s="1" t="str">
        <f t="shared" si="22"/>
        <v>Non</v>
      </c>
    </row>
    <row r="721" spans="1:7">
      <c r="A721" s="1">
        <v>650000128</v>
      </c>
      <c r="B721" t="str">
        <f>_xlfn.XLOOKUP(A721,bdd_V102[FINESS juridique],bdd_V102[Raison sociale juridique],"")</f>
        <v>MEDT CAPVERN</v>
      </c>
      <c r="C721" t="str">
        <f>_xlfn.XLOOKUP(A721,bdd_V102[FINESS juridique],bdd_V102[[Région du FINESS juridique ]],"")</f>
        <v>OCCITANIE</v>
      </c>
      <c r="D721" s="1">
        <f>SUMIFS(bdd_V102[Activité combinée],bdd_V102[FINESS juridique],A721)</f>
        <v>5409.5</v>
      </c>
      <c r="E721" s="1">
        <f>SUMIFS(bdd_V102[Activité combinée],bdd_V102[FINESS juridique],A721,bdd_V102[Validation prérequis SUN-ES], "Oui")</f>
        <v>5409.5</v>
      </c>
      <c r="F721" s="148">
        <f t="shared" si="23"/>
        <v>1</v>
      </c>
      <c r="G721" s="1" t="str">
        <f t="shared" si="22"/>
        <v>Oui</v>
      </c>
    </row>
    <row r="722" spans="1:7">
      <c r="A722" s="1">
        <v>650000243</v>
      </c>
      <c r="B722" t="str">
        <f>_xlfn.XLOOKUP(A722,bdd_V102[FINESS juridique],bdd_V102[Raison sociale juridique],"")</f>
        <v>POLYCL DE L'ORMEAU</v>
      </c>
      <c r="C722" t="str">
        <f>_xlfn.XLOOKUP(A722,bdd_V102[FINESS juridique],bdd_V102[[Région du FINESS juridique ]],"")</f>
        <v>OCCITANIE</v>
      </c>
      <c r="D722" s="1">
        <f>SUMIFS(bdd_V102[Activité combinée],bdd_V102[FINESS juridique],A722)</f>
        <v>71693</v>
      </c>
      <c r="E722" s="1">
        <f>SUMIFS(bdd_V102[Activité combinée],bdd_V102[FINESS juridique],A722,bdd_V102[Validation prérequis SUN-ES], "Oui")</f>
        <v>71693</v>
      </c>
      <c r="F722" s="148">
        <f t="shared" si="23"/>
        <v>1</v>
      </c>
      <c r="G722" s="1" t="str">
        <f t="shared" si="22"/>
        <v>Oui</v>
      </c>
    </row>
    <row r="723" spans="1:7">
      <c r="A723" s="1">
        <v>650000276</v>
      </c>
      <c r="B723" t="str">
        <f>_xlfn.XLOOKUP(A723,bdd_V102[FINESS juridique],bdd_V102[Raison sociale juridique],"")</f>
        <v>SAS CL REPUBLIQUE</v>
      </c>
      <c r="C723" t="str">
        <f>_xlfn.XLOOKUP(A723,bdd_V102[FINESS juridique],bdd_V102[[Région du FINESS juridique ]],"")</f>
        <v>OCCITANIE</v>
      </c>
      <c r="D723" s="1">
        <f>SUMIFS(bdd_V102[Activité combinée],bdd_V102[FINESS juridique],A723)</f>
        <v>8151</v>
      </c>
      <c r="E723" s="1">
        <f>SUMIFS(bdd_V102[Activité combinée],bdd_V102[FINESS juridique],A723,bdd_V102[Validation prérequis SUN-ES], "Oui")</f>
        <v>0</v>
      </c>
      <c r="F723" s="148">
        <f t="shared" si="23"/>
        <v>0</v>
      </c>
      <c r="G723" s="1" t="str">
        <f t="shared" si="22"/>
        <v>Non</v>
      </c>
    </row>
    <row r="724" spans="1:7">
      <c r="A724" s="1">
        <v>650000284</v>
      </c>
      <c r="B724" t="str">
        <f>_xlfn.XLOOKUP(A724,bdd_V102[FINESS juridique],bdd_V102[Raison sociale juridique],"")</f>
        <v>SA MEDICA FRANCE</v>
      </c>
      <c r="C724" t="str">
        <f>_xlfn.XLOOKUP(A724,bdd_V102[FINESS juridique],bdd_V102[[Région du FINESS juridique ]],"")</f>
        <v>OCCITANIE</v>
      </c>
      <c r="D724" s="1">
        <f>SUMIFS(bdd_V102[Activité combinée],bdd_V102[FINESS juridique],A724)</f>
        <v>6318.5</v>
      </c>
      <c r="E724" s="1">
        <f>SUMIFS(bdd_V102[Activité combinée],bdd_V102[FINESS juridique],A724,bdd_V102[Validation prérequis SUN-ES], "Oui")</f>
        <v>6318.5</v>
      </c>
      <c r="F724" s="148">
        <f t="shared" si="23"/>
        <v>1</v>
      </c>
      <c r="G724" s="1" t="str">
        <f t="shared" si="22"/>
        <v>Oui</v>
      </c>
    </row>
    <row r="725" spans="1:7">
      <c r="A725" s="1">
        <v>650003148</v>
      </c>
      <c r="B725" t="str">
        <f>_xlfn.XLOOKUP(A725,bdd_V102[FINESS juridique],bdd_V102[Raison sociale juridique],"")</f>
        <v>GCS RESAPY</v>
      </c>
      <c r="C725" t="str">
        <f>_xlfn.XLOOKUP(A725,bdd_V102[FINESS juridique],bdd_V102[[Région du FINESS juridique ]],"")</f>
        <v>OCCITANIE</v>
      </c>
      <c r="D725" s="1">
        <f>SUMIFS(bdd_V102[Activité combinée],bdd_V102[FINESS juridique],A725)</f>
        <v>9675.5</v>
      </c>
      <c r="E725" s="1">
        <f>SUMIFS(bdd_V102[Activité combinée],bdd_V102[FINESS juridique],A725,bdd_V102[Validation prérequis SUN-ES], "Oui")</f>
        <v>9675.5</v>
      </c>
      <c r="F725" s="148">
        <f t="shared" si="23"/>
        <v>1</v>
      </c>
      <c r="G725" s="1" t="str">
        <f t="shared" si="22"/>
        <v>Oui</v>
      </c>
    </row>
    <row r="726" spans="1:7">
      <c r="A726" s="1">
        <v>660000043</v>
      </c>
      <c r="B726" t="str">
        <f>_xlfn.XLOOKUP(A726,bdd_V102[FINESS juridique],bdd_V102[Raison sociale juridique],"")</f>
        <v>AL SOLA</v>
      </c>
      <c r="C726" t="str">
        <f>_xlfn.XLOOKUP(A726,bdd_V102[FINESS juridique],bdd_V102[[Région du FINESS juridique ]],"")</f>
        <v>OCCITANIE</v>
      </c>
      <c r="D726" s="1">
        <f>SUMIFS(bdd_V102[Activité combinée],bdd_V102[FINESS juridique],A726)</f>
        <v>7385.5</v>
      </c>
      <c r="E726" s="1">
        <f>SUMIFS(bdd_V102[Activité combinée],bdd_V102[FINESS juridique],A726,bdd_V102[Validation prérequis SUN-ES], "Oui")</f>
        <v>7385.5</v>
      </c>
      <c r="F726" s="148">
        <f t="shared" si="23"/>
        <v>1</v>
      </c>
      <c r="G726" s="1" t="str">
        <f t="shared" si="22"/>
        <v>Oui</v>
      </c>
    </row>
    <row r="727" spans="1:7">
      <c r="A727" s="1">
        <v>660000142</v>
      </c>
      <c r="B727" t="str">
        <f>_xlfn.XLOOKUP(A727,bdd_V102[FINESS juridique],bdd_V102[Raison sociale juridique],"")</f>
        <v>SA CL DU PRE</v>
      </c>
      <c r="C727" t="str">
        <f>_xlfn.XLOOKUP(A727,bdd_V102[FINESS juridique],bdd_V102[[Région du FINESS juridique ]],"")</f>
        <v>OCCITANIE</v>
      </c>
      <c r="D727" s="1">
        <f>SUMIFS(bdd_V102[Activité combinée],bdd_V102[FINESS juridique],A727)</f>
        <v>25761.5</v>
      </c>
      <c r="E727" s="1">
        <f>SUMIFS(bdd_V102[Activité combinée],bdd_V102[FINESS juridique],A727,bdd_V102[Validation prérequis SUN-ES], "Oui")</f>
        <v>25761.5</v>
      </c>
      <c r="F727" s="148">
        <f t="shared" si="23"/>
        <v>1</v>
      </c>
      <c r="G727" s="1" t="str">
        <f t="shared" si="22"/>
        <v>Oui</v>
      </c>
    </row>
    <row r="728" spans="1:7">
      <c r="A728" s="1">
        <v>660000183</v>
      </c>
      <c r="B728" t="str">
        <f>_xlfn.XLOOKUP(A728,bdd_V102[FINESS juridique],bdd_V102[Raison sociale juridique],"")</f>
        <v>SAS CL DU SOUFFLE LA SOLANE</v>
      </c>
      <c r="C728" t="str">
        <f>_xlfn.XLOOKUP(A728,bdd_V102[FINESS juridique],bdd_V102[[Région du FINESS juridique ]],"")</f>
        <v>OCCITANIE</v>
      </c>
      <c r="D728" s="1">
        <f>SUMIFS(bdd_V102[Activité combinée],bdd_V102[FINESS juridique],A728)</f>
        <v>19280.5</v>
      </c>
      <c r="E728" s="1">
        <f>SUMIFS(bdd_V102[Activité combinée],bdd_V102[FINESS juridique],A728,bdd_V102[Validation prérequis SUN-ES], "Oui")</f>
        <v>19280.5</v>
      </c>
      <c r="F728" s="148">
        <f t="shared" si="23"/>
        <v>1</v>
      </c>
      <c r="G728" s="1" t="str">
        <f t="shared" si="22"/>
        <v>Oui</v>
      </c>
    </row>
    <row r="729" spans="1:7">
      <c r="A729" s="1">
        <v>660000282</v>
      </c>
      <c r="B729" t="str">
        <f>_xlfn.XLOOKUP(A729,bdd_V102[FINESS juridique],bdd_V102[Raison sociale juridique],"")</f>
        <v>CL DU VALLESPIR</v>
      </c>
      <c r="C729" t="str">
        <f>_xlfn.XLOOKUP(A729,bdd_V102[FINESS juridique],bdd_V102[[Région du FINESS juridique ]],"")</f>
        <v>OCCITANIE</v>
      </c>
      <c r="D729" s="1">
        <f>SUMIFS(bdd_V102[Activité combinée],bdd_V102[FINESS juridique],A729)</f>
        <v>12048</v>
      </c>
      <c r="E729" s="1">
        <f>SUMIFS(bdd_V102[Activité combinée],bdd_V102[FINESS juridique],A729,bdd_V102[Validation prérequis SUN-ES], "Oui")</f>
        <v>12048</v>
      </c>
      <c r="F729" s="148">
        <f t="shared" si="23"/>
        <v>1</v>
      </c>
      <c r="G729" s="1" t="str">
        <f t="shared" si="22"/>
        <v>Oui</v>
      </c>
    </row>
    <row r="730" spans="1:7">
      <c r="A730" s="1">
        <v>660000324</v>
      </c>
      <c r="B730" t="str">
        <f>_xlfn.XLOOKUP(A730,bdd_V102[FINESS juridique],bdd_V102[Raison sociale juridique],"")</f>
        <v>SA POLYCL MEDITERRANEE</v>
      </c>
      <c r="C730" t="str">
        <f>_xlfn.XLOOKUP(A730,bdd_V102[FINESS juridique],bdd_V102[[Région du FINESS juridique ]],"")</f>
        <v>OCCITANIE</v>
      </c>
      <c r="D730" s="1">
        <f>SUMIFS(bdd_V102[Activité combinée],bdd_V102[FINESS juridique],A730)</f>
        <v>27671.5</v>
      </c>
      <c r="E730" s="1">
        <f>SUMIFS(bdd_V102[Activité combinée],bdd_V102[FINESS juridique],A730,bdd_V102[Validation prérequis SUN-ES], "Oui")</f>
        <v>27671.5</v>
      </c>
      <c r="F730" s="148">
        <f t="shared" si="23"/>
        <v>1</v>
      </c>
      <c r="G730" s="1" t="str">
        <f t="shared" si="22"/>
        <v>Oui</v>
      </c>
    </row>
    <row r="731" spans="1:7">
      <c r="A731" s="1">
        <v>660000373</v>
      </c>
      <c r="B731" t="str">
        <f>_xlfn.XLOOKUP(A731,bdd_V102[FINESS juridique],bdd_V102[Raison sociale juridique],"")</f>
        <v>SAS CL ST JOSEPH SUPERVALTECH</v>
      </c>
      <c r="C731" t="str">
        <f>_xlfn.XLOOKUP(A731,bdd_V102[FINESS juridique],bdd_V102[[Région du FINESS juridique ]],"")</f>
        <v>OCCITANIE</v>
      </c>
      <c r="D731" s="1">
        <f>SUMIFS(bdd_V102[Activité combinée],bdd_V102[FINESS juridique],A731)</f>
        <v>29103</v>
      </c>
      <c r="E731" s="1">
        <f>SUMIFS(bdd_V102[Activité combinée],bdd_V102[FINESS juridique],A731,bdd_V102[Validation prérequis SUN-ES], "Oui")</f>
        <v>29103</v>
      </c>
      <c r="F731" s="148">
        <f t="shared" si="23"/>
        <v>1</v>
      </c>
      <c r="G731" s="1" t="str">
        <f t="shared" si="22"/>
        <v>Oui</v>
      </c>
    </row>
    <row r="732" spans="1:7">
      <c r="A732" s="1">
        <v>660000399</v>
      </c>
      <c r="B732" t="str">
        <f>_xlfn.XLOOKUP(A732,bdd_V102[FINESS juridique],bdd_V102[Raison sociale juridique],"")</f>
        <v>CL ST MICHEL</v>
      </c>
      <c r="C732" t="str">
        <f>_xlfn.XLOOKUP(A732,bdd_V102[FINESS juridique],bdd_V102[[Région du FINESS juridique ]],"")</f>
        <v>OCCITANIE</v>
      </c>
      <c r="D732" s="1">
        <f>SUMIFS(bdd_V102[Activité combinée],bdd_V102[FINESS juridique],A732)</f>
        <v>9572.5</v>
      </c>
      <c r="E732" s="1">
        <f>SUMIFS(bdd_V102[Activité combinée],bdd_V102[FINESS juridique],A732,bdd_V102[Validation prérequis SUN-ES], "Oui")</f>
        <v>9572.5</v>
      </c>
      <c r="F732" s="148">
        <f t="shared" si="23"/>
        <v>1</v>
      </c>
      <c r="G732" s="1" t="str">
        <f t="shared" si="22"/>
        <v>Oui</v>
      </c>
    </row>
    <row r="733" spans="1:7">
      <c r="A733" s="1">
        <v>660000407</v>
      </c>
      <c r="B733" t="str">
        <f>_xlfn.XLOOKUP(A733,bdd_V102[FINESS juridique],bdd_V102[Raison sociale juridique],"")</f>
        <v>CL ST PIERRE</v>
      </c>
      <c r="C733" t="str">
        <f>_xlfn.XLOOKUP(A733,bdd_V102[FINESS juridique],bdd_V102[[Région du FINESS juridique ]],"")</f>
        <v>OCCITANIE</v>
      </c>
      <c r="D733" s="1">
        <f>SUMIFS(bdd_V102[Activité combinée],bdd_V102[FINESS juridique],A733)</f>
        <v>88857.5</v>
      </c>
      <c r="E733" s="1">
        <f>SUMIFS(bdd_V102[Activité combinée],bdd_V102[FINESS juridique],A733,bdd_V102[Validation prérequis SUN-ES], "Oui")</f>
        <v>88857.5</v>
      </c>
      <c r="F733" s="148">
        <f t="shared" si="23"/>
        <v>1</v>
      </c>
      <c r="G733" s="1" t="str">
        <f t="shared" si="22"/>
        <v>Oui</v>
      </c>
    </row>
    <row r="734" spans="1:7">
      <c r="A734" s="1">
        <v>660000431</v>
      </c>
      <c r="B734" t="str">
        <f>_xlfn.XLOOKUP(A734,bdd_V102[FINESS juridique],bdd_V102[Raison sociale juridique],"")</f>
        <v>SAS VAL PYRENE</v>
      </c>
      <c r="C734" t="str">
        <f>_xlfn.XLOOKUP(A734,bdd_V102[FINESS juridique],bdd_V102[[Région du FINESS juridique ]],"")</f>
        <v>OCCITANIE</v>
      </c>
      <c r="D734" s="1">
        <f>SUMIFS(bdd_V102[Activité combinée],bdd_V102[FINESS juridique],A734)</f>
        <v>10876</v>
      </c>
      <c r="E734" s="1">
        <f>SUMIFS(bdd_V102[Activité combinée],bdd_V102[FINESS juridique],A734,bdd_V102[Validation prérequis SUN-ES], "Oui")</f>
        <v>10876</v>
      </c>
      <c r="F734" s="148">
        <f t="shared" si="23"/>
        <v>1</v>
      </c>
      <c r="G734" s="1" t="str">
        <f t="shared" si="22"/>
        <v>Oui</v>
      </c>
    </row>
    <row r="735" spans="1:7">
      <c r="A735" s="1">
        <v>660000506</v>
      </c>
      <c r="B735" t="str">
        <f>_xlfn.XLOOKUP(A735,bdd_V102[FINESS juridique],bdd_V102[Raison sociale juridique],"")</f>
        <v>SUNNY COTTAGE</v>
      </c>
      <c r="C735" t="str">
        <f>_xlfn.XLOOKUP(A735,bdd_V102[FINESS juridique],bdd_V102[[Région du FINESS juridique ]],"")</f>
        <v>OCCITANIE</v>
      </c>
      <c r="D735" s="1">
        <f>SUMIFS(bdd_V102[Activité combinée],bdd_V102[FINESS juridique],A735)</f>
        <v>6513</v>
      </c>
      <c r="E735" s="1">
        <f>SUMIFS(bdd_V102[Activité combinée],bdd_V102[FINESS juridique],A735,bdd_V102[Validation prérequis SUN-ES], "Oui")</f>
        <v>6513</v>
      </c>
      <c r="F735" s="148">
        <f t="shared" si="23"/>
        <v>1</v>
      </c>
      <c r="G735" s="1" t="str">
        <f t="shared" si="22"/>
        <v>Oui</v>
      </c>
    </row>
    <row r="736" spans="1:7">
      <c r="A736" s="1">
        <v>660000621</v>
      </c>
      <c r="B736" t="str">
        <f>_xlfn.XLOOKUP(A736,bdd_V102[FINESS juridique],bdd_V102[Raison sociale juridique],"")</f>
        <v>SOGESK CENTRE HELIO MARIN LE FLORIDE</v>
      </c>
      <c r="C736" t="str">
        <f>_xlfn.XLOOKUP(A736,bdd_V102[FINESS juridique],bdd_V102[[Région du FINESS juridique ]],"")</f>
        <v>OCCITANIE</v>
      </c>
      <c r="D736" s="1">
        <f>SUMIFS(bdd_V102[Activité combinée],bdd_V102[FINESS juridique],A736)</f>
        <v>23560.5</v>
      </c>
      <c r="E736" s="1">
        <f>SUMIFS(bdd_V102[Activité combinée],bdd_V102[FINESS juridique],A736,bdd_V102[Validation prérequis SUN-ES], "Oui")</f>
        <v>23560.5</v>
      </c>
      <c r="F736" s="148">
        <f t="shared" si="23"/>
        <v>1</v>
      </c>
      <c r="G736" s="1" t="str">
        <f t="shared" si="22"/>
        <v>Oui</v>
      </c>
    </row>
    <row r="737" spans="1:7">
      <c r="A737" s="1">
        <v>660006370</v>
      </c>
      <c r="B737" t="str">
        <f>_xlfn.XLOOKUP(A737,bdd_V102[FINESS juridique],bdd_V102[Raison sociale juridique],"")</f>
        <v>CLINIQUE DU SOUFFLE LES CLARINES</v>
      </c>
      <c r="C737" t="str">
        <f>_xlfn.XLOOKUP(A737,bdd_V102[FINESS juridique],bdd_V102[[Région du FINESS juridique ]],"")</f>
        <v>OCCITANIE</v>
      </c>
      <c r="D737" s="1">
        <f>SUMIFS(bdd_V102[Activité combinée],bdd_V102[FINESS juridique],A737)</f>
        <v>11140.5</v>
      </c>
      <c r="E737" s="1">
        <f>SUMIFS(bdd_V102[Activité combinée],bdd_V102[FINESS juridique],A737,bdd_V102[Validation prérequis SUN-ES], "Oui")</f>
        <v>11140.5</v>
      </c>
      <c r="F737" s="148">
        <f t="shared" si="23"/>
        <v>1</v>
      </c>
      <c r="G737" s="1" t="str">
        <f t="shared" si="22"/>
        <v>Oui</v>
      </c>
    </row>
    <row r="738" spans="1:7">
      <c r="A738" s="1">
        <v>660010059</v>
      </c>
      <c r="B738" t="str">
        <f>_xlfn.XLOOKUP(A738,bdd_V102[FINESS juridique],bdd_V102[Raison sociale juridique],"")</f>
        <v>GCS POLE SANITAIRE CERDAN</v>
      </c>
      <c r="C738" t="str">
        <f>_xlfn.XLOOKUP(A738,bdd_V102[FINESS juridique],bdd_V102[[Région du FINESS juridique ]],"")</f>
        <v>OCCITANIE</v>
      </c>
      <c r="D738" s="1">
        <f>SUMIFS(bdd_V102[Activité combinée],bdd_V102[FINESS juridique],A738)</f>
        <v>10861.5</v>
      </c>
      <c r="E738" s="1">
        <f>SUMIFS(bdd_V102[Activité combinée],bdd_V102[FINESS juridique],A738,bdd_V102[Validation prérequis SUN-ES], "Oui")</f>
        <v>0</v>
      </c>
      <c r="F738" s="148">
        <f t="shared" si="23"/>
        <v>0</v>
      </c>
      <c r="G738" s="1" t="str">
        <f t="shared" si="22"/>
        <v>Non</v>
      </c>
    </row>
    <row r="739" spans="1:7">
      <c r="A739" s="1">
        <v>660786542</v>
      </c>
      <c r="B739" t="str">
        <f>_xlfn.XLOOKUP(A739,bdd_V102[FINESS juridique],bdd_V102[Raison sociale juridique],"")</f>
        <v>ASSOC LE VAL DE SOURNIA</v>
      </c>
      <c r="C739" t="str">
        <f>_xlfn.XLOOKUP(A739,bdd_V102[FINESS juridique],bdd_V102[[Région du FINESS juridique ]],"")</f>
        <v>OCCITANIE</v>
      </c>
      <c r="D739" s="1">
        <f>SUMIFS(bdd_V102[Activité combinée],bdd_V102[FINESS juridique],A739)</f>
        <v>10922.5</v>
      </c>
      <c r="E739" s="1">
        <f>SUMIFS(bdd_V102[Activité combinée],bdd_V102[FINESS juridique],A739,bdd_V102[Validation prérequis SUN-ES], "Oui")</f>
        <v>10922.5</v>
      </c>
      <c r="F739" s="148">
        <f t="shared" si="23"/>
        <v>1</v>
      </c>
      <c r="G739" s="1" t="str">
        <f t="shared" si="22"/>
        <v>Oui</v>
      </c>
    </row>
    <row r="740" spans="1:7">
      <c r="A740" s="1">
        <v>660790379</v>
      </c>
      <c r="B740" t="str">
        <f>_xlfn.XLOOKUP(A740,bdd_V102[FINESS juridique],bdd_V102[Raison sociale juridique],"")</f>
        <v>SAS MEDIPOLE ST ROCH</v>
      </c>
      <c r="C740" t="str">
        <f>_xlfn.XLOOKUP(A740,bdd_V102[FINESS juridique],bdd_V102[[Région du FINESS juridique ]],"")</f>
        <v>OCCITANIE</v>
      </c>
      <c r="D740" s="1">
        <f>SUMIFS(bdd_V102[Activité combinée],bdd_V102[FINESS juridique],A740)</f>
        <v>97180.5</v>
      </c>
      <c r="E740" s="1">
        <f>SUMIFS(bdd_V102[Activité combinée],bdd_V102[FINESS juridique],A740,bdd_V102[Validation prérequis SUN-ES], "Oui")</f>
        <v>97180.5</v>
      </c>
      <c r="F740" s="148">
        <f t="shared" si="23"/>
        <v>1</v>
      </c>
      <c r="G740" s="1" t="str">
        <f t="shared" si="22"/>
        <v>Oui</v>
      </c>
    </row>
    <row r="741" spans="1:7">
      <c r="A741" s="1">
        <v>670000116</v>
      </c>
      <c r="B741" t="str">
        <f>_xlfn.XLOOKUP(A741,bdd_V102[FINESS juridique],bdd_V102[Raison sociale juridique],"")</f>
        <v>SA CLINIQUE DE L'ORANGERIE</v>
      </c>
      <c r="C741" t="str">
        <f>_xlfn.XLOOKUP(A741,bdd_V102[FINESS juridique],bdd_V102[[Région du FINESS juridique ]],"")</f>
        <v>GRAND EST</v>
      </c>
      <c r="D741" s="1">
        <f>SUMIFS(bdd_V102[Activité combinée],bdd_V102[FINESS juridique],A741)</f>
        <v>44225.5</v>
      </c>
      <c r="E741" s="1">
        <f>SUMIFS(bdd_V102[Activité combinée],bdd_V102[FINESS juridique],A741,bdd_V102[Validation prérequis SUN-ES], "Oui")</f>
        <v>44225.5</v>
      </c>
      <c r="F741" s="148">
        <f t="shared" si="23"/>
        <v>1</v>
      </c>
      <c r="G741" s="1" t="str">
        <f t="shared" si="22"/>
        <v>Oui</v>
      </c>
    </row>
    <row r="742" spans="1:7">
      <c r="A742" s="1">
        <v>670000199</v>
      </c>
      <c r="B742" t="str">
        <f>_xlfn.XLOOKUP(A742,bdd_V102[FINESS juridique],bdd_V102[Raison sociale juridique],"")</f>
        <v>CLINIQUE SAINTE-ODILE ELSAN</v>
      </c>
      <c r="C742" t="str">
        <f>_xlfn.XLOOKUP(A742,bdd_V102[FINESS juridique],bdd_V102[[Région du FINESS juridique ]],"")</f>
        <v>GRAND EST</v>
      </c>
      <c r="D742" s="1">
        <f>SUMIFS(bdd_V102[Activité combinée],bdd_V102[FINESS juridique],A742)</f>
        <v>22759</v>
      </c>
      <c r="E742" s="1">
        <f>SUMIFS(bdd_V102[Activité combinée],bdd_V102[FINESS juridique],A742,bdd_V102[Validation prérequis SUN-ES], "Oui")</f>
        <v>22759</v>
      </c>
      <c r="F742" s="148">
        <f t="shared" si="23"/>
        <v>1</v>
      </c>
      <c r="G742" s="1" t="str">
        <f t="shared" si="22"/>
        <v>Oui</v>
      </c>
    </row>
    <row r="743" spans="1:7">
      <c r="A743" s="1">
        <v>670000652</v>
      </c>
      <c r="B743" t="str">
        <f>_xlfn.XLOOKUP(A743,bdd_V102[FINESS juridique],bdd_V102[Raison sociale juridique],"")</f>
        <v>AURAL</v>
      </c>
      <c r="C743" t="str">
        <f>_xlfn.XLOOKUP(A743,bdd_V102[FINESS juridique],bdd_V102[[Région du FINESS juridique ]],"")</f>
        <v>GRAND EST</v>
      </c>
      <c r="D743" s="1">
        <f>SUMIFS(bdd_V102[Activité combinée],bdd_V102[FINESS juridique],A743)</f>
        <v>30293.5</v>
      </c>
      <c r="E743" s="1">
        <f>SUMIFS(bdd_V102[Activité combinée],bdd_V102[FINESS juridique],A743,bdd_V102[Validation prérequis SUN-ES], "Oui")</f>
        <v>16015.5</v>
      </c>
      <c r="F743" s="148">
        <f t="shared" si="23"/>
        <v>0.52867776915840037</v>
      </c>
      <c r="G743" s="1" t="str">
        <f t="shared" si="22"/>
        <v>Non</v>
      </c>
    </row>
    <row r="744" spans="1:7">
      <c r="A744" s="1">
        <v>670000785</v>
      </c>
      <c r="B744" t="str">
        <f>_xlfn.XLOOKUP(A744,bdd_V102[FINESS juridique],bdd_V102[Raison sociale juridique],"")</f>
        <v>FONDATION SAINT FRANÃ‡OIS</v>
      </c>
      <c r="C744" t="str">
        <f>_xlfn.XLOOKUP(A744,bdd_V102[FINESS juridique],bdd_V102[[Région du FINESS juridique ]],"")</f>
        <v>GRAND EST</v>
      </c>
      <c r="D744" s="1">
        <f>SUMIFS(bdd_V102[Activité combinée],bdd_V102[FINESS juridique],A744)</f>
        <v>49509</v>
      </c>
      <c r="E744" s="1">
        <f>SUMIFS(bdd_V102[Activité combinée],bdd_V102[FINESS juridique],A744,bdd_V102[Validation prérequis SUN-ES], "Oui")</f>
        <v>49509</v>
      </c>
      <c r="F744" s="148">
        <f t="shared" si="23"/>
        <v>1</v>
      </c>
      <c r="G744" s="1" t="str">
        <f t="shared" ref="G744:G806" si="24">IF(F744&gt;=90%,"Oui","Non")</f>
        <v>Oui</v>
      </c>
    </row>
    <row r="745" spans="1:7">
      <c r="A745" s="1">
        <v>670013317</v>
      </c>
      <c r="B745" t="str">
        <f>_xlfn.XLOOKUP(A745,bdd_V102[FINESS juridique],bdd_V102[Raison sociale juridique],"")</f>
        <v>SARL "CAEDA"</v>
      </c>
      <c r="C745" t="str">
        <f>_xlfn.XLOOKUP(A745,bdd_V102[FINESS juridique],bdd_V102[[Région du FINESS juridique ]],"")</f>
        <v>GRAND EST</v>
      </c>
      <c r="D745" s="1">
        <f>SUMIFS(bdd_V102[Activité combinée],bdd_V102[FINESS juridique],A745)</f>
        <v>6020.5</v>
      </c>
      <c r="E745" s="1">
        <f>SUMIFS(bdd_V102[Activité combinée],bdd_V102[FINESS juridique],A745,bdd_V102[Validation prérequis SUN-ES], "Oui")</f>
        <v>0</v>
      </c>
      <c r="F745" s="148">
        <f t="shared" si="23"/>
        <v>0</v>
      </c>
      <c r="G745" s="1" t="str">
        <f t="shared" si="24"/>
        <v>Non</v>
      </c>
    </row>
    <row r="746" spans="1:7">
      <c r="A746" s="1">
        <v>670013333</v>
      </c>
      <c r="B746" t="str">
        <f>_xlfn.XLOOKUP(A746,bdd_V102[FINESS juridique],bdd_V102[Raison sociale juridique],"")</f>
        <v>ENDOSAV</v>
      </c>
      <c r="C746" t="str">
        <f>_xlfn.XLOOKUP(A746,bdd_V102[FINESS juridique],bdd_V102[[Région du FINESS juridique ]],"")</f>
        <v>GRAND EST</v>
      </c>
      <c r="D746" s="1">
        <f>SUMIFS(bdd_V102[Activité combinée],bdd_V102[FINESS juridique],A746)</f>
        <v>2457.5</v>
      </c>
      <c r="E746" s="1">
        <f>SUMIFS(bdd_V102[Activité combinée],bdd_V102[FINESS juridique],A746,bdd_V102[Validation prérequis SUN-ES], "Oui")</f>
        <v>0</v>
      </c>
      <c r="F746" s="148">
        <f t="shared" si="23"/>
        <v>0</v>
      </c>
      <c r="G746" s="1" t="str">
        <f t="shared" si="24"/>
        <v>Non</v>
      </c>
    </row>
    <row r="747" spans="1:7">
      <c r="A747" s="1">
        <v>670013754</v>
      </c>
      <c r="B747" t="str">
        <f>_xlfn.XLOOKUP(A747,bdd_V102[FINESS juridique],bdd_V102[Raison sociale juridique],"")</f>
        <v>UGECAM ALSACE</v>
      </c>
      <c r="C747" t="str">
        <f>_xlfn.XLOOKUP(A747,bdd_V102[FINESS juridique],bdd_V102[[Région du FINESS juridique ]],"")</f>
        <v>GRAND EST</v>
      </c>
      <c r="D747" s="1">
        <f>SUMIFS(bdd_V102[Activité combinée],bdd_V102[FINESS juridique],A747)</f>
        <v>150341</v>
      </c>
      <c r="E747" s="1">
        <f>SUMIFS(bdd_V102[Activité combinée],bdd_V102[FINESS juridique],A747,bdd_V102[Validation prérequis SUN-ES], "Oui")</f>
        <v>139342.5</v>
      </c>
      <c r="F747" s="148">
        <f t="shared" si="23"/>
        <v>0.92684297696569795</v>
      </c>
      <c r="G747" s="1" t="str">
        <f t="shared" si="24"/>
        <v>Oui</v>
      </c>
    </row>
    <row r="748" spans="1:7">
      <c r="A748" s="1">
        <v>670014604</v>
      </c>
      <c r="B748" t="str">
        <f>_xlfn.XLOOKUP(A748,bdd_V102[FINESS juridique],bdd_V102[Raison sociale juridique],"")</f>
        <v>FONDATION VINCENT DE PAUL</v>
      </c>
      <c r="C748" t="str">
        <f>_xlfn.XLOOKUP(A748,bdd_V102[FINESS juridique],bdd_V102[[Région du FINESS juridique ]],"")</f>
        <v>GRAND EST</v>
      </c>
      <c r="D748" s="1">
        <f>SUMIFS(bdd_V102[Activité combinée],bdd_V102[FINESS juridique],A748)</f>
        <v>155574.75</v>
      </c>
      <c r="E748" s="1">
        <f>SUMIFS(bdd_V102[Activité combinée],bdd_V102[FINESS juridique],A748,bdd_V102[Validation prérequis SUN-ES], "Oui")</f>
        <v>152848</v>
      </c>
      <c r="F748" s="148">
        <f t="shared" si="23"/>
        <v>0.98247305555689468</v>
      </c>
      <c r="G748" s="1" t="str">
        <f t="shared" si="24"/>
        <v>Oui</v>
      </c>
    </row>
    <row r="749" spans="1:7">
      <c r="A749" s="1">
        <v>670016914</v>
      </c>
      <c r="B749" t="str">
        <f>_xlfn.XLOOKUP(A749,bdd_V102[FINESS juridique],bdd_V102[Raison sociale juridique],"")</f>
        <v>GCS ICANS</v>
      </c>
      <c r="C749" t="str">
        <f>_xlfn.XLOOKUP(A749,bdd_V102[FINESS juridique],bdd_V102[[Région du FINESS juridique ]],"")</f>
        <v>GRAND EST</v>
      </c>
      <c r="D749" s="1">
        <f>SUMIFS(bdd_V102[Activité combinée],bdd_V102[FINESS juridique],A749)</f>
        <v>76314</v>
      </c>
      <c r="E749" s="1">
        <f>SUMIFS(bdd_V102[Activité combinée],bdd_V102[FINESS juridique],A749,bdd_V102[Validation prérequis SUN-ES], "Oui")</f>
        <v>0</v>
      </c>
      <c r="F749" s="148">
        <f t="shared" si="23"/>
        <v>0</v>
      </c>
      <c r="G749" s="1" t="str">
        <f t="shared" si="24"/>
        <v>Non</v>
      </c>
    </row>
    <row r="750" spans="1:7">
      <c r="A750" s="1">
        <v>670017441</v>
      </c>
      <c r="B750" t="str">
        <f>_xlfn.XLOOKUP(A750,bdd_V102[FINESS juridique],bdd_V102[Raison sociale juridique],"")</f>
        <v>ASSOCIATION RHENA</v>
      </c>
      <c r="C750" t="str">
        <f>_xlfn.XLOOKUP(A750,bdd_V102[FINESS juridique],bdd_V102[[Région du FINESS juridique ]],"")</f>
        <v>GRAND EST</v>
      </c>
      <c r="D750" s="1">
        <f>SUMIFS(bdd_V102[Activité combinée],bdd_V102[FINESS juridique],A750)</f>
        <v>12972.5</v>
      </c>
      <c r="E750" s="1">
        <f>SUMIFS(bdd_V102[Activité combinée],bdd_V102[FINESS juridique],A750,bdd_V102[Validation prérequis SUN-ES], "Oui")</f>
        <v>12972.5</v>
      </c>
      <c r="F750" s="148">
        <f t="shared" si="23"/>
        <v>1</v>
      </c>
      <c r="G750" s="1" t="str">
        <f t="shared" si="24"/>
        <v>Oui</v>
      </c>
    </row>
    <row r="751" spans="1:7">
      <c r="A751" s="1">
        <v>670017847</v>
      </c>
      <c r="B751" t="str">
        <f>_xlfn.XLOOKUP(A751,bdd_V102[FINESS juridique],bdd_V102[Raison sociale juridique],"")</f>
        <v>GCS ES RHENA</v>
      </c>
      <c r="C751" t="str">
        <f>_xlfn.XLOOKUP(A751,bdd_V102[FINESS juridique],bdd_V102[[Région du FINESS juridique ]],"")</f>
        <v>GRAND EST</v>
      </c>
      <c r="D751" s="1">
        <f>SUMIFS(bdd_V102[Activité combinée],bdd_V102[FINESS juridique],A751)</f>
        <v>130951.5</v>
      </c>
      <c r="E751" s="1">
        <f>SUMIFS(bdd_V102[Activité combinée],bdd_V102[FINESS juridique],A751,bdd_V102[Validation prérequis SUN-ES], "Oui")</f>
        <v>130951.5</v>
      </c>
      <c r="F751" s="148">
        <f t="shared" si="23"/>
        <v>1</v>
      </c>
      <c r="G751" s="1" t="str">
        <f t="shared" si="24"/>
        <v>Oui</v>
      </c>
    </row>
    <row r="752" spans="1:7">
      <c r="A752" s="1">
        <v>670780139</v>
      </c>
      <c r="B752" t="str">
        <f>_xlfn.XLOOKUP(A752,bdd_V102[FINESS juridique],bdd_V102[Raison sociale juridique],"")</f>
        <v>ASSOCIATION AMRESO-BETHEL</v>
      </c>
      <c r="C752" t="str">
        <f>_xlfn.XLOOKUP(A752,bdd_V102[FINESS juridique],bdd_V102[[Région du FINESS juridique ]],"")</f>
        <v>GRAND EST</v>
      </c>
      <c r="D752" s="1">
        <f>SUMIFS(bdd_V102[Activité combinée],bdd_V102[FINESS juridique],A752)</f>
        <v>8781.5</v>
      </c>
      <c r="E752" s="1">
        <f>SUMIFS(bdd_V102[Activité combinée],bdd_V102[FINESS juridique],A752,bdd_V102[Validation prérequis SUN-ES], "Oui")</f>
        <v>8781.5</v>
      </c>
      <c r="F752" s="148">
        <f t="shared" si="23"/>
        <v>1</v>
      </c>
      <c r="G752" s="1" t="str">
        <f t="shared" si="24"/>
        <v>Oui</v>
      </c>
    </row>
    <row r="753" spans="1:7">
      <c r="A753" s="1">
        <v>670781293</v>
      </c>
      <c r="B753" t="str">
        <f>_xlfn.XLOOKUP(A753,bdd_V102[FINESS juridique],bdd_V102[Raison sociale juridique],"")</f>
        <v>ASSOCIATION ADELE DE GLAUBITZ</v>
      </c>
      <c r="C753" t="str">
        <f>_xlfn.XLOOKUP(A753,bdd_V102[FINESS juridique],bdd_V102[[Région du FINESS juridique ]],"")</f>
        <v>GRAND EST</v>
      </c>
      <c r="D753" s="1">
        <f>SUMIFS(bdd_V102[Activité combinée],bdd_V102[FINESS juridique],A753)</f>
        <v>3650</v>
      </c>
      <c r="E753" s="1">
        <f>SUMIFS(bdd_V102[Activité combinée],bdd_V102[FINESS juridique],A753,bdd_V102[Validation prérequis SUN-ES], "Oui")</f>
        <v>3650</v>
      </c>
      <c r="F753" s="148">
        <f t="shared" si="23"/>
        <v>1</v>
      </c>
      <c r="G753" s="1" t="str">
        <f t="shared" si="24"/>
        <v>Oui</v>
      </c>
    </row>
    <row r="754" spans="1:7">
      <c r="A754" s="1">
        <v>670792340</v>
      </c>
      <c r="B754" t="str">
        <f>_xlfn.XLOOKUP(A754,bdd_V102[FINESS juridique],bdd_V102[Raison sociale juridique],"")</f>
        <v>ABRAPA</v>
      </c>
      <c r="C754" t="str">
        <f>_xlfn.XLOOKUP(A754,bdd_V102[FINESS juridique],bdd_V102[[Région du FINESS juridique ]],"")</f>
        <v>GRAND EST</v>
      </c>
      <c r="D754" s="1">
        <f>SUMIFS(bdd_V102[Activité combinée],bdd_V102[FINESS juridique],A754)</f>
        <v>2275</v>
      </c>
      <c r="E754" s="1">
        <f>SUMIFS(bdd_V102[Activité combinée],bdd_V102[FINESS juridique],A754,bdd_V102[Validation prérequis SUN-ES], "Oui")</f>
        <v>2275</v>
      </c>
      <c r="F754" s="148">
        <f t="shared" si="23"/>
        <v>1</v>
      </c>
      <c r="G754" s="1" t="str">
        <f t="shared" si="24"/>
        <v>Oui</v>
      </c>
    </row>
    <row r="755" spans="1:7">
      <c r="A755" s="1">
        <v>670792415</v>
      </c>
      <c r="B755" t="str">
        <f>_xlfn.XLOOKUP(A755,bdd_V102[FINESS juridique],bdd_V102[Raison sociale juridique],"")</f>
        <v>FEDERATION CHARITE CARITAS ALSACE</v>
      </c>
      <c r="C755" t="str">
        <f>_xlfn.XLOOKUP(A755,bdd_V102[FINESS juridique],bdd_V102[[Région du FINESS juridique ]],"")</f>
        <v>GRAND EST</v>
      </c>
      <c r="D755" s="1">
        <f>SUMIFS(bdd_V102[Activité combinée],bdd_V102[FINESS juridique],A755)</f>
        <v>10743.5</v>
      </c>
      <c r="E755" s="1">
        <f>SUMIFS(bdd_V102[Activité combinée],bdd_V102[FINESS juridique],A755,bdd_V102[Validation prérequis SUN-ES], "Oui")</f>
        <v>10743.5</v>
      </c>
      <c r="F755" s="148">
        <f t="shared" si="23"/>
        <v>1</v>
      </c>
      <c r="G755" s="1" t="str">
        <f t="shared" si="24"/>
        <v>Oui</v>
      </c>
    </row>
    <row r="756" spans="1:7">
      <c r="A756" s="1">
        <v>680000353</v>
      </c>
      <c r="B756" t="str">
        <f>_xlfn.XLOOKUP(A756,bdd_V102[FINESS juridique],bdd_V102[Raison sociale juridique],"")</f>
        <v>ASSOC READAPT ET FORMATION PROF</v>
      </c>
      <c r="C756" t="str">
        <f>_xlfn.XLOOKUP(A756,bdd_V102[FINESS juridique],bdd_V102[[Région du FINESS juridique ]],"")</f>
        <v>GRAND EST</v>
      </c>
      <c r="D756" s="1">
        <f>SUMIFS(bdd_V102[Activité combinée],bdd_V102[FINESS juridique],A756)</f>
        <v>16887.5</v>
      </c>
      <c r="E756" s="1">
        <f>SUMIFS(bdd_V102[Activité combinée],bdd_V102[FINESS juridique],A756,bdd_V102[Validation prérequis SUN-ES], "Oui")</f>
        <v>16887.5</v>
      </c>
      <c r="F756" s="148">
        <f t="shared" si="23"/>
        <v>1</v>
      </c>
      <c r="G756" s="1" t="str">
        <f t="shared" si="24"/>
        <v>Oui</v>
      </c>
    </row>
    <row r="757" spans="1:7">
      <c r="A757" s="1">
        <v>680000643</v>
      </c>
      <c r="B757" t="str">
        <f>_xlfn.XLOOKUP(A757,bdd_V102[FINESS juridique],bdd_V102[Raison sociale juridique],"")</f>
        <v>FONDATION DE LA MAISON DU DIACONAT</v>
      </c>
      <c r="C757" t="str">
        <f>_xlfn.XLOOKUP(A757,bdd_V102[FINESS juridique],bdd_V102[[Région du FINESS juridique ]],"")</f>
        <v>GRAND EST</v>
      </c>
      <c r="D757" s="1">
        <f>SUMIFS(bdd_V102[Activité combinée],bdd_V102[FINESS juridique],A757)</f>
        <v>261557.5</v>
      </c>
      <c r="E757" s="1">
        <f>SUMIFS(bdd_V102[Activité combinée],bdd_V102[FINESS juridique],A757,bdd_V102[Validation prérequis SUN-ES], "Oui")</f>
        <v>0</v>
      </c>
      <c r="F757" s="148">
        <f t="shared" si="23"/>
        <v>0</v>
      </c>
      <c r="G757" s="1" t="str">
        <f t="shared" si="24"/>
        <v>Non</v>
      </c>
    </row>
    <row r="758" spans="1:7">
      <c r="A758" s="1">
        <v>680000890</v>
      </c>
      <c r="B758" t="str">
        <f>_xlfn.XLOOKUP(A758,bdd_V102[FINESS juridique],bdd_V102[Raison sociale juridique],"")</f>
        <v>SAS CLINIQUE KORIAN SOLISANA</v>
      </c>
      <c r="C758" t="str">
        <f>_xlfn.XLOOKUP(A758,bdd_V102[FINESS juridique],bdd_V102[[Région du FINESS juridique ]],"")</f>
        <v>GRAND EST</v>
      </c>
      <c r="D758" s="1">
        <f>SUMIFS(bdd_V102[Activité combinée],bdd_V102[FINESS juridique],A758)</f>
        <v>9051.5</v>
      </c>
      <c r="E758" s="1">
        <f>SUMIFS(bdd_V102[Activité combinée],bdd_V102[FINESS juridique],A758,bdd_V102[Validation prérequis SUN-ES], "Oui")</f>
        <v>9051.5</v>
      </c>
      <c r="F758" s="148">
        <f t="shared" si="23"/>
        <v>1</v>
      </c>
      <c r="G758" s="1" t="str">
        <f t="shared" si="24"/>
        <v>Oui</v>
      </c>
    </row>
    <row r="759" spans="1:7">
      <c r="A759" s="1">
        <v>680007598</v>
      </c>
      <c r="B759" t="str">
        <f>_xlfn.XLOOKUP(A759,bdd_V102[FINESS juridique],bdd_V102[Raison sociale juridique],"")</f>
        <v>HAD DU CENTRE ALSACE</v>
      </c>
      <c r="C759" t="str">
        <f>_xlfn.XLOOKUP(A759,bdd_V102[FINESS juridique],bdd_V102[[Région du FINESS juridique ]],"")</f>
        <v>GRAND EST</v>
      </c>
      <c r="D759" s="1">
        <f>SUMIFS(bdd_V102[Activité combinée],bdd_V102[FINESS juridique],A759)</f>
        <v>15994</v>
      </c>
      <c r="E759" s="1">
        <f>SUMIFS(bdd_V102[Activité combinée],bdd_V102[FINESS juridique],A759,bdd_V102[Validation prérequis SUN-ES], "Oui")</f>
        <v>15994</v>
      </c>
      <c r="F759" s="148">
        <f t="shared" si="23"/>
        <v>1</v>
      </c>
      <c r="G759" s="1" t="str">
        <f t="shared" si="24"/>
        <v>Oui</v>
      </c>
    </row>
    <row r="760" spans="1:7">
      <c r="A760" s="1">
        <v>680015963</v>
      </c>
      <c r="B760" t="str">
        <f>_xlfn.XLOOKUP(A760,bdd_V102[FINESS juridique],bdd_V102[Raison sociale juridique],"")</f>
        <v>GROUPE SAINT SAUVEUR</v>
      </c>
      <c r="C760" t="str">
        <f>_xlfn.XLOOKUP(A760,bdd_V102[FINESS juridique],bdd_V102[[Région du FINESS juridique ]],"")</f>
        <v>GRAND EST</v>
      </c>
      <c r="D760" s="1">
        <f>SUMIFS(bdd_V102[Activité combinée],bdd_V102[FINESS juridique],A760)</f>
        <v>11258.5</v>
      </c>
      <c r="E760" s="1">
        <f>SUMIFS(bdd_V102[Activité combinée],bdd_V102[FINESS juridique],A760,bdd_V102[Validation prérequis SUN-ES], "Oui")</f>
        <v>0</v>
      </c>
      <c r="F760" s="148">
        <f t="shared" si="23"/>
        <v>0</v>
      </c>
      <c r="G760" s="1" t="str">
        <f t="shared" si="24"/>
        <v>Non</v>
      </c>
    </row>
    <row r="761" spans="1:7">
      <c r="A761" s="1">
        <v>680017811</v>
      </c>
      <c r="B761" t="str">
        <f>_xlfn.XLOOKUP(A761,bdd_V102[FINESS juridique],bdd_V102[Raison sociale juridique],"")</f>
        <v>HAD DU SUD ALSACE</v>
      </c>
      <c r="C761" t="str">
        <f>_xlfn.XLOOKUP(A761,bdd_V102[FINESS juridique],bdd_V102[[Région du FINESS juridique ]],"")</f>
        <v>GRAND EST</v>
      </c>
      <c r="D761" s="1">
        <f>SUMIFS(bdd_V102[Activité combinée],bdd_V102[FINESS juridique],A761)</f>
        <v>17410.5</v>
      </c>
      <c r="E761" s="1">
        <f>SUMIFS(bdd_V102[Activité combinée],bdd_V102[FINESS juridique],A761,bdd_V102[Validation prérequis SUN-ES], "Oui")</f>
        <v>17410.5</v>
      </c>
      <c r="F761" s="148">
        <f t="shared" si="23"/>
        <v>1</v>
      </c>
      <c r="G761" s="1" t="str">
        <f t="shared" si="24"/>
        <v>Oui</v>
      </c>
    </row>
    <row r="762" spans="1:7">
      <c r="A762" s="1">
        <v>680020062</v>
      </c>
      <c r="B762" t="str">
        <f>_xlfn.XLOOKUP(A762,bdd_V102[FINESS juridique],bdd_V102[Raison sociale juridique],"")</f>
        <v>GCS DES TROIS FRONTIERES (GCS 3F)</v>
      </c>
      <c r="C762" t="str">
        <f>_xlfn.XLOOKUP(A762,bdd_V102[FINESS juridique],bdd_V102[[Région du FINESS juridique ]],"")</f>
        <v>GRAND EST</v>
      </c>
      <c r="D762" s="1">
        <f>SUMIFS(bdd_V102[Activité combinée],bdd_V102[FINESS juridique],A762)</f>
        <v>3664.5</v>
      </c>
      <c r="E762" s="1">
        <f>SUMIFS(bdd_V102[Activité combinée],bdd_V102[FINESS juridique],A762,bdd_V102[Validation prérequis SUN-ES], "Oui")</f>
        <v>0</v>
      </c>
      <c r="F762" s="148">
        <f t="shared" si="23"/>
        <v>0</v>
      </c>
      <c r="G762" s="1" t="str">
        <f t="shared" si="24"/>
        <v>Non</v>
      </c>
    </row>
    <row r="763" spans="1:7">
      <c r="A763" s="1">
        <v>680021664</v>
      </c>
      <c r="B763" t="str">
        <f>_xlfn.XLOOKUP(A763,bdd_V102[FINESS juridique],bdd_V102[Raison sociale juridique],"")</f>
        <v>GCS DE MEDECINE DES TROIS FRONTIERES</v>
      </c>
      <c r="C763" t="str">
        <f>_xlfn.XLOOKUP(A763,bdd_V102[FINESS juridique],bdd_V102[[Région du FINESS juridique ]],"")</f>
        <v>GRAND EST</v>
      </c>
      <c r="D763" s="1">
        <f>SUMIFS(bdd_V102[Activité combinée],bdd_V102[FINESS juridique],A763)</f>
        <v>12595</v>
      </c>
      <c r="E763" s="1">
        <f>SUMIFS(bdd_V102[Activité combinée],bdd_V102[FINESS juridique],A763,bdd_V102[Validation prérequis SUN-ES], "Oui")</f>
        <v>0</v>
      </c>
      <c r="F763" s="148">
        <f t="shared" si="23"/>
        <v>0</v>
      </c>
      <c r="G763" s="1" t="str">
        <f t="shared" si="24"/>
        <v>Non</v>
      </c>
    </row>
    <row r="764" spans="1:7">
      <c r="A764" s="1">
        <v>690000104</v>
      </c>
      <c r="B764" t="str">
        <f>_xlfn.XLOOKUP(A764,bdd_V102[FINESS juridique],bdd_V102[Raison sociale juridique],"")</f>
        <v>HOPITAL DE L'ARBRESLE LE RAVATEL</v>
      </c>
      <c r="C764" t="str">
        <f>_xlfn.XLOOKUP(A764,bdd_V102[FINESS juridique],bdd_V102[[Région du FINESS juridique ]],"")</f>
        <v>AUVERGNE-RHÔNE-ALPES</v>
      </c>
      <c r="D764" s="1">
        <f>SUMIFS(bdd_V102[Activité combinée],bdd_V102[FINESS juridique],A764)</f>
        <v>17977</v>
      </c>
      <c r="E764" s="1">
        <f>SUMIFS(bdd_V102[Activité combinée],bdd_V102[FINESS juridique],A764,bdd_V102[Validation prérequis SUN-ES], "Oui")</f>
        <v>17977</v>
      </c>
      <c r="F764" s="148">
        <f t="shared" si="23"/>
        <v>1</v>
      </c>
      <c r="G764" s="1" t="str">
        <f t="shared" si="24"/>
        <v>Oui</v>
      </c>
    </row>
    <row r="765" spans="1:7">
      <c r="A765" s="1">
        <v>690000112</v>
      </c>
      <c r="B765" t="str">
        <f>_xlfn.XLOOKUP(A765,bdd_V102[FINESS juridique],bdd_V102[Raison sociale juridique],"")</f>
        <v>NOUVELLE ASSOCIATION EMILIE DE VIALAR</v>
      </c>
      <c r="C765" t="str">
        <f>_xlfn.XLOOKUP(A765,bdd_V102[FINESS juridique],bdd_V102[[Région du FINESS juridique ]],"")</f>
        <v>AUVERGNE-RHÔNE-ALPES</v>
      </c>
      <c r="D765" s="1">
        <f>SUMIFS(bdd_V102[Activité combinée],bdd_V102[FINESS juridique],A765)</f>
        <v>9172</v>
      </c>
      <c r="E765" s="1">
        <f>SUMIFS(bdd_V102[Activité combinée],bdd_V102[FINESS juridique],A765,bdd_V102[Validation prérequis SUN-ES], "Oui")</f>
        <v>0</v>
      </c>
      <c r="F765" s="148">
        <f t="shared" si="23"/>
        <v>0</v>
      </c>
      <c r="G765" s="1" t="str">
        <f t="shared" si="24"/>
        <v>Non</v>
      </c>
    </row>
    <row r="766" spans="1:7">
      <c r="A766" s="1">
        <v>690000146</v>
      </c>
      <c r="B766" t="str">
        <f>_xlfn.XLOOKUP(A766,bdd_V102[FINESS juridique],bdd_V102[Raison sociale juridique],"")</f>
        <v>CLINIQUE DU PARC LYON</v>
      </c>
      <c r="C766" t="str">
        <f>_xlfn.XLOOKUP(A766,bdd_V102[FINESS juridique],bdd_V102[[Région du FINESS juridique ]],"")</f>
        <v>AUVERGNE-RHÔNE-ALPES</v>
      </c>
      <c r="D766" s="1">
        <f>SUMIFS(bdd_V102[Activité combinée],bdd_V102[FINESS juridique],A766)</f>
        <v>40405.5</v>
      </c>
      <c r="E766" s="1">
        <f>SUMIFS(bdd_V102[Activité combinée],bdd_V102[FINESS juridique],A766,bdd_V102[Validation prérequis SUN-ES], "Oui")</f>
        <v>40405.5</v>
      </c>
      <c r="F766" s="148">
        <f t="shared" si="23"/>
        <v>1</v>
      </c>
      <c r="G766" s="1" t="str">
        <f t="shared" si="24"/>
        <v>Oui</v>
      </c>
    </row>
    <row r="767" spans="1:7">
      <c r="A767" s="1">
        <v>690000195</v>
      </c>
      <c r="B767" t="str">
        <f>_xlfn.XLOOKUP(A767,bdd_V102[FINESS juridique],bdd_V102[Raison sociale juridique],"")</f>
        <v>SA CLINIQUE DU VAL D'OUEST-VENDÃ”ME</v>
      </c>
      <c r="C767" t="str">
        <f>_xlfn.XLOOKUP(A767,bdd_V102[FINESS juridique],bdd_V102[[Région du FINESS juridique ]],"")</f>
        <v>AUVERGNE-RHÔNE-ALPES</v>
      </c>
      <c r="D767" s="1">
        <f>SUMIFS(bdd_V102[Activité combinée],bdd_V102[FINESS juridique],A767)</f>
        <v>72017.5</v>
      </c>
      <c r="E767" s="1">
        <f>SUMIFS(bdd_V102[Activité combinée],bdd_V102[FINESS juridique],A767,bdd_V102[Validation prérequis SUN-ES], "Oui")</f>
        <v>72017.5</v>
      </c>
      <c r="F767" s="148">
        <f t="shared" si="23"/>
        <v>1</v>
      </c>
      <c r="G767" s="1" t="str">
        <f t="shared" si="24"/>
        <v>Oui</v>
      </c>
    </row>
    <row r="768" spans="1:7">
      <c r="A768" s="1">
        <v>690000203</v>
      </c>
      <c r="B768" t="str">
        <f>_xlfn.XLOOKUP(A768,bdd_V102[FINESS juridique],bdd_V102[Raison sociale juridique],"")</f>
        <v>CLINIQUE MEDICO-CHIRURGICALE CHARCOT</v>
      </c>
      <c r="C768" t="str">
        <f>_xlfn.XLOOKUP(A768,bdd_V102[FINESS juridique],bdd_V102[[Région du FINESS juridique ]],"")</f>
        <v>AUVERGNE-RHÔNE-ALPES</v>
      </c>
      <c r="D768" s="1">
        <f>SUMIFS(bdd_V102[Activité combinée],bdd_V102[FINESS juridique],A768)</f>
        <v>38505.5</v>
      </c>
      <c r="E768" s="1">
        <f>SUMIFS(bdd_V102[Activité combinée],bdd_V102[FINESS juridique],A768,bdd_V102[Validation prérequis SUN-ES], "Oui")</f>
        <v>38505.5</v>
      </c>
      <c r="F768" s="148">
        <f t="shared" si="23"/>
        <v>1</v>
      </c>
      <c r="G768" s="1" t="str">
        <f t="shared" si="24"/>
        <v>Oui</v>
      </c>
    </row>
    <row r="769" spans="1:7">
      <c r="A769" s="1">
        <v>690000229</v>
      </c>
      <c r="B769" t="str">
        <f>_xlfn.XLOOKUP(A769,bdd_V102[FINESS juridique],bdd_V102[Raison sociale juridique],"")</f>
        <v>POLYCLINIQUE LYON NORD</v>
      </c>
      <c r="C769" t="str">
        <f>_xlfn.XLOOKUP(A769,bdd_V102[FINESS juridique],bdd_V102[[Région du FINESS juridique ]],"")</f>
        <v>AUVERGNE-RHÔNE-ALPES</v>
      </c>
      <c r="D769" s="1">
        <f>SUMIFS(bdd_V102[Activité combinée],bdd_V102[FINESS juridique],A769)</f>
        <v>36013.5</v>
      </c>
      <c r="E769" s="1">
        <f>SUMIFS(bdd_V102[Activité combinée],bdd_V102[FINESS juridique],A769,bdd_V102[Validation prérequis SUN-ES], "Oui")</f>
        <v>36013.5</v>
      </c>
      <c r="F769" s="148">
        <f t="shared" si="23"/>
        <v>1</v>
      </c>
      <c r="G769" s="1" t="str">
        <f t="shared" si="24"/>
        <v>Oui</v>
      </c>
    </row>
    <row r="770" spans="1:7">
      <c r="A770" s="1">
        <v>690000252</v>
      </c>
      <c r="B770" t="str">
        <f>_xlfn.XLOOKUP(A770,bdd_V102[FINESS juridique],bdd_V102[Raison sociale juridique],"")</f>
        <v>HOPITAL PRIVE JEAN MERMOZ</v>
      </c>
      <c r="C770" t="str">
        <f>_xlfn.XLOOKUP(A770,bdd_V102[FINESS juridique],bdd_V102[[Région du FINESS juridique ]],"")</f>
        <v>AUVERGNE-RHÔNE-ALPES</v>
      </c>
      <c r="D770" s="1">
        <f>SUMIFS(bdd_V102[Activité combinée],bdd_V102[FINESS juridique],A770)</f>
        <v>100448.5</v>
      </c>
      <c r="E770" s="1">
        <f>SUMIFS(bdd_V102[Activité combinée],bdd_V102[FINESS juridique],A770,bdd_V102[Validation prérequis SUN-ES], "Oui")</f>
        <v>100448.5</v>
      </c>
      <c r="F770" s="148">
        <f t="shared" si="23"/>
        <v>1</v>
      </c>
      <c r="G770" s="1" t="str">
        <f t="shared" si="24"/>
        <v>Oui</v>
      </c>
    </row>
    <row r="771" spans="1:7">
      <c r="A771" s="1">
        <v>690000278</v>
      </c>
      <c r="B771" t="str">
        <f>_xlfn.XLOOKUP(A771,bdd_V102[FINESS juridique],bdd_V102[Raison sociale juridique],"")</f>
        <v>NEPHROCARE RHONE ALPES</v>
      </c>
      <c r="C771" t="str">
        <f>_xlfn.XLOOKUP(A771,bdd_V102[FINESS juridique],bdd_V102[[Région du FINESS juridique ]],"")</f>
        <v>AUVERGNE-RHÔNE-ALPES</v>
      </c>
      <c r="D771" s="1">
        <f>SUMIFS(bdd_V102[Activité combinée],bdd_V102[FINESS juridique],A771)</f>
        <v>23845</v>
      </c>
      <c r="E771" s="1">
        <f>SUMIFS(bdd_V102[Activité combinée],bdd_V102[FINESS juridique],A771,bdd_V102[Validation prérequis SUN-ES], "Oui")</f>
        <v>0</v>
      </c>
      <c r="F771" s="148">
        <f t="shared" si="23"/>
        <v>0</v>
      </c>
      <c r="G771" s="1" t="str">
        <f t="shared" si="24"/>
        <v>Non</v>
      </c>
    </row>
    <row r="772" spans="1:7">
      <c r="A772" s="1">
        <v>690000294</v>
      </c>
      <c r="B772" t="str">
        <f>_xlfn.XLOOKUP(A772,bdd_V102[FINESS juridique],bdd_V102[Raison sociale juridique],"")</f>
        <v>CLINIQUE VILLA DES ROSES</v>
      </c>
      <c r="C772" t="str">
        <f>_xlfn.XLOOKUP(A772,bdd_V102[FINESS juridique],bdd_V102[[Région du FINESS juridique ]],"")</f>
        <v>AUVERGNE-RHÔNE-ALPES</v>
      </c>
      <c r="D772" s="1">
        <f>SUMIFS(bdd_V102[Activité combinée],bdd_V102[FINESS juridique],A772)</f>
        <v>12408.5</v>
      </c>
      <c r="E772" s="1">
        <f>SUMIFS(bdd_V102[Activité combinée],bdd_V102[FINESS juridique],A772,bdd_V102[Validation prérequis SUN-ES], "Oui")</f>
        <v>12408.5</v>
      </c>
      <c r="F772" s="148">
        <f t="shared" si="23"/>
        <v>1</v>
      </c>
      <c r="G772" s="1" t="str">
        <f t="shared" si="24"/>
        <v>Oui</v>
      </c>
    </row>
    <row r="773" spans="1:7">
      <c r="A773" s="1">
        <v>690000310</v>
      </c>
      <c r="B773" t="str">
        <f>_xlfn.XLOOKUP(A773,bdd_V102[FINESS juridique],bdd_V102[Raison sociale juridique],"")</f>
        <v>CLINIQUE MON REPOS</v>
      </c>
      <c r="C773" t="str">
        <f>_xlfn.XLOOKUP(A773,bdd_V102[FINESS juridique],bdd_V102[[Région du FINESS juridique ]],"")</f>
        <v>AUVERGNE-RHÔNE-ALPES</v>
      </c>
      <c r="D773" s="1">
        <f>SUMIFS(bdd_V102[Activité combinée],bdd_V102[FINESS juridique],A773)</f>
        <v>30099</v>
      </c>
      <c r="E773" s="1">
        <f>SUMIFS(bdd_V102[Activité combinée],bdd_V102[FINESS juridique],A773,bdd_V102[Validation prérequis SUN-ES], "Oui")</f>
        <v>30099</v>
      </c>
      <c r="F773" s="148">
        <f t="shared" si="23"/>
        <v>1</v>
      </c>
      <c r="G773" s="1" t="str">
        <f t="shared" si="24"/>
        <v>Oui</v>
      </c>
    </row>
    <row r="774" spans="1:7">
      <c r="A774" s="1">
        <v>690000377</v>
      </c>
      <c r="B774" t="str">
        <f>_xlfn.XLOOKUP(A774,bdd_V102[FINESS juridique],bdd_V102[Raison sociale juridique],"")</f>
        <v>HOPITAL PRIVE DE L'EST LYONNAIS (HPEL)</v>
      </c>
      <c r="C774" t="str">
        <f>_xlfn.XLOOKUP(A774,bdd_V102[FINESS juridique],bdd_V102[[Région du FINESS juridique ]],"")</f>
        <v>AUVERGNE-RHÔNE-ALPES</v>
      </c>
      <c r="D774" s="1">
        <f>SUMIFS(bdd_V102[Activité combinée],bdd_V102[FINESS juridique],A774)</f>
        <v>40458</v>
      </c>
      <c r="E774" s="1">
        <f>SUMIFS(bdd_V102[Activité combinée],bdd_V102[FINESS juridique],A774,bdd_V102[Validation prérequis SUN-ES], "Oui")</f>
        <v>0</v>
      </c>
      <c r="F774" s="148">
        <f t="shared" si="23"/>
        <v>0</v>
      </c>
      <c r="G774" s="1" t="str">
        <f t="shared" si="24"/>
        <v>Non</v>
      </c>
    </row>
    <row r="775" spans="1:7">
      <c r="A775" s="1">
        <v>690000385</v>
      </c>
      <c r="B775" t="str">
        <f>_xlfn.XLOOKUP(A775,bdd_V102[FINESS juridique],bdd_V102[Raison sociale juridique],"")</f>
        <v>SA CLINIQUE TRENEL</v>
      </c>
      <c r="C775" t="str">
        <f>_xlfn.XLOOKUP(A775,bdd_V102[FINESS juridique],bdd_V102[[Région du FINESS juridique ]],"")</f>
        <v>AUVERGNE-RHÔNE-ALPES</v>
      </c>
      <c r="D775" s="1">
        <f>SUMIFS(bdd_V102[Activité combinée],bdd_V102[FINESS juridique],A775)</f>
        <v>33993.5</v>
      </c>
      <c r="E775" s="1">
        <f>SUMIFS(bdd_V102[Activité combinée],bdd_V102[FINESS juridique],A775,bdd_V102[Validation prérequis SUN-ES], "Oui")</f>
        <v>33993.5</v>
      </c>
      <c r="F775" s="148">
        <f t="shared" si="23"/>
        <v>1</v>
      </c>
      <c r="G775" s="1" t="str">
        <f t="shared" si="24"/>
        <v>Oui</v>
      </c>
    </row>
    <row r="776" spans="1:7">
      <c r="A776" s="1">
        <v>690000450</v>
      </c>
      <c r="B776" t="str">
        <f>_xlfn.XLOOKUP(A776,bdd_V102[FINESS juridique],bdd_V102[Raison sociale juridique],"")</f>
        <v>CLINIQUE IRIS - MARCY L'ETOILE</v>
      </c>
      <c r="C776" t="str">
        <f>_xlfn.XLOOKUP(A776,bdd_V102[FINESS juridique],bdd_V102[[Région du FINESS juridique ]],"")</f>
        <v>AUVERGNE-RHÔNE-ALPES</v>
      </c>
      <c r="D776" s="1">
        <f>SUMIFS(bdd_V102[Activité combinée],bdd_V102[FINESS juridique],A776)</f>
        <v>55001</v>
      </c>
      <c r="E776" s="1">
        <f>SUMIFS(bdd_V102[Activité combinée],bdd_V102[FINESS juridique],A776,bdd_V102[Validation prérequis SUN-ES], "Oui")</f>
        <v>55001</v>
      </c>
      <c r="F776" s="148">
        <f t="shared" si="23"/>
        <v>1</v>
      </c>
      <c r="G776" s="1" t="str">
        <f t="shared" si="24"/>
        <v>Oui</v>
      </c>
    </row>
    <row r="777" spans="1:7">
      <c r="A777" s="1">
        <v>690000542</v>
      </c>
      <c r="B777" t="str">
        <f>_xlfn.XLOOKUP(A777,bdd_V102[FINESS juridique],bdd_V102[Raison sociale juridique],"")</f>
        <v>CLINIQUE SAINT VINCENT DE PAUL</v>
      </c>
      <c r="C777" t="str">
        <f>_xlfn.XLOOKUP(A777,bdd_V102[FINESS juridique],bdd_V102[[Région du FINESS juridique ]],"")</f>
        <v>AUVERGNE-RHÔNE-ALPES</v>
      </c>
      <c r="D777" s="1">
        <f>SUMIFS(bdd_V102[Activité combinée],bdd_V102[FINESS juridique],A777)</f>
        <v>27319.25</v>
      </c>
      <c r="E777" s="1">
        <f>SUMIFS(bdd_V102[Activité combinée],bdd_V102[FINESS juridique],A777,bdd_V102[Validation prérequis SUN-ES], "Oui")</f>
        <v>0</v>
      </c>
      <c r="F777" s="148">
        <f t="shared" si="23"/>
        <v>0</v>
      </c>
      <c r="G777" s="1" t="str">
        <f t="shared" si="24"/>
        <v>Non</v>
      </c>
    </row>
    <row r="778" spans="1:7">
      <c r="A778" s="1">
        <v>690000724</v>
      </c>
      <c r="B778" t="str">
        <f>_xlfn.XLOOKUP(A778,bdd_V102[FINESS juridique],bdd_V102[Raison sociale juridique],"")</f>
        <v>MEDIPOLE HOPITAL PRIVE</v>
      </c>
      <c r="C778" t="str">
        <f>_xlfn.XLOOKUP(A778,bdd_V102[FINESS juridique],bdd_V102[[Région du FINESS juridique ]],"")</f>
        <v>AUVERGNE-RHÔNE-ALPES</v>
      </c>
      <c r="D778" s="1">
        <f>SUMIFS(bdd_V102[Activité combinée],bdd_V102[FINESS juridique],A778)</f>
        <v>98950.5</v>
      </c>
      <c r="E778" s="1">
        <f>SUMIFS(bdd_V102[Activité combinée],bdd_V102[FINESS juridique],A778,bdd_V102[Validation prérequis SUN-ES], "Oui")</f>
        <v>98950.5</v>
      </c>
      <c r="F778" s="148">
        <f t="shared" si="23"/>
        <v>1</v>
      </c>
      <c r="G778" s="1" t="str">
        <f t="shared" si="24"/>
        <v>Oui</v>
      </c>
    </row>
    <row r="779" spans="1:7">
      <c r="A779" s="1">
        <v>690000732</v>
      </c>
      <c r="B779" t="str">
        <f>_xlfn.XLOOKUP(A779,bdd_V102[FINESS juridique],bdd_V102[Raison sociale juridique],"")</f>
        <v>HOPITAL PRIVE NATECIA</v>
      </c>
      <c r="C779" t="str">
        <f>_xlfn.XLOOKUP(A779,bdd_V102[FINESS juridique],bdd_V102[[Région du FINESS juridique ]],"")</f>
        <v>AUVERGNE-RHÔNE-ALPES</v>
      </c>
      <c r="D779" s="1">
        <f>SUMIFS(bdd_V102[Activité combinée],bdd_V102[FINESS juridique],A779)</f>
        <v>54289.5</v>
      </c>
      <c r="E779" s="1">
        <f>SUMIFS(bdd_V102[Activité combinée],bdd_V102[FINESS juridique],A779,bdd_V102[Validation prérequis SUN-ES], "Oui")</f>
        <v>54289.5</v>
      </c>
      <c r="F779" s="148">
        <f t="shared" ref="F779:F842" si="25">E779/D779</f>
        <v>1</v>
      </c>
      <c r="G779" s="1" t="str">
        <f t="shared" si="24"/>
        <v>Oui</v>
      </c>
    </row>
    <row r="780" spans="1:7">
      <c r="A780" s="1">
        <v>690001623</v>
      </c>
      <c r="B780" t="str">
        <f>_xlfn.XLOOKUP(A780,bdd_V102[FINESS juridique],bdd_V102[Raison sociale juridique],"")</f>
        <v>ASSOCIATION SOINS ET SANTE</v>
      </c>
      <c r="C780" t="str">
        <f>_xlfn.XLOOKUP(A780,bdd_V102[FINESS juridique],bdd_V102[[Région du FINESS juridique ]],"")</f>
        <v>AUVERGNE-RHÔNE-ALPES</v>
      </c>
      <c r="D780" s="1">
        <f>SUMIFS(bdd_V102[Activité combinée],bdd_V102[FINESS juridique],A780)</f>
        <v>54578</v>
      </c>
      <c r="E780" s="1">
        <f>SUMIFS(bdd_V102[Activité combinée],bdd_V102[FINESS juridique],A780,bdd_V102[Validation prérequis SUN-ES], "Oui")</f>
        <v>54578</v>
      </c>
      <c r="F780" s="148">
        <f t="shared" si="25"/>
        <v>1</v>
      </c>
      <c r="G780" s="1" t="str">
        <f t="shared" si="24"/>
        <v>Oui</v>
      </c>
    </row>
    <row r="781" spans="1:7">
      <c r="A781" s="1">
        <v>690001904</v>
      </c>
      <c r="B781" t="str">
        <f>_xlfn.XLOOKUP(A781,bdd_V102[FINESS juridique],bdd_V102[Raison sociale juridique],"")</f>
        <v>SAS CLINIQUE LES BRUYERES</v>
      </c>
      <c r="C781" t="str">
        <f>_xlfn.XLOOKUP(A781,bdd_V102[FINESS juridique],bdd_V102[[Région du FINESS juridique ]],"")</f>
        <v>AUVERGNE-RHÔNE-ALPES</v>
      </c>
      <c r="D781" s="1">
        <f>SUMIFS(bdd_V102[Activité combinée],bdd_V102[FINESS juridique],A781)</f>
        <v>13145.5</v>
      </c>
      <c r="E781" s="1">
        <f>SUMIFS(bdd_V102[Activité combinée],bdd_V102[FINESS juridique],A781,bdd_V102[Validation prérequis SUN-ES], "Oui")</f>
        <v>13145.5</v>
      </c>
      <c r="F781" s="148">
        <f t="shared" si="25"/>
        <v>1</v>
      </c>
      <c r="G781" s="1" t="str">
        <f t="shared" si="24"/>
        <v>Oui</v>
      </c>
    </row>
    <row r="782" spans="1:7">
      <c r="A782" s="1">
        <v>690002068</v>
      </c>
      <c r="B782" t="str">
        <f>_xlfn.XLOOKUP(A782,bdd_V102[FINESS juridique],bdd_V102[Raison sociale juridique],"")</f>
        <v>ASS.HOSPITALIERE PROTESTANTE  DE LYON</v>
      </c>
      <c r="C782" t="str">
        <f>_xlfn.XLOOKUP(A782,bdd_V102[FINESS juridique],bdd_V102[[Région du FINESS juridique ]],"")</f>
        <v>AUVERGNE-RHÔNE-ALPES</v>
      </c>
      <c r="D782" s="1">
        <f>SUMIFS(bdd_V102[Activité combinée],bdd_V102[FINESS juridique],A782)</f>
        <v>74197</v>
      </c>
      <c r="E782" s="1">
        <f>SUMIFS(bdd_V102[Activité combinée],bdd_V102[FINESS juridique],A782,bdd_V102[Validation prérequis SUN-ES], "Oui")</f>
        <v>74197</v>
      </c>
      <c r="F782" s="148">
        <f t="shared" si="25"/>
        <v>1</v>
      </c>
      <c r="G782" s="1" t="str">
        <f t="shared" si="24"/>
        <v>Oui</v>
      </c>
    </row>
    <row r="783" spans="1:7">
      <c r="A783" s="1">
        <v>690002225</v>
      </c>
      <c r="B783" t="str">
        <f>_xlfn.XLOOKUP(A783,bdd_V102[FINESS juridique],bdd_V102[Raison sociale juridique],"")</f>
        <v>CALYDIAL</v>
      </c>
      <c r="C783" t="str">
        <f>_xlfn.XLOOKUP(A783,bdd_V102[FINESS juridique],bdd_V102[[Région du FINESS juridique ]],"")</f>
        <v>AUVERGNE-RHÔNE-ALPES</v>
      </c>
      <c r="D783" s="1">
        <f>SUMIFS(bdd_V102[Activité combinée],bdd_V102[FINESS juridique],A783)</f>
        <v>10651.5</v>
      </c>
      <c r="E783" s="1">
        <f>SUMIFS(bdd_V102[Activité combinée],bdd_V102[FINESS juridique],A783,bdd_V102[Validation prérequis SUN-ES], "Oui")</f>
        <v>0</v>
      </c>
      <c r="F783" s="148">
        <f t="shared" si="25"/>
        <v>0</v>
      </c>
      <c r="G783" s="1" t="str">
        <f t="shared" si="24"/>
        <v>Non</v>
      </c>
    </row>
    <row r="784" spans="1:7">
      <c r="A784" s="1">
        <v>690003447</v>
      </c>
      <c r="B784" t="str">
        <f>_xlfn.XLOOKUP(A784,bdd_V102[FINESS juridique],bdd_V102[Raison sociale juridique],"")</f>
        <v>POLYCLINIQUE DU BEAUJOLAIS</v>
      </c>
      <c r="C784" t="str">
        <f>_xlfn.XLOOKUP(A784,bdd_V102[FINESS juridique],bdd_V102[[Région du FINESS juridique ]],"")</f>
        <v>AUVERGNE-RHÔNE-ALPES</v>
      </c>
      <c r="D784" s="1">
        <f>SUMIFS(bdd_V102[Activité combinée],bdd_V102[FINESS juridique],A784)</f>
        <v>42941.5</v>
      </c>
      <c r="E784" s="1">
        <f>SUMIFS(bdd_V102[Activité combinée],bdd_V102[FINESS juridique],A784,bdd_V102[Validation prérequis SUN-ES], "Oui")</f>
        <v>42941.5</v>
      </c>
      <c r="F784" s="148">
        <f t="shared" si="25"/>
        <v>1</v>
      </c>
      <c r="G784" s="1" t="str">
        <f t="shared" si="24"/>
        <v>Oui</v>
      </c>
    </row>
    <row r="785" spans="1:7">
      <c r="A785" s="1">
        <v>690006598</v>
      </c>
      <c r="B785" t="str">
        <f>_xlfn.XLOOKUP(A785,bdd_V102[FINESS juridique],bdd_V102[Raison sociale juridique],"")</f>
        <v>RESAMUT - RESEAU DE SANTE MUTUALISTE</v>
      </c>
      <c r="C785" t="str">
        <f>_xlfn.XLOOKUP(A785,bdd_V102[FINESS juridique],bdd_V102[[Région du FINESS juridique ]],"")</f>
        <v>AUVERGNE-RHÔNE-ALPES</v>
      </c>
      <c r="D785" s="1">
        <f>SUMIFS(bdd_V102[Activité combinée],bdd_V102[FINESS juridique],A785)</f>
        <v>146845.5</v>
      </c>
      <c r="E785" s="1">
        <f>SUMIFS(bdd_V102[Activité combinée],bdd_V102[FINESS juridique],A785,bdd_V102[Validation prérequis SUN-ES], "Oui")</f>
        <v>146845.5</v>
      </c>
      <c r="F785" s="148">
        <f t="shared" si="25"/>
        <v>1</v>
      </c>
      <c r="G785" s="1" t="str">
        <f t="shared" si="24"/>
        <v>Oui</v>
      </c>
    </row>
    <row r="786" spans="1:7">
      <c r="A786" s="1">
        <v>690027099</v>
      </c>
      <c r="B786" t="str">
        <f>_xlfn.XLOOKUP(A786,bdd_V102[FINESS juridique],bdd_V102[Raison sociale juridique],"")</f>
        <v>EURL ENDO LYON SUD OUEST</v>
      </c>
      <c r="C786" t="str">
        <f>_xlfn.XLOOKUP(A786,bdd_V102[FINESS juridique],bdd_V102[[Région du FINESS juridique ]],"")</f>
        <v>AUVERGNE-RHÔNE-ALPES</v>
      </c>
      <c r="D786" s="1">
        <f>SUMIFS(bdd_V102[Activité combinée],bdd_V102[FINESS juridique],A786)</f>
        <v>2443</v>
      </c>
      <c r="E786" s="1">
        <f>SUMIFS(bdd_V102[Activité combinée],bdd_V102[FINESS juridique],A786,bdd_V102[Validation prérequis SUN-ES], "Oui")</f>
        <v>0</v>
      </c>
      <c r="F786" s="148">
        <f t="shared" si="25"/>
        <v>0</v>
      </c>
      <c r="G786" s="1" t="str">
        <f t="shared" si="24"/>
        <v>Non</v>
      </c>
    </row>
    <row r="787" spans="1:7">
      <c r="A787" s="1">
        <v>690029723</v>
      </c>
      <c r="B787" t="str">
        <f>_xlfn.XLOOKUP(A787,bdd_V102[FINESS juridique],bdd_V102[Raison sociale juridique],"")</f>
        <v>UGECAM RHONE-ALPES</v>
      </c>
      <c r="C787" t="str">
        <f>_xlfn.XLOOKUP(A787,bdd_V102[FINESS juridique],bdd_V102[[Région du FINESS juridique ]],"")</f>
        <v>AUVERGNE-RHÔNE-ALPES</v>
      </c>
      <c r="D787" s="1">
        <f>SUMIFS(bdd_V102[Activité combinée],bdd_V102[FINESS juridique],A787)</f>
        <v>59155</v>
      </c>
      <c r="E787" s="1">
        <f>SUMIFS(bdd_V102[Activité combinée],bdd_V102[FINESS juridique],A787,bdd_V102[Validation prérequis SUN-ES], "Oui")</f>
        <v>59155</v>
      </c>
      <c r="F787" s="148">
        <f t="shared" si="25"/>
        <v>1</v>
      </c>
      <c r="G787" s="1" t="str">
        <f t="shared" si="24"/>
        <v>Oui</v>
      </c>
    </row>
    <row r="788" spans="1:7">
      <c r="A788" s="1">
        <v>690030325</v>
      </c>
      <c r="B788" t="str">
        <f>_xlfn.XLOOKUP(A788,bdd_V102[FINESS juridique],bdd_V102[Raison sociale juridique],"")</f>
        <v>FIDEV</v>
      </c>
      <c r="C788" t="str">
        <f>_xlfn.XLOOKUP(A788,bdd_V102[FINESS juridique],bdd_V102[[Région du FINESS juridique ]],"")</f>
        <v>AUVERGNE-RHÔNE-ALPES</v>
      </c>
      <c r="D788" s="1">
        <f>SUMIFS(bdd_V102[Activité combinée],bdd_V102[FINESS juridique],A788)</f>
        <v>4553.5</v>
      </c>
      <c r="E788" s="1">
        <f>SUMIFS(bdd_V102[Activité combinée],bdd_V102[FINESS juridique],A788,bdd_V102[Validation prérequis SUN-ES], "Oui")</f>
        <v>4553.5</v>
      </c>
      <c r="F788" s="148">
        <f t="shared" si="25"/>
        <v>1</v>
      </c>
      <c r="G788" s="1" t="str">
        <f t="shared" si="24"/>
        <v>Oui</v>
      </c>
    </row>
    <row r="789" spans="1:7">
      <c r="A789" s="1">
        <v>690030457</v>
      </c>
      <c r="B789" t="str">
        <f>_xlfn.XLOOKUP(A789,bdd_V102[FINESS juridique],bdd_V102[Raison sociale juridique],"")</f>
        <v>SOCIETE NOUVELLE CLINIQUE ST CHARLES</v>
      </c>
      <c r="C789" t="str">
        <f>_xlfn.XLOOKUP(A789,bdd_V102[FINESS juridique],bdd_V102[[Région du FINESS juridique ]],"")</f>
        <v>AUVERGNE-RHÔNE-ALPES</v>
      </c>
      <c r="D789" s="1">
        <f>SUMIFS(bdd_V102[Activité combinée],bdd_V102[FINESS juridique],A789)</f>
        <v>16288</v>
      </c>
      <c r="E789" s="1">
        <f>SUMIFS(bdd_V102[Activité combinée],bdd_V102[FINESS juridique],A789,bdd_V102[Validation prérequis SUN-ES], "Oui")</f>
        <v>16288</v>
      </c>
      <c r="F789" s="148">
        <f t="shared" si="25"/>
        <v>1</v>
      </c>
      <c r="G789" s="1" t="str">
        <f t="shared" si="24"/>
        <v>Oui</v>
      </c>
    </row>
    <row r="790" spans="1:7">
      <c r="A790" s="1">
        <v>690031190</v>
      </c>
      <c r="B790" t="str">
        <f>_xlfn.XLOOKUP(A790,bdd_V102[FINESS juridique],bdd_V102[Raison sociale juridique],"")</f>
        <v>UMG DES ETABLISSEMENTS DU GRAND LYON</v>
      </c>
      <c r="C790" t="str">
        <f>_xlfn.XLOOKUP(A790,bdd_V102[FINESS juridique],bdd_V102[[Région du FINESS juridique ]],"")</f>
        <v>AUVERGNE-RHÔNE-ALPES</v>
      </c>
      <c r="D790" s="1">
        <f>SUMIFS(bdd_V102[Activité combinée],bdd_V102[FINESS juridique],A790)</f>
        <v>66487</v>
      </c>
      <c r="E790" s="1">
        <f>SUMIFS(bdd_V102[Activité combinée],bdd_V102[FINESS juridique],A790,bdd_V102[Validation prérequis SUN-ES], "Oui")</f>
        <v>66487</v>
      </c>
      <c r="F790" s="148">
        <f t="shared" si="25"/>
        <v>1</v>
      </c>
      <c r="G790" s="1" t="str">
        <f t="shared" si="24"/>
        <v>Oui</v>
      </c>
    </row>
    <row r="791" spans="1:7">
      <c r="A791" s="1">
        <v>690036090</v>
      </c>
      <c r="B791" t="str">
        <f>_xlfn.XLOOKUP(A791,bdd_V102[FINESS juridique],bdd_V102[Raison sociale juridique],"")</f>
        <v>CLPA - INICEA</v>
      </c>
      <c r="C791" t="str">
        <f>_xlfn.XLOOKUP(A791,bdd_V102[FINESS juridique],bdd_V102[[Région du FINESS juridique ]],"")</f>
        <v>AUVERGNE-RHÔNE-ALPES</v>
      </c>
      <c r="D791" s="1">
        <f>SUMIFS(bdd_V102[Activité combinée],bdd_V102[FINESS juridique],A791)</f>
        <v>5365.5</v>
      </c>
      <c r="E791" s="1">
        <f>SUMIFS(bdd_V102[Activité combinée],bdd_V102[FINESS juridique],A791,bdd_V102[Validation prérequis SUN-ES], "Oui")</f>
        <v>5365.5</v>
      </c>
      <c r="F791" s="148">
        <f t="shared" si="25"/>
        <v>1</v>
      </c>
      <c r="G791" s="1" t="str">
        <f t="shared" si="24"/>
        <v>Oui</v>
      </c>
    </row>
    <row r="792" spans="1:7">
      <c r="A792" s="1">
        <v>690036900</v>
      </c>
      <c r="B792" t="str">
        <f>_xlfn.XLOOKUP(A792,bdd_V102[FINESS juridique],bdd_V102[Raison sociale juridique],"")</f>
        <v>CLINIQUE DE LA SAUVEGARDE</v>
      </c>
      <c r="C792" t="str">
        <f>_xlfn.XLOOKUP(A792,bdd_V102[FINESS juridique],bdd_V102[[Région du FINESS juridique ]],"")</f>
        <v>AUVERGNE-RHÔNE-ALPES</v>
      </c>
      <c r="D792" s="1">
        <f>SUMIFS(bdd_V102[Activité combinée],bdd_V102[FINESS juridique],A792)</f>
        <v>77873.5</v>
      </c>
      <c r="E792" s="1">
        <f>SUMIFS(bdd_V102[Activité combinée],bdd_V102[FINESS juridique],A792,bdd_V102[Validation prérequis SUN-ES], "Oui")</f>
        <v>77873.5</v>
      </c>
      <c r="F792" s="148">
        <f t="shared" si="25"/>
        <v>1</v>
      </c>
      <c r="G792" s="1" t="str">
        <f t="shared" si="24"/>
        <v>Oui</v>
      </c>
    </row>
    <row r="793" spans="1:7">
      <c r="A793" s="1">
        <v>690039870</v>
      </c>
      <c r="B793" t="str">
        <f>_xlfn.XLOOKUP(A793,bdd_V102[FINESS juridique],bdd_V102[Raison sociale juridique],"")</f>
        <v>S.A.S. CLINIQUE DE LA PART-DIEU</v>
      </c>
      <c r="C793" t="str">
        <f>_xlfn.XLOOKUP(A793,bdd_V102[FINESS juridique],bdd_V102[[Région du FINESS juridique ]],"")</f>
        <v>AUVERGNE-RHÔNE-ALPES</v>
      </c>
      <c r="D793" s="1">
        <f>SUMIFS(bdd_V102[Activité combinée],bdd_V102[FINESS juridique],A793)</f>
        <v>4671.5</v>
      </c>
      <c r="E793" s="1">
        <f>SUMIFS(bdd_V102[Activité combinée],bdd_V102[FINESS juridique],A793,bdd_V102[Validation prérequis SUN-ES], "Oui")</f>
        <v>4671.5</v>
      </c>
      <c r="F793" s="148">
        <f t="shared" si="25"/>
        <v>1</v>
      </c>
      <c r="G793" s="1" t="str">
        <f t="shared" si="24"/>
        <v>Oui</v>
      </c>
    </row>
    <row r="794" spans="1:7">
      <c r="A794" s="1">
        <v>690041488</v>
      </c>
      <c r="B794" t="str">
        <f>_xlfn.XLOOKUP(A794,bdd_V102[FINESS juridique],bdd_V102[Raison sociale juridique],"")</f>
        <v>ADDIPSY</v>
      </c>
      <c r="C794" t="str">
        <f>_xlfn.XLOOKUP(A794,bdd_V102[FINESS juridique],bdd_V102[[Région du FINESS juridique ]],"")</f>
        <v>AUVERGNE-RHÔNE-ALPES</v>
      </c>
      <c r="D794" s="1">
        <f>SUMIFS(bdd_V102[Activité combinée],bdd_V102[FINESS juridique],A794)</f>
        <v>6535.25</v>
      </c>
      <c r="E794" s="1">
        <f>SUMIFS(bdd_V102[Activité combinée],bdd_V102[FINESS juridique],A794,bdd_V102[Validation prérequis SUN-ES], "Oui")</f>
        <v>6535.25</v>
      </c>
      <c r="F794" s="148">
        <f t="shared" si="25"/>
        <v>1</v>
      </c>
      <c r="G794" s="1" t="str">
        <f t="shared" si="24"/>
        <v>Oui</v>
      </c>
    </row>
    <row r="795" spans="1:7">
      <c r="A795" s="1">
        <v>690042593</v>
      </c>
      <c r="B795" t="str">
        <f>_xlfn.XLOOKUP(A795,bdd_V102[FINESS juridique],bdd_V102[Raison sociale juridique],"")</f>
        <v>PSYPRO LYON</v>
      </c>
      <c r="C795" t="str">
        <f>_xlfn.XLOOKUP(A795,bdd_V102[FINESS juridique],bdd_V102[[Région du FINESS juridique ]],"")</f>
        <v>AUVERGNE-RHÔNE-ALPES</v>
      </c>
      <c r="D795" s="1">
        <f>SUMIFS(bdd_V102[Activité combinée],bdd_V102[FINESS juridique],A795)</f>
        <v>6723</v>
      </c>
      <c r="E795" s="1">
        <f>SUMIFS(bdd_V102[Activité combinée],bdd_V102[FINESS juridique],A795,bdd_V102[Validation prérequis SUN-ES], "Oui")</f>
        <v>0</v>
      </c>
      <c r="F795" s="148">
        <f t="shared" si="25"/>
        <v>0</v>
      </c>
      <c r="G795" s="1" t="str">
        <f t="shared" si="24"/>
        <v>Non</v>
      </c>
    </row>
    <row r="796" spans="1:7">
      <c r="A796" s="1">
        <v>690043385</v>
      </c>
      <c r="B796" t="str">
        <f>_xlfn.XLOOKUP(A796,bdd_V102[FINESS juridique],bdd_V102[Raison sociale juridique],"")</f>
        <v>C2RBP LYON METROPOLE</v>
      </c>
      <c r="C796" t="str">
        <f>_xlfn.XLOOKUP(A796,bdd_V102[FINESS juridique],bdd_V102[[Région du FINESS juridique ]],"")</f>
        <v>AUVERGNE-RHÔNE-ALPES</v>
      </c>
      <c r="D796" s="1">
        <f>SUMIFS(bdd_V102[Activité combinée],bdd_V102[FINESS juridique],A796)</f>
        <v>2563.25</v>
      </c>
      <c r="E796" s="1">
        <f>SUMIFS(bdd_V102[Activité combinée],bdd_V102[FINESS juridique],A796,bdd_V102[Validation prérequis SUN-ES], "Oui")</f>
        <v>2563.25</v>
      </c>
      <c r="F796" s="148">
        <f t="shared" si="25"/>
        <v>1</v>
      </c>
      <c r="G796" s="1" t="str">
        <f t="shared" si="24"/>
        <v>Oui</v>
      </c>
    </row>
    <row r="797" spans="1:7">
      <c r="A797" s="1">
        <v>690044052</v>
      </c>
      <c r="B797" t="str">
        <f>_xlfn.XLOOKUP(A797,bdd_V102[FINESS juridique],bdd_V102[Raison sociale juridique],"")</f>
        <v>CTRE CALADOIS DE PSY AMBU - CCPA</v>
      </c>
      <c r="C797" t="str">
        <f>_xlfn.XLOOKUP(A797,bdd_V102[FINESS juridique],bdd_V102[[Région du FINESS juridique ]],"")</f>
        <v>AUVERGNE-RHÔNE-ALPES</v>
      </c>
      <c r="D797" s="1">
        <f>SUMIFS(bdd_V102[Activité combinée],bdd_V102[FINESS juridique],A797)</f>
        <v>2470</v>
      </c>
      <c r="E797" s="1">
        <f>SUMIFS(bdd_V102[Activité combinée],bdd_V102[FINESS juridique],A797,bdd_V102[Validation prérequis SUN-ES], "Oui")</f>
        <v>2470</v>
      </c>
      <c r="F797" s="148">
        <f t="shared" si="25"/>
        <v>1</v>
      </c>
      <c r="G797" s="1" t="str">
        <f t="shared" si="24"/>
        <v>Oui</v>
      </c>
    </row>
    <row r="798" spans="1:7">
      <c r="A798" s="1">
        <v>690044938</v>
      </c>
      <c r="B798" t="str">
        <f>_xlfn.XLOOKUP(A798,bdd_V102[FINESS juridique],bdd_V102[Raison sociale juridique],"")</f>
        <v>CENTRE ANNECIEN DE PSY AMBULATOIRE</v>
      </c>
      <c r="C798" t="str">
        <f>_xlfn.XLOOKUP(A798,bdd_V102[FINESS juridique],bdd_V102[[Région du FINESS juridique ]],"")</f>
        <v>AUVERGNE-RHÔNE-ALPES</v>
      </c>
      <c r="D798" s="1">
        <f>SUMIFS(bdd_V102[Activité combinée],bdd_V102[FINESS juridique],A798)</f>
        <v>1</v>
      </c>
      <c r="E798" s="1">
        <f>SUMIFS(bdd_V102[Activité combinée],bdd_V102[FINESS juridique],A798,bdd_V102[Validation prérequis SUN-ES], "Oui")</f>
        <v>0</v>
      </c>
      <c r="F798" s="148">
        <f t="shared" si="25"/>
        <v>0</v>
      </c>
      <c r="G798" s="1" t="str">
        <f t="shared" si="24"/>
        <v>Non</v>
      </c>
    </row>
    <row r="799" spans="1:7">
      <c r="A799" s="1">
        <v>690044979</v>
      </c>
      <c r="B799" t="str">
        <f>_xlfn.XLOOKUP(A799,bdd_V102[FINESS juridique],bdd_V102[Raison sociale juridique],"")</f>
        <v>PSYPRO REIMS</v>
      </c>
      <c r="C799" t="str">
        <f>_xlfn.XLOOKUP(A799,bdd_V102[FINESS juridique],bdd_V102[[Région du FINESS juridique ]],"")</f>
        <v>AUVERGNE-RHÔNE-ALPES</v>
      </c>
      <c r="D799" s="1">
        <f>SUMIFS(bdd_V102[Activité combinée],bdd_V102[FINESS juridique],A799)</f>
        <v>1679</v>
      </c>
      <c r="E799" s="1">
        <f>SUMIFS(bdd_V102[Activité combinée],bdd_V102[FINESS juridique],A799,bdd_V102[Validation prérequis SUN-ES], "Oui")</f>
        <v>0</v>
      </c>
      <c r="F799" s="148">
        <f t="shared" si="25"/>
        <v>0</v>
      </c>
      <c r="G799" s="1" t="str">
        <f t="shared" si="24"/>
        <v>Non</v>
      </c>
    </row>
    <row r="800" spans="1:7">
      <c r="A800" s="1">
        <v>690044987</v>
      </c>
      <c r="B800" t="str">
        <f>_xlfn.XLOOKUP(A800,bdd_V102[FINESS juridique],bdd_V102[Raison sociale juridique],"")</f>
        <v>PSYPRO METZ</v>
      </c>
      <c r="C800" t="str">
        <f>_xlfn.XLOOKUP(A800,bdd_V102[FINESS juridique],bdd_V102[[Région du FINESS juridique ]],"")</f>
        <v>AUVERGNE-RHÔNE-ALPES</v>
      </c>
      <c r="D800" s="1">
        <f>SUMIFS(bdd_V102[Activité combinée],bdd_V102[FINESS juridique],A800)</f>
        <v>1</v>
      </c>
      <c r="E800" s="1">
        <f>SUMIFS(bdd_V102[Activité combinée],bdd_V102[FINESS juridique],A800,bdd_V102[Validation prérequis SUN-ES], "Oui")</f>
        <v>0</v>
      </c>
      <c r="F800" s="148">
        <f t="shared" si="25"/>
        <v>0</v>
      </c>
      <c r="G800" s="1" t="str">
        <f t="shared" si="24"/>
        <v>Non</v>
      </c>
    </row>
    <row r="801" spans="1:7">
      <c r="A801" s="1">
        <v>690045117</v>
      </c>
      <c r="B801" t="str">
        <f>_xlfn.XLOOKUP(A801,bdd_V102[FINESS juridique],bdd_V102[Raison sociale juridique],"")</f>
        <v>IEAJA</v>
      </c>
      <c r="C801" t="str">
        <f>_xlfn.XLOOKUP(A801,bdd_V102[FINESS juridique],bdd_V102[[Région du FINESS juridique ]],"")</f>
        <v>AUVERGNE-RHÔNE-ALPES</v>
      </c>
      <c r="D801" s="1">
        <f>SUMIFS(bdd_V102[Activité combinée],bdd_V102[FINESS juridique],A801)</f>
        <v>1140.5</v>
      </c>
      <c r="E801" s="1">
        <f>SUMIFS(bdd_V102[Activité combinée],bdd_V102[FINESS juridique],A801,bdd_V102[Validation prérequis SUN-ES], "Oui")</f>
        <v>0</v>
      </c>
      <c r="F801" s="148">
        <f t="shared" si="25"/>
        <v>0</v>
      </c>
      <c r="G801" s="1" t="str">
        <f t="shared" si="24"/>
        <v>Non</v>
      </c>
    </row>
    <row r="802" spans="1:7">
      <c r="A802" s="1">
        <v>690046339</v>
      </c>
      <c r="B802" t="str">
        <f>_xlfn.XLOOKUP(A802,bdd_V102[FINESS juridique],bdd_V102[Raison sociale juridique],"")</f>
        <v>POLYCLINIQUE DU PARC</v>
      </c>
      <c r="C802" t="str">
        <f>_xlfn.XLOOKUP(A802,bdd_V102[FINESS juridique],bdd_V102[[Région du FINESS juridique ]],"")</f>
        <v>AUVERGNE-RHÔNE-ALPES</v>
      </c>
      <c r="D802" s="1">
        <f>SUMIFS(bdd_V102[Activité combinée],bdd_V102[FINESS juridique],A802)</f>
        <v>12993.5</v>
      </c>
      <c r="E802" s="1">
        <f>SUMIFS(bdd_V102[Activité combinée],bdd_V102[FINESS juridique],A802,bdd_V102[Validation prérequis SUN-ES], "Oui")</f>
        <v>12993.5</v>
      </c>
      <c r="F802" s="148">
        <f t="shared" si="25"/>
        <v>1</v>
      </c>
      <c r="G802" s="1" t="str">
        <f t="shared" si="24"/>
        <v>Oui</v>
      </c>
    </row>
    <row r="803" spans="1:7">
      <c r="A803" s="1">
        <v>690046347</v>
      </c>
      <c r="B803" t="str">
        <f>_xlfn.XLOOKUP(A803,bdd_V102[FINESS juridique],bdd_V102[Raison sociale juridique],"")</f>
        <v>POLYCLINIQUE DE FRANCHE-COMTE</v>
      </c>
      <c r="C803" t="str">
        <f>_xlfn.XLOOKUP(A803,bdd_V102[FINESS juridique],bdd_V102[[Région du FINESS juridique ]],"")</f>
        <v>AUVERGNE-RHÔNE-ALPES</v>
      </c>
      <c r="D803" s="1">
        <f>SUMIFS(bdd_V102[Activité combinée],bdd_V102[FINESS juridique],A803)</f>
        <v>36946.5</v>
      </c>
      <c r="E803" s="1">
        <f>SUMIFS(bdd_V102[Activité combinée],bdd_V102[FINESS juridique],A803,bdd_V102[Validation prérequis SUN-ES], "Oui")</f>
        <v>36946.5</v>
      </c>
      <c r="F803" s="148">
        <f t="shared" si="25"/>
        <v>1</v>
      </c>
      <c r="G803" s="1" t="str">
        <f t="shared" si="24"/>
        <v>Oui</v>
      </c>
    </row>
    <row r="804" spans="1:7">
      <c r="A804" s="1">
        <v>690048798</v>
      </c>
      <c r="B804" t="str">
        <f>_xlfn.XLOOKUP(A804,bdd_V102[FINESS juridique],bdd_V102[Raison sociale juridique],"")</f>
        <v>PSYPRO GRENOBLE</v>
      </c>
      <c r="C804" t="str">
        <f>_xlfn.XLOOKUP(A804,bdd_V102[FINESS juridique],bdd_V102[[Région du FINESS juridique ]],"")</f>
        <v>AUVERGNE-RHÔNE-ALPES</v>
      </c>
      <c r="D804" s="1">
        <f>SUMIFS(bdd_V102[Activité combinée],bdd_V102[FINESS juridique],A804)</f>
        <v>3387.25</v>
      </c>
      <c r="E804" s="1">
        <f>SUMIFS(bdd_V102[Activité combinée],bdd_V102[FINESS juridique],A804,bdd_V102[Validation prérequis SUN-ES], "Oui")</f>
        <v>0</v>
      </c>
      <c r="F804" s="148">
        <f t="shared" si="25"/>
        <v>0</v>
      </c>
      <c r="G804" s="1" t="str">
        <f t="shared" si="24"/>
        <v>Non</v>
      </c>
    </row>
    <row r="805" spans="1:7">
      <c r="A805" s="1">
        <v>690049846</v>
      </c>
      <c r="B805" t="str">
        <f>_xlfn.XLOOKUP(A805,bdd_V102[FINESS juridique],bdd_V102[Raison sociale juridique],"")</f>
        <v>DIAVERUM SAINT-DENIS</v>
      </c>
      <c r="C805" t="str">
        <f>_xlfn.XLOOKUP(A805,bdd_V102[FINESS juridique],bdd_V102[[Région du FINESS juridique ]],"")</f>
        <v>AUVERGNE-RHÔNE-ALPES</v>
      </c>
      <c r="D805" s="1">
        <f>SUMIFS(bdd_V102[Activité combinée],bdd_V102[FINESS juridique],A805)</f>
        <v>17726.5</v>
      </c>
      <c r="E805" s="1">
        <f>SUMIFS(bdd_V102[Activité combinée],bdd_V102[FINESS juridique],A805,bdd_V102[Validation prérequis SUN-ES], "Oui")</f>
        <v>0</v>
      </c>
      <c r="F805" s="148">
        <f t="shared" si="25"/>
        <v>0</v>
      </c>
      <c r="G805" s="1" t="str">
        <f t="shared" si="24"/>
        <v>Non</v>
      </c>
    </row>
    <row r="806" spans="1:7">
      <c r="A806" s="1">
        <v>690049853</v>
      </c>
      <c r="B806" t="str">
        <f>_xlfn.XLOOKUP(A806,bdd_V102[FINESS juridique],bdd_V102[Raison sociale juridique],"")</f>
        <v>DIAVERUM ANGERS</v>
      </c>
      <c r="C806" t="str">
        <f>_xlfn.XLOOKUP(A806,bdd_V102[FINESS juridique],bdd_V102[[Région du FINESS juridique ]],"")</f>
        <v>AUVERGNE-RHÔNE-ALPES</v>
      </c>
      <c r="D806" s="1">
        <f>SUMIFS(bdd_V102[Activité combinée],bdd_V102[FINESS juridique],A806)</f>
        <v>11230</v>
      </c>
      <c r="E806" s="1">
        <f>SUMIFS(bdd_V102[Activité combinée],bdd_V102[FINESS juridique],A806,bdd_V102[Validation prérequis SUN-ES], "Oui")</f>
        <v>0</v>
      </c>
      <c r="F806" s="148">
        <f t="shared" si="25"/>
        <v>0</v>
      </c>
      <c r="G806" s="1" t="str">
        <f t="shared" si="24"/>
        <v>Non</v>
      </c>
    </row>
    <row r="807" spans="1:7">
      <c r="A807" s="1">
        <v>690049879</v>
      </c>
      <c r="B807" t="str">
        <f>_xlfn.XLOOKUP(A807,bdd_V102[FINESS juridique],bdd_V102[Raison sociale juridique],"")</f>
        <v>DIAVERUM MULHOUSE</v>
      </c>
      <c r="C807" t="str">
        <f>_xlfn.XLOOKUP(A807,bdd_V102[FINESS juridique],bdd_V102[[Région du FINESS juridique ]],"")</f>
        <v>AUVERGNE-RHÔNE-ALPES</v>
      </c>
      <c r="D807" s="1">
        <f>SUMIFS(bdd_V102[Activité combinée],bdd_V102[FINESS juridique],A807)</f>
        <v>13673.5</v>
      </c>
      <c r="E807" s="1">
        <f>SUMIFS(bdd_V102[Activité combinée],bdd_V102[FINESS juridique],A807,bdd_V102[Validation prérequis SUN-ES], "Oui")</f>
        <v>13673.5</v>
      </c>
      <c r="F807" s="148">
        <f t="shared" si="25"/>
        <v>1</v>
      </c>
      <c r="G807" s="1" t="str">
        <f t="shared" ref="G807:G866" si="26">IF(F807&gt;=90%,"Oui","Non")</f>
        <v>Oui</v>
      </c>
    </row>
    <row r="808" spans="1:7">
      <c r="A808" s="1">
        <v>690051115</v>
      </c>
      <c r="B808" t="str">
        <f>_xlfn.XLOOKUP(A808,bdd_V102[FINESS juridique],bdd_V102[Raison sociale juridique],"")</f>
        <v xml:space="preserve">	SARL CLINIQUE DE LA VUE ROANNE</v>
      </c>
      <c r="C808" t="str">
        <f>_xlfn.XLOOKUP(A808,bdd_V102[FINESS juridique],bdd_V102[[Région du FINESS juridique ]],"")</f>
        <v>AUVERGNE-RHÔNE-ALPES</v>
      </c>
      <c r="D808" s="1">
        <f>SUMIFS(bdd_V102[Activité combinée],bdd_V102[FINESS juridique],A808)</f>
        <v>1</v>
      </c>
      <c r="E808" s="1">
        <f>SUMIFS(bdd_V102[Activité combinée],bdd_V102[FINESS juridique],A808,bdd_V102[Validation prérequis SUN-ES], "Oui")</f>
        <v>0</v>
      </c>
      <c r="F808" s="148">
        <f t="shared" si="25"/>
        <v>0</v>
      </c>
      <c r="G808" s="1" t="str">
        <f t="shared" si="26"/>
        <v>Non</v>
      </c>
    </row>
    <row r="809" spans="1:7">
      <c r="A809" s="1">
        <v>690051461</v>
      </c>
      <c r="B809" t="str">
        <f>_xlfn.XLOOKUP(A809,bdd_V102[FINESS juridique],bdd_V102[Raison sociale juridique],"")</f>
        <v>PSYPRO LILLE</v>
      </c>
      <c r="C809" t="str">
        <f>_xlfn.XLOOKUP(A809,bdd_V102[FINESS juridique],bdd_V102[[Région du FINESS juridique ]],"")</f>
        <v>AUVERGNE-RHÔNE-ALPES</v>
      </c>
      <c r="D809" s="1">
        <f>SUMIFS(bdd_V102[Activité combinée],bdd_V102[FINESS juridique],A809)</f>
        <v>649.25</v>
      </c>
      <c r="E809" s="1">
        <f>SUMIFS(bdd_V102[Activité combinée],bdd_V102[FINESS juridique],A809,bdd_V102[Validation prérequis SUN-ES], "Oui")</f>
        <v>0</v>
      </c>
      <c r="F809" s="148">
        <f t="shared" si="25"/>
        <v>0</v>
      </c>
      <c r="G809" s="1" t="str">
        <f t="shared" si="26"/>
        <v>Non</v>
      </c>
    </row>
    <row r="810" spans="1:7">
      <c r="A810" s="1">
        <v>690051594</v>
      </c>
      <c r="B810" t="str">
        <f>_xlfn.XLOOKUP(A810,bdd_V102[FINESS juridique],bdd_V102[Raison sociale juridique],"")</f>
        <v>CENTRE PSYCHIATRIQUE LIVRYEN</v>
      </c>
      <c r="C810" t="str">
        <f>_xlfn.XLOOKUP(A810,bdd_V102[FINESS juridique],bdd_V102[[Région du FINESS juridique ]],"")</f>
        <v>AUVERGNE-RHÔNE-ALPES</v>
      </c>
      <c r="D810" s="1">
        <f>SUMIFS(bdd_V102[Activité combinée],bdd_V102[FINESS juridique],A810)</f>
        <v>36</v>
      </c>
      <c r="E810" s="1">
        <f>SUMIFS(bdd_V102[Activité combinée],bdd_V102[FINESS juridique],A810,bdd_V102[Validation prérequis SUN-ES], "Oui")</f>
        <v>0</v>
      </c>
      <c r="F810" s="148">
        <f t="shared" si="25"/>
        <v>0</v>
      </c>
      <c r="G810" s="1" t="str">
        <f t="shared" si="26"/>
        <v>Non</v>
      </c>
    </row>
    <row r="811" spans="1:7">
      <c r="A811" s="1">
        <v>690052147</v>
      </c>
      <c r="B811" t="str">
        <f>_xlfn.XLOOKUP(A811,bdd_V102[FINESS juridique],bdd_V102[Raison sociale juridique],"")</f>
        <v>PSYPRO AMIENS</v>
      </c>
      <c r="C811" t="str">
        <f>_xlfn.XLOOKUP(A811,bdd_V102[FINESS juridique],bdd_V102[[Région du FINESS juridique ]],"")</f>
        <v>AUVERGNE-RHÔNE-ALPES</v>
      </c>
      <c r="D811" s="1">
        <f>SUMIFS(bdd_V102[Activité combinée],bdd_V102[FINESS juridique],A811)</f>
        <v>1</v>
      </c>
      <c r="E811" s="1">
        <f>SUMIFS(bdd_V102[Activité combinée],bdd_V102[FINESS juridique],A811,bdd_V102[Validation prérequis SUN-ES], "Oui")</f>
        <v>0</v>
      </c>
      <c r="F811" s="148">
        <f t="shared" si="25"/>
        <v>0</v>
      </c>
      <c r="G811" s="1" t="str">
        <f t="shared" si="26"/>
        <v>Non</v>
      </c>
    </row>
    <row r="812" spans="1:7">
      <c r="A812" s="1">
        <v>690780432</v>
      </c>
      <c r="B812" t="str">
        <f>_xlfn.XLOOKUP(A812,bdd_V102[FINESS juridique],bdd_V102[Raison sociale juridique],"")</f>
        <v>HOPITAL DE FOURVIERE</v>
      </c>
      <c r="C812" t="str">
        <f>_xlfn.XLOOKUP(A812,bdd_V102[FINESS juridique],bdd_V102[[Région du FINESS juridique ]],"")</f>
        <v>AUVERGNE-RHÔNE-ALPES</v>
      </c>
      <c r="D812" s="1">
        <f>SUMIFS(bdd_V102[Activité combinée],bdd_V102[FINESS juridique],A812)</f>
        <v>32400</v>
      </c>
      <c r="E812" s="1">
        <f>SUMIFS(bdd_V102[Activité combinée],bdd_V102[FINESS juridique],A812,bdd_V102[Validation prérequis SUN-ES], "Oui")</f>
        <v>32400</v>
      </c>
      <c r="F812" s="148">
        <f t="shared" si="25"/>
        <v>1</v>
      </c>
      <c r="G812" s="1" t="str">
        <f t="shared" si="26"/>
        <v>Oui</v>
      </c>
    </row>
    <row r="813" spans="1:7">
      <c r="A813" s="1">
        <v>690780564</v>
      </c>
      <c r="B813" t="str">
        <f>_xlfn.XLOOKUP(A813,bdd_V102[FINESS juridique],bdd_V102[Raison sociale juridique],"")</f>
        <v>CLINIQUE DE L'OUEST LYONNAIS</v>
      </c>
      <c r="C813" t="str">
        <f>_xlfn.XLOOKUP(A813,bdd_V102[FINESS juridique],bdd_V102[[Région du FINESS juridique ]],"")</f>
        <v>AUVERGNE-RHÔNE-ALPES</v>
      </c>
      <c r="D813" s="1">
        <f>SUMIFS(bdd_V102[Activité combinée],bdd_V102[FINESS juridique],A813)</f>
        <v>14491.5</v>
      </c>
      <c r="E813" s="1">
        <f>SUMIFS(bdd_V102[Activité combinée],bdd_V102[FINESS juridique],A813,bdd_V102[Validation prérequis SUN-ES], "Oui")</f>
        <v>14491.5</v>
      </c>
      <c r="F813" s="148">
        <f t="shared" si="25"/>
        <v>1</v>
      </c>
      <c r="G813" s="1" t="str">
        <f t="shared" si="26"/>
        <v>Oui</v>
      </c>
    </row>
    <row r="814" spans="1:7">
      <c r="A814" s="1">
        <v>690782172</v>
      </c>
      <c r="B814" t="str">
        <f>_xlfn.XLOOKUP(A814,bdd_V102[FINESS juridique],bdd_V102[Raison sociale juridique],"")</f>
        <v>SANTE MENTALE ET COMMUNAUTES</v>
      </c>
      <c r="C814" t="str">
        <f>_xlfn.XLOOKUP(A814,bdd_V102[FINESS juridique],bdd_V102[[Région du FINESS juridique ]],"")</f>
        <v>AUVERGNE-RHÔNE-ALPES</v>
      </c>
      <c r="D814" s="1">
        <f>SUMIFS(bdd_V102[Activité combinée],bdd_V102[FINESS juridique],A814)</f>
        <v>5395.5</v>
      </c>
      <c r="E814" s="1">
        <f>SUMIFS(bdd_V102[Activité combinée],bdd_V102[FINESS juridique],A814,bdd_V102[Validation prérequis SUN-ES], "Oui")</f>
        <v>0</v>
      </c>
      <c r="F814" s="148">
        <f t="shared" si="25"/>
        <v>0</v>
      </c>
      <c r="G814" s="1" t="str">
        <f t="shared" si="26"/>
        <v>Non</v>
      </c>
    </row>
    <row r="815" spans="1:7">
      <c r="A815" s="1">
        <v>690783220</v>
      </c>
      <c r="B815" t="str">
        <f>_xlfn.XLOOKUP(A815,bdd_V102[FINESS juridique],bdd_V102[Raison sociale juridique],"")</f>
        <v>CLC A LYON ET EN RHONE-ALPES</v>
      </c>
      <c r="C815" t="str">
        <f>_xlfn.XLOOKUP(A815,bdd_V102[FINESS juridique],bdd_V102[[Région du FINESS juridique ]],"")</f>
        <v>AUVERGNE-RHÔNE-ALPES</v>
      </c>
      <c r="D815" s="1">
        <f>SUMIFS(bdd_V102[Activité combinée],bdd_V102[FINESS juridique],A815)</f>
        <v>167888.5</v>
      </c>
      <c r="E815" s="1">
        <f>SUMIFS(bdd_V102[Activité combinée],bdd_V102[FINESS juridique],A815,bdd_V102[Validation prérequis SUN-ES], "Oui")</f>
        <v>162861.5</v>
      </c>
      <c r="F815" s="148">
        <f t="shared" si="25"/>
        <v>0.97005750840587657</v>
      </c>
      <c r="G815" s="1" t="str">
        <f t="shared" si="26"/>
        <v>Oui</v>
      </c>
    </row>
    <row r="816" spans="1:7">
      <c r="A816" s="1">
        <v>690787338</v>
      </c>
      <c r="B816" t="str">
        <f>_xlfn.XLOOKUP(A816,bdd_V102[FINESS juridique],bdd_V102[Raison sociale juridique],"")</f>
        <v>FONDATION GERMAINE REVEL</v>
      </c>
      <c r="C816" t="str">
        <f>_xlfn.XLOOKUP(A816,bdd_V102[FINESS juridique],bdd_V102[[Région du FINESS juridique ]],"")</f>
        <v>AUVERGNE-RHÔNE-ALPES</v>
      </c>
      <c r="D816" s="1">
        <f>SUMIFS(bdd_V102[Activité combinée],bdd_V102[FINESS juridique],A816)</f>
        <v>8757</v>
      </c>
      <c r="E816" s="1">
        <f>SUMIFS(bdd_V102[Activité combinée],bdd_V102[FINESS juridique],A816,bdd_V102[Validation prérequis SUN-ES], "Oui")</f>
        <v>8757</v>
      </c>
      <c r="F816" s="148">
        <f t="shared" si="25"/>
        <v>1</v>
      </c>
      <c r="G816" s="1" t="str">
        <f t="shared" si="26"/>
        <v>Oui</v>
      </c>
    </row>
    <row r="817" spans="1:7">
      <c r="A817" s="1">
        <v>690793195</v>
      </c>
      <c r="B817" t="str">
        <f>_xlfn.XLOOKUP(A817,bdd_V102[FINESS juridique],bdd_V102[Raison sociale juridique],"")</f>
        <v>ITINOVA</v>
      </c>
      <c r="C817" t="str">
        <f>_xlfn.XLOOKUP(A817,bdd_V102[FINESS juridique],bdd_V102[[Région du FINESS juridique ]],"")</f>
        <v>AUVERGNE-RHÔNE-ALPES</v>
      </c>
      <c r="D817" s="1">
        <f>SUMIFS(bdd_V102[Activité combinée],bdd_V102[FINESS juridique],A817)</f>
        <v>33897</v>
      </c>
      <c r="E817" s="1">
        <f>SUMIFS(bdd_V102[Activité combinée],bdd_V102[FINESS juridique],A817,bdd_V102[Validation prérequis SUN-ES], "Oui")</f>
        <v>33897</v>
      </c>
      <c r="F817" s="148">
        <f t="shared" si="25"/>
        <v>1</v>
      </c>
      <c r="G817" s="1" t="str">
        <f t="shared" si="26"/>
        <v>Oui</v>
      </c>
    </row>
    <row r="818" spans="1:7">
      <c r="A818" s="1">
        <v>690793633</v>
      </c>
      <c r="B818" t="str">
        <f>_xlfn.XLOOKUP(A818,bdd_V102[FINESS juridique],bdd_V102[Raison sociale juridique],"")</f>
        <v>COMITE DEPARTEMENTAL D'HYGIENE SOCIALE</v>
      </c>
      <c r="C818" t="str">
        <f>_xlfn.XLOOKUP(A818,bdd_V102[FINESS juridique],bdd_V102[[Région du FINESS juridique ]],"")</f>
        <v>AUVERGNE-RHÔNE-ALPES</v>
      </c>
      <c r="D818" s="1">
        <f>SUMIFS(bdd_V102[Activité combinée],bdd_V102[FINESS juridique],A818)</f>
        <v>9591</v>
      </c>
      <c r="E818" s="1">
        <f>SUMIFS(bdd_V102[Activité combinée],bdd_V102[FINESS juridique],A818,bdd_V102[Validation prérequis SUN-ES], "Oui")</f>
        <v>0</v>
      </c>
      <c r="F818" s="148">
        <f t="shared" si="25"/>
        <v>0</v>
      </c>
      <c r="G818" s="1" t="str">
        <f t="shared" si="26"/>
        <v>Non</v>
      </c>
    </row>
    <row r="819" spans="1:7">
      <c r="A819" s="1">
        <v>690796552</v>
      </c>
      <c r="B819" t="str">
        <f>_xlfn.XLOOKUP(A819,bdd_V102[FINESS juridique],bdd_V102[Raison sociale juridique],"")</f>
        <v xml:space="preserve">	AURAL</v>
      </c>
      <c r="C819" t="str">
        <f>_xlfn.XLOOKUP(A819,bdd_V102[FINESS juridique],bdd_V102[[Région du FINESS juridique ]],"")</f>
        <v>AUVERGNE-RHÔNE-ALPES</v>
      </c>
      <c r="D819" s="1">
        <f>SUMIFS(bdd_V102[Activité combinée],bdd_V102[FINESS juridique],A819)</f>
        <v>9136</v>
      </c>
      <c r="E819" s="1">
        <f>SUMIFS(bdd_V102[Activité combinée],bdd_V102[FINESS juridique],A819,bdd_V102[Validation prérequis SUN-ES], "Oui")</f>
        <v>0</v>
      </c>
      <c r="F819" s="148">
        <f t="shared" si="25"/>
        <v>0</v>
      </c>
      <c r="G819" s="1" t="str">
        <f t="shared" si="26"/>
        <v>Non</v>
      </c>
    </row>
    <row r="820" spans="1:7">
      <c r="A820" s="1">
        <v>690796727</v>
      </c>
      <c r="B820" t="str">
        <f>_xlfn.XLOOKUP(A820,bdd_V102[FINESS juridique],bdd_V102[Raison sociale juridique],"")</f>
        <v>FONDATION ARHM</v>
      </c>
      <c r="C820" t="str">
        <f>_xlfn.XLOOKUP(A820,bdd_V102[FINESS juridique],bdd_V102[[Région du FINESS juridique ]],"")</f>
        <v>AUVERGNE-RHÔNE-ALPES</v>
      </c>
      <c r="D820" s="1">
        <f>SUMIFS(bdd_V102[Activité combinée],bdd_V102[FINESS juridique],A820)</f>
        <v>56386.5</v>
      </c>
      <c r="E820" s="1">
        <f>SUMIFS(bdd_V102[Activité combinée],bdd_V102[FINESS juridique],A820,bdd_V102[Validation prérequis SUN-ES], "Oui")</f>
        <v>0</v>
      </c>
      <c r="F820" s="148">
        <f t="shared" si="25"/>
        <v>0</v>
      </c>
      <c r="G820" s="1" t="str">
        <f t="shared" si="26"/>
        <v>Non</v>
      </c>
    </row>
    <row r="821" spans="1:7">
      <c r="A821" s="1">
        <v>690802715</v>
      </c>
      <c r="B821" t="str">
        <f>_xlfn.XLOOKUP(A821,bdd_V102[FINESS juridique],bdd_V102[Raison sociale juridique],"")</f>
        <v>GROUPE ACPPA</v>
      </c>
      <c r="C821" t="str">
        <f>_xlfn.XLOOKUP(A821,bdd_V102[FINESS juridique],bdd_V102[[Région du FINESS juridique ]],"")</f>
        <v>AUVERGNE-RHÔNE-ALPES</v>
      </c>
      <c r="D821" s="1">
        <f>SUMIFS(bdd_V102[Activité combinée],bdd_V102[FINESS juridique],A821)</f>
        <v>10065.5</v>
      </c>
      <c r="E821" s="1">
        <f>SUMIFS(bdd_V102[Activité combinée],bdd_V102[FINESS juridique],A821,bdd_V102[Validation prérequis SUN-ES], "Oui")</f>
        <v>0</v>
      </c>
      <c r="F821" s="148">
        <f t="shared" si="25"/>
        <v>0</v>
      </c>
      <c r="G821" s="1" t="str">
        <f t="shared" si="26"/>
        <v>Non</v>
      </c>
    </row>
    <row r="822" spans="1:7">
      <c r="A822" s="1">
        <v>690805353</v>
      </c>
      <c r="B822" t="str">
        <f>_xlfn.XLOOKUP(A822,bdd_V102[FINESS juridique],bdd_V102[Raison sociale juridique],"")</f>
        <v>CENTRE HOSPITALIER ST-JOSEPH ST-LUC</v>
      </c>
      <c r="C822" t="str">
        <f>_xlfn.XLOOKUP(A822,bdd_V102[FINESS juridique],bdd_V102[[Région du FINESS juridique ]],"")</f>
        <v>AUVERGNE-RHÔNE-ALPES</v>
      </c>
      <c r="D822" s="1">
        <f>SUMIFS(bdd_V102[Activité combinée],bdd_V102[FINESS juridique],A822)</f>
        <v>125982.5</v>
      </c>
      <c r="E822" s="1">
        <f>SUMIFS(bdd_V102[Activité combinée],bdd_V102[FINESS juridique],A822,bdd_V102[Validation prérequis SUN-ES], "Oui")</f>
        <v>0</v>
      </c>
      <c r="F822" s="148">
        <f t="shared" si="25"/>
        <v>0</v>
      </c>
      <c r="G822" s="1" t="str">
        <f t="shared" si="26"/>
        <v>Non</v>
      </c>
    </row>
    <row r="823" spans="1:7">
      <c r="A823" s="1">
        <v>700000052</v>
      </c>
      <c r="B823" t="str">
        <f>_xlfn.XLOOKUP(A823,bdd_V102[FINESS juridique],bdd_V102[Raison sociale juridique],"")</f>
        <v>CLINIQUE SAINT-MARTIN SAI</v>
      </c>
      <c r="C823" t="str">
        <f>_xlfn.XLOOKUP(A823,bdd_V102[FINESS juridique],bdd_V102[[Région du FINESS juridique ]],"")</f>
        <v>BOURGOGNE-FRANCHE-COMTÉ</v>
      </c>
      <c r="D823" s="1">
        <f>SUMIFS(bdd_V102[Activité combinée],bdd_V102[FINESS juridique],A823)</f>
        <v>7917.5</v>
      </c>
      <c r="E823" s="1">
        <f>SUMIFS(bdd_V102[Activité combinée],bdd_V102[FINESS juridique],A823,bdd_V102[Validation prérequis SUN-ES], "Oui")</f>
        <v>7917.5</v>
      </c>
      <c r="F823" s="148">
        <f t="shared" si="25"/>
        <v>1</v>
      </c>
      <c r="G823" s="1" t="str">
        <f t="shared" si="26"/>
        <v>Oui</v>
      </c>
    </row>
    <row r="824" spans="1:7">
      <c r="A824" s="1">
        <v>700004096</v>
      </c>
      <c r="B824" t="str">
        <f>_xlfn.XLOOKUP(A824,bdd_V102[FINESS juridique],bdd_V102[Raison sociale juridique],"")</f>
        <v>AHBFC</v>
      </c>
      <c r="C824" t="str">
        <f>_xlfn.XLOOKUP(A824,bdd_V102[FINESS juridique],bdd_V102[[Région du FINESS juridique ]],"")</f>
        <v>BOURGOGNE-FRANCHE-COMTÉ</v>
      </c>
      <c r="D824" s="1">
        <f>SUMIFS(bdd_V102[Activité combinée],bdd_V102[FINESS juridique],A824)</f>
        <v>73937.75</v>
      </c>
      <c r="E824" s="1">
        <f>SUMIFS(bdd_V102[Activité combinée],bdd_V102[FINESS juridique],A824,bdd_V102[Validation prérequis SUN-ES], "Oui")</f>
        <v>0</v>
      </c>
      <c r="F824" s="148">
        <f t="shared" si="25"/>
        <v>0</v>
      </c>
      <c r="G824" s="1" t="str">
        <f t="shared" si="26"/>
        <v>Non</v>
      </c>
    </row>
    <row r="825" spans="1:7">
      <c r="A825" s="1">
        <v>710000092</v>
      </c>
      <c r="B825" t="str">
        <f>_xlfn.XLOOKUP(A825,bdd_V102[FINESS juridique],bdd_V102[Raison sociale juridique],"")</f>
        <v>SAS CLINIQUE DU CHALONNAIS</v>
      </c>
      <c r="C825" t="str">
        <f>_xlfn.XLOOKUP(A825,bdd_V102[FINESS juridique],bdd_V102[[Région du FINESS juridique ]],"")</f>
        <v>BOURGOGNE-FRANCHE-COMTÉ</v>
      </c>
      <c r="D825" s="1">
        <f>SUMIFS(bdd_V102[Activité combinée],bdd_V102[FINESS juridique],A825)</f>
        <v>11267</v>
      </c>
      <c r="E825" s="1">
        <f>SUMIFS(bdd_V102[Activité combinée],bdd_V102[FINESS juridique],A825,bdd_V102[Validation prérequis SUN-ES], "Oui")</f>
        <v>11267</v>
      </c>
      <c r="F825" s="148">
        <f t="shared" si="25"/>
        <v>1</v>
      </c>
      <c r="G825" s="1" t="str">
        <f t="shared" si="26"/>
        <v>Oui</v>
      </c>
    </row>
    <row r="826" spans="1:7">
      <c r="A826" s="1">
        <v>710000118</v>
      </c>
      <c r="B826" t="str">
        <f>_xlfn.XLOOKUP(A826,bdd_V102[FINESS juridique],bdd_V102[Raison sociale juridique],"")</f>
        <v>S.A.S. POLYCLINIQUE DU VAL DE SAONE</v>
      </c>
      <c r="C826" t="str">
        <f>_xlfn.XLOOKUP(A826,bdd_V102[FINESS juridique],bdd_V102[[Région du FINESS juridique ]],"")</f>
        <v>BOURGOGNE-FRANCHE-COMTÉ</v>
      </c>
      <c r="D826" s="1">
        <f>SUMIFS(bdd_V102[Activité combinée],bdd_V102[FINESS juridique],A826)</f>
        <v>36861.5</v>
      </c>
      <c r="E826" s="1">
        <f>SUMIFS(bdd_V102[Activité combinée],bdd_V102[FINESS juridique],A826,bdd_V102[Validation prérequis SUN-ES], "Oui")</f>
        <v>36861.5</v>
      </c>
      <c r="F826" s="148">
        <f t="shared" si="25"/>
        <v>1</v>
      </c>
      <c r="G826" s="1" t="str">
        <f t="shared" si="26"/>
        <v>Oui</v>
      </c>
    </row>
    <row r="827" spans="1:7">
      <c r="A827" s="1">
        <v>710000233</v>
      </c>
      <c r="B827" t="str">
        <f>_xlfn.XLOOKUP(A827,bdd_V102[FINESS juridique],bdd_V102[Raison sociale juridique],"")</f>
        <v>CLINIQUE VAL DRACY</v>
      </c>
      <c r="C827" t="str">
        <f>_xlfn.XLOOKUP(A827,bdd_V102[FINESS juridique],bdd_V102[[Région du FINESS juridique ]],"")</f>
        <v>BOURGOGNE-FRANCHE-COMTÉ</v>
      </c>
      <c r="D827" s="1">
        <f>SUMIFS(bdd_V102[Activité combinée],bdd_V102[FINESS juridique],A827)</f>
        <v>23820.25</v>
      </c>
      <c r="E827" s="1">
        <f>SUMIFS(bdd_V102[Activité combinée],bdd_V102[FINESS juridique],A827,bdd_V102[Validation prérequis SUN-ES], "Oui")</f>
        <v>23820.25</v>
      </c>
      <c r="F827" s="148">
        <f t="shared" si="25"/>
        <v>1</v>
      </c>
      <c r="G827" s="1" t="str">
        <f t="shared" si="26"/>
        <v>Oui</v>
      </c>
    </row>
    <row r="828" spans="1:7">
      <c r="A828" s="1">
        <v>710000274</v>
      </c>
      <c r="B828" t="str">
        <f>_xlfn.XLOOKUP(A828,bdd_V102[FINESS juridique],bdd_V102[Raison sociale juridique],"")</f>
        <v>SA HÃ”PITAL PRIVE SAINTE MARIE CHALON</v>
      </c>
      <c r="C828" t="str">
        <f>_xlfn.XLOOKUP(A828,bdd_V102[FINESS juridique],bdd_V102[[Région du FINESS juridique ]],"")</f>
        <v>BOURGOGNE-FRANCHE-COMTÉ</v>
      </c>
      <c r="D828" s="1">
        <f>SUMIFS(bdd_V102[Activité combinée],bdd_V102[FINESS juridique],A828)</f>
        <v>46852.5</v>
      </c>
      <c r="E828" s="1">
        <f>SUMIFS(bdd_V102[Activité combinée],bdd_V102[FINESS juridique],A828,bdd_V102[Validation prérequis SUN-ES], "Oui")</f>
        <v>46852.5</v>
      </c>
      <c r="F828" s="148">
        <f t="shared" si="25"/>
        <v>1</v>
      </c>
      <c r="G828" s="1" t="str">
        <f t="shared" si="26"/>
        <v>Oui</v>
      </c>
    </row>
    <row r="829" spans="1:7">
      <c r="A829" s="1">
        <v>710000373</v>
      </c>
      <c r="B829" t="str">
        <f>_xlfn.XLOOKUP(A829,bdd_V102[FINESS juridique],bdd_V102[Raison sociale juridique],"")</f>
        <v>CLINIQUE DU PARC</v>
      </c>
      <c r="C829" t="str">
        <f>_xlfn.XLOOKUP(A829,bdd_V102[FINESS juridique],bdd_V102[[Région du FINESS juridique ]],"")</f>
        <v>BOURGOGNE-FRANCHE-COMTÉ</v>
      </c>
      <c r="D829" s="1">
        <f>SUMIFS(bdd_V102[Activité combinée],bdd_V102[FINESS juridique],A829)</f>
        <v>9499</v>
      </c>
      <c r="E829" s="1">
        <f>SUMIFS(bdd_V102[Activité combinée],bdd_V102[FINESS juridique],A829,bdd_V102[Validation prérequis SUN-ES], "Oui")</f>
        <v>9499</v>
      </c>
      <c r="F829" s="148">
        <f t="shared" si="25"/>
        <v>1</v>
      </c>
      <c r="G829" s="1" t="str">
        <f t="shared" si="26"/>
        <v>Oui</v>
      </c>
    </row>
    <row r="830" spans="1:7">
      <c r="A830" s="1">
        <v>710000464</v>
      </c>
      <c r="B830" t="str">
        <f>_xlfn.XLOOKUP(A830,bdd_V102[FINESS juridique],bdd_V102[Raison sociale juridique],"")</f>
        <v>S.A HOLDING DU CENTRE DE DRACY</v>
      </c>
      <c r="C830" t="str">
        <f>_xlfn.XLOOKUP(A830,bdd_V102[FINESS juridique],bdd_V102[[Région du FINESS juridique ]],"")</f>
        <v>BOURGOGNE-FRANCHE-COMTÉ</v>
      </c>
      <c r="D830" s="1">
        <f>SUMIFS(bdd_V102[Activité combinée],bdd_V102[FINESS juridique],A830)</f>
        <v>31474.5</v>
      </c>
      <c r="E830" s="1">
        <f>SUMIFS(bdd_V102[Activité combinée],bdd_V102[FINESS juridique],A830,bdd_V102[Validation prérequis SUN-ES], "Oui")</f>
        <v>31474.5</v>
      </c>
      <c r="F830" s="148">
        <f t="shared" si="25"/>
        <v>1</v>
      </c>
      <c r="G830" s="1" t="str">
        <f t="shared" si="26"/>
        <v>Oui</v>
      </c>
    </row>
    <row r="831" spans="1:7">
      <c r="A831" s="1">
        <v>710010695</v>
      </c>
      <c r="B831" t="str">
        <f>_xlfn.XLOOKUP(A831,bdd_V102[FINESS juridique],bdd_V102[Raison sociale juridique],"")</f>
        <v xml:space="preserve">	INICEA LE TINAILLER</v>
      </c>
      <c r="C831" t="str">
        <f>_xlfn.XLOOKUP(A831,bdd_V102[FINESS juridique],bdd_V102[[Région du FINESS juridique ]],"")</f>
        <v>BOURGOGNE-FRANCHE-COMTÉ</v>
      </c>
      <c r="D831" s="1">
        <f>SUMIFS(bdd_V102[Activité combinée],bdd_V102[FINESS juridique],A831)</f>
        <v>11078</v>
      </c>
      <c r="E831" s="1">
        <f>SUMIFS(bdd_V102[Activité combinée],bdd_V102[FINESS juridique],A831,bdd_V102[Validation prérequis SUN-ES], "Oui")</f>
        <v>11078</v>
      </c>
      <c r="F831" s="148">
        <f t="shared" si="25"/>
        <v>1</v>
      </c>
      <c r="G831" s="1" t="str">
        <f t="shared" si="26"/>
        <v>Oui</v>
      </c>
    </row>
    <row r="832" spans="1:7">
      <c r="A832" s="1">
        <v>710015223</v>
      </c>
      <c r="B832" t="str">
        <f>_xlfn.XLOOKUP(A832,bdd_V102[FINESS juridique],bdd_V102[Raison sociale juridique],"")</f>
        <v>GCS HAD NORD SAONE ET LOIRE</v>
      </c>
      <c r="C832" t="str">
        <f>_xlfn.XLOOKUP(A832,bdd_V102[FINESS juridique],bdd_V102[[Région du FINESS juridique ]],"")</f>
        <v>BOURGOGNE-FRANCHE-COMTÉ</v>
      </c>
      <c r="D832" s="1">
        <f>SUMIFS(bdd_V102[Activité combinée],bdd_V102[FINESS juridique],A832)</f>
        <v>22824.5</v>
      </c>
      <c r="E832" s="1">
        <f>SUMIFS(bdd_V102[Activité combinée],bdd_V102[FINESS juridique],A832,bdd_V102[Validation prérequis SUN-ES], "Oui")</f>
        <v>22824.5</v>
      </c>
      <c r="F832" s="148">
        <f t="shared" si="25"/>
        <v>1</v>
      </c>
      <c r="G832" s="1" t="str">
        <f t="shared" si="26"/>
        <v>Oui</v>
      </c>
    </row>
    <row r="833" spans="1:7">
      <c r="A833" s="1">
        <v>710016387</v>
      </c>
      <c r="B833" t="str">
        <f>_xlfn.XLOOKUP(A833,bdd_V102[FINESS juridique],bdd_V102[Raison sociale juridique],"")</f>
        <v>CLINIQUE VAL JURA</v>
      </c>
      <c r="C833" t="str">
        <f>_xlfn.XLOOKUP(A833,bdd_V102[FINESS juridique],bdd_V102[[Région du FINESS juridique ]],"")</f>
        <v>BOURGOGNE-FRANCHE-COMTÉ</v>
      </c>
      <c r="D833" s="1">
        <f>SUMIFS(bdd_V102[Activité combinée],bdd_V102[FINESS juridique],A833)</f>
        <v>1692</v>
      </c>
      <c r="E833" s="1">
        <f>SUMIFS(bdd_V102[Activité combinée],bdd_V102[FINESS juridique],A833,bdd_V102[Validation prérequis SUN-ES], "Oui")</f>
        <v>1692</v>
      </c>
      <c r="F833" s="148">
        <f t="shared" si="25"/>
        <v>1</v>
      </c>
      <c r="G833" s="1" t="str">
        <f t="shared" si="26"/>
        <v>Oui</v>
      </c>
    </row>
    <row r="834" spans="1:7">
      <c r="A834" s="1">
        <v>710977299</v>
      </c>
      <c r="B834" t="str">
        <f>_xlfn.XLOOKUP(A834,bdd_V102[FINESS juridique],bdd_V102[Raison sociale juridique],"")</f>
        <v>KORIAN LA BRESSANE</v>
      </c>
      <c r="C834" t="str">
        <f>_xlfn.XLOOKUP(A834,bdd_V102[FINESS juridique],bdd_V102[[Région du FINESS juridique ]],"")</f>
        <v>BOURGOGNE-FRANCHE-COMTÉ</v>
      </c>
      <c r="D834" s="1">
        <f>SUMIFS(bdd_V102[Activité combinée],bdd_V102[FINESS juridique],A834)</f>
        <v>10175.5</v>
      </c>
      <c r="E834" s="1">
        <f>SUMIFS(bdd_V102[Activité combinée],bdd_V102[FINESS juridique],A834,bdd_V102[Validation prérequis SUN-ES], "Oui")</f>
        <v>10175.5</v>
      </c>
      <c r="F834" s="148">
        <f t="shared" si="25"/>
        <v>1</v>
      </c>
      <c r="G834" s="1" t="str">
        <f t="shared" si="26"/>
        <v>Oui</v>
      </c>
    </row>
    <row r="835" spans="1:7">
      <c r="A835" s="1">
        <v>720000454</v>
      </c>
      <c r="B835" t="str">
        <f>_xlfn.XLOOKUP(A835,bdd_V102[FINESS juridique],bdd_V102[Raison sociale juridique],"")</f>
        <v>POLE REGIONAL DU HANDICAP</v>
      </c>
      <c r="C835" t="str">
        <f>_xlfn.XLOOKUP(A835,bdd_V102[FINESS juridique],bdd_V102[[Région du FINESS juridique ]],"")</f>
        <v>PAYS DE LA LOIRE</v>
      </c>
      <c r="D835" s="1">
        <f>SUMIFS(bdd_V102[Activité combinée],bdd_V102[FINESS juridique],A835)</f>
        <v>32868</v>
      </c>
      <c r="E835" s="1">
        <f>SUMIFS(bdd_V102[Activité combinée],bdd_V102[FINESS juridique],A835,bdd_V102[Validation prérequis SUN-ES], "Oui")</f>
        <v>32868</v>
      </c>
      <c r="F835" s="148">
        <f t="shared" si="25"/>
        <v>1</v>
      </c>
      <c r="G835" s="1" t="str">
        <f t="shared" si="26"/>
        <v>Oui</v>
      </c>
    </row>
    <row r="836" spans="1:7">
      <c r="A836" s="1">
        <v>720000561</v>
      </c>
      <c r="B836" t="str">
        <f>_xlfn.XLOOKUP(A836,bdd_V102[FINESS juridique],bdd_V102[Raison sociale juridique],"")</f>
        <v>CENTRE MEDICO-CHIRURGICAL DU MANS</v>
      </c>
      <c r="C836" t="str">
        <f>_xlfn.XLOOKUP(A836,bdd_V102[FINESS juridique],bdd_V102[[Région du FINESS juridique ]],"")</f>
        <v>PAYS DE LA LOIRE</v>
      </c>
      <c r="D836" s="1">
        <f>SUMIFS(bdd_V102[Activité combinée],bdd_V102[FINESS juridique],A836)</f>
        <v>112764.5</v>
      </c>
      <c r="E836" s="1">
        <f>SUMIFS(bdd_V102[Activité combinée],bdd_V102[FINESS juridique],A836,bdd_V102[Validation prérequis SUN-ES], "Oui")</f>
        <v>112764.5</v>
      </c>
      <c r="F836" s="148">
        <f t="shared" si="25"/>
        <v>1</v>
      </c>
      <c r="G836" s="1" t="str">
        <f t="shared" si="26"/>
        <v>Oui</v>
      </c>
    </row>
    <row r="837" spans="1:7">
      <c r="A837" s="1">
        <v>720000595</v>
      </c>
      <c r="B837" t="str">
        <f>_xlfn.XLOOKUP(A837,bdd_V102[FINESS juridique],bdd_V102[Raison sociale juridique],"")</f>
        <v>S.A. CLINIQUE DU  PRE PASTEUR</v>
      </c>
      <c r="C837" t="str">
        <f>_xlfn.XLOOKUP(A837,bdd_V102[FINESS juridique],bdd_V102[[Région du FINESS juridique ]],"")</f>
        <v>PAYS DE LA LOIRE</v>
      </c>
      <c r="D837" s="1">
        <f>SUMIFS(bdd_V102[Activité combinée],bdd_V102[FINESS juridique],A837)</f>
        <v>62989</v>
      </c>
      <c r="E837" s="1">
        <f>SUMIFS(bdd_V102[Activité combinée],bdd_V102[FINESS juridique],A837,bdd_V102[Validation prérequis SUN-ES], "Oui")</f>
        <v>62989</v>
      </c>
      <c r="F837" s="148">
        <f t="shared" si="25"/>
        <v>1</v>
      </c>
      <c r="G837" s="1" t="str">
        <f t="shared" si="26"/>
        <v>Oui</v>
      </c>
    </row>
    <row r="838" spans="1:7">
      <c r="A838" s="1">
        <v>720000637</v>
      </c>
      <c r="B838" t="str">
        <f>_xlfn.XLOOKUP(A838,bdd_V102[FINESS juridique],bdd_V102[Raison sociale juridique],"")</f>
        <v>S.A. CLINIQUE DU TERTRE ROUGE</v>
      </c>
      <c r="C838" t="str">
        <f>_xlfn.XLOOKUP(A838,bdd_V102[FINESS juridique],bdd_V102[[Région du FINESS juridique ]],"")</f>
        <v>PAYS DE LA LOIRE</v>
      </c>
      <c r="D838" s="1">
        <f>SUMIFS(bdd_V102[Activité combinée],bdd_V102[FINESS juridique],A838)</f>
        <v>22341</v>
      </c>
      <c r="E838" s="1">
        <f>SUMIFS(bdd_V102[Activité combinée],bdd_V102[FINESS juridique],A838,bdd_V102[Validation prérequis SUN-ES], "Oui")</f>
        <v>22341</v>
      </c>
      <c r="F838" s="148">
        <f t="shared" si="25"/>
        <v>1</v>
      </c>
      <c r="G838" s="1" t="str">
        <f t="shared" si="26"/>
        <v>Oui</v>
      </c>
    </row>
    <row r="839" spans="1:7">
      <c r="A839" s="1">
        <v>720000645</v>
      </c>
      <c r="B839" t="str">
        <f>_xlfn.XLOOKUP(A839,bdd_V102[FINESS juridique],bdd_V102[Raison sociale juridique],"")</f>
        <v>CLINIQUE MEDICALE VICTOR HUGO</v>
      </c>
      <c r="C839" t="str">
        <f>_xlfn.XLOOKUP(A839,bdd_V102[FINESS juridique],bdd_V102[[Région du FINESS juridique ]],"")</f>
        <v>PAYS DE LA LOIRE</v>
      </c>
      <c r="D839" s="1">
        <f>SUMIFS(bdd_V102[Activité combinée],bdd_V102[FINESS juridique],A839)</f>
        <v>22427.5</v>
      </c>
      <c r="E839" s="1">
        <f>SUMIFS(bdd_V102[Activité combinée],bdd_V102[FINESS juridique],A839,bdd_V102[Validation prérequis SUN-ES], "Oui")</f>
        <v>22427.5</v>
      </c>
      <c r="F839" s="148">
        <f t="shared" si="25"/>
        <v>1</v>
      </c>
      <c r="G839" s="1" t="str">
        <f t="shared" si="26"/>
        <v>Oui</v>
      </c>
    </row>
    <row r="840" spans="1:7">
      <c r="A840" s="1">
        <v>720008390</v>
      </c>
      <c r="B840" t="str">
        <f>_xlfn.XLOOKUP(A840,bdd_V102[FINESS juridique],bdd_V102[Raison sociale juridique],"")</f>
        <v>ASSOCIATION D'HYGIENE SOCIALE SARTHE</v>
      </c>
      <c r="C840" t="str">
        <f>_xlfn.XLOOKUP(A840,bdd_V102[FINESS juridique],bdd_V102[[Région du FINESS juridique ]],"")</f>
        <v>PAYS DE LA LOIRE</v>
      </c>
      <c r="D840" s="1">
        <f>SUMIFS(bdd_V102[Activité combinée],bdd_V102[FINESS juridique],A840)</f>
        <v>36168.5</v>
      </c>
      <c r="E840" s="1">
        <f>SUMIFS(bdd_V102[Activité combinée],bdd_V102[FINESS juridique],A840,bdd_V102[Validation prérequis SUN-ES], "Oui")</f>
        <v>36168.5</v>
      </c>
      <c r="F840" s="148">
        <f t="shared" si="25"/>
        <v>1</v>
      </c>
      <c r="G840" s="1" t="str">
        <f t="shared" si="26"/>
        <v>Oui</v>
      </c>
    </row>
    <row r="841" spans="1:7">
      <c r="A841" s="1">
        <v>720012749</v>
      </c>
      <c r="B841" t="str">
        <f>_xlfn.XLOOKUP(A841,bdd_V102[FINESS juridique],bdd_V102[Raison sociale juridique],"")</f>
        <v>FONDATION GEORGES COULON</v>
      </c>
      <c r="C841" t="str">
        <f>_xlfn.XLOOKUP(A841,bdd_V102[FINESS juridique],bdd_V102[[Région du FINESS juridique ]],"")</f>
        <v>PAYS DE LA LOIRE</v>
      </c>
      <c r="D841" s="1">
        <f>SUMIFS(bdd_V102[Activité combinée],bdd_V102[FINESS juridique],A841)</f>
        <v>28382</v>
      </c>
      <c r="E841" s="1">
        <f>SUMIFS(bdd_V102[Activité combinée],bdd_V102[FINESS juridique],A841,bdd_V102[Validation prérequis SUN-ES], "Oui")</f>
        <v>28382</v>
      </c>
      <c r="F841" s="148">
        <f t="shared" si="25"/>
        <v>1</v>
      </c>
      <c r="G841" s="1" t="str">
        <f t="shared" si="26"/>
        <v>Oui</v>
      </c>
    </row>
    <row r="842" spans="1:7">
      <c r="A842" s="1">
        <v>730002698</v>
      </c>
      <c r="B842" t="str">
        <f>_xlfn.XLOOKUP(A842,bdd_V102[FINESS juridique],bdd_V102[Raison sociale juridique],"")</f>
        <v>CTRE READAPTATION FONCTIONNELLE SOINS</v>
      </c>
      <c r="C842" t="str">
        <f>_xlfn.XLOOKUP(A842,bdd_V102[FINESS juridique],bdd_V102[[Région du FINESS juridique ]],"")</f>
        <v>AUVERGNE-RHÔNE-ALPES</v>
      </c>
      <c r="D842" s="1">
        <f>SUMIFS(bdd_V102[Activité combinée],bdd_V102[FINESS juridique],A842)</f>
        <v>22533.5</v>
      </c>
      <c r="E842" s="1">
        <f>SUMIFS(bdd_V102[Activité combinée],bdd_V102[FINESS juridique],A842,bdd_V102[Validation prérequis SUN-ES], "Oui")</f>
        <v>22533.5</v>
      </c>
      <c r="F842" s="148">
        <f t="shared" si="25"/>
        <v>1</v>
      </c>
      <c r="G842" s="1" t="str">
        <f t="shared" si="26"/>
        <v>Oui</v>
      </c>
    </row>
    <row r="843" spans="1:7">
      <c r="A843" s="1">
        <v>730010048</v>
      </c>
      <c r="B843" t="str">
        <f>_xlfn.XLOOKUP(A843,bdd_V102[FINESS juridique],bdd_V102[Raison sociale juridique],"")</f>
        <v>SAS MEDIPOLE DE SAVOIE</v>
      </c>
      <c r="C843" t="str">
        <f>_xlfn.XLOOKUP(A843,bdd_V102[FINESS juridique],bdd_V102[[Région du FINESS juridique ]],"")</f>
        <v>AUVERGNE-RHÔNE-ALPES</v>
      </c>
      <c r="D843" s="1">
        <f>SUMIFS(bdd_V102[Activité combinée],bdd_V102[FINESS juridique],A843)</f>
        <v>77870.5</v>
      </c>
      <c r="E843" s="1">
        <f>SUMIFS(bdd_V102[Activité combinée],bdd_V102[FINESS juridique],A843,bdd_V102[Validation prérequis SUN-ES], "Oui")</f>
        <v>77870.5</v>
      </c>
      <c r="F843" s="148">
        <f t="shared" ref="F843:F906" si="27">E843/D843</f>
        <v>1</v>
      </c>
      <c r="G843" s="1" t="str">
        <f t="shared" si="26"/>
        <v>Oui</v>
      </c>
    </row>
    <row r="844" spans="1:7">
      <c r="A844" s="1">
        <v>730011731</v>
      </c>
      <c r="B844" t="str">
        <f>_xlfn.XLOOKUP(A844,bdd_V102[FINESS juridique],bdd_V102[Raison sociale juridique],"")</f>
        <v>CLINIQUE MEDICALE LE SERMAY</v>
      </c>
      <c r="C844" t="str">
        <f>_xlfn.XLOOKUP(A844,bdd_V102[FINESS juridique],bdd_V102[[Région du FINESS juridique ]],"")</f>
        <v>AUVERGNE-RHÔNE-ALPES</v>
      </c>
      <c r="D844" s="1">
        <f>SUMIFS(bdd_V102[Activité combinée],bdd_V102[FINESS juridique],A844)</f>
        <v>25719</v>
      </c>
      <c r="E844" s="1">
        <f>SUMIFS(bdd_V102[Activité combinée],bdd_V102[FINESS juridique],A844,bdd_V102[Validation prérequis SUN-ES], "Oui")</f>
        <v>0</v>
      </c>
      <c r="F844" s="148">
        <f t="shared" si="27"/>
        <v>0</v>
      </c>
      <c r="G844" s="1" t="str">
        <f t="shared" si="26"/>
        <v>Non</v>
      </c>
    </row>
    <row r="845" spans="1:7">
      <c r="A845" s="1">
        <v>730012481</v>
      </c>
      <c r="B845" t="str">
        <f>_xlfn.XLOOKUP(A845,bdd_V102[FINESS juridique],bdd_V102[Raison sociale juridique],"")</f>
        <v>GCS CLINIQUE HERBERT</v>
      </c>
      <c r="C845" t="str">
        <f>_xlfn.XLOOKUP(A845,bdd_V102[FINESS juridique],bdd_V102[[Région du FINESS juridique ]],"")</f>
        <v>AUVERGNE-RHÔNE-ALPES</v>
      </c>
      <c r="D845" s="1">
        <f>SUMIFS(bdd_V102[Activité combinée],bdd_V102[FINESS juridique],A845)</f>
        <v>11637.5</v>
      </c>
      <c r="E845" s="1">
        <f>SUMIFS(bdd_V102[Activité combinée],bdd_V102[FINESS juridique],A845,bdd_V102[Validation prérequis SUN-ES], "Oui")</f>
        <v>0</v>
      </c>
      <c r="F845" s="148">
        <f t="shared" si="27"/>
        <v>0</v>
      </c>
      <c r="G845" s="1" t="str">
        <f t="shared" si="26"/>
        <v>Non</v>
      </c>
    </row>
    <row r="846" spans="1:7">
      <c r="A846" s="1">
        <v>740000112</v>
      </c>
      <c r="B846" t="str">
        <f>_xlfn.XLOOKUP(A846,bdd_V102[FINESS juridique],bdd_V102[Raison sociale juridique],"")</f>
        <v>CLINIQUE D'ARGONAY</v>
      </c>
      <c r="C846" t="str">
        <f>_xlfn.XLOOKUP(A846,bdd_V102[FINESS juridique],bdd_V102[[Région du FINESS juridique ]],"")</f>
        <v>AUVERGNE-RHÔNE-ALPES</v>
      </c>
      <c r="D846" s="1">
        <f>SUMIFS(bdd_V102[Activité combinée],bdd_V102[FINESS juridique],A846)</f>
        <v>31801</v>
      </c>
      <c r="E846" s="1">
        <f>SUMIFS(bdd_V102[Activité combinée],bdd_V102[FINESS juridique],A846,bdd_V102[Validation prérequis SUN-ES], "Oui")</f>
        <v>31801</v>
      </c>
      <c r="F846" s="148">
        <f t="shared" si="27"/>
        <v>1</v>
      </c>
      <c r="G846" s="1" t="str">
        <f t="shared" si="26"/>
        <v>Oui</v>
      </c>
    </row>
    <row r="847" spans="1:7">
      <c r="A847" s="1">
        <v>740000120</v>
      </c>
      <c r="B847" t="str">
        <f>_xlfn.XLOOKUP(A847,bdd_V102[FINESS juridique],bdd_V102[Raison sociale juridique],"")</f>
        <v>CLINIQUE GENERALE D'ANNECY</v>
      </c>
      <c r="C847" t="str">
        <f>_xlfn.XLOOKUP(A847,bdd_V102[FINESS juridique],bdd_V102[[Région du FINESS juridique ]],"")</f>
        <v>AUVERGNE-RHÔNE-ALPES</v>
      </c>
      <c r="D847" s="1">
        <f>SUMIFS(bdd_V102[Activité combinée],bdd_V102[FINESS juridique],A847)</f>
        <v>49223</v>
      </c>
      <c r="E847" s="1">
        <f>SUMIFS(bdd_V102[Activité combinée],bdd_V102[FINESS juridique],A847,bdd_V102[Validation prérequis SUN-ES], "Oui")</f>
        <v>49223</v>
      </c>
      <c r="F847" s="148">
        <f t="shared" si="27"/>
        <v>1</v>
      </c>
      <c r="G847" s="1" t="str">
        <f t="shared" si="26"/>
        <v>Oui</v>
      </c>
    </row>
    <row r="848" spans="1:7">
      <c r="A848" s="1">
        <v>740000211</v>
      </c>
      <c r="B848" t="str">
        <f>_xlfn.XLOOKUP(A848,bdd_V102[FINESS juridique],bdd_V102[Raison sociale juridique],"")</f>
        <v>CLINIQUE NOUVELLE DES VALLEES</v>
      </c>
      <c r="C848" t="str">
        <f>_xlfn.XLOOKUP(A848,bdd_V102[FINESS juridique],bdd_V102[[Région du FINESS juridique ]],"")</f>
        <v>AUVERGNE-RHÔNE-ALPES</v>
      </c>
      <c r="D848" s="1">
        <f>SUMIFS(bdd_V102[Activité combinée],bdd_V102[FINESS juridique],A848)</f>
        <v>25047.5</v>
      </c>
      <c r="E848" s="1">
        <f>SUMIFS(bdd_V102[Activité combinée],bdd_V102[FINESS juridique],A848,bdd_V102[Validation prérequis SUN-ES], "Oui")</f>
        <v>25047.5</v>
      </c>
      <c r="F848" s="148">
        <f t="shared" si="27"/>
        <v>1</v>
      </c>
      <c r="G848" s="1" t="str">
        <f t="shared" si="26"/>
        <v>Oui</v>
      </c>
    </row>
    <row r="849" spans="1:7">
      <c r="A849" s="1">
        <v>740000617</v>
      </c>
      <c r="B849" t="str">
        <f>_xlfn.XLOOKUP(A849,bdd_V102[FINESS juridique],bdd_V102[Raison sociale juridique],"")</f>
        <v>HOPITAL PRIVE PAYS DE SAVOIE</v>
      </c>
      <c r="C849" t="str">
        <f>_xlfn.XLOOKUP(A849,bdd_V102[FINESS juridique],bdd_V102[[Région du FINESS juridique ]],"")</f>
        <v>AUVERGNE-RHÔNE-ALPES</v>
      </c>
      <c r="D849" s="1">
        <f>SUMIFS(bdd_V102[Activité combinée],bdd_V102[FINESS juridique],A849)</f>
        <v>66718.5</v>
      </c>
      <c r="E849" s="1">
        <f>SUMIFS(bdd_V102[Activité combinée],bdd_V102[FINESS juridique],A849,bdd_V102[Validation prérequis SUN-ES], "Oui")</f>
        <v>66718.5</v>
      </c>
      <c r="F849" s="148">
        <f t="shared" si="27"/>
        <v>1</v>
      </c>
      <c r="G849" s="1" t="str">
        <f t="shared" si="26"/>
        <v>Oui</v>
      </c>
    </row>
    <row r="850" spans="1:7">
      <c r="A850" s="1">
        <v>740780168</v>
      </c>
      <c r="B850" t="str">
        <f>_xlfn.XLOOKUP(A850,bdd_V102[FINESS juridique],bdd_V102[Raison sociale juridique],"")</f>
        <v>FONDATION ALIA</v>
      </c>
      <c r="C850" t="str">
        <f>_xlfn.XLOOKUP(A850,bdd_V102[FINESS juridique],bdd_V102[[Région du FINESS juridique ]],"")</f>
        <v>AUVERGNE-RHÔNE-ALPES</v>
      </c>
      <c r="D850" s="1">
        <f>SUMIFS(bdd_V102[Activité combinée],bdd_V102[FINESS juridique],A850)</f>
        <v>28716.5</v>
      </c>
      <c r="E850" s="1">
        <f>SUMIFS(bdd_V102[Activité combinée],bdd_V102[FINESS juridique],A850,bdd_V102[Validation prérequis SUN-ES], "Oui")</f>
        <v>0</v>
      </c>
      <c r="F850" s="148">
        <f t="shared" si="27"/>
        <v>0</v>
      </c>
      <c r="G850" s="1" t="str">
        <f t="shared" si="26"/>
        <v>Non</v>
      </c>
    </row>
    <row r="851" spans="1:7">
      <c r="A851" s="1">
        <v>750000143</v>
      </c>
      <c r="B851" t="str">
        <f>_xlfn.XLOOKUP(A851,bdd_V102[FINESS juridique],bdd_V102[Raison sociale juridique],"")</f>
        <v>ASSOCIATION DES DAMES DU CALVAIRE</v>
      </c>
      <c r="C851" t="str">
        <f>_xlfn.XLOOKUP(A851,bdd_V102[FINESS juridique],bdd_V102[[Région du FINESS juridique ]],"")</f>
        <v>ILE-DE-FRANCE</v>
      </c>
      <c r="D851" s="1">
        <f>SUMIFS(bdd_V102[Activité combinée],bdd_V102[FINESS juridique],A851)</f>
        <v>21699</v>
      </c>
      <c r="E851" s="1">
        <f>SUMIFS(bdd_V102[Activité combinée],bdd_V102[FINESS juridique],A851,bdd_V102[Validation prérequis SUN-ES], "Oui")</f>
        <v>21699</v>
      </c>
      <c r="F851" s="148">
        <f t="shared" si="27"/>
        <v>1</v>
      </c>
      <c r="G851" s="1" t="str">
        <f t="shared" si="26"/>
        <v>Oui</v>
      </c>
    </row>
    <row r="852" spans="1:7">
      <c r="A852" s="1">
        <v>750000515</v>
      </c>
      <c r="B852" t="str">
        <f>_xlfn.XLOOKUP(A852,bdd_V102[FINESS juridique],bdd_V102[Raison sociale juridique],"")</f>
        <v>HOPITAL DES GARDIENS DE LA PAIX</v>
      </c>
      <c r="C852" t="str">
        <f>_xlfn.XLOOKUP(A852,bdd_V102[FINESS juridique],bdd_V102[[Région du FINESS juridique ]],"")</f>
        <v>ILE-DE-FRANCE</v>
      </c>
      <c r="D852" s="1">
        <f>SUMIFS(bdd_V102[Activité combinée],bdd_V102[FINESS juridique],A852)</f>
        <v>10566.5</v>
      </c>
      <c r="E852" s="1">
        <f>SUMIFS(bdd_V102[Activité combinée],bdd_V102[FINESS juridique],A852,bdd_V102[Validation prérequis SUN-ES], "Oui")</f>
        <v>0</v>
      </c>
      <c r="F852" s="148">
        <f t="shared" si="27"/>
        <v>0</v>
      </c>
      <c r="G852" s="1" t="str">
        <f t="shared" si="26"/>
        <v>Non</v>
      </c>
    </row>
    <row r="853" spans="1:7">
      <c r="A853" s="1">
        <v>750000564</v>
      </c>
      <c r="B853" t="str">
        <f>_xlfn.XLOOKUP(A853,bdd_V102[FINESS juridique],bdd_V102[Raison sociale juridique],"")</f>
        <v>SA CLINIQUE DU LOUVRE</v>
      </c>
      <c r="C853" t="str">
        <f>_xlfn.XLOOKUP(A853,bdd_V102[FINESS juridique],bdd_V102[[Région du FINESS juridique ]],"")</f>
        <v>ILE-DE-FRANCE</v>
      </c>
      <c r="D853" s="1">
        <f>SUMIFS(bdd_V102[Activité combinée],bdd_V102[FINESS juridique],A853)</f>
        <v>8243.5</v>
      </c>
      <c r="E853" s="1">
        <f>SUMIFS(bdd_V102[Activité combinée],bdd_V102[FINESS juridique],A853,bdd_V102[Validation prérequis SUN-ES], "Oui")</f>
        <v>8243.5</v>
      </c>
      <c r="F853" s="148">
        <f t="shared" si="27"/>
        <v>1</v>
      </c>
      <c r="G853" s="1" t="str">
        <f t="shared" si="26"/>
        <v>Oui</v>
      </c>
    </row>
    <row r="854" spans="1:7">
      <c r="A854" s="1">
        <v>750000598</v>
      </c>
      <c r="B854" t="str">
        <f>_xlfn.XLOOKUP(A854,bdd_V102[FINESS juridique],bdd_V102[Raison sociale juridique],"")</f>
        <v>SAS CLINIQUE GEOFFROY SAINT-HILAIRE</v>
      </c>
      <c r="C854" t="str">
        <f>_xlfn.XLOOKUP(A854,bdd_V102[FINESS juridique],bdd_V102[[Région du FINESS juridique ]],"")</f>
        <v>ILE-DE-FRANCE</v>
      </c>
      <c r="D854" s="1">
        <f>SUMIFS(bdd_V102[Activité combinée],bdd_V102[FINESS juridique],A854)</f>
        <v>43751</v>
      </c>
      <c r="E854" s="1">
        <f>SUMIFS(bdd_V102[Activité combinée],bdd_V102[FINESS juridique],A854,bdd_V102[Validation prérequis SUN-ES], "Oui")</f>
        <v>43751</v>
      </c>
      <c r="F854" s="148">
        <f t="shared" si="27"/>
        <v>1</v>
      </c>
      <c r="G854" s="1" t="str">
        <f t="shared" si="26"/>
        <v>Oui</v>
      </c>
    </row>
    <row r="855" spans="1:7">
      <c r="A855" s="1">
        <v>750000606</v>
      </c>
      <c r="B855" t="str">
        <f>_xlfn.XLOOKUP(A855,bdd_V102[FINESS juridique],bdd_V102[Raison sociale juridique],"")</f>
        <v>SAS CLINIQUE DU SPORT</v>
      </c>
      <c r="C855" t="str">
        <f>_xlfn.XLOOKUP(A855,bdd_V102[FINESS juridique],bdd_V102[[Région du FINESS juridique ]],"")</f>
        <v>ILE-DE-FRANCE</v>
      </c>
      <c r="D855" s="1">
        <f>SUMIFS(bdd_V102[Activité combinée],bdd_V102[FINESS juridique],A855)</f>
        <v>13644</v>
      </c>
      <c r="E855" s="1">
        <f>SUMIFS(bdd_V102[Activité combinée],bdd_V102[FINESS juridique],A855,bdd_V102[Validation prérequis SUN-ES], "Oui")</f>
        <v>13644</v>
      </c>
      <c r="F855" s="148">
        <f t="shared" si="27"/>
        <v>1</v>
      </c>
      <c r="G855" s="1" t="str">
        <f t="shared" si="26"/>
        <v>Oui</v>
      </c>
    </row>
    <row r="856" spans="1:7">
      <c r="A856" s="1">
        <v>750000655</v>
      </c>
      <c r="B856" t="str">
        <f>_xlfn.XLOOKUP(A856,bdd_V102[FINESS juridique],bdd_V102[Raison sociale juridique],"")</f>
        <v>SAS CLINIQUE DE L'ALMA</v>
      </c>
      <c r="C856" t="str">
        <f>_xlfn.XLOOKUP(A856,bdd_V102[FINESS juridique],bdd_V102[[Région du FINESS juridique ]],"")</f>
        <v>ILE-DE-FRANCE</v>
      </c>
      <c r="D856" s="1">
        <f>SUMIFS(bdd_V102[Activité combinée],bdd_V102[FINESS juridique],A856)</f>
        <v>25952.5</v>
      </c>
      <c r="E856" s="1">
        <f>SUMIFS(bdd_V102[Activité combinée],bdd_V102[FINESS juridique],A856,bdd_V102[Validation prérequis SUN-ES], "Oui")</f>
        <v>25952.5</v>
      </c>
      <c r="F856" s="148">
        <f t="shared" si="27"/>
        <v>1</v>
      </c>
      <c r="G856" s="1" t="str">
        <f t="shared" si="26"/>
        <v>Oui</v>
      </c>
    </row>
    <row r="857" spans="1:7">
      <c r="A857" s="1">
        <v>750000796</v>
      </c>
      <c r="B857" t="str">
        <f>_xlfn.XLOOKUP(A857,bdd_V102[FINESS juridique],bdd_V102[Raison sociale juridique],"")</f>
        <v>SAS CLINIQUE ARAGO</v>
      </c>
      <c r="C857" t="str">
        <f>_xlfn.XLOOKUP(A857,bdd_V102[FINESS juridique],bdd_V102[[Région du FINESS juridique ]],"")</f>
        <v>ILE-DE-FRANCE</v>
      </c>
      <c r="D857" s="1">
        <f>SUMIFS(bdd_V102[Activité combinée],bdd_V102[FINESS juridique],A857)</f>
        <v>20470</v>
      </c>
      <c r="E857" s="1">
        <f>SUMIFS(bdd_V102[Activité combinée],bdd_V102[FINESS juridique],A857,bdd_V102[Validation prérequis SUN-ES], "Oui")</f>
        <v>20470</v>
      </c>
      <c r="F857" s="148">
        <f t="shared" si="27"/>
        <v>1</v>
      </c>
      <c r="G857" s="1" t="str">
        <f t="shared" si="26"/>
        <v>Oui</v>
      </c>
    </row>
    <row r="858" spans="1:7">
      <c r="A858" s="1">
        <v>750000812</v>
      </c>
      <c r="B858" t="str">
        <f>_xlfn.XLOOKUP(A858,bdd_V102[FINESS juridique],bdd_V102[Raison sociale juridique],"")</f>
        <v>SARL SARRETTE</v>
      </c>
      <c r="C858" t="str">
        <f>_xlfn.XLOOKUP(A858,bdd_V102[FINESS juridique],bdd_V102[[Région du FINESS juridique ]],"")</f>
        <v>ILE-DE-FRANCE</v>
      </c>
      <c r="D858" s="1">
        <f>SUMIFS(bdd_V102[Activité combinée],bdd_V102[FINESS juridique],A858)</f>
        <v>13286</v>
      </c>
      <c r="E858" s="1">
        <f>SUMIFS(bdd_V102[Activité combinée],bdd_V102[FINESS juridique],A858,bdd_V102[Validation prérequis SUN-ES], "Oui")</f>
        <v>13286</v>
      </c>
      <c r="F858" s="148">
        <f t="shared" si="27"/>
        <v>1</v>
      </c>
      <c r="G858" s="1" t="str">
        <f t="shared" si="26"/>
        <v>Oui</v>
      </c>
    </row>
    <row r="859" spans="1:7">
      <c r="A859" s="1">
        <v>750000820</v>
      </c>
      <c r="B859" t="str">
        <f>_xlfn.XLOOKUP(A859,bdd_V102[FINESS juridique],bdd_V102[Raison sociale juridique],"")</f>
        <v>SAS CLINIQUE BLOMET</v>
      </c>
      <c r="C859" t="str">
        <f>_xlfn.XLOOKUP(A859,bdd_V102[FINESS juridique],bdd_V102[[Région du FINESS juridique ]],"")</f>
        <v>ILE-DE-FRANCE</v>
      </c>
      <c r="D859" s="1">
        <f>SUMIFS(bdd_V102[Activité combinée],bdd_V102[FINESS juridique],A859)</f>
        <v>14504.5</v>
      </c>
      <c r="E859" s="1">
        <f>SUMIFS(bdd_V102[Activité combinée],bdd_V102[FINESS juridique],A859,bdd_V102[Validation prérequis SUN-ES], "Oui")</f>
        <v>14504.5</v>
      </c>
      <c r="F859" s="148">
        <f t="shared" si="27"/>
        <v>1</v>
      </c>
      <c r="G859" s="1" t="str">
        <f t="shared" si="26"/>
        <v>Oui</v>
      </c>
    </row>
    <row r="860" spans="1:7">
      <c r="A860" s="1">
        <v>750000838</v>
      </c>
      <c r="B860" t="str">
        <f>_xlfn.XLOOKUP(A860,bdd_V102[FINESS juridique],bdd_V102[Raison sociale juridique],"")</f>
        <v>ASSOCIATION  MATERNITE SAINTE-FELICITE</v>
      </c>
      <c r="C860" t="str">
        <f>_xlfn.XLOOKUP(A860,bdd_V102[FINESS juridique],bdd_V102[[Région du FINESS juridique ]],"")</f>
        <v>ILE-DE-FRANCE</v>
      </c>
      <c r="D860" s="1">
        <f>SUMIFS(bdd_V102[Activité combinée],bdd_V102[FINESS juridique],A860)</f>
        <v>37179</v>
      </c>
      <c r="E860" s="1">
        <f>SUMIFS(bdd_V102[Activité combinée],bdd_V102[FINESS juridique],A860,bdd_V102[Validation prérequis SUN-ES], "Oui")</f>
        <v>37179</v>
      </c>
      <c r="F860" s="148">
        <f t="shared" si="27"/>
        <v>1</v>
      </c>
      <c r="G860" s="1" t="str">
        <f t="shared" si="26"/>
        <v>Oui</v>
      </c>
    </row>
    <row r="861" spans="1:7">
      <c r="A861" s="1">
        <v>750000861</v>
      </c>
      <c r="B861" t="str">
        <f>_xlfn.XLOOKUP(A861,bdd_V102[FINESS juridique],bdd_V102[Raison sociale juridique],"")</f>
        <v>SAS CLINIQUE CHIRURGICALE VICTOR HUGO</v>
      </c>
      <c r="C861" t="str">
        <f>_xlfn.XLOOKUP(A861,bdd_V102[FINESS juridique],bdd_V102[[Région du FINESS juridique ]],"")</f>
        <v>ILE-DE-FRANCE</v>
      </c>
      <c r="D861" s="1">
        <f>SUMIFS(bdd_V102[Activité combinée],bdd_V102[FINESS juridique],A861)</f>
        <v>11168</v>
      </c>
      <c r="E861" s="1">
        <f>SUMIFS(bdd_V102[Activité combinée],bdd_V102[FINESS juridique],A861,bdd_V102[Validation prérequis SUN-ES], "Oui")</f>
        <v>11168</v>
      </c>
      <c r="F861" s="148">
        <f t="shared" si="27"/>
        <v>1</v>
      </c>
      <c r="G861" s="1" t="str">
        <f t="shared" si="26"/>
        <v>Oui</v>
      </c>
    </row>
    <row r="862" spans="1:7">
      <c r="A862" s="1">
        <v>750000895</v>
      </c>
      <c r="B862" t="str">
        <f>_xlfn.XLOOKUP(A862,bdd_V102[FINESS juridique],bdd_V102[Raison sociale juridique],"")</f>
        <v>SAS CLINIQUE JOUVENET</v>
      </c>
      <c r="C862" t="str">
        <f>_xlfn.XLOOKUP(A862,bdd_V102[FINESS juridique],bdd_V102[[Région du FINESS juridique ]],"")</f>
        <v>ILE-DE-FRANCE</v>
      </c>
      <c r="D862" s="1">
        <f>SUMIFS(bdd_V102[Activité combinée],bdd_V102[FINESS juridique],A862)</f>
        <v>25265.5</v>
      </c>
      <c r="E862" s="1">
        <f>SUMIFS(bdd_V102[Activité combinée],bdd_V102[FINESS juridique],A862,bdd_V102[Validation prérequis SUN-ES], "Oui")</f>
        <v>25265.5</v>
      </c>
      <c r="F862" s="148">
        <f t="shared" si="27"/>
        <v>1</v>
      </c>
      <c r="G862" s="1" t="str">
        <f t="shared" si="26"/>
        <v>Oui</v>
      </c>
    </row>
    <row r="863" spans="1:7">
      <c r="A863" s="1">
        <v>750000903</v>
      </c>
      <c r="B863" t="str">
        <f>_xlfn.XLOOKUP(A863,bdd_V102[FINESS juridique],bdd_V102[Raison sociale juridique],"")</f>
        <v>NOUVELLE SA DE LA MUETTE</v>
      </c>
      <c r="C863" t="str">
        <f>_xlfn.XLOOKUP(A863,bdd_V102[FINESS juridique],bdd_V102[[Région du FINESS juridique ]],"")</f>
        <v>ILE-DE-FRANCE</v>
      </c>
      <c r="D863" s="1">
        <f>SUMIFS(bdd_V102[Activité combinée],bdd_V102[FINESS juridique],A863)</f>
        <v>27821</v>
      </c>
      <c r="E863" s="1">
        <f>SUMIFS(bdd_V102[Activité combinée],bdd_V102[FINESS juridique],A863,bdd_V102[Validation prérequis SUN-ES], "Oui")</f>
        <v>27821</v>
      </c>
      <c r="F863" s="148">
        <f t="shared" si="27"/>
        <v>1</v>
      </c>
      <c r="G863" s="1" t="str">
        <f t="shared" si="26"/>
        <v>Oui</v>
      </c>
    </row>
    <row r="864" spans="1:7">
      <c r="A864" s="1">
        <v>750000937</v>
      </c>
      <c r="B864" t="str">
        <f>_xlfn.XLOOKUP(A864,bdd_V102[FINESS juridique],bdd_V102[Raison sociale juridique],"")</f>
        <v>SA CLINIQUE CHIRURGICALE DU TROCADERO</v>
      </c>
      <c r="C864" t="str">
        <f>_xlfn.XLOOKUP(A864,bdd_V102[FINESS juridique],bdd_V102[[Région du FINESS juridique ]],"")</f>
        <v>ILE-DE-FRANCE</v>
      </c>
      <c r="D864" s="1">
        <f>SUMIFS(bdd_V102[Activité combinée],bdd_V102[FINESS juridique],A864)</f>
        <v>24488</v>
      </c>
      <c r="E864" s="1">
        <f>SUMIFS(bdd_V102[Activité combinée],bdd_V102[FINESS juridique],A864,bdd_V102[Validation prérequis SUN-ES], "Oui")</f>
        <v>24488</v>
      </c>
      <c r="F864" s="148">
        <f t="shared" si="27"/>
        <v>1</v>
      </c>
      <c r="G864" s="1" t="str">
        <f t="shared" si="26"/>
        <v>Oui</v>
      </c>
    </row>
    <row r="865" spans="1:7">
      <c r="A865" s="1">
        <v>750000978</v>
      </c>
      <c r="B865" t="str">
        <f>_xlfn.XLOOKUP(A865,bdd_V102[FINESS juridique],bdd_V102[Raison sociale juridique],"")</f>
        <v>SAS CLINIQUE STE-THERESE</v>
      </c>
      <c r="C865" t="str">
        <f>_xlfn.XLOOKUP(A865,bdd_V102[FINESS juridique],bdd_V102[[Région du FINESS juridique ]],"")</f>
        <v>ILE-DE-FRANCE</v>
      </c>
      <c r="D865" s="1">
        <f>SUMIFS(bdd_V102[Activité combinée],bdd_V102[FINESS juridique],A865)</f>
        <v>11942.5</v>
      </c>
      <c r="E865" s="1">
        <f>SUMIFS(bdd_V102[Activité combinée],bdd_V102[FINESS juridique],A865,bdd_V102[Validation prérequis SUN-ES], "Oui")</f>
        <v>11942.5</v>
      </c>
      <c r="F865" s="148">
        <f t="shared" si="27"/>
        <v>1</v>
      </c>
      <c r="G865" s="1" t="str">
        <f t="shared" si="26"/>
        <v>Oui</v>
      </c>
    </row>
    <row r="866" spans="1:7">
      <c r="A866" s="1">
        <v>750001042</v>
      </c>
      <c r="B866" t="str">
        <f>_xlfn.XLOOKUP(A866,bdd_V102[FINESS juridique],bdd_V102[Raison sociale juridique],"")</f>
        <v>SAS CLINIQUE DU MONT-LOUIS</v>
      </c>
      <c r="C866" t="str">
        <f>_xlfn.XLOOKUP(A866,bdd_V102[FINESS juridique],bdd_V102[[Région du FINESS juridique ]],"")</f>
        <v>ILE-DE-FRANCE</v>
      </c>
      <c r="D866" s="1">
        <f>SUMIFS(bdd_V102[Activité combinée],bdd_V102[FINESS juridique],A866)</f>
        <v>42433</v>
      </c>
      <c r="E866" s="1">
        <f>SUMIFS(bdd_V102[Activité combinée],bdd_V102[FINESS juridique],A866,bdd_V102[Validation prérequis SUN-ES], "Oui")</f>
        <v>42433</v>
      </c>
      <c r="F866" s="148">
        <f t="shared" si="27"/>
        <v>1</v>
      </c>
      <c r="G866" s="1" t="str">
        <f t="shared" si="26"/>
        <v>Oui</v>
      </c>
    </row>
    <row r="867" spans="1:7">
      <c r="A867" s="1">
        <v>750001067</v>
      </c>
      <c r="B867" t="str">
        <f>_xlfn.XLOOKUP(A867,bdd_V102[FINESS juridique],bdd_V102[Raison sociale juridique],"")</f>
        <v>SA CLINIQUE MAUSSINS-NOLLET</v>
      </c>
      <c r="C867" t="str">
        <f>_xlfn.XLOOKUP(A867,bdd_V102[FINESS juridique],bdd_V102[[Région du FINESS juridique ]],"")</f>
        <v>ILE-DE-FRANCE</v>
      </c>
      <c r="D867" s="1">
        <f>SUMIFS(bdd_V102[Activité combinée],bdd_V102[FINESS juridique],A867)</f>
        <v>19383</v>
      </c>
      <c r="E867" s="1">
        <f>SUMIFS(bdd_V102[Activité combinée],bdd_V102[FINESS juridique],A867,bdd_V102[Validation prérequis SUN-ES], "Oui")</f>
        <v>19383</v>
      </c>
      <c r="F867" s="148">
        <f t="shared" si="27"/>
        <v>1</v>
      </c>
      <c r="G867" s="1" t="str">
        <f t="shared" ref="G867:G929" si="28">IF(F867&gt;=90%,"Oui","Non")</f>
        <v>Oui</v>
      </c>
    </row>
    <row r="868" spans="1:7">
      <c r="A868" s="1">
        <v>750005068</v>
      </c>
      <c r="B868" t="str">
        <f>_xlfn.XLOOKUP(A868,bdd_V102[FINESS juridique],bdd_V102[Raison sociale juridique],"")</f>
        <v>MGEN ACTION SANITAIRE ET SOCIALE</v>
      </c>
      <c r="C868" t="str">
        <f>_xlfn.XLOOKUP(A868,bdd_V102[FINESS juridique],bdd_V102[[Région du FINESS juridique ]],"")</f>
        <v>ILE-DE-FRANCE</v>
      </c>
      <c r="D868" s="1">
        <f>SUMIFS(bdd_V102[Activité combinée],bdd_V102[FINESS juridique],A868)</f>
        <v>257437</v>
      </c>
      <c r="E868" s="1">
        <f>SUMIFS(bdd_V102[Activité combinée],bdd_V102[FINESS juridique],A868,bdd_V102[Validation prérequis SUN-ES], "Oui")</f>
        <v>257437</v>
      </c>
      <c r="F868" s="148">
        <f t="shared" si="27"/>
        <v>1</v>
      </c>
      <c r="G868" s="1" t="str">
        <f t="shared" si="28"/>
        <v>Oui</v>
      </c>
    </row>
    <row r="869" spans="1:7">
      <c r="A869" s="1">
        <v>750006728</v>
      </c>
      <c r="B869" t="str">
        <f>_xlfn.XLOOKUP(A869,bdd_V102[FINESS juridique],bdd_V102[Raison sociale juridique],"")</f>
        <v>GRPE HOSP DIACONESSES-CROIX ST-SIMON</v>
      </c>
      <c r="C869" t="str">
        <f>_xlfn.XLOOKUP(A869,bdd_V102[FINESS juridique],bdd_V102[[Région du FINESS juridique ]],"")</f>
        <v>ILE-DE-FRANCE</v>
      </c>
      <c r="D869" s="1">
        <f>SUMIFS(bdd_V102[Activité combinée],bdd_V102[FINESS juridique],A869)</f>
        <v>103538</v>
      </c>
      <c r="E869" s="1">
        <f>SUMIFS(bdd_V102[Activité combinée],bdd_V102[FINESS juridique],A869,bdd_V102[Validation prérequis SUN-ES], "Oui")</f>
        <v>103538</v>
      </c>
      <c r="F869" s="148">
        <f t="shared" si="27"/>
        <v>1</v>
      </c>
      <c r="G869" s="1" t="str">
        <f t="shared" si="28"/>
        <v>Oui</v>
      </c>
    </row>
    <row r="870" spans="1:7">
      <c r="A870" s="1">
        <v>750008310</v>
      </c>
      <c r="B870" t="str">
        <f>_xlfn.XLOOKUP(A870,bdd_V102[FINESS juridique],bdd_V102[Raison sociale juridique],"")</f>
        <v>SARL ALTEC</v>
      </c>
      <c r="C870" t="str">
        <f>_xlfn.XLOOKUP(A870,bdd_V102[FINESS juridique],bdd_V102[[Région du FINESS juridique ]],"")</f>
        <v>ILE-DE-FRANCE</v>
      </c>
      <c r="D870" s="1">
        <f>SUMIFS(bdd_V102[Activité combinée],bdd_V102[FINESS juridique],A870)</f>
        <v>175.5</v>
      </c>
      <c r="E870" s="1">
        <f>SUMIFS(bdd_V102[Activité combinée],bdd_V102[FINESS juridique],A870,bdd_V102[Validation prérequis SUN-ES], "Oui")</f>
        <v>0</v>
      </c>
      <c r="F870" s="148">
        <f t="shared" si="27"/>
        <v>0</v>
      </c>
      <c r="G870" s="1" t="str">
        <f t="shared" si="28"/>
        <v>Non</v>
      </c>
    </row>
    <row r="871" spans="1:7">
      <c r="A871" s="1">
        <v>750014078</v>
      </c>
      <c r="B871" t="str">
        <f>_xlfn.XLOOKUP(A871,bdd_V102[FINESS juridique],bdd_V102[Raison sociale juridique],"")</f>
        <v>CLINALLIANCE PARIS BUTTES CHAUMONT</v>
      </c>
      <c r="C871" t="str">
        <f>_xlfn.XLOOKUP(A871,bdd_V102[FINESS juridique],bdd_V102[[Région du FINESS juridique ]],"")</f>
        <v>ILE-DE-FRANCE</v>
      </c>
      <c r="D871" s="1">
        <f>SUMIFS(bdd_V102[Activité combinée],bdd_V102[FINESS juridique],A871)</f>
        <v>26100</v>
      </c>
      <c r="E871" s="1">
        <f>SUMIFS(bdd_V102[Activité combinée],bdd_V102[FINESS juridique],A871,bdd_V102[Validation prérequis SUN-ES], "Oui")</f>
        <v>26100</v>
      </c>
      <c r="F871" s="148">
        <f t="shared" si="27"/>
        <v>1</v>
      </c>
      <c r="G871" s="1" t="str">
        <f t="shared" si="28"/>
        <v>Oui</v>
      </c>
    </row>
    <row r="872" spans="1:7">
      <c r="A872" s="1">
        <v>750026569</v>
      </c>
      <c r="B872" t="str">
        <f>_xlfn.XLOOKUP(A872,bdd_V102[FINESS juridique],bdd_V102[Raison sociale juridique],"")</f>
        <v>SAS HOPITAL PRIVE DES PEUPLIERS</v>
      </c>
      <c r="C872" t="str">
        <f>_xlfn.XLOOKUP(A872,bdd_V102[FINESS juridique],bdd_V102[[Région du FINESS juridique ]],"")</f>
        <v>ILE-DE-FRANCE</v>
      </c>
      <c r="D872" s="1">
        <f>SUMIFS(bdd_V102[Activité combinée],bdd_V102[FINESS juridique],A872)</f>
        <v>69229.5</v>
      </c>
      <c r="E872" s="1">
        <f>SUMIFS(bdd_V102[Activité combinée],bdd_V102[FINESS juridique],A872,bdd_V102[Validation prérequis SUN-ES], "Oui")</f>
        <v>69229.5</v>
      </c>
      <c r="F872" s="148">
        <f t="shared" si="27"/>
        <v>1</v>
      </c>
      <c r="G872" s="1" t="str">
        <f t="shared" si="28"/>
        <v>Oui</v>
      </c>
    </row>
    <row r="873" spans="1:7">
      <c r="A873" s="1">
        <v>750034589</v>
      </c>
      <c r="B873" t="str">
        <f>_xlfn.XLOOKUP(A873,bdd_V102[FINESS juridique],bdd_V102[Raison sociale juridique],"")</f>
        <v>BTP RESIDENCES MEDICO-SOCIALES</v>
      </c>
      <c r="C873" t="str">
        <f>_xlfn.XLOOKUP(A873,bdd_V102[FINESS juridique],bdd_V102[[Région du FINESS juridique ]],"")</f>
        <v>ILE-DE-FRANCE</v>
      </c>
      <c r="D873" s="1">
        <f>SUMIFS(bdd_V102[Activité combinée],bdd_V102[FINESS juridique],A873)</f>
        <v>85576.5</v>
      </c>
      <c r="E873" s="1">
        <f>SUMIFS(bdd_V102[Activité combinée],bdd_V102[FINESS juridique],A873,bdd_V102[Validation prérequis SUN-ES], "Oui")</f>
        <v>33531</v>
      </c>
      <c r="F873" s="148">
        <f t="shared" si="27"/>
        <v>0.39182485845997439</v>
      </c>
      <c r="G873" s="1" t="str">
        <f t="shared" si="28"/>
        <v>Non</v>
      </c>
    </row>
    <row r="874" spans="1:7">
      <c r="A874" s="1">
        <v>750035578</v>
      </c>
      <c r="B874" t="str">
        <f>_xlfn.XLOOKUP(A874,bdd_V102[FINESS juridique],bdd_V102[Raison sociale juridique],"")</f>
        <v>SA GENERALE DE SANTE-MEDIPSY</v>
      </c>
      <c r="C874" t="str">
        <f>_xlfn.XLOOKUP(A874,bdd_V102[FINESS juridique],bdd_V102[[Région du FINESS juridique ]],"")</f>
        <v>ILE-DE-FRANCE</v>
      </c>
      <c r="D874" s="1">
        <f>SUMIFS(bdd_V102[Activité combinée],bdd_V102[FINESS juridique],A874)</f>
        <v>16576.5</v>
      </c>
      <c r="E874" s="1">
        <f>SUMIFS(bdd_V102[Activité combinée],bdd_V102[FINESS juridique],A874,bdd_V102[Validation prérequis SUN-ES], "Oui")</f>
        <v>16576.5</v>
      </c>
      <c r="F874" s="148">
        <f t="shared" si="27"/>
        <v>1</v>
      </c>
      <c r="G874" s="1" t="str">
        <f t="shared" si="28"/>
        <v>Oui</v>
      </c>
    </row>
    <row r="875" spans="1:7">
      <c r="A875" s="1">
        <v>750043713</v>
      </c>
      <c r="B875" t="str">
        <f>_xlfn.XLOOKUP(A875,bdd_V102[FINESS juridique],bdd_V102[Raison sociale juridique],"")</f>
        <v>ASSOCIATION NOTRE DAME DE JOIE</v>
      </c>
      <c r="C875" t="str">
        <f>_xlfn.XLOOKUP(A875,bdd_V102[FINESS juridique],bdd_V102[[Région du FINESS juridique ]],"")</f>
        <v>ILE-DE-FRANCE</v>
      </c>
      <c r="D875" s="1">
        <f>SUMIFS(bdd_V102[Activité combinée],bdd_V102[FINESS juridique],A875)</f>
        <v>29713</v>
      </c>
      <c r="E875" s="1">
        <f>SUMIFS(bdd_V102[Activité combinée],bdd_V102[FINESS juridique],A875,bdd_V102[Validation prérequis SUN-ES], "Oui")</f>
        <v>29713</v>
      </c>
      <c r="F875" s="148">
        <f t="shared" si="27"/>
        <v>1</v>
      </c>
      <c r="G875" s="1" t="str">
        <f t="shared" si="28"/>
        <v>Oui</v>
      </c>
    </row>
    <row r="876" spans="1:7">
      <c r="A876" s="1">
        <v>750047367</v>
      </c>
      <c r="B876" t="str">
        <f>_xlfn.XLOOKUP(A876,bdd_V102[FINESS juridique],bdd_V102[Raison sociale juridique],"")</f>
        <v>SAS HAD FRANCE</v>
      </c>
      <c r="C876" t="str">
        <f>_xlfn.XLOOKUP(A876,bdd_V102[FINESS juridique],bdd_V102[[Région du FINESS juridique ]],"")</f>
        <v>ILE-DE-FRANCE</v>
      </c>
      <c r="D876" s="1">
        <f>SUMIFS(bdd_V102[Activité combinée],bdd_V102[FINESS juridique],A876)</f>
        <v>32327</v>
      </c>
      <c r="E876" s="1">
        <f>SUMIFS(bdd_V102[Activité combinée],bdd_V102[FINESS juridique],A876,bdd_V102[Validation prérequis SUN-ES], "Oui")</f>
        <v>32327</v>
      </c>
      <c r="F876" s="148">
        <f t="shared" si="27"/>
        <v>1</v>
      </c>
      <c r="G876" s="1" t="str">
        <f t="shared" si="28"/>
        <v>Oui</v>
      </c>
    </row>
    <row r="877" spans="1:7">
      <c r="A877" s="1">
        <v>750048522</v>
      </c>
      <c r="B877" t="str">
        <f>_xlfn.XLOOKUP(A877,bdd_V102[FINESS juridique],bdd_V102[Raison sociale juridique],"")</f>
        <v>CLINIQUE DES PLATANES</v>
      </c>
      <c r="C877" t="str">
        <f>_xlfn.XLOOKUP(A877,bdd_V102[FINESS juridique],bdd_V102[[Région du FINESS juridique ]],"")</f>
        <v>ILE-DE-FRANCE</v>
      </c>
      <c r="D877" s="1">
        <f>SUMIFS(bdd_V102[Activité combinée],bdd_V102[FINESS juridique],A877)</f>
        <v>9065.5</v>
      </c>
      <c r="E877" s="1">
        <f>SUMIFS(bdd_V102[Activité combinée],bdd_V102[FINESS juridique],A877,bdd_V102[Validation prérequis SUN-ES], "Oui")</f>
        <v>9065.5</v>
      </c>
      <c r="F877" s="148">
        <f t="shared" si="27"/>
        <v>1</v>
      </c>
      <c r="G877" s="1" t="str">
        <f t="shared" si="28"/>
        <v>Oui</v>
      </c>
    </row>
    <row r="878" spans="1:7">
      <c r="A878" s="1">
        <v>750049553</v>
      </c>
      <c r="B878" t="str">
        <f>_xlfn.XLOOKUP(A878,bdd_V102[FINESS juridique],bdd_V102[Raison sociale juridique],"")</f>
        <v>SARL HOP ADDICTOLOGIE DES EPINETTES</v>
      </c>
      <c r="C878" t="str">
        <f>_xlfn.XLOOKUP(A878,bdd_V102[FINESS juridique],bdd_V102[[Région du FINESS juridique ]],"")</f>
        <v>ILE-DE-FRANCE</v>
      </c>
      <c r="D878" s="1">
        <f>SUMIFS(bdd_V102[Activité combinée],bdd_V102[FINESS juridique],A878)</f>
        <v>10933</v>
      </c>
      <c r="E878" s="1">
        <f>SUMIFS(bdd_V102[Activité combinée],bdd_V102[FINESS juridique],A878,bdd_V102[Validation prérequis SUN-ES], "Oui")</f>
        <v>10933</v>
      </c>
      <c r="F878" s="148">
        <f t="shared" si="27"/>
        <v>1</v>
      </c>
      <c r="G878" s="1" t="str">
        <f t="shared" si="28"/>
        <v>Oui</v>
      </c>
    </row>
    <row r="879" spans="1:7">
      <c r="A879" s="1">
        <v>750050759</v>
      </c>
      <c r="B879" t="str">
        <f>_xlfn.XLOOKUP(A879,bdd_V102[FINESS juridique],bdd_V102[Raison sociale juridique],"")</f>
        <v>CANSSM FILIERIS</v>
      </c>
      <c r="C879" t="str">
        <f>_xlfn.XLOOKUP(A879,bdd_V102[FINESS juridique],bdd_V102[[Région du FINESS juridique ]],"")</f>
        <v>ILE-DE-FRANCE</v>
      </c>
      <c r="D879" s="1">
        <f>SUMIFS(bdd_V102[Activité combinée],bdd_V102[FINESS juridique],A879)</f>
        <v>108616.5</v>
      </c>
      <c r="E879" s="1">
        <f>SUMIFS(bdd_V102[Activité combinée],bdd_V102[FINESS juridique],A879,bdd_V102[Validation prérequis SUN-ES], "Oui")</f>
        <v>97210</v>
      </c>
      <c r="F879" s="148">
        <f t="shared" si="27"/>
        <v>0.89498372715011076</v>
      </c>
      <c r="G879" s="1" t="str">
        <f t="shared" si="28"/>
        <v>Non</v>
      </c>
    </row>
    <row r="880" spans="1:7">
      <c r="A880" s="1">
        <v>750050916</v>
      </c>
      <c r="B880" t="str">
        <f>_xlfn.XLOOKUP(A880,bdd_V102[FINESS juridique],bdd_V102[Raison sociale juridique],"")</f>
        <v>FEDERATION DES APAJH</v>
      </c>
      <c r="C880" t="str">
        <f>_xlfn.XLOOKUP(A880,bdd_V102[FINESS juridique],bdd_V102[[Région du FINESS juridique ]],"")</f>
        <v>ILE-DE-FRANCE</v>
      </c>
      <c r="D880" s="1">
        <f>SUMIFS(bdd_V102[Activité combinée],bdd_V102[FINESS juridique],A880)</f>
        <v>13175</v>
      </c>
      <c r="E880" s="1">
        <f>SUMIFS(bdd_V102[Activité combinée],bdd_V102[FINESS juridique],A880,bdd_V102[Validation prérequis SUN-ES], "Oui")</f>
        <v>0</v>
      </c>
      <c r="F880" s="148">
        <f t="shared" si="27"/>
        <v>0</v>
      </c>
      <c r="G880" s="1" t="str">
        <f t="shared" si="28"/>
        <v>Non</v>
      </c>
    </row>
    <row r="881" spans="1:7">
      <c r="A881" s="1">
        <v>750052037</v>
      </c>
      <c r="B881" t="str">
        <f>_xlfn.XLOOKUP(A881,bdd_V102[FINESS juridique],bdd_V102[Raison sociale juridique],"")</f>
        <v>FONDATION SAINT JEAN DE DIEU</v>
      </c>
      <c r="C881" t="str">
        <f>_xlfn.XLOOKUP(A881,bdd_V102[FINESS juridique],bdd_V102[[Région du FINESS juridique ]],"")</f>
        <v>ILE-DE-FRANCE</v>
      </c>
      <c r="D881" s="1">
        <f>SUMIFS(bdd_V102[Activité combinée],bdd_V102[FINESS juridique],A881)</f>
        <v>45502.75</v>
      </c>
      <c r="E881" s="1">
        <f>SUMIFS(bdd_V102[Activité combinée],bdd_V102[FINESS juridique],A881,bdd_V102[Validation prérequis SUN-ES], "Oui")</f>
        <v>26653.75</v>
      </c>
      <c r="F881" s="148">
        <f t="shared" si="27"/>
        <v>0.5857613001412002</v>
      </c>
      <c r="G881" s="1" t="str">
        <f t="shared" si="28"/>
        <v>Non</v>
      </c>
    </row>
    <row r="882" spans="1:7">
      <c r="A882" s="1">
        <v>750054157</v>
      </c>
      <c r="B882" t="str">
        <f>_xlfn.XLOOKUP(A882,bdd_V102[FINESS juridique],bdd_V102[Raison sociale juridique],"")</f>
        <v>OPPELIA</v>
      </c>
      <c r="C882" t="str">
        <f>_xlfn.XLOOKUP(A882,bdd_V102[FINESS juridique],bdd_V102[[Région du FINESS juridique ]],"")</f>
        <v>ILE-DE-FRANCE</v>
      </c>
      <c r="D882" s="1">
        <f>SUMIFS(bdd_V102[Activité combinée],bdd_V102[FINESS juridique],A882)</f>
        <v>4030.5</v>
      </c>
      <c r="E882" s="1">
        <f>SUMIFS(bdd_V102[Activité combinée],bdd_V102[FINESS juridique],A882,bdd_V102[Validation prérequis SUN-ES], "Oui")</f>
        <v>4030.5</v>
      </c>
      <c r="F882" s="148">
        <f t="shared" si="27"/>
        <v>1</v>
      </c>
      <c r="G882" s="1" t="str">
        <f t="shared" si="28"/>
        <v>Oui</v>
      </c>
    </row>
    <row r="883" spans="1:7">
      <c r="A883" s="1">
        <v>750056145</v>
      </c>
      <c r="B883" t="str">
        <f>_xlfn.XLOOKUP(A883,bdd_V102[FINESS juridique],bdd_V102[Raison sociale juridique],"")</f>
        <v>SAS CENTRE MEDICO CHIRURGICAL BIZET</v>
      </c>
      <c r="C883" t="str">
        <f>_xlfn.XLOOKUP(A883,bdd_V102[FINESS juridique],bdd_V102[[Région du FINESS juridique ]],"")</f>
        <v>ILE-DE-FRANCE</v>
      </c>
      <c r="D883" s="1">
        <f>SUMIFS(bdd_V102[Activité combinée],bdd_V102[FINESS juridique],A883)</f>
        <v>45491.5</v>
      </c>
      <c r="E883" s="1">
        <f>SUMIFS(bdd_V102[Activité combinée],bdd_V102[FINESS juridique],A883,bdd_V102[Validation prérequis SUN-ES], "Oui")</f>
        <v>45491.5</v>
      </c>
      <c r="F883" s="148">
        <f t="shared" si="27"/>
        <v>1</v>
      </c>
      <c r="G883" s="1" t="str">
        <f t="shared" si="28"/>
        <v>Oui</v>
      </c>
    </row>
    <row r="884" spans="1:7">
      <c r="A884" s="1">
        <v>750058844</v>
      </c>
      <c r="B884" t="str">
        <f>_xlfn.XLOOKUP(A884,bdd_V102[FINESS juridique],bdd_V102[Raison sociale juridique],"")</f>
        <v>VYV 3 ILE DE FRANCE</v>
      </c>
      <c r="C884" t="str">
        <f>_xlfn.XLOOKUP(A884,bdd_V102[FINESS juridique],bdd_V102[[Région du FINESS juridique ]],"")</f>
        <v>ILE-DE-FRANCE</v>
      </c>
      <c r="D884" s="1">
        <f>SUMIFS(bdd_V102[Activité combinée],bdd_V102[FINESS juridique],A884)</f>
        <v>36513.5</v>
      </c>
      <c r="E884" s="1">
        <f>SUMIFS(bdd_V102[Activité combinée],bdd_V102[FINESS juridique],A884,bdd_V102[Validation prérequis SUN-ES], "Oui")</f>
        <v>36513.5</v>
      </c>
      <c r="F884" s="148">
        <f t="shared" si="27"/>
        <v>1</v>
      </c>
      <c r="G884" s="1" t="str">
        <f t="shared" si="28"/>
        <v>Oui</v>
      </c>
    </row>
    <row r="885" spans="1:7">
      <c r="A885" s="1">
        <v>750060246</v>
      </c>
      <c r="B885" t="str">
        <f>_xlfn.XLOOKUP(A885,bdd_V102[FINESS juridique],bdd_V102[Raison sociale juridique],"")</f>
        <v>SAS CLINIQUE LE GOUZ</v>
      </c>
      <c r="C885" t="str">
        <f>_xlfn.XLOOKUP(A885,bdd_V102[FINESS juridique],bdd_V102[[Région du FINESS juridique ]],"")</f>
        <v>ILE-DE-FRANCE</v>
      </c>
      <c r="D885" s="1">
        <f>SUMIFS(bdd_V102[Activité combinée],bdd_V102[FINESS juridique],A885)</f>
        <v>6072</v>
      </c>
      <c r="E885" s="1">
        <f>SUMIFS(bdd_V102[Activité combinée],bdd_V102[FINESS juridique],A885,bdd_V102[Validation prérequis SUN-ES], "Oui")</f>
        <v>6072</v>
      </c>
      <c r="F885" s="148">
        <f t="shared" si="27"/>
        <v>1</v>
      </c>
      <c r="G885" s="1" t="str">
        <f t="shared" si="28"/>
        <v>Oui</v>
      </c>
    </row>
    <row r="886" spans="1:7">
      <c r="A886" s="1">
        <v>750062218</v>
      </c>
      <c r="B886" t="str">
        <f>_xlfn.XLOOKUP(A886,bdd_V102[FINESS juridique],bdd_V102[Raison sociale juridique],"")</f>
        <v>SAS CLINIQUE REMUSAT</v>
      </c>
      <c r="C886" t="str">
        <f>_xlfn.XLOOKUP(A886,bdd_V102[FINESS juridique],bdd_V102[[Région du FINESS juridique ]],"")</f>
        <v>ILE-DE-FRANCE</v>
      </c>
      <c r="D886" s="1">
        <f>SUMIFS(bdd_V102[Activité combinée],bdd_V102[FINESS juridique],A886)</f>
        <v>6402.5</v>
      </c>
      <c r="E886" s="1">
        <f>SUMIFS(bdd_V102[Activité combinée],bdd_V102[FINESS juridique],A886,bdd_V102[Validation prérequis SUN-ES], "Oui")</f>
        <v>6402.5</v>
      </c>
      <c r="F886" s="148">
        <f t="shared" si="27"/>
        <v>1</v>
      </c>
      <c r="G886" s="1" t="str">
        <f t="shared" si="28"/>
        <v>Oui</v>
      </c>
    </row>
    <row r="887" spans="1:7">
      <c r="A887" s="1">
        <v>750063679</v>
      </c>
      <c r="B887" t="str">
        <f>_xlfn.XLOOKUP(A887,bdd_V102[FINESS juridique],bdd_V102[Raison sociale juridique],"")</f>
        <v>GCS OUDINOT COGNACQ JAY</v>
      </c>
      <c r="C887" t="str">
        <f>_xlfn.XLOOKUP(A887,bdd_V102[FINESS juridique],bdd_V102[[Région du FINESS juridique ]],"")</f>
        <v>ILE-DE-FRANCE</v>
      </c>
      <c r="D887" s="1">
        <f>SUMIFS(bdd_V102[Activité combinée],bdd_V102[FINESS juridique],A887)</f>
        <v>27307</v>
      </c>
      <c r="E887" s="1">
        <f>SUMIFS(bdd_V102[Activité combinée],bdd_V102[FINESS juridique],A887,bdd_V102[Validation prérequis SUN-ES], "Oui")</f>
        <v>27307</v>
      </c>
      <c r="F887" s="148">
        <f t="shared" si="27"/>
        <v>1</v>
      </c>
      <c r="G887" s="1" t="str">
        <f t="shared" si="28"/>
        <v>Oui</v>
      </c>
    </row>
    <row r="888" spans="1:7">
      <c r="A888" s="1">
        <v>750064487</v>
      </c>
      <c r="B888" t="str">
        <f>_xlfn.XLOOKUP(A888,bdd_V102[FINESS juridique],bdd_V102[Raison sociale juridique],"")</f>
        <v>SAS CLINALLIANCE PARIS 13</v>
      </c>
      <c r="C888" t="str">
        <f>_xlfn.XLOOKUP(A888,bdd_V102[FINESS juridique],bdd_V102[[Région du FINESS juridique ]],"")</f>
        <v>ILE-DE-FRANCE</v>
      </c>
      <c r="D888" s="1">
        <f>SUMIFS(bdd_V102[Activité combinée],bdd_V102[FINESS juridique],A888)</f>
        <v>3287</v>
      </c>
      <c r="E888" s="1">
        <f>SUMIFS(bdd_V102[Activité combinée],bdd_V102[FINESS juridique],A888,bdd_V102[Validation prérequis SUN-ES], "Oui")</f>
        <v>0</v>
      </c>
      <c r="F888" s="148">
        <f t="shared" si="27"/>
        <v>0</v>
      </c>
      <c r="G888" s="1" t="str">
        <f t="shared" si="28"/>
        <v>Non</v>
      </c>
    </row>
    <row r="889" spans="1:7">
      <c r="A889" s="1">
        <v>750065963</v>
      </c>
      <c r="B889" t="str">
        <f>_xlfn.XLOOKUP(A889,bdd_V102[FINESS juridique],bdd_V102[Raison sociale juridique],"")</f>
        <v>SAS CLINIQUE INTER PARC MONCEAU</v>
      </c>
      <c r="C889" t="str">
        <f>_xlfn.XLOOKUP(A889,bdd_V102[FINESS juridique],bdd_V102[[Région du FINESS juridique ]],"")</f>
        <v>ILE-DE-FRANCE</v>
      </c>
      <c r="D889" s="1">
        <f>SUMIFS(bdd_V102[Activité combinée],bdd_V102[FINESS juridique],A889)</f>
        <v>34786</v>
      </c>
      <c r="E889" s="1">
        <f>SUMIFS(bdd_V102[Activité combinée],bdd_V102[FINESS juridique],A889,bdd_V102[Validation prérequis SUN-ES], "Oui")</f>
        <v>34786</v>
      </c>
      <c r="F889" s="148">
        <f t="shared" si="27"/>
        <v>1</v>
      </c>
      <c r="G889" s="1" t="str">
        <f t="shared" si="28"/>
        <v>Oui</v>
      </c>
    </row>
    <row r="890" spans="1:7">
      <c r="A890" s="1">
        <v>750065971</v>
      </c>
      <c r="B890" t="str">
        <f>_xlfn.XLOOKUP(A890,bdd_V102[FINESS juridique],bdd_V102[Raison sociale juridique],"")</f>
        <v>SAS CLINIQUE TURIN</v>
      </c>
      <c r="C890" t="str">
        <f>_xlfn.XLOOKUP(A890,bdd_V102[FINESS juridique],bdd_V102[[Région du FINESS juridique ]],"")</f>
        <v>ILE-DE-FRANCE</v>
      </c>
      <c r="D890" s="1">
        <f>SUMIFS(bdd_V102[Activité combinée],bdd_V102[FINESS juridique],A890)</f>
        <v>58565.5</v>
      </c>
      <c r="E890" s="1">
        <f>SUMIFS(bdd_V102[Activité combinée],bdd_V102[FINESS juridique],A890,bdd_V102[Validation prérequis SUN-ES], "Oui")</f>
        <v>58565.5</v>
      </c>
      <c r="F890" s="148">
        <f t="shared" si="27"/>
        <v>1</v>
      </c>
      <c r="G890" s="1" t="str">
        <f t="shared" si="28"/>
        <v>Oui</v>
      </c>
    </row>
    <row r="891" spans="1:7">
      <c r="A891" s="1">
        <v>750066235</v>
      </c>
      <c r="B891" t="str">
        <f>_xlfn.XLOOKUP(A891,bdd_V102[FINESS juridique],bdd_V102[Raison sociale juridique],"")</f>
        <v>HPA SSR ADDICTO PARIS 13</v>
      </c>
      <c r="C891" t="str">
        <f>_xlfn.XLOOKUP(A891,bdd_V102[FINESS juridique],bdd_V102[[Région du FINESS juridique ]],"")</f>
        <v>ILE-DE-FRANCE</v>
      </c>
      <c r="D891" s="1">
        <f>SUMIFS(bdd_V102[Activité combinée],bdd_V102[FINESS juridique],A891)</f>
        <v>4159</v>
      </c>
      <c r="E891" s="1">
        <f>SUMIFS(bdd_V102[Activité combinée],bdd_V102[FINESS juridique],A891,bdd_V102[Validation prérequis SUN-ES], "Oui")</f>
        <v>4159</v>
      </c>
      <c r="F891" s="148">
        <f t="shared" si="27"/>
        <v>1</v>
      </c>
      <c r="G891" s="1" t="str">
        <f t="shared" si="28"/>
        <v>Oui</v>
      </c>
    </row>
    <row r="892" spans="1:7">
      <c r="A892" s="1">
        <v>750066243</v>
      </c>
      <c r="B892" t="str">
        <f>_xlfn.XLOOKUP(A892,bdd_V102[FINESS juridique],bdd_V102[Raison sociale juridique],"")</f>
        <v>HPA-SSR ADDICTO PARIS 15</v>
      </c>
      <c r="C892" t="str">
        <f>_xlfn.XLOOKUP(A892,bdd_V102[FINESS juridique],bdd_V102[[Région du FINESS juridique ]],"")</f>
        <v>ILE-DE-FRANCE</v>
      </c>
      <c r="D892" s="1">
        <f>SUMIFS(bdd_V102[Activité combinée],bdd_V102[FINESS juridique],A892)</f>
        <v>591</v>
      </c>
      <c r="E892" s="1">
        <f>SUMIFS(bdd_V102[Activité combinée],bdd_V102[FINESS juridique],A892,bdd_V102[Validation prérequis SUN-ES], "Oui")</f>
        <v>0</v>
      </c>
      <c r="F892" s="148">
        <f t="shared" si="27"/>
        <v>0</v>
      </c>
      <c r="G892" s="1" t="str">
        <f t="shared" si="28"/>
        <v>Non</v>
      </c>
    </row>
    <row r="893" spans="1:7">
      <c r="A893" s="1">
        <v>750071292</v>
      </c>
      <c r="B893" t="str">
        <f>_xlfn.XLOOKUP(A893,bdd_V102[FINESS juridique],bdd_V102[Raison sociale juridique],"")</f>
        <v>SAS INICEA HOLDING</v>
      </c>
      <c r="C893" t="str">
        <f>_xlfn.XLOOKUP(A893,bdd_V102[FINESS juridique],bdd_V102[[Région du FINESS juridique ]],"")</f>
        <v>ILE-DE-FRANCE</v>
      </c>
      <c r="D893" s="1">
        <f>SUMIFS(bdd_V102[Activité combinée],bdd_V102[FINESS juridique],A893)</f>
        <v>28194</v>
      </c>
      <c r="E893" s="1">
        <f>SUMIFS(bdd_V102[Activité combinée],bdd_V102[FINESS juridique],A893,bdd_V102[Validation prérequis SUN-ES], "Oui")</f>
        <v>28194</v>
      </c>
      <c r="F893" s="148">
        <f t="shared" si="27"/>
        <v>1</v>
      </c>
      <c r="G893" s="1" t="str">
        <f t="shared" si="28"/>
        <v>Oui</v>
      </c>
    </row>
    <row r="894" spans="1:7">
      <c r="A894" s="1">
        <v>750071870</v>
      </c>
      <c r="B894" t="str">
        <f>_xlfn.XLOOKUP(A894,bdd_V102[FINESS juridique],bdd_V102[Raison sociale juridique],"")</f>
        <v>SAS ALLERAY</v>
      </c>
      <c r="C894" t="str">
        <f>_xlfn.XLOOKUP(A894,bdd_V102[FINESS juridique],bdd_V102[[Région du FINESS juridique ]],"")</f>
        <v>ILE-DE-FRANCE</v>
      </c>
      <c r="D894" s="1">
        <f>SUMIFS(bdd_V102[Activité combinée],bdd_V102[FINESS juridique],A894)</f>
        <v>35072.5</v>
      </c>
      <c r="E894" s="1">
        <f>SUMIFS(bdd_V102[Activité combinée],bdd_V102[FINESS juridique],A894,bdd_V102[Validation prérequis SUN-ES], "Oui")</f>
        <v>35072.5</v>
      </c>
      <c r="F894" s="148">
        <f t="shared" si="27"/>
        <v>1</v>
      </c>
      <c r="G894" s="1" t="str">
        <f t="shared" si="28"/>
        <v>Oui</v>
      </c>
    </row>
    <row r="895" spans="1:7">
      <c r="A895" s="1">
        <v>750150120</v>
      </c>
      <c r="B895" t="str">
        <f>_xlfn.XLOOKUP(A895,bdd_V102[FINESS juridique],bdd_V102[Raison sociale juridique],"")</f>
        <v>FONDATION HOPITAL SAINT-JOSEPH</v>
      </c>
      <c r="C895" t="str">
        <f>_xlfn.XLOOKUP(A895,bdd_V102[FINESS juridique],bdd_V102[[Région du FINESS juridique ]],"")</f>
        <v>ILE-DE-FRANCE</v>
      </c>
      <c r="D895" s="1">
        <f>SUMIFS(bdd_V102[Activité combinée],bdd_V102[FINESS juridique],A895)</f>
        <v>346687</v>
      </c>
      <c r="E895" s="1">
        <f>SUMIFS(bdd_V102[Activité combinée],bdd_V102[FINESS juridique],A895,bdd_V102[Validation prérequis SUN-ES], "Oui")</f>
        <v>346687</v>
      </c>
      <c r="F895" s="148">
        <f t="shared" si="27"/>
        <v>1</v>
      </c>
      <c r="G895" s="1" t="str">
        <f t="shared" si="28"/>
        <v>Oui</v>
      </c>
    </row>
    <row r="896" spans="1:7">
      <c r="A896" s="1">
        <v>750150229</v>
      </c>
      <c r="B896" t="str">
        <f>_xlfn.XLOOKUP(A896,bdd_V102[FINESS juridique],bdd_V102[Raison sociale juridique],"")</f>
        <v>FONDATION ADOLPHE DE ROTHSCHILD</v>
      </c>
      <c r="C896" t="str">
        <f>_xlfn.XLOOKUP(A896,bdd_V102[FINESS juridique],bdd_V102[[Région du FINESS juridique ]],"")</f>
        <v>ILE-DE-FRANCE</v>
      </c>
      <c r="D896" s="1">
        <f>SUMIFS(bdd_V102[Activité combinée],bdd_V102[FINESS juridique],A896)</f>
        <v>85133.5</v>
      </c>
      <c r="E896" s="1">
        <f>SUMIFS(bdd_V102[Activité combinée],bdd_V102[FINESS juridique],A896,bdd_V102[Validation prérequis SUN-ES], "Oui")</f>
        <v>85133.5</v>
      </c>
      <c r="F896" s="148">
        <f t="shared" si="27"/>
        <v>1</v>
      </c>
      <c r="G896" s="1" t="str">
        <f t="shared" si="28"/>
        <v>Oui</v>
      </c>
    </row>
    <row r="897" spans="1:7">
      <c r="A897" s="1">
        <v>750710428</v>
      </c>
      <c r="B897" t="str">
        <f>_xlfn.XLOOKUP(A897,bdd_V102[FINESS juridique],bdd_V102[Raison sociale juridique],"")</f>
        <v>FONDATION DE ROTHSCHILD</v>
      </c>
      <c r="C897" t="str">
        <f>_xlfn.XLOOKUP(A897,bdd_V102[FINESS juridique],bdd_V102[[Région du FINESS juridique ]],"")</f>
        <v>ILE-DE-FRANCE</v>
      </c>
      <c r="D897" s="1">
        <f>SUMIFS(bdd_V102[Activité combinée],bdd_V102[FINESS juridique],A897)</f>
        <v>27758.25</v>
      </c>
      <c r="E897" s="1">
        <f>SUMIFS(bdd_V102[Activité combinée],bdd_V102[FINESS juridique],A897,bdd_V102[Validation prérequis SUN-ES], "Oui")</f>
        <v>16055</v>
      </c>
      <c r="F897" s="148">
        <f t="shared" si="27"/>
        <v>0.57838660578386603</v>
      </c>
      <c r="G897" s="1" t="str">
        <f t="shared" si="28"/>
        <v>Non</v>
      </c>
    </row>
    <row r="898" spans="1:7">
      <c r="A898" s="1">
        <v>750712341</v>
      </c>
      <c r="B898" t="str">
        <f>_xlfn.XLOOKUP(A898,bdd_V102[FINESS juridique],bdd_V102[Raison sociale juridique],"")</f>
        <v>FONDATION OEUVRE CROIX SAINT SIMON</v>
      </c>
      <c r="C898" t="str">
        <f>_xlfn.XLOOKUP(A898,bdd_V102[FINESS juridique],bdd_V102[[Région du FINESS juridique ]],"")</f>
        <v>ILE-DE-FRANCE</v>
      </c>
      <c r="D898" s="1">
        <f>SUMIFS(bdd_V102[Activité combinée],bdd_V102[FINESS juridique],A898)</f>
        <v>61283</v>
      </c>
      <c r="E898" s="1">
        <f>SUMIFS(bdd_V102[Activité combinée],bdd_V102[FINESS juridique],A898,bdd_V102[Validation prérequis SUN-ES], "Oui")</f>
        <v>61283</v>
      </c>
      <c r="F898" s="148">
        <f t="shared" si="27"/>
        <v>1</v>
      </c>
      <c r="G898" s="1" t="str">
        <f t="shared" si="28"/>
        <v>Oui</v>
      </c>
    </row>
    <row r="899" spans="1:7">
      <c r="A899" s="1">
        <v>750719239</v>
      </c>
      <c r="B899" t="str">
        <f>_xlfn.XLOOKUP(A899,bdd_V102[FINESS juridique],bdd_V102[Raison sociale juridique],"")</f>
        <v>APF FRANCE HANDICAP</v>
      </c>
      <c r="C899" t="str">
        <f>_xlfn.XLOOKUP(A899,bdd_V102[FINESS juridique],bdd_V102[[Région du FINESS juridique ]],"")</f>
        <v>ILE-DE-FRANCE</v>
      </c>
      <c r="D899" s="1">
        <f>SUMIFS(bdd_V102[Activité combinée],bdd_V102[FINESS juridique],A899)</f>
        <v>23770.5</v>
      </c>
      <c r="E899" s="1">
        <f>SUMIFS(bdd_V102[Activité combinée],bdd_V102[FINESS juridique],A899,bdd_V102[Validation prérequis SUN-ES], "Oui")</f>
        <v>23770.5</v>
      </c>
      <c r="F899" s="148">
        <f t="shared" si="27"/>
        <v>1</v>
      </c>
      <c r="G899" s="1" t="str">
        <f t="shared" si="28"/>
        <v>Oui</v>
      </c>
    </row>
    <row r="900" spans="1:7">
      <c r="A900" s="1">
        <v>750719270</v>
      </c>
      <c r="B900" t="str">
        <f>_xlfn.XLOOKUP(A900,bdd_V102[FINESS juridique],bdd_V102[Raison sociale juridique],"")</f>
        <v>ASSOCIATION LES AILES DEPLOYEES</v>
      </c>
      <c r="C900" t="str">
        <f>_xlfn.XLOOKUP(A900,bdd_V102[FINESS juridique],bdd_V102[[Région du FINESS juridique ]],"")</f>
        <v>ILE-DE-FRANCE</v>
      </c>
      <c r="D900" s="1">
        <f>SUMIFS(bdd_V102[Activité combinée],bdd_V102[FINESS juridique],A900)</f>
        <v>37782</v>
      </c>
      <c r="E900" s="1">
        <f>SUMIFS(bdd_V102[Activité combinée],bdd_V102[FINESS juridique],A900,bdd_V102[Validation prérequis SUN-ES], "Oui")</f>
        <v>30955.75</v>
      </c>
      <c r="F900" s="148">
        <f t="shared" si="27"/>
        <v>0.81932534010904667</v>
      </c>
      <c r="G900" s="1" t="str">
        <f t="shared" si="28"/>
        <v>Non</v>
      </c>
    </row>
    <row r="901" spans="1:7">
      <c r="A901" s="1">
        <v>750719312</v>
      </c>
      <c r="B901" t="str">
        <f>_xlfn.XLOOKUP(A901,bdd_V102[FINESS juridique],bdd_V102[Raison sociale juridique],"")</f>
        <v>ASSOCIATION ENTRAIDE UNION</v>
      </c>
      <c r="C901" t="str">
        <f>_xlfn.XLOOKUP(A901,bdd_V102[FINESS juridique],bdd_V102[[Région du FINESS juridique ]],"")</f>
        <v>ILE-DE-FRANCE</v>
      </c>
      <c r="D901" s="1">
        <f>SUMIFS(bdd_V102[Activité combinée],bdd_V102[FINESS juridique],A901)</f>
        <v>677.5</v>
      </c>
      <c r="E901" s="1">
        <f>SUMIFS(bdd_V102[Activité combinée],bdd_V102[FINESS juridique],A901,bdd_V102[Validation prérequis SUN-ES], "Oui")</f>
        <v>0</v>
      </c>
      <c r="F901" s="148">
        <f t="shared" si="27"/>
        <v>0</v>
      </c>
      <c r="G901" s="1" t="str">
        <f t="shared" si="28"/>
        <v>Non</v>
      </c>
    </row>
    <row r="902" spans="1:7">
      <c r="A902" s="1">
        <v>750719361</v>
      </c>
      <c r="B902" t="str">
        <f>_xlfn.XLOOKUP(A902,bdd_V102[FINESS juridique],bdd_V102[Raison sociale juridique],"")</f>
        <v>ASSOCIATION AURORE</v>
      </c>
      <c r="C902" t="str">
        <f>_xlfn.XLOOKUP(A902,bdd_V102[FINESS juridique],bdd_V102[[Région du FINESS juridique ]],"")</f>
        <v>ILE-DE-FRANCE</v>
      </c>
      <c r="D902" s="1">
        <f>SUMIFS(bdd_V102[Activité combinée],bdd_V102[FINESS juridique],A902)</f>
        <v>15500</v>
      </c>
      <c r="E902" s="1">
        <f>SUMIFS(bdd_V102[Activité combinée],bdd_V102[FINESS juridique],A902,bdd_V102[Validation prérequis SUN-ES], "Oui")</f>
        <v>2417.5</v>
      </c>
      <c r="F902" s="148">
        <f t="shared" si="27"/>
        <v>0.15596774193548388</v>
      </c>
      <c r="G902" s="1" t="str">
        <f t="shared" si="28"/>
        <v>Non</v>
      </c>
    </row>
    <row r="903" spans="1:7">
      <c r="A903" s="1">
        <v>750720468</v>
      </c>
      <c r="B903" t="str">
        <f>_xlfn.XLOOKUP(A903,bdd_V102[FINESS juridique],bdd_V102[Raison sociale juridique],"")</f>
        <v>FONDATION COGNACQ-JAY</v>
      </c>
      <c r="C903" t="str">
        <f>_xlfn.XLOOKUP(A903,bdd_V102[FINESS juridique],bdd_V102[[Région du FINESS juridique ]],"")</f>
        <v>ILE-DE-FRANCE</v>
      </c>
      <c r="D903" s="1">
        <f>SUMIFS(bdd_V102[Activité combinée],bdd_V102[FINESS juridique],A903)</f>
        <v>167418</v>
      </c>
      <c r="E903" s="1">
        <f>SUMIFS(bdd_V102[Activité combinée],bdd_V102[FINESS juridique],A903,bdd_V102[Validation prérequis SUN-ES], "Oui")</f>
        <v>102457.5</v>
      </c>
      <c r="F903" s="148">
        <f t="shared" si="27"/>
        <v>0.61198616636203995</v>
      </c>
      <c r="G903" s="1" t="str">
        <f t="shared" si="28"/>
        <v>Non</v>
      </c>
    </row>
    <row r="904" spans="1:7">
      <c r="A904" s="1">
        <v>750720476</v>
      </c>
      <c r="B904" t="str">
        <f>_xlfn.XLOOKUP(A904,bdd_V102[FINESS juridique],bdd_V102[Raison sociale juridique],"")</f>
        <v>MUTUALITE FONCT PUBLIQUE ACTION SANTE</v>
      </c>
      <c r="C904" t="str">
        <f>_xlfn.XLOOKUP(A904,bdd_V102[FINESS juridique],bdd_V102[[Région du FINESS juridique ]],"")</f>
        <v>ILE-DE-FRANCE</v>
      </c>
      <c r="D904" s="1">
        <f>SUMIFS(bdd_V102[Activité combinée],bdd_V102[FINESS juridique],A904)</f>
        <v>118870</v>
      </c>
      <c r="E904" s="1">
        <f>SUMIFS(bdd_V102[Activité combinée],bdd_V102[FINESS juridique],A904,bdd_V102[Validation prérequis SUN-ES], "Oui")</f>
        <v>118870</v>
      </c>
      <c r="F904" s="148">
        <f t="shared" si="27"/>
        <v>1</v>
      </c>
      <c r="G904" s="1" t="str">
        <f t="shared" si="28"/>
        <v>Oui</v>
      </c>
    </row>
    <row r="905" spans="1:7">
      <c r="A905" s="1">
        <v>750720492</v>
      </c>
      <c r="B905" t="str">
        <f>_xlfn.XLOOKUP(A905,bdd_V102[FINESS juridique],bdd_V102[Raison sociale juridique],"")</f>
        <v>SOCIETE PHILANTHROPIQUE</v>
      </c>
      <c r="C905" t="str">
        <f>_xlfn.XLOOKUP(A905,bdd_V102[FINESS juridique],bdd_V102[[Région du FINESS juridique ]],"")</f>
        <v>ILE-DE-FRANCE</v>
      </c>
      <c r="D905" s="1">
        <f>SUMIFS(bdd_V102[Activité combinée],bdd_V102[FINESS juridique],A905)</f>
        <v>12812.5</v>
      </c>
      <c r="E905" s="1">
        <f>SUMIFS(bdd_V102[Activité combinée],bdd_V102[FINESS juridique],A905,bdd_V102[Validation prérequis SUN-ES], "Oui")</f>
        <v>12812.5</v>
      </c>
      <c r="F905" s="148">
        <f t="shared" si="27"/>
        <v>1</v>
      </c>
      <c r="G905" s="1" t="str">
        <f t="shared" si="28"/>
        <v>Oui</v>
      </c>
    </row>
    <row r="906" spans="1:7">
      <c r="A906" s="1">
        <v>750720534</v>
      </c>
      <c r="B906" t="str">
        <f>_xlfn.XLOOKUP(A906,bdd_V102[FINESS juridique],bdd_V102[Raison sociale juridique],"")</f>
        <v>VIVRE ET DEVENIR VILLEPINTE ST MICHEL</v>
      </c>
      <c r="C906" t="str">
        <f>_xlfn.XLOOKUP(A906,bdd_V102[FINESS juridique],bdd_V102[[Région du FINESS juridique ]],"")</f>
        <v>ILE-DE-FRANCE</v>
      </c>
      <c r="D906" s="1">
        <f>SUMIFS(bdd_V102[Activité combinée],bdd_V102[FINESS juridique],A906)</f>
        <v>37906</v>
      </c>
      <c r="E906" s="1">
        <f>SUMIFS(bdd_V102[Activité combinée],bdd_V102[FINESS juridique],A906,bdd_V102[Validation prérequis SUN-ES], "Oui")</f>
        <v>37906</v>
      </c>
      <c r="F906" s="148">
        <f t="shared" si="27"/>
        <v>1</v>
      </c>
      <c r="G906" s="1" t="str">
        <f t="shared" si="28"/>
        <v>Oui</v>
      </c>
    </row>
    <row r="907" spans="1:7">
      <c r="A907" s="1">
        <v>750720575</v>
      </c>
      <c r="B907" t="str">
        <f>_xlfn.XLOOKUP(A907,bdd_V102[FINESS juridique],bdd_V102[Raison sociale juridique],"")</f>
        <v>FONDATION SANTE ETUDIANTS DE FRANCE</v>
      </c>
      <c r="C907" t="str">
        <f>_xlfn.XLOOKUP(A907,bdd_V102[FINESS juridique],bdd_V102[[Région du FINESS juridique ]],"")</f>
        <v>ILE-DE-FRANCE</v>
      </c>
      <c r="D907" s="1">
        <f>SUMIFS(bdd_V102[Activité combinée],bdd_V102[FINESS juridique],A907)</f>
        <v>167057</v>
      </c>
      <c r="E907" s="1">
        <f>SUMIFS(bdd_V102[Activité combinée],bdd_V102[FINESS juridique],A907,bdd_V102[Validation prérequis SUN-ES], "Oui")</f>
        <v>103723</v>
      </c>
      <c r="F907" s="148">
        <f t="shared" ref="F907:F970" si="29">E907/D907</f>
        <v>0.62088388992978449</v>
      </c>
      <c r="G907" s="1" t="str">
        <f t="shared" si="28"/>
        <v>Non</v>
      </c>
    </row>
    <row r="908" spans="1:7">
      <c r="A908" s="1">
        <v>750720609</v>
      </c>
      <c r="B908" t="str">
        <f>_xlfn.XLOOKUP(A908,bdd_V102[FINESS juridique],bdd_V102[Raison sociale juridique],"")</f>
        <v>FONDATION  LEOPOLD BELLAN</v>
      </c>
      <c r="C908" t="str">
        <f>_xlfn.XLOOKUP(A908,bdd_V102[FINESS juridique],bdd_V102[[Région du FINESS juridique ]],"")</f>
        <v>ILE-DE-FRANCE</v>
      </c>
      <c r="D908" s="1">
        <f>SUMIFS(bdd_V102[Activité combinée],bdd_V102[FINESS juridique],A908)</f>
        <v>65419.5</v>
      </c>
      <c r="E908" s="1">
        <f>SUMIFS(bdd_V102[Activité combinée],bdd_V102[FINESS juridique],A908,bdd_V102[Validation prérequis SUN-ES], "Oui")</f>
        <v>53713.5</v>
      </c>
      <c r="F908" s="148">
        <f t="shared" si="29"/>
        <v>0.82106252722812001</v>
      </c>
      <c r="G908" s="1" t="str">
        <f t="shared" si="28"/>
        <v>Non</v>
      </c>
    </row>
    <row r="909" spans="1:7">
      <c r="A909" s="1">
        <v>750720674</v>
      </c>
      <c r="B909" t="str">
        <f>_xlfn.XLOOKUP(A909,bdd_V102[FINESS juridique],bdd_V102[Raison sociale juridique],"")</f>
        <v>CEREP FBG POISSONNIERE PARIS</v>
      </c>
      <c r="C909" t="str">
        <f>_xlfn.XLOOKUP(A909,bdd_V102[FINESS juridique],bdd_V102[[Région du FINESS juridique ]],"")</f>
        <v>ILE-DE-FRANCE</v>
      </c>
      <c r="D909" s="1">
        <f>SUMIFS(bdd_V102[Activité combinée],bdd_V102[FINESS juridique],A909)</f>
        <v>6521.5</v>
      </c>
      <c r="E909" s="1">
        <f>SUMIFS(bdd_V102[Activité combinée],bdd_V102[FINESS juridique],A909,bdd_V102[Validation prérequis SUN-ES], "Oui")</f>
        <v>0</v>
      </c>
      <c r="F909" s="148">
        <f t="shared" si="29"/>
        <v>0</v>
      </c>
      <c r="G909" s="1" t="str">
        <f t="shared" si="28"/>
        <v>Non</v>
      </c>
    </row>
    <row r="910" spans="1:7">
      <c r="A910" s="1">
        <v>750720914</v>
      </c>
      <c r="B910" t="str">
        <f>_xlfn.XLOOKUP(A910,bdd_V102[FINESS juridique],bdd_V102[Raison sociale juridique],"")</f>
        <v>ASM 13</v>
      </c>
      <c r="C910" t="str">
        <f>_xlfn.XLOOKUP(A910,bdd_V102[FINESS juridique],bdd_V102[[Région du FINESS juridique ]],"")</f>
        <v>ILE-DE-FRANCE</v>
      </c>
      <c r="D910" s="1">
        <f>SUMIFS(bdd_V102[Activité combinée],bdd_V102[FINESS juridique],A910)</f>
        <v>38976.25</v>
      </c>
      <c r="E910" s="1">
        <f>SUMIFS(bdd_V102[Activité combinée],bdd_V102[FINESS juridique],A910,bdd_V102[Validation prérequis SUN-ES], "Oui")</f>
        <v>0</v>
      </c>
      <c r="F910" s="148">
        <f t="shared" si="29"/>
        <v>0</v>
      </c>
      <c r="G910" s="1" t="str">
        <f t="shared" si="28"/>
        <v>Non</v>
      </c>
    </row>
    <row r="911" spans="1:7">
      <c r="A911" s="1">
        <v>750720922</v>
      </c>
      <c r="B911" t="str">
        <f>_xlfn.XLOOKUP(A911,bdd_V102[FINESS juridique],bdd_V102[Raison sociale juridique],"")</f>
        <v>ASSOCIATION GOMBAULT DARNAUD</v>
      </c>
      <c r="C911" t="str">
        <f>_xlfn.XLOOKUP(A911,bdd_V102[FINESS juridique],bdd_V102[[Région du FINESS juridique ]],"")</f>
        <v>ILE-DE-FRANCE</v>
      </c>
      <c r="D911" s="1">
        <f>SUMIFS(bdd_V102[Activité combinée],bdd_V102[FINESS juridique],A911)</f>
        <v>8807.25</v>
      </c>
      <c r="E911" s="1">
        <f>SUMIFS(bdd_V102[Activité combinée],bdd_V102[FINESS juridique],A911,bdd_V102[Validation prérequis SUN-ES], "Oui")</f>
        <v>8807.25</v>
      </c>
      <c r="F911" s="148">
        <f t="shared" si="29"/>
        <v>1</v>
      </c>
      <c r="G911" s="1" t="str">
        <f t="shared" si="28"/>
        <v>Oui</v>
      </c>
    </row>
    <row r="912" spans="1:7">
      <c r="A912" s="1">
        <v>750721029</v>
      </c>
      <c r="B912" t="str">
        <f>_xlfn.XLOOKUP(A912,bdd_V102[FINESS juridique],bdd_V102[Raison sociale juridique],"")</f>
        <v>ASSOCIATION HOVIA</v>
      </c>
      <c r="C912" t="str">
        <f>_xlfn.XLOOKUP(A912,bdd_V102[FINESS juridique],bdd_V102[[Région du FINESS juridique ]],"")</f>
        <v>ILE-DE-FRANCE</v>
      </c>
      <c r="D912" s="1">
        <f>SUMIFS(bdd_V102[Activité combinée],bdd_V102[FINESS juridique],A912)</f>
        <v>2230</v>
      </c>
      <c r="E912" s="1">
        <f>SUMIFS(bdd_V102[Activité combinée],bdd_V102[FINESS juridique],A912,bdd_V102[Validation prérequis SUN-ES], "Oui")</f>
        <v>0</v>
      </c>
      <c r="F912" s="148">
        <f t="shared" si="29"/>
        <v>0</v>
      </c>
      <c r="G912" s="1" t="str">
        <f t="shared" si="28"/>
        <v>Non</v>
      </c>
    </row>
    <row r="913" spans="1:7">
      <c r="A913" s="1">
        <v>750721235</v>
      </c>
      <c r="B913" t="str">
        <f>_xlfn.XLOOKUP(A913,bdd_V102[FINESS juridique],bdd_V102[Raison sociale juridique],"")</f>
        <v>FONDATION COS ALEXANDRE GLASBERG</v>
      </c>
      <c r="C913" t="str">
        <f>_xlfn.XLOOKUP(A913,bdd_V102[FINESS juridique],bdd_V102[[Région du FINESS juridique ]],"")</f>
        <v>ILE-DE-FRANCE</v>
      </c>
      <c r="D913" s="1">
        <f>SUMIFS(bdd_V102[Activité combinée],bdd_V102[FINESS juridique],A913)</f>
        <v>81290</v>
      </c>
      <c r="E913" s="1">
        <f>SUMIFS(bdd_V102[Activité combinée],bdd_V102[FINESS juridique],A913,bdd_V102[Validation prérequis SUN-ES], "Oui")</f>
        <v>56379</v>
      </c>
      <c r="F913" s="148">
        <f t="shared" si="29"/>
        <v>0.69355394267437565</v>
      </c>
      <c r="G913" s="1" t="str">
        <f t="shared" si="28"/>
        <v>Non</v>
      </c>
    </row>
    <row r="914" spans="1:7">
      <c r="A914" s="1">
        <v>750721300</v>
      </c>
      <c r="B914" t="str">
        <f>_xlfn.XLOOKUP(A914,bdd_V102[FINESS juridique],bdd_V102[Raison sociale juridique],"")</f>
        <v>FONDATION DE L'ARMEE DU SALUT</v>
      </c>
      <c r="C914" t="str">
        <f>_xlfn.XLOOKUP(A914,bdd_V102[FINESS juridique],bdd_V102[[Région du FINESS juridique ]],"")</f>
        <v>ILE-DE-FRANCE</v>
      </c>
      <c r="D914" s="1">
        <f>SUMIFS(bdd_V102[Activité combinée],bdd_V102[FINESS juridique],A914)</f>
        <v>3524.5</v>
      </c>
      <c r="E914" s="1">
        <f>SUMIFS(bdd_V102[Activité combinée],bdd_V102[FINESS juridique],A914,bdd_V102[Validation prérequis SUN-ES], "Oui")</f>
        <v>0</v>
      </c>
      <c r="F914" s="148">
        <f t="shared" si="29"/>
        <v>0</v>
      </c>
      <c r="G914" s="1" t="str">
        <f t="shared" si="28"/>
        <v>Non</v>
      </c>
    </row>
    <row r="915" spans="1:7">
      <c r="A915" s="1">
        <v>750721334</v>
      </c>
      <c r="B915" t="str">
        <f>_xlfn.XLOOKUP(A915,bdd_V102[FINESS juridique],bdd_V102[Raison sociale juridique],"")</f>
        <v>CROIX ROUGE FRANCAISE</v>
      </c>
      <c r="C915" t="str">
        <f>_xlfn.XLOOKUP(A915,bdd_V102[FINESS juridique],bdd_V102[[Région du FINESS juridique ]],"")</f>
        <v>ILE-DE-FRANCE</v>
      </c>
      <c r="D915" s="1">
        <f>SUMIFS(bdd_V102[Activité combinée],bdd_V102[FINESS juridique],A915)</f>
        <v>257100.25</v>
      </c>
      <c r="E915" s="1">
        <f>SUMIFS(bdd_V102[Activité combinée],bdd_V102[FINESS juridique],A915,bdd_V102[Validation prérequis SUN-ES], "Oui")</f>
        <v>141847.5</v>
      </c>
      <c r="F915" s="148">
        <f t="shared" si="29"/>
        <v>0.55172058370227173</v>
      </c>
      <c r="G915" s="1" t="str">
        <f t="shared" si="28"/>
        <v>Non</v>
      </c>
    </row>
    <row r="916" spans="1:7">
      <c r="A916" s="1">
        <v>750721391</v>
      </c>
      <c r="B916" t="str">
        <f>_xlfn.XLOOKUP(A916,bdd_V102[FINESS juridique],bdd_V102[Raison sociale juridique],"")</f>
        <v>FONDATION L'ELAN RETROUVE</v>
      </c>
      <c r="C916" t="str">
        <f>_xlfn.XLOOKUP(A916,bdd_V102[FINESS juridique],bdd_V102[[Région du FINESS juridique ]],"")</f>
        <v>ILE-DE-FRANCE</v>
      </c>
      <c r="D916" s="1">
        <f>SUMIFS(bdd_V102[Activité combinée],bdd_V102[FINESS juridique],A916)</f>
        <v>51213.25</v>
      </c>
      <c r="E916" s="1">
        <f>SUMIFS(bdd_V102[Activité combinée],bdd_V102[FINESS juridique],A916,bdd_V102[Validation prérequis SUN-ES], "Oui")</f>
        <v>51213.25</v>
      </c>
      <c r="F916" s="148">
        <f t="shared" si="29"/>
        <v>1</v>
      </c>
      <c r="G916" s="1" t="str">
        <f t="shared" si="28"/>
        <v>Oui</v>
      </c>
    </row>
    <row r="917" spans="1:7">
      <c r="A917" s="1">
        <v>750802985</v>
      </c>
      <c r="B917" t="str">
        <f>_xlfn.XLOOKUP(A917,bdd_V102[FINESS juridique],bdd_V102[Raison sociale juridique],"")</f>
        <v>ASSOCIATION RENE CAPITANT</v>
      </c>
      <c r="C917" t="str">
        <f>_xlfn.XLOOKUP(A917,bdd_V102[FINESS juridique],bdd_V102[[Région du FINESS juridique ]],"")</f>
        <v>ILE-DE-FRANCE</v>
      </c>
      <c r="D917" s="1">
        <f>SUMIFS(bdd_V102[Activité combinée],bdd_V102[FINESS juridique],A917)</f>
        <v>5165.75</v>
      </c>
      <c r="E917" s="1">
        <f>SUMIFS(bdd_V102[Activité combinée],bdd_V102[FINESS juridique],A917,bdd_V102[Validation prérequis SUN-ES], "Oui")</f>
        <v>0</v>
      </c>
      <c r="F917" s="148">
        <f t="shared" si="29"/>
        <v>0</v>
      </c>
      <c r="G917" s="1" t="str">
        <f t="shared" si="28"/>
        <v>Non</v>
      </c>
    </row>
    <row r="918" spans="1:7">
      <c r="A918" s="1">
        <v>750803900</v>
      </c>
      <c r="B918" t="str">
        <f>_xlfn.XLOOKUP(A918,bdd_V102[FINESS juridique],bdd_V102[Raison sociale juridique],"")</f>
        <v>SOCIETE DE CHARITE MATERNELLE</v>
      </c>
      <c r="C918" t="str">
        <f>_xlfn.XLOOKUP(A918,bdd_V102[FINESS juridique],bdd_V102[[Région du FINESS juridique ]],"")</f>
        <v>ILE-DE-FRANCE</v>
      </c>
      <c r="D918" s="1">
        <f>SUMIFS(bdd_V102[Activité combinée],bdd_V102[FINESS juridique],A918)</f>
        <v>8829.5</v>
      </c>
      <c r="E918" s="1">
        <f>SUMIFS(bdd_V102[Activité combinée],bdd_V102[FINESS juridique],A918,bdd_V102[Validation prérequis SUN-ES], "Oui")</f>
        <v>8829.5</v>
      </c>
      <c r="F918" s="148">
        <f t="shared" si="29"/>
        <v>1</v>
      </c>
      <c r="G918" s="1" t="str">
        <f t="shared" si="28"/>
        <v>Oui</v>
      </c>
    </row>
    <row r="919" spans="1:7">
      <c r="A919" s="1">
        <v>750804940</v>
      </c>
      <c r="B919" t="str">
        <f>_xlfn.XLOOKUP(A919,bdd_V102[FINESS juridique],bdd_V102[Raison sociale juridique],"")</f>
        <v>A.R.P.S.</v>
      </c>
      <c r="C919" t="str">
        <f>_xlfn.XLOOKUP(A919,bdd_V102[FINESS juridique],bdd_V102[[Région du FINESS juridique ]],"")</f>
        <v>ILE-DE-FRANCE</v>
      </c>
      <c r="D919" s="1">
        <f>SUMIFS(bdd_V102[Activité combinée],bdd_V102[FINESS juridique],A919)</f>
        <v>5691</v>
      </c>
      <c r="E919" s="1">
        <f>SUMIFS(bdd_V102[Activité combinée],bdd_V102[FINESS juridique],A919,bdd_V102[Validation prérequis SUN-ES], "Oui")</f>
        <v>5691</v>
      </c>
      <c r="F919" s="148">
        <f t="shared" si="29"/>
        <v>1</v>
      </c>
      <c r="G919" s="1" t="str">
        <f t="shared" si="28"/>
        <v>Oui</v>
      </c>
    </row>
    <row r="920" spans="1:7">
      <c r="A920" s="1">
        <v>750810590</v>
      </c>
      <c r="B920" t="str">
        <f>_xlfn.XLOOKUP(A920,bdd_V102[FINESS juridique],bdd_V102[Raison sociale juridique],"")</f>
        <v>OEUVRES HOSP DE L'ORDRE DE MALTE</v>
      </c>
      <c r="C920" t="str">
        <f>_xlfn.XLOOKUP(A920,bdd_V102[FINESS juridique],bdd_V102[[Région du FINESS juridique ]],"")</f>
        <v>ILE-DE-FRANCE</v>
      </c>
      <c r="D920" s="1">
        <f>SUMIFS(bdd_V102[Activité combinée],bdd_V102[FINESS juridique],A920)</f>
        <v>7101</v>
      </c>
      <c r="E920" s="1">
        <f>SUMIFS(bdd_V102[Activité combinée],bdd_V102[FINESS juridique],A920,bdd_V102[Validation prérequis SUN-ES], "Oui")</f>
        <v>7101</v>
      </c>
      <c r="F920" s="148">
        <f t="shared" si="29"/>
        <v>1</v>
      </c>
      <c r="G920" s="1" t="str">
        <f t="shared" si="28"/>
        <v>Oui</v>
      </c>
    </row>
    <row r="921" spans="1:7">
      <c r="A921" s="1">
        <v>750811184</v>
      </c>
      <c r="B921" t="str">
        <f>_xlfn.XLOOKUP(A921,bdd_V102[FINESS juridique],bdd_V102[Raison sociale juridique],"")</f>
        <v>ASS CENTRE HOSPITALIER DE BLIGNY</v>
      </c>
      <c r="C921" t="str">
        <f>_xlfn.XLOOKUP(A921,bdd_V102[FINESS juridique],bdd_V102[[Région du FINESS juridique ]],"")</f>
        <v>ILE-DE-FRANCE</v>
      </c>
      <c r="D921" s="1">
        <f>SUMIFS(bdd_V102[Activité combinée],bdd_V102[FINESS juridique],A921)</f>
        <v>58871.5</v>
      </c>
      <c r="E921" s="1">
        <f>SUMIFS(bdd_V102[Activité combinée],bdd_V102[FINESS juridique],A921,bdd_V102[Validation prérequis SUN-ES], "Oui")</f>
        <v>58871.5</v>
      </c>
      <c r="F921" s="148">
        <f t="shared" si="29"/>
        <v>1</v>
      </c>
      <c r="G921" s="1" t="str">
        <f t="shared" si="28"/>
        <v>Oui</v>
      </c>
    </row>
    <row r="922" spans="1:7">
      <c r="A922" s="1">
        <v>750811820</v>
      </c>
      <c r="B922" t="str">
        <f>_xlfn.XLOOKUP(A922,bdd_V102[FINESS juridique],bdd_V102[Raison sociale juridique],"")</f>
        <v>CROIX ROUGE RUSSE</v>
      </c>
      <c r="C922" t="str">
        <f>_xlfn.XLOOKUP(A922,bdd_V102[FINESS juridique],bdd_V102[[Région du FINESS juridique ]],"")</f>
        <v>ILE-DE-FRANCE</v>
      </c>
      <c r="D922" s="1">
        <f>SUMIFS(bdd_V102[Activité combinée],bdd_V102[FINESS juridique],A922)</f>
        <v>8143</v>
      </c>
      <c r="E922" s="1">
        <f>SUMIFS(bdd_V102[Activité combinée],bdd_V102[FINESS juridique],A922,bdd_V102[Validation prérequis SUN-ES], "Oui")</f>
        <v>0</v>
      </c>
      <c r="F922" s="148">
        <f t="shared" si="29"/>
        <v>0</v>
      </c>
      <c r="G922" s="1" t="str">
        <f t="shared" si="28"/>
        <v>Non</v>
      </c>
    </row>
    <row r="923" spans="1:7">
      <c r="A923" s="1">
        <v>750811887</v>
      </c>
      <c r="B923" t="str">
        <f>_xlfn.XLOOKUP(A923,bdd_V102[FINESS juridique],bdd_V102[Raison sociale juridique],"")</f>
        <v>ASSOCIATION AMBROISE CROIZAT</v>
      </c>
      <c r="C923" t="str">
        <f>_xlfn.XLOOKUP(A923,bdd_V102[FINESS juridique],bdd_V102[[Région du FINESS juridique ]],"")</f>
        <v>ILE-DE-FRANCE</v>
      </c>
      <c r="D923" s="1">
        <f>SUMIFS(bdd_V102[Activité combinée],bdd_V102[FINESS juridique],A923)</f>
        <v>39170</v>
      </c>
      <c r="E923" s="1">
        <f>SUMIFS(bdd_V102[Activité combinée],bdd_V102[FINESS juridique],A923,bdd_V102[Validation prérequis SUN-ES], "Oui")</f>
        <v>0</v>
      </c>
      <c r="F923" s="148">
        <f t="shared" si="29"/>
        <v>0</v>
      </c>
      <c r="G923" s="1" t="str">
        <f t="shared" si="28"/>
        <v>Non</v>
      </c>
    </row>
    <row r="924" spans="1:7">
      <c r="A924" s="1">
        <v>750813305</v>
      </c>
      <c r="B924" t="str">
        <f>_xlfn.XLOOKUP(A924,bdd_V102[FINESS juridique],bdd_V102[Raison sociale juridique],"")</f>
        <v>FONDATION INSTITUT ARTHUR VERNES</v>
      </c>
      <c r="C924" t="str">
        <f>_xlfn.XLOOKUP(A924,bdd_V102[FINESS juridique],bdd_V102[[Région du FINESS juridique ]],"")</f>
        <v>ILE-DE-FRANCE</v>
      </c>
      <c r="D924" s="1">
        <f>SUMIFS(bdd_V102[Activité combinée],bdd_V102[FINESS juridique],A924)</f>
        <v>7120</v>
      </c>
      <c r="E924" s="1">
        <f>SUMIFS(bdd_V102[Activité combinée],bdd_V102[FINESS juridique],A924,bdd_V102[Validation prérequis SUN-ES], "Oui")</f>
        <v>7120</v>
      </c>
      <c r="F924" s="148">
        <f t="shared" si="29"/>
        <v>1</v>
      </c>
      <c r="G924" s="1" t="str">
        <f t="shared" si="28"/>
        <v>Oui</v>
      </c>
    </row>
    <row r="925" spans="1:7">
      <c r="A925" s="1">
        <v>750813321</v>
      </c>
      <c r="B925" t="str">
        <f>_xlfn.XLOOKUP(A925,bdd_V102[FINESS juridique],bdd_V102[Raison sociale juridique],"")</f>
        <v>FONDATION CURIE</v>
      </c>
      <c r="C925" t="str">
        <f>_xlfn.XLOOKUP(A925,bdd_V102[FINESS juridique],bdd_V102[[Région du FINESS juridique ]],"")</f>
        <v>ILE-DE-FRANCE</v>
      </c>
      <c r="D925" s="1">
        <f>SUMIFS(bdd_V102[Activité combinée],bdd_V102[FINESS juridique],A925)</f>
        <v>140336</v>
      </c>
      <c r="E925" s="1">
        <f>SUMIFS(bdd_V102[Activité combinée],bdd_V102[FINESS juridique],A925,bdd_V102[Validation prérequis SUN-ES], "Oui")</f>
        <v>140336</v>
      </c>
      <c r="F925" s="148">
        <f t="shared" si="29"/>
        <v>1</v>
      </c>
      <c r="G925" s="1" t="str">
        <f t="shared" si="28"/>
        <v>Oui</v>
      </c>
    </row>
    <row r="926" spans="1:7">
      <c r="A926" s="1">
        <v>750814030</v>
      </c>
      <c r="B926" t="str">
        <f>_xlfn.XLOOKUP(A926,bdd_V102[FINESS juridique],bdd_V102[Raison sociale juridique],"")</f>
        <v>FONDATION LA RENAISSANCE SANITAIRE</v>
      </c>
      <c r="C926" t="str">
        <f>_xlfn.XLOOKUP(A926,bdd_V102[FINESS juridique],bdd_V102[[Région du FINESS juridique ]],"")</f>
        <v>ILE-DE-FRANCE</v>
      </c>
      <c r="D926" s="1">
        <f>SUMIFS(bdd_V102[Activité combinée],bdd_V102[FINESS juridique],A926)</f>
        <v>120363.5</v>
      </c>
      <c r="E926" s="1">
        <f>SUMIFS(bdd_V102[Activité combinée],bdd_V102[FINESS juridique],A926,bdd_V102[Validation prérequis SUN-ES], "Oui")</f>
        <v>113667.5</v>
      </c>
      <c r="F926" s="148">
        <f t="shared" si="29"/>
        <v>0.94436851703381841</v>
      </c>
      <c r="G926" s="1" t="str">
        <f t="shared" si="28"/>
        <v>Oui</v>
      </c>
    </row>
    <row r="927" spans="1:7">
      <c r="A927" s="1">
        <v>750820680</v>
      </c>
      <c r="B927" t="str">
        <f>_xlfn.XLOOKUP(A927,bdd_V102[FINESS juridique],bdd_V102[Raison sociale juridique],"")</f>
        <v>SOCIETE  FRANCAISE DE LA CROIX BLEUE</v>
      </c>
      <c r="C927" t="str">
        <f>_xlfn.XLOOKUP(A927,bdd_V102[FINESS juridique],bdd_V102[[Région du FINESS juridique ]],"")</f>
        <v>ILE-DE-FRANCE</v>
      </c>
      <c r="D927" s="1">
        <f>SUMIFS(bdd_V102[Activité combinée],bdd_V102[FINESS juridique],A927)</f>
        <v>4889.5</v>
      </c>
      <c r="E927" s="1">
        <f>SUMIFS(bdd_V102[Activité combinée],bdd_V102[FINESS juridique],A927,bdd_V102[Validation prérequis SUN-ES], "Oui")</f>
        <v>4889.5</v>
      </c>
      <c r="F927" s="148">
        <f t="shared" si="29"/>
        <v>1</v>
      </c>
      <c r="G927" s="1" t="str">
        <f t="shared" si="28"/>
        <v>Oui</v>
      </c>
    </row>
    <row r="928" spans="1:7">
      <c r="A928" s="1">
        <v>750825960</v>
      </c>
      <c r="B928" t="str">
        <f>_xlfn.XLOOKUP(A928,bdd_V102[FINESS juridique],bdd_V102[Raison sociale juridique],"")</f>
        <v>ASSOCIATION DU CENTRE ETIENNE MARCEL</v>
      </c>
      <c r="C928" t="str">
        <f>_xlfn.XLOOKUP(A928,bdd_V102[FINESS juridique],bdd_V102[[Région du FINESS juridique ]],"")</f>
        <v>ILE-DE-FRANCE</v>
      </c>
      <c r="D928" s="1">
        <f>SUMIFS(bdd_V102[Activité combinée],bdd_V102[FINESS juridique],A928)</f>
        <v>3503</v>
      </c>
      <c r="E928" s="1">
        <f>SUMIFS(bdd_V102[Activité combinée],bdd_V102[FINESS juridique],A928,bdd_V102[Validation prérequis SUN-ES], "Oui")</f>
        <v>0</v>
      </c>
      <c r="F928" s="148">
        <f t="shared" si="29"/>
        <v>0</v>
      </c>
      <c r="G928" s="1" t="str">
        <f t="shared" si="28"/>
        <v>Non</v>
      </c>
    </row>
    <row r="929" spans="1:7">
      <c r="A929" s="1">
        <v>750826307</v>
      </c>
      <c r="B929" t="str">
        <f>_xlfn.XLOOKUP(A929,bdd_V102[FINESS juridique],bdd_V102[Raison sociale juridique],"")</f>
        <v>AIDE AUX JEUNES DIABETIQUES</v>
      </c>
      <c r="C929" t="str">
        <f>_xlfn.XLOOKUP(A929,bdd_V102[FINESS juridique],bdd_V102[[Région du FINESS juridique ]],"")</f>
        <v>ILE-DE-FRANCE</v>
      </c>
      <c r="D929" s="1">
        <f>SUMIFS(bdd_V102[Activité combinée],bdd_V102[FINESS juridique],A929)</f>
        <v>7695.5</v>
      </c>
      <c r="E929" s="1">
        <f>SUMIFS(bdd_V102[Activité combinée],bdd_V102[FINESS juridique],A929,bdd_V102[Validation prérequis SUN-ES], "Oui")</f>
        <v>0</v>
      </c>
      <c r="F929" s="148">
        <f t="shared" si="29"/>
        <v>0</v>
      </c>
      <c r="G929" s="1" t="str">
        <f t="shared" si="28"/>
        <v>Non</v>
      </c>
    </row>
    <row r="930" spans="1:7">
      <c r="A930" s="1">
        <v>750826604</v>
      </c>
      <c r="B930" t="str">
        <f>_xlfn.XLOOKUP(A930,bdd_V102[FINESS juridique],bdd_V102[Raison sociale juridique],"")</f>
        <v>ASS NAT ANC COMBTS DE LA RESIST</v>
      </c>
      <c r="C930" t="str">
        <f>_xlfn.XLOOKUP(A930,bdd_V102[FINESS juridique],bdd_V102[[Région du FINESS juridique ]],"")</f>
        <v>ILE-DE-FRANCE</v>
      </c>
      <c r="D930" s="1">
        <f>SUMIFS(bdd_V102[Activité combinée],bdd_V102[FINESS juridique],A930)</f>
        <v>7348.5</v>
      </c>
      <c r="E930" s="1">
        <f>SUMIFS(bdd_V102[Activité combinée],bdd_V102[FINESS juridique],A930,bdd_V102[Validation prérequis SUN-ES], "Oui")</f>
        <v>7348.5</v>
      </c>
      <c r="F930" s="148">
        <f t="shared" si="29"/>
        <v>1</v>
      </c>
      <c r="G930" s="1" t="str">
        <f t="shared" ref="G930:G992" si="30">IF(F930&gt;=90%,"Oui","Non")</f>
        <v>Oui</v>
      </c>
    </row>
    <row r="931" spans="1:7">
      <c r="A931" s="1">
        <v>750827933</v>
      </c>
      <c r="B931" t="str">
        <f>_xlfn.XLOOKUP(A931,bdd_V102[FINESS juridique],bdd_V102[Raison sociale juridique],"")</f>
        <v>ESTRELIA</v>
      </c>
      <c r="C931" t="str">
        <f>_xlfn.XLOOKUP(A931,bdd_V102[FINESS juridique],bdd_V102[[Région du FINESS juridique ]],"")</f>
        <v>ILE-DE-FRANCE</v>
      </c>
      <c r="D931" s="1">
        <f>SUMIFS(bdd_V102[Activité combinée],bdd_V102[FINESS juridique],A931)</f>
        <v>7465</v>
      </c>
      <c r="E931" s="1">
        <f>SUMIFS(bdd_V102[Activité combinée],bdd_V102[FINESS juridique],A931,bdd_V102[Validation prérequis SUN-ES], "Oui")</f>
        <v>0</v>
      </c>
      <c r="F931" s="148">
        <f t="shared" si="29"/>
        <v>0</v>
      </c>
      <c r="G931" s="1" t="str">
        <f t="shared" si="30"/>
        <v>Non</v>
      </c>
    </row>
    <row r="932" spans="1:7">
      <c r="A932" s="1">
        <v>760000091</v>
      </c>
      <c r="B932" t="str">
        <f>_xlfn.XLOOKUP(A932,bdd_V102[FINESS juridique],bdd_V102[Raison sociale juridique],"")</f>
        <v>SSR DU CAUX LITTORAL - MAISON DE CONVALESCENCE</v>
      </c>
      <c r="C932" t="str">
        <f>_xlfn.XLOOKUP(A932,bdd_V102[FINESS juridique],bdd_V102[[Région du FINESS juridique ]],"")</f>
        <v>NORMANDIE</v>
      </c>
      <c r="D932" s="1">
        <f>SUMIFS(bdd_V102[Activité combinée],bdd_V102[FINESS juridique],A932)</f>
        <v>12665.5</v>
      </c>
      <c r="E932" s="1">
        <f>SUMIFS(bdd_V102[Activité combinée],bdd_V102[FINESS juridique],A932,bdd_V102[Validation prérequis SUN-ES], "Oui")</f>
        <v>12665.5</v>
      </c>
      <c r="F932" s="148">
        <f t="shared" si="29"/>
        <v>1</v>
      </c>
      <c r="G932" s="1" t="str">
        <f t="shared" si="30"/>
        <v>Oui</v>
      </c>
    </row>
    <row r="933" spans="1:7">
      <c r="A933" s="1">
        <v>760000125</v>
      </c>
      <c r="B933" t="str">
        <f>_xlfn.XLOOKUP(A933,bdd_V102[FINESS juridique],bdd_V102[Raison sociale juridique],"")</f>
        <v>CLINIQUE ST ANTOINE BOIS GUILLAUME</v>
      </c>
      <c r="C933" t="str">
        <f>_xlfn.XLOOKUP(A933,bdd_V102[FINESS juridique],bdd_V102[[Région du FINESS juridique ]],"")</f>
        <v>NORMANDIE</v>
      </c>
      <c r="D933" s="1">
        <f>SUMIFS(bdd_V102[Activité combinée],bdd_V102[FINESS juridique],A933)</f>
        <v>7938</v>
      </c>
      <c r="E933" s="1">
        <f>SUMIFS(bdd_V102[Activité combinée],bdd_V102[FINESS juridique],A933,bdd_V102[Validation prérequis SUN-ES], "Oui")</f>
        <v>7938</v>
      </c>
      <c r="F933" s="148">
        <f t="shared" si="29"/>
        <v>1</v>
      </c>
      <c r="G933" s="1" t="str">
        <f t="shared" si="30"/>
        <v>Oui</v>
      </c>
    </row>
    <row r="934" spans="1:7">
      <c r="A934" s="1">
        <v>760000257</v>
      </c>
      <c r="B934" t="str">
        <f>_xlfn.XLOOKUP(A934,bdd_V102[FINESS juridique],bdd_V102[Raison sociale juridique],"")</f>
        <v>SARL CLINIQUE DU CEDRE</v>
      </c>
      <c r="C934" t="str">
        <f>_xlfn.XLOOKUP(A934,bdd_V102[FINESS juridique],bdd_V102[[Région du FINESS juridique ]],"")</f>
        <v>NORMANDIE</v>
      </c>
      <c r="D934" s="1">
        <f>SUMIFS(bdd_V102[Activité combinée],bdd_V102[FINESS juridique],A934)</f>
        <v>49649</v>
      </c>
      <c r="E934" s="1">
        <f>SUMIFS(bdd_V102[Activité combinée],bdd_V102[FINESS juridique],A934,bdd_V102[Validation prérequis SUN-ES], "Oui")</f>
        <v>49649</v>
      </c>
      <c r="F934" s="148">
        <f t="shared" si="29"/>
        <v>1</v>
      </c>
      <c r="G934" s="1" t="str">
        <f t="shared" si="30"/>
        <v>Oui</v>
      </c>
    </row>
    <row r="935" spans="1:7">
      <c r="A935" s="1">
        <v>760000273</v>
      </c>
      <c r="B935" t="str">
        <f>_xlfn.XLOOKUP(A935,bdd_V102[FINESS juridique],bdd_V102[Raison sociale juridique],"")</f>
        <v>SA CLINIQUE DE L'EUROPE ROUEN</v>
      </c>
      <c r="C935" t="str">
        <f>_xlfn.XLOOKUP(A935,bdd_V102[FINESS juridique],bdd_V102[[Région du FINESS juridique ]],"")</f>
        <v>NORMANDIE</v>
      </c>
      <c r="D935" s="1">
        <f>SUMIFS(bdd_V102[Activité combinée],bdd_V102[FINESS juridique],A935)</f>
        <v>77695.5</v>
      </c>
      <c r="E935" s="1">
        <f>SUMIFS(bdd_V102[Activité combinée],bdd_V102[FINESS juridique],A935,bdd_V102[Validation prérequis SUN-ES], "Oui")</f>
        <v>77695.5</v>
      </c>
      <c r="F935" s="148">
        <f t="shared" si="29"/>
        <v>1</v>
      </c>
      <c r="G935" s="1" t="str">
        <f t="shared" si="30"/>
        <v>Oui</v>
      </c>
    </row>
    <row r="936" spans="1:7">
      <c r="A936" s="1">
        <v>760000307</v>
      </c>
      <c r="B936" t="str">
        <f>_xlfn.XLOOKUP(A936,bdd_V102[FINESS juridique],bdd_V102[Raison sociale juridique],"")</f>
        <v>SA CLINIQUE ST HILAIRE ROUEN</v>
      </c>
      <c r="C936" t="str">
        <f>_xlfn.XLOOKUP(A936,bdd_V102[FINESS juridique],bdd_V102[[Région du FINESS juridique ]],"")</f>
        <v>NORMANDIE</v>
      </c>
      <c r="D936" s="1">
        <f>SUMIFS(bdd_V102[Activité combinée],bdd_V102[FINESS juridique],A936)</f>
        <v>79205</v>
      </c>
      <c r="E936" s="1">
        <f>SUMIFS(bdd_V102[Activité combinée],bdd_V102[FINESS juridique],A936,bdd_V102[Validation prérequis SUN-ES], "Oui")</f>
        <v>79205</v>
      </c>
      <c r="F936" s="148">
        <f t="shared" si="29"/>
        <v>1</v>
      </c>
      <c r="G936" s="1" t="str">
        <f t="shared" si="30"/>
        <v>Oui</v>
      </c>
    </row>
    <row r="937" spans="1:7">
      <c r="A937" s="1">
        <v>760000315</v>
      </c>
      <c r="B937" t="str">
        <f>_xlfn.XLOOKUP(A937,bdd_V102[FINESS juridique],bdd_V102[Raison sociale juridique],"")</f>
        <v>S.A CLINIQUE MATHILDE ROUEN</v>
      </c>
      <c r="C937" t="str">
        <f>_xlfn.XLOOKUP(A937,bdd_V102[FINESS juridique],bdd_V102[[Région du FINESS juridique ]],"")</f>
        <v>NORMANDIE</v>
      </c>
      <c r="D937" s="1">
        <f>SUMIFS(bdd_V102[Activité combinée],bdd_V102[FINESS juridique],A937)</f>
        <v>85609.5</v>
      </c>
      <c r="E937" s="1">
        <f>SUMIFS(bdd_V102[Activité combinée],bdd_V102[FINESS juridique],A937,bdd_V102[Validation prérequis SUN-ES], "Oui")</f>
        <v>85609.5</v>
      </c>
      <c r="F937" s="148">
        <f t="shared" si="29"/>
        <v>1</v>
      </c>
      <c r="G937" s="1" t="str">
        <f t="shared" si="30"/>
        <v>Oui</v>
      </c>
    </row>
    <row r="938" spans="1:7">
      <c r="A938" s="1">
        <v>760000331</v>
      </c>
      <c r="B938" t="str">
        <f>_xlfn.XLOOKUP(A938,bdd_V102[FINESS juridique],bdd_V102[Raison sociale juridique],"")</f>
        <v>SAS CLINIQUE HEMERA PAYS DE CAUX</v>
      </c>
      <c r="C938" t="str">
        <f>_xlfn.XLOOKUP(A938,bdd_V102[FINESS juridique],bdd_V102[[Région du FINESS juridique ]],"")</f>
        <v>NORMANDIE</v>
      </c>
      <c r="D938" s="1">
        <f>SUMIFS(bdd_V102[Activité combinée],bdd_V102[FINESS juridique],A938)</f>
        <v>7330</v>
      </c>
      <c r="E938" s="1">
        <f>SUMIFS(bdd_V102[Activité combinée],bdd_V102[FINESS juridique],A938,bdd_V102[Validation prérequis SUN-ES], "Oui")</f>
        <v>7330</v>
      </c>
      <c r="F938" s="148">
        <f t="shared" si="29"/>
        <v>1</v>
      </c>
      <c r="G938" s="1" t="str">
        <f t="shared" si="30"/>
        <v>Oui</v>
      </c>
    </row>
    <row r="939" spans="1:7">
      <c r="A939" s="1">
        <v>760000406</v>
      </c>
      <c r="B939" t="str">
        <f>_xlfn.XLOOKUP(A939,bdd_V102[FINESS juridique],bdd_V102[Raison sociale juridique],"")</f>
        <v>CLINIQUE TOUS VENTS</v>
      </c>
      <c r="C939" t="str">
        <f>_xlfn.XLOOKUP(A939,bdd_V102[FINESS juridique],bdd_V102[[Région du FINESS juridique ]],"")</f>
        <v>NORMANDIE</v>
      </c>
      <c r="D939" s="1">
        <f>SUMIFS(bdd_V102[Activité combinée],bdd_V102[FINESS juridique],A939)</f>
        <v>5614</v>
      </c>
      <c r="E939" s="1">
        <f>SUMIFS(bdd_V102[Activité combinée],bdd_V102[FINESS juridique],A939,bdd_V102[Validation prérequis SUN-ES], "Oui")</f>
        <v>5614</v>
      </c>
      <c r="F939" s="148">
        <f t="shared" si="29"/>
        <v>1</v>
      </c>
      <c r="G939" s="1" t="str">
        <f t="shared" si="30"/>
        <v>Oui</v>
      </c>
    </row>
    <row r="940" spans="1:7">
      <c r="A940" s="1">
        <v>760000414</v>
      </c>
      <c r="B940" t="str">
        <f>_xlfn.XLOOKUP(A940,bdd_V102[FINESS juridique],bdd_V102[Raison sociale juridique],"")</f>
        <v>SA CLINIQUE LES ORMEAUX LE HAVRE</v>
      </c>
      <c r="C940" t="str">
        <f>_xlfn.XLOOKUP(A940,bdd_V102[FINESS juridique],bdd_V102[[Région du FINESS juridique ]],"")</f>
        <v>NORMANDIE</v>
      </c>
      <c r="D940" s="1">
        <f>SUMIFS(bdd_V102[Activité combinée],bdd_V102[FINESS juridique],A940)</f>
        <v>28607</v>
      </c>
      <c r="E940" s="1">
        <f>SUMIFS(bdd_V102[Activité combinée],bdd_V102[FINESS juridique],A940,bdd_V102[Validation prérequis SUN-ES], "Oui")</f>
        <v>28607</v>
      </c>
      <c r="F940" s="148">
        <f t="shared" si="29"/>
        <v>1</v>
      </c>
      <c r="G940" s="1" t="str">
        <f t="shared" si="30"/>
        <v>Oui</v>
      </c>
    </row>
    <row r="941" spans="1:7">
      <c r="A941" s="1">
        <v>760000430</v>
      </c>
      <c r="B941" t="str">
        <f>_xlfn.XLOOKUP(A941,bdd_V102[FINESS juridique],bdd_V102[Raison sociale juridique],"")</f>
        <v>CLINIQUE DE L ABBAYE FECAMP</v>
      </c>
      <c r="C941" t="str">
        <f>_xlfn.XLOOKUP(A941,bdd_V102[FINESS juridique],bdd_V102[[Région du FINESS juridique ]],"")</f>
        <v>NORMANDIE</v>
      </c>
      <c r="D941" s="1">
        <f>SUMIFS(bdd_V102[Activité combinée],bdd_V102[FINESS juridique],A941)</f>
        <v>7860.5</v>
      </c>
      <c r="E941" s="1">
        <f>SUMIFS(bdd_V102[Activité combinée],bdd_V102[FINESS juridique],A941,bdd_V102[Validation prérequis SUN-ES], "Oui")</f>
        <v>0</v>
      </c>
      <c r="F941" s="148">
        <f t="shared" si="29"/>
        <v>0</v>
      </c>
      <c r="G941" s="1" t="str">
        <f t="shared" si="30"/>
        <v>Non</v>
      </c>
    </row>
    <row r="942" spans="1:7">
      <c r="A942" s="1">
        <v>760000448</v>
      </c>
      <c r="B942" t="str">
        <f>_xlfn.XLOOKUP(A942,bdd_V102[FINESS juridique],bdd_V102[Raison sociale juridique],"")</f>
        <v>SA HOPITAL PRIVE DE L'ESTUAIRE</v>
      </c>
      <c r="C942" t="str">
        <f>_xlfn.XLOOKUP(A942,bdd_V102[FINESS juridique],bdd_V102[[Région du FINESS juridique ]],"")</f>
        <v>NORMANDIE</v>
      </c>
      <c r="D942" s="1">
        <f>SUMIFS(bdd_V102[Activité combinée],bdd_V102[FINESS juridique],A942)</f>
        <v>139385.5</v>
      </c>
      <c r="E942" s="1">
        <f>SUMIFS(bdd_V102[Activité combinée],bdd_V102[FINESS juridique],A942,bdd_V102[Validation prérequis SUN-ES], "Oui")</f>
        <v>139385.5</v>
      </c>
      <c r="F942" s="148">
        <f t="shared" si="29"/>
        <v>1</v>
      </c>
      <c r="G942" s="1" t="str">
        <f t="shared" si="30"/>
        <v>Oui</v>
      </c>
    </row>
    <row r="943" spans="1:7">
      <c r="A943" s="1">
        <v>760000851</v>
      </c>
      <c r="B943" t="str">
        <f>_xlfn.XLOOKUP(A943,bdd_V102[FINESS juridique],bdd_V102[Raison sociale juridique],"")</f>
        <v>CLINIQUE DES ESSARTS GRAND COURONNE</v>
      </c>
      <c r="C943" t="str">
        <f>_xlfn.XLOOKUP(A943,bdd_V102[FINESS juridique],bdd_V102[[Région du FINESS juridique ]],"")</f>
        <v>NORMANDIE</v>
      </c>
      <c r="D943" s="1">
        <f>SUMIFS(bdd_V102[Activité combinée],bdd_V102[FINESS juridique],A943)</f>
        <v>15844</v>
      </c>
      <c r="E943" s="1">
        <f>SUMIFS(bdd_V102[Activité combinée],bdd_V102[FINESS juridique],A943,bdd_V102[Validation prérequis SUN-ES], "Oui")</f>
        <v>15844</v>
      </c>
      <c r="F943" s="148">
        <f t="shared" si="29"/>
        <v>1</v>
      </c>
      <c r="G943" s="1" t="str">
        <f t="shared" si="30"/>
        <v>Oui</v>
      </c>
    </row>
    <row r="944" spans="1:7">
      <c r="A944" s="1">
        <v>760017038</v>
      </c>
      <c r="B944" t="str">
        <f>_xlfn.XLOOKUP(A944,bdd_V102[FINESS juridique],bdd_V102[Raison sociale juridique],"")</f>
        <v>SAS CENTRE DE REEDUCATION DE LA HEVE</v>
      </c>
      <c r="C944" t="str">
        <f>_xlfn.XLOOKUP(A944,bdd_V102[FINESS juridique],bdd_V102[[Région du FINESS juridique ]],"")</f>
        <v>NORMANDIE</v>
      </c>
      <c r="D944" s="1">
        <f>SUMIFS(bdd_V102[Activité combinée],bdd_V102[FINESS juridique],A944)</f>
        <v>17319.5</v>
      </c>
      <c r="E944" s="1">
        <f>SUMIFS(bdd_V102[Activité combinée],bdd_V102[FINESS juridique],A944,bdd_V102[Validation prérequis SUN-ES], "Oui")</f>
        <v>17319.5</v>
      </c>
      <c r="F944" s="148">
        <f t="shared" si="29"/>
        <v>1</v>
      </c>
      <c r="G944" s="1" t="str">
        <f t="shared" si="30"/>
        <v>Oui</v>
      </c>
    </row>
    <row r="945" spans="1:7">
      <c r="A945" s="1">
        <v>760025734</v>
      </c>
      <c r="B945" t="str">
        <f>_xlfn.XLOOKUP(A945,bdd_V102[FINESS juridique],bdd_V102[Raison sociale juridique],"")</f>
        <v>UGECAM DE NORMANDIE LE PETIT QUEVILLY</v>
      </c>
      <c r="C945" t="str">
        <f>_xlfn.XLOOKUP(A945,bdd_V102[FINESS juridique],bdd_V102[[Région du FINESS juridique ]],"")</f>
        <v>NORMANDIE</v>
      </c>
      <c r="D945" s="1">
        <f>SUMIFS(bdd_V102[Activité combinée],bdd_V102[FINESS juridique],A945)</f>
        <v>52675</v>
      </c>
      <c r="E945" s="1">
        <f>SUMIFS(bdd_V102[Activité combinée],bdd_V102[FINESS juridique],A945,bdd_V102[Validation prérequis SUN-ES], "Oui")</f>
        <v>52675</v>
      </c>
      <c r="F945" s="148">
        <f t="shared" si="29"/>
        <v>1</v>
      </c>
      <c r="G945" s="1" t="str">
        <f t="shared" si="30"/>
        <v>Oui</v>
      </c>
    </row>
    <row r="946" spans="1:7">
      <c r="A946" s="1">
        <v>760027300</v>
      </c>
      <c r="B946" t="str">
        <f>_xlfn.XLOOKUP(A946,bdd_V102[FINESS juridique],bdd_V102[Raison sociale juridique],"")</f>
        <v>SAS CLINIQUE MEGIVAL</v>
      </c>
      <c r="C946" t="str">
        <f>_xlfn.XLOOKUP(A946,bdd_V102[FINESS juridique],bdd_V102[[Région du FINESS juridique ]],"")</f>
        <v>NORMANDIE</v>
      </c>
      <c r="D946" s="1">
        <f>SUMIFS(bdd_V102[Activité combinée],bdd_V102[FINESS juridique],A946)</f>
        <v>25019.5</v>
      </c>
      <c r="E946" s="1">
        <f>SUMIFS(bdd_V102[Activité combinée],bdd_V102[FINESS juridique],A946,bdd_V102[Validation prérequis SUN-ES], "Oui")</f>
        <v>25019.5</v>
      </c>
      <c r="F946" s="148">
        <f t="shared" si="29"/>
        <v>1</v>
      </c>
      <c r="G946" s="1" t="str">
        <f t="shared" si="30"/>
        <v>Oui</v>
      </c>
    </row>
    <row r="947" spans="1:7">
      <c r="A947" s="1">
        <v>760027342</v>
      </c>
      <c r="B947" t="str">
        <f>_xlfn.XLOOKUP(A947,bdd_V102[FINESS juridique],bdd_V102[Raison sociale juridique],"")</f>
        <v>SARL CENTRE DE CONVALESCENCE</v>
      </c>
      <c r="C947" t="str">
        <f>_xlfn.XLOOKUP(A947,bdd_V102[FINESS juridique],bdd_V102[[Région du FINESS juridique ]],"")</f>
        <v>NORMANDIE</v>
      </c>
      <c r="D947" s="1">
        <f>SUMIFS(bdd_V102[Activité combinée],bdd_V102[FINESS juridique],A947)</f>
        <v>13659</v>
      </c>
      <c r="E947" s="1">
        <f>SUMIFS(bdd_V102[Activité combinée],bdd_V102[FINESS juridique],A947,bdd_V102[Validation prérequis SUN-ES], "Oui")</f>
        <v>13659</v>
      </c>
      <c r="F947" s="148">
        <f t="shared" si="29"/>
        <v>1</v>
      </c>
      <c r="G947" s="1" t="str">
        <f t="shared" si="30"/>
        <v>Oui</v>
      </c>
    </row>
    <row r="948" spans="1:7">
      <c r="A948" s="1">
        <v>760035139</v>
      </c>
      <c r="B948" t="str">
        <f>_xlfn.XLOOKUP(A948,bdd_V102[FINESS juridique],bdd_V102[Raison sociale juridique],"")</f>
        <v>CLINIQUE DES BOUCLES DE LA SEINE</v>
      </c>
      <c r="C948" t="str">
        <f>_xlfn.XLOOKUP(A948,bdd_V102[FINESS juridique],bdd_V102[[Région du FINESS juridique ]],"")</f>
        <v>NORMANDIE</v>
      </c>
      <c r="D948" s="1">
        <f>SUMIFS(bdd_V102[Activité combinée],bdd_V102[FINESS juridique],A948)</f>
        <v>17780</v>
      </c>
      <c r="E948" s="1">
        <f>SUMIFS(bdd_V102[Activité combinée],bdd_V102[FINESS juridique],A948,bdd_V102[Validation prérequis SUN-ES], "Oui")</f>
        <v>17780</v>
      </c>
      <c r="F948" s="148">
        <f t="shared" si="29"/>
        <v>1</v>
      </c>
      <c r="G948" s="1" t="str">
        <f t="shared" si="30"/>
        <v>Oui</v>
      </c>
    </row>
    <row r="949" spans="1:7">
      <c r="A949" s="1">
        <v>760780247</v>
      </c>
      <c r="B949" t="str">
        <f>_xlfn.XLOOKUP(A949,bdd_V102[FINESS juridique],bdd_V102[Raison sociale juridique],"")</f>
        <v>CRLCC HENRI BECQUEREL ROUEN</v>
      </c>
      <c r="C949" t="str">
        <f>_xlfn.XLOOKUP(A949,bdd_V102[FINESS juridique],bdd_V102[[Région du FINESS juridique ]],"")</f>
        <v>NORMANDIE</v>
      </c>
      <c r="D949" s="1">
        <f>SUMIFS(bdd_V102[Activité combinée],bdd_V102[FINESS juridique],A949)</f>
        <v>83699</v>
      </c>
      <c r="E949" s="1">
        <f>SUMIFS(bdd_V102[Activité combinée],bdd_V102[FINESS juridique],A949,bdd_V102[Validation prérequis SUN-ES], "Oui")</f>
        <v>83699</v>
      </c>
      <c r="F949" s="148">
        <f t="shared" si="29"/>
        <v>1</v>
      </c>
      <c r="G949" s="1" t="str">
        <f t="shared" si="30"/>
        <v>Oui</v>
      </c>
    </row>
    <row r="950" spans="1:7">
      <c r="A950" s="1">
        <v>760920587</v>
      </c>
      <c r="B950" t="str">
        <f>_xlfn.XLOOKUP(A950,bdd_V102[FINESS juridique],bdd_V102[Raison sociale juridique],"")</f>
        <v>SA CENTRE DE CONVALESCENCE LA ROSERAIE</v>
      </c>
      <c r="C950" t="str">
        <f>_xlfn.XLOOKUP(A950,bdd_V102[FINESS juridique],bdd_V102[[Région du FINESS juridique ]],"")</f>
        <v>NORMANDIE</v>
      </c>
      <c r="D950" s="1">
        <f>SUMIFS(bdd_V102[Activité combinée],bdd_V102[FINESS juridique],A950)</f>
        <v>15181.5</v>
      </c>
      <c r="E950" s="1">
        <f>SUMIFS(bdd_V102[Activité combinée],bdd_V102[FINESS juridique],A950,bdd_V102[Validation prérequis SUN-ES], "Oui")</f>
        <v>15181.5</v>
      </c>
      <c r="F950" s="148">
        <f t="shared" si="29"/>
        <v>1</v>
      </c>
      <c r="G950" s="1" t="str">
        <f t="shared" si="30"/>
        <v>Oui</v>
      </c>
    </row>
    <row r="951" spans="1:7">
      <c r="A951" s="1">
        <v>770000271</v>
      </c>
      <c r="B951" t="str">
        <f>_xlfn.XLOOKUP(A951,bdd_V102[FINESS juridique],bdd_V102[Raison sociale juridique],"")</f>
        <v>SAS NEPHROCARE MARNE LA VALLEE</v>
      </c>
      <c r="C951" t="str">
        <f>_xlfn.XLOOKUP(A951,bdd_V102[FINESS juridique],bdd_V102[[Région du FINESS juridique ]],"")</f>
        <v>ILE-DE-FRANCE</v>
      </c>
      <c r="D951" s="1">
        <f>SUMIFS(bdd_V102[Activité combinée],bdd_V102[FINESS juridique],A951)</f>
        <v>18666</v>
      </c>
      <c r="E951" s="1">
        <f>SUMIFS(bdd_V102[Activité combinée],bdd_V102[FINESS juridique],A951,bdd_V102[Validation prérequis SUN-ES], "Oui")</f>
        <v>18666</v>
      </c>
      <c r="F951" s="148">
        <f t="shared" si="29"/>
        <v>1</v>
      </c>
      <c r="G951" s="1" t="str">
        <f t="shared" si="30"/>
        <v>Oui</v>
      </c>
    </row>
    <row r="952" spans="1:7">
      <c r="A952" s="1">
        <v>770000289</v>
      </c>
      <c r="B952" t="str">
        <f>_xlfn.XLOOKUP(A952,bdd_V102[FINESS juridique],bdd_V102[Raison sociale juridique],"")</f>
        <v>SA CLINIQUE LES FONTAINES</v>
      </c>
      <c r="C952" t="str">
        <f>_xlfn.XLOOKUP(A952,bdd_V102[FINESS juridique],bdd_V102[[Région du FINESS juridique ]],"")</f>
        <v>ILE-DE-FRANCE</v>
      </c>
      <c r="D952" s="1">
        <f>SUMIFS(bdd_V102[Activité combinée],bdd_V102[FINESS juridique],A952)</f>
        <v>36938</v>
      </c>
      <c r="E952" s="1">
        <f>SUMIFS(bdd_V102[Activité combinée],bdd_V102[FINESS juridique],A952,bdd_V102[Validation prérequis SUN-ES], "Oui")</f>
        <v>36938</v>
      </c>
      <c r="F952" s="148">
        <f t="shared" si="29"/>
        <v>1</v>
      </c>
      <c r="G952" s="1" t="str">
        <f t="shared" si="30"/>
        <v>Oui</v>
      </c>
    </row>
    <row r="953" spans="1:7">
      <c r="A953" s="1">
        <v>770000313</v>
      </c>
      <c r="B953" t="str">
        <f>_xlfn.XLOOKUP(A953,bdd_V102[FINESS juridique],bdd_V102[Raison sociale juridique],"")</f>
        <v>S.A CLINIQUE SAINT BRICE</v>
      </c>
      <c r="C953" t="str">
        <f>_xlfn.XLOOKUP(A953,bdd_V102[FINESS juridique],bdd_V102[[Région du FINESS juridique ]],"")</f>
        <v>ILE-DE-FRANCE</v>
      </c>
      <c r="D953" s="1">
        <f>SUMIFS(bdd_V102[Activité combinée],bdd_V102[FINESS juridique],A953)</f>
        <v>2156.5</v>
      </c>
      <c r="E953" s="1">
        <f>SUMIFS(bdd_V102[Activité combinée],bdd_V102[FINESS juridique],A953,bdd_V102[Validation prérequis SUN-ES], "Oui")</f>
        <v>0</v>
      </c>
      <c r="F953" s="148">
        <f t="shared" si="29"/>
        <v>0</v>
      </c>
      <c r="G953" s="1" t="str">
        <f t="shared" si="30"/>
        <v>Non</v>
      </c>
    </row>
    <row r="954" spans="1:7">
      <c r="A954" s="1">
        <v>770000347</v>
      </c>
      <c r="B954" t="str">
        <f>_xlfn.XLOOKUP(A954,bdd_V102[FINESS juridique],bdd_V102[Raison sociale juridique],"")</f>
        <v>SAS LES TROIS SOLEILS</v>
      </c>
      <c r="C954" t="str">
        <f>_xlfn.XLOOKUP(A954,bdd_V102[FINESS juridique],bdd_V102[[Région du FINESS juridique ]],"")</f>
        <v>ILE-DE-FRANCE</v>
      </c>
      <c r="D954" s="1">
        <f>SUMIFS(bdd_V102[Activité combinée],bdd_V102[FINESS juridique],A954)</f>
        <v>35509.5</v>
      </c>
      <c r="E954" s="1">
        <f>SUMIFS(bdd_V102[Activité combinée],bdd_V102[FINESS juridique],A954,bdd_V102[Validation prérequis SUN-ES], "Oui")</f>
        <v>35509.5</v>
      </c>
      <c r="F954" s="148">
        <f t="shared" si="29"/>
        <v>1</v>
      </c>
      <c r="G954" s="1" t="str">
        <f t="shared" si="30"/>
        <v>Oui</v>
      </c>
    </row>
    <row r="955" spans="1:7">
      <c r="A955" s="1">
        <v>770000362</v>
      </c>
      <c r="B955" t="str">
        <f>_xlfn.XLOOKUP(A955,bdd_V102[FINESS juridique],bdd_V102[Raison sociale juridique],"")</f>
        <v>SAS CLINIQUE SAINT JEAN L ERMITAGE</v>
      </c>
      <c r="C955" t="str">
        <f>_xlfn.XLOOKUP(A955,bdd_V102[FINESS juridique],bdd_V102[[Région du FINESS juridique ]],"")</f>
        <v>ILE-DE-FRANCE</v>
      </c>
      <c r="D955" s="1">
        <f>SUMIFS(bdd_V102[Activité combinée],bdd_V102[FINESS juridique],A955)</f>
        <v>37648</v>
      </c>
      <c r="E955" s="1">
        <f>SUMIFS(bdd_V102[Activité combinée],bdd_V102[FINESS juridique],A955,bdd_V102[Validation prérequis SUN-ES], "Oui")</f>
        <v>37648</v>
      </c>
      <c r="F955" s="148">
        <f t="shared" si="29"/>
        <v>1</v>
      </c>
      <c r="G955" s="1" t="str">
        <f t="shared" si="30"/>
        <v>Oui</v>
      </c>
    </row>
    <row r="956" spans="1:7">
      <c r="A956" s="1">
        <v>770000388</v>
      </c>
      <c r="B956" t="str">
        <f>_xlfn.XLOOKUP(A956,bdd_V102[FINESS juridique],bdd_V102[Raison sociale juridique],"")</f>
        <v>SNC CLINIQUE DE L'ANGE GARDIEN</v>
      </c>
      <c r="C956" t="str">
        <f>_xlfn.XLOOKUP(A956,bdd_V102[FINESS juridique],bdd_V102[[Région du FINESS juridique ]],"")</f>
        <v>ILE-DE-FRANCE</v>
      </c>
      <c r="D956" s="1">
        <f>SUMIFS(bdd_V102[Activité combinée],bdd_V102[FINESS juridique],A956)</f>
        <v>14295.75</v>
      </c>
      <c r="E956" s="1">
        <f>SUMIFS(bdd_V102[Activité combinée],bdd_V102[FINESS juridique],A956,bdd_V102[Validation prérequis SUN-ES], "Oui")</f>
        <v>14295.75</v>
      </c>
      <c r="F956" s="148">
        <f t="shared" si="29"/>
        <v>1</v>
      </c>
      <c r="G956" s="1" t="str">
        <f t="shared" si="30"/>
        <v>Oui</v>
      </c>
    </row>
    <row r="957" spans="1:7">
      <c r="A957" s="1">
        <v>770000719</v>
      </c>
      <c r="B957" t="str">
        <f>_xlfn.XLOOKUP(A957,bdd_V102[FINESS juridique],bdd_V102[Raison sociale juridique],"")</f>
        <v>S.A CLINIQUE DE TOURNAN</v>
      </c>
      <c r="C957" t="str">
        <f>_xlfn.XLOOKUP(A957,bdd_V102[FINESS juridique],bdd_V102[[Région du FINESS juridique ]],"")</f>
        <v>ILE-DE-FRANCE</v>
      </c>
      <c r="D957" s="1">
        <f>SUMIFS(bdd_V102[Activité combinée],bdd_V102[FINESS juridique],A957)</f>
        <v>32824</v>
      </c>
      <c r="E957" s="1">
        <f>SUMIFS(bdd_V102[Activité combinée],bdd_V102[FINESS juridique],A957,bdd_V102[Validation prérequis SUN-ES], "Oui")</f>
        <v>32824</v>
      </c>
      <c r="F957" s="148">
        <f t="shared" si="29"/>
        <v>1</v>
      </c>
      <c r="G957" s="1" t="str">
        <f t="shared" si="30"/>
        <v>Oui</v>
      </c>
    </row>
    <row r="958" spans="1:7">
      <c r="A958" s="1">
        <v>770000925</v>
      </c>
      <c r="B958" t="str">
        <f>_xlfn.XLOOKUP(A958,bdd_V102[FINESS juridique],bdd_V102[Raison sociale juridique],"")</f>
        <v>SAS CENTRE REEDUCATION CARDIAQUE</v>
      </c>
      <c r="C958" t="str">
        <f>_xlfn.XLOOKUP(A958,bdd_V102[FINESS juridique],bdd_V102[[Région du FINESS juridique ]],"")</f>
        <v>ILE-DE-FRANCE</v>
      </c>
      <c r="D958" s="1">
        <f>SUMIFS(bdd_V102[Activité combinée],bdd_V102[FINESS juridique],A958)</f>
        <v>13075</v>
      </c>
      <c r="E958" s="1">
        <f>SUMIFS(bdd_V102[Activité combinée],bdd_V102[FINESS juridique],A958,bdd_V102[Validation prérequis SUN-ES], "Oui")</f>
        <v>13075</v>
      </c>
      <c r="F958" s="148">
        <f t="shared" si="29"/>
        <v>1</v>
      </c>
      <c r="G958" s="1" t="str">
        <f t="shared" si="30"/>
        <v>Oui</v>
      </c>
    </row>
    <row r="959" spans="1:7">
      <c r="A959" s="1">
        <v>770001014</v>
      </c>
      <c r="B959" t="str">
        <f>_xlfn.XLOOKUP(A959,bdd_V102[FINESS juridique],bdd_V102[Raison sociale juridique],"")</f>
        <v>SA CLINIQUE SAINT FARON</v>
      </c>
      <c r="C959" t="str">
        <f>_xlfn.XLOOKUP(A959,bdd_V102[FINESS juridique],bdd_V102[[Région du FINESS juridique ]],"")</f>
        <v>ILE-DE-FRANCE</v>
      </c>
      <c r="D959" s="1">
        <f>SUMIFS(bdd_V102[Activité combinée],bdd_V102[FINESS juridique],A959)</f>
        <v>19357</v>
      </c>
      <c r="E959" s="1">
        <f>SUMIFS(bdd_V102[Activité combinée],bdd_V102[FINESS juridique],A959,bdd_V102[Validation prérequis SUN-ES], "Oui")</f>
        <v>19357</v>
      </c>
      <c r="F959" s="148">
        <f t="shared" si="29"/>
        <v>1</v>
      </c>
      <c r="G959" s="1" t="str">
        <f t="shared" si="30"/>
        <v>Oui</v>
      </c>
    </row>
    <row r="960" spans="1:7">
      <c r="A960" s="1">
        <v>770004299</v>
      </c>
      <c r="B960" t="str">
        <f>_xlfn.XLOOKUP(A960,bdd_V102[FINESS juridique],bdd_V102[Raison sociale juridique],"")</f>
        <v>HOPITAL PRIVE DE MARNE CHANTEREINE</v>
      </c>
      <c r="C960" t="str">
        <f>_xlfn.XLOOKUP(A960,bdd_V102[FINESS juridique],bdd_V102[[Région du FINESS juridique ]],"")</f>
        <v>ILE-DE-FRANCE</v>
      </c>
      <c r="D960" s="1">
        <f>SUMIFS(bdd_V102[Activité combinée],bdd_V102[FINESS juridique],A960)</f>
        <v>44471.5</v>
      </c>
      <c r="E960" s="1">
        <f>SUMIFS(bdd_V102[Activité combinée],bdd_V102[FINESS juridique],A960,bdd_V102[Validation prérequis SUN-ES], "Oui")</f>
        <v>44471.5</v>
      </c>
      <c r="F960" s="148">
        <f t="shared" si="29"/>
        <v>1</v>
      </c>
      <c r="G960" s="1" t="str">
        <f t="shared" si="30"/>
        <v>Oui</v>
      </c>
    </row>
    <row r="961" spans="1:7">
      <c r="A961" s="1">
        <v>770016137</v>
      </c>
      <c r="B961" t="str">
        <f>_xlfn.XLOOKUP(A961,bdd_V102[FINESS juridique],bdd_V102[Raison sociale juridique],"")</f>
        <v>DIAVERUM MONTEREAU</v>
      </c>
      <c r="C961" t="str">
        <f>_xlfn.XLOOKUP(A961,bdd_V102[FINESS juridique],bdd_V102[[Région du FINESS juridique ]],"")</f>
        <v>ILE-DE-FRANCE</v>
      </c>
      <c r="D961" s="1">
        <f>SUMIFS(bdd_V102[Activité combinée],bdd_V102[FINESS juridique],A961)</f>
        <v>7299</v>
      </c>
      <c r="E961" s="1">
        <f>SUMIFS(bdd_V102[Activité combinée],bdd_V102[FINESS juridique],A961,bdd_V102[Validation prérequis SUN-ES], "Oui")</f>
        <v>0</v>
      </c>
      <c r="F961" s="148">
        <f t="shared" si="29"/>
        <v>0</v>
      </c>
      <c r="G961" s="1" t="str">
        <f t="shared" si="30"/>
        <v>Non</v>
      </c>
    </row>
    <row r="962" spans="1:7">
      <c r="A962" s="1">
        <v>770016483</v>
      </c>
      <c r="B962" t="str">
        <f>_xlfn.XLOOKUP(A962,bdd_V102[FINESS juridique],bdd_V102[Raison sociale juridique],"")</f>
        <v>SAS CLINIQUE DE MONTEVRAIN</v>
      </c>
      <c r="C962" t="str">
        <f>_xlfn.XLOOKUP(A962,bdd_V102[FINESS juridique],bdd_V102[[Région du FINESS juridique ]],"")</f>
        <v>ILE-DE-FRANCE</v>
      </c>
      <c r="D962" s="1">
        <f>SUMIFS(bdd_V102[Activité combinée],bdd_V102[FINESS juridique],A962)</f>
        <v>21376.5</v>
      </c>
      <c r="E962" s="1">
        <f>SUMIFS(bdd_V102[Activité combinée],bdd_V102[FINESS juridique],A962,bdd_V102[Validation prérequis SUN-ES], "Oui")</f>
        <v>21376.5</v>
      </c>
      <c r="F962" s="148">
        <f t="shared" si="29"/>
        <v>1</v>
      </c>
      <c r="G962" s="1" t="str">
        <f t="shared" si="30"/>
        <v>Oui</v>
      </c>
    </row>
    <row r="963" spans="1:7">
      <c r="A963" s="1">
        <v>770020113</v>
      </c>
      <c r="B963" t="str">
        <f>_xlfn.XLOOKUP(A963,bdd_V102[FINESS juridique],bdd_V102[Raison sociale juridique],"")</f>
        <v>SAS CLIN PSYCHIATRIQUE PAYS DE SEINE</v>
      </c>
      <c r="C963" t="str">
        <f>_xlfn.XLOOKUP(A963,bdd_V102[FINESS juridique],bdd_V102[[Région du FINESS juridique ]],"")</f>
        <v>ILE-DE-FRANCE</v>
      </c>
      <c r="D963" s="1">
        <f>SUMIFS(bdd_V102[Activité combinée],bdd_V102[FINESS juridique],A963)</f>
        <v>23166.25</v>
      </c>
      <c r="E963" s="1">
        <f>SUMIFS(bdd_V102[Activité combinée],bdd_V102[FINESS juridique],A963,bdd_V102[Validation prérequis SUN-ES], "Oui")</f>
        <v>23166.25</v>
      </c>
      <c r="F963" s="148">
        <f t="shared" si="29"/>
        <v>1</v>
      </c>
      <c r="G963" s="1" t="str">
        <f t="shared" si="30"/>
        <v>Oui</v>
      </c>
    </row>
    <row r="964" spans="1:7">
      <c r="A964" s="1">
        <v>770021160</v>
      </c>
      <c r="B964" t="str">
        <f>_xlfn.XLOOKUP(A964,bdd_V102[FINESS juridique],bdd_V102[Raison sociale juridique],"")</f>
        <v>GCS HAD REGION DE MELUN</v>
      </c>
      <c r="C964" t="str">
        <f>_xlfn.XLOOKUP(A964,bdd_V102[FINESS juridique],bdd_V102[[Région du FINESS juridique ]],"")</f>
        <v>ILE-DE-FRANCE</v>
      </c>
      <c r="D964" s="1">
        <f>SUMIFS(bdd_V102[Activité combinée],bdd_V102[FINESS juridique],A964)</f>
        <v>12873</v>
      </c>
      <c r="E964" s="1">
        <f>SUMIFS(bdd_V102[Activité combinée],bdd_V102[FINESS juridique],A964,bdd_V102[Validation prérequis SUN-ES], "Oui")</f>
        <v>0</v>
      </c>
      <c r="F964" s="148">
        <f t="shared" si="29"/>
        <v>0</v>
      </c>
      <c r="G964" s="1" t="str">
        <f t="shared" si="30"/>
        <v>Non</v>
      </c>
    </row>
    <row r="965" spans="1:7">
      <c r="A965" s="1">
        <v>770700029</v>
      </c>
      <c r="B965" t="str">
        <f>_xlfn.XLOOKUP(A965,bdd_V102[FINESS juridique],bdd_V102[Raison sociale juridique],"")</f>
        <v>FONDATION ELLEN POIDATZ</v>
      </c>
      <c r="C965" t="str">
        <f>_xlfn.XLOOKUP(A965,bdd_V102[FINESS juridique],bdd_V102[[Région du FINESS juridique ]],"")</f>
        <v>ILE-DE-FRANCE</v>
      </c>
      <c r="D965" s="1">
        <f>SUMIFS(bdd_V102[Activité combinée],bdd_V102[FINESS juridique],A965)</f>
        <v>13179.5</v>
      </c>
      <c r="E965" s="1">
        <f>SUMIFS(bdd_V102[Activité combinée],bdd_V102[FINESS juridique],A965,bdd_V102[Validation prérequis SUN-ES], "Oui")</f>
        <v>0</v>
      </c>
      <c r="F965" s="148">
        <f t="shared" si="29"/>
        <v>0</v>
      </c>
      <c r="G965" s="1" t="str">
        <f t="shared" si="30"/>
        <v>Non</v>
      </c>
    </row>
    <row r="966" spans="1:7">
      <c r="A966" s="1">
        <v>780000485</v>
      </c>
      <c r="B966" t="str">
        <f>_xlfn.XLOOKUP(A966,bdd_V102[FINESS juridique],bdd_V102[Raison sociale juridique],"")</f>
        <v>SAS CENTRE CARDIOLOGIQUE EVECQUEMONT</v>
      </c>
      <c r="C966" t="str">
        <f>_xlfn.XLOOKUP(A966,bdd_V102[FINESS juridique],bdd_V102[[Région du FINESS juridique ]],"")</f>
        <v>ILE-DE-FRANCE</v>
      </c>
      <c r="D966" s="1">
        <f>SUMIFS(bdd_V102[Activité combinée],bdd_V102[FINESS juridique],A966)</f>
        <v>26757.5</v>
      </c>
      <c r="E966" s="1">
        <f>SUMIFS(bdd_V102[Activité combinée],bdd_V102[FINESS juridique],A966,bdd_V102[Validation prérequis SUN-ES], "Oui")</f>
        <v>26757.5</v>
      </c>
      <c r="F966" s="148">
        <f t="shared" si="29"/>
        <v>1</v>
      </c>
      <c r="G966" s="1" t="str">
        <f t="shared" si="30"/>
        <v>Oui</v>
      </c>
    </row>
    <row r="967" spans="1:7">
      <c r="A967" s="1">
        <v>780000519</v>
      </c>
      <c r="B967" t="str">
        <f>_xlfn.XLOOKUP(A967,bdd_V102[FINESS juridique],bdd_V102[Raison sociale juridique],"")</f>
        <v>SAS CLINIQUE DU VAL DE SEINE</v>
      </c>
      <c r="C967" t="str">
        <f>_xlfn.XLOOKUP(A967,bdd_V102[FINESS juridique],bdd_V102[[Région du FINESS juridique ]],"")</f>
        <v>ILE-DE-FRANCE</v>
      </c>
      <c r="D967" s="1">
        <f>SUMIFS(bdd_V102[Activité combinée],bdd_V102[FINESS juridique],A967)</f>
        <v>13015</v>
      </c>
      <c r="E967" s="1">
        <f>SUMIFS(bdd_V102[Activité combinée],bdd_V102[FINESS juridique],A967,bdd_V102[Validation prérequis SUN-ES], "Oui")</f>
        <v>13015</v>
      </c>
      <c r="F967" s="148">
        <f t="shared" si="29"/>
        <v>1</v>
      </c>
      <c r="G967" s="1" t="str">
        <f t="shared" si="30"/>
        <v>Oui</v>
      </c>
    </row>
    <row r="968" spans="1:7">
      <c r="A968" s="1">
        <v>780000535</v>
      </c>
      <c r="B968" t="str">
        <f>_xlfn.XLOOKUP(A968,bdd_V102[FINESS juridique],bdd_V102[Raison sociale juridique],"")</f>
        <v>SA CLINIQUE DE LA REGION MANTAISE</v>
      </c>
      <c r="C968" t="str">
        <f>_xlfn.XLOOKUP(A968,bdd_V102[FINESS juridique],bdd_V102[[Région du FINESS juridique ]],"")</f>
        <v>ILE-DE-FRANCE</v>
      </c>
      <c r="D968" s="1">
        <f>SUMIFS(bdd_V102[Activité combinée],bdd_V102[FINESS juridique],A968)</f>
        <v>25307.5</v>
      </c>
      <c r="E968" s="1">
        <f>SUMIFS(bdd_V102[Activité combinée],bdd_V102[FINESS juridique],A968,bdd_V102[Validation prérequis SUN-ES], "Oui")</f>
        <v>25307.5</v>
      </c>
      <c r="F968" s="148">
        <f t="shared" si="29"/>
        <v>1</v>
      </c>
      <c r="G968" s="1" t="str">
        <f t="shared" si="30"/>
        <v>Oui</v>
      </c>
    </row>
    <row r="969" spans="1:7">
      <c r="A969" s="1">
        <v>780000576</v>
      </c>
      <c r="B969" t="str">
        <f>_xlfn.XLOOKUP(A969,bdd_V102[FINESS juridique],bdd_V102[Raison sociale juridique],"")</f>
        <v>SA CLINIQUE SAINT LOUIS</v>
      </c>
      <c r="C969" t="str">
        <f>_xlfn.XLOOKUP(A969,bdd_V102[FINESS juridique],bdd_V102[[Région du FINESS juridique ]],"")</f>
        <v>ILE-DE-FRANCE</v>
      </c>
      <c r="D969" s="1">
        <f>SUMIFS(bdd_V102[Activité combinée],bdd_V102[FINESS juridique],A969)</f>
        <v>26442.5</v>
      </c>
      <c r="E969" s="1">
        <f>SUMIFS(bdd_V102[Activité combinée],bdd_V102[FINESS juridique],A969,bdd_V102[Validation prérequis SUN-ES], "Oui")</f>
        <v>26442.5</v>
      </c>
      <c r="F969" s="148">
        <f t="shared" si="29"/>
        <v>1</v>
      </c>
      <c r="G969" s="1" t="str">
        <f t="shared" si="30"/>
        <v>Oui</v>
      </c>
    </row>
    <row r="970" spans="1:7">
      <c r="A970" s="1">
        <v>780000675</v>
      </c>
      <c r="B970" t="str">
        <f>_xlfn.XLOOKUP(A970,bdd_V102[FINESS juridique],bdd_V102[Raison sociale juridique],"")</f>
        <v>SA CENTRE HOSP PRIVE DE L'EUROPE</v>
      </c>
      <c r="C970" t="str">
        <f>_xlfn.XLOOKUP(A970,bdd_V102[FINESS juridique],bdd_V102[[Région du FINESS juridique ]],"")</f>
        <v>ILE-DE-FRANCE</v>
      </c>
      <c r="D970" s="1">
        <f>SUMIFS(bdd_V102[Activité combinée],bdd_V102[FINESS juridique],A970)</f>
        <v>63962</v>
      </c>
      <c r="E970" s="1">
        <f>SUMIFS(bdd_V102[Activité combinée],bdd_V102[FINESS juridique],A970,bdd_V102[Validation prérequis SUN-ES], "Oui")</f>
        <v>63962</v>
      </c>
      <c r="F970" s="148">
        <f t="shared" si="29"/>
        <v>1</v>
      </c>
      <c r="G970" s="1" t="str">
        <f t="shared" si="30"/>
        <v>Oui</v>
      </c>
    </row>
    <row r="971" spans="1:7">
      <c r="A971" s="1">
        <v>780000717</v>
      </c>
      <c r="B971" t="str">
        <f>_xlfn.XLOOKUP(A971,bdd_V102[FINESS juridique],bdd_V102[Raison sociale juridique],"")</f>
        <v>SAS CTRE HOSPITALIER PRIVE MONTGARDE</v>
      </c>
      <c r="C971" t="str">
        <f>_xlfn.XLOOKUP(A971,bdd_V102[FINESS juridique],bdd_V102[[Région du FINESS juridique ]],"")</f>
        <v>ILE-DE-FRANCE</v>
      </c>
      <c r="D971" s="1">
        <f>SUMIFS(bdd_V102[Activité combinée],bdd_V102[FINESS juridique],A971)</f>
        <v>25830.5</v>
      </c>
      <c r="E971" s="1">
        <f>SUMIFS(bdd_V102[Activité combinée],bdd_V102[FINESS juridique],A971,bdd_V102[Validation prérequis SUN-ES], "Oui")</f>
        <v>25830.5</v>
      </c>
      <c r="F971" s="148">
        <f t="shared" ref="F971:F1034" si="31">E971/D971</f>
        <v>1</v>
      </c>
      <c r="G971" s="1" t="str">
        <f t="shared" si="30"/>
        <v>Oui</v>
      </c>
    </row>
    <row r="972" spans="1:7">
      <c r="A972" s="1">
        <v>780002259</v>
      </c>
      <c r="B972" t="str">
        <f>_xlfn.XLOOKUP(A972,bdd_V102[FINESS juridique],bdd_V102[Raison sociale juridique],"")</f>
        <v>SAS HOPITAL PRIVE OUEST PARISIEN</v>
      </c>
      <c r="C972" t="str">
        <f>_xlfn.XLOOKUP(A972,bdd_V102[FINESS juridique],bdd_V102[[Région du FINESS juridique ]],"")</f>
        <v>ILE-DE-FRANCE</v>
      </c>
      <c r="D972" s="1">
        <f>SUMIFS(bdd_V102[Activité combinée],bdd_V102[FINESS juridique],A972)</f>
        <v>86721</v>
      </c>
      <c r="E972" s="1">
        <f>SUMIFS(bdd_V102[Activité combinée],bdd_V102[FINESS juridique],A972,bdd_V102[Validation prérequis SUN-ES], "Oui")</f>
        <v>86721</v>
      </c>
      <c r="F972" s="148">
        <f t="shared" si="31"/>
        <v>1</v>
      </c>
      <c r="G972" s="1" t="str">
        <f t="shared" si="30"/>
        <v>Oui</v>
      </c>
    </row>
    <row r="973" spans="1:7">
      <c r="A973" s="1">
        <v>780003638</v>
      </c>
      <c r="B973" t="str">
        <f>_xlfn.XLOOKUP(A973,bdd_V102[FINESS juridique],bdd_V102[Raison sociale juridique],"")</f>
        <v>FONDATION MALLET</v>
      </c>
      <c r="C973" t="str">
        <f>_xlfn.XLOOKUP(A973,bdd_V102[FINESS juridique],bdd_V102[[Région du FINESS juridique ]],"")</f>
        <v>ILE-DE-FRANCE</v>
      </c>
      <c r="D973" s="1">
        <f>SUMIFS(bdd_V102[Activité combinée],bdd_V102[FINESS juridique],A973)</f>
        <v>12376.5</v>
      </c>
      <c r="E973" s="1">
        <f>SUMIFS(bdd_V102[Activité combinée],bdd_V102[FINESS juridique],A973,bdd_V102[Validation prérequis SUN-ES], "Oui")</f>
        <v>12376.5</v>
      </c>
      <c r="F973" s="148">
        <f t="shared" si="31"/>
        <v>1</v>
      </c>
      <c r="G973" s="1" t="str">
        <f t="shared" si="30"/>
        <v>Oui</v>
      </c>
    </row>
    <row r="974" spans="1:7">
      <c r="A974" s="1">
        <v>780003679</v>
      </c>
      <c r="B974" t="str">
        <f>_xlfn.XLOOKUP(A974,bdd_V102[FINESS juridique],bdd_V102[Raison sociale juridique],"")</f>
        <v>SAS HOPITAL PRIVE DE VERSAILLES</v>
      </c>
      <c r="C974" t="str">
        <f>_xlfn.XLOOKUP(A974,bdd_V102[FINESS juridique],bdd_V102[[Région du FINESS juridique ]],"")</f>
        <v>ILE-DE-FRANCE</v>
      </c>
      <c r="D974" s="1">
        <f>SUMIFS(bdd_V102[Activité combinée],bdd_V102[FINESS juridique],A974)</f>
        <v>50042.5</v>
      </c>
      <c r="E974" s="1">
        <f>SUMIFS(bdd_V102[Activité combinée],bdd_V102[FINESS juridique],A974,bdd_V102[Validation prérequis SUN-ES], "Oui")</f>
        <v>50042.5</v>
      </c>
      <c r="F974" s="148">
        <f t="shared" si="31"/>
        <v>1</v>
      </c>
      <c r="G974" s="1" t="str">
        <f t="shared" si="30"/>
        <v>Oui</v>
      </c>
    </row>
    <row r="975" spans="1:7">
      <c r="A975" s="1">
        <v>780009528</v>
      </c>
      <c r="B975" t="str">
        <f>_xlfn.XLOOKUP(A975,bdd_V102[FINESS juridique],bdd_V102[Raison sociale juridique],"")</f>
        <v>ASOIMEEP</v>
      </c>
      <c r="C975" t="str">
        <f>_xlfn.XLOOKUP(A975,bdd_V102[FINESS juridique],bdd_V102[[Région du FINESS juridique ]],"")</f>
        <v>ILE-DE-FRANCE</v>
      </c>
      <c r="D975" s="1">
        <f>SUMIFS(bdd_V102[Activité combinée],bdd_V102[FINESS juridique],A975)</f>
        <v>1906</v>
      </c>
      <c r="E975" s="1">
        <f>SUMIFS(bdd_V102[Activité combinée],bdd_V102[FINESS juridique],A975,bdd_V102[Validation prérequis SUN-ES], "Oui")</f>
        <v>0</v>
      </c>
      <c r="F975" s="148">
        <f t="shared" si="31"/>
        <v>0</v>
      </c>
      <c r="G975" s="1" t="str">
        <f t="shared" si="30"/>
        <v>Non</v>
      </c>
    </row>
    <row r="976" spans="1:7">
      <c r="A976" s="1">
        <v>780017455</v>
      </c>
      <c r="B976" t="str">
        <f>_xlfn.XLOOKUP(A976,bdd_V102[FINESS juridique],bdd_V102[Raison sociale juridique],"")</f>
        <v>SAS CLINIQUE D'YVELINE</v>
      </c>
      <c r="C976" t="str">
        <f>_xlfn.XLOOKUP(A976,bdd_V102[FINESS juridique],bdd_V102[[Région du FINESS juridique ]],"")</f>
        <v>ILE-DE-FRANCE</v>
      </c>
      <c r="D976" s="1">
        <f>SUMIFS(bdd_V102[Activité combinée],bdd_V102[FINESS juridique],A976)</f>
        <v>27303.5</v>
      </c>
      <c r="E976" s="1">
        <f>SUMIFS(bdd_V102[Activité combinée],bdd_V102[FINESS juridique],A976,bdd_V102[Validation prérequis SUN-ES], "Oui")</f>
        <v>27303.5</v>
      </c>
      <c r="F976" s="148">
        <f t="shared" si="31"/>
        <v>1</v>
      </c>
      <c r="G976" s="1" t="str">
        <f t="shared" si="30"/>
        <v>Oui</v>
      </c>
    </row>
    <row r="977" spans="1:7">
      <c r="A977" s="1">
        <v>780018032</v>
      </c>
      <c r="B977" t="str">
        <f>_xlfn.XLOOKUP(A977,bdd_V102[FINESS juridique],bdd_V102[Raison sociale juridique],"")</f>
        <v>SAS HOPITAL PRIVE DE PARLY II</v>
      </c>
      <c r="C977" t="str">
        <f>_xlfn.XLOOKUP(A977,bdd_V102[FINESS juridique],bdd_V102[[Région du FINESS juridique ]],"")</f>
        <v>ILE-DE-FRANCE</v>
      </c>
      <c r="D977" s="1">
        <f>SUMIFS(bdd_V102[Activité combinée],bdd_V102[FINESS juridique],A977)</f>
        <v>62903.5</v>
      </c>
      <c r="E977" s="1">
        <f>SUMIFS(bdd_V102[Activité combinée],bdd_V102[FINESS juridique],A977,bdd_V102[Validation prérequis SUN-ES], "Oui")</f>
        <v>62903.5</v>
      </c>
      <c r="F977" s="148">
        <f t="shared" si="31"/>
        <v>1</v>
      </c>
      <c r="G977" s="1" t="str">
        <f t="shared" si="30"/>
        <v>Oui</v>
      </c>
    </row>
    <row r="978" spans="1:7">
      <c r="A978" s="1">
        <v>780018719</v>
      </c>
      <c r="B978" t="str">
        <f>_xlfn.XLOOKUP(A978,bdd_V102[FINESS juridique],bdd_V102[Raison sociale juridique],"")</f>
        <v>CMC PRIVE DE SAINT GERMAIN</v>
      </c>
      <c r="C978" t="str">
        <f>_xlfn.XLOOKUP(A978,bdd_V102[FINESS juridique],bdd_V102[[Région du FINESS juridique ]],"")</f>
        <v>ILE-DE-FRANCE</v>
      </c>
      <c r="D978" s="1">
        <f>SUMIFS(bdd_V102[Activité combinée],bdd_V102[FINESS juridique],A978)</f>
        <v>32052</v>
      </c>
      <c r="E978" s="1">
        <f>SUMIFS(bdd_V102[Activité combinée],bdd_V102[FINESS juridique],A978,bdd_V102[Validation prérequis SUN-ES], "Oui")</f>
        <v>32052</v>
      </c>
      <c r="F978" s="148">
        <f t="shared" si="31"/>
        <v>1</v>
      </c>
      <c r="G978" s="1" t="str">
        <f t="shared" si="30"/>
        <v>Oui</v>
      </c>
    </row>
    <row r="979" spans="1:7">
      <c r="A979" s="1">
        <v>780020111</v>
      </c>
      <c r="B979" t="str">
        <f>_xlfn.XLOOKUP(A979,bdd_V102[FINESS juridique],bdd_V102[Raison sociale juridique],"")</f>
        <v>ARISSE</v>
      </c>
      <c r="C979" t="str">
        <f>_xlfn.XLOOKUP(A979,bdd_V102[FINESS juridique],bdd_V102[[Région du FINESS juridique ]],"")</f>
        <v>ILE-DE-FRANCE</v>
      </c>
      <c r="D979" s="1">
        <f>SUMIFS(bdd_V102[Activité combinée],bdd_V102[FINESS juridique],A979)</f>
        <v>3340</v>
      </c>
      <c r="E979" s="1">
        <f>SUMIFS(bdd_V102[Activité combinée],bdd_V102[FINESS juridique],A979,bdd_V102[Validation prérequis SUN-ES], "Oui")</f>
        <v>0</v>
      </c>
      <c r="F979" s="148">
        <f t="shared" si="31"/>
        <v>0</v>
      </c>
      <c r="G979" s="1" t="str">
        <f t="shared" si="30"/>
        <v>Non</v>
      </c>
    </row>
    <row r="980" spans="1:7">
      <c r="A980" s="1">
        <v>780020715</v>
      </c>
      <c r="B980" t="str">
        <f>_xlfn.XLOOKUP(A980,bdd_V102[FINESS juridique],bdd_V102[Raison sociale juridique],"")</f>
        <v>FONDATION DIACONESSES DE REUILLY</v>
      </c>
      <c r="C980" t="str">
        <f>_xlfn.XLOOKUP(A980,bdd_V102[FINESS juridique],bdd_V102[[Région du FINESS juridique ]],"")</f>
        <v>ILE-DE-FRANCE</v>
      </c>
      <c r="D980" s="1">
        <f>SUMIFS(bdd_V102[Activité combinée],bdd_V102[FINESS juridique],A980)</f>
        <v>43479.5</v>
      </c>
      <c r="E980" s="1">
        <f>SUMIFS(bdd_V102[Activité combinée],bdd_V102[FINESS juridique],A980,bdd_V102[Validation prérequis SUN-ES], "Oui")</f>
        <v>43479.5</v>
      </c>
      <c r="F980" s="148">
        <f t="shared" si="31"/>
        <v>1</v>
      </c>
      <c r="G980" s="1" t="str">
        <f t="shared" si="30"/>
        <v>Oui</v>
      </c>
    </row>
    <row r="981" spans="1:7">
      <c r="A981" s="1">
        <v>780021069</v>
      </c>
      <c r="B981" t="str">
        <f>_xlfn.XLOOKUP(A981,bdd_V102[FINESS juridique],bdd_V102[Raison sociale juridique],"")</f>
        <v>MAISONS DE FAMILLE L'OASIS</v>
      </c>
      <c r="C981" t="str">
        <f>_xlfn.XLOOKUP(A981,bdd_V102[FINESS juridique],bdd_V102[[Région du FINESS juridique ]],"")</f>
        <v>ILE-DE-FRANCE</v>
      </c>
      <c r="D981" s="1">
        <f>SUMIFS(bdd_V102[Activité combinée],bdd_V102[FINESS juridique],A981)</f>
        <v>10085</v>
      </c>
      <c r="E981" s="1">
        <f>SUMIFS(bdd_V102[Activité combinée],bdd_V102[FINESS juridique],A981,bdd_V102[Validation prérequis SUN-ES], "Oui")</f>
        <v>0</v>
      </c>
      <c r="F981" s="148">
        <f t="shared" si="31"/>
        <v>0</v>
      </c>
      <c r="G981" s="1" t="str">
        <f t="shared" si="30"/>
        <v>Non</v>
      </c>
    </row>
    <row r="982" spans="1:7">
      <c r="A982" s="1">
        <v>780023156</v>
      </c>
      <c r="B982" t="str">
        <f>_xlfn.XLOOKUP(A982,bdd_V102[FINESS juridique],bdd_V102[Raison sociale juridique],"")</f>
        <v>SAS CTRE READAPTATION L'OISEAU BLANC</v>
      </c>
      <c r="C982" t="str">
        <f>_xlfn.XLOOKUP(A982,bdd_V102[FINESS juridique],bdd_V102[[Région du FINESS juridique ]],"")</f>
        <v>ILE-DE-FRANCE</v>
      </c>
      <c r="D982" s="1">
        <f>SUMIFS(bdd_V102[Activité combinée],bdd_V102[FINESS juridique],A982)</f>
        <v>27047.5</v>
      </c>
      <c r="E982" s="1">
        <f>SUMIFS(bdd_V102[Activité combinée],bdd_V102[FINESS juridique],A982,bdd_V102[Validation prérequis SUN-ES], "Oui")</f>
        <v>0</v>
      </c>
      <c r="F982" s="148">
        <f t="shared" si="31"/>
        <v>0</v>
      </c>
      <c r="G982" s="1" t="str">
        <f t="shared" si="30"/>
        <v>Non</v>
      </c>
    </row>
    <row r="983" spans="1:7">
      <c r="A983" s="1">
        <v>780025441</v>
      </c>
      <c r="B983" t="str">
        <f>_xlfn.XLOOKUP(A983,bdd_V102[FINESS juridique],bdd_V102[Raison sociale juridique],"")</f>
        <v>SAS CTRE AUBERGENVILLOIS PSY AMBU CAPA</v>
      </c>
      <c r="C983" t="str">
        <f>_xlfn.XLOOKUP(A983,bdd_V102[FINESS juridique],bdd_V102[[Région du FINESS juridique ]],"")</f>
        <v>ILE-DE-FRANCE</v>
      </c>
      <c r="D983" s="1">
        <f>SUMIFS(bdd_V102[Activité combinée],bdd_V102[FINESS juridique],A983)</f>
        <v>2851</v>
      </c>
      <c r="E983" s="1">
        <f>SUMIFS(bdd_V102[Activité combinée],bdd_V102[FINESS juridique],A983,bdd_V102[Validation prérequis SUN-ES], "Oui")</f>
        <v>2851</v>
      </c>
      <c r="F983" s="148">
        <f t="shared" si="31"/>
        <v>1</v>
      </c>
      <c r="G983" s="1" t="str">
        <f t="shared" si="30"/>
        <v>Oui</v>
      </c>
    </row>
    <row r="984" spans="1:7">
      <c r="A984" s="1">
        <v>780808614</v>
      </c>
      <c r="B984" t="str">
        <f>_xlfn.XLOOKUP(A984,bdd_V102[FINESS juridique],bdd_V102[Raison sociale juridique],"")</f>
        <v>ASSOCIATION CENTRE MEDICAL PORTE VERTE</v>
      </c>
      <c r="C984" t="str">
        <f>_xlfn.XLOOKUP(A984,bdd_V102[FINESS juridique],bdd_V102[[Région du FINESS juridique ]],"")</f>
        <v>ILE-DE-FRANCE</v>
      </c>
      <c r="D984" s="1">
        <f>SUMIFS(bdd_V102[Activité combinée],bdd_V102[FINESS juridique],A984)</f>
        <v>65863.5</v>
      </c>
      <c r="E984" s="1">
        <f>SUMIFS(bdd_V102[Activité combinée],bdd_V102[FINESS juridique],A984,bdd_V102[Validation prérequis SUN-ES], "Oui")</f>
        <v>65863.5</v>
      </c>
      <c r="F984" s="148">
        <f t="shared" si="31"/>
        <v>1</v>
      </c>
      <c r="G984" s="1" t="str">
        <f t="shared" si="30"/>
        <v>Oui</v>
      </c>
    </row>
    <row r="985" spans="1:7">
      <c r="A985" s="1">
        <v>780822193</v>
      </c>
      <c r="B985" t="str">
        <f>_xlfn.XLOOKUP(A985,bdd_V102[FINESS juridique],bdd_V102[Raison sociale juridique],"")</f>
        <v>SAS INSTITUT DE READAPTATION D ACHERES</v>
      </c>
      <c r="C985" t="str">
        <f>_xlfn.XLOOKUP(A985,bdd_V102[FINESS juridique],bdd_V102[[Région du FINESS juridique ]],"")</f>
        <v>ILE-DE-FRANCE</v>
      </c>
      <c r="D985" s="1">
        <f>SUMIFS(bdd_V102[Activité combinée],bdd_V102[FINESS juridique],A985)</f>
        <v>31263.5</v>
      </c>
      <c r="E985" s="1">
        <f>SUMIFS(bdd_V102[Activité combinée],bdd_V102[FINESS juridique],A985,bdd_V102[Validation prérequis SUN-ES], "Oui")</f>
        <v>31263.5</v>
      </c>
      <c r="F985" s="148">
        <f t="shared" si="31"/>
        <v>1</v>
      </c>
      <c r="G985" s="1" t="str">
        <f t="shared" si="30"/>
        <v>Oui</v>
      </c>
    </row>
    <row r="986" spans="1:7">
      <c r="A986" s="1">
        <v>790000178</v>
      </c>
      <c r="B986" t="str">
        <f>_xlfn.XLOOKUP(A986,bdd_V102[FINESS juridique],bdd_V102[Raison sociale juridique],"")</f>
        <v>S.A.S. "CHATEAU DE PARSAY"</v>
      </c>
      <c r="C986" t="str">
        <f>_xlfn.XLOOKUP(A986,bdd_V102[FINESS juridique],bdd_V102[[Région du FINESS juridique ]],"")</f>
        <v>NOUVELLE-AQUITAINE</v>
      </c>
      <c r="D986" s="1">
        <f>SUMIFS(bdd_V102[Activité combinée],bdd_V102[FINESS juridique],A986)</f>
        <v>8162.5</v>
      </c>
      <c r="E986" s="1">
        <f>SUMIFS(bdd_V102[Activité combinée],bdd_V102[FINESS juridique],A986,bdd_V102[Validation prérequis SUN-ES], "Oui")</f>
        <v>8162.5</v>
      </c>
      <c r="F986" s="148">
        <f t="shared" si="31"/>
        <v>1</v>
      </c>
      <c r="G986" s="1" t="str">
        <f t="shared" si="30"/>
        <v>Oui</v>
      </c>
    </row>
    <row r="987" spans="1:7">
      <c r="A987" s="1">
        <v>790001242</v>
      </c>
      <c r="B987" t="str">
        <f>_xlfn.XLOOKUP(A987,bdd_V102[FINESS juridique],bdd_V102[Raison sociale juridique],"")</f>
        <v>SAS POLYCLINIQUE D'INKERMANN</v>
      </c>
      <c r="C987" t="str">
        <f>_xlfn.XLOOKUP(A987,bdd_V102[FINESS juridique],bdd_V102[[Région du FINESS juridique ]],"")</f>
        <v>NOUVELLE-AQUITAINE</v>
      </c>
      <c r="D987" s="1">
        <f>SUMIFS(bdd_V102[Activité combinée],bdd_V102[FINESS juridique],A987)</f>
        <v>38135.5</v>
      </c>
      <c r="E987" s="1">
        <f>SUMIFS(bdd_V102[Activité combinée],bdd_V102[FINESS juridique],A987,bdd_V102[Validation prérequis SUN-ES], "Oui")</f>
        <v>38135.5</v>
      </c>
      <c r="F987" s="148">
        <f t="shared" si="31"/>
        <v>1</v>
      </c>
      <c r="G987" s="1" t="str">
        <f t="shared" si="30"/>
        <v>Oui</v>
      </c>
    </row>
    <row r="988" spans="1:7">
      <c r="A988" s="1">
        <v>790002497</v>
      </c>
      <c r="B988" t="str">
        <f>_xlfn.XLOOKUP(A988,bdd_V102[FINESS juridique],bdd_V102[Raison sociale juridique],"")</f>
        <v>ASSOCIATION MELIORIS</v>
      </c>
      <c r="C988" t="str">
        <f>_xlfn.XLOOKUP(A988,bdd_V102[FINESS juridique],bdd_V102[[Région du FINESS juridique ]],"")</f>
        <v>NOUVELLE-AQUITAINE</v>
      </c>
      <c r="D988" s="1">
        <f>SUMIFS(bdd_V102[Activité combinée],bdd_V102[FINESS juridique],A988)</f>
        <v>28969</v>
      </c>
      <c r="E988" s="1">
        <f>SUMIFS(bdd_V102[Activité combinée],bdd_V102[FINESS juridique],A988,bdd_V102[Validation prérequis SUN-ES], "Oui")</f>
        <v>28969</v>
      </c>
      <c r="F988" s="148">
        <f t="shared" si="31"/>
        <v>1</v>
      </c>
      <c r="G988" s="1" t="str">
        <f t="shared" si="30"/>
        <v>Oui</v>
      </c>
    </row>
    <row r="989" spans="1:7">
      <c r="A989" s="1">
        <v>790017271</v>
      </c>
      <c r="B989" t="str">
        <f>_xlfn.XLOOKUP(A989,bdd_V102[FINESS juridique],bdd_V102[Raison sociale juridique],"")</f>
        <v>ASSOCIATION HAD NORD 79</v>
      </c>
      <c r="C989" t="str">
        <f>_xlfn.XLOOKUP(A989,bdd_V102[FINESS juridique],bdd_V102[[Région du FINESS juridique ]],"")</f>
        <v>NOUVELLE-AQUITAINE</v>
      </c>
      <c r="D989" s="1">
        <f>SUMIFS(bdd_V102[Activité combinée],bdd_V102[FINESS juridique],A989)</f>
        <v>5003</v>
      </c>
      <c r="E989" s="1">
        <f>SUMIFS(bdd_V102[Activité combinée],bdd_V102[FINESS juridique],A989,bdd_V102[Validation prérequis SUN-ES], "Oui")</f>
        <v>5003</v>
      </c>
      <c r="F989" s="148">
        <f t="shared" si="31"/>
        <v>1</v>
      </c>
      <c r="G989" s="1" t="str">
        <f t="shared" si="30"/>
        <v>Oui</v>
      </c>
    </row>
    <row r="990" spans="1:7">
      <c r="A990" s="1">
        <v>800000853</v>
      </c>
      <c r="B990" t="str">
        <f>_xlfn.XLOOKUP(A990,bdd_V102[FINESS juridique],bdd_V102[Raison sociale juridique],"")</f>
        <v>ASSOCIATION SOINS SERVICE</v>
      </c>
      <c r="C990" t="str">
        <f>_xlfn.XLOOKUP(A990,bdd_V102[FINESS juridique],bdd_V102[[Région du FINESS juridique ]],"")</f>
        <v>HAUTS-DE-FRANCE</v>
      </c>
      <c r="D990" s="1">
        <f>SUMIFS(bdd_V102[Activité combinée],bdd_V102[FINESS juridique],A990)</f>
        <v>47895.5</v>
      </c>
      <c r="E990" s="1">
        <f>SUMIFS(bdd_V102[Activité combinée],bdd_V102[FINESS juridique],A990,bdd_V102[Validation prérequis SUN-ES], "Oui")</f>
        <v>47895.5</v>
      </c>
      <c r="F990" s="148">
        <f t="shared" si="31"/>
        <v>1</v>
      </c>
      <c r="G990" s="1" t="str">
        <f t="shared" si="30"/>
        <v>Oui</v>
      </c>
    </row>
    <row r="991" spans="1:7">
      <c r="A991" s="1">
        <v>800001141</v>
      </c>
      <c r="B991" t="str">
        <f>_xlfn.XLOOKUP(A991,bdd_V102[FINESS juridique],bdd_V102[Raison sociale juridique],"")</f>
        <v>SA SAINTE-ISABELLE</v>
      </c>
      <c r="C991" t="str">
        <f>_xlfn.XLOOKUP(A991,bdd_V102[FINESS juridique],bdd_V102[[Région du FINESS juridique ]],"")</f>
        <v>HAUTS-DE-FRANCE</v>
      </c>
      <c r="D991" s="1">
        <f>SUMIFS(bdd_V102[Activité combinée],bdd_V102[FINESS juridique],A991)</f>
        <v>25978</v>
      </c>
      <c r="E991" s="1">
        <f>SUMIFS(bdd_V102[Activité combinée],bdd_V102[FINESS juridique],A991,bdd_V102[Validation prérequis SUN-ES], "Oui")</f>
        <v>25978</v>
      </c>
      <c r="F991" s="148">
        <f t="shared" si="31"/>
        <v>1</v>
      </c>
      <c r="G991" s="1" t="str">
        <f t="shared" si="30"/>
        <v>Oui</v>
      </c>
    </row>
    <row r="992" spans="1:7">
      <c r="A992" s="1">
        <v>800002941</v>
      </c>
      <c r="B992" t="str">
        <f>_xlfn.XLOOKUP(A992,bdd_V102[FINESS juridique],bdd_V102[Raison sociale juridique],"")</f>
        <v>SA CLINIQUE DU VAL D'AQUENNES</v>
      </c>
      <c r="C992" t="str">
        <f>_xlfn.XLOOKUP(A992,bdd_V102[FINESS juridique],bdd_V102[[Région du FINESS juridique ]],"")</f>
        <v>HAUTS-DE-FRANCE</v>
      </c>
      <c r="D992" s="1">
        <f>SUMIFS(bdd_V102[Activité combinée],bdd_V102[FINESS juridique],A992)</f>
        <v>7974</v>
      </c>
      <c r="E992" s="1">
        <f>SUMIFS(bdd_V102[Activité combinée],bdd_V102[FINESS juridique],A992,bdd_V102[Validation prérequis SUN-ES], "Oui")</f>
        <v>7974</v>
      </c>
      <c r="F992" s="148">
        <f t="shared" si="31"/>
        <v>1</v>
      </c>
      <c r="G992" s="1" t="str">
        <f t="shared" si="30"/>
        <v>Oui</v>
      </c>
    </row>
    <row r="993" spans="1:7">
      <c r="A993" s="1">
        <v>800002982</v>
      </c>
      <c r="B993" t="str">
        <f>_xlfn.XLOOKUP(A993,bdd_V102[FINESS juridique],bdd_V102[Raison sociale juridique],"")</f>
        <v>S.A. POLYCLINIQUE DE PICARDIE</v>
      </c>
      <c r="C993" t="str">
        <f>_xlfn.XLOOKUP(A993,bdd_V102[FINESS juridique],bdd_V102[[Région du FINESS juridique ]],"")</f>
        <v>HAUTS-DE-FRANCE</v>
      </c>
      <c r="D993" s="1">
        <f>SUMIFS(bdd_V102[Activité combinée],bdd_V102[FINESS juridique],A993)</f>
        <v>34207.5</v>
      </c>
      <c r="E993" s="1">
        <f>SUMIFS(bdd_V102[Activité combinée],bdd_V102[FINESS juridique],A993,bdd_V102[Validation prérequis SUN-ES], "Oui")</f>
        <v>34207.5</v>
      </c>
      <c r="F993" s="148">
        <f t="shared" si="31"/>
        <v>1</v>
      </c>
      <c r="G993" s="1" t="str">
        <f t="shared" ref="G993:G1056" si="32">IF(F993&gt;=90%,"Oui","Non")</f>
        <v>Oui</v>
      </c>
    </row>
    <row r="994" spans="1:7">
      <c r="A994" s="1">
        <v>800003071</v>
      </c>
      <c r="B994" t="str">
        <f>_xlfn.XLOOKUP(A994,bdd_V102[FINESS juridique],bdd_V102[Raison sociale juridique],"")</f>
        <v>CLINIQUE VICTOR PAUCHET DE BUTLER</v>
      </c>
      <c r="C994" t="str">
        <f>_xlfn.XLOOKUP(A994,bdd_V102[FINESS juridique],bdd_V102[[Région du FINESS juridique ]],"")</f>
        <v>HAUTS-DE-FRANCE</v>
      </c>
      <c r="D994" s="1">
        <f>SUMIFS(bdd_V102[Activité combinée],bdd_V102[FINESS juridique],A994)</f>
        <v>113129</v>
      </c>
      <c r="E994" s="1">
        <f>SUMIFS(bdd_V102[Activité combinée],bdd_V102[FINESS juridique],A994,bdd_V102[Validation prérequis SUN-ES], "Oui")</f>
        <v>108293.5</v>
      </c>
      <c r="F994" s="148">
        <f t="shared" si="31"/>
        <v>0.95725675998196746</v>
      </c>
      <c r="G994" s="1" t="str">
        <f t="shared" si="32"/>
        <v>Oui</v>
      </c>
    </row>
    <row r="995" spans="1:7">
      <c r="A995" s="1">
        <v>800013138</v>
      </c>
      <c r="B995" t="str">
        <f>_xlfn.XLOOKUP(A995,bdd_V102[FINESS juridique],bdd_V102[Raison sociale juridique],"")</f>
        <v>SAS CLINIQUE DE L'EUROPE</v>
      </c>
      <c r="C995" t="str">
        <f>_xlfn.XLOOKUP(A995,bdd_V102[FINESS juridique],bdd_V102[[Région du FINESS juridique ]],"")</f>
        <v>HAUTS-DE-FRANCE</v>
      </c>
      <c r="D995" s="1">
        <f>SUMIFS(bdd_V102[Activité combinée],bdd_V102[FINESS juridique],A995)</f>
        <v>18199</v>
      </c>
      <c r="E995" s="1">
        <f>SUMIFS(bdd_V102[Activité combinée],bdd_V102[FINESS juridique],A995,bdd_V102[Validation prérequis SUN-ES], "Oui")</f>
        <v>18199</v>
      </c>
      <c r="F995" s="148">
        <f t="shared" si="31"/>
        <v>1</v>
      </c>
      <c r="G995" s="1" t="str">
        <f t="shared" si="32"/>
        <v>Oui</v>
      </c>
    </row>
    <row r="996" spans="1:7">
      <c r="A996" s="1">
        <v>800015679</v>
      </c>
      <c r="B996" t="str">
        <f>_xlfn.XLOOKUP(A996,bdd_V102[FINESS juridique],bdd_V102[Raison sociale juridique],"")</f>
        <v>SAS CARDIOLOGIES ET URGENCES</v>
      </c>
      <c r="C996" t="str">
        <f>_xlfn.XLOOKUP(A996,bdd_V102[FINESS juridique],bdd_V102[[Région du FINESS juridique ]],"")</f>
        <v>HAUTS-DE-FRANCE</v>
      </c>
      <c r="D996" s="1">
        <f>SUMIFS(bdd_V102[Activité combinée],bdd_V102[FINESS juridique],A996)</f>
        <v>15261</v>
      </c>
      <c r="E996" s="1">
        <f>SUMIFS(bdd_V102[Activité combinée],bdd_V102[FINESS juridique],A996,bdd_V102[Validation prérequis SUN-ES], "Oui")</f>
        <v>0</v>
      </c>
      <c r="F996" s="148">
        <f t="shared" si="31"/>
        <v>0</v>
      </c>
      <c r="G996" s="1" t="str">
        <f t="shared" si="32"/>
        <v>Non</v>
      </c>
    </row>
    <row r="997" spans="1:7">
      <c r="A997" s="1">
        <v>810000471</v>
      </c>
      <c r="B997" t="str">
        <f>_xlfn.XLOOKUP(A997,bdd_V102[FINESS juridique],bdd_V102[Raison sociale juridique],"")</f>
        <v>SAS CMCO CLAUDE BERNARD</v>
      </c>
      <c r="C997" t="str">
        <f>_xlfn.XLOOKUP(A997,bdd_V102[FINESS juridique],bdd_V102[[Région du FINESS juridique ]],"")</f>
        <v>OCCITANIE</v>
      </c>
      <c r="D997" s="1">
        <f>SUMIFS(bdd_V102[Activité combinée],bdd_V102[FINESS juridique],A997)</f>
        <v>85972</v>
      </c>
      <c r="E997" s="1">
        <f>SUMIFS(bdd_V102[Activité combinée],bdd_V102[FINESS juridique],A997,bdd_V102[Validation prérequis SUN-ES], "Oui")</f>
        <v>85972</v>
      </c>
      <c r="F997" s="148">
        <f t="shared" si="31"/>
        <v>1</v>
      </c>
      <c r="G997" s="1" t="str">
        <f t="shared" si="32"/>
        <v>Oui</v>
      </c>
    </row>
    <row r="998" spans="1:7">
      <c r="A998" s="1">
        <v>810000992</v>
      </c>
      <c r="B998" t="str">
        <f>_xlfn.XLOOKUP(A998,bdd_V102[FINESS juridique],bdd_V102[Raison sociale juridique],"")</f>
        <v>SA POLYCL DU SIDOBRE</v>
      </c>
      <c r="C998" t="str">
        <f>_xlfn.XLOOKUP(A998,bdd_V102[FINESS juridique],bdd_V102[[Région du FINESS juridique ]],"")</f>
        <v>OCCITANIE</v>
      </c>
      <c r="D998" s="1">
        <f>SUMIFS(bdd_V102[Activité combinée],bdd_V102[FINESS juridique],A998)</f>
        <v>32725</v>
      </c>
      <c r="E998" s="1">
        <f>SUMIFS(bdd_V102[Activité combinée],bdd_V102[FINESS juridique],A998,bdd_V102[Validation prérequis SUN-ES], "Oui")</f>
        <v>32725</v>
      </c>
      <c r="F998" s="148">
        <f t="shared" si="31"/>
        <v>1</v>
      </c>
      <c r="G998" s="1" t="str">
        <f t="shared" si="32"/>
        <v>Oui</v>
      </c>
    </row>
    <row r="999" spans="1:7">
      <c r="A999" s="1">
        <v>810005678</v>
      </c>
      <c r="B999" t="str">
        <f>_xlfn.XLOOKUP(A999,bdd_V102[FINESS juridique],bdd_V102[Raison sociale juridique],"")</f>
        <v>SARL LA RECOUVRANCE</v>
      </c>
      <c r="C999" t="str">
        <f>_xlfn.XLOOKUP(A999,bdd_V102[FINESS juridique],bdd_V102[[Région du FINESS juridique ]],"")</f>
        <v>OCCITANIE</v>
      </c>
      <c r="D999" s="1">
        <f>SUMIFS(bdd_V102[Activité combinée],bdd_V102[FINESS juridique],A999)</f>
        <v>6131.5</v>
      </c>
      <c r="E999" s="1">
        <f>SUMIFS(bdd_V102[Activité combinée],bdd_V102[FINESS juridique],A999,bdd_V102[Validation prérequis SUN-ES], "Oui")</f>
        <v>6131.5</v>
      </c>
      <c r="F999" s="148">
        <f t="shared" si="31"/>
        <v>1</v>
      </c>
      <c r="G999" s="1" t="str">
        <f t="shared" si="32"/>
        <v>Oui</v>
      </c>
    </row>
    <row r="1000" spans="1:7">
      <c r="A1000" s="1">
        <v>810099903</v>
      </c>
      <c r="B1000" t="str">
        <f>_xlfn.XLOOKUP(A1000,bdd_V102[FINESS juridique],bdd_V102[Raison sociale juridique],"")</f>
        <v>UMT MUTUALITE TERRES D'OC</v>
      </c>
      <c r="C1000" t="str">
        <f>_xlfn.XLOOKUP(A1000,bdd_V102[FINESS juridique],bdd_V102[[Région du FINESS juridique ]],"")</f>
        <v>OCCITANIE</v>
      </c>
      <c r="D1000" s="1">
        <f>SUMIFS(bdd_V102[Activité combinée],bdd_V102[FINESS juridique],A1000)</f>
        <v>29986</v>
      </c>
      <c r="E1000" s="1">
        <f>SUMIFS(bdd_V102[Activité combinée],bdd_V102[FINESS juridique],A1000,bdd_V102[Validation prérequis SUN-ES], "Oui")</f>
        <v>29986</v>
      </c>
      <c r="F1000" s="148">
        <f t="shared" si="31"/>
        <v>1</v>
      </c>
      <c r="G1000" s="1" t="str">
        <f t="shared" si="32"/>
        <v>Oui</v>
      </c>
    </row>
    <row r="1001" spans="1:7">
      <c r="A1001" s="1">
        <v>810100008</v>
      </c>
      <c r="B1001" t="str">
        <f>_xlfn.XLOOKUP(A1001,bdd_V102[FINESS juridique],bdd_V102[Raison sociale juridique],"")</f>
        <v>FONDATION BON SAUVEUR D'ALBY</v>
      </c>
      <c r="C1001" t="str">
        <f>_xlfn.XLOOKUP(A1001,bdd_V102[FINESS juridique],bdd_V102[[Région du FINESS juridique ]],"")</f>
        <v>OCCITANIE</v>
      </c>
      <c r="D1001" s="1">
        <f>SUMIFS(bdd_V102[Activité combinée],bdd_V102[FINESS juridique],A1001)</f>
        <v>41745</v>
      </c>
      <c r="E1001" s="1">
        <f>SUMIFS(bdd_V102[Activité combinée],bdd_V102[FINESS juridique],A1001,bdd_V102[Validation prérequis SUN-ES], "Oui")</f>
        <v>41745</v>
      </c>
      <c r="F1001" s="148">
        <f t="shared" si="31"/>
        <v>1</v>
      </c>
      <c r="G1001" s="1" t="str">
        <f t="shared" si="32"/>
        <v>Oui</v>
      </c>
    </row>
    <row r="1002" spans="1:7">
      <c r="A1002" s="1">
        <v>810101162</v>
      </c>
      <c r="B1002" t="str">
        <f>_xlfn.XLOOKUP(A1002,bdd_V102[FINESS juridique],bdd_V102[Raison sociale juridique],"")</f>
        <v>SAS CL TOULOUSE LAUTREC</v>
      </c>
      <c r="C1002" t="str">
        <f>_xlfn.XLOOKUP(A1002,bdd_V102[FINESS juridique],bdd_V102[[Région du FINESS juridique ]],"")</f>
        <v>OCCITANIE</v>
      </c>
      <c r="D1002" s="1">
        <f>SUMIFS(bdd_V102[Activité combinée],bdd_V102[FINESS juridique],A1002)</f>
        <v>39716</v>
      </c>
      <c r="E1002" s="1">
        <f>SUMIFS(bdd_V102[Activité combinée],bdd_V102[FINESS juridique],A1002,bdd_V102[Validation prérequis SUN-ES], "Oui")</f>
        <v>39716</v>
      </c>
      <c r="F1002" s="148">
        <f t="shared" si="31"/>
        <v>1</v>
      </c>
      <c r="G1002" s="1" t="str">
        <f t="shared" si="32"/>
        <v>Oui</v>
      </c>
    </row>
    <row r="1003" spans="1:7">
      <c r="A1003" s="1">
        <v>820000081</v>
      </c>
      <c r="B1003" t="str">
        <f>_xlfn.XLOOKUP(A1003,bdd_V102[FINESS juridique],bdd_V102[Raison sociale juridique],"")</f>
        <v>SAS CL CROIX ST MICHEL</v>
      </c>
      <c r="C1003" t="str">
        <f>_xlfn.XLOOKUP(A1003,bdd_V102[FINESS juridique],bdd_V102[[Région du FINESS juridique ]],"")</f>
        <v>OCCITANIE</v>
      </c>
      <c r="D1003" s="1">
        <f>SUMIFS(bdd_V102[Activité combinée],bdd_V102[FINESS juridique],A1003)</f>
        <v>30608.5</v>
      </c>
      <c r="E1003" s="1">
        <f>SUMIFS(bdd_V102[Activité combinée],bdd_V102[FINESS juridique],A1003,bdd_V102[Validation prérequis SUN-ES], "Oui")</f>
        <v>30608.5</v>
      </c>
      <c r="F1003" s="148">
        <f t="shared" si="31"/>
        <v>1</v>
      </c>
      <c r="G1003" s="1" t="str">
        <f t="shared" si="32"/>
        <v>Oui</v>
      </c>
    </row>
    <row r="1004" spans="1:7">
      <c r="A1004" s="1">
        <v>820000131</v>
      </c>
      <c r="B1004" t="str">
        <f>_xlfn.XLOOKUP(A1004,bdd_V102[FINESS juridique],bdd_V102[Raison sociale juridique],"")</f>
        <v>SAS CL DU PONT DE CHAUME</v>
      </c>
      <c r="C1004" t="str">
        <f>_xlfn.XLOOKUP(A1004,bdd_V102[FINESS juridique],bdd_V102[[Région du FINESS juridique ]],"")</f>
        <v>OCCITANIE</v>
      </c>
      <c r="D1004" s="1">
        <f>SUMIFS(bdd_V102[Activité combinée],bdd_V102[FINESS juridique],A1004)</f>
        <v>81979.5</v>
      </c>
      <c r="E1004" s="1">
        <f>SUMIFS(bdd_V102[Activité combinée],bdd_V102[FINESS juridique],A1004,bdd_V102[Validation prérequis SUN-ES], "Oui")</f>
        <v>81979.5</v>
      </c>
      <c r="F1004" s="148">
        <f t="shared" si="31"/>
        <v>1</v>
      </c>
      <c r="G1004" s="1" t="str">
        <f t="shared" si="32"/>
        <v>Oui</v>
      </c>
    </row>
    <row r="1005" spans="1:7">
      <c r="A1005" s="1">
        <v>820000156</v>
      </c>
      <c r="B1005" t="str">
        <f>_xlfn.XLOOKUP(A1005,bdd_V102[FINESS juridique],bdd_V102[Raison sociale juridique],"")</f>
        <v>SAS CL DU DOCTEUR HONORE CAVE</v>
      </c>
      <c r="C1005" t="str">
        <f>_xlfn.XLOOKUP(A1005,bdd_V102[FINESS juridique],bdd_V102[[Région du FINESS juridique ]],"")</f>
        <v>OCCITANIE</v>
      </c>
      <c r="D1005" s="1">
        <f>SUMIFS(bdd_V102[Activité combinée],bdd_V102[FINESS juridique],A1005)</f>
        <v>17550</v>
      </c>
      <c r="E1005" s="1">
        <f>SUMIFS(bdd_V102[Activité combinée],bdd_V102[FINESS juridique],A1005,bdd_V102[Validation prérequis SUN-ES], "Oui")</f>
        <v>17550</v>
      </c>
      <c r="F1005" s="148">
        <f t="shared" si="31"/>
        <v>1</v>
      </c>
      <c r="G1005" s="1" t="str">
        <f t="shared" si="32"/>
        <v>Oui</v>
      </c>
    </row>
    <row r="1006" spans="1:7">
      <c r="A1006" s="1">
        <v>820000560</v>
      </c>
      <c r="B1006" t="str">
        <f>_xlfn.XLOOKUP(A1006,bdd_V102[FINESS juridique],bdd_V102[Raison sociale juridique],"")</f>
        <v>SAS CHATEAU LONGUES AYGUES</v>
      </c>
      <c r="C1006" t="str">
        <f>_xlfn.XLOOKUP(A1006,bdd_V102[FINESS juridique],bdd_V102[[Région du FINESS juridique ]],"")</f>
        <v>OCCITANIE</v>
      </c>
      <c r="D1006" s="1">
        <f>SUMIFS(bdd_V102[Activité combinée],bdd_V102[FINESS juridique],A1006)</f>
        <v>8128.5</v>
      </c>
      <c r="E1006" s="1">
        <f>SUMIFS(bdd_V102[Activité combinée],bdd_V102[FINESS juridique],A1006,bdd_V102[Validation prérequis SUN-ES], "Oui")</f>
        <v>8128.5</v>
      </c>
      <c r="F1006" s="148">
        <f t="shared" si="31"/>
        <v>1</v>
      </c>
      <c r="G1006" s="1" t="str">
        <f t="shared" si="32"/>
        <v>Oui</v>
      </c>
    </row>
    <row r="1007" spans="1:7">
      <c r="A1007" s="1">
        <v>820000578</v>
      </c>
      <c r="B1007" t="str">
        <f>_xlfn.XLOOKUP(A1007,bdd_V102[FINESS juridique],bdd_V102[Raison sociale juridique],"")</f>
        <v>SARL MIDI GASCOGNE</v>
      </c>
      <c r="C1007" t="str">
        <f>_xlfn.XLOOKUP(A1007,bdd_V102[FINESS juridique],bdd_V102[[Région du FINESS juridique ]],"")</f>
        <v>OCCITANIE</v>
      </c>
      <c r="D1007" s="1">
        <f>SUMIFS(bdd_V102[Activité combinée],bdd_V102[FINESS juridique],A1007)</f>
        <v>13549</v>
      </c>
      <c r="E1007" s="1">
        <f>SUMIFS(bdd_V102[Activité combinée],bdd_V102[FINESS juridique],A1007,bdd_V102[Validation prérequis SUN-ES], "Oui")</f>
        <v>13549</v>
      </c>
      <c r="F1007" s="148">
        <f t="shared" si="31"/>
        <v>1</v>
      </c>
      <c r="G1007" s="1" t="str">
        <f t="shared" si="32"/>
        <v>Oui</v>
      </c>
    </row>
    <row r="1008" spans="1:7">
      <c r="A1008" s="1">
        <v>820008142</v>
      </c>
      <c r="B1008" t="str">
        <f>_xlfn.XLOOKUP(A1008,bdd_V102[FINESS juridique],bdd_V102[Raison sociale juridique],"")</f>
        <v>SAS LA PINEDE</v>
      </c>
      <c r="C1008" t="str">
        <f>_xlfn.XLOOKUP(A1008,bdd_V102[FINESS juridique],bdd_V102[[Région du FINESS juridique ]],"")</f>
        <v>OCCITANIE</v>
      </c>
      <c r="D1008" s="1">
        <f>SUMIFS(bdd_V102[Activité combinée],bdd_V102[FINESS juridique],A1008)</f>
        <v>21063.5</v>
      </c>
      <c r="E1008" s="1">
        <f>SUMIFS(bdd_V102[Activité combinée],bdd_V102[FINESS juridique],A1008,bdd_V102[Validation prérequis SUN-ES], "Oui")</f>
        <v>21063.5</v>
      </c>
      <c r="F1008" s="148">
        <f t="shared" si="31"/>
        <v>1</v>
      </c>
      <c r="G1008" s="1" t="str">
        <f t="shared" si="32"/>
        <v>Oui</v>
      </c>
    </row>
    <row r="1009" spans="1:7">
      <c r="A1009" s="1">
        <v>830000022</v>
      </c>
      <c r="B1009" t="str">
        <f>_xlfn.XLOOKUP(A1009,bdd_V102[FINESS juridique],bdd_V102[Raison sociale juridique],"")</f>
        <v>HOP PRIVE TOULON HYERES STE MARGUERITE</v>
      </c>
      <c r="C1009" t="str">
        <f>_xlfn.XLOOKUP(A1009,bdd_V102[FINESS juridique],bdd_V102[[Région du FINESS juridique ]],"")</f>
        <v>PROVENCE-ALPES-CÔTE D'AZUR</v>
      </c>
      <c r="D1009" s="1">
        <f>SUMIFS(bdd_V102[Activité combinée],bdd_V102[FINESS juridique],A1009)</f>
        <v>39833.5</v>
      </c>
      <c r="E1009" s="1">
        <f>SUMIFS(bdd_V102[Activité combinée],bdd_V102[FINESS juridique],A1009,bdd_V102[Validation prérequis SUN-ES], "Oui")</f>
        <v>0</v>
      </c>
      <c r="F1009" s="148">
        <f t="shared" si="31"/>
        <v>0</v>
      </c>
      <c r="G1009" s="1" t="str">
        <f t="shared" si="32"/>
        <v>Non</v>
      </c>
    </row>
    <row r="1010" spans="1:7">
      <c r="A1010" s="1">
        <v>830000063</v>
      </c>
      <c r="B1010" t="str">
        <f>_xlfn.XLOOKUP(A1010,bdd_V102[FINESS juridique],bdd_V102[Raison sociale juridique],"")</f>
        <v>CLINIQUE DU CAP D'OR</v>
      </c>
      <c r="C1010" t="str">
        <f>_xlfn.XLOOKUP(A1010,bdd_V102[FINESS juridique],bdd_V102[[Région du FINESS juridique ]],"")</f>
        <v>PROVENCE-ALPES-CÔTE D'AZUR</v>
      </c>
      <c r="D1010" s="1">
        <f>SUMIFS(bdd_V102[Activité combinée],bdd_V102[FINESS juridique],A1010)</f>
        <v>49362.5</v>
      </c>
      <c r="E1010" s="1">
        <f>SUMIFS(bdd_V102[Activité combinée],bdd_V102[FINESS juridique],A1010,bdd_V102[Validation prérequis SUN-ES], "Oui")</f>
        <v>49362.5</v>
      </c>
      <c r="F1010" s="148">
        <f t="shared" si="31"/>
        <v>1</v>
      </c>
      <c r="G1010" s="1" t="str">
        <f t="shared" si="32"/>
        <v>Oui</v>
      </c>
    </row>
    <row r="1011" spans="1:7">
      <c r="A1011" s="1">
        <v>830000105</v>
      </c>
      <c r="B1011" t="str">
        <f>_xlfn.XLOOKUP(A1011,bdd_V102[FINESS juridique],bdd_V102[Raison sociale juridique],"")</f>
        <v>CLINIQUE LES LAURIERS</v>
      </c>
      <c r="C1011" t="str">
        <f>_xlfn.XLOOKUP(A1011,bdd_V102[FINESS juridique],bdd_V102[[Région du FINESS juridique ]],"")</f>
        <v>PROVENCE-ALPES-CÔTE D'AZUR</v>
      </c>
      <c r="D1011" s="1">
        <f>SUMIFS(bdd_V102[Activité combinée],bdd_V102[FINESS juridique],A1011)</f>
        <v>15137.5</v>
      </c>
      <c r="E1011" s="1">
        <f>SUMIFS(bdd_V102[Activité combinée],bdd_V102[FINESS juridique],A1011,bdd_V102[Validation prérequis SUN-ES], "Oui")</f>
        <v>15137.5</v>
      </c>
      <c r="F1011" s="148">
        <f t="shared" si="31"/>
        <v>1</v>
      </c>
      <c r="G1011" s="1" t="str">
        <f t="shared" si="32"/>
        <v>Oui</v>
      </c>
    </row>
    <row r="1012" spans="1:7">
      <c r="A1012" s="1">
        <v>830000147</v>
      </c>
      <c r="B1012" t="str">
        <f>_xlfn.XLOOKUP(A1012,bdd_V102[FINESS juridique],bdd_V102[Raison sociale juridique],"")</f>
        <v>CLINIQUE CHIR DU GOLFE DE ST TROPEZ</v>
      </c>
      <c r="C1012" t="str">
        <f>_xlfn.XLOOKUP(A1012,bdd_V102[FINESS juridique],bdd_V102[[Région du FINESS juridique ]],"")</f>
        <v>PROVENCE-ALPES-CÔTE D'AZUR</v>
      </c>
      <c r="D1012" s="1">
        <f>SUMIFS(bdd_V102[Activité combinée],bdd_V102[FINESS juridique],A1012)</f>
        <v>12421.5</v>
      </c>
      <c r="E1012" s="1">
        <f>SUMIFS(bdd_V102[Activité combinée],bdd_V102[FINESS juridique],A1012,bdd_V102[Validation prérequis SUN-ES], "Oui")</f>
        <v>0</v>
      </c>
      <c r="F1012" s="148">
        <f t="shared" si="31"/>
        <v>0</v>
      </c>
      <c r="G1012" s="1" t="str">
        <f t="shared" si="32"/>
        <v>Non</v>
      </c>
    </row>
    <row r="1013" spans="1:7">
      <c r="A1013" s="1">
        <v>830000154</v>
      </c>
      <c r="B1013" t="str">
        <f>_xlfn.XLOOKUP(A1013,bdd_V102[FINESS juridique],bdd_V102[Raison sociale juridique],"")</f>
        <v>POLYCLINIQUE NOTRE DAME</v>
      </c>
      <c r="C1013" t="str">
        <f>_xlfn.XLOOKUP(A1013,bdd_V102[FINESS juridique],bdd_V102[[Région du FINESS juridique ]],"")</f>
        <v>PROVENCE-ALPES-CÔTE D'AZUR</v>
      </c>
      <c r="D1013" s="1">
        <f>SUMIFS(bdd_V102[Activité combinée],bdd_V102[FINESS juridique],A1013)</f>
        <v>39566</v>
      </c>
      <c r="E1013" s="1">
        <f>SUMIFS(bdd_V102[Activité combinée],bdd_V102[FINESS juridique],A1013,bdd_V102[Validation prérequis SUN-ES], "Oui")</f>
        <v>39566</v>
      </c>
      <c r="F1013" s="148">
        <f t="shared" si="31"/>
        <v>1</v>
      </c>
      <c r="G1013" s="1" t="str">
        <f t="shared" si="32"/>
        <v>Oui</v>
      </c>
    </row>
    <row r="1014" spans="1:7">
      <c r="A1014" s="1">
        <v>830000170</v>
      </c>
      <c r="B1014" t="str">
        <f>_xlfn.XLOOKUP(A1014,bdd_V102[FINESS juridique],bdd_V102[Raison sociale juridique],"")</f>
        <v>CLINIQUE NOTRE DAME DE LA MERCI</v>
      </c>
      <c r="C1014" t="str">
        <f>_xlfn.XLOOKUP(A1014,bdd_V102[FINESS juridique],bdd_V102[[Région du FINESS juridique ]],"")</f>
        <v>PROVENCE-ALPES-CÔTE D'AZUR</v>
      </c>
      <c r="D1014" s="1">
        <f>SUMIFS(bdd_V102[Activité combinée],bdd_V102[FINESS juridique],A1014)</f>
        <v>11625.5</v>
      </c>
      <c r="E1014" s="1">
        <f>SUMIFS(bdd_V102[Activité combinée],bdd_V102[FINESS juridique],A1014,bdd_V102[Validation prérequis SUN-ES], "Oui")</f>
        <v>0</v>
      </c>
      <c r="F1014" s="148">
        <f t="shared" si="31"/>
        <v>0</v>
      </c>
      <c r="G1014" s="1" t="str">
        <f t="shared" si="32"/>
        <v>Non</v>
      </c>
    </row>
    <row r="1015" spans="1:7">
      <c r="A1015" s="1">
        <v>830000196</v>
      </c>
      <c r="B1015" t="str">
        <f>_xlfn.XLOOKUP(A1015,bdd_V102[FINESS juridique],bdd_V102[Raison sociale juridique],"")</f>
        <v>HOPITAL PRIVE TOULON HYERES ST JEAN</v>
      </c>
      <c r="C1015" t="str">
        <f>_xlfn.XLOOKUP(A1015,bdd_V102[FINESS juridique],bdd_V102[[Région du FINESS juridique ]],"")</f>
        <v>PROVENCE-ALPES-CÔTE D'AZUR</v>
      </c>
      <c r="D1015" s="1">
        <f>SUMIFS(bdd_V102[Activité combinée],bdd_V102[FINESS juridique],A1015)</f>
        <v>72249.5</v>
      </c>
      <c r="E1015" s="1">
        <f>SUMIFS(bdd_V102[Activité combinée],bdd_V102[FINESS juridique],A1015,bdd_V102[Validation prérequis SUN-ES], "Oui")</f>
        <v>0</v>
      </c>
      <c r="F1015" s="148">
        <f t="shared" si="31"/>
        <v>0</v>
      </c>
      <c r="G1015" s="1" t="str">
        <f t="shared" si="32"/>
        <v>Non</v>
      </c>
    </row>
    <row r="1016" spans="1:7">
      <c r="A1016" s="1">
        <v>830000204</v>
      </c>
      <c r="B1016" t="str">
        <f>_xlfn.XLOOKUP(A1016,bdd_V102[FINESS juridique],bdd_V102[Raison sociale juridique],"")</f>
        <v>CLINIQUE SAINT MARTIN OLLIOULES</v>
      </c>
      <c r="C1016" t="str">
        <f>_xlfn.XLOOKUP(A1016,bdd_V102[FINESS juridique],bdd_V102[[Région du FINESS juridique ]],"")</f>
        <v>PROVENCE-ALPES-CÔTE D'AZUR</v>
      </c>
      <c r="D1016" s="1">
        <f>SUMIFS(bdd_V102[Activité combinée],bdd_V102[FINESS juridique],A1016)</f>
        <v>17403.75</v>
      </c>
      <c r="E1016" s="1">
        <f>SUMIFS(bdd_V102[Activité combinée],bdd_V102[FINESS juridique],A1016,bdd_V102[Validation prérequis SUN-ES], "Oui")</f>
        <v>17403.75</v>
      </c>
      <c r="F1016" s="148">
        <f t="shared" si="31"/>
        <v>1</v>
      </c>
      <c r="G1016" s="1" t="str">
        <f t="shared" si="32"/>
        <v>Oui</v>
      </c>
    </row>
    <row r="1017" spans="1:7">
      <c r="A1017" s="1">
        <v>830000212</v>
      </c>
      <c r="B1017" t="str">
        <f>_xlfn.XLOOKUP(A1017,bdd_V102[FINESS juridique],bdd_V102[Raison sociale juridique],"")</f>
        <v>CLINIQUE SAINT MICHEL</v>
      </c>
      <c r="C1017" t="str">
        <f>_xlfn.XLOOKUP(A1017,bdd_V102[FINESS juridique],bdd_V102[[Région du FINESS juridique ]],"")</f>
        <v>PROVENCE-ALPES-CÔTE D'AZUR</v>
      </c>
      <c r="D1017" s="1">
        <f>SUMIFS(bdd_V102[Activité combinée],bdd_V102[FINESS juridique],A1017)</f>
        <v>29328.5</v>
      </c>
      <c r="E1017" s="1">
        <f>SUMIFS(bdd_V102[Activité combinée],bdd_V102[FINESS juridique],A1017,bdd_V102[Validation prérequis SUN-ES], "Oui")</f>
        <v>29328.5</v>
      </c>
      <c r="F1017" s="148">
        <f t="shared" si="31"/>
        <v>1</v>
      </c>
      <c r="G1017" s="1" t="str">
        <f t="shared" si="32"/>
        <v>Oui</v>
      </c>
    </row>
    <row r="1018" spans="1:7">
      <c r="A1018" s="1">
        <v>830000238</v>
      </c>
      <c r="B1018" t="str">
        <f>_xlfn.XLOOKUP(A1018,bdd_V102[FINESS juridique],bdd_V102[Raison sociale juridique],"")</f>
        <v>HOPITAL PRIVE TOULON HYERES ST ROCH</v>
      </c>
      <c r="C1018" t="str">
        <f>_xlfn.XLOOKUP(A1018,bdd_V102[FINESS juridique],bdd_V102[[Région du FINESS juridique ]],"")</f>
        <v>PROVENCE-ALPES-CÔTE D'AZUR</v>
      </c>
      <c r="D1018" s="1">
        <f>SUMIFS(bdd_V102[Activité combinée],bdd_V102[FINESS juridique],A1018)</f>
        <v>14365.5</v>
      </c>
      <c r="E1018" s="1">
        <f>SUMIFS(bdd_V102[Activité combinée],bdd_V102[FINESS juridique],A1018,bdd_V102[Validation prérequis SUN-ES], "Oui")</f>
        <v>0</v>
      </c>
      <c r="F1018" s="148">
        <f t="shared" si="31"/>
        <v>0</v>
      </c>
      <c r="G1018" s="1" t="str">
        <f t="shared" si="32"/>
        <v>Non</v>
      </c>
    </row>
    <row r="1019" spans="1:7">
      <c r="A1019" s="1">
        <v>830000451</v>
      </c>
      <c r="B1019" t="str">
        <f>_xlfn.XLOOKUP(A1019,bdd_V102[FINESS juridique],bdd_V102[Raison sociale juridique],"")</f>
        <v>ASSOCIATION CLINIQUE LES ESPERELS</v>
      </c>
      <c r="C1019" t="str">
        <f>_xlfn.XLOOKUP(A1019,bdd_V102[FINESS juridique],bdd_V102[[Région du FINESS juridique ]],"")</f>
        <v>PROVENCE-ALPES-CÔTE D'AZUR</v>
      </c>
      <c r="D1019" s="1">
        <f>SUMIFS(bdd_V102[Activité combinée],bdd_V102[FINESS juridique],A1019)</f>
        <v>10049</v>
      </c>
      <c r="E1019" s="1">
        <f>SUMIFS(bdd_V102[Activité combinée],bdd_V102[FINESS juridique],A1019,bdd_V102[Validation prérequis SUN-ES], "Oui")</f>
        <v>0</v>
      </c>
      <c r="F1019" s="148">
        <f t="shared" si="31"/>
        <v>0</v>
      </c>
      <c r="G1019" s="1" t="str">
        <f t="shared" si="32"/>
        <v>Non</v>
      </c>
    </row>
    <row r="1020" spans="1:7">
      <c r="A1020" s="1">
        <v>830000493</v>
      </c>
      <c r="B1020" t="str">
        <f>_xlfn.XLOOKUP(A1020,bdd_V102[FINESS juridique],bdd_V102[Raison sociale juridique],"")</f>
        <v>CENTRE DE GERONTOLOGIE SAINT FRANCOIS</v>
      </c>
      <c r="C1020" t="str">
        <f>_xlfn.XLOOKUP(A1020,bdd_V102[FINESS juridique],bdd_V102[[Région du FINESS juridique ]],"")</f>
        <v>PROVENCE-ALPES-CÔTE D'AZUR</v>
      </c>
      <c r="D1020" s="1">
        <f>SUMIFS(bdd_V102[Activité combinée],bdd_V102[FINESS juridique],A1020)</f>
        <v>36056.5</v>
      </c>
      <c r="E1020" s="1">
        <f>SUMIFS(bdd_V102[Activité combinée],bdd_V102[FINESS juridique],A1020,bdd_V102[Validation prérequis SUN-ES], "Oui")</f>
        <v>36056.5</v>
      </c>
      <c r="F1020" s="148">
        <f t="shared" si="31"/>
        <v>1</v>
      </c>
      <c r="G1020" s="1" t="str">
        <f t="shared" si="32"/>
        <v>Oui</v>
      </c>
    </row>
    <row r="1021" spans="1:7">
      <c r="A1021" s="1">
        <v>830000659</v>
      </c>
      <c r="B1021" t="str">
        <f>_xlfn.XLOOKUP(A1021,bdd_V102[FINESS juridique],bdd_V102[Raison sociale juridique],"")</f>
        <v>CLINIQUE SAINTE THERESE</v>
      </c>
      <c r="C1021" t="str">
        <f>_xlfn.XLOOKUP(A1021,bdd_V102[FINESS juridique],bdd_V102[[Région du FINESS juridique ]],"")</f>
        <v>PROVENCE-ALPES-CÔTE D'AZUR</v>
      </c>
      <c r="D1021" s="1">
        <f>SUMIFS(bdd_V102[Activité combinée],bdd_V102[FINESS juridique],A1021)</f>
        <v>15148.5</v>
      </c>
      <c r="E1021" s="1">
        <f>SUMIFS(bdd_V102[Activité combinée],bdd_V102[FINESS juridique],A1021,bdd_V102[Validation prérequis SUN-ES], "Oui")</f>
        <v>15148.5</v>
      </c>
      <c r="F1021" s="148">
        <f t="shared" si="31"/>
        <v>1</v>
      </c>
      <c r="G1021" s="1" t="str">
        <f t="shared" si="32"/>
        <v>Oui</v>
      </c>
    </row>
    <row r="1022" spans="1:7">
      <c r="A1022" s="1">
        <v>830001012</v>
      </c>
      <c r="B1022" t="str">
        <f>_xlfn.XLOOKUP(A1022,bdd_V102[FINESS juridique],bdd_V102[Raison sociale juridique],"")</f>
        <v>CLINIQUE LES TROIS SOLLIES</v>
      </c>
      <c r="C1022" t="str">
        <f>_xlfn.XLOOKUP(A1022,bdd_V102[FINESS juridique],bdd_V102[[Région du FINESS juridique ]],"")</f>
        <v>PROVENCE-ALPES-CÔTE D'AZUR</v>
      </c>
      <c r="D1022" s="1">
        <f>SUMIFS(bdd_V102[Activité combinée],bdd_V102[FINESS juridique],A1022)</f>
        <v>20727.25</v>
      </c>
      <c r="E1022" s="1">
        <f>SUMIFS(bdd_V102[Activité combinée],bdd_V102[FINESS juridique],A1022,bdd_V102[Validation prérequis SUN-ES], "Oui")</f>
        <v>20727.25</v>
      </c>
      <c r="F1022" s="148">
        <f t="shared" si="31"/>
        <v>1</v>
      </c>
      <c r="G1022" s="1" t="str">
        <f t="shared" si="32"/>
        <v>Oui</v>
      </c>
    </row>
    <row r="1023" spans="1:7">
      <c r="A1023" s="1">
        <v>830001855</v>
      </c>
      <c r="B1023" t="str">
        <f>_xlfn.XLOOKUP(A1023,bdd_V102[FINESS juridique],bdd_V102[Raison sociale juridique],"")</f>
        <v>SANTE ET SOLIDARITE DU VAR</v>
      </c>
      <c r="C1023" t="str">
        <f>_xlfn.XLOOKUP(A1023,bdd_V102[FINESS juridique],bdd_V102[[Région du FINESS juridique ]],"")</f>
        <v>PROVENCE-ALPES-CÔTE D'AZUR</v>
      </c>
      <c r="D1023" s="1">
        <f>SUMIFS(bdd_V102[Activité combinée],bdd_V102[FINESS juridique],A1023)</f>
        <v>67509.5</v>
      </c>
      <c r="E1023" s="1">
        <f>SUMIFS(bdd_V102[Activité combinée],bdd_V102[FINESS juridique],A1023,bdd_V102[Validation prérequis SUN-ES], "Oui")</f>
        <v>67509.5</v>
      </c>
      <c r="F1023" s="148">
        <f t="shared" si="31"/>
        <v>1</v>
      </c>
      <c r="G1023" s="1" t="str">
        <f t="shared" si="32"/>
        <v>Oui</v>
      </c>
    </row>
    <row r="1024" spans="1:7">
      <c r="A1024" s="1">
        <v>830002119</v>
      </c>
      <c r="B1024" t="str">
        <f>_xlfn.XLOOKUP(A1024,bdd_V102[FINESS juridique],bdd_V102[Raison sociale juridique],"")</f>
        <v>AVODD SITE CENTRE HAMBURGER</v>
      </c>
      <c r="C1024" t="str">
        <f>_xlfn.XLOOKUP(A1024,bdd_V102[FINESS juridique],bdd_V102[[Région du FINESS juridique ]],"")</f>
        <v>PROVENCE-ALPES-CÔTE D'AZUR</v>
      </c>
      <c r="D1024" s="1">
        <f>SUMIFS(bdd_V102[Activité combinée],bdd_V102[FINESS juridique],A1024)</f>
        <v>26200.5</v>
      </c>
      <c r="E1024" s="1">
        <f>SUMIFS(bdd_V102[Activité combinée],bdd_V102[FINESS juridique],A1024,bdd_V102[Validation prérequis SUN-ES], "Oui")</f>
        <v>0</v>
      </c>
      <c r="F1024" s="148">
        <f t="shared" si="31"/>
        <v>0</v>
      </c>
      <c r="G1024" s="1" t="str">
        <f t="shared" si="32"/>
        <v>Non</v>
      </c>
    </row>
    <row r="1025" spans="1:7">
      <c r="A1025" s="1">
        <v>830002432</v>
      </c>
      <c r="B1025" t="str">
        <f>_xlfn.XLOOKUP(A1025,bdd_V102[FINESS juridique],bdd_V102[Raison sociale juridique],"")</f>
        <v>SARL LE MONT D'AZUR</v>
      </c>
      <c r="C1025" t="str">
        <f>_xlfn.XLOOKUP(A1025,bdd_V102[FINESS juridique],bdd_V102[[Région du FINESS juridique ]],"")</f>
        <v>PROVENCE-ALPES-CÔTE D'AZUR</v>
      </c>
      <c r="D1025" s="1">
        <f>SUMIFS(bdd_V102[Activité combinée],bdd_V102[FINESS juridique],A1025)</f>
        <v>2771.5</v>
      </c>
      <c r="E1025" s="1">
        <f>SUMIFS(bdd_V102[Activité combinée],bdd_V102[FINESS juridique],A1025,bdd_V102[Validation prérequis SUN-ES], "Oui")</f>
        <v>0</v>
      </c>
      <c r="F1025" s="148">
        <f t="shared" si="31"/>
        <v>0</v>
      </c>
      <c r="G1025" s="1" t="str">
        <f t="shared" si="32"/>
        <v>Non</v>
      </c>
    </row>
    <row r="1026" spans="1:7">
      <c r="A1026" s="1">
        <v>830003521</v>
      </c>
      <c r="B1026" t="str">
        <f>_xlfn.XLOOKUP(A1026,bdd_V102[FINESS juridique],bdd_V102[Raison sociale juridique],"")</f>
        <v>DIAVERUM DRAGUIGNAN</v>
      </c>
      <c r="C1026" t="str">
        <f>_xlfn.XLOOKUP(A1026,bdd_V102[FINESS juridique],bdd_V102[[Région du FINESS juridique ]],"")</f>
        <v>PROVENCE-ALPES-CÔTE D'AZUR</v>
      </c>
      <c r="D1026" s="1">
        <f>SUMIFS(bdd_V102[Activité combinée],bdd_V102[FINESS juridique],A1026)</f>
        <v>11489</v>
      </c>
      <c r="E1026" s="1">
        <f>SUMIFS(bdd_V102[Activité combinée],bdd_V102[FINESS juridique],A1026,bdd_V102[Validation prérequis SUN-ES], "Oui")</f>
        <v>11489</v>
      </c>
      <c r="F1026" s="148">
        <f t="shared" si="31"/>
        <v>1</v>
      </c>
      <c r="G1026" s="1" t="str">
        <f t="shared" si="32"/>
        <v>Oui</v>
      </c>
    </row>
    <row r="1027" spans="1:7">
      <c r="A1027" s="1">
        <v>830003695</v>
      </c>
      <c r="B1027" t="str">
        <f>_xlfn.XLOOKUP(A1027,bdd_V102[FINESS juridique],bdd_V102[Raison sociale juridique],"")</f>
        <v>ASSOCIATION DE DIALYSE VAROISE</v>
      </c>
      <c r="C1027" t="str">
        <f>_xlfn.XLOOKUP(A1027,bdd_V102[FINESS juridique],bdd_V102[[Région du FINESS juridique ]],"")</f>
        <v>PROVENCE-ALPES-CÔTE D'AZUR</v>
      </c>
      <c r="D1027" s="1">
        <f>SUMIFS(bdd_V102[Activité combinée],bdd_V102[FINESS juridique],A1027)</f>
        <v>5074.5</v>
      </c>
      <c r="E1027" s="1">
        <f>SUMIFS(bdd_V102[Activité combinée],bdd_V102[FINESS juridique],A1027,bdd_V102[Validation prérequis SUN-ES], "Oui")</f>
        <v>0</v>
      </c>
      <c r="F1027" s="148">
        <f t="shared" si="31"/>
        <v>0</v>
      </c>
      <c r="G1027" s="1" t="str">
        <f t="shared" si="32"/>
        <v>Non</v>
      </c>
    </row>
    <row r="1028" spans="1:7">
      <c r="A1028" s="1">
        <v>830004958</v>
      </c>
      <c r="B1028" t="str">
        <f>_xlfn.XLOOKUP(A1028,bdd_V102[FINESS juridique],bdd_V102[Raison sociale juridique],"")</f>
        <v>CLINIQUE LE GOLFE</v>
      </c>
      <c r="C1028" t="str">
        <f>_xlfn.XLOOKUP(A1028,bdd_V102[FINESS juridique],bdd_V102[[Région du FINESS juridique ]],"")</f>
        <v>PROVENCE-ALPES-CÔTE D'AZUR</v>
      </c>
      <c r="D1028" s="1">
        <f>SUMIFS(bdd_V102[Activité combinée],bdd_V102[FINESS juridique],A1028)</f>
        <v>9791</v>
      </c>
      <c r="E1028" s="1">
        <f>SUMIFS(bdd_V102[Activité combinée],bdd_V102[FINESS juridique],A1028,bdd_V102[Validation prérequis SUN-ES], "Oui")</f>
        <v>9791</v>
      </c>
      <c r="F1028" s="148">
        <f t="shared" si="31"/>
        <v>1</v>
      </c>
      <c r="G1028" s="1" t="str">
        <f t="shared" si="32"/>
        <v>Oui</v>
      </c>
    </row>
    <row r="1029" spans="1:7">
      <c r="A1029" s="1">
        <v>830012639</v>
      </c>
      <c r="B1029" t="str">
        <f>_xlfn.XLOOKUP(A1029,bdd_V102[FINESS juridique],bdd_V102[Raison sociale juridique],"")</f>
        <v>CENTRE DE NEPHROLOGIE LES FLEURS</v>
      </c>
      <c r="C1029" t="str">
        <f>_xlfn.XLOOKUP(A1029,bdd_V102[FINESS juridique],bdd_V102[[Région du FINESS juridique ]],"")</f>
        <v>PROVENCE-ALPES-CÔTE D'AZUR</v>
      </c>
      <c r="D1029" s="1">
        <f>SUMIFS(bdd_V102[Activité combinée],bdd_V102[FINESS juridique],A1029)</f>
        <v>9947</v>
      </c>
      <c r="E1029" s="1">
        <f>SUMIFS(bdd_V102[Activité combinée],bdd_V102[FINESS juridique],A1029,bdd_V102[Validation prérequis SUN-ES], "Oui")</f>
        <v>9947</v>
      </c>
      <c r="F1029" s="148">
        <f t="shared" si="31"/>
        <v>1</v>
      </c>
      <c r="G1029" s="1" t="str">
        <f t="shared" si="32"/>
        <v>Oui</v>
      </c>
    </row>
    <row r="1030" spans="1:7">
      <c r="A1030" s="1">
        <v>830013678</v>
      </c>
      <c r="B1030" t="str">
        <f>_xlfn.XLOOKUP(A1030,bdd_V102[FINESS juridique],bdd_V102[Raison sociale juridique],"")</f>
        <v>ASSOCIATION JEAN LACHENAUD</v>
      </c>
      <c r="C1030" t="str">
        <f>_xlfn.XLOOKUP(A1030,bdd_V102[FINESS juridique],bdd_V102[[Région du FINESS juridique ]],"")</f>
        <v>PROVENCE-ALPES-CÔTE D'AZUR</v>
      </c>
      <c r="D1030" s="1">
        <f>SUMIFS(bdd_V102[Activité combinée],bdd_V102[FINESS juridique],A1030)</f>
        <v>37850.5</v>
      </c>
      <c r="E1030" s="1">
        <f>SUMIFS(bdd_V102[Activité combinée],bdd_V102[FINESS juridique],A1030,bdd_V102[Validation prérequis SUN-ES], "Oui")</f>
        <v>0</v>
      </c>
      <c r="F1030" s="148">
        <f t="shared" si="31"/>
        <v>0</v>
      </c>
      <c r="G1030" s="1" t="str">
        <f t="shared" si="32"/>
        <v>Non</v>
      </c>
    </row>
    <row r="1031" spans="1:7">
      <c r="A1031" s="1">
        <v>830014049</v>
      </c>
      <c r="B1031" t="str">
        <f>_xlfn.XLOOKUP(A1031,bdd_V102[FINESS juridique],bdd_V102[Raison sociale juridique],"")</f>
        <v>HOSPITALISATION A DOMICILE ST ANTOINE</v>
      </c>
      <c r="C1031" t="str">
        <f>_xlfn.XLOOKUP(A1031,bdd_V102[FINESS juridique],bdd_V102[[Région du FINESS juridique ]],"")</f>
        <v>PROVENCE-ALPES-CÔTE D'AZUR</v>
      </c>
      <c r="D1031" s="1">
        <f>SUMIFS(bdd_V102[Activité combinée],bdd_V102[FINESS juridique],A1031)</f>
        <v>9302</v>
      </c>
      <c r="E1031" s="1">
        <f>SUMIFS(bdd_V102[Activité combinée],bdd_V102[FINESS juridique],A1031,bdd_V102[Validation prérequis SUN-ES], "Oui")</f>
        <v>9302</v>
      </c>
      <c r="F1031" s="148">
        <f t="shared" si="31"/>
        <v>1</v>
      </c>
      <c r="G1031" s="1" t="str">
        <f t="shared" si="32"/>
        <v>Oui</v>
      </c>
    </row>
    <row r="1032" spans="1:7">
      <c r="A1032" s="1">
        <v>830017893</v>
      </c>
      <c r="B1032" t="str">
        <f>_xlfn.XLOOKUP(A1032,bdd_V102[FINESS juridique],bdd_V102[Raison sociale juridique],"")</f>
        <v>CENTRE EUROPEEN REEDUCATION DU SPORTIF</v>
      </c>
      <c r="C1032" t="str">
        <f>_xlfn.XLOOKUP(A1032,bdd_V102[FINESS juridique],bdd_V102[[Région du FINESS juridique ]],"")</f>
        <v>PROVENCE-ALPES-CÔTE D'AZUR</v>
      </c>
      <c r="D1032" s="1">
        <f>SUMIFS(bdd_V102[Activité combinée],bdd_V102[FINESS juridique],A1032)</f>
        <v>14628</v>
      </c>
      <c r="E1032" s="1">
        <f>SUMIFS(bdd_V102[Activité combinée],bdd_V102[FINESS juridique],A1032,bdd_V102[Validation prérequis SUN-ES], "Oui")</f>
        <v>0</v>
      </c>
      <c r="F1032" s="148">
        <f t="shared" si="31"/>
        <v>0</v>
      </c>
      <c r="G1032" s="1" t="str">
        <f t="shared" si="32"/>
        <v>Non</v>
      </c>
    </row>
    <row r="1033" spans="1:7">
      <c r="A1033" s="1">
        <v>830020855</v>
      </c>
      <c r="B1033" t="str">
        <f>_xlfn.XLOOKUP(A1033,bdd_V102[FINESS juridique],bdd_V102[Raison sociale juridique],"")</f>
        <v>POLYCLINIQUE LES FLEURS</v>
      </c>
      <c r="C1033" t="str">
        <f>_xlfn.XLOOKUP(A1033,bdd_V102[FINESS juridique],bdd_V102[[Région du FINESS juridique ]],"")</f>
        <v>PROVENCE-ALPES-CÔTE D'AZUR</v>
      </c>
      <c r="D1033" s="1">
        <f>SUMIFS(bdd_V102[Activité combinée],bdd_V102[FINESS juridique],A1033)</f>
        <v>56503.5</v>
      </c>
      <c r="E1033" s="1">
        <f>SUMIFS(bdd_V102[Activité combinée],bdd_V102[FINESS juridique],A1033,bdd_V102[Validation prérequis SUN-ES], "Oui")</f>
        <v>56503.5</v>
      </c>
      <c r="F1033" s="148">
        <f t="shared" si="31"/>
        <v>1</v>
      </c>
      <c r="G1033" s="1" t="str">
        <f t="shared" si="32"/>
        <v>Oui</v>
      </c>
    </row>
    <row r="1034" spans="1:7">
      <c r="A1034" s="1">
        <v>830100541</v>
      </c>
      <c r="B1034" t="str">
        <f>_xlfn.XLOOKUP(A1034,bdd_V102[FINESS juridique],bdd_V102[Raison sociale juridique],"")</f>
        <v>ASSOCIATION VAROISE HOP LEON BERARD</v>
      </c>
      <c r="C1034" t="str">
        <f>_xlfn.XLOOKUP(A1034,bdd_V102[FINESS juridique],bdd_V102[[Région du FINESS juridique ]],"")</f>
        <v>PROVENCE-ALPES-CÔTE D'AZUR</v>
      </c>
      <c r="D1034" s="1">
        <f>SUMIFS(bdd_V102[Activité combinée],bdd_V102[FINESS juridique],A1034)</f>
        <v>40027.5</v>
      </c>
      <c r="E1034" s="1">
        <f>SUMIFS(bdd_V102[Activité combinée],bdd_V102[FINESS juridique],A1034,bdd_V102[Validation prérequis SUN-ES], "Oui")</f>
        <v>40027.5</v>
      </c>
      <c r="F1034" s="148">
        <f t="shared" si="31"/>
        <v>1</v>
      </c>
      <c r="G1034" s="1" t="str">
        <f t="shared" si="32"/>
        <v>Oui</v>
      </c>
    </row>
    <row r="1035" spans="1:7">
      <c r="A1035" s="1">
        <v>830210084</v>
      </c>
      <c r="B1035" t="str">
        <f>_xlfn.XLOOKUP(A1035,bdd_V102[FINESS juridique],bdd_V102[Raison sociale juridique],"")</f>
        <v>MUTUELLES DE FRANCE DU VAR</v>
      </c>
      <c r="C1035" t="str">
        <f>_xlfn.XLOOKUP(A1035,bdd_V102[FINESS juridique],bdd_V102[[Région du FINESS juridique ]],"")</f>
        <v>PROVENCE-ALPES-CÔTE D'AZUR</v>
      </c>
      <c r="D1035" s="1">
        <f>SUMIFS(bdd_V102[Activité combinée],bdd_V102[FINESS juridique],A1035)</f>
        <v>20562</v>
      </c>
      <c r="E1035" s="1">
        <f>SUMIFS(bdd_V102[Activité combinée],bdd_V102[FINESS juridique],A1035,bdd_V102[Validation prérequis SUN-ES], "Oui")</f>
        <v>20562</v>
      </c>
      <c r="F1035" s="148">
        <f t="shared" ref="F1035:F1098" si="33">E1035/D1035</f>
        <v>1</v>
      </c>
      <c r="G1035" s="1" t="str">
        <f t="shared" si="32"/>
        <v>Oui</v>
      </c>
    </row>
    <row r="1036" spans="1:7">
      <c r="A1036" s="1">
        <v>840000608</v>
      </c>
      <c r="B1036" t="str">
        <f>_xlfn.XLOOKUP(A1036,bdd_V102[FINESS juridique],bdd_V102[Raison sociale juridique],"")</f>
        <v>POLYCLINIQUE URBAIN V</v>
      </c>
      <c r="C1036" t="str">
        <f>_xlfn.XLOOKUP(A1036,bdd_V102[FINESS juridique],bdd_V102[[Région du FINESS juridique ]],"")</f>
        <v>PROVENCE-ALPES-CÔTE D'AZUR</v>
      </c>
      <c r="D1036" s="1">
        <f>SUMIFS(bdd_V102[Activité combinée],bdd_V102[FINESS juridique],A1036)</f>
        <v>28199.5</v>
      </c>
      <c r="E1036" s="1">
        <f>SUMIFS(bdd_V102[Activité combinée],bdd_V102[FINESS juridique],A1036,bdd_V102[Validation prérequis SUN-ES], "Oui")</f>
        <v>28199.5</v>
      </c>
      <c r="F1036" s="148">
        <f t="shared" si="33"/>
        <v>1</v>
      </c>
      <c r="G1036" s="1" t="str">
        <f t="shared" si="32"/>
        <v>Oui</v>
      </c>
    </row>
    <row r="1037" spans="1:7">
      <c r="A1037" s="1">
        <v>840000640</v>
      </c>
      <c r="B1037" t="str">
        <f>_xlfn.XLOOKUP(A1037,bdd_V102[FINESS juridique],bdd_V102[Raison sociale juridique],"")</f>
        <v>CTRE CHIR MONTAGARD</v>
      </c>
      <c r="C1037" t="str">
        <f>_xlfn.XLOOKUP(A1037,bdd_V102[FINESS juridique],bdd_V102[[Région du FINESS juridique ]],"")</f>
        <v>PROVENCE-ALPES-CÔTE D'AZUR</v>
      </c>
      <c r="D1037" s="1">
        <f>SUMIFS(bdd_V102[Activité combinée],bdd_V102[FINESS juridique],A1037)</f>
        <v>7885.5</v>
      </c>
      <c r="E1037" s="1">
        <f>SUMIFS(bdd_V102[Activité combinée],bdd_V102[FINESS juridique],A1037,bdd_V102[Validation prérequis SUN-ES], "Oui")</f>
        <v>7885.5</v>
      </c>
      <c r="F1037" s="148">
        <f t="shared" si="33"/>
        <v>1</v>
      </c>
      <c r="G1037" s="1" t="str">
        <f t="shared" si="32"/>
        <v>Oui</v>
      </c>
    </row>
    <row r="1038" spans="1:7">
      <c r="A1038" s="1">
        <v>840000657</v>
      </c>
      <c r="B1038" t="str">
        <f>_xlfn.XLOOKUP(A1038,bdd_V102[FINESS juridique],bdd_V102[Raison sociale juridique],"")</f>
        <v>ASSOCIATION INSTITUT SAINTE CATHERINE</v>
      </c>
      <c r="C1038" t="str">
        <f>_xlfn.XLOOKUP(A1038,bdd_V102[FINESS juridique],bdd_V102[[Région du FINESS juridique ]],"")</f>
        <v>PROVENCE-ALPES-CÔTE D'AZUR</v>
      </c>
      <c r="D1038" s="1">
        <f>SUMIFS(bdd_V102[Activité combinée],bdd_V102[FINESS juridique],A1038)</f>
        <v>64387</v>
      </c>
      <c r="E1038" s="1">
        <f>SUMIFS(bdd_V102[Activité combinée],bdd_V102[FINESS juridique],A1038,bdd_V102[Validation prérequis SUN-ES], "Oui")</f>
        <v>64387</v>
      </c>
      <c r="F1038" s="148">
        <f t="shared" si="33"/>
        <v>1</v>
      </c>
      <c r="G1038" s="1" t="str">
        <f t="shared" si="32"/>
        <v>Oui</v>
      </c>
    </row>
    <row r="1039" spans="1:7">
      <c r="A1039" s="1">
        <v>840000673</v>
      </c>
      <c r="B1039" t="str">
        <f>_xlfn.XLOOKUP(A1039,bdd_V102[FINESS juridique],bdd_V102[Raison sociale juridique],"")</f>
        <v>SYNERGIA LUBERON</v>
      </c>
      <c r="C1039" t="str">
        <f>_xlfn.XLOOKUP(A1039,bdd_V102[FINESS juridique],bdd_V102[[Région du FINESS juridique ]],"")</f>
        <v>PROVENCE-ALPES-CÔTE D'AZUR</v>
      </c>
      <c r="D1039" s="1">
        <f>SUMIFS(bdd_V102[Activité combinée],bdd_V102[FINESS juridique],A1039)</f>
        <v>13730.5</v>
      </c>
      <c r="E1039" s="1">
        <f>SUMIFS(bdd_V102[Activité combinée],bdd_V102[FINESS juridique],A1039,bdd_V102[Validation prérequis SUN-ES], "Oui")</f>
        <v>0</v>
      </c>
      <c r="F1039" s="148">
        <f t="shared" si="33"/>
        <v>0</v>
      </c>
      <c r="G1039" s="1" t="str">
        <f t="shared" si="32"/>
        <v>Non</v>
      </c>
    </row>
    <row r="1040" spans="1:7">
      <c r="A1040" s="1">
        <v>840000707</v>
      </c>
      <c r="B1040" t="str">
        <f>_xlfn.XLOOKUP(A1040,bdd_V102[FINESS juridique],bdd_V102[Raison sociale juridique],"")</f>
        <v>CLINIQUE SAINT DIDIER</v>
      </c>
      <c r="C1040" t="str">
        <f>_xlfn.XLOOKUP(A1040,bdd_V102[FINESS juridique],bdd_V102[[Région du FINESS juridique ]],"")</f>
        <v>PROVENCE-ALPES-CÔTE D'AZUR</v>
      </c>
      <c r="D1040" s="1">
        <f>SUMIFS(bdd_V102[Activité combinée],bdd_V102[FINESS juridique],A1040)</f>
        <v>17498.5</v>
      </c>
      <c r="E1040" s="1">
        <f>SUMIFS(bdd_V102[Activité combinée],bdd_V102[FINESS juridique],A1040,bdd_V102[Validation prérequis SUN-ES], "Oui")</f>
        <v>17498.5</v>
      </c>
      <c r="F1040" s="148">
        <f t="shared" si="33"/>
        <v>1</v>
      </c>
      <c r="G1040" s="1" t="str">
        <f t="shared" si="32"/>
        <v>Oui</v>
      </c>
    </row>
    <row r="1041" spans="1:7">
      <c r="A1041" s="1">
        <v>840002844</v>
      </c>
      <c r="B1041" t="str">
        <f>_xlfn.XLOOKUP(A1041,bdd_V102[FINESS juridique],bdd_V102[Raison sociale juridique],"")</f>
        <v>ATIR</v>
      </c>
      <c r="C1041" t="str">
        <f>_xlfn.XLOOKUP(A1041,bdd_V102[FINESS juridique],bdd_V102[[Région du FINESS juridique ]],"")</f>
        <v>PROVENCE-ALPES-CÔTE D'AZUR</v>
      </c>
      <c r="D1041" s="1">
        <f>SUMIFS(bdd_V102[Activité combinée],bdd_V102[FINESS juridique],A1041)</f>
        <v>35490.5</v>
      </c>
      <c r="E1041" s="1">
        <f>SUMIFS(bdd_V102[Activité combinée],bdd_V102[FINESS juridique],A1041,bdd_V102[Validation prérequis SUN-ES], "Oui")</f>
        <v>0</v>
      </c>
      <c r="F1041" s="148">
        <f t="shared" si="33"/>
        <v>0</v>
      </c>
      <c r="G1041" s="1" t="str">
        <f t="shared" si="32"/>
        <v>Non</v>
      </c>
    </row>
    <row r="1042" spans="1:7">
      <c r="A1042" s="1">
        <v>840003164</v>
      </c>
      <c r="B1042" t="str">
        <f>_xlfn.XLOOKUP(A1042,bdd_V102[FINESS juridique],bdd_V102[Raison sociale juridique],"")</f>
        <v>HADAR</v>
      </c>
      <c r="C1042" t="str">
        <f>_xlfn.XLOOKUP(A1042,bdd_V102[FINESS juridique],bdd_V102[[Région du FINESS juridique ]],"")</f>
        <v>PROVENCE-ALPES-CÔTE D'AZUR</v>
      </c>
      <c r="D1042" s="1">
        <f>SUMIFS(bdd_V102[Activité combinée],bdd_V102[FINESS juridique],A1042)</f>
        <v>20677</v>
      </c>
      <c r="E1042" s="1">
        <f>SUMIFS(bdd_V102[Activité combinée],bdd_V102[FINESS juridique],A1042,bdd_V102[Validation prérequis SUN-ES], "Oui")</f>
        <v>20677</v>
      </c>
      <c r="F1042" s="148">
        <f t="shared" si="33"/>
        <v>1</v>
      </c>
      <c r="G1042" s="1" t="str">
        <f t="shared" si="32"/>
        <v>Oui</v>
      </c>
    </row>
    <row r="1043" spans="1:7">
      <c r="A1043" s="1">
        <v>840003651</v>
      </c>
      <c r="B1043" t="str">
        <f>_xlfn.XLOOKUP(A1043,bdd_V102[FINESS juridique],bdd_V102[Raison sociale juridique],"")</f>
        <v>CLINIQUE D'ORANGE GROUPE ELSAN</v>
      </c>
      <c r="C1043" t="str">
        <f>_xlfn.XLOOKUP(A1043,bdd_V102[FINESS juridique],bdd_V102[[Région du FINESS juridique ]],"")</f>
        <v>PROVENCE-ALPES-CÔTE D'AZUR</v>
      </c>
      <c r="D1043" s="1">
        <f>SUMIFS(bdd_V102[Activité combinée],bdd_V102[FINESS juridique],A1043)</f>
        <v>14929.5</v>
      </c>
      <c r="E1043" s="1">
        <f>SUMIFS(bdd_V102[Activité combinée],bdd_V102[FINESS juridique],A1043,bdd_V102[Validation prérequis SUN-ES], "Oui")</f>
        <v>14929.5</v>
      </c>
      <c r="F1043" s="148">
        <f t="shared" si="33"/>
        <v>1</v>
      </c>
      <c r="G1043" s="1" t="str">
        <f t="shared" si="32"/>
        <v>Oui</v>
      </c>
    </row>
    <row r="1044" spans="1:7">
      <c r="A1044" s="1">
        <v>840003685</v>
      </c>
      <c r="B1044" t="str">
        <f>_xlfn.XLOOKUP(A1044,bdd_V102[FINESS juridique],bdd_V102[Raison sociale juridique],"")</f>
        <v>CLINIQUE RHONE DURANCE</v>
      </c>
      <c r="C1044" t="str">
        <f>_xlfn.XLOOKUP(A1044,bdd_V102[FINESS juridique],bdd_V102[[Région du FINESS juridique ]],"")</f>
        <v>PROVENCE-ALPES-CÔTE D'AZUR</v>
      </c>
      <c r="D1044" s="1">
        <f>SUMIFS(bdd_V102[Activité combinée],bdd_V102[FINESS juridique],A1044)</f>
        <v>37685.5</v>
      </c>
      <c r="E1044" s="1">
        <f>SUMIFS(bdd_V102[Activité combinée],bdd_V102[FINESS juridique],A1044,bdd_V102[Validation prérequis SUN-ES], "Oui")</f>
        <v>37685.5</v>
      </c>
      <c r="F1044" s="148">
        <f t="shared" si="33"/>
        <v>1</v>
      </c>
      <c r="G1044" s="1" t="str">
        <f t="shared" si="32"/>
        <v>Oui</v>
      </c>
    </row>
    <row r="1045" spans="1:7">
      <c r="A1045" s="1">
        <v>840014658</v>
      </c>
      <c r="B1045" t="str">
        <f>_xlfn.XLOOKUP(A1045,bdd_V102[FINESS juridique],bdd_V102[Raison sociale juridique],"")</f>
        <v>CLINIQUE FONTVERT</v>
      </c>
      <c r="C1045" t="str">
        <f>_xlfn.XLOOKUP(A1045,bdd_V102[FINESS juridique],bdd_V102[[Région du FINESS juridique ]],"")</f>
        <v>PROVENCE-ALPES-CÔTE D'AZUR</v>
      </c>
      <c r="D1045" s="1">
        <f>SUMIFS(bdd_V102[Activité combinée],bdd_V102[FINESS juridique],A1045)</f>
        <v>29407.5</v>
      </c>
      <c r="E1045" s="1">
        <f>SUMIFS(bdd_V102[Activité combinée],bdd_V102[FINESS juridique],A1045,bdd_V102[Validation prérequis SUN-ES], "Oui")</f>
        <v>29407.5</v>
      </c>
      <c r="F1045" s="148">
        <f t="shared" si="33"/>
        <v>1</v>
      </c>
      <c r="G1045" s="1" t="str">
        <f t="shared" si="32"/>
        <v>Oui</v>
      </c>
    </row>
    <row r="1046" spans="1:7">
      <c r="A1046" s="1">
        <v>840017164</v>
      </c>
      <c r="B1046" t="str">
        <f>_xlfn.XLOOKUP(A1046,bdd_V102[FINESS juridique],bdd_V102[Raison sociale juridique],"")</f>
        <v>SYNERGIA VENTOUX</v>
      </c>
      <c r="C1046" t="str">
        <f>_xlfn.XLOOKUP(A1046,bdd_V102[FINESS juridique],bdd_V102[[Région du FINESS juridique ]],"")</f>
        <v>PROVENCE-ALPES-CÔTE D'AZUR</v>
      </c>
      <c r="D1046" s="1">
        <f>SUMIFS(bdd_V102[Activité combinée],bdd_V102[FINESS juridique],A1046)</f>
        <v>22298</v>
      </c>
      <c r="E1046" s="1">
        <f>SUMIFS(bdd_V102[Activité combinée],bdd_V102[FINESS juridique],A1046,bdd_V102[Validation prérequis SUN-ES], "Oui")</f>
        <v>22298</v>
      </c>
      <c r="F1046" s="148">
        <f t="shared" si="33"/>
        <v>1</v>
      </c>
      <c r="G1046" s="1" t="str">
        <f t="shared" si="32"/>
        <v>Oui</v>
      </c>
    </row>
    <row r="1047" spans="1:7">
      <c r="A1047" s="1">
        <v>840018667</v>
      </c>
      <c r="B1047" t="str">
        <f>_xlfn.XLOOKUP(A1047,bdd_V102[FINESS juridique],bdd_V102[Raison sociale juridique],"")</f>
        <v>CLINIQUE MONT VENTOUX</v>
      </c>
      <c r="C1047" t="str">
        <f>_xlfn.XLOOKUP(A1047,bdd_V102[FINESS juridique],bdd_V102[[Région du FINESS juridique ]],"")</f>
        <v>PROVENCE-ALPES-CÔTE D'AZUR</v>
      </c>
      <c r="D1047" s="1">
        <f>SUMIFS(bdd_V102[Activité combinée],bdd_V102[FINESS juridique],A1047)</f>
        <v>16267</v>
      </c>
      <c r="E1047" s="1">
        <f>SUMIFS(bdd_V102[Activité combinée],bdd_V102[FINESS juridique],A1047,bdd_V102[Validation prérequis SUN-ES], "Oui")</f>
        <v>16267</v>
      </c>
      <c r="F1047" s="148">
        <f t="shared" si="33"/>
        <v>1</v>
      </c>
      <c r="G1047" s="1" t="str">
        <f t="shared" si="32"/>
        <v>Oui</v>
      </c>
    </row>
    <row r="1048" spans="1:7">
      <c r="A1048" s="1">
        <v>840019053</v>
      </c>
      <c r="B1048" t="str">
        <f>_xlfn.XLOOKUP(A1048,bdd_V102[FINESS juridique],bdd_V102[Raison sociale juridique],"")</f>
        <v>GCS UNITE SENOLOGIQUE VENTOUX</v>
      </c>
      <c r="C1048" t="str">
        <f>_xlfn.XLOOKUP(A1048,bdd_V102[FINESS juridique],bdd_V102[[Région du FINESS juridique ]],"")</f>
        <v>PROVENCE-ALPES-CÔTE D'AZUR</v>
      </c>
      <c r="D1048" s="1">
        <f>SUMIFS(bdd_V102[Activité combinée],bdd_V102[FINESS juridique],A1048)</f>
        <v>205.5</v>
      </c>
      <c r="E1048" s="1">
        <f>SUMIFS(bdd_V102[Activité combinée],bdd_V102[FINESS juridique],A1048,bdd_V102[Validation prérequis SUN-ES], "Oui")</f>
        <v>0</v>
      </c>
      <c r="F1048" s="148">
        <f t="shared" si="33"/>
        <v>0</v>
      </c>
      <c r="G1048" s="1" t="str">
        <f t="shared" si="32"/>
        <v>Non</v>
      </c>
    </row>
    <row r="1049" spans="1:7">
      <c r="A1049" s="1">
        <v>850005968</v>
      </c>
      <c r="B1049" t="str">
        <f>_xlfn.XLOOKUP(A1049,bdd_V102[FINESS juridique],bdd_V102[Raison sociale juridique],"")</f>
        <v>ASSOCIA.  HOPITAL A DOMICILE DE VENDEE</v>
      </c>
      <c r="C1049" t="str">
        <f>_xlfn.XLOOKUP(A1049,bdd_V102[FINESS juridique],bdd_V102[[Région du FINESS juridique ]],"")</f>
        <v>PAYS DE LA LOIRE</v>
      </c>
      <c r="D1049" s="1">
        <f>SUMIFS(bdd_V102[Activité combinée],bdd_V102[FINESS juridique],A1049)</f>
        <v>43312</v>
      </c>
      <c r="E1049" s="1">
        <f>SUMIFS(bdd_V102[Activité combinée],bdd_V102[FINESS juridique],A1049,bdd_V102[Validation prérequis SUN-ES], "Oui")</f>
        <v>43312</v>
      </c>
      <c r="F1049" s="148">
        <f t="shared" si="33"/>
        <v>1</v>
      </c>
      <c r="G1049" s="1" t="str">
        <f t="shared" si="32"/>
        <v>Oui</v>
      </c>
    </row>
    <row r="1050" spans="1:7">
      <c r="A1050" s="1">
        <v>850013244</v>
      </c>
      <c r="B1050" t="str">
        <f>_xlfn.XLOOKUP(A1050,bdd_V102[FINESS juridique],bdd_V102[Raison sociale juridique],"")</f>
        <v>CLINIQUE SAINT CHARLES</v>
      </c>
      <c r="C1050" t="str">
        <f>_xlfn.XLOOKUP(A1050,bdd_V102[FINESS juridique],bdd_V102[[Région du FINESS juridique ]],"")</f>
        <v>PAYS DE LA LOIRE</v>
      </c>
      <c r="D1050" s="1">
        <f>SUMIFS(bdd_V102[Activité combinée],bdd_V102[FINESS juridique],A1050)</f>
        <v>57025</v>
      </c>
      <c r="E1050" s="1">
        <f>SUMIFS(bdd_V102[Activité combinée],bdd_V102[FINESS juridique],A1050,bdd_V102[Validation prérequis SUN-ES], "Oui")</f>
        <v>57025</v>
      </c>
      <c r="F1050" s="148">
        <f t="shared" si="33"/>
        <v>1</v>
      </c>
      <c r="G1050" s="1" t="str">
        <f t="shared" si="32"/>
        <v>Oui</v>
      </c>
    </row>
    <row r="1051" spans="1:7">
      <c r="A1051" s="1">
        <v>850013269</v>
      </c>
      <c r="B1051" t="str">
        <f>_xlfn.XLOOKUP(A1051,bdd_V102[FINESS juridique],bdd_V102[Raison sociale juridique],"")</f>
        <v>SA CLINIQUE CHIRURGICALE PORTE OCEANE</v>
      </c>
      <c r="C1051" t="str">
        <f>_xlfn.XLOOKUP(A1051,bdd_V102[FINESS juridique],bdd_V102[[Région du FINESS juridique ]],"")</f>
        <v>PAYS DE LA LOIRE</v>
      </c>
      <c r="D1051" s="1">
        <f>SUMIFS(bdd_V102[Activité combinée],bdd_V102[FINESS juridique],A1051)</f>
        <v>24727.5</v>
      </c>
      <c r="E1051" s="1">
        <f>SUMIFS(bdd_V102[Activité combinée],bdd_V102[FINESS juridique],A1051,bdd_V102[Validation prérequis SUN-ES], "Oui")</f>
        <v>24727.5</v>
      </c>
      <c r="F1051" s="148">
        <f t="shared" si="33"/>
        <v>1</v>
      </c>
      <c r="G1051" s="1" t="str">
        <f t="shared" si="32"/>
        <v>Oui</v>
      </c>
    </row>
    <row r="1052" spans="1:7">
      <c r="A1052" s="1">
        <v>850022948</v>
      </c>
      <c r="B1052" t="str">
        <f>_xlfn.XLOOKUP(A1052,bdd_V102[FINESS juridique],bdd_V102[Raison sociale juridique],"")</f>
        <v>S.A. CLINIQUE SUD VENDEE</v>
      </c>
      <c r="C1052" t="str">
        <f>_xlfn.XLOOKUP(A1052,bdd_V102[FINESS juridique],bdd_V102[[Région du FINESS juridique ]],"")</f>
        <v>PAYS DE LA LOIRE</v>
      </c>
      <c r="D1052" s="1">
        <f>SUMIFS(bdd_V102[Activité combinée],bdd_V102[FINESS juridique],A1052)</f>
        <v>17025.5</v>
      </c>
      <c r="E1052" s="1">
        <f>SUMIFS(bdd_V102[Activité combinée],bdd_V102[FINESS juridique],A1052,bdd_V102[Validation prérequis SUN-ES], "Oui")</f>
        <v>17025.5</v>
      </c>
      <c r="F1052" s="148">
        <f t="shared" si="33"/>
        <v>1</v>
      </c>
      <c r="G1052" s="1" t="str">
        <f t="shared" si="32"/>
        <v>Oui</v>
      </c>
    </row>
    <row r="1053" spans="1:7">
      <c r="A1053" s="1">
        <v>850026378</v>
      </c>
      <c r="B1053" t="str">
        <f>_xlfn.XLOOKUP(A1053,bdd_V102[FINESS juridique],bdd_V102[Raison sociale juridique],"")</f>
        <v>UNION GESTIONNAIRE VILLA NOTRE DAME</v>
      </c>
      <c r="C1053" t="str">
        <f>_xlfn.XLOOKUP(A1053,bdd_V102[FINESS juridique],bdd_V102[[Région du FINESS juridique ]],"")</f>
        <v>PAYS DE LA LOIRE</v>
      </c>
      <c r="D1053" s="1">
        <f>SUMIFS(bdd_V102[Activité combinée],bdd_V102[FINESS juridique],A1053)</f>
        <v>13422</v>
      </c>
      <c r="E1053" s="1">
        <f>SUMIFS(bdd_V102[Activité combinée],bdd_V102[FINESS juridique],A1053,bdd_V102[Validation prérequis SUN-ES], "Oui")</f>
        <v>13422</v>
      </c>
      <c r="F1053" s="148">
        <f t="shared" si="33"/>
        <v>1</v>
      </c>
      <c r="G1053" s="1" t="str">
        <f t="shared" si="32"/>
        <v>Oui</v>
      </c>
    </row>
    <row r="1054" spans="1:7">
      <c r="A1054" s="1">
        <v>860000140</v>
      </c>
      <c r="B1054" t="str">
        <f>_xlfn.XLOOKUP(A1054,bdd_V102[FINESS juridique],bdd_V102[Raison sociale juridique],"")</f>
        <v>S.A.E. CLINIQUE FIEF DE GRIMOIRE</v>
      </c>
      <c r="C1054" t="str">
        <f>_xlfn.XLOOKUP(A1054,bdd_V102[FINESS juridique],bdd_V102[[Région du FINESS juridique ]],"")</f>
        <v>NOUVELLE-AQUITAINE</v>
      </c>
      <c r="D1054" s="1">
        <f>SUMIFS(bdd_V102[Activité combinée],bdd_V102[FINESS juridique],A1054)</f>
        <v>19127</v>
      </c>
      <c r="E1054" s="1">
        <f>SUMIFS(bdd_V102[Activité combinée],bdd_V102[FINESS juridique],A1054,bdd_V102[Validation prérequis SUN-ES], "Oui")</f>
        <v>19127</v>
      </c>
      <c r="F1054" s="148">
        <f t="shared" si="33"/>
        <v>1</v>
      </c>
      <c r="G1054" s="1" t="str">
        <f t="shared" si="32"/>
        <v>Oui</v>
      </c>
    </row>
    <row r="1055" spans="1:7">
      <c r="A1055" s="1">
        <v>860003110</v>
      </c>
      <c r="B1055" t="str">
        <f>_xlfn.XLOOKUP(A1055,bdd_V102[FINESS juridique],bdd_V102[Raison sociale juridique],"")</f>
        <v>S.A.R.L. "LA GIBAUDERIE"</v>
      </c>
      <c r="C1055" t="str">
        <f>_xlfn.XLOOKUP(A1055,bdd_V102[FINESS juridique],bdd_V102[[Région du FINESS juridique ]],"")</f>
        <v>NOUVELLE-AQUITAINE</v>
      </c>
      <c r="D1055" s="1">
        <f>SUMIFS(bdd_V102[Activité combinée],bdd_V102[FINESS juridique],A1055)</f>
        <v>12548.5</v>
      </c>
      <c r="E1055" s="1">
        <f>SUMIFS(bdd_V102[Activité combinée],bdd_V102[FINESS juridique],A1055,bdd_V102[Validation prérequis SUN-ES], "Oui")</f>
        <v>12548.5</v>
      </c>
      <c r="F1055" s="148">
        <f t="shared" si="33"/>
        <v>1</v>
      </c>
      <c r="G1055" s="1" t="str">
        <f t="shared" si="32"/>
        <v>Oui</v>
      </c>
    </row>
    <row r="1056" spans="1:7">
      <c r="A1056" s="1">
        <v>860008879</v>
      </c>
      <c r="B1056" t="str">
        <f>_xlfn.XLOOKUP(A1056,bdd_V102[FINESS juridique],bdd_V102[Raison sociale juridique],"")</f>
        <v>SAS HAD DE POITIERS</v>
      </c>
      <c r="C1056" t="str">
        <f>_xlfn.XLOOKUP(A1056,bdd_V102[FINESS juridique],bdd_V102[[Région du FINESS juridique ]],"")</f>
        <v>NOUVELLE-AQUITAINE</v>
      </c>
      <c r="D1056" s="1">
        <f>SUMIFS(bdd_V102[Activité combinée],bdd_V102[FINESS juridique],A1056)</f>
        <v>17088.5</v>
      </c>
      <c r="E1056" s="1">
        <f>SUMIFS(bdd_V102[Activité combinée],bdd_V102[FINESS juridique],A1056,bdd_V102[Validation prérequis SUN-ES], "Oui")</f>
        <v>17088.5</v>
      </c>
      <c r="F1056" s="148">
        <f t="shared" si="33"/>
        <v>1</v>
      </c>
      <c r="G1056" s="1" t="str">
        <f t="shared" si="32"/>
        <v>Oui</v>
      </c>
    </row>
    <row r="1057" spans="1:7">
      <c r="A1057" s="1">
        <v>860010313</v>
      </c>
      <c r="B1057" t="str">
        <f>_xlfn.XLOOKUP(A1057,bdd_V102[FINESS juridique],bdd_V102[Raison sociale juridique],"")</f>
        <v>SA POLYCLINIQUE DE POITIERS</v>
      </c>
      <c r="C1057" t="str">
        <f>_xlfn.XLOOKUP(A1057,bdd_V102[FINESS juridique],bdd_V102[[Région du FINESS juridique ]],"")</f>
        <v>NOUVELLE-AQUITAINE</v>
      </c>
      <c r="D1057" s="1">
        <f>SUMIFS(bdd_V102[Activité combinée],bdd_V102[FINESS juridique],A1057)</f>
        <v>47578.5</v>
      </c>
      <c r="E1057" s="1">
        <f>SUMIFS(bdd_V102[Activité combinée],bdd_V102[FINESS juridique],A1057,bdd_V102[Validation prérequis SUN-ES], "Oui")</f>
        <v>47578.5</v>
      </c>
      <c r="F1057" s="148">
        <f t="shared" si="33"/>
        <v>1</v>
      </c>
      <c r="G1057" s="1" t="str">
        <f t="shared" ref="G1057:G1115" si="34">IF(F1057&gt;=90%,"Oui","Non")</f>
        <v>Oui</v>
      </c>
    </row>
    <row r="1058" spans="1:7">
      <c r="A1058" s="1">
        <v>860010750</v>
      </c>
      <c r="B1058" t="str">
        <f>_xlfn.XLOOKUP(A1058,bdd_V102[FINESS juridique],bdd_V102[Raison sociale juridique],"")</f>
        <v>CLINIQUE DE CHATELLERAULT</v>
      </c>
      <c r="C1058" t="str">
        <f>_xlfn.XLOOKUP(A1058,bdd_V102[FINESS juridique],bdd_V102[[Région du FINESS juridique ]],"")</f>
        <v>NOUVELLE-AQUITAINE</v>
      </c>
      <c r="D1058" s="1">
        <f>SUMIFS(bdd_V102[Activité combinée],bdd_V102[FINESS juridique],A1058)</f>
        <v>11786</v>
      </c>
      <c r="E1058" s="1">
        <f>SUMIFS(bdd_V102[Activité combinée],bdd_V102[FINESS juridique],A1058,bdd_V102[Validation prérequis SUN-ES], "Oui")</f>
        <v>0</v>
      </c>
      <c r="F1058" s="148">
        <f t="shared" si="33"/>
        <v>0</v>
      </c>
      <c r="G1058" s="1" t="str">
        <f t="shared" si="34"/>
        <v>Non</v>
      </c>
    </row>
    <row r="1059" spans="1:7">
      <c r="A1059" s="1">
        <v>860012913</v>
      </c>
      <c r="B1059" t="str">
        <f>_xlfn.XLOOKUP(A1059,bdd_V102[FINESS juridique],bdd_V102[Raison sociale juridique],"")</f>
        <v>GCS HANDICAP SENSORIEL DU POITOU-CH.</v>
      </c>
      <c r="C1059" t="str">
        <f>_xlfn.XLOOKUP(A1059,bdd_V102[FINESS juridique],bdd_V102[[Région du FINESS juridique ]],"")</f>
        <v>NOUVELLE-AQUITAINE</v>
      </c>
      <c r="D1059" s="1">
        <f>SUMIFS(bdd_V102[Activité combinée],bdd_V102[FINESS juridique],A1059)</f>
        <v>2384.5</v>
      </c>
      <c r="E1059" s="1">
        <f>SUMIFS(bdd_V102[Activité combinée],bdd_V102[FINESS juridique],A1059,bdd_V102[Validation prérequis SUN-ES], "Oui")</f>
        <v>1824.5</v>
      </c>
      <c r="F1059" s="148">
        <f t="shared" si="33"/>
        <v>0.7651499266093521</v>
      </c>
      <c r="G1059" s="1" t="str">
        <f t="shared" si="34"/>
        <v>Non</v>
      </c>
    </row>
    <row r="1060" spans="1:7">
      <c r="A1060" s="1">
        <v>860793397</v>
      </c>
      <c r="B1060" t="str">
        <f>_xlfn.XLOOKUP(A1060,bdd_V102[FINESS juridique],bdd_V102[Raison sociale juridique],"")</f>
        <v>ASS. DE LA GANDILLONNERIE</v>
      </c>
      <c r="C1060" t="str">
        <f>_xlfn.XLOOKUP(A1060,bdd_V102[FINESS juridique],bdd_V102[[Région du FINESS juridique ]],"")</f>
        <v>NOUVELLE-AQUITAINE</v>
      </c>
      <c r="D1060" s="1">
        <f>SUMIFS(bdd_V102[Activité combinée],bdd_V102[FINESS juridique],A1060)</f>
        <v>9949</v>
      </c>
      <c r="E1060" s="1">
        <f>SUMIFS(bdd_V102[Activité combinée],bdd_V102[FINESS juridique],A1060,bdd_V102[Validation prérequis SUN-ES], "Oui")</f>
        <v>0</v>
      </c>
      <c r="F1060" s="148">
        <f t="shared" si="33"/>
        <v>0</v>
      </c>
      <c r="G1060" s="1" t="str">
        <f t="shared" si="34"/>
        <v>Non</v>
      </c>
    </row>
    <row r="1061" spans="1:7">
      <c r="A1061" s="1">
        <v>870000700</v>
      </c>
      <c r="B1061" t="str">
        <f>_xlfn.XLOOKUP(A1061,bdd_V102[FINESS juridique],bdd_V102[Raison sociale juridique],"")</f>
        <v>ALURAD</v>
      </c>
      <c r="C1061" t="str">
        <f>_xlfn.XLOOKUP(A1061,bdd_V102[FINESS juridique],bdd_V102[[Région du FINESS juridique ]],"")</f>
        <v>NOUVELLE-AQUITAINE</v>
      </c>
      <c r="D1061" s="1">
        <f>SUMIFS(bdd_V102[Activité combinée],bdd_V102[FINESS juridique],A1061)</f>
        <v>7180.5</v>
      </c>
      <c r="E1061" s="1">
        <f>SUMIFS(bdd_V102[Activité combinée],bdd_V102[FINESS juridique],A1061,bdd_V102[Validation prérequis SUN-ES], "Oui")</f>
        <v>7180.5</v>
      </c>
      <c r="F1061" s="148">
        <f t="shared" si="33"/>
        <v>1</v>
      </c>
      <c r="G1061" s="1" t="str">
        <f t="shared" si="34"/>
        <v>Oui</v>
      </c>
    </row>
    <row r="1062" spans="1:7">
      <c r="A1062" s="1">
        <v>870000973</v>
      </c>
      <c r="B1062" t="str">
        <f>_xlfn.XLOOKUP(A1062,bdd_V102[FINESS juridique],bdd_V102[Raison sociale juridique],"")</f>
        <v>SAS CLINIQUE SANTE MENTALE ST MAURICE</v>
      </c>
      <c r="C1062" t="str">
        <f>_xlfn.XLOOKUP(A1062,bdd_V102[FINESS juridique],bdd_V102[[Région du FINESS juridique ]],"")</f>
        <v>NOUVELLE-AQUITAINE</v>
      </c>
      <c r="D1062" s="1">
        <f>SUMIFS(bdd_V102[Activité combinée],bdd_V102[FINESS juridique],A1062)</f>
        <v>6293.75</v>
      </c>
      <c r="E1062" s="1">
        <f>SUMIFS(bdd_V102[Activité combinée],bdd_V102[FINESS juridique],A1062,bdd_V102[Validation prérequis SUN-ES], "Oui")</f>
        <v>6293.75</v>
      </c>
      <c r="F1062" s="148">
        <f t="shared" si="33"/>
        <v>1</v>
      </c>
      <c r="G1062" s="1" t="str">
        <f t="shared" si="34"/>
        <v>Oui</v>
      </c>
    </row>
    <row r="1063" spans="1:7">
      <c r="A1063" s="1">
        <v>870004074</v>
      </c>
      <c r="B1063" t="str">
        <f>_xlfn.XLOOKUP(A1063,bdd_V102[FINESS juridique],bdd_V102[Raison sociale juridique],"")</f>
        <v>ASSO SANTE SERVICE LIMOUSIN</v>
      </c>
      <c r="C1063" t="str">
        <f>_xlfn.XLOOKUP(A1063,bdd_V102[FINESS juridique],bdd_V102[[Région du FINESS juridique ]],"")</f>
        <v>NOUVELLE-AQUITAINE</v>
      </c>
      <c r="D1063" s="1">
        <f>SUMIFS(bdd_V102[Activité combinée],bdd_V102[FINESS juridique],A1063)</f>
        <v>10143</v>
      </c>
      <c r="E1063" s="1">
        <f>SUMIFS(bdd_V102[Activité combinée],bdd_V102[FINESS juridique],A1063,bdd_V102[Validation prérequis SUN-ES], "Oui")</f>
        <v>10143</v>
      </c>
      <c r="F1063" s="148">
        <f t="shared" si="33"/>
        <v>1</v>
      </c>
      <c r="G1063" s="1" t="str">
        <f t="shared" si="34"/>
        <v>Oui</v>
      </c>
    </row>
    <row r="1064" spans="1:7">
      <c r="A1064" s="1">
        <v>870015336</v>
      </c>
      <c r="B1064" t="str">
        <f>_xlfn.XLOOKUP(A1064,bdd_V102[FINESS juridique],bdd_V102[Raison sociale juridique],"")</f>
        <v>UNION GESTION ETS ASSURANCE MALADIE</v>
      </c>
      <c r="C1064" t="str">
        <f>_xlfn.XLOOKUP(A1064,bdd_V102[FINESS juridique],bdd_V102[[Région du FINESS juridique ]],"")</f>
        <v>NOUVELLE-AQUITAINE</v>
      </c>
      <c r="D1064" s="1">
        <f>SUMIFS(bdd_V102[Activité combinée],bdd_V102[FINESS juridique],A1064)</f>
        <v>41149.5</v>
      </c>
      <c r="E1064" s="1">
        <f>SUMIFS(bdd_V102[Activité combinée],bdd_V102[FINESS juridique],A1064,bdd_V102[Validation prérequis SUN-ES], "Oui")</f>
        <v>41149.5</v>
      </c>
      <c r="F1064" s="148">
        <f t="shared" si="33"/>
        <v>1</v>
      </c>
      <c r="G1064" s="1" t="str">
        <f t="shared" si="34"/>
        <v>Oui</v>
      </c>
    </row>
    <row r="1065" spans="1:7">
      <c r="A1065" s="1">
        <v>870016722</v>
      </c>
      <c r="B1065" t="str">
        <f>_xlfn.XLOOKUP(A1065,bdd_V102[FINESS juridique],bdd_V102[Raison sociale juridique],"")</f>
        <v>MUTUALITE FRANCAISE LIMOUSINE</v>
      </c>
      <c r="C1065" t="str">
        <f>_xlfn.XLOOKUP(A1065,bdd_V102[FINESS juridique],bdd_V102[[Région du FINESS juridique ]],"")</f>
        <v>NOUVELLE-AQUITAINE</v>
      </c>
      <c r="D1065" s="1">
        <f>SUMIFS(bdd_V102[Activité combinée],bdd_V102[FINESS juridique],A1065)</f>
        <v>17340.5</v>
      </c>
      <c r="E1065" s="1">
        <f>SUMIFS(bdd_V102[Activité combinée],bdd_V102[FINESS juridique],A1065,bdd_V102[Validation prérequis SUN-ES], "Oui")</f>
        <v>0</v>
      </c>
      <c r="F1065" s="148">
        <f t="shared" si="33"/>
        <v>0</v>
      </c>
      <c r="G1065" s="1" t="str">
        <f t="shared" si="34"/>
        <v>Non</v>
      </c>
    </row>
    <row r="1066" spans="1:7">
      <c r="A1066" s="1">
        <v>870017415</v>
      </c>
      <c r="B1066" t="str">
        <f>_xlfn.XLOOKUP(A1066,bdd_V102[FINESS juridique],bdd_V102[Raison sociale juridique],"")</f>
        <v>SAS POLYCLINIQUE DE LIMOGES</v>
      </c>
      <c r="C1066" t="str">
        <f>_xlfn.XLOOKUP(A1066,bdd_V102[FINESS juridique],bdd_V102[[Région du FINESS juridique ]],"")</f>
        <v>NOUVELLE-AQUITAINE</v>
      </c>
      <c r="D1066" s="1">
        <f>SUMIFS(bdd_V102[Activité combinée],bdd_V102[FINESS juridique],A1066)</f>
        <v>173558.5</v>
      </c>
      <c r="E1066" s="1">
        <f>SUMIFS(bdd_V102[Activité combinée],bdd_V102[FINESS juridique],A1066,bdd_V102[Validation prérequis SUN-ES], "Oui")</f>
        <v>173558.5</v>
      </c>
      <c r="F1066" s="148">
        <f t="shared" si="33"/>
        <v>1</v>
      </c>
      <c r="G1066" s="1" t="str">
        <f t="shared" si="34"/>
        <v>Oui</v>
      </c>
    </row>
    <row r="1067" spans="1:7">
      <c r="A1067" s="1">
        <v>880000237</v>
      </c>
      <c r="B1067" t="str">
        <f>_xlfn.XLOOKUP(A1067,bdd_V102[FINESS juridique],bdd_V102[Raison sociale juridique],"")</f>
        <v>SAS LA LOUVIERE</v>
      </c>
      <c r="C1067" t="str">
        <f>_xlfn.XLOOKUP(A1067,bdd_V102[FINESS juridique],bdd_V102[[Région du FINESS juridique ]],"")</f>
        <v>GRAND EST</v>
      </c>
      <c r="D1067" s="1">
        <f>SUMIFS(bdd_V102[Activité combinée],bdd_V102[FINESS juridique],A1067)</f>
        <v>14097</v>
      </c>
      <c r="E1067" s="1">
        <f>SUMIFS(bdd_V102[Activité combinée],bdd_V102[FINESS juridique],A1067,bdd_V102[Validation prérequis SUN-ES], "Oui")</f>
        <v>14097</v>
      </c>
      <c r="F1067" s="148">
        <f t="shared" si="33"/>
        <v>1</v>
      </c>
      <c r="G1067" s="1" t="str">
        <f t="shared" si="34"/>
        <v>Oui</v>
      </c>
    </row>
    <row r="1068" spans="1:7">
      <c r="A1068" s="1">
        <v>880008511</v>
      </c>
      <c r="B1068" t="str">
        <f>_xlfn.XLOOKUP(A1068,bdd_V102[FINESS juridique],bdd_V102[Raison sociale juridique],"")</f>
        <v>SAS CSPA</v>
      </c>
      <c r="C1068" t="str">
        <f>_xlfn.XLOOKUP(A1068,bdd_V102[FINESS juridique],bdd_V102[[Région du FINESS juridique ]],"")</f>
        <v>GRAND EST</v>
      </c>
      <c r="D1068" s="1">
        <f>SUMIFS(bdd_V102[Activité combinée],bdd_V102[FINESS juridique],A1068)</f>
        <v>1295.5</v>
      </c>
      <c r="E1068" s="1">
        <f>SUMIFS(bdd_V102[Activité combinée],bdd_V102[FINESS juridique],A1068,bdd_V102[Validation prérequis SUN-ES], "Oui")</f>
        <v>1295.5</v>
      </c>
      <c r="F1068" s="148">
        <f t="shared" si="33"/>
        <v>1</v>
      </c>
      <c r="G1068" s="1" t="str">
        <f t="shared" si="34"/>
        <v>Oui</v>
      </c>
    </row>
    <row r="1069" spans="1:7">
      <c r="A1069" s="1">
        <v>880780150</v>
      </c>
      <c r="B1069" t="str">
        <f>_xlfn.XLOOKUP(A1069,bdd_V102[FINESS juridique],bdd_V102[Raison sociale juridique],"")</f>
        <v>SOGECLER SAS</v>
      </c>
      <c r="C1069" t="str">
        <f>_xlfn.XLOOKUP(A1069,bdd_V102[FINESS juridique],bdd_V102[[Région du FINESS juridique ]],"")</f>
        <v>GRAND EST</v>
      </c>
      <c r="D1069" s="1">
        <f>SUMIFS(bdd_V102[Activité combinée],bdd_V102[FINESS juridique],A1069)</f>
        <v>51172.5</v>
      </c>
      <c r="E1069" s="1">
        <f>SUMIFS(bdd_V102[Activité combinée],bdd_V102[FINESS juridique],A1069,bdd_V102[Validation prérequis SUN-ES], "Oui")</f>
        <v>51172.5</v>
      </c>
      <c r="F1069" s="148">
        <f t="shared" si="33"/>
        <v>1</v>
      </c>
      <c r="G1069" s="1" t="str">
        <f t="shared" si="34"/>
        <v>Oui</v>
      </c>
    </row>
    <row r="1070" spans="1:7">
      <c r="A1070" s="1">
        <v>890000151</v>
      </c>
      <c r="B1070" t="str">
        <f>_xlfn.XLOOKUP(A1070,bdd_V102[FINESS juridique],bdd_V102[Raison sociale juridique],"")</f>
        <v>SOCIETE EXPLOITATION CLINIQUE PICQUET</v>
      </c>
      <c r="C1070" t="str">
        <f>_xlfn.XLOOKUP(A1070,bdd_V102[FINESS juridique],bdd_V102[[Région du FINESS juridique ]],"")</f>
        <v>BOURGOGNE-FRANCHE-COMTÉ</v>
      </c>
      <c r="D1070" s="1">
        <f>SUMIFS(bdd_V102[Activité combinée],bdd_V102[FINESS juridique],A1070)</f>
        <v>27739</v>
      </c>
      <c r="E1070" s="1">
        <f>SUMIFS(bdd_V102[Activité combinée],bdd_V102[FINESS juridique],A1070,bdd_V102[Validation prérequis SUN-ES], "Oui")</f>
        <v>27739</v>
      </c>
      <c r="F1070" s="148">
        <f t="shared" si="33"/>
        <v>1</v>
      </c>
      <c r="G1070" s="1" t="str">
        <f t="shared" si="34"/>
        <v>Oui</v>
      </c>
    </row>
    <row r="1071" spans="1:7">
      <c r="A1071" s="1">
        <v>890000193</v>
      </c>
      <c r="B1071" t="str">
        <f>_xlfn.XLOOKUP(A1071,bdd_V102[FINESS juridique],bdd_V102[Raison sociale juridique],"")</f>
        <v>ASS ICAUNAISE HYGIENE POPULAIRE</v>
      </c>
      <c r="C1071" t="str">
        <f>_xlfn.XLOOKUP(A1071,bdd_V102[FINESS juridique],bdd_V102[[Région du FINESS juridique ]],"")</f>
        <v>BOURGOGNE-FRANCHE-COMTÉ</v>
      </c>
      <c r="D1071" s="1">
        <f>SUMIFS(bdd_V102[Activité combinée],bdd_V102[FINESS juridique],A1071)</f>
        <v>5090</v>
      </c>
      <c r="E1071" s="1">
        <f>SUMIFS(bdd_V102[Activité combinée],bdd_V102[FINESS juridique],A1071,bdd_V102[Validation prérequis SUN-ES], "Oui")</f>
        <v>0</v>
      </c>
      <c r="F1071" s="148">
        <f t="shared" si="33"/>
        <v>0</v>
      </c>
      <c r="G1071" s="1" t="str">
        <f t="shared" si="34"/>
        <v>Non</v>
      </c>
    </row>
    <row r="1072" spans="1:7">
      <c r="A1072" s="1">
        <v>890000672</v>
      </c>
      <c r="B1072" t="str">
        <f>_xlfn.XLOOKUP(A1072,bdd_V102[FINESS juridique],bdd_V102[Raison sociale juridique],"")</f>
        <v>CLINIQUE DE REGENNES</v>
      </c>
      <c r="C1072" t="str">
        <f>_xlfn.XLOOKUP(A1072,bdd_V102[FINESS juridique],bdd_V102[[Région du FINESS juridique ]],"")</f>
        <v>BOURGOGNE-FRANCHE-COMTÉ</v>
      </c>
      <c r="D1072" s="1">
        <f>SUMIFS(bdd_V102[Activité combinée],bdd_V102[FINESS juridique],A1072)</f>
        <v>15699.5</v>
      </c>
      <c r="E1072" s="1">
        <f>SUMIFS(bdd_V102[Activité combinée],bdd_V102[FINESS juridique],A1072,bdd_V102[Validation prérequis SUN-ES], "Oui")</f>
        <v>15699.5</v>
      </c>
      <c r="F1072" s="148">
        <f t="shared" si="33"/>
        <v>1</v>
      </c>
      <c r="G1072" s="1" t="str">
        <f t="shared" si="34"/>
        <v>Oui</v>
      </c>
    </row>
    <row r="1073" spans="1:7">
      <c r="A1073" s="1">
        <v>890000722</v>
      </c>
      <c r="B1073" t="str">
        <f>_xlfn.XLOOKUP(A1073,bdd_V102[FINESS juridique],bdd_V102[Raison sociale juridique],"")</f>
        <v>CLINIQUE KER YONNEC</v>
      </c>
      <c r="C1073" t="str">
        <f>_xlfn.XLOOKUP(A1073,bdd_V102[FINESS juridique],bdd_V102[[Région du FINESS juridique ]],"")</f>
        <v>BOURGOGNE-FRANCHE-COMTÉ</v>
      </c>
      <c r="D1073" s="1">
        <f>SUMIFS(bdd_V102[Activité combinée],bdd_V102[FINESS juridique],A1073)</f>
        <v>29755.25</v>
      </c>
      <c r="E1073" s="1">
        <f>SUMIFS(bdd_V102[Activité combinée],bdd_V102[FINESS juridique],A1073,bdd_V102[Validation prérequis SUN-ES], "Oui")</f>
        <v>29755.25</v>
      </c>
      <c r="F1073" s="148">
        <f t="shared" si="33"/>
        <v>1</v>
      </c>
      <c r="G1073" s="1" t="str">
        <f t="shared" si="34"/>
        <v>Oui</v>
      </c>
    </row>
    <row r="1074" spans="1:7">
      <c r="A1074" s="1">
        <v>890000730</v>
      </c>
      <c r="B1074" t="str">
        <f>_xlfn.XLOOKUP(A1074,bdd_V102[FINESS juridique],bdd_V102[Raison sociale juridique],"")</f>
        <v>SA POLYCLINIQUE STE MARGUERITE</v>
      </c>
      <c r="C1074" t="str">
        <f>_xlfn.XLOOKUP(A1074,bdd_V102[FINESS juridique],bdd_V102[[Région du FINESS juridique ]],"")</f>
        <v>BOURGOGNE-FRANCHE-COMTÉ</v>
      </c>
      <c r="D1074" s="1">
        <f>SUMIFS(bdd_V102[Activité combinée],bdd_V102[FINESS juridique],A1074)</f>
        <v>32184.5</v>
      </c>
      <c r="E1074" s="1">
        <f>SUMIFS(bdd_V102[Activité combinée],bdd_V102[FINESS juridique],A1074,bdd_V102[Validation prérequis SUN-ES], "Oui")</f>
        <v>32184.5</v>
      </c>
      <c r="F1074" s="148">
        <f t="shared" si="33"/>
        <v>1</v>
      </c>
      <c r="G1074" s="1" t="str">
        <f t="shared" si="34"/>
        <v>Oui</v>
      </c>
    </row>
    <row r="1075" spans="1:7">
      <c r="A1075" s="1">
        <v>900003880</v>
      </c>
      <c r="B1075" t="str">
        <f>_xlfn.XLOOKUP(A1075,bdd_V102[FINESS juridique],bdd_V102[Raison sociale juridique],"")</f>
        <v>HOPITAL PRIVE LA MIOTTE</v>
      </c>
      <c r="C1075" t="str">
        <f>_xlfn.XLOOKUP(A1075,bdd_V102[FINESS juridique],bdd_V102[[Région du FINESS juridique ]],"")</f>
        <v>BOURGOGNE-FRANCHE-COMTÉ</v>
      </c>
      <c r="D1075" s="1">
        <f>SUMIFS(bdd_V102[Activité combinée],bdd_V102[FINESS juridique],A1075)</f>
        <v>16481.5</v>
      </c>
      <c r="E1075" s="1">
        <f>SUMIFS(bdd_V102[Activité combinée],bdd_V102[FINESS juridique],A1075,bdd_V102[Validation prérequis SUN-ES], "Oui")</f>
        <v>16481.5</v>
      </c>
      <c r="F1075" s="148">
        <f t="shared" si="33"/>
        <v>1</v>
      </c>
      <c r="G1075" s="1" t="str">
        <f t="shared" si="34"/>
        <v>Oui</v>
      </c>
    </row>
    <row r="1076" spans="1:7">
      <c r="A1076" s="1">
        <v>910000033</v>
      </c>
      <c r="B1076" t="str">
        <f>_xlfn.XLOOKUP(A1076,bdd_V102[FINESS juridique],bdd_V102[Raison sociale juridique],"")</f>
        <v>ASSOCIATION DE GESTION DE L'HOPITAL</v>
      </c>
      <c r="C1076" t="str">
        <f>_xlfn.XLOOKUP(A1076,bdd_V102[FINESS juridique],bdd_V102[[Région du FINESS juridique ]],"")</f>
        <v>ILE-DE-FRANCE</v>
      </c>
      <c r="D1076" s="1">
        <f>SUMIFS(bdd_V102[Activité combinée],bdd_V102[FINESS juridique],A1076)</f>
        <v>53094.5</v>
      </c>
      <c r="E1076" s="1">
        <f>SUMIFS(bdd_V102[Activité combinée],bdd_V102[FINESS juridique],A1076,bdd_V102[Validation prérequis SUN-ES], "Oui")</f>
        <v>53094.5</v>
      </c>
      <c r="F1076" s="148">
        <f t="shared" si="33"/>
        <v>1</v>
      </c>
      <c r="G1076" s="1" t="str">
        <f t="shared" si="34"/>
        <v>Oui</v>
      </c>
    </row>
    <row r="1077" spans="1:7">
      <c r="A1077" s="1">
        <v>910000447</v>
      </c>
      <c r="B1077" t="str">
        <f>_xlfn.XLOOKUP(A1077,bdd_V102[FINESS juridique],bdd_V102[Raison sociale juridique],"")</f>
        <v>SAS CMCO</v>
      </c>
      <c r="C1077" t="str">
        <f>_xlfn.XLOOKUP(A1077,bdd_V102[FINESS juridique],bdd_V102[[Région du FINESS juridique ]],"")</f>
        <v>ILE-DE-FRANCE</v>
      </c>
      <c r="D1077" s="1">
        <f>SUMIFS(bdd_V102[Activité combinée],bdd_V102[FINESS juridique],A1077)</f>
        <v>57512.5</v>
      </c>
      <c r="E1077" s="1">
        <f>SUMIFS(bdd_V102[Activité combinée],bdd_V102[FINESS juridique],A1077,bdd_V102[Validation prérequis SUN-ES], "Oui")</f>
        <v>57512.5</v>
      </c>
      <c r="F1077" s="148">
        <f t="shared" si="33"/>
        <v>1</v>
      </c>
      <c r="G1077" s="1" t="str">
        <f t="shared" si="34"/>
        <v>Oui</v>
      </c>
    </row>
    <row r="1078" spans="1:7">
      <c r="A1078" s="1">
        <v>910000462</v>
      </c>
      <c r="B1078" t="str">
        <f>_xlfn.XLOOKUP(A1078,bdd_V102[FINESS juridique],bdd_V102[Raison sociale juridique],"")</f>
        <v>SA CLINIQUE DE L YVETTE</v>
      </c>
      <c r="C1078" t="str">
        <f>_xlfn.XLOOKUP(A1078,bdd_V102[FINESS juridique],bdd_V102[[Région du FINESS juridique ]],"")</f>
        <v>ILE-DE-FRANCE</v>
      </c>
      <c r="D1078" s="1">
        <f>SUMIFS(bdd_V102[Activité combinée],bdd_V102[FINESS juridique],A1078)</f>
        <v>39715.5</v>
      </c>
      <c r="E1078" s="1">
        <f>SUMIFS(bdd_V102[Activité combinée],bdd_V102[FINESS juridique],A1078,bdd_V102[Validation prérequis SUN-ES], "Oui")</f>
        <v>39715.5</v>
      </c>
      <c r="F1078" s="148">
        <f t="shared" si="33"/>
        <v>1</v>
      </c>
      <c r="G1078" s="1" t="str">
        <f t="shared" si="34"/>
        <v>Oui</v>
      </c>
    </row>
    <row r="1079" spans="1:7">
      <c r="A1079" s="1">
        <v>910000538</v>
      </c>
      <c r="B1079" t="str">
        <f>_xlfn.XLOOKUP(A1079,bdd_V102[FINESS juridique],bdd_V102[Raison sociale juridique],"")</f>
        <v>SAS  HOP.PRIVE DU VAL D'YERRES</v>
      </c>
      <c r="C1079" t="str">
        <f>_xlfn.XLOOKUP(A1079,bdd_V102[FINESS juridique],bdd_V102[[Région du FINESS juridique ]],"")</f>
        <v>ILE-DE-FRANCE</v>
      </c>
      <c r="D1079" s="1">
        <f>SUMIFS(bdd_V102[Activité combinée],bdd_V102[FINESS juridique],A1079)</f>
        <v>25949</v>
      </c>
      <c r="E1079" s="1">
        <f>SUMIFS(bdd_V102[Activité combinée],bdd_V102[FINESS juridique],A1079,bdd_V102[Validation prérequis SUN-ES], "Oui")</f>
        <v>25949</v>
      </c>
      <c r="F1079" s="148">
        <f t="shared" si="33"/>
        <v>1</v>
      </c>
      <c r="G1079" s="1" t="str">
        <f t="shared" si="34"/>
        <v>Oui</v>
      </c>
    </row>
    <row r="1080" spans="1:7">
      <c r="A1080" s="1">
        <v>910000553</v>
      </c>
      <c r="B1080" t="str">
        <f>_xlfn.XLOOKUP(A1080,bdd_V102[FINESS juridique],bdd_V102[Raison sociale juridique],"")</f>
        <v>SAS CLINIQUE PASTEUR</v>
      </c>
      <c r="C1080" t="str">
        <f>_xlfn.XLOOKUP(A1080,bdd_V102[FINESS juridique],bdd_V102[[Région du FINESS juridique ]],"")</f>
        <v>ILE-DE-FRANCE</v>
      </c>
      <c r="D1080" s="1">
        <f>SUMIFS(bdd_V102[Activité combinée],bdd_V102[FINESS juridique],A1080)</f>
        <v>16151</v>
      </c>
      <c r="E1080" s="1">
        <f>SUMIFS(bdd_V102[Activité combinée],bdd_V102[FINESS juridique],A1080,bdd_V102[Validation prérequis SUN-ES], "Oui")</f>
        <v>16151</v>
      </c>
      <c r="F1080" s="148">
        <f t="shared" si="33"/>
        <v>1</v>
      </c>
      <c r="G1080" s="1" t="str">
        <f t="shared" si="34"/>
        <v>Oui</v>
      </c>
    </row>
    <row r="1081" spans="1:7">
      <c r="A1081" s="1">
        <v>910000587</v>
      </c>
      <c r="B1081" t="str">
        <f>_xlfn.XLOOKUP(A1081,bdd_V102[FINESS juridique],bdd_V102[Raison sociale juridique],"")</f>
        <v>SA CLINIQUE CARON</v>
      </c>
      <c r="C1081" t="str">
        <f>_xlfn.XLOOKUP(A1081,bdd_V102[FINESS juridique],bdd_V102[[Région du FINESS juridique ]],"")</f>
        <v>ILE-DE-FRANCE</v>
      </c>
      <c r="D1081" s="1">
        <f>SUMIFS(bdd_V102[Activité combinée],bdd_V102[FINESS juridique],A1081)</f>
        <v>37148</v>
      </c>
      <c r="E1081" s="1">
        <f>SUMIFS(bdd_V102[Activité combinée],bdd_V102[FINESS juridique],A1081,bdd_V102[Validation prérequis SUN-ES], "Oui")</f>
        <v>37148</v>
      </c>
      <c r="F1081" s="148">
        <f t="shared" si="33"/>
        <v>1</v>
      </c>
      <c r="G1081" s="1" t="str">
        <f t="shared" si="34"/>
        <v>Oui</v>
      </c>
    </row>
    <row r="1082" spans="1:7">
      <c r="A1082" s="1">
        <v>910001643</v>
      </c>
      <c r="B1082" t="str">
        <f>_xlfn.XLOOKUP(A1082,bdd_V102[FINESS juridique],bdd_V102[Raison sociale juridique],"")</f>
        <v>SAS CLINIQUE DE L'ESSONNE</v>
      </c>
      <c r="C1082" t="str">
        <f>_xlfn.XLOOKUP(A1082,bdd_V102[FINESS juridique],bdd_V102[[Région du FINESS juridique ]],"")</f>
        <v>ILE-DE-FRANCE</v>
      </c>
      <c r="D1082" s="1">
        <f>SUMIFS(bdd_V102[Activité combinée],bdd_V102[FINESS juridique],A1082)</f>
        <v>27653</v>
      </c>
      <c r="E1082" s="1">
        <f>SUMIFS(bdd_V102[Activité combinée],bdd_V102[FINESS juridique],A1082,bdd_V102[Validation prérequis SUN-ES], "Oui")</f>
        <v>27653</v>
      </c>
      <c r="F1082" s="148">
        <f t="shared" si="33"/>
        <v>1</v>
      </c>
      <c r="G1082" s="1" t="str">
        <f t="shared" si="34"/>
        <v>Oui</v>
      </c>
    </row>
    <row r="1083" spans="1:7">
      <c r="A1083" s="1">
        <v>910002419</v>
      </c>
      <c r="B1083" t="str">
        <f>_xlfn.XLOOKUP(A1083,bdd_V102[FINESS juridique],bdd_V102[Raison sociale juridique],"")</f>
        <v>SAS LES JARDINS DE BRUNOY</v>
      </c>
      <c r="C1083" t="str">
        <f>_xlfn.XLOOKUP(A1083,bdd_V102[FINESS juridique],bdd_V102[[Région du FINESS juridique ]],"")</f>
        <v>ILE-DE-FRANCE</v>
      </c>
      <c r="D1083" s="1">
        <f>SUMIFS(bdd_V102[Activité combinée],bdd_V102[FINESS juridique],A1083)</f>
        <v>16557.5</v>
      </c>
      <c r="E1083" s="1">
        <f>SUMIFS(bdd_V102[Activité combinée],bdd_V102[FINESS juridique],A1083,bdd_V102[Validation prérequis SUN-ES], "Oui")</f>
        <v>16557.5</v>
      </c>
      <c r="F1083" s="148">
        <f t="shared" si="33"/>
        <v>1</v>
      </c>
      <c r="G1083" s="1" t="str">
        <f t="shared" si="34"/>
        <v>Oui</v>
      </c>
    </row>
    <row r="1084" spans="1:7">
      <c r="A1084" s="1">
        <v>910003888</v>
      </c>
      <c r="B1084" t="str">
        <f>_xlfn.XLOOKUP(A1084,bdd_V102[FINESS juridique],bdd_V102[Raison sociale juridique],"")</f>
        <v>HOPITAL PRIVE JACQUES CARTIER</v>
      </c>
      <c r="C1084" t="str">
        <f>_xlfn.XLOOKUP(A1084,bdd_V102[FINESS juridique],bdd_V102[[Région du FINESS juridique ]],"")</f>
        <v>ILE-DE-FRANCE</v>
      </c>
      <c r="D1084" s="1">
        <f>SUMIFS(bdd_V102[Activité combinée],bdd_V102[FINESS juridique],A1084)</f>
        <v>89511</v>
      </c>
      <c r="E1084" s="1">
        <f>SUMIFS(bdd_V102[Activité combinée],bdd_V102[FINESS juridique],A1084,bdd_V102[Validation prérequis SUN-ES], "Oui")</f>
        <v>89511</v>
      </c>
      <c r="F1084" s="148">
        <f t="shared" si="33"/>
        <v>1</v>
      </c>
      <c r="G1084" s="1" t="str">
        <f t="shared" si="34"/>
        <v>Oui</v>
      </c>
    </row>
    <row r="1085" spans="1:7">
      <c r="A1085" s="1">
        <v>910009539</v>
      </c>
      <c r="B1085" t="str">
        <f>_xlfn.XLOOKUP(A1085,bdd_V102[FINESS juridique],bdd_V102[Raison sociale juridique],"")</f>
        <v>GROUPE HOSPITALIER LES CHEMINOTS</v>
      </c>
      <c r="C1085" t="str">
        <f>_xlfn.XLOOKUP(A1085,bdd_V102[FINESS juridique],bdd_V102[[Région du FINESS juridique ]],"")</f>
        <v>ILE-DE-FRANCE</v>
      </c>
      <c r="D1085" s="1">
        <f>SUMIFS(bdd_V102[Activité combinée],bdd_V102[FINESS juridique],A1085)</f>
        <v>27238.5</v>
      </c>
      <c r="E1085" s="1">
        <f>SUMIFS(bdd_V102[Activité combinée],bdd_V102[FINESS juridique],A1085,bdd_V102[Validation prérequis SUN-ES], "Oui")</f>
        <v>27238.5</v>
      </c>
      <c r="F1085" s="148">
        <f t="shared" si="33"/>
        <v>1</v>
      </c>
      <c r="G1085" s="1" t="str">
        <f t="shared" si="34"/>
        <v>Oui</v>
      </c>
    </row>
    <row r="1086" spans="1:7">
      <c r="A1086" s="1">
        <v>910009869</v>
      </c>
      <c r="B1086" t="str">
        <f>_xlfn.XLOOKUP(A1086,bdd_V102[FINESS juridique],bdd_V102[Raison sociale juridique],"")</f>
        <v>SAS CRF CHAMPS ELYSEES</v>
      </c>
      <c r="C1086" t="str">
        <f>_xlfn.XLOOKUP(A1086,bdd_V102[FINESS juridique],bdd_V102[[Région du FINESS juridique ]],"")</f>
        <v>ILE-DE-FRANCE</v>
      </c>
      <c r="D1086" s="1">
        <f>SUMIFS(bdd_V102[Activité combinée],bdd_V102[FINESS juridique],A1086)</f>
        <v>31169.5</v>
      </c>
      <c r="E1086" s="1">
        <f>SUMIFS(bdd_V102[Activité combinée],bdd_V102[FINESS juridique],A1086,bdd_V102[Validation prérequis SUN-ES], "Oui")</f>
        <v>31169.5</v>
      </c>
      <c r="F1086" s="148">
        <f t="shared" si="33"/>
        <v>1</v>
      </c>
      <c r="G1086" s="1" t="str">
        <f t="shared" si="34"/>
        <v>Oui</v>
      </c>
    </row>
    <row r="1087" spans="1:7">
      <c r="A1087" s="1">
        <v>910014919</v>
      </c>
      <c r="B1087" t="str">
        <f>_xlfn.XLOOKUP(A1087,bdd_V102[FINESS juridique],bdd_V102[Raison sociale juridique],"")</f>
        <v>UNION MUTUALISTE D'INITIATIVE SANTE</v>
      </c>
      <c r="C1087" t="str">
        <f>_xlfn.XLOOKUP(A1087,bdd_V102[FINESS juridique],bdd_V102[[Région du FINESS juridique ]],"")</f>
        <v>ILE-DE-FRANCE</v>
      </c>
      <c r="D1087" s="1">
        <f>SUMIFS(bdd_V102[Activité combinée],bdd_V102[FINESS juridique],A1087)</f>
        <v>26348.5</v>
      </c>
      <c r="E1087" s="1">
        <f>SUMIFS(bdd_V102[Activité combinée],bdd_V102[FINESS juridique],A1087,bdd_V102[Validation prérequis SUN-ES], "Oui")</f>
        <v>10027</v>
      </c>
      <c r="F1087" s="148">
        <f t="shared" si="33"/>
        <v>0.38055297265498983</v>
      </c>
      <c r="G1087" s="1" t="str">
        <f t="shared" si="34"/>
        <v>Non</v>
      </c>
    </row>
    <row r="1088" spans="1:7">
      <c r="A1088" s="1">
        <v>910017615</v>
      </c>
      <c r="B1088" t="str">
        <f>_xlfn.XLOOKUP(A1088,bdd_V102[FINESS juridique],bdd_V102[Raison sociale juridique],"")</f>
        <v>SAS HOPITAL PRIVE CLAUDE GALIEN</v>
      </c>
      <c r="C1088" t="str">
        <f>_xlfn.XLOOKUP(A1088,bdd_V102[FINESS juridique],bdd_V102[[Région du FINESS juridique ]],"")</f>
        <v>ILE-DE-FRANCE</v>
      </c>
      <c r="D1088" s="1">
        <f>SUMIFS(bdd_V102[Activité combinée],bdd_V102[FINESS juridique],A1088)</f>
        <v>87280</v>
      </c>
      <c r="E1088" s="1">
        <f>SUMIFS(bdd_V102[Activité combinée],bdd_V102[FINESS juridique],A1088,bdd_V102[Validation prérequis SUN-ES], "Oui")</f>
        <v>87280</v>
      </c>
      <c r="F1088" s="148">
        <f t="shared" si="33"/>
        <v>1</v>
      </c>
      <c r="G1088" s="1" t="str">
        <f t="shared" si="34"/>
        <v>Oui</v>
      </c>
    </row>
    <row r="1089" spans="1:7">
      <c r="A1089" s="1">
        <v>910019702</v>
      </c>
      <c r="B1089" t="str">
        <f>_xlfn.XLOOKUP(A1089,bdd_V102[FINESS juridique],bdd_V102[Raison sociale juridique],"")</f>
        <v>SAS CLINIQUE MEDICALE DE VILLIERS/ORGE</v>
      </c>
      <c r="C1089" t="str">
        <f>_xlfn.XLOOKUP(A1089,bdd_V102[FINESS juridique],bdd_V102[[Région du FINESS juridique ]],"")</f>
        <v>ILE-DE-FRANCE</v>
      </c>
      <c r="D1089" s="1">
        <f>SUMIFS(bdd_V102[Activité combinée],bdd_V102[FINESS juridique],A1089)</f>
        <v>39872</v>
      </c>
      <c r="E1089" s="1">
        <f>SUMIFS(bdd_V102[Activité combinée],bdd_V102[FINESS juridique],A1089,bdd_V102[Validation prérequis SUN-ES], "Oui")</f>
        <v>39872</v>
      </c>
      <c r="F1089" s="148">
        <f t="shared" si="33"/>
        <v>1</v>
      </c>
      <c r="G1089" s="1" t="str">
        <f t="shared" si="34"/>
        <v>Oui</v>
      </c>
    </row>
    <row r="1090" spans="1:7">
      <c r="A1090" s="1">
        <v>910023399</v>
      </c>
      <c r="B1090" t="str">
        <f>_xlfn.XLOOKUP(A1090,bdd_V102[FINESS juridique],bdd_V102[Raison sociale juridique],"")</f>
        <v xml:space="preserve">	SAS CLINALLIANCE ETAMPES</v>
      </c>
      <c r="C1090" t="str">
        <f>_xlfn.XLOOKUP(A1090,bdd_V102[FINESS juridique],bdd_V102[[Région du FINESS juridique ]],"")</f>
        <v>ILE-DE-FRANCE</v>
      </c>
      <c r="D1090" s="1">
        <f>SUMIFS(bdd_V102[Activité combinée],bdd_V102[FINESS juridique],A1090)</f>
        <v>3719.5</v>
      </c>
      <c r="E1090" s="1">
        <f>SUMIFS(bdd_V102[Activité combinée],bdd_V102[FINESS juridique],A1090,bdd_V102[Validation prérequis SUN-ES], "Oui")</f>
        <v>0</v>
      </c>
      <c r="F1090" s="148">
        <f t="shared" si="33"/>
        <v>0</v>
      </c>
      <c r="G1090" s="1" t="str">
        <f t="shared" si="34"/>
        <v>Non</v>
      </c>
    </row>
    <row r="1091" spans="1:7">
      <c r="A1091" s="1">
        <v>910025139</v>
      </c>
      <c r="B1091" t="str">
        <f>_xlfn.XLOOKUP(A1091,bdd_V102[FINESS juridique],bdd_V102[Raison sociale juridique],"")</f>
        <v>SAS LES CHARMILLES</v>
      </c>
      <c r="C1091" t="str">
        <f>_xlfn.XLOOKUP(A1091,bdd_V102[FINESS juridique],bdd_V102[[Région du FINESS juridique ]],"")</f>
        <v>ILE-DE-FRANCE</v>
      </c>
      <c r="D1091" s="1">
        <f>SUMIFS(bdd_V102[Activité combinée],bdd_V102[FINESS juridique],A1091)</f>
        <v>19005.5</v>
      </c>
      <c r="E1091" s="1">
        <f>SUMIFS(bdd_V102[Activité combinée],bdd_V102[FINESS juridique],A1091,bdd_V102[Validation prérequis SUN-ES], "Oui")</f>
        <v>19005.5</v>
      </c>
      <c r="F1091" s="148">
        <f t="shared" si="33"/>
        <v>1</v>
      </c>
      <c r="G1091" s="1" t="str">
        <f t="shared" si="34"/>
        <v>Oui</v>
      </c>
    </row>
    <row r="1092" spans="1:7">
      <c r="A1092" s="1">
        <v>920000759</v>
      </c>
      <c r="B1092" t="str">
        <f>_xlfn.XLOOKUP(A1092,bdd_V102[FINESS juridique],bdd_V102[Raison sociale juridique],"")</f>
        <v>SAS CENTRE CHIRURGICAL DES PRINCES</v>
      </c>
      <c r="C1092" t="str">
        <f>_xlfn.XLOOKUP(A1092,bdd_V102[FINESS juridique],bdd_V102[[Région du FINESS juridique ]],"")</f>
        <v>ILE-DE-FRANCE</v>
      </c>
      <c r="D1092" s="1">
        <f>SUMIFS(bdd_V102[Activité combinée],bdd_V102[FINESS juridique],A1092)</f>
        <v>15981.5</v>
      </c>
      <c r="E1092" s="1">
        <f>SUMIFS(bdd_V102[Activité combinée],bdd_V102[FINESS juridique],A1092,bdd_V102[Validation prérequis SUN-ES], "Oui")</f>
        <v>0</v>
      </c>
      <c r="F1092" s="148">
        <f t="shared" si="33"/>
        <v>0</v>
      </c>
      <c r="G1092" s="1" t="str">
        <f t="shared" si="34"/>
        <v>Non</v>
      </c>
    </row>
    <row r="1093" spans="1:7">
      <c r="A1093" s="1">
        <v>920000767</v>
      </c>
      <c r="B1093" t="str">
        <f>_xlfn.XLOOKUP(A1093,bdd_V102[FINESS juridique],bdd_V102[Raison sociale juridique],"")</f>
        <v>SAS CLINIQUE MARCEL SEMBAT</v>
      </c>
      <c r="C1093" t="str">
        <f>_xlfn.XLOOKUP(A1093,bdd_V102[FINESS juridique],bdd_V102[[Région du FINESS juridique ]],"")</f>
        <v>ILE-DE-FRANCE</v>
      </c>
      <c r="D1093" s="1">
        <f>SUMIFS(bdd_V102[Activité combinée],bdd_V102[FINESS juridique],A1093)</f>
        <v>16329.5</v>
      </c>
      <c r="E1093" s="1">
        <f>SUMIFS(bdd_V102[Activité combinée],bdd_V102[FINESS juridique],A1093,bdd_V102[Validation prérequis SUN-ES], "Oui")</f>
        <v>16329.5</v>
      </c>
      <c r="F1093" s="148">
        <f t="shared" si="33"/>
        <v>1</v>
      </c>
      <c r="G1093" s="1" t="str">
        <f t="shared" si="34"/>
        <v>Oui</v>
      </c>
    </row>
    <row r="1094" spans="1:7">
      <c r="A1094" s="1">
        <v>920000809</v>
      </c>
      <c r="B1094" t="str">
        <f>_xlfn.XLOOKUP(A1094,bdd_V102[FINESS juridique],bdd_V102[Raison sociale juridique],"")</f>
        <v>SA CLINIQUE DE CHATILLON</v>
      </c>
      <c r="C1094" t="str">
        <f>_xlfn.XLOOKUP(A1094,bdd_V102[FINESS juridique],bdd_V102[[Région du FINESS juridique ]],"")</f>
        <v>ILE-DE-FRANCE</v>
      </c>
      <c r="D1094" s="1">
        <f>SUMIFS(bdd_V102[Activité combinée],bdd_V102[FINESS juridique],A1094)</f>
        <v>14613</v>
      </c>
      <c r="E1094" s="1">
        <f>SUMIFS(bdd_V102[Activité combinée],bdd_V102[FINESS juridique],A1094,bdd_V102[Validation prérequis SUN-ES], "Oui")</f>
        <v>14613</v>
      </c>
      <c r="F1094" s="148">
        <f t="shared" si="33"/>
        <v>1</v>
      </c>
      <c r="G1094" s="1" t="str">
        <f t="shared" si="34"/>
        <v>Oui</v>
      </c>
    </row>
    <row r="1095" spans="1:7">
      <c r="A1095" s="1">
        <v>920000890</v>
      </c>
      <c r="B1095" t="str">
        <f>_xlfn.XLOOKUP(A1095,bdd_V102[FINESS juridique],bdd_V102[Raison sociale juridique],"")</f>
        <v xml:space="preserve">	SAS CLINIQUE LA MONTAGNE LAMBERT</v>
      </c>
      <c r="C1095" t="str">
        <f>_xlfn.XLOOKUP(A1095,bdd_V102[FINESS juridique],bdd_V102[[Région du FINESS juridique ]],"")</f>
        <v>ILE-DE-FRANCE</v>
      </c>
      <c r="D1095" s="1">
        <f>SUMIFS(bdd_V102[Activité combinée],bdd_V102[FINESS juridique],A1095)</f>
        <v>43055</v>
      </c>
      <c r="E1095" s="1">
        <f>SUMIFS(bdd_V102[Activité combinée],bdd_V102[FINESS juridique],A1095,bdd_V102[Validation prérequis SUN-ES], "Oui")</f>
        <v>43055</v>
      </c>
      <c r="F1095" s="148">
        <f t="shared" si="33"/>
        <v>1</v>
      </c>
      <c r="G1095" s="1" t="str">
        <f t="shared" si="34"/>
        <v>Oui</v>
      </c>
    </row>
    <row r="1096" spans="1:7">
      <c r="A1096" s="1">
        <v>920000932</v>
      </c>
      <c r="B1096" t="str">
        <f>_xlfn.XLOOKUP(A1096,bdd_V102[FINESS juridique],bdd_V102[Raison sociale juridique],"")</f>
        <v>SA MALAKOFF SANTE CLINIQUE LAENNEC</v>
      </c>
      <c r="C1096" t="str">
        <f>_xlfn.XLOOKUP(A1096,bdd_V102[FINESS juridique],bdd_V102[[Région du FINESS juridique ]],"")</f>
        <v>ILE-DE-FRANCE</v>
      </c>
      <c r="D1096" s="1">
        <f>SUMIFS(bdd_V102[Activité combinée],bdd_V102[FINESS juridique],A1096)</f>
        <v>13154.5</v>
      </c>
      <c r="E1096" s="1">
        <f>SUMIFS(bdd_V102[Activité combinée],bdd_V102[FINESS juridique],A1096,bdd_V102[Validation prérequis SUN-ES], "Oui")</f>
        <v>13154.5</v>
      </c>
      <c r="F1096" s="148">
        <f t="shared" si="33"/>
        <v>1</v>
      </c>
      <c r="G1096" s="1" t="str">
        <f t="shared" si="34"/>
        <v>Oui</v>
      </c>
    </row>
    <row r="1097" spans="1:7">
      <c r="A1097" s="1">
        <v>920000940</v>
      </c>
      <c r="B1097" t="str">
        <f>_xlfn.XLOOKUP(A1097,bdd_V102[FINESS juridique],bdd_V102[Raison sociale juridique],"")</f>
        <v>SA POLE DE SANTE DU PLATEAU</v>
      </c>
      <c r="C1097" t="str">
        <f>_xlfn.XLOOKUP(A1097,bdd_V102[FINESS juridique],bdd_V102[[Région du FINESS juridique ]],"")</f>
        <v>ILE-DE-FRANCE</v>
      </c>
      <c r="D1097" s="1">
        <f>SUMIFS(bdd_V102[Activité combinée],bdd_V102[FINESS juridique],A1097)</f>
        <v>60730.5</v>
      </c>
      <c r="E1097" s="1">
        <f>SUMIFS(bdd_V102[Activité combinée],bdd_V102[FINESS juridique],A1097,bdd_V102[Validation prérequis SUN-ES], "Oui")</f>
        <v>60730.5</v>
      </c>
      <c r="F1097" s="148">
        <f t="shared" si="33"/>
        <v>1</v>
      </c>
      <c r="G1097" s="1" t="str">
        <f t="shared" si="34"/>
        <v>Oui</v>
      </c>
    </row>
    <row r="1098" spans="1:7">
      <c r="A1098" s="1">
        <v>920000981</v>
      </c>
      <c r="B1098" t="str">
        <f>_xlfn.XLOOKUP(A1098,bdd_V102[FINESS juridique],bdd_V102[Raison sociale juridique],"")</f>
        <v>AMERICAN HOSPITAL OF PARIS</v>
      </c>
      <c r="C1098" t="str">
        <f>_xlfn.XLOOKUP(A1098,bdd_V102[FINESS juridique],bdd_V102[[Région du FINESS juridique ]],"")</f>
        <v>ILE-DE-FRANCE</v>
      </c>
      <c r="D1098" s="1">
        <f>SUMIFS(bdd_V102[Activité combinée],bdd_V102[FINESS juridique],A1098)</f>
        <v>57600.5</v>
      </c>
      <c r="E1098" s="1">
        <f>SUMIFS(bdd_V102[Activité combinée],bdd_V102[FINESS juridique],A1098,bdd_V102[Validation prérequis SUN-ES], "Oui")</f>
        <v>0</v>
      </c>
      <c r="F1098" s="148">
        <f t="shared" si="33"/>
        <v>0</v>
      </c>
      <c r="G1098" s="1" t="str">
        <f t="shared" si="34"/>
        <v>Non</v>
      </c>
    </row>
    <row r="1099" spans="1:7">
      <c r="A1099" s="1">
        <v>920001005</v>
      </c>
      <c r="B1099" t="str">
        <f>_xlfn.XLOOKUP(A1099,bdd_V102[FINESS juridique],bdd_V102[Raison sociale juridique],"")</f>
        <v>CLINIQUE LES MARTINETS</v>
      </c>
      <c r="C1099" t="str">
        <f>_xlfn.XLOOKUP(A1099,bdd_V102[FINESS juridique],bdd_V102[[Région du FINESS juridique ]],"")</f>
        <v>ILE-DE-FRANCE</v>
      </c>
      <c r="D1099" s="1">
        <f>SUMIFS(bdd_V102[Activité combinée],bdd_V102[FINESS juridique],A1099)</f>
        <v>21759.5</v>
      </c>
      <c r="E1099" s="1">
        <f>SUMIFS(bdd_V102[Activité combinée],bdd_V102[FINESS juridique],A1099,bdd_V102[Validation prérequis SUN-ES], "Oui")</f>
        <v>21759.5</v>
      </c>
      <c r="F1099" s="148">
        <f t="shared" ref="F1099:F1162" si="35">E1099/D1099</f>
        <v>1</v>
      </c>
      <c r="G1099" s="1" t="str">
        <f t="shared" si="34"/>
        <v>Oui</v>
      </c>
    </row>
    <row r="1100" spans="1:7">
      <c r="A1100" s="1">
        <v>920001062</v>
      </c>
      <c r="B1100" t="str">
        <f>_xlfn.XLOOKUP(A1100,bdd_V102[FINESS juridique],bdd_V102[Raison sociale juridique],"")</f>
        <v>CTRE CANCEROLOGIE DE LA PORTE ST CLOUD</v>
      </c>
      <c r="C1100" t="str">
        <f>_xlfn.XLOOKUP(A1100,bdd_V102[FINESS juridique],bdd_V102[[Région du FINESS juridique ]],"")</f>
        <v>ILE-DE-FRANCE</v>
      </c>
      <c r="D1100" s="1">
        <f>SUMIFS(bdd_V102[Activité combinée],bdd_V102[FINESS juridique],A1100)</f>
        <v>4193.5</v>
      </c>
      <c r="E1100" s="1">
        <f>SUMIFS(bdd_V102[Activité combinée],bdd_V102[FINESS juridique],A1100,bdd_V102[Validation prérequis SUN-ES], "Oui")</f>
        <v>4193.5</v>
      </c>
      <c r="F1100" s="148">
        <f t="shared" si="35"/>
        <v>1</v>
      </c>
      <c r="G1100" s="1" t="str">
        <f t="shared" si="34"/>
        <v>Oui</v>
      </c>
    </row>
    <row r="1101" spans="1:7">
      <c r="A1101" s="1">
        <v>920001070</v>
      </c>
      <c r="B1101" t="str">
        <f>_xlfn.XLOOKUP(A1101,bdd_V102[FINESS juridique],bdd_V102[Raison sociale juridique],"")</f>
        <v>SAS MAISON DE SANTE LES PERVENCHES</v>
      </c>
      <c r="C1101" t="str">
        <f>_xlfn.XLOOKUP(A1101,bdd_V102[FINESS juridique],bdd_V102[[Région du FINESS juridique ]],"")</f>
        <v>ILE-DE-FRANCE</v>
      </c>
      <c r="D1101" s="1">
        <f>SUMIFS(bdd_V102[Activité combinée],bdd_V102[FINESS juridique],A1101)</f>
        <v>10901.5</v>
      </c>
      <c r="E1101" s="1">
        <f>SUMIFS(bdd_V102[Activité combinée],bdd_V102[FINESS juridique],A1101,bdd_V102[Validation prérequis SUN-ES], "Oui")</f>
        <v>10901.5</v>
      </c>
      <c r="F1101" s="148">
        <f t="shared" si="35"/>
        <v>1</v>
      </c>
      <c r="G1101" s="1" t="str">
        <f t="shared" si="34"/>
        <v>Oui</v>
      </c>
    </row>
    <row r="1102" spans="1:7">
      <c r="A1102" s="1">
        <v>920001088</v>
      </c>
      <c r="B1102" t="str">
        <f>_xlfn.XLOOKUP(A1102,bdd_V102[FINESS juridique],bdd_V102[Raison sociale juridique],"")</f>
        <v>SAS CLINIQUE DU CHATEAU</v>
      </c>
      <c r="C1102" t="str">
        <f>_xlfn.XLOOKUP(A1102,bdd_V102[FINESS juridique],bdd_V102[[Région du FINESS juridique ]],"")</f>
        <v>ILE-DE-FRANCE</v>
      </c>
      <c r="D1102" s="1">
        <f>SUMIFS(bdd_V102[Activité combinée],bdd_V102[FINESS juridique],A1102)</f>
        <v>5324</v>
      </c>
      <c r="E1102" s="1">
        <f>SUMIFS(bdd_V102[Activité combinée],bdd_V102[FINESS juridique],A1102,bdd_V102[Validation prérequis SUN-ES], "Oui")</f>
        <v>0</v>
      </c>
      <c r="F1102" s="148">
        <f t="shared" si="35"/>
        <v>0</v>
      </c>
      <c r="G1102" s="1" t="str">
        <f t="shared" si="34"/>
        <v>Non</v>
      </c>
    </row>
    <row r="1103" spans="1:7">
      <c r="A1103" s="1">
        <v>920001096</v>
      </c>
      <c r="B1103" t="str">
        <f>_xlfn.XLOOKUP(A1103,bdd_V102[FINESS juridique],bdd_V102[Raison sociale juridique],"")</f>
        <v>SAS MAISON DE SANTE BELLEVUE</v>
      </c>
      <c r="C1103" t="str">
        <f>_xlfn.XLOOKUP(A1103,bdd_V102[FINESS juridique],bdd_V102[[Région du FINESS juridique ]],"")</f>
        <v>ILE-DE-FRANCE</v>
      </c>
      <c r="D1103" s="1">
        <f>SUMIFS(bdd_V102[Activité combinée],bdd_V102[FINESS juridique],A1103)</f>
        <v>17667.5</v>
      </c>
      <c r="E1103" s="1">
        <f>SUMIFS(bdd_V102[Activité combinée],bdd_V102[FINESS juridique],A1103,bdd_V102[Validation prérequis SUN-ES], "Oui")</f>
        <v>0</v>
      </c>
      <c r="F1103" s="148">
        <f t="shared" si="35"/>
        <v>0</v>
      </c>
      <c r="G1103" s="1" t="str">
        <f t="shared" si="34"/>
        <v>Non</v>
      </c>
    </row>
    <row r="1104" spans="1:7">
      <c r="A1104" s="1">
        <v>920001104</v>
      </c>
      <c r="B1104" t="str">
        <f>_xlfn.XLOOKUP(A1104,bdd_V102[FINESS juridique],bdd_V102[Raison sociale juridique],"")</f>
        <v>SARL CLINIQUE MEDICALE</v>
      </c>
      <c r="C1104" t="str">
        <f>_xlfn.XLOOKUP(A1104,bdd_V102[FINESS juridique],bdd_V102[[Région du FINESS juridique ]],"")</f>
        <v>ILE-DE-FRANCE</v>
      </c>
      <c r="D1104" s="1">
        <f>SUMIFS(bdd_V102[Activité combinée],bdd_V102[FINESS juridique],A1104)</f>
        <v>10350.75</v>
      </c>
      <c r="E1104" s="1">
        <f>SUMIFS(bdd_V102[Activité combinée],bdd_V102[FINESS juridique],A1104,bdd_V102[Validation prérequis SUN-ES], "Oui")</f>
        <v>10350.75</v>
      </c>
      <c r="F1104" s="148">
        <f t="shared" si="35"/>
        <v>1</v>
      </c>
      <c r="G1104" s="1" t="str">
        <f t="shared" si="34"/>
        <v>Oui</v>
      </c>
    </row>
    <row r="1105" spans="1:7">
      <c r="A1105" s="1">
        <v>920001146</v>
      </c>
      <c r="B1105" t="str">
        <f>_xlfn.XLOOKUP(A1105,bdd_V102[FINESS juridique],bdd_V102[Raison sociale juridique],"")</f>
        <v>FONDATION PAUL PARQUET</v>
      </c>
      <c r="C1105" t="str">
        <f>_xlfn.XLOOKUP(A1105,bdd_V102[FINESS juridique],bdd_V102[[Région du FINESS juridique ]],"")</f>
        <v>ILE-DE-FRANCE</v>
      </c>
      <c r="D1105" s="1">
        <f>SUMIFS(bdd_V102[Activité combinée],bdd_V102[FINESS juridique],A1105)</f>
        <v>4955</v>
      </c>
      <c r="E1105" s="1">
        <f>SUMIFS(bdd_V102[Activité combinée],bdd_V102[FINESS juridique],A1105,bdd_V102[Validation prérequis SUN-ES], "Oui")</f>
        <v>0</v>
      </c>
      <c r="F1105" s="148">
        <f t="shared" si="35"/>
        <v>0</v>
      </c>
      <c r="G1105" s="1" t="str">
        <f t="shared" si="34"/>
        <v>Non</v>
      </c>
    </row>
    <row r="1106" spans="1:7">
      <c r="A1106" s="1">
        <v>920001526</v>
      </c>
      <c r="B1106" t="str">
        <f>_xlfn.XLOOKUP(A1106,bdd_V102[FINESS juridique],bdd_V102[Raison sociale juridique],"")</f>
        <v>HOPITAL PRIVE D'ANTONY</v>
      </c>
      <c r="C1106" t="str">
        <f>_xlfn.XLOOKUP(A1106,bdd_V102[FINESS juridique],bdd_V102[[Région du FINESS juridique ]],"")</f>
        <v>ILE-DE-FRANCE</v>
      </c>
      <c r="D1106" s="1">
        <f>SUMIFS(bdd_V102[Activité combinée],bdd_V102[FINESS juridique],A1106)</f>
        <v>144884</v>
      </c>
      <c r="E1106" s="1">
        <f>SUMIFS(bdd_V102[Activité combinée],bdd_V102[FINESS juridique],A1106,bdd_V102[Validation prérequis SUN-ES], "Oui")</f>
        <v>144884</v>
      </c>
      <c r="F1106" s="148">
        <f t="shared" si="35"/>
        <v>1</v>
      </c>
      <c r="G1106" s="1" t="str">
        <f t="shared" si="34"/>
        <v>Oui</v>
      </c>
    </row>
    <row r="1107" spans="1:7">
      <c r="A1107" s="1">
        <v>920002037</v>
      </c>
      <c r="B1107" t="str">
        <f>_xlfn.XLOOKUP(A1107,bdd_V102[FINESS juridique],bdd_V102[Raison sociale juridique],"")</f>
        <v>SA CLINIQUE DE LA DEFENSE</v>
      </c>
      <c r="C1107" t="str">
        <f>_xlfn.XLOOKUP(A1107,bdd_V102[FINESS juridique],bdd_V102[[Région du FINESS juridique ]],"")</f>
        <v>ILE-DE-FRANCE</v>
      </c>
      <c r="D1107" s="1">
        <f>SUMIFS(bdd_V102[Activité combinée],bdd_V102[FINESS juridique],A1107)</f>
        <v>17167.5</v>
      </c>
      <c r="E1107" s="1">
        <f>SUMIFS(bdd_V102[Activité combinée],bdd_V102[FINESS juridique],A1107,bdd_V102[Validation prérequis SUN-ES], "Oui")</f>
        <v>17167.5</v>
      </c>
      <c r="F1107" s="148">
        <f t="shared" si="35"/>
        <v>1</v>
      </c>
      <c r="G1107" s="1" t="str">
        <f t="shared" si="34"/>
        <v>Oui</v>
      </c>
    </row>
    <row r="1108" spans="1:7">
      <c r="A1108" s="1">
        <v>920005378</v>
      </c>
      <c r="B1108" t="str">
        <f>_xlfn.XLOOKUP(A1108,bdd_V102[FINESS juridique],bdd_V102[Raison sociale juridique],"")</f>
        <v>SARL CLINALLIANCE FONTENAY</v>
      </c>
      <c r="C1108" t="str">
        <f>_xlfn.XLOOKUP(A1108,bdd_V102[FINESS juridique],bdd_V102[[Région du FINESS juridique ]],"")</f>
        <v>ILE-DE-FRANCE</v>
      </c>
      <c r="D1108" s="1">
        <f>SUMIFS(bdd_V102[Activité combinée],bdd_V102[FINESS juridique],A1108)</f>
        <v>14725</v>
      </c>
      <c r="E1108" s="1">
        <f>SUMIFS(bdd_V102[Activité combinée],bdd_V102[FINESS juridique],A1108,bdd_V102[Validation prérequis SUN-ES], "Oui")</f>
        <v>14725</v>
      </c>
      <c r="F1108" s="148">
        <f t="shared" si="35"/>
        <v>1</v>
      </c>
      <c r="G1108" s="1" t="str">
        <f t="shared" si="34"/>
        <v>Oui</v>
      </c>
    </row>
    <row r="1109" spans="1:7">
      <c r="A1109" s="1">
        <v>920006848</v>
      </c>
      <c r="B1109" t="str">
        <f>_xlfn.XLOOKUP(A1109,bdd_V102[FINESS juridique],bdd_V102[Raison sociale juridique],"")</f>
        <v>SAS CLINIQUE CHIRURGICALE VAL D'OR</v>
      </c>
      <c r="C1109" t="str">
        <f>_xlfn.XLOOKUP(A1109,bdd_V102[FINESS juridique],bdd_V102[[Région du FINESS juridique ]],"")</f>
        <v>ILE-DE-FRANCE</v>
      </c>
      <c r="D1109" s="1">
        <f>SUMIFS(bdd_V102[Activité combinée],bdd_V102[FINESS juridique],A1109)</f>
        <v>26823.5</v>
      </c>
      <c r="E1109" s="1">
        <f>SUMIFS(bdd_V102[Activité combinée],bdd_V102[FINESS juridique],A1109,bdd_V102[Validation prérequis SUN-ES], "Oui")</f>
        <v>26823.5</v>
      </c>
      <c r="F1109" s="148">
        <f t="shared" si="35"/>
        <v>1</v>
      </c>
      <c r="G1109" s="1" t="str">
        <f t="shared" si="34"/>
        <v>Oui</v>
      </c>
    </row>
    <row r="1110" spans="1:7">
      <c r="A1110" s="1">
        <v>920007499</v>
      </c>
      <c r="B1110" t="str">
        <f>_xlfn.XLOOKUP(A1110,bdd_V102[FINESS juridique],bdd_V102[Raison sociale juridique],"")</f>
        <v>SAS MAISON DE SANTE ROCHEBRUNE</v>
      </c>
      <c r="C1110" t="str">
        <f>_xlfn.XLOOKUP(A1110,bdd_V102[FINESS juridique],bdd_V102[[Région du FINESS juridique ]],"")</f>
        <v>ILE-DE-FRANCE</v>
      </c>
      <c r="D1110" s="1">
        <f>SUMIFS(bdd_V102[Activité combinée],bdd_V102[FINESS juridique],A1110)</f>
        <v>20165.5</v>
      </c>
      <c r="E1110" s="1">
        <f>SUMIFS(bdd_V102[Activité combinée],bdd_V102[FINESS juridique],A1110,bdd_V102[Validation prérequis SUN-ES], "Oui")</f>
        <v>0</v>
      </c>
      <c r="F1110" s="148">
        <f t="shared" si="35"/>
        <v>0</v>
      </c>
      <c r="G1110" s="1" t="str">
        <f t="shared" si="34"/>
        <v>Non</v>
      </c>
    </row>
    <row r="1111" spans="1:7">
      <c r="A1111" s="1">
        <v>920013448</v>
      </c>
      <c r="B1111" t="str">
        <f>_xlfn.XLOOKUP(A1111,bdd_V102[FINESS juridique],bdd_V102[Raison sociale juridique],"")</f>
        <v>CENTRE DE SOINS DE SUITE L'AMANDIER</v>
      </c>
      <c r="C1111" t="str">
        <f>_xlfn.XLOOKUP(A1111,bdd_V102[FINESS juridique],bdd_V102[[Région du FINESS juridique ]],"")</f>
        <v>ILE-DE-FRANCE</v>
      </c>
      <c r="D1111" s="1">
        <f>SUMIFS(bdd_V102[Activité combinée],bdd_V102[FINESS juridique],A1111)</f>
        <v>24083.5</v>
      </c>
      <c r="E1111" s="1">
        <f>SUMIFS(bdd_V102[Activité combinée],bdd_V102[FINESS juridique],A1111,bdd_V102[Validation prérequis SUN-ES], "Oui")</f>
        <v>0</v>
      </c>
      <c r="F1111" s="148">
        <f t="shared" si="35"/>
        <v>0</v>
      </c>
      <c r="G1111" s="1" t="str">
        <f t="shared" si="34"/>
        <v>Non</v>
      </c>
    </row>
    <row r="1112" spans="1:7">
      <c r="A1112" s="1">
        <v>920028396</v>
      </c>
      <c r="B1112" t="str">
        <f>_xlfn.XLOOKUP(A1112,bdd_V102[FINESS juridique],bdd_V102[Raison sociale juridique],"")</f>
        <v>SAS NOUVELLE CLINIQUE BONNEFON</v>
      </c>
      <c r="C1112" t="str">
        <f>_xlfn.XLOOKUP(A1112,bdd_V102[FINESS juridique],bdd_V102[[Région du FINESS juridique ]],"")</f>
        <v>ILE-DE-FRANCE</v>
      </c>
      <c r="D1112" s="1">
        <f>SUMIFS(bdd_V102[Activité combinée],bdd_V102[FINESS juridique],A1112)</f>
        <v>29623</v>
      </c>
      <c r="E1112" s="1">
        <f>SUMIFS(bdd_V102[Activité combinée],bdd_V102[FINESS juridique],A1112,bdd_V102[Validation prérequis SUN-ES], "Oui")</f>
        <v>29623</v>
      </c>
      <c r="F1112" s="148">
        <f t="shared" si="35"/>
        <v>1</v>
      </c>
      <c r="G1112" s="1" t="str">
        <f t="shared" si="34"/>
        <v>Oui</v>
      </c>
    </row>
    <row r="1113" spans="1:7">
      <c r="A1113" s="1">
        <v>920028560</v>
      </c>
      <c r="B1113" t="str">
        <f>_xlfn.XLOOKUP(A1113,bdd_V102[FINESS juridique],bdd_V102[Raison sociale juridique],"")</f>
        <v>FONDATION PARTAGE ET VIE</v>
      </c>
      <c r="C1113" t="str">
        <f>_xlfn.XLOOKUP(A1113,bdd_V102[FINESS juridique],bdd_V102[[Région du FINESS juridique ]],"")</f>
        <v>ILE-DE-FRANCE</v>
      </c>
      <c r="D1113" s="1">
        <f>SUMIFS(bdd_V102[Activité combinée],bdd_V102[FINESS juridique],A1113)</f>
        <v>57982.5</v>
      </c>
      <c r="E1113" s="1">
        <f>SUMIFS(bdd_V102[Activité combinée],bdd_V102[FINESS juridique],A1113,bdd_V102[Validation prérequis SUN-ES], "Oui")</f>
        <v>52735.5</v>
      </c>
      <c r="F1113" s="148">
        <f t="shared" si="35"/>
        <v>0.9095071788901824</v>
      </c>
      <c r="G1113" s="1" t="str">
        <f t="shared" si="34"/>
        <v>Oui</v>
      </c>
    </row>
    <row r="1114" spans="1:7">
      <c r="A1114" s="1">
        <v>920029097</v>
      </c>
      <c r="B1114" t="str">
        <f>_xlfn.XLOOKUP(A1114,bdd_V102[FINESS juridique],bdd_V102[Raison sociale juridique],"")</f>
        <v>FONDATION SANTE SERVICE</v>
      </c>
      <c r="C1114" t="str">
        <f>_xlfn.XLOOKUP(A1114,bdd_V102[FINESS juridique],bdd_V102[[Région du FINESS juridique ]],"")</f>
        <v>ILE-DE-FRANCE</v>
      </c>
      <c r="D1114" s="1">
        <f>SUMIFS(bdd_V102[Activité combinée],bdd_V102[FINESS juridique],A1114)</f>
        <v>328010.5</v>
      </c>
      <c r="E1114" s="1">
        <f>SUMIFS(bdd_V102[Activité combinée],bdd_V102[FINESS juridique],A1114,bdd_V102[Validation prérequis SUN-ES], "Oui")</f>
        <v>328010.5</v>
      </c>
      <c r="F1114" s="148">
        <f t="shared" si="35"/>
        <v>1</v>
      </c>
      <c r="G1114" s="1" t="str">
        <f t="shared" si="34"/>
        <v>Oui</v>
      </c>
    </row>
    <row r="1115" spans="1:7">
      <c r="A1115" s="1">
        <v>920030152</v>
      </c>
      <c r="B1115" t="str">
        <f>_xlfn.XLOOKUP(A1115,bdd_V102[FINESS juridique],bdd_V102[Raison sociale juridique],"")</f>
        <v>SA ORPEA - SIEGE SOCIAL</v>
      </c>
      <c r="C1115" t="str">
        <f>_xlfn.XLOOKUP(A1115,bdd_V102[FINESS juridique],bdd_V102[[Région du FINESS juridique ]],"")</f>
        <v>ILE-DE-FRANCE</v>
      </c>
      <c r="D1115" s="1">
        <f>SUMIFS(bdd_V102[Activité combinée],bdd_V102[FINESS juridique],A1115)</f>
        <v>7496</v>
      </c>
      <c r="E1115" s="1">
        <f>SUMIFS(bdd_V102[Activité combinée],bdd_V102[FINESS juridique],A1115,bdd_V102[Validation prérequis SUN-ES], "Oui")</f>
        <v>0</v>
      </c>
      <c r="F1115" s="148">
        <f t="shared" si="35"/>
        <v>0</v>
      </c>
      <c r="G1115" s="1" t="str">
        <f t="shared" si="34"/>
        <v>Non</v>
      </c>
    </row>
    <row r="1116" spans="1:7">
      <c r="A1116" s="1">
        <v>920030269</v>
      </c>
      <c r="B1116" t="str">
        <f>_xlfn.XLOOKUP(A1116,bdd_V102[FINESS juridique],bdd_V102[Raison sociale juridique],"")</f>
        <v>SAS CLINEA</v>
      </c>
      <c r="C1116" t="str">
        <f>_xlfn.XLOOKUP(A1116,bdd_V102[FINESS juridique],bdd_V102[[Région du FINESS juridique ]],"")</f>
        <v>ILE-DE-FRANCE</v>
      </c>
      <c r="D1116" s="1">
        <f>SUMIFS(bdd_V102[Activité combinée],bdd_V102[FINESS juridique],A1116)</f>
        <v>1652945.25</v>
      </c>
      <c r="E1116" s="1">
        <f>SUMIFS(bdd_V102[Activité combinée],bdd_V102[FINESS juridique],A1116,bdd_V102[Validation prérequis SUN-ES], "Oui")</f>
        <v>1632480.25</v>
      </c>
      <c r="F1116" s="148">
        <f t="shared" si="35"/>
        <v>0.9876190696576308</v>
      </c>
      <c r="G1116" s="1" t="str">
        <f t="shared" ref="G1116:G1170" si="36">IF(F1116&gt;=90%,"Oui","Non")</f>
        <v>Oui</v>
      </c>
    </row>
    <row r="1117" spans="1:7">
      <c r="A1117" s="1">
        <v>920039724</v>
      </c>
      <c r="B1117" t="str">
        <f>_xlfn.XLOOKUP(A1117,bdd_V102[FINESS juridique],bdd_V102[Raison sociale juridique],"")</f>
        <v>SAS CLINIQUE DU VIRVAL</v>
      </c>
      <c r="C1117" t="str">
        <f>_xlfn.XLOOKUP(A1117,bdd_V102[FINESS juridique],bdd_V102[[Région du FINESS juridique ]],"")</f>
        <v>ILE-DE-FRANCE</v>
      </c>
      <c r="D1117" s="1">
        <f>SUMIFS(bdd_V102[Activité combinée],bdd_V102[FINESS juridique],A1117)</f>
        <v>15981.5</v>
      </c>
      <c r="E1117" s="1">
        <f>SUMIFS(bdd_V102[Activité combinée],bdd_V102[FINESS juridique],A1117,bdd_V102[Validation prérequis SUN-ES], "Oui")</f>
        <v>15981.5</v>
      </c>
      <c r="F1117" s="148">
        <f t="shared" si="35"/>
        <v>1</v>
      </c>
      <c r="G1117" s="1" t="str">
        <f t="shared" si="36"/>
        <v>Oui</v>
      </c>
    </row>
    <row r="1118" spans="1:7">
      <c r="A1118" s="1">
        <v>920039716</v>
      </c>
      <c r="B1118" t="str">
        <f>_xlfn.XLOOKUP(A1118,bdd_V102[FINESS juridique],bdd_V102[Raison sociale juridique],"")</f>
        <v xml:space="preserve">
SAS CLINIQUE DU LITTORAL</v>
      </c>
      <c r="C1118" t="str">
        <f>_xlfn.XLOOKUP(A1118,bdd_V102[FINESS juridique],bdd_V102[[Région du FINESS juridique ]],"")</f>
        <v>ILE-DE-FRANCE</v>
      </c>
      <c r="D1118" s="1">
        <f>SUMIFS(bdd_V102[Activité combinée],bdd_V102[FINESS juridique],A1118)</f>
        <v>14776.25</v>
      </c>
      <c r="E1118" s="1">
        <f>SUMIFS(bdd_V102[Activité combinée],bdd_V102[FINESS juridique],A1118,bdd_V102[Validation prérequis SUN-ES], "Oui")</f>
        <v>14776.25</v>
      </c>
      <c r="F1118" s="148">
        <f t="shared" si="35"/>
        <v>1</v>
      </c>
      <c r="G1118" s="1" t="str">
        <f t="shared" si="36"/>
        <v>Oui</v>
      </c>
    </row>
    <row r="1119" spans="1:7">
      <c r="A1119" s="1">
        <v>920039658</v>
      </c>
      <c r="B1119" t="str">
        <f>_xlfn.XLOOKUP(A1119,bdd_V102[FINESS juridique],bdd_V102[Raison sociale juridique],"")</f>
        <v>SAS CLINIQUE DES OYATS</v>
      </c>
      <c r="C1119" t="str">
        <f>_xlfn.XLOOKUP(A1119,bdd_V102[FINESS juridique],bdd_V102[[Région du FINESS juridique ]],"")</f>
        <v>ILE-DE-FRANCE</v>
      </c>
      <c r="D1119" s="1">
        <f>SUMIFS(bdd_V102[Activité combinée],bdd_V102[FINESS juridique],A1119)</f>
        <v>9979</v>
      </c>
      <c r="E1119" s="1">
        <f>SUMIFS(bdd_V102[Activité combinée],bdd_V102[FINESS juridique],A1119,bdd_V102[Validation prérequis SUN-ES], "Oui")</f>
        <v>9979</v>
      </c>
      <c r="F1119" s="148">
        <f t="shared" si="35"/>
        <v>1</v>
      </c>
      <c r="G1119" s="1" t="str">
        <f t="shared" si="36"/>
        <v>Oui</v>
      </c>
    </row>
    <row r="1120" spans="1:7">
      <c r="A1120" s="1">
        <v>920039732</v>
      </c>
      <c r="B1120" t="str">
        <f>_xlfn.XLOOKUP(A1120,bdd_V102[FINESS juridique],bdd_V102[Raison sociale juridique],"")</f>
        <v>SAS INSTITUT ADDICTOLOGIE DU LITTORAL</v>
      </c>
      <c r="C1120" t="str">
        <f>_xlfn.XLOOKUP(A1120,bdd_V102[FINESS juridique],bdd_V102[[Région du FINESS juridique ]],"")</f>
        <v>ILE-DE-FRANCE</v>
      </c>
      <c r="D1120" s="1">
        <f>SUMIFS(bdd_V102[Activité combinée],bdd_V102[FINESS juridique],A1120)</f>
        <v>3094</v>
      </c>
      <c r="E1120" s="1">
        <f>SUMIFS(bdd_V102[Activité combinée],bdd_V102[FINESS juridique],A1120,bdd_V102[Validation prérequis SUN-ES], "Oui")</f>
        <v>0</v>
      </c>
      <c r="F1120" s="148">
        <f t="shared" si="35"/>
        <v>0</v>
      </c>
      <c r="G1120" s="1" t="str">
        <f t="shared" si="36"/>
        <v>Non</v>
      </c>
    </row>
    <row r="1121" spans="1:7">
      <c r="A1121" s="1">
        <v>920030855</v>
      </c>
      <c r="B1121" t="str">
        <f>_xlfn.XLOOKUP(A1121,bdd_V102[FINESS juridique],bdd_V102[Raison sociale juridique],"")</f>
        <v>SARL CLIN SOINS SUITE DE LA SALETTE</v>
      </c>
      <c r="C1121" t="str">
        <f>_xlfn.XLOOKUP(A1121,bdd_V102[FINESS juridique],bdd_V102[[Région du FINESS juridique ]],"")</f>
        <v>ILE-DE-FRANCE</v>
      </c>
      <c r="D1121" s="1">
        <f>SUMIFS(bdd_V102[Activité combinée],bdd_V102[FINESS juridique],A1121)</f>
        <v>12408.5</v>
      </c>
      <c r="E1121" s="1">
        <f>SUMIFS(bdd_V102[Activité combinée],bdd_V102[FINESS juridique],A1121,bdd_V102[Validation prérequis SUN-ES], "Oui")</f>
        <v>12408.5</v>
      </c>
      <c r="F1121" s="148">
        <f t="shared" si="35"/>
        <v>1</v>
      </c>
      <c r="G1121" s="1" t="str">
        <f t="shared" si="36"/>
        <v>Oui</v>
      </c>
    </row>
    <row r="1122" spans="1:7">
      <c r="A1122" s="1">
        <v>920030871</v>
      </c>
      <c r="B1122" t="str">
        <f>_xlfn.XLOOKUP(A1122,bdd_V102[FINESS juridique],bdd_V102[Raison sociale juridique],"")</f>
        <v>SAS CLINIQUE DE CABIROL</v>
      </c>
      <c r="C1122" t="str">
        <f>_xlfn.XLOOKUP(A1122,bdd_V102[FINESS juridique],bdd_V102[[Région du FINESS juridique ]],"")</f>
        <v>ILE-DE-FRANCE</v>
      </c>
      <c r="D1122" s="1">
        <f>SUMIFS(bdd_V102[Activité combinée],bdd_V102[FINESS juridique],A1122)</f>
        <v>21898</v>
      </c>
      <c r="E1122" s="1">
        <f>SUMIFS(bdd_V102[Activité combinée],bdd_V102[FINESS juridique],A1122,bdd_V102[Validation prérequis SUN-ES], "Oui")</f>
        <v>21898</v>
      </c>
      <c r="F1122" s="148">
        <f t="shared" si="35"/>
        <v>1</v>
      </c>
      <c r="G1122" s="1" t="str">
        <f t="shared" si="36"/>
        <v>Oui</v>
      </c>
    </row>
    <row r="1123" spans="1:7">
      <c r="A1123" s="1">
        <v>920030905</v>
      </c>
      <c r="B1123" t="str">
        <f>_xlfn.XLOOKUP(A1123,bdd_V102[FINESS juridique],bdd_V102[Raison sociale juridique],"")</f>
        <v>SA CLINIQUE REGINA</v>
      </c>
      <c r="C1123" t="str">
        <f>_xlfn.XLOOKUP(A1123,bdd_V102[FINESS juridique],bdd_V102[[Région du FINESS juridique ]],"")</f>
        <v>ILE-DE-FRANCE</v>
      </c>
      <c r="D1123" s="1">
        <f>SUMIFS(bdd_V102[Activité combinée],bdd_V102[FINESS juridique],A1123)</f>
        <v>17930.25</v>
      </c>
      <c r="E1123" s="1">
        <f>SUMIFS(bdd_V102[Activité combinée],bdd_V102[FINESS juridique],A1123,bdd_V102[Validation prérequis SUN-ES], "Oui")</f>
        <v>17930.25</v>
      </c>
      <c r="F1123" s="148">
        <f t="shared" si="35"/>
        <v>1</v>
      </c>
      <c r="G1123" s="1" t="str">
        <f t="shared" si="36"/>
        <v>Oui</v>
      </c>
    </row>
    <row r="1124" spans="1:7">
      <c r="A1124" s="1">
        <v>920030913</v>
      </c>
      <c r="B1124" t="str">
        <f>_xlfn.XLOOKUP(A1124,bdd_V102[FINESS juridique],bdd_V102[Raison sociale juridique],"")</f>
        <v>SA INSTITUT HELIO MARIN - COTE D'AZUR</v>
      </c>
      <c r="C1124" t="str">
        <f>_xlfn.XLOOKUP(A1124,bdd_V102[FINESS juridique],bdd_V102[[Région du FINESS juridique ]],"")</f>
        <v>ILE-DE-FRANCE</v>
      </c>
      <c r="D1124" s="1">
        <f>SUMIFS(bdd_V102[Activité combinée],bdd_V102[FINESS juridique],A1124)</f>
        <v>33276.5</v>
      </c>
      <c r="E1124" s="1">
        <f>SUMIFS(bdd_V102[Activité combinée],bdd_V102[FINESS juridique],A1124,bdd_V102[Validation prérequis SUN-ES], "Oui")</f>
        <v>33276.5</v>
      </c>
      <c r="F1124" s="148">
        <f t="shared" si="35"/>
        <v>1</v>
      </c>
      <c r="G1124" s="1" t="str">
        <f t="shared" si="36"/>
        <v>Oui</v>
      </c>
    </row>
    <row r="1125" spans="1:7">
      <c r="A1125" s="1">
        <v>920030921</v>
      </c>
      <c r="B1125" t="str">
        <f>_xlfn.XLOOKUP(A1125,bdd_V102[FINESS juridique],bdd_V102[Raison sociale juridique],"")</f>
        <v>SA CLINIQUE L'EMERAUDE</v>
      </c>
      <c r="C1125" t="str">
        <f>_xlfn.XLOOKUP(A1125,bdd_V102[FINESS juridique],bdd_V102[[Région du FINESS juridique ]],"")</f>
        <v>ILE-DE-FRANCE</v>
      </c>
      <c r="D1125" s="1">
        <f>SUMIFS(bdd_V102[Activité combinée],bdd_V102[FINESS juridique],A1125)</f>
        <v>52619</v>
      </c>
      <c r="E1125" s="1">
        <f>SUMIFS(bdd_V102[Activité combinée],bdd_V102[FINESS juridique],A1125,bdd_V102[Validation prérequis SUN-ES], "Oui")</f>
        <v>52619</v>
      </c>
      <c r="F1125" s="148">
        <f t="shared" si="35"/>
        <v>1</v>
      </c>
      <c r="G1125" s="1" t="str">
        <f t="shared" si="36"/>
        <v>Oui</v>
      </c>
    </row>
    <row r="1126" spans="1:7">
      <c r="A1126" s="1">
        <v>920030939</v>
      </c>
      <c r="B1126" t="str">
        <f>_xlfn.XLOOKUP(A1126,bdd_V102[FINESS juridique],bdd_V102[Raison sociale juridique],"")</f>
        <v>SA SANCELLEMOZ</v>
      </c>
      <c r="C1126" t="str">
        <f>_xlfn.XLOOKUP(A1126,bdd_V102[FINESS juridique],bdd_V102[[Région du FINESS juridique ]],"")</f>
        <v>ILE-DE-FRANCE</v>
      </c>
      <c r="D1126" s="1">
        <f>SUMIFS(bdd_V102[Activité combinée],bdd_V102[FINESS juridique],A1126)</f>
        <v>23242.5</v>
      </c>
      <c r="E1126" s="1">
        <f>SUMIFS(bdd_V102[Activité combinée],bdd_V102[FINESS juridique],A1126,bdd_V102[Validation prérequis SUN-ES], "Oui")</f>
        <v>23242.5</v>
      </c>
      <c r="F1126" s="148">
        <f t="shared" si="35"/>
        <v>1</v>
      </c>
      <c r="G1126" s="1" t="str">
        <f t="shared" si="36"/>
        <v>Oui</v>
      </c>
    </row>
    <row r="1127" spans="1:7">
      <c r="A1127" s="1">
        <v>920030962</v>
      </c>
      <c r="B1127" t="str">
        <f>_xlfn.XLOOKUP(A1127,bdd_V102[FINESS juridique],bdd_V102[Raison sociale juridique],"")</f>
        <v>S.A .HOTEL DE L'ESPERANCE</v>
      </c>
      <c r="C1127" t="str">
        <f>_xlfn.XLOOKUP(A1127,bdd_V102[FINESS juridique],bdd_V102[[Région du FINESS juridique ]],"")</f>
        <v>ILE-DE-FRANCE</v>
      </c>
      <c r="D1127" s="1">
        <f>SUMIFS(bdd_V102[Activité combinée],bdd_V102[FINESS juridique],A1127)</f>
        <v>23704.5</v>
      </c>
      <c r="E1127" s="1">
        <f>SUMIFS(bdd_V102[Activité combinée],bdd_V102[FINESS juridique],A1127,bdd_V102[Validation prérequis SUN-ES], "Oui")</f>
        <v>23704.5</v>
      </c>
      <c r="F1127" s="148">
        <f t="shared" si="35"/>
        <v>1</v>
      </c>
      <c r="G1127" s="1" t="str">
        <f t="shared" si="36"/>
        <v>Oui</v>
      </c>
    </row>
    <row r="1128" spans="1:7">
      <c r="A1128" s="1">
        <v>920031036</v>
      </c>
      <c r="B1128" t="str">
        <f>_xlfn.XLOOKUP(A1128,bdd_V102[FINESS juridique],bdd_V102[Raison sociale juridique],"")</f>
        <v>SAS CLINIQUE DU HAUT CLUZEAU</v>
      </c>
      <c r="C1128" t="str">
        <f>_xlfn.XLOOKUP(A1128,bdd_V102[FINESS juridique],bdd_V102[[Région du FINESS juridique ]],"")</f>
        <v>ILE-DE-FRANCE</v>
      </c>
      <c r="D1128" s="1">
        <f>SUMIFS(bdd_V102[Activité combinée],bdd_V102[FINESS juridique],A1128)</f>
        <v>12176.75</v>
      </c>
      <c r="E1128" s="1">
        <f>SUMIFS(bdd_V102[Activité combinée],bdd_V102[FINESS juridique],A1128,bdd_V102[Validation prérequis SUN-ES], "Oui")</f>
        <v>12176.75</v>
      </c>
      <c r="F1128" s="148">
        <f t="shared" si="35"/>
        <v>1</v>
      </c>
      <c r="G1128" s="1" t="str">
        <f t="shared" si="36"/>
        <v>Oui</v>
      </c>
    </row>
    <row r="1129" spans="1:7">
      <c r="A1129" s="1">
        <v>920031721</v>
      </c>
      <c r="B1129" t="str">
        <f>_xlfn.XLOOKUP(A1129,bdd_V102[FINESS juridique],bdd_V102[Raison sociale juridique],"")</f>
        <v>SAS CLINIQUE DE CHAMPVERT</v>
      </c>
      <c r="C1129" t="str">
        <f>_xlfn.XLOOKUP(A1129,bdd_V102[FINESS juridique],bdd_V102[[Région du FINESS juridique ]],"")</f>
        <v>ILE-DE-FRANCE</v>
      </c>
      <c r="D1129" s="1">
        <f>SUMIFS(bdd_V102[Activité combinée],bdd_V102[FINESS juridique],A1129)</f>
        <v>36147.75</v>
      </c>
      <c r="E1129" s="1">
        <f>SUMIFS(bdd_V102[Activité combinée],bdd_V102[FINESS juridique],A1129,bdd_V102[Validation prérequis SUN-ES], "Oui")</f>
        <v>36147.75</v>
      </c>
      <c r="F1129" s="148">
        <f t="shared" si="35"/>
        <v>1</v>
      </c>
      <c r="G1129" s="1" t="str">
        <f t="shared" si="36"/>
        <v>Oui</v>
      </c>
    </row>
    <row r="1130" spans="1:7">
      <c r="A1130" s="1">
        <v>920031739</v>
      </c>
      <c r="B1130" t="str">
        <f>_xlfn.XLOOKUP(A1130,bdd_V102[FINESS juridique],bdd_V102[Raison sociale juridique],"")</f>
        <v>SAS CLINIQUE LA CHAVANNERIE</v>
      </c>
      <c r="C1130" t="str">
        <f>_xlfn.XLOOKUP(A1130,bdd_V102[FINESS juridique],bdd_V102[[Région du FINESS juridique ]],"")</f>
        <v>ILE-DE-FRANCE</v>
      </c>
      <c r="D1130" s="1">
        <f>SUMIFS(bdd_V102[Activité combinée],bdd_V102[FINESS juridique],A1130)</f>
        <v>12506.25</v>
      </c>
      <c r="E1130" s="1">
        <f>SUMIFS(bdd_V102[Activité combinée],bdd_V102[FINESS juridique],A1130,bdd_V102[Validation prérequis SUN-ES], "Oui")</f>
        <v>12506.25</v>
      </c>
      <c r="F1130" s="148">
        <f t="shared" si="35"/>
        <v>1</v>
      </c>
      <c r="G1130" s="1" t="str">
        <f t="shared" si="36"/>
        <v>Oui</v>
      </c>
    </row>
    <row r="1131" spans="1:7">
      <c r="A1131" s="1">
        <v>920031770</v>
      </c>
      <c r="B1131" t="str">
        <f>_xlfn.XLOOKUP(A1131,bdd_V102[FINESS juridique],bdd_V102[Raison sociale juridique],"")</f>
        <v>SAS CLINIQUE LES BRUYERES</v>
      </c>
      <c r="C1131" t="str">
        <f>_xlfn.XLOOKUP(A1131,bdd_V102[FINESS juridique],bdd_V102[[Région du FINESS juridique ]],"")</f>
        <v>ILE-DE-FRANCE</v>
      </c>
      <c r="D1131" s="1">
        <f>SUMIFS(bdd_V102[Activité combinée],bdd_V102[FINESS juridique],A1131)</f>
        <v>8238.5</v>
      </c>
      <c r="E1131" s="1">
        <f>SUMIFS(bdd_V102[Activité combinée],bdd_V102[FINESS juridique],A1131,bdd_V102[Validation prérequis SUN-ES], "Oui")</f>
        <v>8238.5</v>
      </c>
      <c r="F1131" s="148">
        <f t="shared" si="35"/>
        <v>1</v>
      </c>
      <c r="G1131" s="1" t="str">
        <f t="shared" si="36"/>
        <v>Oui</v>
      </c>
    </row>
    <row r="1132" spans="1:7">
      <c r="A1132" s="1">
        <v>920031788</v>
      </c>
      <c r="B1132" t="str">
        <f>_xlfn.XLOOKUP(A1132,bdd_V102[FINESS juridique],bdd_V102[Raison sociale juridique],"")</f>
        <v>SA SESMAS</v>
      </c>
      <c r="C1132" t="str">
        <f>_xlfn.XLOOKUP(A1132,bdd_V102[FINESS juridique],bdd_V102[[Région du FINESS juridique ]],"")</f>
        <v>ILE-DE-FRANCE</v>
      </c>
      <c r="D1132" s="1">
        <f>SUMIFS(bdd_V102[Activité combinée],bdd_V102[FINESS juridique],A1132)</f>
        <v>23149</v>
      </c>
      <c r="E1132" s="1">
        <f>SUMIFS(bdd_V102[Activité combinée],bdd_V102[FINESS juridique],A1132,bdd_V102[Validation prérequis SUN-ES], "Oui")</f>
        <v>23149</v>
      </c>
      <c r="F1132" s="148">
        <f t="shared" si="35"/>
        <v>1</v>
      </c>
      <c r="G1132" s="1" t="str">
        <f t="shared" si="36"/>
        <v>Oui</v>
      </c>
    </row>
    <row r="1133" spans="1:7">
      <c r="A1133" s="1">
        <v>920031796</v>
      </c>
      <c r="B1133" t="str">
        <f>_xlfn.XLOOKUP(A1133,bdd_V102[FINESS juridique],bdd_V102[Raison sociale juridique],"")</f>
        <v>SAS CLINIQUE LA PINEDE</v>
      </c>
      <c r="C1133" t="str">
        <f>_xlfn.XLOOKUP(A1133,bdd_V102[FINESS juridique],bdd_V102[[Région du FINESS juridique ]],"")</f>
        <v>ILE-DE-FRANCE</v>
      </c>
      <c r="D1133" s="1">
        <f>SUMIFS(bdd_V102[Activité combinée],bdd_V102[FINESS juridique],A1133)</f>
        <v>39772.5</v>
      </c>
      <c r="E1133" s="1">
        <f>SUMIFS(bdd_V102[Activité combinée],bdd_V102[FINESS juridique],A1133,bdd_V102[Validation prérequis SUN-ES], "Oui")</f>
        <v>39772.5</v>
      </c>
      <c r="F1133" s="148">
        <f t="shared" si="35"/>
        <v>1</v>
      </c>
      <c r="G1133" s="1" t="str">
        <f t="shared" si="36"/>
        <v>Oui</v>
      </c>
    </row>
    <row r="1134" spans="1:7">
      <c r="A1134" s="1">
        <v>920033180</v>
      </c>
      <c r="B1134" t="str">
        <f>_xlfn.XLOOKUP(A1134,bdd_V102[FINESS juridique],bdd_V102[Raison sociale juridique],"")</f>
        <v>SAS CHATEAU DE BON ATTRAIT</v>
      </c>
      <c r="C1134" t="str">
        <f>_xlfn.XLOOKUP(A1134,bdd_V102[FINESS juridique],bdd_V102[[Région du FINESS juridique ]],"")</f>
        <v>ILE-DE-FRANCE</v>
      </c>
      <c r="D1134" s="1">
        <f>SUMIFS(bdd_V102[Activité combinée],bdd_V102[FINESS juridique],A1134)</f>
        <v>22042</v>
      </c>
      <c r="E1134" s="1">
        <f>SUMIFS(bdd_V102[Activité combinée],bdd_V102[FINESS juridique],A1134,bdd_V102[Validation prérequis SUN-ES], "Oui")</f>
        <v>0</v>
      </c>
      <c r="F1134" s="148">
        <f t="shared" si="35"/>
        <v>0</v>
      </c>
      <c r="G1134" s="1" t="str">
        <f t="shared" si="36"/>
        <v>Non</v>
      </c>
    </row>
    <row r="1135" spans="1:7">
      <c r="A1135" s="1">
        <v>920033198</v>
      </c>
      <c r="B1135" t="str">
        <f>_xlfn.XLOOKUP(A1135,bdd_V102[FINESS juridique],bdd_V102[Raison sociale juridique],"")</f>
        <v>SAS CLINIQUE DU VALOIS</v>
      </c>
      <c r="C1135" t="str">
        <f>_xlfn.XLOOKUP(A1135,bdd_V102[FINESS juridique],bdd_V102[[Région du FINESS juridique ]],"")</f>
        <v>ILE-DE-FRANCE</v>
      </c>
      <c r="D1135" s="1">
        <f>SUMIFS(bdd_V102[Activité combinée],bdd_V102[FINESS juridique],A1135)</f>
        <v>15625.5</v>
      </c>
      <c r="E1135" s="1">
        <f>SUMIFS(bdd_V102[Activité combinée],bdd_V102[FINESS juridique],A1135,bdd_V102[Validation prérequis SUN-ES], "Oui")</f>
        <v>15625.5</v>
      </c>
      <c r="F1135" s="148">
        <f t="shared" si="35"/>
        <v>1</v>
      </c>
      <c r="G1135" s="1" t="str">
        <f t="shared" si="36"/>
        <v>Oui</v>
      </c>
    </row>
    <row r="1136" spans="1:7">
      <c r="A1136" s="1">
        <v>920033412</v>
      </c>
      <c r="B1136" t="str">
        <f>_xlfn.XLOOKUP(A1136,bdd_V102[FINESS juridique],bdd_V102[Raison sociale juridique],"")</f>
        <v>SAS CTRE DE NEPHROLOGIE DE CHATEAUROUX</v>
      </c>
      <c r="C1136" t="str">
        <f>_xlfn.XLOOKUP(A1136,bdd_V102[FINESS juridique],bdd_V102[[Région du FINESS juridique ]],"")</f>
        <v>ILE-DE-FRANCE</v>
      </c>
      <c r="D1136" s="1">
        <f>SUMIFS(bdd_V102[Activité combinée],bdd_V102[FINESS juridique],A1136)</f>
        <v>12623.5</v>
      </c>
      <c r="E1136" s="1">
        <f>SUMIFS(bdd_V102[Activité combinée],bdd_V102[FINESS juridique],A1136,bdd_V102[Validation prérequis SUN-ES], "Oui")</f>
        <v>12623.5</v>
      </c>
      <c r="F1136" s="148">
        <f t="shared" si="35"/>
        <v>1</v>
      </c>
      <c r="G1136" s="1" t="str">
        <f t="shared" si="36"/>
        <v>Oui</v>
      </c>
    </row>
    <row r="1137" spans="1:7">
      <c r="A1137" s="1">
        <v>920033503</v>
      </c>
      <c r="B1137" t="str">
        <f>_xlfn.XLOOKUP(A1137,bdd_V102[FINESS juridique],bdd_V102[Raison sociale juridique],"")</f>
        <v>SAS CENTRE D HEMODIALYSE DES ALPES</v>
      </c>
      <c r="C1137" t="str">
        <f>_xlfn.XLOOKUP(A1137,bdd_V102[FINESS juridique],bdd_V102[[Région du FINESS juridique ]],"")</f>
        <v>ILE-DE-FRANCE</v>
      </c>
      <c r="D1137" s="1">
        <f>SUMIFS(bdd_V102[Activité combinée],bdd_V102[FINESS juridique],A1137)</f>
        <v>9066</v>
      </c>
      <c r="E1137" s="1">
        <f>SUMIFS(bdd_V102[Activité combinée],bdd_V102[FINESS juridique],A1137,bdd_V102[Validation prérequis SUN-ES], "Oui")</f>
        <v>0</v>
      </c>
      <c r="F1137" s="148">
        <f t="shared" si="35"/>
        <v>0</v>
      </c>
      <c r="G1137" s="1" t="str">
        <f t="shared" si="36"/>
        <v>Non</v>
      </c>
    </row>
    <row r="1138" spans="1:7">
      <c r="A1138" s="1">
        <v>920033537</v>
      </c>
      <c r="B1138" t="str">
        <f>_xlfn.XLOOKUP(A1138,bdd_V102[FINESS juridique],bdd_V102[Raison sociale juridique],"")</f>
        <v>SAS ATIRRA</v>
      </c>
      <c r="C1138" t="str">
        <f>_xlfn.XLOOKUP(A1138,bdd_V102[FINESS juridique],bdd_V102[[Région du FINESS juridique ]],"")</f>
        <v>ILE-DE-FRANCE</v>
      </c>
      <c r="D1138" s="1">
        <f>SUMIFS(bdd_V102[Activité combinée],bdd_V102[FINESS juridique],A1138)</f>
        <v>7168.5</v>
      </c>
      <c r="E1138" s="1">
        <f>SUMIFS(bdd_V102[Activité combinée],bdd_V102[FINESS juridique],A1138,bdd_V102[Validation prérequis SUN-ES], "Oui")</f>
        <v>7168.5</v>
      </c>
      <c r="F1138" s="148">
        <f t="shared" si="35"/>
        <v>1</v>
      </c>
      <c r="G1138" s="1" t="str">
        <f t="shared" si="36"/>
        <v>Oui</v>
      </c>
    </row>
    <row r="1139" spans="1:7">
      <c r="A1139" s="1">
        <v>920033578</v>
      </c>
      <c r="B1139" t="str">
        <f>_xlfn.XLOOKUP(A1139,bdd_V102[FINESS juridique],bdd_V102[Raison sociale juridique],"")</f>
        <v>SAS SBRA</v>
      </c>
      <c r="C1139" t="str">
        <f>_xlfn.XLOOKUP(A1139,bdd_V102[FINESS juridique],bdd_V102[[Région du FINESS juridique ]],"")</f>
        <v>ILE-DE-FRANCE</v>
      </c>
      <c r="D1139" s="1">
        <f>SUMIFS(bdd_V102[Activité combinée],bdd_V102[FINESS juridique],A1139)</f>
        <v>5664.5</v>
      </c>
      <c r="E1139" s="1">
        <f>SUMIFS(bdd_V102[Activité combinée],bdd_V102[FINESS juridique],A1139,bdd_V102[Validation prérequis SUN-ES], "Oui")</f>
        <v>5664.5</v>
      </c>
      <c r="F1139" s="148">
        <f t="shared" si="35"/>
        <v>1</v>
      </c>
      <c r="G1139" s="1" t="str">
        <f t="shared" si="36"/>
        <v>Oui</v>
      </c>
    </row>
    <row r="1140" spans="1:7">
      <c r="A1140" s="1">
        <v>920033610</v>
      </c>
      <c r="B1140" t="str">
        <f>_xlfn.XLOOKUP(A1140,bdd_V102[FINESS juridique],bdd_V102[Raison sociale juridique],"")</f>
        <v>SAS CENTRE DE NEPHROLOGIE MONTARGIS</v>
      </c>
      <c r="C1140" t="str">
        <f>_xlfn.XLOOKUP(A1140,bdd_V102[FINESS juridique],bdd_V102[[Région du FINESS juridique ]],"")</f>
        <v>ILE-DE-FRANCE</v>
      </c>
      <c r="D1140" s="1">
        <f>SUMIFS(bdd_V102[Activité combinée],bdd_V102[FINESS juridique],A1140)</f>
        <v>11393</v>
      </c>
      <c r="E1140" s="1">
        <f>SUMIFS(bdd_V102[Activité combinée],bdd_V102[FINESS juridique],A1140,bdd_V102[Validation prérequis SUN-ES], "Oui")</f>
        <v>11393</v>
      </c>
      <c r="F1140" s="148">
        <f t="shared" si="35"/>
        <v>1</v>
      </c>
      <c r="G1140" s="1" t="str">
        <f t="shared" si="36"/>
        <v>Oui</v>
      </c>
    </row>
    <row r="1141" spans="1:7">
      <c r="A1141" s="1">
        <v>920033636</v>
      </c>
      <c r="B1141" t="str">
        <f>_xlfn.XLOOKUP(A1141,bdd_V102[FINESS juridique],bdd_V102[Raison sociale juridique],"")</f>
        <v>SAS CTRE NEPHRO BRAUN AVITUM RIVIERA</v>
      </c>
      <c r="C1141" t="str">
        <f>_xlfn.XLOOKUP(A1141,bdd_V102[FINESS juridique],bdd_V102[[Région du FINESS juridique ]],"")</f>
        <v>ILE-DE-FRANCE</v>
      </c>
      <c r="D1141" s="1">
        <f>SUMIFS(bdd_V102[Activité combinée],bdd_V102[FINESS juridique],A1141)</f>
        <v>6895.5</v>
      </c>
      <c r="E1141" s="1">
        <f>SUMIFS(bdd_V102[Activité combinée],bdd_V102[FINESS juridique],A1141,bdd_V102[Validation prérequis SUN-ES], "Oui")</f>
        <v>6895.5</v>
      </c>
      <c r="F1141" s="148">
        <f t="shared" si="35"/>
        <v>1</v>
      </c>
      <c r="G1141" s="1" t="str">
        <f t="shared" si="36"/>
        <v>Oui</v>
      </c>
    </row>
    <row r="1142" spans="1:7">
      <c r="A1142" s="1">
        <v>920035599</v>
      </c>
      <c r="B1142" t="str">
        <f>_xlfn.XLOOKUP(A1142,bdd_V102[FINESS juridique],bdd_V102[Raison sociale juridique],"")</f>
        <v>SAS MAISON DE SANTE MERFY</v>
      </c>
      <c r="C1142" t="str">
        <f>_xlfn.XLOOKUP(A1142,bdd_V102[FINESS juridique],bdd_V102[[Région du FINESS juridique ]],"")</f>
        <v>ILE-DE-FRANCE</v>
      </c>
      <c r="D1142" s="1">
        <f>SUMIFS(bdd_V102[Activité combinée],bdd_V102[FINESS juridique],A1142)</f>
        <v>11031.5</v>
      </c>
      <c r="E1142" s="1">
        <f>SUMIFS(bdd_V102[Activité combinée],bdd_V102[FINESS juridique],A1142,bdd_V102[Validation prérequis SUN-ES], "Oui")</f>
        <v>11031.5</v>
      </c>
      <c r="F1142" s="148">
        <f t="shared" si="35"/>
        <v>1</v>
      </c>
      <c r="G1142" s="1" t="str">
        <f t="shared" si="36"/>
        <v>Oui</v>
      </c>
    </row>
    <row r="1143" spans="1:7">
      <c r="A1143" s="1">
        <v>920035979</v>
      </c>
      <c r="B1143" t="str">
        <f>_xlfn.XLOOKUP(A1143,bdd_V102[FINESS juridique],bdd_V102[Raison sociale juridique],"")</f>
        <v>SAS SFDTM</v>
      </c>
      <c r="C1143" t="str">
        <f>_xlfn.XLOOKUP(A1143,bdd_V102[FINESS juridique],bdd_V102[[Région du FINESS juridique ]],"")</f>
        <v>ILE-DE-FRANCE</v>
      </c>
      <c r="D1143" s="1">
        <f>SUMIFS(bdd_V102[Activité combinée],bdd_V102[FINESS juridique],A1143)</f>
        <v>8312</v>
      </c>
      <c r="E1143" s="1">
        <f>SUMIFS(bdd_V102[Activité combinée],bdd_V102[FINESS juridique],A1143,bdd_V102[Validation prérequis SUN-ES], "Oui")</f>
        <v>5663</v>
      </c>
      <c r="F1143" s="148">
        <f t="shared" si="35"/>
        <v>0.68130413859480266</v>
      </c>
      <c r="G1143" s="1" t="str">
        <f t="shared" si="36"/>
        <v>Non</v>
      </c>
    </row>
    <row r="1144" spans="1:7">
      <c r="A1144" s="1">
        <v>920036290</v>
      </c>
      <c r="B1144" t="str">
        <f>_xlfn.XLOOKUP(A1144,bdd_V102[FINESS juridique],bdd_V102[Raison sociale juridique],"")</f>
        <v>SAS CLINIQUE GALLIENI</v>
      </c>
      <c r="C1144" t="str">
        <f>_xlfn.XLOOKUP(A1144,bdd_V102[FINESS juridique],bdd_V102[[Région du FINESS juridique ]],"")</f>
        <v>ILE-DE-FRANCE</v>
      </c>
      <c r="D1144" s="1">
        <f>SUMIFS(bdd_V102[Activité combinée],bdd_V102[FINESS juridique],A1144)</f>
        <v>3096.5</v>
      </c>
      <c r="E1144" s="1">
        <f>SUMIFS(bdd_V102[Activité combinée],bdd_V102[FINESS juridique],A1144,bdd_V102[Validation prérequis SUN-ES], "Oui")</f>
        <v>0</v>
      </c>
      <c r="F1144" s="148">
        <f t="shared" si="35"/>
        <v>0</v>
      </c>
      <c r="G1144" s="1" t="str">
        <f t="shared" si="36"/>
        <v>Non</v>
      </c>
    </row>
    <row r="1145" spans="1:7">
      <c r="A1145" s="1">
        <v>920038627</v>
      </c>
      <c r="B1145" t="str">
        <f>_xlfn.XLOOKUP(A1145,bdd_V102[FINESS juridique],bdd_V102[Raison sociale juridique],"")</f>
        <v>SAS CLINIQUE LES BOUCLES DE LA MOSELLE</v>
      </c>
      <c r="C1145" t="str">
        <f>_xlfn.XLOOKUP(A1145,bdd_V102[FINESS juridique],bdd_V102[[Région du FINESS juridique ]],"")</f>
        <v>ILE-DE-FRANCE</v>
      </c>
      <c r="D1145" s="1">
        <f>SUMIFS(bdd_V102[Activité combinée],bdd_V102[FINESS juridique],A1145)</f>
        <v>1167</v>
      </c>
      <c r="E1145" s="1">
        <f>SUMIFS(bdd_V102[Activité combinée],bdd_V102[FINESS juridique],A1145,bdd_V102[Validation prérequis SUN-ES], "Oui")</f>
        <v>1167</v>
      </c>
      <c r="F1145" s="148">
        <f t="shared" si="35"/>
        <v>1</v>
      </c>
      <c r="G1145" s="1" t="str">
        <f t="shared" si="36"/>
        <v>Oui</v>
      </c>
    </row>
    <row r="1146" spans="1:7">
      <c r="A1146" s="1">
        <v>920039534</v>
      </c>
      <c r="B1146" t="str">
        <f>_xlfn.XLOOKUP(A1146,bdd_V102[FINESS juridique],bdd_V102[Raison sociale juridique],"")</f>
        <v>SAS CLINIQUE MADELEINE REMUZAT</v>
      </c>
      <c r="C1146" t="str">
        <f>_xlfn.XLOOKUP(A1146,bdd_V102[FINESS juridique],bdd_V102[[Région du FINESS juridique ]],"")</f>
        <v>ILE-DE-FRANCE</v>
      </c>
      <c r="D1146" s="1">
        <f>SUMIFS(bdd_V102[Activité combinée],bdd_V102[FINESS juridique],A1146)</f>
        <v>21958.5</v>
      </c>
      <c r="E1146" s="1">
        <f>SUMIFS(bdd_V102[Activité combinée],bdd_V102[FINESS juridique],A1146,bdd_V102[Validation prérequis SUN-ES], "Oui")</f>
        <v>0</v>
      </c>
      <c r="F1146" s="148">
        <f t="shared" si="35"/>
        <v>0</v>
      </c>
      <c r="G1146" s="1" t="str">
        <f t="shared" si="36"/>
        <v>Non</v>
      </c>
    </row>
    <row r="1147" spans="1:7">
      <c r="A1147" s="1">
        <v>920039674</v>
      </c>
      <c r="B1147" t="str">
        <f>_xlfn.XLOOKUP(A1147,bdd_V102[FINESS juridique],bdd_V102[Raison sociale juridique],"")</f>
        <v xml:space="preserve">	SAS CLINIQUE DU DAUPHINE</v>
      </c>
      <c r="C1147" t="str">
        <f>_xlfn.XLOOKUP(A1147,bdd_V102[FINESS juridique],bdd_V102[[Région du FINESS juridique ]],"")</f>
        <v>ILE-DE-FRANCE</v>
      </c>
      <c r="D1147" s="1">
        <f>SUMIFS(bdd_V102[Activité combinée],bdd_V102[FINESS juridique],A1147)</f>
        <v>1</v>
      </c>
      <c r="E1147" s="1">
        <f>SUMIFS(bdd_V102[Activité combinée],bdd_V102[FINESS juridique],A1147,bdd_V102[Validation prérequis SUN-ES], "Oui")</f>
        <v>0</v>
      </c>
      <c r="F1147" s="148">
        <f t="shared" si="35"/>
        <v>0</v>
      </c>
      <c r="G1147" s="1" t="str">
        <f t="shared" si="36"/>
        <v>Non</v>
      </c>
    </row>
    <row r="1148" spans="1:7">
      <c r="A1148" s="1">
        <v>920039708</v>
      </c>
      <c r="B1148" t="str">
        <f>_xlfn.XLOOKUP(A1148,bdd_V102[FINESS juridique],bdd_V102[Raison sociale juridique],"")</f>
        <v>SAS CLINEA</v>
      </c>
      <c r="C1148" t="str">
        <f>_xlfn.XLOOKUP(A1148,bdd_V102[FINESS juridique],bdd_V102[[Région du FINESS juridique ]],"")</f>
        <v>ILE-DE-FRANCE</v>
      </c>
      <c r="D1148" s="1">
        <f>SUMIFS(bdd_V102[Activité combinée],bdd_V102[FINESS juridique],A1148)</f>
        <v>16640</v>
      </c>
      <c r="E1148" s="1">
        <f>SUMIFS(bdd_V102[Activité combinée],bdd_V102[FINESS juridique],A1148,bdd_V102[Validation prérequis SUN-ES], "Oui")</f>
        <v>16640</v>
      </c>
      <c r="F1148" s="148">
        <f t="shared" si="35"/>
        <v>1</v>
      </c>
      <c r="G1148" s="1" t="str">
        <f t="shared" si="36"/>
        <v>Oui</v>
      </c>
    </row>
    <row r="1149" spans="1:7">
      <c r="A1149" s="1">
        <v>920039914</v>
      </c>
      <c r="B1149" t="str">
        <f>_xlfn.XLOOKUP(A1149,bdd_V102[FINESS juridique],bdd_V102[Raison sociale juridique],"")</f>
        <v>OMEG'AGE GESTION</v>
      </c>
      <c r="C1149" t="str">
        <f>_xlfn.XLOOKUP(A1149,bdd_V102[FINESS juridique],bdd_V102[[Région du FINESS juridique ]],"")</f>
        <v>ILE-DE-FRANCE</v>
      </c>
      <c r="D1149" s="1">
        <f>SUMIFS(bdd_V102[Activité combinée],bdd_V102[FINESS juridique],A1149)</f>
        <v>10711</v>
      </c>
      <c r="E1149" s="1">
        <f>SUMIFS(bdd_V102[Activité combinée],bdd_V102[FINESS juridique],A1149,bdd_V102[Validation prérequis SUN-ES], "Oui")</f>
        <v>0</v>
      </c>
      <c r="F1149" s="148">
        <f t="shared" si="35"/>
        <v>0</v>
      </c>
      <c r="G1149" s="1" t="str">
        <f t="shared" si="36"/>
        <v>Non</v>
      </c>
    </row>
    <row r="1150" spans="1:7">
      <c r="A1150" s="1">
        <v>920150026</v>
      </c>
      <c r="B1150" t="str">
        <f>_xlfn.XLOOKUP(A1150,bdd_V102[FINESS juridique],bdd_V102[Raison sociale juridique],"")</f>
        <v>ASSOC DE L'HOP SUISSE DE PARIS</v>
      </c>
      <c r="C1150" t="str">
        <f>_xlfn.XLOOKUP(A1150,bdd_V102[FINESS juridique],bdd_V102[[Région du FINESS juridique ]],"")</f>
        <v>ILE-DE-FRANCE</v>
      </c>
      <c r="D1150" s="1">
        <f>SUMIFS(bdd_V102[Activité combinée],bdd_V102[FINESS juridique],A1150)</f>
        <v>20885</v>
      </c>
      <c r="E1150" s="1">
        <f>SUMIFS(bdd_V102[Activité combinée],bdd_V102[FINESS juridique],A1150,bdd_V102[Validation prérequis SUN-ES], "Oui")</f>
        <v>20885</v>
      </c>
      <c r="F1150" s="148">
        <f t="shared" si="35"/>
        <v>1</v>
      </c>
      <c r="G1150" s="1" t="str">
        <f t="shared" si="36"/>
        <v>Oui</v>
      </c>
    </row>
    <row r="1151" spans="1:7">
      <c r="A1151" s="1">
        <v>920150059</v>
      </c>
      <c r="B1151" t="str">
        <f>_xlfn.XLOOKUP(A1151,bdd_V102[FINESS juridique],bdd_V102[Raison sociale juridique],"")</f>
        <v>ASSOCIATION HOPITAL FOCH</v>
      </c>
      <c r="C1151" t="str">
        <f>_xlfn.XLOOKUP(A1151,bdd_V102[FINESS juridique],bdd_V102[[Région du FINESS juridique ]],"")</f>
        <v>ILE-DE-FRANCE</v>
      </c>
      <c r="D1151" s="1">
        <f>SUMIFS(bdd_V102[Activité combinée],bdd_V102[FINESS juridique],A1151)</f>
        <v>198065</v>
      </c>
      <c r="E1151" s="1">
        <f>SUMIFS(bdd_V102[Activité combinée],bdd_V102[FINESS juridique],A1151,bdd_V102[Validation prérequis SUN-ES], "Oui")</f>
        <v>198065</v>
      </c>
      <c r="F1151" s="148">
        <f t="shared" si="35"/>
        <v>1</v>
      </c>
      <c r="G1151" s="1" t="str">
        <f t="shared" si="36"/>
        <v>Oui</v>
      </c>
    </row>
    <row r="1152" spans="1:7">
      <c r="A1152" s="1">
        <v>920718053</v>
      </c>
      <c r="B1152" t="str">
        <f>_xlfn.XLOOKUP(A1152,bdd_V102[FINESS juridique],bdd_V102[Raison sociale juridique],"")</f>
        <v>CTRE INTERVENTION DYN EDUCATIVE</v>
      </c>
      <c r="C1152" t="str">
        <f>_xlfn.XLOOKUP(A1152,bdd_V102[FINESS juridique],bdd_V102[[Région du FINESS juridique ]],"")</f>
        <v>ILE-DE-FRANCE</v>
      </c>
      <c r="D1152" s="1">
        <f>SUMIFS(bdd_V102[Activité combinée],bdd_V102[FINESS juridique],A1152)</f>
        <v>3855.75</v>
      </c>
      <c r="E1152" s="1">
        <f>SUMIFS(bdd_V102[Activité combinée],bdd_V102[FINESS juridique],A1152,bdd_V102[Validation prérequis SUN-ES], "Oui")</f>
        <v>3855.75</v>
      </c>
      <c r="F1152" s="148">
        <f t="shared" si="35"/>
        <v>1</v>
      </c>
      <c r="G1152" s="1" t="str">
        <f t="shared" si="36"/>
        <v>Oui</v>
      </c>
    </row>
    <row r="1153" spans="1:7">
      <c r="A1153" s="1">
        <v>920718186</v>
      </c>
      <c r="B1153" t="str">
        <f>_xlfn.XLOOKUP(A1153,bdd_V102[FINESS juridique],bdd_V102[Raison sociale juridique],"")</f>
        <v>PAPILLONS BLANCS DE LA COLLINE</v>
      </c>
      <c r="C1153" t="str">
        <f>_xlfn.XLOOKUP(A1153,bdd_V102[FINESS juridique],bdd_V102[[Région du FINESS juridique ]],"")</f>
        <v>ILE-DE-FRANCE</v>
      </c>
      <c r="D1153" s="1">
        <f>SUMIFS(bdd_V102[Activité combinée],bdd_V102[FINESS juridique],A1153)</f>
        <v>2169.25</v>
      </c>
      <c r="E1153" s="1">
        <f>SUMIFS(bdd_V102[Activité combinée],bdd_V102[FINESS juridique],A1153,bdd_V102[Validation prérequis SUN-ES], "Oui")</f>
        <v>0</v>
      </c>
      <c r="F1153" s="148">
        <f t="shared" si="35"/>
        <v>0</v>
      </c>
      <c r="G1153" s="1" t="str">
        <f t="shared" si="36"/>
        <v>Non</v>
      </c>
    </row>
    <row r="1154" spans="1:7">
      <c r="A1154" s="1">
        <v>920810330</v>
      </c>
      <c r="B1154" t="str">
        <f>_xlfn.XLOOKUP(A1154,bdd_V102[FINESS juridique],bdd_V102[Raison sociale juridique],"")</f>
        <v>ASSOCIATION  HOPITAL NORD 92</v>
      </c>
      <c r="C1154" t="str">
        <f>_xlfn.XLOOKUP(A1154,bdd_V102[FINESS juridique],bdd_V102[[Région du FINESS juridique ]],"")</f>
        <v>ILE-DE-FRANCE</v>
      </c>
      <c r="D1154" s="1">
        <f>SUMIFS(bdd_V102[Activité combinée],bdd_V102[FINESS juridique],A1154)</f>
        <v>11964</v>
      </c>
      <c r="E1154" s="1">
        <f>SUMIFS(bdd_V102[Activité combinée],bdd_V102[FINESS juridique],A1154,bdd_V102[Validation prérequis SUN-ES], "Oui")</f>
        <v>11964</v>
      </c>
      <c r="F1154" s="148">
        <f t="shared" si="35"/>
        <v>1</v>
      </c>
      <c r="G1154" s="1" t="str">
        <f t="shared" si="36"/>
        <v>Oui</v>
      </c>
    </row>
    <row r="1155" spans="1:7">
      <c r="A1155" s="1">
        <v>920810736</v>
      </c>
      <c r="B1155" t="str">
        <f>_xlfn.XLOOKUP(A1155,bdd_V102[FINESS juridique],bdd_V102[Raison sociale juridique],"")</f>
        <v>SAS CENTRE CHIRURGICAL A. PARE</v>
      </c>
      <c r="C1155" t="str">
        <f>_xlfn.XLOOKUP(A1155,bdd_V102[FINESS juridique],bdd_V102[[Région du FINESS juridique ]],"")</f>
        <v>ILE-DE-FRANCE</v>
      </c>
      <c r="D1155" s="1">
        <f>SUMIFS(bdd_V102[Activité combinée],bdd_V102[FINESS juridique],A1155)</f>
        <v>134705</v>
      </c>
      <c r="E1155" s="1">
        <f>SUMIFS(bdd_V102[Activité combinée],bdd_V102[FINESS juridique],A1155,bdd_V102[Validation prérequis SUN-ES], "Oui")</f>
        <v>77711.5</v>
      </c>
      <c r="F1155" s="148">
        <f t="shared" si="35"/>
        <v>0.57690137708325595</v>
      </c>
      <c r="G1155" s="1" t="str">
        <f t="shared" si="36"/>
        <v>Non</v>
      </c>
    </row>
    <row r="1156" spans="1:7">
      <c r="A1156" s="1">
        <v>930000393</v>
      </c>
      <c r="B1156" t="str">
        <f>_xlfn.XLOOKUP(A1156,bdd_V102[FINESS juridique],bdd_V102[Raison sociale juridique],"")</f>
        <v>SAS HOPITAL PRIVE EUROPEEN DE PARIS GV</v>
      </c>
      <c r="C1156" t="str">
        <f>_xlfn.XLOOKUP(A1156,bdd_V102[FINESS juridique],bdd_V102[[Région du FINESS juridique ]],"")</f>
        <v>ILE-DE-FRANCE</v>
      </c>
      <c r="D1156" s="1">
        <f>SUMIFS(bdd_V102[Activité combinée],bdd_V102[FINESS juridique],A1156)</f>
        <v>65682</v>
      </c>
      <c r="E1156" s="1">
        <f>SUMIFS(bdd_V102[Activité combinée],bdd_V102[FINESS juridique],A1156,bdd_V102[Validation prérequis SUN-ES], "Oui")</f>
        <v>65682</v>
      </c>
      <c r="F1156" s="148">
        <f t="shared" si="35"/>
        <v>1</v>
      </c>
      <c r="G1156" s="1" t="str">
        <f t="shared" si="36"/>
        <v>Oui</v>
      </c>
    </row>
    <row r="1157" spans="1:7">
      <c r="A1157" s="1">
        <v>930000401</v>
      </c>
      <c r="B1157" t="str">
        <f>_xlfn.XLOOKUP(A1157,bdd_V102[FINESS juridique],bdd_V102[Raison sociale juridique],"")</f>
        <v>S.A HOPITAL PRIVE DE L'EST PARISIEN</v>
      </c>
      <c r="C1157" t="str">
        <f>_xlfn.XLOOKUP(A1157,bdd_V102[FINESS juridique],bdd_V102[[Région du FINESS juridique ]],"")</f>
        <v>ILE-DE-FRANCE</v>
      </c>
      <c r="D1157" s="1">
        <f>SUMIFS(bdd_V102[Activité combinée],bdd_V102[FINESS juridique],A1157)</f>
        <v>55957.5</v>
      </c>
      <c r="E1157" s="1">
        <f>SUMIFS(bdd_V102[Activité combinée],bdd_V102[FINESS juridique],A1157,bdd_V102[Validation prérequis SUN-ES], "Oui")</f>
        <v>0</v>
      </c>
      <c r="F1157" s="148">
        <f t="shared" si="35"/>
        <v>0</v>
      </c>
      <c r="G1157" s="1" t="str">
        <f t="shared" si="36"/>
        <v>Non</v>
      </c>
    </row>
    <row r="1158" spans="1:7">
      <c r="A1158" s="1">
        <v>930000419</v>
      </c>
      <c r="B1158" t="str">
        <f>_xlfn.XLOOKUP(A1158,bdd_V102[FINESS juridique],bdd_V102[Raison sociale juridique],"")</f>
        <v>SA CENTRE MEDICO CHIRURGICAL FLOREAL</v>
      </c>
      <c r="C1158" t="str">
        <f>_xlfn.XLOOKUP(A1158,bdd_V102[FINESS juridique],bdd_V102[[Région du FINESS juridique ]],"")</f>
        <v>ILE-DE-FRANCE</v>
      </c>
      <c r="D1158" s="1">
        <f>SUMIFS(bdd_V102[Activité combinée],bdd_V102[FINESS juridique],A1158)</f>
        <v>36835.5</v>
      </c>
      <c r="E1158" s="1">
        <f>SUMIFS(bdd_V102[Activité combinée],bdd_V102[FINESS juridique],A1158,bdd_V102[Validation prérequis SUN-ES], "Oui")</f>
        <v>36835.5</v>
      </c>
      <c r="F1158" s="148">
        <f t="shared" si="35"/>
        <v>1</v>
      </c>
      <c r="G1158" s="1" t="str">
        <f t="shared" si="36"/>
        <v>Oui</v>
      </c>
    </row>
    <row r="1159" spans="1:7">
      <c r="A1159" s="1">
        <v>930000427</v>
      </c>
      <c r="B1159" t="str">
        <f>_xlfn.XLOOKUP(A1159,bdd_V102[FINESS juridique],bdd_V102[Raison sociale juridique],"")</f>
        <v>SARL HOP PRIVE DE LA SEINE SAINT DENIS</v>
      </c>
      <c r="C1159" t="str">
        <f>_xlfn.XLOOKUP(A1159,bdd_V102[FINESS juridique],bdd_V102[[Région du FINESS juridique ]],"")</f>
        <v>ILE-DE-FRANCE</v>
      </c>
      <c r="D1159" s="1">
        <f>SUMIFS(bdd_V102[Activité combinée],bdd_V102[FINESS juridique],A1159)</f>
        <v>62268.5</v>
      </c>
      <c r="E1159" s="1">
        <f>SUMIFS(bdd_V102[Activité combinée],bdd_V102[FINESS juridique],A1159,bdd_V102[Validation prérequis SUN-ES], "Oui")</f>
        <v>62268.5</v>
      </c>
      <c r="F1159" s="148">
        <f t="shared" si="35"/>
        <v>1</v>
      </c>
      <c r="G1159" s="1" t="str">
        <f t="shared" si="36"/>
        <v>Oui</v>
      </c>
    </row>
    <row r="1160" spans="1:7">
      <c r="A1160" s="1">
        <v>930000492</v>
      </c>
      <c r="B1160" t="str">
        <f>_xlfn.XLOOKUP(A1160,bdd_V102[FINESS juridique],bdd_V102[Raison sociale juridique],"")</f>
        <v>SAS CLINIQUE PARIS LILAS</v>
      </c>
      <c r="C1160" t="str">
        <f>_xlfn.XLOOKUP(A1160,bdd_V102[FINESS juridique],bdd_V102[[Région du FINESS juridique ]],"")</f>
        <v>ILE-DE-FRANCE</v>
      </c>
      <c r="D1160" s="1">
        <f>SUMIFS(bdd_V102[Activité combinée],bdd_V102[FINESS juridique],A1160)</f>
        <v>8176</v>
      </c>
      <c r="E1160" s="1">
        <f>SUMIFS(bdd_V102[Activité combinée],bdd_V102[FINESS juridique],A1160,bdd_V102[Validation prérequis SUN-ES], "Oui")</f>
        <v>8176</v>
      </c>
      <c r="F1160" s="148">
        <f t="shared" si="35"/>
        <v>1</v>
      </c>
      <c r="G1160" s="1" t="str">
        <f t="shared" si="36"/>
        <v>Oui</v>
      </c>
    </row>
    <row r="1161" spans="1:7">
      <c r="A1161" s="1">
        <v>930000633</v>
      </c>
      <c r="B1161" t="str">
        <f>_xlfn.XLOOKUP(A1161,bdd_V102[FINESS juridique],bdd_V102[Raison sociale juridique],"")</f>
        <v>S.A CLINIQUE D'ESTREE</v>
      </c>
      <c r="C1161" t="str">
        <f>_xlfn.XLOOKUP(A1161,bdd_V102[FINESS juridique],bdd_V102[[Région du FINESS juridique ]],"")</f>
        <v>ILE-DE-FRANCE</v>
      </c>
      <c r="D1161" s="1">
        <f>SUMIFS(bdd_V102[Activité combinée],bdd_V102[FINESS juridique],A1161)</f>
        <v>71689</v>
      </c>
      <c r="E1161" s="1">
        <f>SUMIFS(bdd_V102[Activité combinée],bdd_V102[FINESS juridique],A1161,bdd_V102[Validation prérequis SUN-ES], "Oui")</f>
        <v>71689</v>
      </c>
      <c r="F1161" s="148">
        <f t="shared" si="35"/>
        <v>1</v>
      </c>
      <c r="G1161" s="1" t="str">
        <f t="shared" si="36"/>
        <v>Oui</v>
      </c>
    </row>
    <row r="1162" spans="1:7">
      <c r="A1162" s="1">
        <v>930000641</v>
      </c>
      <c r="B1162" t="str">
        <f>_xlfn.XLOOKUP(A1162,bdd_V102[FINESS juridique],bdd_V102[Raison sociale juridique],"")</f>
        <v>SAS CLINIQUE DU LANDY</v>
      </c>
      <c r="C1162" t="str">
        <f>_xlfn.XLOOKUP(A1162,bdd_V102[FINESS juridique],bdd_V102[[Région du FINESS juridique ]],"")</f>
        <v>ILE-DE-FRANCE</v>
      </c>
      <c r="D1162" s="1">
        <f>SUMIFS(bdd_V102[Activité combinée],bdd_V102[FINESS juridique],A1162)</f>
        <v>22564.5</v>
      </c>
      <c r="E1162" s="1">
        <f>SUMIFS(bdd_V102[Activité combinée],bdd_V102[FINESS juridique],A1162,bdd_V102[Validation prérequis SUN-ES], "Oui")</f>
        <v>22564.5</v>
      </c>
      <c r="F1162" s="148">
        <f t="shared" si="35"/>
        <v>1</v>
      </c>
      <c r="G1162" s="1" t="str">
        <f t="shared" si="36"/>
        <v>Oui</v>
      </c>
    </row>
    <row r="1163" spans="1:7">
      <c r="A1163" s="1">
        <v>930000658</v>
      </c>
      <c r="B1163" t="str">
        <f>_xlfn.XLOOKUP(A1163,bdd_V102[FINESS juridique],bdd_V102[Raison sociale juridique],"")</f>
        <v>SAS HOPITAL PRIVE DU VERT GALANT</v>
      </c>
      <c r="C1163" t="str">
        <f>_xlfn.XLOOKUP(A1163,bdd_V102[FINESS juridique],bdd_V102[[Région du FINESS juridique ]],"")</f>
        <v>ILE-DE-FRANCE</v>
      </c>
      <c r="D1163" s="1">
        <f>SUMIFS(bdd_V102[Activité combinée],bdd_V102[FINESS juridique],A1163)</f>
        <v>43348.5</v>
      </c>
      <c r="E1163" s="1">
        <f>SUMIFS(bdd_V102[Activité combinée],bdd_V102[FINESS juridique],A1163,bdd_V102[Validation prérequis SUN-ES], "Oui")</f>
        <v>43348.5</v>
      </c>
      <c r="F1163" s="148">
        <f t="shared" ref="F1163:F1222" si="37">E1163/D1163</f>
        <v>1</v>
      </c>
      <c r="G1163" s="1" t="str">
        <f t="shared" si="36"/>
        <v>Oui</v>
      </c>
    </row>
    <row r="1164" spans="1:7">
      <c r="A1164" s="1">
        <v>930000682</v>
      </c>
      <c r="B1164" t="str">
        <f>_xlfn.XLOOKUP(A1164,bdd_V102[FINESS juridique],bdd_V102[Raison sociale juridique],"")</f>
        <v>SA EXPLOITATION CTE CARDIOLOGIQUE NORD</v>
      </c>
      <c r="C1164" t="str">
        <f>_xlfn.XLOOKUP(A1164,bdd_V102[FINESS juridique],bdd_V102[[Région du FINESS juridique ]],"")</f>
        <v>ILE-DE-FRANCE</v>
      </c>
      <c r="D1164" s="1">
        <f>SUMIFS(bdd_V102[Activité combinée],bdd_V102[FINESS juridique],A1164)</f>
        <v>79052.5</v>
      </c>
      <c r="E1164" s="1">
        <f>SUMIFS(bdd_V102[Activité combinée],bdd_V102[FINESS juridique],A1164,bdd_V102[Validation prérequis SUN-ES], "Oui")</f>
        <v>79052.5</v>
      </c>
      <c r="F1164" s="148">
        <f t="shared" si="37"/>
        <v>1</v>
      </c>
      <c r="G1164" s="1" t="str">
        <f t="shared" si="36"/>
        <v>Oui</v>
      </c>
    </row>
    <row r="1165" spans="1:7">
      <c r="A1165" s="1">
        <v>930000815</v>
      </c>
      <c r="B1165" t="str">
        <f>_xlfn.XLOOKUP(A1165,bdd_V102[FINESS juridique],bdd_V102[Raison sociale juridique],"")</f>
        <v>ASS NAISSANCE</v>
      </c>
      <c r="C1165" t="str">
        <f>_xlfn.XLOOKUP(A1165,bdd_V102[FINESS juridique],bdd_V102[[Région du FINESS juridique ]],"")</f>
        <v>ILE-DE-FRANCE</v>
      </c>
      <c r="D1165" s="1">
        <f>SUMIFS(bdd_V102[Activité combinée],bdd_V102[FINESS juridique],A1165)</f>
        <v>11719.5</v>
      </c>
      <c r="E1165" s="1">
        <f>SUMIFS(bdd_V102[Activité combinée],bdd_V102[FINESS juridique],A1165,bdd_V102[Validation prérequis SUN-ES], "Oui")</f>
        <v>11719.5</v>
      </c>
      <c r="F1165" s="148">
        <f t="shared" si="37"/>
        <v>1</v>
      </c>
      <c r="G1165" s="1" t="str">
        <f t="shared" si="36"/>
        <v>Oui</v>
      </c>
    </row>
    <row r="1166" spans="1:7">
      <c r="A1166" s="1">
        <v>930009139</v>
      </c>
      <c r="B1166" t="str">
        <f>_xlfn.XLOOKUP(A1166,bdd_V102[FINESS juridique],bdd_V102[Raison sociale juridique],"")</f>
        <v>SARL CLINIQUE DE PIERREFITTE SUR SEINE</v>
      </c>
      <c r="C1166" t="str">
        <f>_xlfn.XLOOKUP(A1166,bdd_V102[FINESS juridique],bdd_V102[[Région du FINESS juridique ]],"")</f>
        <v>ILE-DE-FRANCE</v>
      </c>
      <c r="D1166" s="1">
        <f>SUMIFS(bdd_V102[Activité combinée],bdd_V102[FINESS juridique],A1166)</f>
        <v>21983.5</v>
      </c>
      <c r="E1166" s="1">
        <f>SUMIFS(bdd_V102[Activité combinée],bdd_V102[FINESS juridique],A1166,bdd_V102[Validation prérequis SUN-ES], "Oui")</f>
        <v>21983.5</v>
      </c>
      <c r="F1166" s="148">
        <f t="shared" si="37"/>
        <v>1</v>
      </c>
      <c r="G1166" s="1" t="str">
        <f t="shared" si="36"/>
        <v>Oui</v>
      </c>
    </row>
    <row r="1167" spans="1:7">
      <c r="A1167" s="1">
        <v>930014378</v>
      </c>
      <c r="B1167" t="str">
        <f>_xlfn.XLOOKUP(A1167,bdd_V102[FINESS juridique],bdd_V102[Raison sociale juridique],"")</f>
        <v>SASU CENTRE DE DIALYSE DE L'ESTREE</v>
      </c>
      <c r="C1167" t="str">
        <f>_xlfn.XLOOKUP(A1167,bdd_V102[FINESS juridique],bdd_V102[[Région du FINESS juridique ]],"")</f>
        <v>ILE-DE-FRANCE</v>
      </c>
      <c r="D1167" s="1">
        <f>SUMIFS(bdd_V102[Activité combinée],bdd_V102[FINESS juridique],A1167)</f>
        <v>5430.5</v>
      </c>
      <c r="E1167" s="1">
        <f>SUMIFS(bdd_V102[Activité combinée],bdd_V102[FINESS juridique],A1167,bdd_V102[Validation prérequis SUN-ES], "Oui")</f>
        <v>5430.5</v>
      </c>
      <c r="F1167" s="148">
        <f t="shared" si="37"/>
        <v>1</v>
      </c>
      <c r="G1167" s="1" t="str">
        <f t="shared" si="36"/>
        <v>Oui</v>
      </c>
    </row>
    <row r="1168" spans="1:7">
      <c r="A1168" s="1">
        <v>930017199</v>
      </c>
      <c r="B1168" t="str">
        <f>_xlfn.XLOOKUP(A1168,bdd_V102[FINESS juridique],bdd_V102[Raison sociale juridique],"")</f>
        <v>SARL CLINIQUE DU BOIS D'AMOUR</v>
      </c>
      <c r="C1168" t="str">
        <f>_xlfn.XLOOKUP(A1168,bdd_V102[FINESS juridique],bdd_V102[[Région du FINESS juridique ]],"")</f>
        <v>ILE-DE-FRANCE</v>
      </c>
      <c r="D1168" s="1">
        <f>SUMIFS(bdd_V102[Activité combinée],bdd_V102[FINESS juridique],A1168)</f>
        <v>23599</v>
      </c>
      <c r="E1168" s="1">
        <f>SUMIFS(bdd_V102[Activité combinée],bdd_V102[FINESS juridique],A1168,bdd_V102[Validation prérequis SUN-ES], "Oui")</f>
        <v>23599</v>
      </c>
      <c r="F1168" s="148">
        <f t="shared" si="37"/>
        <v>1</v>
      </c>
      <c r="G1168" s="1" t="str">
        <f t="shared" si="36"/>
        <v>Oui</v>
      </c>
    </row>
    <row r="1169" spans="1:7">
      <c r="A1169" s="1">
        <v>930019484</v>
      </c>
      <c r="B1169" t="str">
        <f>_xlfn.XLOOKUP(A1169,bdd_V102[FINESS juridique],bdd_V102[Raison sociale juridique],"")</f>
        <v>ASSOCIATION L ADAPT</v>
      </c>
      <c r="C1169" t="str">
        <f>_xlfn.XLOOKUP(A1169,bdd_V102[FINESS juridique],bdd_V102[[Région du FINESS juridique ]],"")</f>
        <v>ILE-DE-FRANCE</v>
      </c>
      <c r="D1169" s="1">
        <f>SUMIFS(bdd_V102[Activité combinée],bdd_V102[FINESS juridique],A1169)</f>
        <v>101541</v>
      </c>
      <c r="E1169" s="1">
        <f>SUMIFS(bdd_V102[Activité combinée],bdd_V102[FINESS juridique],A1169,bdd_V102[Validation prérequis SUN-ES], "Oui")</f>
        <v>84107.5</v>
      </c>
      <c r="F1169" s="148">
        <f t="shared" si="37"/>
        <v>0.82831073162564872</v>
      </c>
      <c r="G1169" s="1" t="str">
        <f t="shared" si="36"/>
        <v>Non</v>
      </c>
    </row>
    <row r="1170" spans="1:7">
      <c r="A1170" s="1">
        <v>930019948</v>
      </c>
      <c r="B1170" t="str">
        <f>_xlfn.XLOOKUP(A1170,bdd_V102[FINESS juridique],bdd_V102[Raison sociale juridique],"")</f>
        <v>SA CLINQUE DU BOURGET</v>
      </c>
      <c r="C1170" t="str">
        <f>_xlfn.XLOOKUP(A1170,bdd_V102[FINESS juridique],bdd_V102[[Région du FINESS juridique ]],"")</f>
        <v>ILE-DE-FRANCE</v>
      </c>
      <c r="D1170" s="1">
        <f>SUMIFS(bdd_V102[Activité combinée],bdd_V102[FINESS juridique],A1170)</f>
        <v>28354.5</v>
      </c>
      <c r="E1170" s="1">
        <f>SUMIFS(bdd_V102[Activité combinée],bdd_V102[FINESS juridique],A1170,bdd_V102[Validation prérequis SUN-ES], "Oui")</f>
        <v>28354.5</v>
      </c>
      <c r="F1170" s="148">
        <f t="shared" si="37"/>
        <v>1</v>
      </c>
      <c r="G1170" s="1" t="str">
        <f t="shared" si="36"/>
        <v>Oui</v>
      </c>
    </row>
    <row r="1171" spans="1:7">
      <c r="A1171" s="1">
        <v>930024427</v>
      </c>
      <c r="B1171" t="str">
        <f>_xlfn.XLOOKUP(A1171,bdd_V102[FINESS juridique],bdd_V102[Raison sociale juridique],"")</f>
        <v>SAS CRF PARIS COURONNE</v>
      </c>
      <c r="C1171" t="str">
        <f>_xlfn.XLOOKUP(A1171,bdd_V102[FINESS juridique],bdd_V102[[Région du FINESS juridique ]],"")</f>
        <v>ILE-DE-FRANCE</v>
      </c>
      <c r="D1171" s="1">
        <f>SUMIFS(bdd_V102[Activité combinée],bdd_V102[FINESS juridique],A1171)</f>
        <v>14927.5</v>
      </c>
      <c r="E1171" s="1">
        <f>SUMIFS(bdd_V102[Activité combinée],bdd_V102[FINESS juridique],A1171,bdd_V102[Validation prérequis SUN-ES], "Oui")</f>
        <v>0</v>
      </c>
      <c r="F1171" s="148">
        <f t="shared" si="37"/>
        <v>0</v>
      </c>
      <c r="G1171" s="1" t="str">
        <f t="shared" ref="G1171:G1222" si="38">IF(F1171&gt;=90%,"Oui","Non")</f>
        <v>Non</v>
      </c>
    </row>
    <row r="1172" spans="1:7">
      <c r="A1172" s="1">
        <v>930025523</v>
      </c>
      <c r="B1172" t="str">
        <f>_xlfn.XLOOKUP(A1172,bdd_V102[FINESS juridique],bdd_V102[Raison sociale juridique],"")</f>
        <v>SAS VAUBAN SANTE</v>
      </c>
      <c r="C1172" t="str">
        <f>_xlfn.XLOOKUP(A1172,bdd_V102[FINESS juridique],bdd_V102[[Région du FINESS juridique ]],"")</f>
        <v>ILE-DE-FRANCE</v>
      </c>
      <c r="D1172" s="1">
        <f>SUMIFS(bdd_V102[Activité combinée],bdd_V102[FINESS juridique],A1172)</f>
        <v>21163.5</v>
      </c>
      <c r="E1172" s="1">
        <f>SUMIFS(bdd_V102[Activité combinée],bdd_V102[FINESS juridique],A1172,bdd_V102[Validation prérequis SUN-ES], "Oui")</f>
        <v>0</v>
      </c>
      <c r="F1172" s="148">
        <f t="shared" si="37"/>
        <v>0</v>
      </c>
      <c r="G1172" s="1" t="str">
        <f t="shared" si="38"/>
        <v>Non</v>
      </c>
    </row>
    <row r="1173" spans="1:7">
      <c r="A1173" s="1">
        <v>930027347</v>
      </c>
      <c r="B1173" t="str">
        <f>_xlfn.XLOOKUP(A1173,bdd_V102[FINESS juridique],bdd_V102[Raison sociale juridique],"")</f>
        <v>UGECAM IDF</v>
      </c>
      <c r="C1173" t="str">
        <f>_xlfn.XLOOKUP(A1173,bdd_V102[FINESS juridique],bdd_V102[[Région du FINESS juridique ]],"")</f>
        <v>ILE-DE-FRANCE</v>
      </c>
      <c r="D1173" s="1">
        <f>SUMIFS(bdd_V102[Activité combinée],bdd_V102[FINESS juridique],A1173)</f>
        <v>81515.5</v>
      </c>
      <c r="E1173" s="1">
        <f>SUMIFS(bdd_V102[Activité combinée],bdd_V102[FINESS juridique],A1173,bdd_V102[Validation prérequis SUN-ES], "Oui")</f>
        <v>46398.5</v>
      </c>
      <c r="F1173" s="148">
        <f t="shared" si="37"/>
        <v>0.56919849599155992</v>
      </c>
      <c r="G1173" s="1" t="str">
        <f t="shared" si="38"/>
        <v>Non</v>
      </c>
    </row>
    <row r="1174" spans="1:7">
      <c r="A1174" s="1">
        <v>930712716</v>
      </c>
      <c r="B1174" t="str">
        <f>_xlfn.XLOOKUP(A1174,bdd_V102[FINESS juridique],bdd_V102[Raison sociale juridique],"")</f>
        <v>ARCHIPEL MONTREUIL</v>
      </c>
      <c r="C1174" t="str">
        <f>_xlfn.XLOOKUP(A1174,bdd_V102[FINESS juridique],bdd_V102[[Région du FINESS juridique ]],"")</f>
        <v>ILE-DE-FRANCE</v>
      </c>
      <c r="D1174" s="1">
        <f>SUMIFS(bdd_V102[Activité combinée],bdd_V102[FINESS juridique],A1174)</f>
        <v>3170</v>
      </c>
      <c r="E1174" s="1">
        <f>SUMIFS(bdd_V102[Activité combinée],bdd_V102[FINESS juridique],A1174,bdd_V102[Validation prérequis SUN-ES], "Oui")</f>
        <v>0</v>
      </c>
      <c r="F1174" s="148">
        <f t="shared" si="37"/>
        <v>0</v>
      </c>
      <c r="G1174" s="1" t="str">
        <f t="shared" si="38"/>
        <v>Non</v>
      </c>
    </row>
    <row r="1175" spans="1:7">
      <c r="A1175" s="1">
        <v>940000060</v>
      </c>
      <c r="B1175" t="str">
        <f>_xlfn.XLOOKUP(A1175,bdd_V102[FINESS juridique],bdd_V102[Raison sociale juridique],"")</f>
        <v>SAS NEPHROCARE ILE DE FRANCE</v>
      </c>
      <c r="C1175" t="str">
        <f>_xlfn.XLOOKUP(A1175,bdd_V102[FINESS juridique],bdd_V102[[Région du FINESS juridique ]],"")</f>
        <v>ILE-DE-FRANCE</v>
      </c>
      <c r="D1175" s="1">
        <f>SUMIFS(bdd_V102[Activité combinée],bdd_V102[FINESS juridique],A1175)</f>
        <v>18835</v>
      </c>
      <c r="E1175" s="1">
        <f>SUMIFS(bdd_V102[Activité combinée],bdd_V102[FINESS juridique],A1175,bdd_V102[Validation prérequis SUN-ES], "Oui")</f>
        <v>0</v>
      </c>
      <c r="F1175" s="148">
        <f t="shared" si="37"/>
        <v>0</v>
      </c>
      <c r="G1175" s="1" t="str">
        <f t="shared" si="38"/>
        <v>Non</v>
      </c>
    </row>
    <row r="1176" spans="1:7">
      <c r="A1176" s="1">
        <v>940000706</v>
      </c>
      <c r="B1176" t="str">
        <f>_xlfn.XLOOKUP(A1176,bdd_V102[FINESS juridique],bdd_V102[Raison sociale juridique],"")</f>
        <v>SAS HOPITAL PAUL EGINE</v>
      </c>
      <c r="C1176" t="str">
        <f>_xlfn.XLOOKUP(A1176,bdd_V102[FINESS juridique],bdd_V102[[Région du FINESS juridique ]],"")</f>
        <v>ILE-DE-FRANCE</v>
      </c>
      <c r="D1176" s="1">
        <f>SUMIFS(bdd_V102[Activité combinée],bdd_V102[FINESS juridique],A1176)</f>
        <v>67117</v>
      </c>
      <c r="E1176" s="1">
        <f>SUMIFS(bdd_V102[Activité combinée],bdd_V102[FINESS juridique],A1176,bdd_V102[Validation prérequis SUN-ES], "Oui")</f>
        <v>67117</v>
      </c>
      <c r="F1176" s="148">
        <f t="shared" si="37"/>
        <v>1</v>
      </c>
      <c r="G1176" s="1" t="str">
        <f t="shared" si="38"/>
        <v>Oui</v>
      </c>
    </row>
    <row r="1177" spans="1:7">
      <c r="A1177" s="1">
        <v>940000722</v>
      </c>
      <c r="B1177" t="str">
        <f>_xlfn.XLOOKUP(A1177,bdd_V102[FINESS juridique],bdd_V102[Raison sociale juridique],"")</f>
        <v>S.A CLINIQUE DE CHOISY LE ROI</v>
      </c>
      <c r="C1177" t="str">
        <f>_xlfn.XLOOKUP(A1177,bdd_V102[FINESS juridique],bdd_V102[[Région du FINESS juridique ]],"")</f>
        <v>ILE-DE-FRANCE</v>
      </c>
      <c r="D1177" s="1">
        <f>SUMIFS(bdd_V102[Activité combinée],bdd_V102[FINESS juridique],A1177)</f>
        <v>13264</v>
      </c>
      <c r="E1177" s="1">
        <f>SUMIFS(bdd_V102[Activité combinée],bdd_V102[FINESS juridique],A1177,bdd_V102[Validation prérequis SUN-ES], "Oui")</f>
        <v>13264</v>
      </c>
      <c r="F1177" s="148">
        <f t="shared" si="37"/>
        <v>1</v>
      </c>
      <c r="G1177" s="1" t="str">
        <f t="shared" si="38"/>
        <v>Oui</v>
      </c>
    </row>
    <row r="1178" spans="1:7">
      <c r="A1178" s="1">
        <v>940000771</v>
      </c>
      <c r="B1178" t="str">
        <f>_xlfn.XLOOKUP(A1178,bdd_V102[FINESS juridique],bdd_V102[Raison sociale juridique],"")</f>
        <v>SAS HÃ”PITAL PRIVE ARMAND BRILLARD</v>
      </c>
      <c r="C1178" t="str">
        <f>_xlfn.XLOOKUP(A1178,bdd_V102[FINESS juridique],bdd_V102[[Région du FINESS juridique ]],"")</f>
        <v>ILE-DE-FRANCE</v>
      </c>
      <c r="D1178" s="1">
        <f>SUMIFS(bdd_V102[Activité combinée],bdd_V102[FINESS juridique],A1178)</f>
        <v>69645</v>
      </c>
      <c r="E1178" s="1">
        <f>SUMIFS(bdd_V102[Activité combinée],bdd_V102[FINESS juridique],A1178,bdd_V102[Validation prérequis SUN-ES], "Oui")</f>
        <v>69645</v>
      </c>
      <c r="F1178" s="148">
        <f t="shared" si="37"/>
        <v>1</v>
      </c>
      <c r="G1178" s="1" t="str">
        <f t="shared" si="38"/>
        <v>Oui</v>
      </c>
    </row>
    <row r="1179" spans="1:7">
      <c r="A1179" s="1">
        <v>940000805</v>
      </c>
      <c r="B1179" t="str">
        <f>_xlfn.XLOOKUP(A1179,bdd_V102[FINESS juridique],bdd_V102[Raison sociale juridique],"")</f>
        <v>SA CLINIQUE MED.CHIR. G.METIVET</v>
      </c>
      <c r="C1179" t="str">
        <f>_xlfn.XLOOKUP(A1179,bdd_V102[FINESS juridique],bdd_V102[[Région du FINESS juridique ]],"")</f>
        <v>ILE-DE-FRANCE</v>
      </c>
      <c r="D1179" s="1">
        <f>SUMIFS(bdd_V102[Activité combinée],bdd_V102[FINESS juridique],A1179)</f>
        <v>36621</v>
      </c>
      <c r="E1179" s="1">
        <f>SUMIFS(bdd_V102[Activité combinée],bdd_V102[FINESS juridique],A1179,bdd_V102[Validation prérequis SUN-ES], "Oui")</f>
        <v>36621</v>
      </c>
      <c r="F1179" s="148">
        <f t="shared" si="37"/>
        <v>1</v>
      </c>
      <c r="G1179" s="1" t="str">
        <f t="shared" si="38"/>
        <v>Oui</v>
      </c>
    </row>
    <row r="1180" spans="1:7">
      <c r="A1180" s="1">
        <v>940000854</v>
      </c>
      <c r="B1180" t="str">
        <f>_xlfn.XLOOKUP(A1180,bdd_V102[FINESS juridique],bdd_V102[Raison sociale juridique],"")</f>
        <v>S.A.S CLINIQUE DU SUD</v>
      </c>
      <c r="C1180" t="str">
        <f>_xlfn.XLOOKUP(A1180,bdd_V102[FINESS juridique],bdd_V102[[Région du FINESS juridique ]],"")</f>
        <v>ILE-DE-FRANCE</v>
      </c>
      <c r="D1180" s="1">
        <f>SUMIFS(bdd_V102[Activité combinée],bdd_V102[FINESS juridique],A1180)</f>
        <v>40608.5</v>
      </c>
      <c r="E1180" s="1">
        <f>SUMIFS(bdd_V102[Activité combinée],bdd_V102[FINESS juridique],A1180,bdd_V102[Validation prérequis SUN-ES], "Oui")</f>
        <v>40608.5</v>
      </c>
      <c r="F1180" s="148">
        <f t="shared" si="37"/>
        <v>1</v>
      </c>
      <c r="G1180" s="1" t="str">
        <f t="shared" si="38"/>
        <v>Oui</v>
      </c>
    </row>
    <row r="1181" spans="1:7">
      <c r="A1181" s="1">
        <v>940000862</v>
      </c>
      <c r="B1181" t="str">
        <f>_xlfn.XLOOKUP(A1181,bdd_V102[FINESS juridique],bdd_V102[Raison sociale juridique],"")</f>
        <v>SARL CLINIQUE DE DIETETIQUE</v>
      </c>
      <c r="C1181" t="str">
        <f>_xlfn.XLOOKUP(A1181,bdd_V102[FINESS juridique],bdd_V102[[Région du FINESS juridique ]],"")</f>
        <v>ILE-DE-FRANCE</v>
      </c>
      <c r="D1181" s="1">
        <f>SUMIFS(bdd_V102[Activité combinée],bdd_V102[FINESS juridique],A1181)</f>
        <v>15438.5</v>
      </c>
      <c r="E1181" s="1">
        <f>SUMIFS(bdd_V102[Activité combinée],bdd_V102[FINESS juridique],A1181,bdd_V102[Validation prérequis SUN-ES], "Oui")</f>
        <v>15438.5</v>
      </c>
      <c r="F1181" s="148">
        <f t="shared" si="37"/>
        <v>1</v>
      </c>
      <c r="G1181" s="1" t="str">
        <f t="shared" si="38"/>
        <v>Oui</v>
      </c>
    </row>
    <row r="1182" spans="1:7">
      <c r="A1182" s="1">
        <v>940000896</v>
      </c>
      <c r="B1182" t="str">
        <f>_xlfn.XLOOKUP(A1182,bdd_V102[FINESS juridique],bdd_V102[Raison sociale juridique],"")</f>
        <v>CLINIQUE VILLENEUVE-SAINT-GEORGES</v>
      </c>
      <c r="C1182" t="str">
        <f>_xlfn.XLOOKUP(A1182,bdd_V102[FINESS juridique],bdd_V102[[Région du FINESS juridique ]],"")</f>
        <v>ILE-DE-FRANCE</v>
      </c>
      <c r="D1182" s="1">
        <f>SUMIFS(bdd_V102[Activité combinée],bdd_V102[FINESS juridique],A1182)</f>
        <v>38031</v>
      </c>
      <c r="E1182" s="1">
        <f>SUMIFS(bdd_V102[Activité combinée],bdd_V102[FINESS juridique],A1182,bdd_V102[Validation prérequis SUN-ES], "Oui")</f>
        <v>38031</v>
      </c>
      <c r="F1182" s="148">
        <f t="shared" si="37"/>
        <v>1</v>
      </c>
      <c r="G1182" s="1" t="str">
        <f t="shared" si="38"/>
        <v>Oui</v>
      </c>
    </row>
    <row r="1183" spans="1:7">
      <c r="A1183" s="1">
        <v>940000904</v>
      </c>
      <c r="B1183" t="str">
        <f>_xlfn.XLOOKUP(A1183,bdd_V102[FINESS juridique],bdd_V102[Raison sociale juridique],"")</f>
        <v>SAS CLINIQUE BOYER</v>
      </c>
      <c r="C1183" t="str">
        <f>_xlfn.XLOOKUP(A1183,bdd_V102[FINESS juridique],bdd_V102[[Région du FINESS juridique ]],"")</f>
        <v>ILE-DE-FRANCE</v>
      </c>
      <c r="D1183" s="1">
        <f>SUMIFS(bdd_V102[Activité combinée],bdd_V102[FINESS juridique],A1183)</f>
        <v>9262</v>
      </c>
      <c r="E1183" s="1">
        <f>SUMIFS(bdd_V102[Activité combinée],bdd_V102[FINESS juridique],A1183,bdd_V102[Validation prérequis SUN-ES], "Oui")</f>
        <v>9262</v>
      </c>
      <c r="F1183" s="148">
        <f t="shared" si="37"/>
        <v>1</v>
      </c>
      <c r="G1183" s="1" t="str">
        <f t="shared" si="38"/>
        <v>Oui</v>
      </c>
    </row>
    <row r="1184" spans="1:7">
      <c r="A1184" s="1">
        <v>940000912</v>
      </c>
      <c r="B1184" t="str">
        <f>_xlfn.XLOOKUP(A1184,bdd_V102[FINESS juridique],bdd_V102[Raison sociale juridique],"")</f>
        <v>SASU CLINIQUE DES NORIETS</v>
      </c>
      <c r="C1184" t="str">
        <f>_xlfn.XLOOKUP(A1184,bdd_V102[FINESS juridique],bdd_V102[[Région du FINESS juridique ]],"")</f>
        <v>ILE-DE-FRANCE</v>
      </c>
      <c r="D1184" s="1">
        <f>SUMIFS(bdd_V102[Activité combinée],bdd_V102[FINESS juridique],A1184)</f>
        <v>55653.5</v>
      </c>
      <c r="E1184" s="1">
        <f>SUMIFS(bdd_V102[Activité combinée],bdd_V102[FINESS juridique],A1184,bdd_V102[Validation prérequis SUN-ES], "Oui")</f>
        <v>55653.5</v>
      </c>
      <c r="F1184" s="148">
        <f t="shared" si="37"/>
        <v>1</v>
      </c>
      <c r="G1184" s="1" t="str">
        <f t="shared" si="38"/>
        <v>Oui</v>
      </c>
    </row>
    <row r="1185" spans="1:7">
      <c r="A1185" s="1">
        <v>940000979</v>
      </c>
      <c r="B1185" t="str">
        <f>_xlfn.XLOOKUP(A1185,bdd_V102[FINESS juridique],bdd_V102[Raison sociale juridique],"")</f>
        <v>SA STE D'EXPL.DE LA MAISON DE</v>
      </c>
      <c r="C1185" t="str">
        <f>_xlfn.XLOOKUP(A1185,bdd_V102[FINESS juridique],bdd_V102[[Région du FINESS juridique ]],"")</f>
        <v>ILE-DE-FRANCE</v>
      </c>
      <c r="D1185" s="1">
        <f>SUMIFS(bdd_V102[Activité combinée],bdd_V102[FINESS juridique],A1185)</f>
        <v>25657.5</v>
      </c>
      <c r="E1185" s="1">
        <f>SUMIFS(bdd_V102[Activité combinée],bdd_V102[FINESS juridique],A1185,bdd_V102[Validation prérequis SUN-ES], "Oui")</f>
        <v>25657.5</v>
      </c>
      <c r="F1185" s="148">
        <f t="shared" si="37"/>
        <v>1</v>
      </c>
      <c r="G1185" s="1" t="str">
        <f t="shared" si="38"/>
        <v>Oui</v>
      </c>
    </row>
    <row r="1186" spans="1:7">
      <c r="A1186" s="1">
        <v>940001027</v>
      </c>
      <c r="B1186" t="str">
        <f>_xlfn.XLOOKUP(A1186,bdd_V102[FINESS juridique],bdd_V102[Raison sociale juridique],"")</f>
        <v>ASS INSTITUT ROBERT MERLE D'AUBIGNE</v>
      </c>
      <c r="C1186" t="str">
        <f>_xlfn.XLOOKUP(A1186,bdd_V102[FINESS juridique],bdd_V102[[Région du FINESS juridique ]],"")</f>
        <v>ILE-DE-FRANCE</v>
      </c>
      <c r="D1186" s="1">
        <f>SUMIFS(bdd_V102[Activité combinée],bdd_V102[FINESS juridique],A1186)</f>
        <v>25885</v>
      </c>
      <c r="E1186" s="1">
        <f>SUMIFS(bdd_V102[Activité combinée],bdd_V102[FINESS juridique],A1186,bdd_V102[Validation prérequis SUN-ES], "Oui")</f>
        <v>25885</v>
      </c>
      <c r="F1186" s="148">
        <f t="shared" si="37"/>
        <v>1</v>
      </c>
      <c r="G1186" s="1" t="str">
        <f t="shared" si="38"/>
        <v>Oui</v>
      </c>
    </row>
    <row r="1187" spans="1:7">
      <c r="A1187" s="1">
        <v>940001894</v>
      </c>
      <c r="B1187" t="str">
        <f>_xlfn.XLOOKUP(A1187,bdd_V102[FINESS juridique],bdd_V102[Raison sociale juridique],"")</f>
        <v>SAS CLINIQUE DE BERCY</v>
      </c>
      <c r="C1187" t="str">
        <f>_xlfn.XLOOKUP(A1187,bdd_V102[FINESS juridique],bdd_V102[[Région du FINESS juridique ]],"")</f>
        <v>ILE-DE-FRANCE</v>
      </c>
      <c r="D1187" s="1">
        <f>SUMIFS(bdd_V102[Activité combinée],bdd_V102[FINESS juridique],A1187)</f>
        <v>24276</v>
      </c>
      <c r="E1187" s="1">
        <f>SUMIFS(bdd_V102[Activité combinée],bdd_V102[FINESS juridique],A1187,bdd_V102[Validation prérequis SUN-ES], "Oui")</f>
        <v>24276</v>
      </c>
      <c r="F1187" s="148">
        <f t="shared" si="37"/>
        <v>1</v>
      </c>
      <c r="G1187" s="1" t="str">
        <f t="shared" si="38"/>
        <v>Oui</v>
      </c>
    </row>
    <row r="1188" spans="1:7">
      <c r="A1188" s="1">
        <v>940017338</v>
      </c>
      <c r="B1188" t="str">
        <f>_xlfn.XLOOKUP(A1188,bdd_V102[FINESS juridique],bdd_V102[Raison sociale juridique],"")</f>
        <v>SAS HOP PRIVE DE MARNE LA VALLEE</v>
      </c>
      <c r="C1188" t="str">
        <f>_xlfn.XLOOKUP(A1188,bdd_V102[FINESS juridique],bdd_V102[[Région du FINESS juridique ]],"")</f>
        <v>ILE-DE-FRANCE</v>
      </c>
      <c r="D1188" s="1">
        <f>SUMIFS(bdd_V102[Activité combinée],bdd_V102[FINESS juridique],A1188)</f>
        <v>59211</v>
      </c>
      <c r="E1188" s="1">
        <f>SUMIFS(bdd_V102[Activité combinée],bdd_V102[FINESS juridique],A1188,bdd_V102[Validation prérequis SUN-ES], "Oui")</f>
        <v>59211</v>
      </c>
      <c r="F1188" s="148">
        <f t="shared" si="37"/>
        <v>1</v>
      </c>
      <c r="G1188" s="1" t="str">
        <f t="shared" si="38"/>
        <v>Oui</v>
      </c>
    </row>
    <row r="1189" spans="1:7">
      <c r="A1189" s="1">
        <v>940021801</v>
      </c>
      <c r="B1189" t="str">
        <f>_xlfn.XLOOKUP(A1189,bdd_V102[FINESS juridique],bdd_V102[Raison sociale juridique],"")</f>
        <v>SARL CLINIQUE DE CHAMPIGNY</v>
      </c>
      <c r="C1189" t="str">
        <f>_xlfn.XLOOKUP(A1189,bdd_V102[FINESS juridique],bdd_V102[[Région du FINESS juridique ]],"")</f>
        <v>ILE-DE-FRANCE</v>
      </c>
      <c r="D1189" s="1">
        <f>SUMIFS(bdd_V102[Activité combinée],bdd_V102[FINESS juridique],A1189)</f>
        <v>23281</v>
      </c>
      <c r="E1189" s="1">
        <f>SUMIFS(bdd_V102[Activité combinée],bdd_V102[FINESS juridique],A1189,bdd_V102[Validation prérequis SUN-ES], "Oui")</f>
        <v>23281</v>
      </c>
      <c r="F1189" s="148">
        <f t="shared" si="37"/>
        <v>1</v>
      </c>
      <c r="G1189" s="1" t="str">
        <f t="shared" si="38"/>
        <v>Oui</v>
      </c>
    </row>
    <row r="1190" spans="1:7">
      <c r="A1190" s="1">
        <v>940022163</v>
      </c>
      <c r="B1190" t="str">
        <f>_xlfn.XLOOKUP(A1190,bdd_V102[FINESS juridique],bdd_V102[Raison sociale juridique],"")</f>
        <v>SAS CLINIQUE JEANNE D'ARC</v>
      </c>
      <c r="C1190" t="str">
        <f>_xlfn.XLOOKUP(A1190,bdd_V102[FINESS juridique],bdd_V102[[Région du FINESS juridique ]],"")</f>
        <v>ILE-DE-FRANCE</v>
      </c>
      <c r="D1190" s="1">
        <f>SUMIFS(bdd_V102[Activité combinée],bdd_V102[FINESS juridique],A1190)</f>
        <v>14924</v>
      </c>
      <c r="E1190" s="1">
        <f>SUMIFS(bdd_V102[Activité combinée],bdd_V102[FINESS juridique],A1190,bdd_V102[Validation prérequis SUN-ES], "Oui")</f>
        <v>14924</v>
      </c>
      <c r="F1190" s="148">
        <f t="shared" si="37"/>
        <v>1</v>
      </c>
      <c r="G1190" s="1" t="str">
        <f t="shared" si="38"/>
        <v>Oui</v>
      </c>
    </row>
    <row r="1191" spans="1:7">
      <c r="A1191" s="1">
        <v>940023823</v>
      </c>
      <c r="B1191" t="str">
        <f>_xlfn.XLOOKUP(A1191,bdd_V102[FINESS juridique],bdd_V102[Raison sociale juridique],"")</f>
        <v>SAS FMEGF NEWCO 1</v>
      </c>
      <c r="C1191" t="str">
        <f>_xlfn.XLOOKUP(A1191,bdd_V102[FINESS juridique],bdd_V102[[Région du FINESS juridique ]],"")</f>
        <v>ILE-DE-FRANCE</v>
      </c>
      <c r="D1191" s="1">
        <f>SUMIFS(bdd_V102[Activité combinée],bdd_V102[FINESS juridique],A1191)</f>
        <v>13737.5</v>
      </c>
      <c r="E1191" s="1">
        <f>SUMIFS(bdd_V102[Activité combinée],bdd_V102[FINESS juridique],A1191,bdd_V102[Validation prérequis SUN-ES], "Oui")</f>
        <v>0</v>
      </c>
      <c r="F1191" s="148">
        <f t="shared" si="37"/>
        <v>0</v>
      </c>
      <c r="G1191" s="1" t="str">
        <f t="shared" si="38"/>
        <v>Non</v>
      </c>
    </row>
    <row r="1192" spans="1:7">
      <c r="A1192" s="1">
        <v>940023831</v>
      </c>
      <c r="B1192" t="str">
        <f>_xlfn.XLOOKUP(A1192,bdd_V102[FINESS juridique],bdd_V102[Raison sociale juridique],"")</f>
        <v>SAS FMEGF NEWCO 2</v>
      </c>
      <c r="C1192" t="str">
        <f>_xlfn.XLOOKUP(A1192,bdd_V102[FINESS juridique],bdd_V102[[Région du FINESS juridique ]],"")</f>
        <v>ILE-DE-FRANCE</v>
      </c>
      <c r="D1192" s="1">
        <f>SUMIFS(bdd_V102[Activité combinée],bdd_V102[FINESS juridique],A1192)</f>
        <v>17207.5</v>
      </c>
      <c r="E1192" s="1">
        <f>SUMIFS(bdd_V102[Activité combinée],bdd_V102[FINESS juridique],A1192,bdd_V102[Validation prérequis SUN-ES], "Oui")</f>
        <v>17207.5</v>
      </c>
      <c r="F1192" s="148">
        <f t="shared" si="37"/>
        <v>1</v>
      </c>
      <c r="G1192" s="1" t="str">
        <f t="shared" si="38"/>
        <v>Oui</v>
      </c>
    </row>
    <row r="1193" spans="1:7">
      <c r="A1193" s="1">
        <v>940023849</v>
      </c>
      <c r="B1193" t="str">
        <f>_xlfn.XLOOKUP(A1193,bdd_V102[FINESS juridique],bdd_V102[Raison sociale juridique],"")</f>
        <v>SAS FMEGF NEWCO 3</v>
      </c>
      <c r="C1193" t="str">
        <f>_xlfn.XLOOKUP(A1193,bdd_V102[FINESS juridique],bdd_V102[[Région du FINESS juridique ]],"")</f>
        <v>ILE-DE-FRANCE</v>
      </c>
      <c r="D1193" s="1">
        <f>SUMIFS(bdd_V102[Activité combinée],bdd_V102[FINESS juridique],A1193)</f>
        <v>10695</v>
      </c>
      <c r="E1193" s="1">
        <f>SUMIFS(bdd_V102[Activité combinée],bdd_V102[FINESS juridique],A1193,bdd_V102[Validation prérequis SUN-ES], "Oui")</f>
        <v>0</v>
      </c>
      <c r="F1193" s="148">
        <f t="shared" si="37"/>
        <v>0</v>
      </c>
      <c r="G1193" s="1" t="str">
        <f t="shared" si="38"/>
        <v>Non</v>
      </c>
    </row>
    <row r="1194" spans="1:7">
      <c r="A1194" s="1">
        <v>940026677</v>
      </c>
      <c r="B1194" t="str">
        <f>_xlfn.XLOOKUP(A1194,bdd_V102[FINESS juridique],bdd_V102[Raison sociale juridique],"")</f>
        <v>ASSOCIATION AURA</v>
      </c>
      <c r="C1194" t="str">
        <f>_xlfn.XLOOKUP(A1194,bdd_V102[FINESS juridique],bdd_V102[[Région du FINESS juridique ]],"")</f>
        <v>ILE-DE-FRANCE</v>
      </c>
      <c r="D1194" s="1">
        <f>SUMIFS(bdd_V102[Activité combinée],bdd_V102[FINESS juridique],A1194)</f>
        <v>28006.5</v>
      </c>
      <c r="E1194" s="1">
        <f>SUMIFS(bdd_V102[Activité combinée],bdd_V102[FINESS juridique],A1194,bdd_V102[Validation prérequis SUN-ES], "Oui")</f>
        <v>0</v>
      </c>
      <c r="F1194" s="148">
        <f t="shared" si="37"/>
        <v>0</v>
      </c>
      <c r="G1194" s="1" t="str">
        <f t="shared" si="38"/>
        <v>Non</v>
      </c>
    </row>
    <row r="1195" spans="1:7">
      <c r="A1195" s="1">
        <v>940150014</v>
      </c>
      <c r="B1195" t="str">
        <f>_xlfn.XLOOKUP(A1195,bdd_V102[FINESS juridique],bdd_V102[Raison sociale juridique],"")</f>
        <v>ASS HOPITAL SAINT CAMILLE</v>
      </c>
      <c r="C1195" t="str">
        <f>_xlfn.XLOOKUP(A1195,bdd_V102[FINESS juridique],bdd_V102[[Région du FINESS juridique ]],"")</f>
        <v>ILE-DE-FRANCE</v>
      </c>
      <c r="D1195" s="1">
        <f>SUMIFS(bdd_V102[Activité combinée],bdd_V102[FINESS juridique],A1195)</f>
        <v>99429.5</v>
      </c>
      <c r="E1195" s="1">
        <f>SUMIFS(bdd_V102[Activité combinée],bdd_V102[FINESS juridique],A1195,bdd_V102[Validation prérequis SUN-ES], "Oui")</f>
        <v>99429.5</v>
      </c>
      <c r="F1195" s="148">
        <f t="shared" si="37"/>
        <v>1</v>
      </c>
      <c r="G1195" s="1" t="str">
        <f t="shared" si="38"/>
        <v>Oui</v>
      </c>
    </row>
    <row r="1196" spans="1:7">
      <c r="A1196" s="1">
        <v>940160013</v>
      </c>
      <c r="B1196" t="str">
        <f>_xlfn.XLOOKUP(A1196,bdd_V102[FINESS juridique],bdd_V102[Raison sociale juridique],"")</f>
        <v>INSTITUT GUSTAVE ROUSSY</v>
      </c>
      <c r="C1196" t="str">
        <f>_xlfn.XLOOKUP(A1196,bdd_V102[FINESS juridique],bdd_V102[[Région du FINESS juridique ]],"")</f>
        <v>ILE-DE-FRANCE</v>
      </c>
      <c r="D1196" s="1">
        <f>SUMIFS(bdd_V102[Activité combinée],bdd_V102[FINESS juridique],A1196)</f>
        <v>178443</v>
      </c>
      <c r="E1196" s="1">
        <f>SUMIFS(bdd_V102[Activité combinée],bdd_V102[FINESS juridique],A1196,bdd_V102[Validation prérequis SUN-ES], "Oui")</f>
        <v>167451.5</v>
      </c>
      <c r="F1196" s="148">
        <f t="shared" si="37"/>
        <v>0.93840329965311053</v>
      </c>
      <c r="G1196" s="1" t="str">
        <f t="shared" si="38"/>
        <v>Oui</v>
      </c>
    </row>
    <row r="1197" spans="1:7">
      <c r="A1197" s="1">
        <v>940721400</v>
      </c>
      <c r="B1197" t="str">
        <f>_xlfn.XLOOKUP(A1197,bdd_V102[FINESS juridique],bdd_V102[Raison sociale juridique],"")</f>
        <v>UDSM  FONTENAY SOUS BOIS</v>
      </c>
      <c r="C1197" t="str">
        <f>_xlfn.XLOOKUP(A1197,bdd_V102[FINESS juridique],bdd_V102[[Région du FINESS juridique ]],"")</f>
        <v>ILE-DE-FRANCE</v>
      </c>
      <c r="D1197" s="1">
        <f>SUMIFS(bdd_V102[Activité combinée],bdd_V102[FINESS juridique],A1197)</f>
        <v>2640</v>
      </c>
      <c r="E1197" s="1">
        <f>SUMIFS(bdd_V102[Activité combinée],bdd_V102[FINESS juridique],A1197,bdd_V102[Validation prérequis SUN-ES], "Oui")</f>
        <v>0</v>
      </c>
      <c r="F1197" s="148">
        <f t="shared" si="37"/>
        <v>0</v>
      </c>
      <c r="G1197" s="1" t="str">
        <f t="shared" si="38"/>
        <v>Non</v>
      </c>
    </row>
    <row r="1198" spans="1:7">
      <c r="A1198" s="1">
        <v>940805963</v>
      </c>
      <c r="B1198" t="str">
        <f>_xlfn.XLOOKUP(A1198,bdd_V102[FINESS juridique],bdd_V102[Raison sociale juridique],"")</f>
        <v>ASS. NATIONALE D'ACTION SOCIALE</v>
      </c>
      <c r="C1198" t="str">
        <f>_xlfn.XLOOKUP(A1198,bdd_V102[FINESS juridique],bdd_V102[[Région du FINESS juridique ]],"")</f>
        <v>ILE-DE-FRANCE</v>
      </c>
      <c r="D1198" s="1">
        <f>SUMIFS(bdd_V102[Activité combinée],bdd_V102[FINESS juridique],A1198)</f>
        <v>8368.5</v>
      </c>
      <c r="E1198" s="1">
        <f>SUMIFS(bdd_V102[Activité combinée],bdd_V102[FINESS juridique],A1198,bdd_V102[Validation prérequis SUN-ES], "Oui")</f>
        <v>8368.5</v>
      </c>
      <c r="F1198" s="148">
        <f t="shared" si="37"/>
        <v>1</v>
      </c>
      <c r="G1198" s="1" t="str">
        <f t="shared" si="38"/>
        <v>Oui</v>
      </c>
    </row>
    <row r="1199" spans="1:7">
      <c r="A1199" s="1">
        <v>940807654</v>
      </c>
      <c r="B1199" t="str">
        <f>_xlfn.XLOOKUP(A1199,bdd_V102[FINESS juridique],bdd_V102[Raison sociale juridique],"")</f>
        <v>ASS CERPP BONNEUIL SUR MARNE</v>
      </c>
      <c r="C1199" t="str">
        <f>_xlfn.XLOOKUP(A1199,bdd_V102[FINESS juridique],bdd_V102[[Région du FINESS juridique ]],"")</f>
        <v>ILE-DE-FRANCE</v>
      </c>
      <c r="D1199" s="1">
        <f>SUMIFS(bdd_V102[Activité combinée],bdd_V102[FINESS juridique],A1199)</f>
        <v>2552.5</v>
      </c>
      <c r="E1199" s="1">
        <f>SUMIFS(bdd_V102[Activité combinée],bdd_V102[FINESS juridique],A1199,bdd_V102[Validation prérequis SUN-ES], "Oui")</f>
        <v>1696.5</v>
      </c>
      <c r="F1199" s="148">
        <f t="shared" si="37"/>
        <v>0.66464250734573949</v>
      </c>
      <c r="G1199" s="1" t="str">
        <f t="shared" si="38"/>
        <v>Non</v>
      </c>
    </row>
    <row r="1200" spans="1:7">
      <c r="A1200" s="1">
        <v>940809452</v>
      </c>
      <c r="B1200" t="str">
        <f>_xlfn.XLOOKUP(A1200,bdd_V102[FINESS juridique],bdd_V102[Raison sociale juridique],"")</f>
        <v>ASSOCIATION D'ENTRAIDE VIVRE ARCUEIL</v>
      </c>
      <c r="C1200" t="str">
        <f>_xlfn.XLOOKUP(A1200,bdd_V102[FINESS juridique],bdd_V102[[Région du FINESS juridique ]],"")</f>
        <v>ILE-DE-FRANCE</v>
      </c>
      <c r="D1200" s="1">
        <f>SUMIFS(bdd_V102[Activité combinée],bdd_V102[FINESS juridique],A1200)</f>
        <v>2529</v>
      </c>
      <c r="E1200" s="1">
        <f>SUMIFS(bdd_V102[Activité combinée],bdd_V102[FINESS juridique],A1200,bdd_V102[Validation prérequis SUN-ES], "Oui")</f>
        <v>0</v>
      </c>
      <c r="F1200" s="148">
        <f t="shared" si="37"/>
        <v>0</v>
      </c>
      <c r="G1200" s="1" t="str">
        <f t="shared" si="38"/>
        <v>Non</v>
      </c>
    </row>
    <row r="1201" spans="1:7">
      <c r="A1201" s="1">
        <v>950000455</v>
      </c>
      <c r="B1201" t="str">
        <f>_xlfn.XLOOKUP(A1201,bdd_V102[FINESS juridique],bdd_V102[Raison sociale juridique],"")</f>
        <v>CLINIQUE DU PLATEAU BEZONS</v>
      </c>
      <c r="C1201" t="str">
        <f>_xlfn.XLOOKUP(A1201,bdd_V102[FINESS juridique],bdd_V102[[Région du FINESS juridique ]],"")</f>
        <v>ILE-DE-FRANCE</v>
      </c>
      <c r="D1201" s="1">
        <f>SUMIFS(bdd_V102[Activité combinée],bdd_V102[FINESS juridique],A1201)</f>
        <v>26977.5</v>
      </c>
      <c r="E1201" s="1">
        <f>SUMIFS(bdd_V102[Activité combinée],bdd_V102[FINESS juridique],A1201,bdd_V102[Validation prérequis SUN-ES], "Oui")</f>
        <v>26977.5</v>
      </c>
      <c r="F1201" s="148">
        <f t="shared" si="37"/>
        <v>1</v>
      </c>
      <c r="G1201" s="1" t="str">
        <f t="shared" si="38"/>
        <v>Oui</v>
      </c>
    </row>
    <row r="1202" spans="1:7">
      <c r="A1202" s="1">
        <v>950000471</v>
      </c>
      <c r="B1202" t="str">
        <f>_xlfn.XLOOKUP(A1202,bdd_V102[FINESS juridique],bdd_V102[Raison sociale juridique],"")</f>
        <v>SAS CLINIQUE DE DOMONT</v>
      </c>
      <c r="C1202" t="str">
        <f>_xlfn.XLOOKUP(A1202,bdd_V102[FINESS juridique],bdd_V102[[Région du FINESS juridique ]],"")</f>
        <v>ILE-DE-FRANCE</v>
      </c>
      <c r="D1202" s="1">
        <f>SUMIFS(bdd_V102[Activité combinée],bdd_V102[FINESS juridique],A1202)</f>
        <v>14757.5</v>
      </c>
      <c r="E1202" s="1">
        <f>SUMIFS(bdd_V102[Activité combinée],bdd_V102[FINESS juridique],A1202,bdd_V102[Validation prérequis SUN-ES], "Oui")</f>
        <v>14757.5</v>
      </c>
      <c r="F1202" s="148">
        <f t="shared" si="37"/>
        <v>1</v>
      </c>
      <c r="G1202" s="1" t="str">
        <f t="shared" si="38"/>
        <v>Oui</v>
      </c>
    </row>
    <row r="1203" spans="1:7">
      <c r="A1203" s="1">
        <v>950000521</v>
      </c>
      <c r="B1203" t="str">
        <f>_xlfn.XLOOKUP(A1203,bdd_V102[FINESS juridique],bdd_V102[Raison sociale juridique],"")</f>
        <v>S.A. CLINIQUE CONTI</v>
      </c>
      <c r="C1203" t="str">
        <f>_xlfn.XLOOKUP(A1203,bdd_V102[FINESS juridique],bdd_V102[[Région du FINESS juridique ]],"")</f>
        <v>ILE-DE-FRANCE</v>
      </c>
      <c r="D1203" s="1">
        <f>SUMIFS(bdd_V102[Activité combinée],bdd_V102[FINESS juridique],A1203)</f>
        <v>40772.5</v>
      </c>
      <c r="E1203" s="1">
        <f>SUMIFS(bdd_V102[Activité combinée],bdd_V102[FINESS juridique],A1203,bdd_V102[Validation prérequis SUN-ES], "Oui")</f>
        <v>40772.5</v>
      </c>
      <c r="F1203" s="148">
        <f t="shared" si="37"/>
        <v>1</v>
      </c>
      <c r="G1203" s="1" t="str">
        <f t="shared" si="38"/>
        <v>Oui</v>
      </c>
    </row>
    <row r="1204" spans="1:7">
      <c r="A1204" s="1">
        <v>950000547</v>
      </c>
      <c r="B1204" t="str">
        <f>_xlfn.XLOOKUP(A1204,bdd_V102[FINESS juridique],bdd_V102[Raison sociale juridique],"")</f>
        <v>SA HOPITAL PRIVE NORD PARISIEN</v>
      </c>
      <c r="C1204" t="str">
        <f>_xlfn.XLOOKUP(A1204,bdd_V102[FINESS juridique],bdd_V102[[Région du FINESS juridique ]],"")</f>
        <v>ILE-DE-FRANCE</v>
      </c>
      <c r="D1204" s="1">
        <f>SUMIFS(bdd_V102[Activité combinée],bdd_V102[FINESS juridique],A1204)</f>
        <v>60021.5</v>
      </c>
      <c r="E1204" s="1">
        <f>SUMIFS(bdd_V102[Activité combinée],bdd_V102[FINESS juridique],A1204,bdd_V102[Validation prérequis SUN-ES], "Oui")</f>
        <v>60021.5</v>
      </c>
      <c r="F1204" s="148">
        <f t="shared" si="37"/>
        <v>1</v>
      </c>
      <c r="G1204" s="1" t="str">
        <f t="shared" si="38"/>
        <v>Oui</v>
      </c>
    </row>
    <row r="1205" spans="1:7">
      <c r="A1205" s="1">
        <v>950000562</v>
      </c>
      <c r="B1205" t="str">
        <f>_xlfn.XLOOKUP(A1205,bdd_V102[FINESS juridique],bdd_V102[Raison sociale juridique],"")</f>
        <v>SAS CLINIQUE MEDICALE DU PARC</v>
      </c>
      <c r="C1205" t="str">
        <f>_xlfn.XLOOKUP(A1205,bdd_V102[FINESS juridique],bdd_V102[[Région du FINESS juridique ]],"")</f>
        <v>ILE-DE-FRANCE</v>
      </c>
      <c r="D1205" s="1">
        <f>SUMIFS(bdd_V102[Activité combinée],bdd_V102[FINESS juridique],A1205)</f>
        <v>32341</v>
      </c>
      <c r="E1205" s="1">
        <f>SUMIFS(bdd_V102[Activité combinée],bdd_V102[FINESS juridique],A1205,bdd_V102[Validation prérequis SUN-ES], "Oui")</f>
        <v>32341</v>
      </c>
      <c r="F1205" s="148">
        <f t="shared" si="37"/>
        <v>1</v>
      </c>
      <c r="G1205" s="1" t="str">
        <f t="shared" si="38"/>
        <v>Oui</v>
      </c>
    </row>
    <row r="1206" spans="1:7">
      <c r="A1206" s="1">
        <v>950000760</v>
      </c>
      <c r="B1206" t="str">
        <f>_xlfn.XLOOKUP(A1206,bdd_V102[FINESS juridique],bdd_V102[Raison sociale juridique],"")</f>
        <v>ASSOCIATION LA CHATAIGNERAIE</v>
      </c>
      <c r="C1206" t="str">
        <f>_xlfn.XLOOKUP(A1206,bdd_V102[FINESS juridique],bdd_V102[[Région du FINESS juridique ]],"")</f>
        <v>ILE-DE-FRANCE</v>
      </c>
      <c r="D1206" s="1">
        <f>SUMIFS(bdd_V102[Activité combinée],bdd_V102[FINESS juridique],A1206)</f>
        <v>30991.5</v>
      </c>
      <c r="E1206" s="1">
        <f>SUMIFS(bdd_V102[Activité combinée],bdd_V102[FINESS juridique],A1206,bdd_V102[Validation prérequis SUN-ES], "Oui")</f>
        <v>30991.5</v>
      </c>
      <c r="F1206" s="148">
        <f t="shared" si="37"/>
        <v>1</v>
      </c>
      <c r="G1206" s="1" t="str">
        <f t="shared" si="38"/>
        <v>Oui</v>
      </c>
    </row>
    <row r="1207" spans="1:7">
      <c r="A1207" s="1">
        <v>950001636</v>
      </c>
      <c r="B1207" t="str">
        <f>_xlfn.XLOOKUP(A1207,bdd_V102[FINESS juridique],bdd_V102[Raison sociale juridique],"")</f>
        <v>SAS CLINIQUE CLAUDE BERNARD</v>
      </c>
      <c r="C1207" t="str">
        <f>_xlfn.XLOOKUP(A1207,bdd_V102[FINESS juridique],bdd_V102[[Région du FINESS juridique ]],"")</f>
        <v>ILE-DE-FRANCE</v>
      </c>
      <c r="D1207" s="1">
        <f>SUMIFS(bdd_V102[Activité combinée],bdd_V102[FINESS juridique],A1207)</f>
        <v>82556</v>
      </c>
      <c r="E1207" s="1">
        <f>SUMIFS(bdd_V102[Activité combinée],bdd_V102[FINESS juridique],A1207,bdd_V102[Validation prérequis SUN-ES], "Oui")</f>
        <v>0</v>
      </c>
      <c r="F1207" s="148">
        <f t="shared" si="37"/>
        <v>0</v>
      </c>
      <c r="G1207" s="1" t="str">
        <f t="shared" si="38"/>
        <v>Non</v>
      </c>
    </row>
    <row r="1208" spans="1:7">
      <c r="A1208" s="1">
        <v>950008938</v>
      </c>
      <c r="B1208" t="str">
        <f>_xlfn.XLOOKUP(A1208,bdd_V102[FINESS juridique],bdd_V102[Raison sociale juridique],"")</f>
        <v>SARL PSYSTORS</v>
      </c>
      <c r="C1208" t="str">
        <f>_xlfn.XLOOKUP(A1208,bdd_V102[FINESS juridique],bdd_V102[[Région du FINESS juridique ]],"")</f>
        <v>ILE-DE-FRANCE</v>
      </c>
      <c r="D1208" s="1">
        <f>SUMIFS(bdd_V102[Activité combinée],bdd_V102[FINESS juridique],A1208)</f>
        <v>12401</v>
      </c>
      <c r="E1208" s="1">
        <f>SUMIFS(bdd_V102[Activité combinée],bdd_V102[FINESS juridique],A1208,bdd_V102[Validation prérequis SUN-ES], "Oui")</f>
        <v>12401</v>
      </c>
      <c r="F1208" s="148">
        <f t="shared" si="37"/>
        <v>1</v>
      </c>
      <c r="G1208" s="1" t="str">
        <f t="shared" si="38"/>
        <v>Oui</v>
      </c>
    </row>
    <row r="1209" spans="1:7">
      <c r="A1209" s="1">
        <v>950045468</v>
      </c>
      <c r="B1209" t="str">
        <f>_xlfn.XLOOKUP(A1209,bdd_V102[FINESS juridique],bdd_V102[Raison sociale juridique],"")</f>
        <v>SAS CHP SAINTE-MARIE OSNY</v>
      </c>
      <c r="C1209" t="str">
        <f>_xlfn.XLOOKUP(A1209,bdd_V102[FINESS juridique],bdd_V102[[Région du FINESS juridique ]],"")</f>
        <v>ILE-DE-FRANCE</v>
      </c>
      <c r="D1209" s="1">
        <f>SUMIFS(bdd_V102[Activité combinée],bdd_V102[FINESS juridique],A1209)</f>
        <v>52684.5</v>
      </c>
      <c r="E1209" s="1">
        <f>SUMIFS(bdd_V102[Activité combinée],bdd_V102[FINESS juridique],A1209,bdd_V102[Validation prérequis SUN-ES], "Oui")</f>
        <v>52684.5</v>
      </c>
      <c r="F1209" s="148">
        <f t="shared" si="37"/>
        <v>1</v>
      </c>
      <c r="G1209" s="1" t="str">
        <f t="shared" si="38"/>
        <v>Oui</v>
      </c>
    </row>
    <row r="1210" spans="1:7">
      <c r="A1210" s="1">
        <v>950150037</v>
      </c>
      <c r="B1210" t="str">
        <f>_xlfn.XLOOKUP(A1210,bdd_V102[FINESS juridique],bdd_V102[Raison sociale juridique],"")</f>
        <v>FONDATION CHANTEPIE MANCIER</v>
      </c>
      <c r="C1210" t="str">
        <f>_xlfn.XLOOKUP(A1210,bdd_V102[FINESS juridique],bdd_V102[[Région du FINESS juridique ]],"")</f>
        <v>ILE-DE-FRANCE</v>
      </c>
      <c r="D1210" s="1">
        <f>SUMIFS(bdd_V102[Activité combinée],bdd_V102[FINESS juridique],A1210)</f>
        <v>18919.5</v>
      </c>
      <c r="E1210" s="1">
        <f>SUMIFS(bdd_V102[Activité combinée],bdd_V102[FINESS juridique],A1210,bdd_V102[Validation prérequis SUN-ES], "Oui")</f>
        <v>18919.5</v>
      </c>
      <c r="F1210" s="148">
        <f t="shared" si="37"/>
        <v>1</v>
      </c>
      <c r="G1210" s="1" t="str">
        <f t="shared" si="38"/>
        <v>Oui</v>
      </c>
    </row>
    <row r="1211" spans="1:7">
      <c r="A1211" s="1">
        <v>950802405</v>
      </c>
      <c r="B1211" t="str">
        <f>_xlfn.XLOOKUP(A1211,bdd_V102[FINESS juridique],bdd_V102[Raison sociale juridique],"")</f>
        <v>ASS.DEPISTAGE TRAIT.ENF.INADAP.</v>
      </c>
      <c r="C1211" t="str">
        <f>_xlfn.XLOOKUP(A1211,bdd_V102[FINESS juridique],bdd_V102[[Région du FINESS juridique ]],"")</f>
        <v>ILE-DE-FRANCE</v>
      </c>
      <c r="D1211" s="1">
        <f>SUMIFS(bdd_V102[Activité combinée],bdd_V102[FINESS juridique],A1211)</f>
        <v>1332.25</v>
      </c>
      <c r="E1211" s="1">
        <f>SUMIFS(bdd_V102[Activité combinée],bdd_V102[FINESS juridique],A1211,bdd_V102[Validation prérequis SUN-ES], "Oui")</f>
        <v>0</v>
      </c>
      <c r="F1211" s="148">
        <f t="shared" si="37"/>
        <v>0</v>
      </c>
      <c r="G1211" s="1" t="str">
        <f t="shared" si="38"/>
        <v>Non</v>
      </c>
    </row>
    <row r="1212" spans="1:7">
      <c r="A1212" s="1">
        <v>970100103</v>
      </c>
      <c r="B1212" t="str">
        <f>_xlfn.XLOOKUP(A1212,bdd_V102[FINESS juridique],bdd_V102[Raison sociale juridique],"")</f>
        <v>POLYCLINIQUE DE LA GUADELOUPE</v>
      </c>
      <c r="C1212" t="str">
        <f>_xlfn.XLOOKUP(A1212,bdd_V102[FINESS juridique],bdd_V102[[Région du FINESS juridique ]],"")</f>
        <v>GUADELOUPE</v>
      </c>
      <c r="D1212" s="1">
        <f>SUMIFS(bdd_V102[Activité combinée],bdd_V102[FINESS juridique],A1212)</f>
        <v>22193.5</v>
      </c>
      <c r="E1212" s="1">
        <f>SUMIFS(bdd_V102[Activité combinée],bdd_V102[FINESS juridique],A1212,bdd_V102[Validation prérequis SUN-ES], "Oui")</f>
        <v>22193.5</v>
      </c>
      <c r="F1212" s="148">
        <f t="shared" si="37"/>
        <v>1</v>
      </c>
      <c r="G1212" s="1" t="str">
        <f t="shared" si="38"/>
        <v>Oui</v>
      </c>
    </row>
    <row r="1213" spans="1:7">
      <c r="A1213" s="1">
        <v>970100152</v>
      </c>
      <c r="B1213" t="str">
        <f>_xlfn.XLOOKUP(A1213,bdd_V102[FINESS juridique],bdd_V102[Raison sociale juridique],"")</f>
        <v>CENTRE MEDICO-SOCIAL</v>
      </c>
      <c r="C1213" t="str">
        <f>_xlfn.XLOOKUP(A1213,bdd_V102[FINESS juridique],bdd_V102[[Région du FINESS juridique ]],"")</f>
        <v>GUADELOUPE</v>
      </c>
      <c r="D1213" s="1">
        <f>SUMIFS(bdd_V102[Activité combinée],bdd_V102[FINESS juridique],A1213)</f>
        <v>36179</v>
      </c>
      <c r="E1213" s="1">
        <f>SUMIFS(bdd_V102[Activité combinée],bdd_V102[FINESS juridique],A1213,bdd_V102[Validation prérequis SUN-ES], "Oui")</f>
        <v>36179</v>
      </c>
      <c r="F1213" s="148">
        <f t="shared" si="37"/>
        <v>1</v>
      </c>
      <c r="G1213" s="1" t="str">
        <f t="shared" si="38"/>
        <v>Oui</v>
      </c>
    </row>
    <row r="1214" spans="1:7">
      <c r="A1214" s="1">
        <v>970100343</v>
      </c>
      <c r="B1214" t="str">
        <f>_xlfn.XLOOKUP(A1214,bdd_V102[FINESS juridique],bdd_V102[Raison sociale juridique],"")</f>
        <v>SARL  LES NOUVELLES EAUX VIVES</v>
      </c>
      <c r="C1214" t="str">
        <f>_xlfn.XLOOKUP(A1214,bdd_V102[FINESS juridique],bdd_V102[[Région du FINESS juridique ]],"")</f>
        <v>GUADELOUPE</v>
      </c>
      <c r="D1214" s="1">
        <f>SUMIFS(bdd_V102[Activité combinée],bdd_V102[FINESS juridique],A1214)</f>
        <v>28482</v>
      </c>
      <c r="E1214" s="1">
        <f>SUMIFS(bdd_V102[Activité combinée],bdd_V102[FINESS juridique],A1214,bdd_V102[Validation prérequis SUN-ES], "Oui")</f>
        <v>26462.5</v>
      </c>
      <c r="F1214" s="148">
        <f t="shared" si="37"/>
        <v>0.92909556913138125</v>
      </c>
      <c r="G1214" s="1" t="str">
        <f t="shared" si="38"/>
        <v>Oui</v>
      </c>
    </row>
    <row r="1215" spans="1:7">
      <c r="A1215" s="1">
        <v>970100350</v>
      </c>
      <c r="B1215" t="str">
        <f>_xlfn.XLOOKUP(A1215,bdd_V102[FINESS juridique],bdd_V102[Raison sociale juridique],"")</f>
        <v>CLINIQUE LA VIOLETTE</v>
      </c>
      <c r="C1215" t="str">
        <f>_xlfn.XLOOKUP(A1215,bdd_V102[FINESS juridique],bdd_V102[[Région du FINESS juridique ]],"")</f>
        <v>GUADELOUPE</v>
      </c>
      <c r="D1215" s="1">
        <f>SUMIFS(bdd_V102[Activité combinée],bdd_V102[FINESS juridique],A1215)</f>
        <v>11553</v>
      </c>
      <c r="E1215" s="1">
        <f>SUMIFS(bdd_V102[Activité combinée],bdd_V102[FINESS juridique],A1215,bdd_V102[Validation prérequis SUN-ES], "Oui")</f>
        <v>11553</v>
      </c>
      <c r="F1215" s="148">
        <f t="shared" si="37"/>
        <v>1</v>
      </c>
      <c r="G1215" s="1" t="str">
        <f t="shared" si="38"/>
        <v>Oui</v>
      </c>
    </row>
    <row r="1216" spans="1:7">
      <c r="A1216" s="1">
        <v>970100368</v>
      </c>
      <c r="B1216" t="str">
        <f>_xlfn.XLOOKUP(A1216,bdd_V102[FINESS juridique],bdd_V102[Raison sociale juridique],"")</f>
        <v>POLYCLINIQUE SAINT-CHRISTOPHE</v>
      </c>
      <c r="C1216" t="str">
        <f>_xlfn.XLOOKUP(A1216,bdd_V102[FINESS juridique],bdd_V102[[Région du FINESS juridique ]],"")</f>
        <v>GUADELOUPE</v>
      </c>
      <c r="D1216" s="1">
        <f>SUMIFS(bdd_V102[Activité combinée],bdd_V102[FINESS juridique],A1216)</f>
        <v>10657</v>
      </c>
      <c r="E1216" s="1">
        <f>SUMIFS(bdd_V102[Activité combinée],bdd_V102[FINESS juridique],A1216,bdd_V102[Validation prérequis SUN-ES], "Oui")</f>
        <v>10657</v>
      </c>
      <c r="F1216" s="148">
        <f t="shared" si="37"/>
        <v>1</v>
      </c>
      <c r="G1216" s="1" t="str">
        <f t="shared" si="38"/>
        <v>Oui</v>
      </c>
    </row>
    <row r="1217" spans="1:7">
      <c r="A1217" s="1">
        <v>970100467</v>
      </c>
      <c r="B1217" t="str">
        <f>_xlfn.XLOOKUP(A1217,bdd_V102[FINESS juridique],bdd_V102[Raison sociale juridique],"")</f>
        <v>FONDS DE COMMERCE KAPA SANTE</v>
      </c>
      <c r="C1217" t="str">
        <f>_xlfn.XLOOKUP(A1217,bdd_V102[FINESS juridique],bdd_V102[[Région du FINESS juridique ]],"")</f>
        <v>GUADELOUPE</v>
      </c>
      <c r="D1217" s="1">
        <f>SUMIFS(bdd_V102[Activité combinée],bdd_V102[FINESS juridique],A1217)</f>
        <v>13697.5</v>
      </c>
      <c r="E1217" s="1">
        <f>SUMIFS(bdd_V102[Activité combinée],bdd_V102[FINESS juridique],A1217,bdd_V102[Validation prérequis SUN-ES], "Oui")</f>
        <v>13697.5</v>
      </c>
      <c r="F1217" s="148">
        <f t="shared" si="37"/>
        <v>1</v>
      </c>
      <c r="G1217" s="1" t="str">
        <f t="shared" si="38"/>
        <v>Oui</v>
      </c>
    </row>
    <row r="1218" spans="1:7">
      <c r="A1218" s="1">
        <v>970100491</v>
      </c>
      <c r="B1218" t="str">
        <f>_xlfn.XLOOKUP(A1218,bdd_V102[FINESS juridique],bdd_V102[Raison sociale juridique],"")</f>
        <v>CLINIQUE DE CHOISY</v>
      </c>
      <c r="C1218" t="str">
        <f>_xlfn.XLOOKUP(A1218,bdd_V102[FINESS juridique],bdd_V102[[Région du FINESS juridique ]],"")</f>
        <v>GUADELOUPE</v>
      </c>
      <c r="D1218" s="1">
        <f>SUMIFS(bdd_V102[Activité combinée],bdd_V102[FINESS juridique],A1218)</f>
        <v>78085</v>
      </c>
      <c r="E1218" s="1">
        <f>SUMIFS(bdd_V102[Activité combinée],bdd_V102[FINESS juridique],A1218,bdd_V102[Validation prérequis SUN-ES], "Oui")</f>
        <v>78085</v>
      </c>
      <c r="F1218" s="148">
        <f t="shared" si="37"/>
        <v>1</v>
      </c>
      <c r="G1218" s="1" t="str">
        <f t="shared" si="38"/>
        <v>Oui</v>
      </c>
    </row>
    <row r="1219" spans="1:7">
      <c r="A1219" s="1">
        <v>970100517</v>
      </c>
      <c r="B1219" t="str">
        <f>_xlfn.XLOOKUP(A1219,bdd_V102[FINESS juridique],bdd_V102[Raison sociale juridique],"")</f>
        <v>DOMAINE DE CHOISY</v>
      </c>
      <c r="C1219" t="str">
        <f>_xlfn.XLOOKUP(A1219,bdd_V102[FINESS juridique],bdd_V102[[Région du FINESS juridique ]],"")</f>
        <v>GUADELOUPE</v>
      </c>
      <c r="D1219" s="1">
        <f>SUMIFS(bdd_V102[Activité combinée],bdd_V102[FINESS juridique],A1219)</f>
        <v>5820.5</v>
      </c>
      <c r="E1219" s="1">
        <f>SUMIFS(bdd_V102[Activité combinée],bdd_V102[FINESS juridique],A1219,bdd_V102[Validation prérequis SUN-ES], "Oui")</f>
        <v>5820.5</v>
      </c>
      <c r="F1219" s="148">
        <f t="shared" si="37"/>
        <v>1</v>
      </c>
      <c r="G1219" s="1" t="str">
        <f t="shared" si="38"/>
        <v>Oui</v>
      </c>
    </row>
    <row r="1220" spans="1:7">
      <c r="A1220" s="1">
        <v>970100525</v>
      </c>
      <c r="B1220" t="str">
        <f>_xlfn.XLOOKUP(A1220,bdd_V102[FINESS juridique],bdd_V102[Raison sociale juridique],"")</f>
        <v>SOCIETE NOUVELLE LES EAUX MARINES</v>
      </c>
      <c r="C1220" t="str">
        <f>_xlfn.XLOOKUP(A1220,bdd_V102[FINESS juridique],bdd_V102[[Région du FINESS juridique ]],"")</f>
        <v>GUADELOUPE</v>
      </c>
      <c r="D1220" s="1">
        <f>SUMIFS(bdd_V102[Activité combinée],bdd_V102[FINESS juridique],A1220)</f>
        <v>26835</v>
      </c>
      <c r="E1220" s="1">
        <f>SUMIFS(bdd_V102[Activité combinée],bdd_V102[FINESS juridique],A1220,bdd_V102[Validation prérequis SUN-ES], "Oui")</f>
        <v>26835</v>
      </c>
      <c r="F1220" s="148">
        <f t="shared" si="37"/>
        <v>1</v>
      </c>
      <c r="G1220" s="1" t="str">
        <f t="shared" si="38"/>
        <v>Oui</v>
      </c>
    </row>
    <row r="1221" spans="1:7">
      <c r="A1221" s="1">
        <v>970100731</v>
      </c>
      <c r="B1221" t="str">
        <f>_xlfn.XLOOKUP(A1221,bdd_V102[FINESS juridique],bdd_V102[Raison sociale juridique],"")</f>
        <v>SOCIETE EXPLOI CLINIQUE EAUX CLAIRES</v>
      </c>
      <c r="C1221" t="str">
        <f>_xlfn.XLOOKUP(A1221,bdd_V102[FINESS juridique],bdd_V102[[Région du FINESS juridique ]],"")</f>
        <v>GUADELOUPE</v>
      </c>
      <c r="D1221" s="1">
        <f>SUMIFS(bdd_V102[Activité combinée],bdd_V102[FINESS juridique],A1221)</f>
        <v>58792.5</v>
      </c>
      <c r="E1221" s="1">
        <f>SUMIFS(bdd_V102[Activité combinée],bdd_V102[FINESS juridique],A1221,bdd_V102[Validation prérequis SUN-ES], "Oui")</f>
        <v>58792.5</v>
      </c>
      <c r="F1221" s="148">
        <f t="shared" si="37"/>
        <v>1</v>
      </c>
      <c r="G1221" s="1" t="str">
        <f t="shared" si="38"/>
        <v>Oui</v>
      </c>
    </row>
    <row r="1222" spans="1:7">
      <c r="A1222" s="1">
        <v>970104451</v>
      </c>
      <c r="B1222" t="str">
        <f>_xlfn.XLOOKUP(A1222,bdd_V102[FINESS juridique],bdd_V102[Raison sociale juridique],"")</f>
        <v>CENTRE MANIOUKANI</v>
      </c>
      <c r="C1222" t="str">
        <f>_xlfn.XLOOKUP(A1222,bdd_V102[FINESS juridique],bdd_V102[[Région du FINESS juridique ]],"")</f>
        <v>GUADELOUPE</v>
      </c>
      <c r="D1222" s="1">
        <f>SUMIFS(bdd_V102[Activité combinée],bdd_V102[FINESS juridique],A1222)</f>
        <v>9576</v>
      </c>
      <c r="E1222" s="1">
        <f>SUMIFS(bdd_V102[Activité combinée],bdd_V102[FINESS juridique],A1222,bdd_V102[Validation prérequis SUN-ES], "Oui")</f>
        <v>0</v>
      </c>
      <c r="F1222" s="148">
        <f t="shared" si="37"/>
        <v>0</v>
      </c>
      <c r="G1222" s="1" t="str">
        <f t="shared" si="38"/>
        <v>Non</v>
      </c>
    </row>
    <row r="1223" spans="1:7">
      <c r="A1223" s="1">
        <v>970108932</v>
      </c>
      <c r="B1223" t="str">
        <f>_xlfn.XLOOKUP(A1223,bdd_V102[FINESS juridique],bdd_V102[Raison sociale juridique],"")</f>
        <v>YOMARA</v>
      </c>
      <c r="C1223" t="str">
        <f>_xlfn.XLOOKUP(A1223,bdd_V102[FINESS juridique],bdd_V102[[Région du FINESS juridique ]],"")</f>
        <v>GUADELOUPE</v>
      </c>
      <c r="D1223" s="1">
        <f>SUMIFS(bdd_V102[Activité combinée],bdd_V102[FINESS juridique],A1223)</f>
        <v>8720</v>
      </c>
      <c r="E1223" s="1">
        <f>SUMIFS(bdd_V102[Activité combinée],bdd_V102[FINESS juridique],A1223,bdd_V102[Validation prérequis SUN-ES], "Oui")</f>
        <v>0</v>
      </c>
      <c r="F1223" s="148">
        <f t="shared" ref="F1223:F1282" si="39">E1223/D1223</f>
        <v>0</v>
      </c>
      <c r="G1223" s="1" t="str">
        <f t="shared" ref="G1223:G1282" si="40">IF(F1223&gt;=90%,"Oui","Non")</f>
        <v>Non</v>
      </c>
    </row>
    <row r="1224" spans="1:7">
      <c r="A1224" s="1">
        <v>970111209</v>
      </c>
      <c r="B1224" t="str">
        <f>_xlfn.XLOOKUP(A1224,bdd_V102[FINESS juridique],bdd_V102[Raison sociale juridique],"")</f>
        <v>G.C.S. H.A.D. MARIE-GALANTE</v>
      </c>
      <c r="C1224" t="str">
        <f>_xlfn.XLOOKUP(A1224,bdd_V102[FINESS juridique],bdd_V102[[Région du FINESS juridique ]],"")</f>
        <v>GUADELOUPE</v>
      </c>
      <c r="D1224" s="1">
        <f>SUMIFS(bdd_V102[Activité combinée],bdd_V102[FINESS juridique],A1224)</f>
        <v>2938</v>
      </c>
      <c r="E1224" s="1">
        <f>SUMIFS(bdd_V102[Activité combinée],bdd_V102[FINESS juridique],A1224,bdd_V102[Validation prérequis SUN-ES], "Oui")</f>
        <v>2938</v>
      </c>
      <c r="F1224" s="148">
        <f t="shared" si="39"/>
        <v>1</v>
      </c>
      <c r="G1224" s="1" t="str">
        <f t="shared" si="40"/>
        <v>Oui</v>
      </c>
    </row>
    <row r="1225" spans="1:7">
      <c r="A1225" s="1">
        <v>970111969</v>
      </c>
      <c r="B1225" t="str">
        <f>_xlfn.XLOOKUP(A1225,bdd_V102[FINESS juridique],bdd_V102[Raison sociale juridique],"")</f>
        <v>HAD NORD BASSE TERRE</v>
      </c>
      <c r="C1225" t="str">
        <f>_xlfn.XLOOKUP(A1225,bdd_V102[FINESS juridique],bdd_V102[[Région du FINESS juridique ]],"")</f>
        <v>GUADELOUPE</v>
      </c>
      <c r="D1225" s="1">
        <f>SUMIFS(bdd_V102[Activité combinée],bdd_V102[FINESS juridique],A1225)</f>
        <v>10821</v>
      </c>
      <c r="E1225" s="1">
        <f>SUMIFS(bdd_V102[Activité combinée],bdd_V102[FINESS juridique],A1225,bdd_V102[Validation prérequis SUN-ES], "Oui")</f>
        <v>0</v>
      </c>
      <c r="F1225" s="148">
        <f t="shared" si="39"/>
        <v>0</v>
      </c>
      <c r="G1225" s="1" t="str">
        <f t="shared" si="40"/>
        <v>Non</v>
      </c>
    </row>
    <row r="1226" spans="1:7">
      <c r="A1226" s="1">
        <v>970115036</v>
      </c>
      <c r="B1226" t="str">
        <f>_xlfn.XLOOKUP(A1226,bdd_V102[FINESS juridique],bdd_V102[Raison sociale juridique],"")</f>
        <v>PEWEN</v>
      </c>
      <c r="C1226" t="str">
        <f>_xlfn.XLOOKUP(A1226,bdd_V102[FINESS juridique],bdd_V102[[Région du FINESS juridique ]],"")</f>
        <v>GUADELOUPE</v>
      </c>
      <c r="D1226" s="1">
        <f>SUMIFS(bdd_V102[Activité combinée],bdd_V102[FINESS juridique],A1226)</f>
        <v>1114.5</v>
      </c>
      <c r="E1226" s="1">
        <f>SUMIFS(bdd_V102[Activité combinée],bdd_V102[FINESS juridique],A1226,bdd_V102[Validation prérequis SUN-ES], "Oui")</f>
        <v>0</v>
      </c>
      <c r="F1226" s="148">
        <f t="shared" si="39"/>
        <v>0</v>
      </c>
      <c r="G1226" s="1" t="str">
        <f t="shared" si="40"/>
        <v>Non</v>
      </c>
    </row>
    <row r="1227" spans="1:7">
      <c r="A1227" s="1">
        <v>970200168</v>
      </c>
      <c r="B1227" t="str">
        <f>_xlfn.XLOOKUP(A1227,bdd_V102[FINESS juridique],bdd_V102[Raison sociale juridique],"")</f>
        <v>CLINIQUE SAINT PAUL</v>
      </c>
      <c r="C1227" t="str">
        <f>_xlfn.XLOOKUP(A1227,bdd_V102[FINESS juridique],bdd_V102[[Région du FINESS juridique ]],"")</f>
        <v>MARTINIQUE</v>
      </c>
      <c r="D1227" s="1">
        <f>SUMIFS(bdd_V102[Activité combinée],bdd_V102[FINESS juridique],A1227)</f>
        <v>49719.5</v>
      </c>
      <c r="E1227" s="1">
        <f>SUMIFS(bdd_V102[Activité combinée],bdd_V102[FINESS juridique],A1227,bdd_V102[Validation prérequis SUN-ES], "Oui")</f>
        <v>49719.5</v>
      </c>
      <c r="F1227" s="148">
        <f t="shared" si="39"/>
        <v>1</v>
      </c>
      <c r="G1227" s="1" t="str">
        <f t="shared" si="40"/>
        <v>Oui</v>
      </c>
    </row>
    <row r="1228" spans="1:7">
      <c r="A1228" s="1">
        <v>970203766</v>
      </c>
      <c r="B1228" t="str">
        <f>_xlfn.XLOOKUP(A1228,bdd_V102[FINESS juridique],bdd_V102[Raison sociale juridique],"")</f>
        <v>SOC. TRAI  EPUR EXTRA RENALE</v>
      </c>
      <c r="C1228" t="str">
        <f>_xlfn.XLOOKUP(A1228,bdd_V102[FINESS juridique],bdd_V102[[Région du FINESS juridique ]],"")</f>
        <v>MARTINIQUE</v>
      </c>
      <c r="D1228" s="1">
        <f>SUMIFS(bdd_V102[Activité combinée],bdd_V102[FINESS juridique],A1228)</f>
        <v>11373</v>
      </c>
      <c r="E1228" s="1">
        <f>SUMIFS(bdd_V102[Activité combinée],bdd_V102[FINESS juridique],A1228,bdd_V102[Validation prérequis SUN-ES], "Oui")</f>
        <v>0</v>
      </c>
      <c r="F1228" s="148">
        <f t="shared" si="39"/>
        <v>0</v>
      </c>
      <c r="G1228" s="1" t="str">
        <f t="shared" si="40"/>
        <v>Non</v>
      </c>
    </row>
    <row r="1229" spans="1:7">
      <c r="A1229" s="1">
        <v>970209169</v>
      </c>
      <c r="B1229" t="str">
        <f>_xlfn.XLOOKUP(A1229,bdd_V102[FINESS juridique],bdd_V102[Raison sociale juridique],"")</f>
        <v>E.T.E.E.R.</v>
      </c>
      <c r="C1229" t="str">
        <f>_xlfn.XLOOKUP(A1229,bdd_V102[FINESS juridique],bdd_V102[[Région du FINESS juridique ]],"")</f>
        <v>MARTINIQUE</v>
      </c>
      <c r="D1229" s="1">
        <f>SUMIFS(bdd_V102[Activité combinée],bdd_V102[FINESS juridique],A1229)</f>
        <v>7065</v>
      </c>
      <c r="E1229" s="1">
        <f>SUMIFS(bdd_V102[Activité combinée],bdd_V102[FINESS juridique],A1229,bdd_V102[Validation prérequis SUN-ES], "Oui")</f>
        <v>0</v>
      </c>
      <c r="F1229" s="148">
        <f t="shared" si="39"/>
        <v>0</v>
      </c>
      <c r="G1229" s="1" t="str">
        <f t="shared" si="40"/>
        <v>Non</v>
      </c>
    </row>
    <row r="1230" spans="1:7">
      <c r="A1230" s="1">
        <v>970210225</v>
      </c>
      <c r="B1230" t="str">
        <f>_xlfn.XLOOKUP(A1230,bdd_V102[FINESS juridique],bdd_V102[Raison sociale juridique],"")</f>
        <v>SOCIETE CLINIQUE DE L'ANSE COLAS</v>
      </c>
      <c r="C1230" t="str">
        <f>_xlfn.XLOOKUP(A1230,bdd_V102[FINESS juridique],bdd_V102[[Région du FINESS juridique ]],"")</f>
        <v>MARTINIQUE</v>
      </c>
      <c r="D1230" s="1">
        <f>SUMIFS(bdd_V102[Activité combinée],bdd_V102[FINESS juridique],A1230)</f>
        <v>10955</v>
      </c>
      <c r="E1230" s="1">
        <f>SUMIFS(bdd_V102[Activité combinée],bdd_V102[FINESS juridique],A1230,bdd_V102[Validation prérequis SUN-ES], "Oui")</f>
        <v>10955</v>
      </c>
      <c r="F1230" s="148">
        <f t="shared" si="39"/>
        <v>1</v>
      </c>
      <c r="G1230" s="1" t="str">
        <f t="shared" si="40"/>
        <v>Oui</v>
      </c>
    </row>
    <row r="1231" spans="1:7">
      <c r="A1231" s="1">
        <v>970212825</v>
      </c>
      <c r="B1231" t="str">
        <f>_xlfn.XLOOKUP(A1231,bdd_V102[FINESS juridique],bdd_V102[Raison sociale juridique],"")</f>
        <v>CLINIQUE DE LA TOUR</v>
      </c>
      <c r="C1231" t="str">
        <f>_xlfn.XLOOKUP(A1231,bdd_V102[FINESS juridique],bdd_V102[[Région du FINESS juridique ]],"")</f>
        <v>MARTINIQUE</v>
      </c>
      <c r="D1231" s="1">
        <f>SUMIFS(bdd_V102[Activité combinée],bdd_V102[FINESS juridique],A1231)</f>
        <v>33950.5</v>
      </c>
      <c r="E1231" s="1">
        <f>SUMIFS(bdd_V102[Activité combinée],bdd_V102[FINESS juridique],A1231,bdd_V102[Validation prérequis SUN-ES], "Oui")</f>
        <v>33950.5</v>
      </c>
      <c r="F1231" s="148">
        <f t="shared" si="39"/>
        <v>1</v>
      </c>
      <c r="G1231" s="1" t="str">
        <f t="shared" si="40"/>
        <v>Oui</v>
      </c>
    </row>
    <row r="1232" spans="1:7">
      <c r="A1232" s="1">
        <v>970303285</v>
      </c>
      <c r="B1232" t="str">
        <f>_xlfn.XLOOKUP(A1232,bdd_V102[FINESS juridique],bdd_V102[Raison sociale juridique],"")</f>
        <v>SAS HOPITAL PRIVE SAINT-GABRIEL</v>
      </c>
      <c r="C1232" t="str">
        <f>_xlfn.XLOOKUP(A1232,bdd_V102[FINESS juridique],bdd_V102[[Région du FINESS juridique ]],"")</f>
        <v>GUYANE</v>
      </c>
      <c r="D1232" s="1">
        <f>SUMIFS(bdd_V102[Activité combinée],bdd_V102[FINESS juridique],A1232)</f>
        <v>10076.5</v>
      </c>
      <c r="E1232" s="1">
        <f>SUMIFS(bdd_V102[Activité combinée],bdd_V102[FINESS juridique],A1232,bdd_V102[Validation prérequis SUN-ES], "Oui")</f>
        <v>10076.5</v>
      </c>
      <c r="F1232" s="148">
        <f t="shared" si="39"/>
        <v>1</v>
      </c>
      <c r="G1232" s="1" t="str">
        <f t="shared" si="40"/>
        <v>Oui</v>
      </c>
    </row>
    <row r="1233" spans="1:7">
      <c r="A1233" s="1">
        <v>970303590</v>
      </c>
      <c r="B1233" t="str">
        <f>_xlfn.XLOOKUP(A1233,bdd_V102[FINESS juridique],bdd_V102[Raison sociale juridique],"")</f>
        <v>SAS RAINBOW GUYANE</v>
      </c>
      <c r="C1233" t="str">
        <f>_xlfn.XLOOKUP(A1233,bdd_V102[FINESS juridique],bdd_V102[[Région du FINESS juridique ]],"")</f>
        <v>GUYANE</v>
      </c>
      <c r="D1233" s="1">
        <f>SUMIFS(bdd_V102[Activité combinée],bdd_V102[FINESS juridique],A1233)</f>
        <v>25756</v>
      </c>
      <c r="E1233" s="1">
        <f>SUMIFS(bdd_V102[Activité combinée],bdd_V102[FINESS juridique],A1233,bdd_V102[Validation prérequis SUN-ES], "Oui")</f>
        <v>25756</v>
      </c>
      <c r="F1233" s="148">
        <f t="shared" si="39"/>
        <v>1</v>
      </c>
      <c r="G1233" s="1" t="str">
        <f t="shared" si="40"/>
        <v>Oui</v>
      </c>
    </row>
    <row r="1234" spans="1:7">
      <c r="A1234" s="1">
        <v>970304739</v>
      </c>
      <c r="B1234" t="str">
        <f>_xlfn.XLOOKUP(A1234,bdd_V102[FINESS juridique],bdd_V102[Raison sociale juridique],"")</f>
        <v>CENTRE MEDICAL SAINT PAUL</v>
      </c>
      <c r="C1234" t="str">
        <f>_xlfn.XLOOKUP(A1234,bdd_V102[FINESS juridique],bdd_V102[[Région du FINESS juridique ]],"")</f>
        <v>GUYANE</v>
      </c>
      <c r="D1234" s="1">
        <f>SUMIFS(bdd_V102[Activité combinée],bdd_V102[FINESS juridique],A1234)</f>
        <v>29830</v>
      </c>
      <c r="E1234" s="1">
        <f>SUMIFS(bdd_V102[Activité combinée],bdd_V102[FINESS juridique],A1234,bdd_V102[Validation prérequis SUN-ES], "Oui")</f>
        <v>29830</v>
      </c>
      <c r="F1234" s="148">
        <f t="shared" si="39"/>
        <v>1</v>
      </c>
      <c r="G1234" s="1" t="str">
        <f t="shared" si="40"/>
        <v>Oui</v>
      </c>
    </row>
    <row r="1235" spans="1:7">
      <c r="A1235" s="1">
        <v>970305033</v>
      </c>
      <c r="B1235" t="str">
        <f>_xlfn.XLOOKUP(A1235,bdd_V102[FINESS juridique],bdd_V102[Raison sociale juridique],"")</f>
        <v>S.A.R.L. HOPITAL PRIVE ST ADRIEN</v>
      </c>
      <c r="C1235" t="str">
        <f>_xlfn.XLOOKUP(A1235,bdd_V102[FINESS juridique],bdd_V102[[Région du FINESS juridique ]],"")</f>
        <v>GUYANE</v>
      </c>
      <c r="D1235" s="1">
        <f>SUMIFS(bdd_V102[Activité combinée],bdd_V102[FINESS juridique],A1235)</f>
        <v>3472.5</v>
      </c>
      <c r="E1235" s="1">
        <f>SUMIFS(bdd_V102[Activité combinée],bdd_V102[FINESS juridique],A1235,bdd_V102[Validation prérequis SUN-ES], "Oui")</f>
        <v>3472.5</v>
      </c>
      <c r="F1235" s="148">
        <f t="shared" si="39"/>
        <v>1</v>
      </c>
      <c r="G1235" s="1" t="str">
        <f t="shared" si="40"/>
        <v>Oui</v>
      </c>
    </row>
    <row r="1236" spans="1:7">
      <c r="A1236" s="1">
        <v>970305835</v>
      </c>
      <c r="B1236" t="str">
        <f>_xlfn.XLOOKUP(A1236,bdd_V102[FINESS juridique],bdd_V102[Raison sociale juridique],"")</f>
        <v>SARL GUYANE SANTE HIBISCUS</v>
      </c>
      <c r="C1236" t="str">
        <f>_xlfn.XLOOKUP(A1236,bdd_V102[FINESS juridique],bdd_V102[[Région du FINESS juridique ]],"")</f>
        <v>GUYANE</v>
      </c>
      <c r="D1236" s="1">
        <f>SUMIFS(bdd_V102[Activité combinée],bdd_V102[FINESS juridique],A1236)</f>
        <v>1086</v>
      </c>
      <c r="E1236" s="1">
        <f>SUMIFS(bdd_V102[Activité combinée],bdd_V102[FINESS juridique],A1236,bdd_V102[Validation prérequis SUN-ES], "Oui")</f>
        <v>0</v>
      </c>
      <c r="F1236" s="148">
        <f t="shared" si="39"/>
        <v>0</v>
      </c>
      <c r="G1236" s="1" t="str">
        <f t="shared" si="40"/>
        <v>Non</v>
      </c>
    </row>
    <row r="1237" spans="1:7">
      <c r="A1237" s="1">
        <v>970306478</v>
      </c>
      <c r="B1237" t="str">
        <f>_xlfn.XLOOKUP(A1237,bdd_V102[FINESS juridique],bdd_V102[Raison sociale juridique],"")</f>
        <v>SAS CANOPEE</v>
      </c>
      <c r="C1237" t="str">
        <f>_xlfn.XLOOKUP(A1237,bdd_V102[FINESS juridique],bdd_V102[[Région du FINESS juridique ]],"")</f>
        <v>GUYANE</v>
      </c>
      <c r="D1237" s="1">
        <f>SUMIFS(bdd_V102[Activité combinée],bdd_V102[FINESS juridique],A1237)</f>
        <v>1</v>
      </c>
      <c r="E1237" s="1">
        <f>SUMIFS(bdd_V102[Activité combinée],bdd_V102[FINESS juridique],A1237,bdd_V102[Validation prérequis SUN-ES], "Oui")</f>
        <v>0</v>
      </c>
      <c r="F1237" s="148">
        <f t="shared" si="39"/>
        <v>0</v>
      </c>
      <c r="G1237" s="1" t="str">
        <f t="shared" si="40"/>
        <v>Non</v>
      </c>
    </row>
    <row r="1238" spans="1:7">
      <c r="A1238" s="1">
        <v>970400255</v>
      </c>
      <c r="B1238" t="str">
        <f>_xlfn.XLOOKUP(A1238,bdd_V102[FINESS juridique],bdd_V102[Raison sociale juridique],"")</f>
        <v>SAS CLINIQUE LES ORCHIDEES</v>
      </c>
      <c r="C1238" t="str">
        <f>_xlfn.XLOOKUP(A1238,bdd_V102[FINESS juridique],bdd_V102[[Région du FINESS juridique ]],"")</f>
        <v>LA RÉUNION</v>
      </c>
      <c r="D1238" s="1">
        <f>SUMIFS(bdd_V102[Activité combinée],bdd_V102[FINESS juridique],A1238)</f>
        <v>27546.5</v>
      </c>
      <c r="E1238" s="1">
        <f>SUMIFS(bdd_V102[Activité combinée],bdd_V102[FINESS juridique],A1238,bdd_V102[Validation prérequis SUN-ES], "Oui")</f>
        <v>27546.5</v>
      </c>
      <c r="F1238" s="148">
        <f t="shared" si="39"/>
        <v>1</v>
      </c>
      <c r="G1238" s="1" t="str">
        <f t="shared" si="40"/>
        <v>Oui</v>
      </c>
    </row>
    <row r="1239" spans="1:7">
      <c r="A1239" s="1">
        <v>970400271</v>
      </c>
      <c r="B1239" t="str">
        <f>_xlfn.XLOOKUP(A1239,bdd_V102[FINESS juridique],bdd_V102[Raison sociale juridique],"")</f>
        <v>SAS CLINIQUE DURIEUX</v>
      </c>
      <c r="C1239" t="str">
        <f>_xlfn.XLOOKUP(A1239,bdd_V102[FINESS juridique],bdd_V102[[Région du FINESS juridique ]],"")</f>
        <v>LA RÉUNION</v>
      </c>
      <c r="D1239" s="1">
        <f>SUMIFS(bdd_V102[Activité combinée],bdd_V102[FINESS juridique],A1239)</f>
        <v>29681.5</v>
      </c>
      <c r="E1239" s="1">
        <f>SUMIFS(bdd_V102[Activité combinée],bdd_V102[FINESS juridique],A1239,bdd_V102[Validation prérequis SUN-ES], "Oui")</f>
        <v>29681.5</v>
      </c>
      <c r="F1239" s="148">
        <f t="shared" si="39"/>
        <v>1</v>
      </c>
      <c r="G1239" s="1" t="str">
        <f t="shared" si="40"/>
        <v>Oui</v>
      </c>
    </row>
    <row r="1240" spans="1:7">
      <c r="A1240" s="1">
        <v>970400305</v>
      </c>
      <c r="B1240" t="str">
        <f>_xlfn.XLOOKUP(A1240,bdd_V102[FINESS juridique],bdd_V102[Raison sociale juridique],"")</f>
        <v>SAS CLINIQUE STE-CLOTILDE</v>
      </c>
      <c r="C1240" t="str">
        <f>_xlfn.XLOOKUP(A1240,bdd_V102[FINESS juridique],bdd_V102[[Région du FINESS juridique ]],"")</f>
        <v>LA RÉUNION</v>
      </c>
      <c r="D1240" s="1">
        <f>SUMIFS(bdd_V102[Activité combinée],bdd_V102[FINESS juridique],A1240)</f>
        <v>101399</v>
      </c>
      <c r="E1240" s="1">
        <f>SUMIFS(bdd_V102[Activité combinée],bdd_V102[FINESS juridique],A1240,bdd_V102[Validation prérequis SUN-ES], "Oui")</f>
        <v>101399</v>
      </c>
      <c r="F1240" s="148">
        <f t="shared" si="39"/>
        <v>1</v>
      </c>
      <c r="G1240" s="1" t="str">
        <f t="shared" si="40"/>
        <v>Oui</v>
      </c>
    </row>
    <row r="1241" spans="1:7">
      <c r="A1241" s="1">
        <v>970400370</v>
      </c>
      <c r="B1241" t="str">
        <f>_xlfn.XLOOKUP(A1241,bdd_V102[FINESS juridique],bdd_V102[Raison sociale juridique],"")</f>
        <v>SARL CLINIQUE LES OLIVIERS</v>
      </c>
      <c r="C1241" t="str">
        <f>_xlfn.XLOOKUP(A1241,bdd_V102[FINESS juridique],bdd_V102[[Région du FINESS juridique ]],"")</f>
        <v>LA RÉUNION</v>
      </c>
      <c r="D1241" s="1">
        <f>SUMIFS(bdd_V102[Activité combinée],bdd_V102[FINESS juridique],A1241)</f>
        <v>15457</v>
      </c>
      <c r="E1241" s="1">
        <f>SUMIFS(bdd_V102[Activité combinée],bdd_V102[FINESS juridique],A1241,bdd_V102[Validation prérequis SUN-ES], "Oui")</f>
        <v>15457</v>
      </c>
      <c r="F1241" s="148">
        <f t="shared" si="39"/>
        <v>1</v>
      </c>
      <c r="G1241" s="1" t="str">
        <f t="shared" si="40"/>
        <v>Oui</v>
      </c>
    </row>
    <row r="1242" spans="1:7">
      <c r="A1242" s="1">
        <v>970400396</v>
      </c>
      <c r="B1242" t="str">
        <f>_xlfn.XLOOKUP(A1242,bdd_V102[FINESS juridique],bdd_V102[Raison sociale juridique],"")</f>
        <v>ARAR SOINS A DOMICILE</v>
      </c>
      <c r="C1242" t="str">
        <f>_xlfn.XLOOKUP(A1242,bdd_V102[FINESS juridique],bdd_V102[[Région du FINESS juridique ]],"")</f>
        <v>LA RÉUNION</v>
      </c>
      <c r="D1242" s="1">
        <f>SUMIFS(bdd_V102[Activité combinée],bdd_V102[FINESS juridique],A1242)</f>
        <v>35380</v>
      </c>
      <c r="E1242" s="1">
        <f>SUMIFS(bdd_V102[Activité combinée],bdd_V102[FINESS juridique],A1242,bdd_V102[Validation prérequis SUN-ES], "Oui")</f>
        <v>35380</v>
      </c>
      <c r="F1242" s="148">
        <f t="shared" si="39"/>
        <v>1</v>
      </c>
      <c r="G1242" s="1" t="str">
        <f t="shared" si="40"/>
        <v>Oui</v>
      </c>
    </row>
    <row r="1243" spans="1:7">
      <c r="A1243" s="1">
        <v>970400446</v>
      </c>
      <c r="B1243" t="str">
        <f>_xlfn.XLOOKUP(A1243,bdd_V102[FINESS juridique],bdd_V102[Raison sociale juridique],"")</f>
        <v>SAS AVICENNE</v>
      </c>
      <c r="C1243" t="str">
        <f>_xlfn.XLOOKUP(A1243,bdd_V102[FINESS juridique],bdd_V102[[Région du FINESS juridique ]],"")</f>
        <v>LA RÉUNION</v>
      </c>
      <c r="D1243" s="1">
        <f>SUMIFS(bdd_V102[Activité combinée],bdd_V102[FINESS juridique],A1243)</f>
        <v>7380.5</v>
      </c>
      <c r="E1243" s="1">
        <f>SUMIFS(bdd_V102[Activité combinée],bdd_V102[FINESS juridique],A1243,bdd_V102[Validation prérequis SUN-ES], "Oui")</f>
        <v>7380.5</v>
      </c>
      <c r="F1243" s="148">
        <f t="shared" si="39"/>
        <v>1</v>
      </c>
      <c r="G1243" s="1" t="str">
        <f t="shared" si="40"/>
        <v>Oui</v>
      </c>
    </row>
    <row r="1244" spans="1:7">
      <c r="A1244" s="1">
        <v>970403846</v>
      </c>
      <c r="B1244" t="str">
        <f>_xlfn.XLOOKUP(A1244,bdd_V102[FINESS juridique],bdd_V102[Raison sociale juridique],"")</f>
        <v xml:space="preserve">	SAS CRF JEANNE D'ARC</v>
      </c>
      <c r="C1244" t="str">
        <f>_xlfn.XLOOKUP(A1244,bdd_V102[FINESS juridique],bdd_V102[[Région du FINESS juridique ]],"")</f>
        <v>LA RÉUNION</v>
      </c>
      <c r="D1244" s="1">
        <f>SUMIFS(bdd_V102[Activité combinée],bdd_V102[FINESS juridique],A1244)</f>
        <v>19113.5</v>
      </c>
      <c r="E1244" s="1">
        <f>SUMIFS(bdd_V102[Activité combinée],bdd_V102[FINESS juridique],A1244,bdd_V102[Validation prérequis SUN-ES], "Oui")</f>
        <v>19112.5</v>
      </c>
      <c r="F1244" s="148">
        <f t="shared" si="39"/>
        <v>0.99994768095848485</v>
      </c>
      <c r="G1244" s="1" t="str">
        <f t="shared" si="40"/>
        <v>Oui</v>
      </c>
    </row>
    <row r="1245" spans="1:7">
      <c r="A1245" s="1">
        <v>970403978</v>
      </c>
      <c r="B1245" t="str">
        <f>_xlfn.XLOOKUP(A1245,bdd_V102[FINESS juridique],bdd_V102[Raison sociale juridique],"")</f>
        <v>EURL CTRE HEMODIALYSE MG DURIEUX</v>
      </c>
      <c r="C1245" t="str">
        <f>_xlfn.XLOOKUP(A1245,bdd_V102[FINESS juridique],bdd_V102[[Région du FINESS juridique ]],"")</f>
        <v>LA RÉUNION</v>
      </c>
      <c r="D1245" s="1">
        <f>SUMIFS(bdd_V102[Activité combinée],bdd_V102[FINESS juridique],A1245)</f>
        <v>8663.5</v>
      </c>
      <c r="E1245" s="1">
        <f>SUMIFS(bdd_V102[Activité combinée],bdd_V102[FINESS juridique],A1245,bdd_V102[Validation prérequis SUN-ES], "Oui")</f>
        <v>8663.5</v>
      </c>
      <c r="F1245" s="148">
        <f t="shared" si="39"/>
        <v>1</v>
      </c>
      <c r="G1245" s="1" t="str">
        <f t="shared" si="40"/>
        <v>Oui</v>
      </c>
    </row>
    <row r="1246" spans="1:7">
      <c r="A1246" s="1">
        <v>970404059</v>
      </c>
      <c r="B1246" t="str">
        <f>_xlfn.XLOOKUP(A1246,bdd_V102[FINESS juridique],bdd_V102[Raison sociale juridique],"")</f>
        <v>SARL INSTITUT ROBERT DEBRE</v>
      </c>
      <c r="C1246" t="str">
        <f>_xlfn.XLOOKUP(A1246,bdd_V102[FINESS juridique],bdd_V102[[Région du FINESS juridique ]],"")</f>
        <v>LA RÉUNION</v>
      </c>
      <c r="D1246" s="1">
        <f>SUMIFS(bdd_V102[Activité combinée],bdd_V102[FINESS juridique],A1246)</f>
        <v>11978</v>
      </c>
      <c r="E1246" s="1">
        <f>SUMIFS(bdd_V102[Activité combinée],bdd_V102[FINESS juridique],A1246,bdd_V102[Validation prérequis SUN-ES], "Oui")</f>
        <v>11978</v>
      </c>
      <c r="F1246" s="148">
        <f t="shared" si="39"/>
        <v>1</v>
      </c>
      <c r="G1246" s="1" t="str">
        <f t="shared" si="40"/>
        <v>Oui</v>
      </c>
    </row>
    <row r="1247" spans="1:7">
      <c r="A1247" s="1">
        <v>970404380</v>
      </c>
      <c r="B1247" t="str">
        <f>_xlfn.XLOOKUP(A1247,bdd_V102[FINESS juridique],bdd_V102[Raison sociale juridique],"")</f>
        <v>SAS CR SAINTE CLOTILDE</v>
      </c>
      <c r="C1247" t="str">
        <f>_xlfn.XLOOKUP(A1247,bdd_V102[FINESS juridique],bdd_V102[[Région du FINESS juridique ]],"")</f>
        <v>LA RÉUNION</v>
      </c>
      <c r="D1247" s="1">
        <f>SUMIFS(bdd_V102[Activité combinée],bdd_V102[FINESS juridique],A1247)</f>
        <v>25053</v>
      </c>
      <c r="E1247" s="1">
        <f>SUMIFS(bdd_V102[Activité combinée],bdd_V102[FINESS juridique],A1247,bdd_V102[Validation prérequis SUN-ES], "Oui")</f>
        <v>25053</v>
      </c>
      <c r="F1247" s="148">
        <f t="shared" si="39"/>
        <v>1</v>
      </c>
      <c r="G1247" s="1" t="str">
        <f t="shared" si="40"/>
        <v>Oui</v>
      </c>
    </row>
    <row r="1248" spans="1:7">
      <c r="A1248" s="1">
        <v>970404539</v>
      </c>
      <c r="B1248" t="str">
        <f>_xlfn.XLOOKUP(A1248,bdd_V102[FINESS juridique],bdd_V102[Raison sociale juridique],"")</f>
        <v>SASU CLINIQUE LES TAMARINS OUEST</v>
      </c>
      <c r="C1248" t="str">
        <f>_xlfn.XLOOKUP(A1248,bdd_V102[FINESS juridique],bdd_V102[[Région du FINESS juridique ]],"")</f>
        <v>LA RÉUNION</v>
      </c>
      <c r="D1248" s="1">
        <f>SUMIFS(bdd_V102[Activité combinée],bdd_V102[FINESS juridique],A1248)</f>
        <v>24367.5</v>
      </c>
      <c r="E1248" s="1">
        <f>SUMIFS(bdd_V102[Activité combinée],bdd_V102[FINESS juridique],A1248,bdd_V102[Validation prérequis SUN-ES], "Oui")</f>
        <v>24367.5</v>
      </c>
      <c r="F1248" s="148">
        <f t="shared" si="39"/>
        <v>1</v>
      </c>
      <c r="G1248" s="1" t="str">
        <f t="shared" si="40"/>
        <v>Oui</v>
      </c>
    </row>
    <row r="1249" spans="1:7">
      <c r="A1249" s="1">
        <v>970404638</v>
      </c>
      <c r="B1249" t="str">
        <f>_xlfn.XLOOKUP(A1249,bdd_V102[FINESS juridique],bdd_V102[Raison sociale juridique],"")</f>
        <v>SARL HORUS</v>
      </c>
      <c r="C1249" t="str">
        <f>_xlfn.XLOOKUP(A1249,bdd_V102[FINESS juridique],bdd_V102[[Région du FINESS juridique ]],"")</f>
        <v>LA RÉUNION</v>
      </c>
      <c r="D1249" s="1">
        <f>SUMIFS(bdd_V102[Activité combinée],bdd_V102[FINESS juridique],A1249)</f>
        <v>3511</v>
      </c>
      <c r="E1249" s="1">
        <f>SUMIFS(bdd_V102[Activité combinée],bdd_V102[FINESS juridique],A1249,bdd_V102[Validation prérequis SUN-ES], "Oui")</f>
        <v>3511</v>
      </c>
      <c r="F1249" s="148">
        <f t="shared" si="39"/>
        <v>1</v>
      </c>
      <c r="G1249" s="1" t="str">
        <f t="shared" si="40"/>
        <v>Oui</v>
      </c>
    </row>
    <row r="1250" spans="1:7">
      <c r="A1250" s="1">
        <v>970404836</v>
      </c>
      <c r="B1250" t="str">
        <f>_xlfn.XLOOKUP(A1250,bdd_V102[FINESS juridique],bdd_V102[Raison sociale juridique],"")</f>
        <v>SAS CLINIQUE ST-VINCENT</v>
      </c>
      <c r="C1250" t="str">
        <f>_xlfn.XLOOKUP(A1250,bdd_V102[FINESS juridique],bdd_V102[[Région du FINESS juridique ]],"")</f>
        <v>LA RÉUNION</v>
      </c>
      <c r="D1250" s="1">
        <f>SUMIFS(bdd_V102[Activité combinée],bdd_V102[FINESS juridique],A1250)</f>
        <v>24775</v>
      </c>
      <c r="E1250" s="1">
        <f>SUMIFS(bdd_V102[Activité combinée],bdd_V102[FINESS juridique],A1250,bdd_V102[Validation prérequis SUN-ES], "Oui")</f>
        <v>24775</v>
      </c>
      <c r="F1250" s="148">
        <f t="shared" si="39"/>
        <v>1</v>
      </c>
      <c r="G1250" s="1" t="str">
        <f t="shared" si="40"/>
        <v>Oui</v>
      </c>
    </row>
    <row r="1251" spans="1:7">
      <c r="A1251" s="1">
        <v>970405403</v>
      </c>
      <c r="B1251" t="str">
        <f>_xlfn.XLOOKUP(A1251,bdd_V102[FINESS juridique],bdd_V102[Raison sociale juridique],"")</f>
        <v>SAS SOCIETE DE DIALYSE</v>
      </c>
      <c r="C1251" t="str">
        <f>_xlfn.XLOOKUP(A1251,bdd_V102[FINESS juridique],bdd_V102[[Région du FINESS juridique ]],"")</f>
        <v>LA RÉUNION</v>
      </c>
      <c r="D1251" s="1">
        <f>SUMIFS(bdd_V102[Activité combinée],bdd_V102[FINESS juridique],A1251)</f>
        <v>32534.5</v>
      </c>
      <c r="E1251" s="1">
        <f>SUMIFS(bdd_V102[Activité combinée],bdd_V102[FINESS juridique],A1251,bdd_V102[Validation prérequis SUN-ES], "Oui")</f>
        <v>16949</v>
      </c>
      <c r="F1251" s="148">
        <f t="shared" si="39"/>
        <v>0.52095467887934344</v>
      </c>
      <c r="G1251" s="1" t="str">
        <f t="shared" si="40"/>
        <v>Non</v>
      </c>
    </row>
    <row r="1252" spans="1:7">
      <c r="A1252" s="1">
        <v>970405718</v>
      </c>
      <c r="B1252" t="str">
        <f>_xlfn.XLOOKUP(A1252,bdd_V102[FINESS juridique],bdd_V102[Raison sociale juridique],"")</f>
        <v>SAS BETHESDA</v>
      </c>
      <c r="C1252" t="str">
        <f>_xlfn.XLOOKUP(A1252,bdd_V102[FINESS juridique],bdd_V102[[Région du FINESS juridique ]],"")</f>
        <v>LA RÉUNION</v>
      </c>
      <c r="D1252" s="1">
        <f>SUMIFS(bdd_V102[Activité combinée],bdd_V102[FINESS juridique],A1252)</f>
        <v>17825</v>
      </c>
      <c r="E1252" s="1">
        <f>SUMIFS(bdd_V102[Activité combinée],bdd_V102[FINESS juridique],A1252,bdd_V102[Validation prérequis SUN-ES], "Oui")</f>
        <v>17825</v>
      </c>
      <c r="F1252" s="148">
        <f t="shared" si="39"/>
        <v>1</v>
      </c>
      <c r="G1252" s="1" t="str">
        <f t="shared" si="40"/>
        <v>Oui</v>
      </c>
    </row>
    <row r="1253" spans="1:7">
      <c r="A1253" s="1">
        <v>970406195</v>
      </c>
      <c r="B1253" t="str">
        <f>_xlfn.XLOOKUP(A1253,bdd_V102[FINESS juridique],bdd_V102[Raison sociale juridique],"")</f>
        <v>SAS CLINIQUE DE LA PAIX</v>
      </c>
      <c r="C1253" t="str">
        <f>_xlfn.XLOOKUP(A1253,bdd_V102[FINESS juridique],bdd_V102[[Région du FINESS juridique ]],"")</f>
        <v>LA RÉUNION</v>
      </c>
      <c r="D1253" s="1">
        <f>SUMIFS(bdd_V102[Activité combinée],bdd_V102[FINESS juridique],A1253)</f>
        <v>18157.5</v>
      </c>
      <c r="E1253" s="1">
        <f>SUMIFS(bdd_V102[Activité combinée],bdd_V102[FINESS juridique],A1253,bdd_V102[Validation prérequis SUN-ES], "Oui")</f>
        <v>18157.5</v>
      </c>
      <c r="F1253" s="148">
        <f t="shared" si="39"/>
        <v>1</v>
      </c>
      <c r="G1253" s="1" t="str">
        <f t="shared" si="40"/>
        <v>Oui</v>
      </c>
    </row>
    <row r="1254" spans="1:7">
      <c r="A1254" s="1">
        <v>970406237</v>
      </c>
      <c r="B1254" t="str">
        <f>_xlfn.XLOOKUP(A1254,bdd_V102[FINESS juridique],bdd_V102[Raison sociale juridique],"")</f>
        <v>SARL CLINIQUE DE ST-JOSEPH</v>
      </c>
      <c r="C1254" t="str">
        <f>_xlfn.XLOOKUP(A1254,bdd_V102[FINESS juridique],bdd_V102[[Région du FINESS juridique ]],"")</f>
        <v>LA RÉUNION</v>
      </c>
      <c r="D1254" s="1">
        <f>SUMIFS(bdd_V102[Activité combinée],bdd_V102[FINESS juridique],A1254)</f>
        <v>22191</v>
      </c>
      <c r="E1254" s="1">
        <f>SUMIFS(bdd_V102[Activité combinée],bdd_V102[FINESS juridique],A1254,bdd_V102[Validation prérequis SUN-ES], "Oui")</f>
        <v>22191</v>
      </c>
      <c r="F1254" s="148">
        <f t="shared" si="39"/>
        <v>1</v>
      </c>
      <c r="G1254" s="1" t="str">
        <f t="shared" si="40"/>
        <v>Oui</v>
      </c>
    </row>
    <row r="1255" spans="1:7">
      <c r="A1255" s="1">
        <v>970407250</v>
      </c>
      <c r="B1255" t="str">
        <f>_xlfn.XLOOKUP(A1255,bdd_V102[FINESS juridique],bdd_V102[Raison sociale juridique],"")</f>
        <v>SAS MAYDIA</v>
      </c>
      <c r="C1255" t="str">
        <f>_xlfn.XLOOKUP(A1255,bdd_V102[FINESS juridique],bdd_V102[[Région du FINESS juridique ]],"")</f>
        <v>LA RÉUNION</v>
      </c>
      <c r="D1255" s="1">
        <f>SUMIFS(bdd_V102[Activité combinée],bdd_V102[FINESS juridique],A1255)</f>
        <v>8698</v>
      </c>
      <c r="E1255" s="1">
        <f>SUMIFS(bdd_V102[Activité combinée],bdd_V102[FINESS juridique],A1255,bdd_V102[Validation prérequis SUN-ES], "Oui")</f>
        <v>4568.5</v>
      </c>
      <c r="F1255" s="148">
        <f t="shared" si="39"/>
        <v>0.52523568636468154</v>
      </c>
      <c r="G1255" s="1" t="str">
        <f t="shared" si="40"/>
        <v>Non</v>
      </c>
    </row>
    <row r="1256" spans="1:7">
      <c r="A1256" s="1">
        <v>970408746</v>
      </c>
      <c r="B1256" t="str">
        <f>_xlfn.XLOOKUP(A1256,bdd_V102[FINESS juridique],bdd_V102[Raison sociale juridique],"")</f>
        <v>SAS CLINIQUE LES FLAMBOYANTS SUD</v>
      </c>
      <c r="C1256" t="str">
        <f>_xlfn.XLOOKUP(A1256,bdd_V102[FINESS juridique],bdd_V102[[Région du FINESS juridique ]],"")</f>
        <v>LA RÉUNION</v>
      </c>
      <c r="D1256" s="1">
        <f>SUMIFS(bdd_V102[Activité combinée],bdd_V102[FINESS juridique],A1256)</f>
        <v>22318.75</v>
      </c>
      <c r="E1256" s="1">
        <f>SUMIFS(bdd_V102[Activité combinée],bdd_V102[FINESS juridique],A1256,bdd_V102[Validation prérequis SUN-ES], "Oui")</f>
        <v>22318.75</v>
      </c>
      <c r="F1256" s="148">
        <f t="shared" si="39"/>
        <v>1</v>
      </c>
      <c r="G1256" s="1" t="str">
        <f t="shared" si="40"/>
        <v>Oui</v>
      </c>
    </row>
    <row r="1257" spans="1:7">
      <c r="A1257" s="1">
        <v>970409462</v>
      </c>
      <c r="B1257" t="str">
        <f>_xlfn.XLOOKUP(A1257,bdd_V102[FINESS juridique],bdd_V102[Raison sociale juridique],"")</f>
        <v>SAS LE VETYVER</v>
      </c>
      <c r="C1257" t="str">
        <f>_xlfn.XLOOKUP(A1257,bdd_V102[FINESS juridique],bdd_V102[[Région du FINESS juridique ]],"")</f>
        <v>LA RÉUNION</v>
      </c>
      <c r="D1257" s="1">
        <f>SUMIFS(bdd_V102[Activité combinée],bdd_V102[FINESS juridique],A1257)</f>
        <v>1238</v>
      </c>
      <c r="E1257" s="1">
        <f>SUMIFS(bdd_V102[Activité combinée],bdd_V102[FINESS juridique],A1257,bdd_V102[Validation prérequis SUN-ES], "Oui")</f>
        <v>1238</v>
      </c>
      <c r="F1257" s="148">
        <f t="shared" si="39"/>
        <v>1</v>
      </c>
      <c r="G1257" s="1" t="str">
        <f t="shared" si="40"/>
        <v>Oui</v>
      </c>
    </row>
    <row r="1258" spans="1:7">
      <c r="A1258" s="1">
        <v>970410510</v>
      </c>
      <c r="B1258" t="str">
        <f>_xlfn.XLOOKUP(A1258,bdd_V102[FINESS juridique],bdd_V102[Raison sociale juridique],"")</f>
        <v>SAS CLINIQUE LES TAMARINS SUD</v>
      </c>
      <c r="C1258" t="str">
        <f>_xlfn.XLOOKUP(A1258,bdd_V102[FINESS juridique],bdd_V102[[Région du FINESS juridique ]],"")</f>
        <v>LA RÉUNION</v>
      </c>
      <c r="D1258" s="1">
        <f>SUMIFS(bdd_V102[Activité combinée],bdd_V102[FINESS juridique],A1258)</f>
        <v>25310.5</v>
      </c>
      <c r="E1258" s="1">
        <f>SUMIFS(bdd_V102[Activité combinée],bdd_V102[FINESS juridique],A1258,bdd_V102[Validation prérequis SUN-ES], "Oui")</f>
        <v>25310.5</v>
      </c>
      <c r="F1258" s="148">
        <f t="shared" si="39"/>
        <v>1</v>
      </c>
      <c r="G1258" s="1" t="str">
        <f t="shared" si="40"/>
        <v>Oui</v>
      </c>
    </row>
    <row r="1259" spans="1:7">
      <c r="A1259" s="1">
        <v>970411047</v>
      </c>
      <c r="B1259" t="str">
        <f>_xlfn.XLOOKUP(A1259,bdd_V102[FINESS juridique],bdd_V102[Raison sociale juridique],"")</f>
        <v>SARL CLINIQUE LES FLAMBOYANTS EST</v>
      </c>
      <c r="C1259" t="str">
        <f>_xlfn.XLOOKUP(A1259,bdd_V102[FINESS juridique],bdd_V102[[Région du FINESS juridique ]],"")</f>
        <v>LA RÉUNION</v>
      </c>
      <c r="D1259" s="1">
        <f>SUMIFS(bdd_V102[Activité combinée],bdd_V102[FINESS juridique],A1259)</f>
        <v>1</v>
      </c>
      <c r="E1259" s="1">
        <f>SUMIFS(bdd_V102[Activité combinée],bdd_V102[FINESS juridique],A1259,bdd_V102[Validation prérequis SUN-ES], "Oui")</f>
        <v>0</v>
      </c>
      <c r="F1259" s="148">
        <f t="shared" si="39"/>
        <v>0</v>
      </c>
      <c r="G1259" s="1" t="str">
        <f t="shared" si="40"/>
        <v>Non</v>
      </c>
    </row>
    <row r="1260" spans="1:7">
      <c r="A1260" s="1">
        <v>970411971</v>
      </c>
      <c r="B1260" t="str">
        <f>_xlfn.XLOOKUP(A1260,bdd_V102[FINESS juridique],bdd_V102[Raison sociale juridique],"")</f>
        <v xml:space="preserve">	GCS CENTRE DE DIALYSE OUEST REUNION</v>
      </c>
      <c r="C1260" t="str">
        <f>_xlfn.XLOOKUP(A1260,bdd_V102[FINESS juridique],bdd_V102[[Région du FINESS juridique ]],"")</f>
        <v>LA RÉUNION</v>
      </c>
      <c r="D1260" s="1">
        <f>SUMIFS(bdd_V102[Activité combinée],bdd_V102[FINESS juridique],A1260)</f>
        <v>2247.5</v>
      </c>
      <c r="E1260" s="1">
        <f>SUMIFS(bdd_V102[Activité combinée],bdd_V102[FINESS juridique],A1260,bdd_V102[Validation prérequis SUN-ES], "Oui")</f>
        <v>0</v>
      </c>
      <c r="F1260" s="148">
        <f t="shared" si="39"/>
        <v>0</v>
      </c>
      <c r="G1260" s="1" t="str">
        <f t="shared" si="40"/>
        <v>Non</v>
      </c>
    </row>
    <row r="1261" spans="1:7">
      <c r="A1261" s="1">
        <v>970430906</v>
      </c>
      <c r="B1261" t="str">
        <f>_xlfn.XLOOKUP(A1261,bdd_V102[FINESS juridique],bdd_V102[Raison sociale juridique],"")</f>
        <v>ASFA</v>
      </c>
      <c r="C1261" t="str">
        <f>_xlfn.XLOOKUP(A1261,bdd_V102[FINESS juridique],bdd_V102[[Région du FINESS juridique ]],"")</f>
        <v>LA RÉUNION</v>
      </c>
      <c r="D1261" s="1">
        <f>SUMIFS(bdd_V102[Activité combinée],bdd_V102[FINESS juridique],A1261)</f>
        <v>8432.5</v>
      </c>
      <c r="E1261" s="1">
        <f>SUMIFS(bdd_V102[Activité combinée],bdd_V102[FINESS juridique],A1261,bdd_V102[Validation prérequis SUN-ES], "Oui")</f>
        <v>8432.5</v>
      </c>
      <c r="F1261" s="148">
        <f t="shared" si="39"/>
        <v>1</v>
      </c>
      <c r="G1261" s="1" t="str">
        <f t="shared" si="40"/>
        <v>Oui</v>
      </c>
    </row>
    <row r="1262" spans="1:7">
      <c r="A1262" s="1">
        <v>970463592</v>
      </c>
      <c r="B1262" t="str">
        <f>_xlfn.XLOOKUP(A1262,bdd_V102[FINESS juridique],bdd_V102[Raison sociale juridique],"")</f>
        <v>AURAR</v>
      </c>
      <c r="C1262" t="str">
        <f>_xlfn.XLOOKUP(A1262,bdd_V102[FINESS juridique],bdd_V102[[Région du FINESS juridique ]],"")</f>
        <v>LA RÉUNION</v>
      </c>
      <c r="D1262" s="1">
        <f>SUMIFS(bdd_V102[Activité combinée],bdd_V102[FINESS juridique],A1262)</f>
        <v>20068</v>
      </c>
      <c r="E1262" s="1">
        <f>SUMIFS(bdd_V102[Activité combinée],bdd_V102[FINESS juridique],A1262,bdd_V102[Validation prérequis SUN-ES], "Oui")</f>
        <v>4032</v>
      </c>
      <c r="F1262" s="148">
        <f t="shared" si="39"/>
        <v>0.20091688259916285</v>
      </c>
      <c r="G1262" s="1" t="str">
        <f t="shared" si="40"/>
        <v>Non</v>
      </c>
    </row>
    <row r="1263" spans="1:7">
      <c r="A1263" s="1">
        <v>970463600</v>
      </c>
      <c r="B1263" t="str">
        <f>_xlfn.XLOOKUP(A1263,bdd_V102[FINESS juridique],bdd_V102[Raison sociale juridique],"")</f>
        <v>ASDR</v>
      </c>
      <c r="C1263" t="str">
        <f>_xlfn.XLOOKUP(A1263,bdd_V102[FINESS juridique],bdd_V102[[Région du FINESS juridique ]],"")</f>
        <v>LA RÉUNION</v>
      </c>
      <c r="D1263" s="1">
        <f>SUMIFS(bdd_V102[Activité combinée],bdd_V102[FINESS juridique],A1263)</f>
        <v>32803</v>
      </c>
      <c r="E1263" s="1">
        <f>SUMIFS(bdd_V102[Activité combinée],bdd_V102[FINESS juridique],A1263,bdd_V102[Validation prérequis SUN-ES], "Oui")</f>
        <v>32803</v>
      </c>
      <c r="F1263" s="148">
        <f t="shared" si="39"/>
        <v>1</v>
      </c>
      <c r="G1263" s="1" t="str">
        <f t="shared" si="40"/>
        <v>Oui</v>
      </c>
    </row>
    <row r="1264" spans="1:7">
      <c r="A1264" s="1">
        <v>970467148</v>
      </c>
      <c r="B1264" t="str">
        <f>_xlfn.XLOOKUP(A1264,bdd_V102[FINESS juridique],bdd_V102[Raison sociale juridique],"")</f>
        <v>SAS CLINIQUE LES FLAMBOYANTS OUEST</v>
      </c>
      <c r="C1264" t="str">
        <f>_xlfn.XLOOKUP(A1264,bdd_V102[FINESS juridique],bdd_V102[[Région du FINESS juridique ]],"")</f>
        <v>LA RÉUNION</v>
      </c>
      <c r="D1264" s="1">
        <f>SUMIFS(bdd_V102[Activité combinée],bdd_V102[FINESS juridique],A1264)</f>
        <v>26420.75</v>
      </c>
      <c r="E1264" s="1">
        <f>SUMIFS(bdd_V102[Activité combinée],bdd_V102[FINESS juridique],A1264,bdd_V102[Validation prérequis SUN-ES], "Oui")</f>
        <v>26420.75</v>
      </c>
      <c r="F1264" s="148">
        <f t="shared" si="39"/>
        <v>1</v>
      </c>
      <c r="G1264" s="1" t="str">
        <f t="shared" si="40"/>
        <v>Oui</v>
      </c>
    </row>
    <row r="1265" spans="1:7">
      <c r="A1265" s="1">
        <v>980502280</v>
      </c>
      <c r="B1265" t="str">
        <f>_xlfn.XLOOKUP(A1265,bdd_V102[FINESS juridique],bdd_V102[Raison sociale juridique],"")</f>
        <v>SAS MDZHADE</v>
      </c>
      <c r="C1265" t="str">
        <f>_xlfn.XLOOKUP(A1265,bdd_V102[FINESS juridique],bdd_V102[[Région du FINESS juridique ]],"")</f>
        <v>MAYOTTE</v>
      </c>
      <c r="D1265" s="1">
        <f>SUMIFS(bdd_V102[Activité combinée],bdd_V102[FINESS juridique],A1265)</f>
        <v>1830</v>
      </c>
      <c r="E1265" s="1">
        <f>SUMIFS(bdd_V102[Activité combinée],bdd_V102[FINESS juridique],A1265,bdd_V102[Validation prérequis SUN-ES], "Oui")</f>
        <v>0</v>
      </c>
      <c r="F1265" s="148">
        <f t="shared" si="39"/>
        <v>0</v>
      </c>
      <c r="G1265" s="1" t="str">
        <f t="shared" si="40"/>
        <v>Non</v>
      </c>
    </row>
    <row r="1266" spans="1:7">
      <c r="A1266" s="1" t="str">
        <v>2A0000048</v>
      </c>
      <c r="B1266" t="str">
        <f>_xlfn.XLOOKUP(A1266,bdd_V102[FINESS juridique],bdd_V102[Raison sociale juridique],"")</f>
        <v>SOCIETE ANONYME DU FINOSELLO</v>
      </c>
      <c r="C1266" t="str">
        <f>_xlfn.XLOOKUP(A1266,bdd_V102[FINESS juridique],bdd_V102[[Région du FINESS juridique ]],"")</f>
        <v>CORSE</v>
      </c>
      <c r="D1266" s="1">
        <f>SUMIFS(bdd_V102[Activité combinée],bdd_V102[FINESS juridique],A1266)</f>
        <v>35167.5</v>
      </c>
      <c r="E1266" s="1">
        <f>SUMIFS(bdd_V102[Activité combinée],bdd_V102[FINESS juridique],A1266,bdd_V102[Validation prérequis SUN-ES], "Oui")</f>
        <v>35167.5</v>
      </c>
      <c r="F1266" s="148">
        <f t="shared" si="39"/>
        <v>1</v>
      </c>
      <c r="G1266" s="1" t="str">
        <f t="shared" si="40"/>
        <v>Oui</v>
      </c>
    </row>
    <row r="1267" spans="1:7">
      <c r="A1267" s="1" t="str">
        <v>2A0000063</v>
      </c>
      <c r="B1267" t="str">
        <f>_xlfn.XLOOKUP(A1267,bdd_V102[FINESS juridique],bdd_V102[Raison sociale juridique],"")</f>
        <v>SA CLINIQUES D'AJACCIO</v>
      </c>
      <c r="C1267" t="str">
        <f>_xlfn.XLOOKUP(A1267,bdd_V102[FINESS juridique],bdd_V102[[Région du FINESS juridique ]],"")</f>
        <v>CORSE</v>
      </c>
      <c r="D1267" s="1">
        <f>SUMIFS(bdd_V102[Activité combinée],bdd_V102[FINESS juridique],A1267)</f>
        <v>33061</v>
      </c>
      <c r="E1267" s="1">
        <f>SUMIFS(bdd_V102[Activité combinée],bdd_V102[FINESS juridique],A1267,bdd_V102[Validation prérequis SUN-ES], "Oui")</f>
        <v>33061</v>
      </c>
      <c r="F1267" s="148">
        <f t="shared" si="39"/>
        <v>1</v>
      </c>
      <c r="G1267" s="1" t="str">
        <f t="shared" si="40"/>
        <v>Oui</v>
      </c>
    </row>
    <row r="1268" spans="1:7">
      <c r="A1268" s="1" t="str">
        <v>2A0000204</v>
      </c>
      <c r="B1268" t="str">
        <f>_xlfn.XLOOKUP(A1268,bdd_V102[FINESS juridique],bdd_V102[Raison sociale juridique],"")</f>
        <v>SA DE L OSPEDALE</v>
      </c>
      <c r="C1268" t="str">
        <f>_xlfn.XLOOKUP(A1268,bdd_V102[FINESS juridique],bdd_V102[[Région du FINESS juridique ]],"")</f>
        <v>CORSE</v>
      </c>
      <c r="D1268" s="1">
        <f>SUMIFS(bdd_V102[Activité combinée],bdd_V102[FINESS juridique],A1268)</f>
        <v>21425</v>
      </c>
      <c r="E1268" s="1">
        <f>SUMIFS(bdd_V102[Activité combinée],bdd_V102[FINESS juridique],A1268,bdd_V102[Validation prérequis SUN-ES], "Oui")</f>
        <v>21425</v>
      </c>
      <c r="F1268" s="148">
        <f t="shared" si="39"/>
        <v>1</v>
      </c>
      <c r="G1268" s="1" t="str">
        <f t="shared" si="40"/>
        <v>Oui</v>
      </c>
    </row>
    <row r="1269" spans="1:7">
      <c r="A1269" s="1" t="str">
        <v>2A0000279</v>
      </c>
      <c r="B1269" t="str">
        <f>_xlfn.XLOOKUP(A1269,bdd_V102[FINESS juridique],bdd_V102[Raison sociale juridique],"")</f>
        <v>SARL  ILE DE BEAUTE</v>
      </c>
      <c r="C1269" t="str">
        <f>_xlfn.XLOOKUP(A1269,bdd_V102[FINESS juridique],bdd_V102[[Région du FINESS juridique ]],"")</f>
        <v>CORSE</v>
      </c>
      <c r="D1269" s="1">
        <f>SUMIFS(bdd_V102[Activité combinée],bdd_V102[FINESS juridique],A1269)</f>
        <v>12683</v>
      </c>
      <c r="E1269" s="1">
        <f>SUMIFS(bdd_V102[Activité combinée],bdd_V102[FINESS juridique],A1269,bdd_V102[Validation prérequis SUN-ES], "Oui")</f>
        <v>12683</v>
      </c>
      <c r="F1269" s="148">
        <f t="shared" si="39"/>
        <v>1</v>
      </c>
      <c r="G1269" s="1" t="str">
        <f t="shared" si="40"/>
        <v>Oui</v>
      </c>
    </row>
    <row r="1270" spans="1:7">
      <c r="A1270" s="1" t="str">
        <v>2A0000303</v>
      </c>
      <c r="B1270" t="str">
        <f>_xlfn.XLOOKUP(A1270,bdd_V102[FINESS juridique],bdd_V102[Raison sociale juridique],"")</f>
        <v>SA CRF ALBITRECCIA</v>
      </c>
      <c r="C1270" t="str">
        <f>_xlfn.XLOOKUP(A1270,bdd_V102[FINESS juridique],bdd_V102[[Région du FINESS juridique ]],"")</f>
        <v>CORSE</v>
      </c>
      <c r="D1270" s="1">
        <f>SUMIFS(bdd_V102[Activité combinée],bdd_V102[FINESS juridique],A1270)</f>
        <v>21208.5</v>
      </c>
      <c r="E1270" s="1">
        <f>SUMIFS(bdd_V102[Activité combinée],bdd_V102[FINESS juridique],A1270,bdd_V102[Validation prérequis SUN-ES], "Oui")</f>
        <v>21208.5</v>
      </c>
      <c r="F1270" s="148">
        <f t="shared" si="39"/>
        <v>1</v>
      </c>
      <c r="G1270" s="1" t="str">
        <f t="shared" si="40"/>
        <v>Oui</v>
      </c>
    </row>
    <row r="1271" spans="1:7">
      <c r="A1271" s="1" t="str">
        <v>2A0000311</v>
      </c>
      <c r="B1271" t="str">
        <f>_xlfn.XLOOKUP(A1271,bdd_V102[FINESS juridique],bdd_V102[Raison sociale juridique],"")</f>
        <v>SA  VALICELLI</v>
      </c>
      <c r="C1271" t="str">
        <f>_xlfn.XLOOKUP(A1271,bdd_V102[FINESS juridique],bdd_V102[[Région du FINESS juridique ]],"")</f>
        <v>CORSE</v>
      </c>
      <c r="D1271" s="1">
        <f>SUMIFS(bdd_V102[Activité combinée],bdd_V102[FINESS juridique],A1271)</f>
        <v>8963.5</v>
      </c>
      <c r="E1271" s="1">
        <f>SUMIFS(bdd_V102[Activité combinée],bdd_V102[FINESS juridique],A1271,bdd_V102[Validation prérequis SUN-ES], "Oui")</f>
        <v>8963.5</v>
      </c>
      <c r="F1271" s="148">
        <f t="shared" si="39"/>
        <v>1</v>
      </c>
      <c r="G1271" s="1" t="str">
        <f t="shared" si="40"/>
        <v>Oui</v>
      </c>
    </row>
    <row r="1272" spans="1:7">
      <c r="A1272" s="1" t="str">
        <v>2A0001848</v>
      </c>
      <c r="B1272" t="str">
        <f>_xlfn.XLOOKUP(A1272,bdd_V102[FINESS juridique],bdd_V102[Raison sociale juridique],"")</f>
        <v>UNION DES MUTUELLES DE CORSE SANTE</v>
      </c>
      <c r="C1272" t="str">
        <f>_xlfn.XLOOKUP(A1272,bdd_V102[FINESS juridique],bdd_V102[[Région du FINESS juridique ]],"")</f>
        <v>CORSE</v>
      </c>
      <c r="D1272" s="1">
        <f>SUMIFS(bdd_V102[Activité combinée],bdd_V102[FINESS juridique],A1272)</f>
        <v>4575</v>
      </c>
      <c r="E1272" s="1">
        <f>SUMIFS(bdd_V102[Activité combinée],bdd_V102[FINESS juridique],A1272,bdd_V102[Validation prérequis SUN-ES], "Oui")</f>
        <v>4575</v>
      </c>
      <c r="F1272" s="148">
        <f t="shared" si="39"/>
        <v>1</v>
      </c>
      <c r="G1272" s="1" t="str">
        <f t="shared" si="40"/>
        <v>Oui</v>
      </c>
    </row>
    <row r="1273" spans="1:7">
      <c r="A1273" s="1" t="str">
        <v>2B0000046</v>
      </c>
      <c r="B1273" t="str">
        <f>_xlfn.XLOOKUP(A1273,bdd_V102[FINESS juridique],bdd_V102[Raison sociale juridique],"")</f>
        <v>SA CLINIQUE DU DR FILIPPI</v>
      </c>
      <c r="C1273" t="str">
        <f>_xlfn.XLOOKUP(A1273,bdd_V102[FINESS juridique],bdd_V102[[Région du FINESS juridique ]],"")</f>
        <v>CORSE</v>
      </c>
      <c r="D1273" s="1">
        <f>SUMIFS(bdd_V102[Activité combinée],bdd_V102[FINESS juridique],A1273)</f>
        <v>7047.5</v>
      </c>
      <c r="E1273" s="1">
        <f>SUMIFS(bdd_V102[Activité combinée],bdd_V102[FINESS juridique],A1273,bdd_V102[Validation prérequis SUN-ES], "Oui")</f>
        <v>0</v>
      </c>
      <c r="F1273" s="148">
        <f t="shared" si="39"/>
        <v>0</v>
      </c>
      <c r="G1273" s="1" t="str">
        <f t="shared" si="40"/>
        <v>Non</v>
      </c>
    </row>
    <row r="1274" spans="1:7">
      <c r="A1274" s="1" t="str">
        <v>2B0000053</v>
      </c>
      <c r="B1274" t="str">
        <f>_xlfn.XLOOKUP(A1274,bdd_V102[FINESS juridique],bdd_V102[Raison sociale juridique],"")</f>
        <v>SOCIETE D'EXPLOITATION</v>
      </c>
      <c r="C1274" t="str">
        <f>_xlfn.XLOOKUP(A1274,bdd_V102[FINESS juridique],bdd_V102[[Région du FINESS juridique ]],"")</f>
        <v>CORSE</v>
      </c>
      <c r="D1274" s="1">
        <f>SUMIFS(bdd_V102[Activité combinée],bdd_V102[FINESS juridique],A1274)</f>
        <v>30679.5</v>
      </c>
      <c r="E1274" s="1">
        <f>SUMIFS(bdd_V102[Activité combinée],bdd_V102[FINESS juridique],A1274,bdd_V102[Validation prérequis SUN-ES], "Oui")</f>
        <v>30679.5</v>
      </c>
      <c r="F1274" s="148">
        <f t="shared" si="39"/>
        <v>1</v>
      </c>
      <c r="G1274" s="1" t="str">
        <f t="shared" si="40"/>
        <v>Oui</v>
      </c>
    </row>
    <row r="1275" spans="1:7">
      <c r="A1275" s="1" t="str">
        <v>2B0000129</v>
      </c>
      <c r="B1275" t="str">
        <f>_xlfn.XLOOKUP(A1275,bdd_V102[FINESS juridique],bdd_V102[Raison sociale juridique],"")</f>
        <v>SA  POLYCLINIQUE DE FURIANI</v>
      </c>
      <c r="C1275" t="str">
        <f>_xlfn.XLOOKUP(A1275,bdd_V102[FINESS juridique],bdd_V102[[Région du FINESS juridique ]],"")</f>
        <v>CORSE</v>
      </c>
      <c r="D1275" s="1">
        <f>SUMIFS(bdd_V102[Activité combinée],bdd_V102[FINESS juridique],A1275)</f>
        <v>11591</v>
      </c>
      <c r="E1275" s="1">
        <f>SUMIFS(bdd_V102[Activité combinée],bdd_V102[FINESS juridique],A1275,bdd_V102[Validation prérequis SUN-ES], "Oui")</f>
        <v>11591</v>
      </c>
      <c r="F1275" s="148">
        <f t="shared" si="39"/>
        <v>1</v>
      </c>
      <c r="G1275" s="1" t="str">
        <f t="shared" si="40"/>
        <v>Oui</v>
      </c>
    </row>
    <row r="1276" spans="1:7">
      <c r="A1276" s="1" t="str">
        <v>2B0000137</v>
      </c>
      <c r="B1276" t="str">
        <f>_xlfn.XLOOKUP(A1276,bdd_V102[FINESS juridique],bdd_V102[Raison sociale juridique],"")</f>
        <v>EURL LA PALMOLA</v>
      </c>
      <c r="C1276" t="str">
        <f>_xlfn.XLOOKUP(A1276,bdd_V102[FINESS juridique],bdd_V102[[Région du FINESS juridique ]],"")</f>
        <v>CORSE</v>
      </c>
      <c r="D1276" s="1">
        <f>SUMIFS(bdd_V102[Activité combinée],bdd_V102[FINESS juridique],A1276)</f>
        <v>12950</v>
      </c>
      <c r="E1276" s="1">
        <f>SUMIFS(bdd_V102[Activité combinée],bdd_V102[FINESS juridique],A1276,bdd_V102[Validation prérequis SUN-ES], "Oui")</f>
        <v>12950</v>
      </c>
      <c r="F1276" s="148">
        <f t="shared" si="39"/>
        <v>1</v>
      </c>
      <c r="G1276" s="1" t="str">
        <f t="shared" si="40"/>
        <v>Oui</v>
      </c>
    </row>
    <row r="1277" spans="1:7">
      <c r="A1277" s="1" t="str">
        <v>2B0000467</v>
      </c>
      <c r="B1277" t="str">
        <f>_xlfn.XLOOKUP(A1277,bdd_V102[FINESS juridique],bdd_V102[Raison sociale juridique],"")</f>
        <v>SA SAN ORNELLO</v>
      </c>
      <c r="C1277" t="str">
        <f>_xlfn.XLOOKUP(A1277,bdd_V102[FINESS juridique],bdd_V102[[Région du FINESS juridique ]],"")</f>
        <v>CORSE</v>
      </c>
      <c r="D1277" s="1">
        <f>SUMIFS(bdd_V102[Activité combinée],bdd_V102[FINESS juridique],A1277)</f>
        <v>17669.5</v>
      </c>
      <c r="E1277" s="1">
        <f>SUMIFS(bdd_V102[Activité combinée],bdd_V102[FINESS juridique],A1277,bdd_V102[Validation prérequis SUN-ES], "Oui")</f>
        <v>17669.5</v>
      </c>
      <c r="F1277" s="148">
        <f t="shared" si="39"/>
        <v>1</v>
      </c>
      <c r="G1277" s="1" t="str">
        <f t="shared" si="40"/>
        <v>Oui</v>
      </c>
    </row>
    <row r="1278" spans="1:7">
      <c r="A1278" s="1" t="str">
        <v>2B0001689</v>
      </c>
      <c r="B1278" t="str">
        <f>_xlfn.XLOOKUP(A1278,bdd_V102[FINESS juridique],bdd_V102[Raison sociale juridique],"")</f>
        <v>HAD DE CORSE</v>
      </c>
      <c r="C1278" t="str">
        <f>_xlfn.XLOOKUP(A1278,bdd_V102[FINESS juridique],bdd_V102[[Région du FINESS juridique ]],"")</f>
        <v>CORSE</v>
      </c>
      <c r="D1278" s="1">
        <f>SUMIFS(bdd_V102[Activité combinée],bdd_V102[FINESS juridique],A1278)</f>
        <v>6475</v>
      </c>
      <c r="E1278" s="1">
        <f>SUMIFS(bdd_V102[Activité combinée],bdd_V102[FINESS juridique],A1278,bdd_V102[Validation prérequis SUN-ES], "Oui")</f>
        <v>6475</v>
      </c>
      <c r="F1278" s="148">
        <f t="shared" si="39"/>
        <v>1</v>
      </c>
      <c r="G1278" s="1" t="str">
        <f t="shared" si="40"/>
        <v>Oui</v>
      </c>
    </row>
    <row r="1279" spans="1:7">
      <c r="A1279" s="1" t="str">
        <v>2B0003198</v>
      </c>
      <c r="B1279" t="str">
        <f>_xlfn.XLOOKUP(A1279,bdd_V102[FINESS juridique],bdd_V102[Raison sociale juridique],"")</f>
        <v>SAS CENTRE RAOUL FRANCOIS MAYMARD</v>
      </c>
      <c r="C1279" t="str">
        <f>_xlfn.XLOOKUP(A1279,bdd_V102[FINESS juridique],bdd_V102[[Région du FINESS juridique ]],"")</f>
        <v>CORSE</v>
      </c>
      <c r="D1279" s="1">
        <f>SUMIFS(bdd_V102[Activité combinée],bdd_V102[FINESS juridique],A1279)</f>
        <v>23596</v>
      </c>
      <c r="E1279" s="1">
        <f>SUMIFS(bdd_V102[Activité combinée],bdd_V102[FINESS juridique],A1279,bdd_V102[Validation prérequis SUN-ES], "Oui")</f>
        <v>23596</v>
      </c>
      <c r="F1279" s="148">
        <f t="shared" si="39"/>
        <v>1</v>
      </c>
      <c r="G1279" s="1" t="str">
        <f t="shared" si="40"/>
        <v>Oui</v>
      </c>
    </row>
    <row r="1280" spans="1:7">
      <c r="A1280" s="1" t="str">
        <v>2B0003891</v>
      </c>
      <c r="B1280" t="str">
        <f>_xlfn.XLOOKUP(A1280,bdd_V102[FINESS juridique],bdd_V102[Raison sociale juridique],"")</f>
        <v>SARL LA VILLA SAN ORNELLO</v>
      </c>
      <c r="C1280" t="str">
        <f>_xlfn.XLOOKUP(A1280,bdd_V102[FINESS juridique],bdd_V102[[Région du FINESS juridique ]],"")</f>
        <v>CORSE</v>
      </c>
      <c r="D1280" s="1">
        <f>SUMIFS(bdd_V102[Activité combinée],bdd_V102[FINESS juridique],A1280)</f>
        <v>7574.75</v>
      </c>
      <c r="E1280" s="1">
        <f>SUMIFS(bdd_V102[Activité combinée],bdd_V102[FINESS juridique],A1280,bdd_V102[Validation prérequis SUN-ES], "Oui")</f>
        <v>7574.75</v>
      </c>
      <c r="F1280" s="148">
        <f t="shared" si="39"/>
        <v>1</v>
      </c>
      <c r="G1280" s="1" t="str">
        <f t="shared" si="40"/>
        <v>Oui</v>
      </c>
    </row>
    <row r="1281" spans="1:7">
      <c r="A1281" s="1" t="str">
        <v>2B0003990</v>
      </c>
      <c r="B1281" t="str">
        <f>_xlfn.XLOOKUP(A1281,bdd_V102[FINESS juridique],bdd_V102[Raison sociale juridique],"")</f>
        <v>SA CLINIQUE DU CAP</v>
      </c>
      <c r="C1281" t="str">
        <f>_xlfn.XLOOKUP(A1281,bdd_V102[FINESS juridique],bdd_V102[[Région du FINESS juridique ]],"")</f>
        <v>CORSE</v>
      </c>
      <c r="D1281" s="1">
        <f>SUMIFS(bdd_V102[Activité combinée],bdd_V102[FINESS juridique],A1281)</f>
        <v>8392.5</v>
      </c>
      <c r="E1281" s="1">
        <f>SUMIFS(bdd_V102[Activité combinée],bdd_V102[FINESS juridique],A1281,bdd_V102[Validation prérequis SUN-ES], "Oui")</f>
        <v>8392.5</v>
      </c>
      <c r="F1281" s="148">
        <f t="shared" si="39"/>
        <v>1</v>
      </c>
      <c r="G1281" s="1" t="str">
        <f t="shared" si="40"/>
        <v>Oui</v>
      </c>
    </row>
    <row r="1282" spans="1:7">
      <c r="A1282" s="1" t="str">
        <v>2B0005656</v>
      </c>
      <c r="B1282" t="str">
        <f>_xlfn.XLOOKUP(A1282,bdd_V102[FINESS juridique],bdd_V102[Raison sociale juridique],"")</f>
        <v>CLINIQUE DE TOGA</v>
      </c>
      <c r="C1282" t="str">
        <f>_xlfn.XLOOKUP(A1282,bdd_V102[FINESS juridique],bdd_V102[[Région du FINESS juridique ]],"")</f>
        <v>CORSE</v>
      </c>
      <c r="D1282" s="1">
        <f>SUMIFS(bdd_V102[Activité combinée],bdd_V102[FINESS juridique],A1282)</f>
        <v>7052.5</v>
      </c>
      <c r="E1282" s="1">
        <f>SUMIFS(bdd_V102[Activité combinée],bdd_V102[FINESS juridique],A1282,bdd_V102[Validation prérequis SUN-ES], "Oui")</f>
        <v>7052.5</v>
      </c>
      <c r="F1282" s="148">
        <f t="shared" si="39"/>
        <v>1</v>
      </c>
      <c r="G1282" s="1" t="str">
        <f t="shared" si="40"/>
        <v>Oui</v>
      </c>
    </row>
  </sheetData>
  <autoFilter ref="A9:G1222" xr:uid="{413797DD-71C1-4E6E-B0D7-7FC7EF9F5FAE}"/>
  <mergeCells count="1">
    <mergeCell ref="A2:G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CCC0-9FB1-4944-A6D3-BCE90302047D}">
  <sheetPr>
    <tabColor theme="8"/>
  </sheetPr>
  <dimension ref="A2:G2132"/>
  <sheetViews>
    <sheetView topLeftCell="A9" zoomScale="70" zoomScaleNormal="70" workbookViewId="0">
      <selection activeCell="H10" sqref="H10"/>
    </sheetView>
  </sheetViews>
  <sheetFormatPr baseColWidth="10" defaultColWidth="11.42578125" defaultRowHeight="15"/>
  <cols>
    <col min="1" max="1" width="22.5703125" style="1" bestFit="1" customWidth="1"/>
    <col min="2" max="2" width="44.5703125" bestFit="1" customWidth="1"/>
    <col min="3" max="3" width="25.5703125" style="1" customWidth="1"/>
    <col min="4" max="4" width="70.7109375" bestFit="1" customWidth="1"/>
    <col min="5" max="5" width="39.28515625" style="1" customWidth="1"/>
    <col min="6" max="6" width="19.5703125" style="1" bestFit="1" customWidth="1"/>
    <col min="7" max="7" width="19.42578125" style="1" customWidth="1"/>
  </cols>
  <sheetData>
    <row r="2" spans="1:7" ht="15.75" thickBot="1"/>
    <row r="3" spans="1:7" ht="39.75" customHeight="1">
      <c r="A3" s="166" t="s">
        <v>6552</v>
      </c>
      <c r="B3" s="167"/>
      <c r="C3" s="167"/>
      <c r="D3" s="167"/>
      <c r="E3" s="167"/>
      <c r="F3" s="167"/>
      <c r="G3" s="168"/>
    </row>
    <row r="4" spans="1:7" ht="38.25" customHeight="1">
      <c r="A4" s="169"/>
      <c r="B4" s="170"/>
      <c r="C4" s="170"/>
      <c r="D4" s="170"/>
      <c r="E4" s="170"/>
      <c r="F4" s="170"/>
      <c r="G4" s="171"/>
    </row>
    <row r="5" spans="1:7" ht="33" customHeight="1">
      <c r="A5" s="169"/>
      <c r="B5" s="170"/>
      <c r="C5" s="170"/>
      <c r="D5" s="170"/>
      <c r="E5" s="170"/>
      <c r="F5" s="170"/>
      <c r="G5" s="171"/>
    </row>
    <row r="6" spans="1:7" ht="30" customHeight="1">
      <c r="A6" s="169"/>
      <c r="B6" s="170"/>
      <c r="C6" s="170"/>
      <c r="D6" s="170"/>
      <c r="E6" s="170"/>
      <c r="F6" s="170"/>
      <c r="G6" s="171"/>
    </row>
    <row r="7" spans="1:7" ht="42.75" customHeight="1" thickBot="1">
      <c r="A7" s="172"/>
      <c r="B7" s="173"/>
      <c r="C7" s="173"/>
      <c r="D7" s="173"/>
      <c r="E7" s="173"/>
      <c r="F7" s="173"/>
      <c r="G7" s="174"/>
    </row>
    <row r="8" spans="1:7" ht="15.75" customHeight="1"/>
    <row r="9" spans="1:7" ht="30">
      <c r="A9" s="152" t="s">
        <v>7166</v>
      </c>
      <c r="B9" s="155" t="s">
        <v>7167</v>
      </c>
      <c r="C9" s="152" t="s">
        <v>29</v>
      </c>
      <c r="D9" s="155" t="s">
        <v>27</v>
      </c>
      <c r="E9" s="152" t="s">
        <v>7168</v>
      </c>
      <c r="F9" s="152" t="s">
        <v>7169</v>
      </c>
      <c r="G9" s="150" t="s">
        <v>7170</v>
      </c>
    </row>
    <row r="10" spans="1:7">
      <c r="A10" s="1" cm="1">
        <f t="array" ref="A10:A2132">_xlfn.UNIQUE(_xlfn._xlws.FILTER(bdd_V102[FINESS Géographique],bdd_V102[ES privés]=1))</f>
        <v>10780195</v>
      </c>
      <c r="B10" t="str">
        <f>_xlfn.XLOOKUP(A10,bdd_V102[FINESS Géographique],bdd_V102[[Raison sociale ]],"")</f>
        <v>CLINIQUE CONVERT</v>
      </c>
      <c r="C10" s="146">
        <f>_xlfn.XLOOKUP(A10,bdd_V102[FINESS Géographique],bdd_V102[FINESS juridique],"")</f>
        <v>10000156</v>
      </c>
      <c r="D10" t="str">
        <f>_xlfn.XLOOKUP(C10,bdd_V102[FINESS juridique],bdd_V102[Raison sociale juridique],"")</f>
        <v>CLINIQUE CONVERT</v>
      </c>
      <c r="E10" s="1" t="str">
        <f>_xlfn.XLOOKUP(C10,bdd_V102[FINESS juridique],bdd_V102[[Région du FINESS juridique ]],"")</f>
        <v>AUVERGNE-RHÔNE-ALPES</v>
      </c>
      <c r="F10" s="1">
        <f>SUMIFS(bdd_V102[Activité combinée],bdd_V102[FINESS Géographique],A10)</f>
        <v>47318.5</v>
      </c>
      <c r="G10" s="1" t="str">
        <f>_xlfn.XLOOKUP(A10,bdd_V102[FINESS Géographique],bdd_V102[Validation prérequis SUN-ES],"")</f>
        <v>Oui</v>
      </c>
    </row>
    <row r="11" spans="1:7">
      <c r="A11" s="1">
        <v>10011641</v>
      </c>
      <c r="B11" t="str">
        <f>_xlfn.XLOOKUP(A11,bdd_V102[FINESS Géographique],bdd_V102[[Raison sociale ]],"")</f>
        <v>CLINIQUE DU SOUFFLE LE PONTET</v>
      </c>
      <c r="C11" s="146">
        <f>_xlfn.XLOOKUP(A11,bdd_V102[FINESS Géographique],bdd_V102[FINESS juridique],"")</f>
        <v>10000222</v>
      </c>
      <c r="D11" t="str">
        <f>_xlfn.XLOOKUP(C11,bdd_V102[FINESS juridique],bdd_V102[Raison sociale juridique],"")</f>
        <v>CLINIQUE DU SOUFFLE LE PONTET</v>
      </c>
      <c r="E11" s="1" t="str">
        <f>_xlfn.XLOOKUP(C11,bdd_V102[FINESS juridique],bdd_V102[[Région du FINESS juridique ]],"")</f>
        <v>AUVERGNE-RHÔNE-ALPES</v>
      </c>
      <c r="F11" s="1">
        <f>SUMIFS(bdd_V102[Activité combinée],bdd_V102[FINESS Géographique],A11)</f>
        <v>14741.5</v>
      </c>
      <c r="G11" s="1" t="str">
        <f>_xlfn.XLOOKUP(A11,bdd_V102[FINESS Géographique],bdd_V102[Validation prérequis SUN-ES],"")</f>
        <v>Non</v>
      </c>
    </row>
    <row r="12" spans="1:7">
      <c r="A12" s="1">
        <v>10007300</v>
      </c>
      <c r="B12" t="str">
        <f>_xlfn.XLOOKUP(A12,bdd_V102[FINESS Géographique],bdd_V102[[Raison sociale ]],"")</f>
        <v>CLINIQUE AMBULATOIRE CENDANEG</v>
      </c>
      <c r="C12" s="146">
        <f>_xlfn.XLOOKUP(A12,bdd_V102[FINESS Géographique],bdd_V102[FINESS juridique],"")</f>
        <v>10007292</v>
      </c>
      <c r="D12" t="str">
        <f>_xlfn.XLOOKUP(C12,bdd_V102[FINESS juridique],bdd_V102[Raison sociale juridique],"")</f>
        <v>CENDANEG</v>
      </c>
      <c r="E12" s="1" t="str">
        <f>_xlfn.XLOOKUP(C12,bdd_V102[FINESS juridique],bdd_V102[[Région du FINESS juridique ]],"")</f>
        <v>AUVERGNE-RHÔNE-ALPES</v>
      </c>
      <c r="F12" s="1">
        <f>SUMIFS(bdd_V102[Activité combinée],bdd_V102[FINESS Géographique],A12)</f>
        <v>2624</v>
      </c>
      <c r="G12" s="1" t="str">
        <f>_xlfn.XLOOKUP(A12,bdd_V102[FINESS Géographique],bdd_V102[Validation prérequis SUN-ES],"")</f>
        <v>Oui</v>
      </c>
    </row>
    <row r="13" spans="1:7">
      <c r="A13" s="1">
        <v>10005379</v>
      </c>
      <c r="B13" t="str">
        <f>_xlfn.XLOOKUP(A13,bdd_V102[FINESS Géographique],bdd_V102[[Raison sociale ]],"")</f>
        <v>HAD DE L'HOPITAL PRIVE D'AMBERIEU</v>
      </c>
      <c r="C13" s="146">
        <f>_xlfn.XLOOKUP(A13,bdd_V102[FINESS Géographique],bdd_V102[FINESS juridique],"")</f>
        <v>10010718</v>
      </c>
      <c r="D13" t="str">
        <f>_xlfn.XLOOKUP(C13,bdd_V102[FINESS juridique],bdd_V102[Raison sociale juridique],"")</f>
        <v>HOPITAL PRIVE D'AMBERIEU</v>
      </c>
      <c r="E13" s="1" t="str">
        <f>_xlfn.XLOOKUP(C13,bdd_V102[FINESS juridique],bdd_V102[[Région du FINESS juridique ]],"")</f>
        <v>AUVERGNE-RHÔNE-ALPES</v>
      </c>
      <c r="F13" s="1">
        <f>SUMIFS(bdd_V102[Activité combinée],bdd_V102[FINESS Géographique],A13)</f>
        <v>8981</v>
      </c>
      <c r="G13" s="1" t="str">
        <f>_xlfn.XLOOKUP(A13,bdd_V102[FINESS Géographique],bdd_V102[Validation prérequis SUN-ES],"")</f>
        <v>Oui</v>
      </c>
    </row>
    <row r="14" spans="1:7">
      <c r="A14" s="1">
        <v>10780203</v>
      </c>
      <c r="B14" t="str">
        <f>_xlfn.XLOOKUP(A14,bdd_V102[FINESS Géographique],bdd_V102[[Raison sociale ]],"")</f>
        <v>HOPITAL PRIVE D'AMBERIEU</v>
      </c>
      <c r="C14" s="146">
        <f>_xlfn.XLOOKUP(A14,bdd_V102[FINESS Géographique],bdd_V102[FINESS juridique],"")</f>
        <v>10010718</v>
      </c>
      <c r="D14" t="str">
        <f>_xlfn.XLOOKUP(C14,bdd_V102[FINESS juridique],bdd_V102[Raison sociale juridique],"")</f>
        <v>HOPITAL PRIVE D'AMBERIEU</v>
      </c>
      <c r="E14" s="1" t="str">
        <f>_xlfn.XLOOKUP(C14,bdd_V102[FINESS juridique],bdd_V102[[Région du FINESS juridique ]],"")</f>
        <v>AUVERGNE-RHÔNE-ALPES</v>
      </c>
      <c r="F14" s="1">
        <f>SUMIFS(bdd_V102[Activité combinée],bdd_V102[FINESS Géographique],A14)</f>
        <v>43748</v>
      </c>
      <c r="G14" s="1" t="str">
        <f>_xlfn.XLOOKUP(A14,bdd_V102[FINESS Géographique],bdd_V102[Validation prérequis SUN-ES],"")</f>
        <v>Oui</v>
      </c>
    </row>
    <row r="15" spans="1:7">
      <c r="A15" s="1">
        <v>10010171</v>
      </c>
      <c r="B15" t="str">
        <f>_xlfn.XLOOKUP(A15,bdd_V102[FINESS Géographique],bdd_V102[[Raison sociale ]],"")</f>
        <v>CLINIQUE DE CHATILLON</v>
      </c>
      <c r="C15" s="146">
        <f>_xlfn.XLOOKUP(A15,bdd_V102[FINESS Géographique],bdd_V102[FINESS juridique],"")</f>
        <v>10011559</v>
      </c>
      <c r="D15" t="str">
        <f>_xlfn.XLOOKUP(C15,bdd_V102[FINESS juridique],bdd_V102[Raison sociale juridique],"")</f>
        <v>CLINIQUE DE CHATILLON</v>
      </c>
      <c r="E15" s="1" t="str">
        <f>_xlfn.XLOOKUP(C15,bdd_V102[FINESS juridique],bdd_V102[[Région du FINESS juridique ]],"")</f>
        <v>AUVERGNE-RHÔNE-ALPES</v>
      </c>
      <c r="F15" s="1">
        <f>SUMIFS(bdd_V102[Activité combinée],bdd_V102[FINESS Géographique],A15)</f>
        <v>23892</v>
      </c>
      <c r="G15" s="1" t="str">
        <f>_xlfn.XLOOKUP(A15,bdd_V102[FINESS Géographique],bdd_V102[Validation prérequis SUN-ES],"")</f>
        <v>Oui</v>
      </c>
    </row>
    <row r="16" spans="1:7">
      <c r="A16" s="1">
        <v>10000495</v>
      </c>
      <c r="B16" t="str">
        <f>_xlfn.XLOOKUP(A16,bdd_V102[FINESS Géographique],bdd_V102[[Raison sociale ]],"")</f>
        <v>CENTRE PSYCHOTHERAPIQUE DE L'AIN</v>
      </c>
      <c r="C16" s="146">
        <f>_xlfn.XLOOKUP(A16,bdd_V102[FINESS Géographique],bdd_V102[FINESS juridique],"")</f>
        <v>10783009</v>
      </c>
      <c r="D16" t="str">
        <f>_xlfn.XLOOKUP(C16,bdd_V102[FINESS juridique],bdd_V102[Raison sociale juridique],"")</f>
        <v>ORSAC</v>
      </c>
      <c r="E16" s="1" t="str">
        <f>_xlfn.XLOOKUP(C16,bdd_V102[FINESS juridique],bdd_V102[[Région du FINESS juridique ]],"")</f>
        <v>AUVERGNE-RHÔNE-ALPES</v>
      </c>
      <c r="F16" s="1">
        <f>SUMIFS(bdd_V102[Activité combinée],bdd_V102[FINESS Géographique],A16)</f>
        <v>48614.5</v>
      </c>
      <c r="G16" s="1" t="str">
        <f>_xlfn.XLOOKUP(A16,bdd_V102[FINESS Géographique],bdd_V102[Validation prérequis SUN-ES],"")</f>
        <v>Oui</v>
      </c>
    </row>
    <row r="17" spans="1:7">
      <c r="A17" s="1">
        <v>10002251</v>
      </c>
      <c r="B17" t="str">
        <f>_xlfn.XLOOKUP(A17,bdd_V102[FINESS Géographique],bdd_V102[[Raison sociale ]],"")</f>
        <v>HDJ ADULTES CHATILLON</v>
      </c>
      <c r="C17" s="146">
        <f>_xlfn.XLOOKUP(A17,bdd_V102[FINESS Géographique],bdd_V102[FINESS juridique],"")</f>
        <v>10783009</v>
      </c>
      <c r="D17" t="str">
        <f>_xlfn.XLOOKUP(C17,bdd_V102[FINESS juridique],bdd_V102[Raison sociale juridique],"")</f>
        <v>ORSAC</v>
      </c>
      <c r="E17" s="1" t="str">
        <f>_xlfn.XLOOKUP(C17,bdd_V102[FINESS juridique],bdd_V102[[Région du FINESS juridique ]],"")</f>
        <v>AUVERGNE-RHÔNE-ALPES</v>
      </c>
      <c r="F17" s="1">
        <f>SUMIFS(bdd_V102[Activité combinée],bdd_V102[FINESS Géographique],A17)</f>
        <v>374</v>
      </c>
      <c r="G17" s="1" t="str">
        <f>_xlfn.XLOOKUP(A17,bdd_V102[FINESS Géographique],bdd_V102[Validation prérequis SUN-ES],"")</f>
        <v>Non</v>
      </c>
    </row>
    <row r="18" spans="1:7">
      <c r="A18" s="1">
        <v>10007920</v>
      </c>
      <c r="B18" t="str">
        <f>_xlfn.XLOOKUP(A18,bdd_V102[FINESS Géographique],bdd_V102[[Raison sociale ]],"")</f>
        <v>HDJ ADULTES AMBERIEU</v>
      </c>
      <c r="C18" s="146">
        <f>_xlfn.XLOOKUP(A18,bdd_V102[FINESS Géographique],bdd_V102[FINESS juridique],"")</f>
        <v>10783009</v>
      </c>
      <c r="D18" t="str">
        <f>_xlfn.XLOOKUP(C18,bdd_V102[FINESS juridique],bdd_V102[Raison sociale juridique],"")</f>
        <v>ORSAC</v>
      </c>
      <c r="E18" s="1" t="str">
        <f>_xlfn.XLOOKUP(C18,bdd_V102[FINESS juridique],bdd_V102[[Région du FINESS juridique ]],"")</f>
        <v>AUVERGNE-RHÔNE-ALPES</v>
      </c>
      <c r="F18" s="1">
        <f>SUMIFS(bdd_V102[Activité combinée],bdd_V102[FINESS Géographique],A18)</f>
        <v>773</v>
      </c>
      <c r="G18" s="1" t="str">
        <f>_xlfn.XLOOKUP(A18,bdd_V102[FINESS Géographique],bdd_V102[Validation prérequis SUN-ES],"")</f>
        <v>Non</v>
      </c>
    </row>
    <row r="19" spans="1:7">
      <c r="A19" s="1">
        <v>10008217</v>
      </c>
      <c r="B19" t="str">
        <f>_xlfn.XLOOKUP(A19,bdd_V102[FINESS Géographique],bdd_V102[[Raison sociale ]],"")</f>
        <v>HDJ ADULTES BOURG-EN-BRESSE</v>
      </c>
      <c r="C19" s="146">
        <f>_xlfn.XLOOKUP(A19,bdd_V102[FINESS Géographique],bdd_V102[FINESS juridique],"")</f>
        <v>10783009</v>
      </c>
      <c r="D19" t="str">
        <f>_xlfn.XLOOKUP(C19,bdd_V102[FINESS juridique],bdd_V102[Raison sociale juridique],"")</f>
        <v>ORSAC</v>
      </c>
      <c r="E19" s="1" t="str">
        <f>_xlfn.XLOOKUP(C19,bdd_V102[FINESS juridique],bdd_V102[[Région du FINESS juridique ]],"")</f>
        <v>AUVERGNE-RHÔNE-ALPES</v>
      </c>
      <c r="F19" s="1">
        <f>SUMIFS(bdd_V102[Activité combinée],bdd_V102[FINESS Géographique],A19)</f>
        <v>763.5</v>
      </c>
      <c r="G19" s="1" t="str">
        <f>_xlfn.XLOOKUP(A19,bdd_V102[FINESS Géographique],bdd_V102[Validation prérequis SUN-ES],"")</f>
        <v>Non</v>
      </c>
    </row>
    <row r="20" spans="1:7">
      <c r="A20" s="1">
        <v>10008852</v>
      </c>
      <c r="B20" t="str">
        <f>_xlfn.XLOOKUP(A20,bdd_V102[FINESS Géographique],bdd_V102[[Raison sociale ]],"")</f>
        <v>CRF L'ORCET SITE DU CH DE FLEYRIAT</v>
      </c>
      <c r="C20" s="146">
        <f>_xlfn.XLOOKUP(A20,bdd_V102[FINESS Géographique],bdd_V102[FINESS juridique],"")</f>
        <v>10783009</v>
      </c>
      <c r="D20" t="str">
        <f>_xlfn.XLOOKUP(C20,bdd_V102[FINESS juridique],bdd_V102[Raison sociale juridique],"")</f>
        <v>ORSAC</v>
      </c>
      <c r="E20" s="1" t="str">
        <f>_xlfn.XLOOKUP(C20,bdd_V102[FINESS juridique],bdd_V102[[Région du FINESS juridique ]],"")</f>
        <v>AUVERGNE-RHÔNE-ALPES</v>
      </c>
      <c r="F20" s="1">
        <f>SUMIFS(bdd_V102[Activité combinée],bdd_V102[FINESS Géographique],A20)</f>
        <v>9780</v>
      </c>
      <c r="G20" s="1" t="str">
        <f>_xlfn.XLOOKUP(A20,bdd_V102[FINESS Géographique],bdd_V102[Validation prérequis SUN-ES],"")</f>
        <v>Oui</v>
      </c>
    </row>
    <row r="21" spans="1:7">
      <c r="A21" s="1">
        <v>10008993</v>
      </c>
      <c r="B21" t="str">
        <f>_xlfn.XLOOKUP(A21,bdd_V102[FINESS Géographique],bdd_V102[[Raison sociale ]],"")</f>
        <v>HDJ ENFANTS LA PASSERELLE BOURG</v>
      </c>
      <c r="C21" s="146">
        <f>_xlfn.XLOOKUP(A21,bdd_V102[FINESS Géographique],bdd_V102[FINESS juridique],"")</f>
        <v>10783009</v>
      </c>
      <c r="D21" t="str">
        <f>_xlfn.XLOOKUP(C21,bdd_V102[FINESS juridique],bdd_V102[Raison sociale juridique],"")</f>
        <v>ORSAC</v>
      </c>
      <c r="E21" s="1" t="str">
        <f>_xlfn.XLOOKUP(C21,bdd_V102[FINESS juridique],bdd_V102[[Région du FINESS juridique ]],"")</f>
        <v>AUVERGNE-RHÔNE-ALPES</v>
      </c>
      <c r="F21" s="1">
        <f>SUMIFS(bdd_V102[Activité combinée],bdd_V102[FINESS Géographique],A21)</f>
        <v>609.5</v>
      </c>
      <c r="G21" s="1" t="str">
        <f>_xlfn.XLOOKUP(A21,bdd_V102[FINESS Géographique],bdd_V102[Validation prérequis SUN-ES],"")</f>
        <v>Non</v>
      </c>
    </row>
    <row r="22" spans="1:7">
      <c r="A22" s="1">
        <v>10780278</v>
      </c>
      <c r="B22" t="str">
        <f>_xlfn.XLOOKUP(A22,bdd_V102[FINESS Géographique],bdd_V102[[Raison sociale ]],"")</f>
        <v>CENTRE DE REEDUCATION MANGINI</v>
      </c>
      <c r="C22" s="146">
        <f>_xlfn.XLOOKUP(A22,bdd_V102[FINESS Géographique],bdd_V102[FINESS juridique],"")</f>
        <v>10783009</v>
      </c>
      <c r="D22" t="str">
        <f>_xlfn.XLOOKUP(C22,bdd_V102[FINESS juridique],bdd_V102[Raison sociale juridique],"")</f>
        <v>ORSAC</v>
      </c>
      <c r="E22" s="1" t="str">
        <f>_xlfn.XLOOKUP(C22,bdd_V102[FINESS juridique],bdd_V102[[Région du FINESS juridique ]],"")</f>
        <v>AUVERGNE-RHÔNE-ALPES</v>
      </c>
      <c r="F22" s="1">
        <f>SUMIFS(bdd_V102[Activité combinée],bdd_V102[FINESS Géographique],A22)</f>
        <v>15132.5</v>
      </c>
      <c r="G22" s="1" t="str">
        <f>_xlfn.XLOOKUP(A22,bdd_V102[FINESS Géographique],bdd_V102[Validation prérequis SUN-ES],"")</f>
        <v>Oui</v>
      </c>
    </row>
    <row r="23" spans="1:7">
      <c r="A23" s="1">
        <v>10780799</v>
      </c>
      <c r="B23" t="str">
        <f>_xlfn.XLOOKUP(A23,bdd_V102[FINESS Géographique],bdd_V102[[Raison sociale ]],"")</f>
        <v>CTRE DE MPR CHATEAU D'ANGEVILLE</v>
      </c>
      <c r="C23" s="146">
        <f>_xlfn.XLOOKUP(A23,bdd_V102[FINESS Géographique],bdd_V102[FINESS juridique],"")</f>
        <v>10783009</v>
      </c>
      <c r="D23" t="str">
        <f>_xlfn.XLOOKUP(C23,bdd_V102[FINESS juridique],bdd_V102[Raison sociale juridique],"")</f>
        <v>ORSAC</v>
      </c>
      <c r="E23" s="1" t="str">
        <f>_xlfn.XLOOKUP(C23,bdd_V102[FINESS juridique],bdd_V102[[Région du FINESS juridique ]],"")</f>
        <v>AUVERGNE-RHÔNE-ALPES</v>
      </c>
      <c r="F23" s="1">
        <f>SUMIFS(bdd_V102[Activité combinée],bdd_V102[FINESS Géographique],A23)</f>
        <v>2353.5</v>
      </c>
      <c r="G23" s="1" t="str">
        <f>_xlfn.XLOOKUP(A23,bdd_V102[FINESS Géographique],bdd_V102[Validation prérequis SUN-ES],"")</f>
        <v>Oui</v>
      </c>
    </row>
    <row r="24" spans="1:7">
      <c r="A24" s="1">
        <v>260000195</v>
      </c>
      <c r="B24" t="str">
        <f>_xlfn.XLOOKUP(A24,bdd_V102[FINESS Géographique],bdd_V102[[Raison sociale ]],"")</f>
        <v>CLINIQUE PNEUMOLOGIE LES RIEUX</v>
      </c>
      <c r="C24" s="146">
        <f>_xlfn.XLOOKUP(A24,bdd_V102[FINESS Géographique],bdd_V102[FINESS juridique],"")</f>
        <v>10783009</v>
      </c>
      <c r="D24" t="str">
        <f>_xlfn.XLOOKUP(C24,bdd_V102[FINESS juridique],bdd_V102[Raison sociale juridique],"")</f>
        <v>ORSAC</v>
      </c>
      <c r="E24" s="1" t="str">
        <f>_xlfn.XLOOKUP(C24,bdd_V102[FINESS juridique],bdd_V102[[Région du FINESS juridique ]],"")</f>
        <v>AUVERGNE-RHÔNE-ALPES</v>
      </c>
      <c r="F24" s="1">
        <f>SUMIFS(bdd_V102[Activité combinée],bdd_V102[FINESS Géographique],A24)</f>
        <v>24958</v>
      </c>
      <c r="G24" s="1" t="str">
        <f>_xlfn.XLOOKUP(A24,bdd_V102[FINESS Géographique],bdd_V102[Validation prérequis SUN-ES],"")</f>
        <v>Oui</v>
      </c>
    </row>
    <row r="25" spans="1:7">
      <c r="A25" s="1">
        <v>380005868</v>
      </c>
      <c r="B25" t="str">
        <f>_xlfn.XLOOKUP(A25,bdd_V102[FINESS Géographique],bdd_V102[[Raison sociale ]],"")</f>
        <v>ANNEXE DU CTRE DE SOINS DE VIRIEU</v>
      </c>
      <c r="C25" s="146">
        <f>_xlfn.XLOOKUP(A25,bdd_V102[FINESS Géographique],bdd_V102[FINESS juridique],"")</f>
        <v>10783009</v>
      </c>
      <c r="D25" t="str">
        <f>_xlfn.XLOOKUP(C25,bdd_V102[FINESS juridique],bdd_V102[Raison sociale juridique],"")</f>
        <v>ORSAC</v>
      </c>
      <c r="E25" s="1" t="str">
        <f>_xlfn.XLOOKUP(C25,bdd_V102[FINESS juridique],bdd_V102[[Région du FINESS juridique ]],"")</f>
        <v>AUVERGNE-RHÔNE-ALPES</v>
      </c>
      <c r="F25" s="1">
        <f>SUMIFS(bdd_V102[Activité combinée],bdd_V102[FINESS Géographique],A25)</f>
        <v>10573</v>
      </c>
      <c r="G25" s="1" t="str">
        <f>_xlfn.XLOOKUP(A25,bdd_V102[FINESS Géographique],bdd_V102[Validation prérequis SUN-ES],"")</f>
        <v>Oui</v>
      </c>
    </row>
    <row r="26" spans="1:7">
      <c r="A26" s="1">
        <v>380781138</v>
      </c>
      <c r="B26" t="str">
        <f>_xlfn.XLOOKUP(A26,bdd_V102[FINESS Géographique],bdd_V102[[Raison sociale ]],"")</f>
        <v>CENTRE DE SOINS DE VIRIEU</v>
      </c>
      <c r="C26" s="146">
        <f>_xlfn.XLOOKUP(A26,bdd_V102[FINESS Géographique],bdd_V102[FINESS juridique],"")</f>
        <v>10783009</v>
      </c>
      <c r="D26" t="str">
        <f>_xlfn.XLOOKUP(C26,bdd_V102[FINESS juridique],bdd_V102[Raison sociale juridique],"")</f>
        <v>ORSAC</v>
      </c>
      <c r="E26" s="1" t="str">
        <f>_xlfn.XLOOKUP(C26,bdd_V102[FINESS juridique],bdd_V102[[Région du FINESS juridique ]],"")</f>
        <v>AUVERGNE-RHÔNE-ALPES</v>
      </c>
      <c r="F26" s="1">
        <f>SUMIFS(bdd_V102[Activité combinée],bdd_V102[FINESS Géographique],A26)</f>
        <v>7143.5</v>
      </c>
      <c r="G26" s="1" t="str">
        <f>_xlfn.XLOOKUP(A26,bdd_V102[FINESS Géographique],bdd_V102[Validation prérequis SUN-ES],"")</f>
        <v>Oui</v>
      </c>
    </row>
    <row r="27" spans="1:7">
      <c r="A27" s="1">
        <v>380781369</v>
      </c>
      <c r="B27" t="str">
        <f>_xlfn.XLOOKUP(A27,bdd_V102[FINESS Géographique],bdd_V102[[Raison sociale ]],"")</f>
        <v>LE MAS DES CHAMPS</v>
      </c>
      <c r="C27" s="146">
        <f>_xlfn.XLOOKUP(A27,bdd_V102[FINESS Géographique],bdd_V102[FINESS juridique],"")</f>
        <v>10783009</v>
      </c>
      <c r="D27" t="str">
        <f>_xlfn.XLOOKUP(C27,bdd_V102[FINESS juridique],bdd_V102[Raison sociale juridique],"")</f>
        <v>ORSAC</v>
      </c>
      <c r="E27" s="1" t="str">
        <f>_xlfn.XLOOKUP(C27,bdd_V102[FINESS juridique],bdd_V102[[Région du FINESS juridique ]],"")</f>
        <v>AUVERGNE-RHÔNE-ALPES</v>
      </c>
      <c r="F27" s="1">
        <f>SUMIFS(bdd_V102[Activité combinée],bdd_V102[FINESS Géographique],A27)</f>
        <v>7317</v>
      </c>
      <c r="G27" s="1" t="str">
        <f>_xlfn.XLOOKUP(A27,bdd_V102[FINESS Géographique],bdd_V102[Validation prérequis SUN-ES],"")</f>
        <v>Oui</v>
      </c>
    </row>
    <row r="28" spans="1:7">
      <c r="A28" s="1">
        <v>690002092</v>
      </c>
      <c r="B28" t="str">
        <f>_xlfn.XLOOKUP(A28,bdd_V102[FINESS Géographique],bdd_V102[[Raison sociale ]],"")</f>
        <v>CLINIQUE NOTRE DAME</v>
      </c>
      <c r="C28" s="146">
        <f>_xlfn.XLOOKUP(A28,bdd_V102[FINESS Géographique],bdd_V102[FINESS juridique],"")</f>
        <v>10783009</v>
      </c>
      <c r="D28" t="str">
        <f>_xlfn.XLOOKUP(C28,bdd_V102[FINESS juridique],bdd_V102[Raison sociale juridique],"")</f>
        <v>ORSAC</v>
      </c>
      <c r="E28" s="1" t="str">
        <f>_xlfn.XLOOKUP(C28,bdd_V102[FINESS juridique],bdd_V102[[Région du FINESS juridique ]],"")</f>
        <v>AUVERGNE-RHÔNE-ALPES</v>
      </c>
      <c r="F28" s="1">
        <f>SUMIFS(bdd_V102[Activité combinée],bdd_V102[FINESS Géographique],A28)</f>
        <v>12421.5</v>
      </c>
      <c r="G28" s="1" t="str">
        <f>_xlfn.XLOOKUP(A28,bdd_V102[FINESS Géographique],bdd_V102[Validation prérequis SUN-ES],"")</f>
        <v>Oui</v>
      </c>
    </row>
    <row r="29" spans="1:7">
      <c r="A29" s="1">
        <v>60780459</v>
      </c>
      <c r="B29" t="str">
        <f>_xlfn.XLOOKUP(A29,bdd_V102[FINESS Géographique],bdd_V102[[Raison sociale ]],"")</f>
        <v>CLINIQUE ORSAC MONTFLEURI</v>
      </c>
      <c r="C29" s="146">
        <f>_xlfn.XLOOKUP(A29,bdd_V102[FINESS Géographique],bdd_V102[FINESS juridique],"")</f>
        <v>10783009</v>
      </c>
      <c r="D29" t="str">
        <f>_xlfn.XLOOKUP(C29,bdd_V102[FINESS juridique],bdd_V102[Raison sociale juridique],"")</f>
        <v>ORSAC</v>
      </c>
      <c r="E29" s="1" t="str">
        <f>_xlfn.XLOOKUP(C29,bdd_V102[FINESS juridique],bdd_V102[[Région du FINESS juridique ]],"")</f>
        <v>AUVERGNE-RHÔNE-ALPES</v>
      </c>
      <c r="F29" s="1">
        <f>SUMIFS(bdd_V102[Activité combinée],bdd_V102[FINESS Géographique],A29)</f>
        <v>16085.5</v>
      </c>
      <c r="G29" s="1" t="str">
        <f>_xlfn.XLOOKUP(A29,bdd_V102[FINESS Géographique],bdd_V102[Validation prérequis SUN-ES],"")</f>
        <v>Oui</v>
      </c>
    </row>
    <row r="30" spans="1:7">
      <c r="A30" s="1">
        <v>20000386</v>
      </c>
      <c r="B30" t="str">
        <f>_xlfn.XLOOKUP(A30,bdd_V102[FINESS Géographique],bdd_V102[[Raison sociale ]],"")</f>
        <v>CLINIQUE DE LA ROSERAIE</v>
      </c>
      <c r="C30" s="146">
        <f>_xlfn.XLOOKUP(A30,bdd_V102[FINESS Géographique],bdd_V102[FINESS juridique],"")</f>
        <v>20000600</v>
      </c>
      <c r="D30" t="str">
        <f>_xlfn.XLOOKUP(C30,bdd_V102[FINESS juridique],bdd_V102[Raison sociale juridique],"")</f>
        <v>SAS CLINIQUE DE LA ROSERAIE</v>
      </c>
      <c r="E30" s="1" t="str">
        <f>_xlfn.XLOOKUP(C30,bdd_V102[FINESS juridique],bdd_V102[[Région du FINESS juridique ]],"")</f>
        <v>HAUTS-DE-FRANCE</v>
      </c>
      <c r="F30" s="1">
        <f>SUMIFS(bdd_V102[Activité combinée],bdd_V102[FINESS Géographique],A30)</f>
        <v>14740</v>
      </c>
      <c r="G30" s="1" t="str">
        <f>_xlfn.XLOOKUP(A30,bdd_V102[FINESS Géographique],bdd_V102[Validation prérequis SUN-ES],"")</f>
        <v>Oui</v>
      </c>
    </row>
    <row r="31" spans="1:7">
      <c r="A31" s="1">
        <v>20010047</v>
      </c>
      <c r="B31" t="str">
        <f>_xlfn.XLOOKUP(A31,bdd_V102[FINESS Géographique],bdd_V102[[Raison sociale ]],"")</f>
        <v>HOPITAL PRIVE SAINT CLAUDE</v>
      </c>
      <c r="C31" s="146">
        <f>_xlfn.XLOOKUP(A31,bdd_V102[FINESS Géographique],bdd_V102[FINESS juridique],"")</f>
        <v>20001632</v>
      </c>
      <c r="D31" t="str">
        <f>_xlfn.XLOOKUP(C31,bdd_V102[FINESS juridique],bdd_V102[Raison sociale juridique],"")</f>
        <v>HOPITAL PRIVE SAINT CLAUDE</v>
      </c>
      <c r="E31" s="1" t="str">
        <f>_xlfn.XLOOKUP(C31,bdd_V102[FINESS juridique],bdd_V102[[Région du FINESS juridique ]],"")</f>
        <v>HAUTS-DE-FRANCE</v>
      </c>
      <c r="F31" s="1">
        <f>SUMIFS(bdd_V102[Activité combinée],bdd_V102[FINESS Géographique],A31)</f>
        <v>37415</v>
      </c>
      <c r="G31" s="1" t="str">
        <f>_xlfn.XLOOKUP(A31,bdd_V102[FINESS Géographique],bdd_V102[Validation prérequis SUN-ES],"")</f>
        <v>Oui</v>
      </c>
    </row>
    <row r="32" spans="1:7">
      <c r="A32" s="1">
        <v>20004297</v>
      </c>
      <c r="B32" t="str">
        <f>_xlfn.XLOOKUP(A32,bdd_V102[FINESS Géographique],bdd_V102[[Raison sociale ]],"")</f>
        <v>HAD AMSAM SOISSONS</v>
      </c>
      <c r="C32" s="146">
        <f>_xlfn.XLOOKUP(A32,bdd_V102[FINESS Géographique],bdd_V102[FINESS juridique],"")</f>
        <v>20005179</v>
      </c>
      <c r="D32" t="str">
        <f>_xlfn.XLOOKUP(C32,bdd_V102[FINESS juridique],bdd_V102[Raison sociale juridique],"")</f>
        <v>ASS MEDICO-SOCIALE ANNE MORGAN</v>
      </c>
      <c r="E32" s="1" t="str">
        <f>_xlfn.XLOOKUP(C32,bdd_V102[FINESS juridique],bdd_V102[[Région du FINESS juridique ]],"")</f>
        <v>HAUTS-DE-FRANCE</v>
      </c>
      <c r="F32" s="1">
        <f>SUMIFS(bdd_V102[Activité combinée],bdd_V102[FINESS Géographique],A32)</f>
        <v>5670.5</v>
      </c>
      <c r="G32" s="1" t="str">
        <f>_xlfn.XLOOKUP(A32,bdd_V102[FINESS Géographique],bdd_V102[Validation prérequis SUN-ES],"")</f>
        <v>Oui</v>
      </c>
    </row>
    <row r="33" spans="1:7">
      <c r="A33" s="1">
        <v>20000360</v>
      </c>
      <c r="B33" t="str">
        <f>_xlfn.XLOOKUP(A33,bdd_V102[FINESS Géographique],bdd_V102[[Raison sociale ]],"")</f>
        <v>CLINIQUE COURLANCY SOISSONS</v>
      </c>
      <c r="C33" s="146">
        <f>_xlfn.XLOOKUP(A33,bdd_V102[FINESS Géographique],bdd_V102[FINESS juridique],"")</f>
        <v>20014742</v>
      </c>
      <c r="D33" t="str">
        <f>_xlfn.XLOOKUP(C33,bdd_V102[FINESS juridique],bdd_V102[Raison sociale juridique],"")</f>
        <v>SAS COURLANCY</v>
      </c>
      <c r="E33" s="1" t="str">
        <f>_xlfn.XLOOKUP(C33,bdd_V102[FINESS juridique],bdd_V102[[Région du FINESS juridique ]],"")</f>
        <v>HAUTS-DE-FRANCE</v>
      </c>
      <c r="F33" s="1">
        <f>SUMIFS(bdd_V102[Activité combinée],bdd_V102[FINESS Géographique],A33)</f>
        <v>10348</v>
      </c>
      <c r="G33" s="1" t="str">
        <f>_xlfn.XLOOKUP(A33,bdd_V102[FINESS Géographique],bdd_V102[Validation prérequis SUN-ES],"")</f>
        <v>Non</v>
      </c>
    </row>
    <row r="34" spans="1:7">
      <c r="A34" s="1">
        <v>30780548</v>
      </c>
      <c r="B34" t="str">
        <f>_xlfn.XLOOKUP(A34,bdd_V102[FINESS Géographique],bdd_V102[[Raison sociale ]],"")</f>
        <v>POLYCLINIQUE LA PERGOLA</v>
      </c>
      <c r="C34" s="146">
        <f>_xlfn.XLOOKUP(A34,bdd_V102[FINESS Géographique],bdd_V102[FINESS juridique],"")</f>
        <v>30000194</v>
      </c>
      <c r="D34" t="str">
        <f>_xlfn.XLOOKUP(C34,bdd_V102[FINESS juridique],bdd_V102[Raison sociale juridique],"")</f>
        <v>POLYCLINIQUE LA PERGOLA (SA)</v>
      </c>
      <c r="E34" s="1" t="str">
        <f>_xlfn.XLOOKUP(C34,bdd_V102[FINESS juridique],bdd_V102[[Région du FINESS juridique ]],"")</f>
        <v>AUVERGNE-RHÔNE-ALPES</v>
      </c>
      <c r="F34" s="1">
        <f>SUMIFS(bdd_V102[Activité combinée],bdd_V102[FINESS Géographique],A34)</f>
        <v>33042</v>
      </c>
      <c r="G34" s="1" t="str">
        <f>_xlfn.XLOOKUP(A34,bdd_V102[FINESS Géographique],bdd_V102[Validation prérequis SUN-ES],"")</f>
        <v>Oui</v>
      </c>
    </row>
    <row r="35" spans="1:7">
      <c r="A35" s="1">
        <v>30781116</v>
      </c>
      <c r="B35" t="str">
        <f>_xlfn.XLOOKUP(A35,bdd_V102[FINESS Géographique],bdd_V102[[Raison sociale ]],"")</f>
        <v>HOPITAL PRIVE SAINT-FRANCOIS</v>
      </c>
      <c r="C35" s="146">
        <f>_xlfn.XLOOKUP(A35,bdd_V102[FINESS Géographique],bdd_V102[FINESS juridique],"")</f>
        <v>30000426</v>
      </c>
      <c r="D35" t="str">
        <f>_xlfn.XLOOKUP(C35,bdd_V102[FINESS juridique],bdd_V102[Raison sociale juridique],"")</f>
        <v>POLYCLINIQUE ST-FRANCOIS ST-ANTOINE</v>
      </c>
      <c r="E35" s="1" t="str">
        <f>_xlfn.XLOOKUP(C35,bdd_V102[FINESS juridique],bdd_V102[[Région du FINESS juridique ]],"")</f>
        <v>AUVERGNE-RHÔNE-ALPES</v>
      </c>
      <c r="F35" s="1">
        <f>SUMIFS(bdd_V102[Activité combinée],bdd_V102[FINESS Géographique],A35)</f>
        <v>58074</v>
      </c>
      <c r="G35" s="1" t="str">
        <f>_xlfn.XLOOKUP(A35,bdd_V102[FINESS Géographique],bdd_V102[Validation prérequis SUN-ES],"")</f>
        <v>Oui</v>
      </c>
    </row>
    <row r="36" spans="1:7">
      <c r="A36" s="1">
        <v>30785430</v>
      </c>
      <c r="B36" t="str">
        <f>_xlfn.XLOOKUP(A36,bdd_V102[FINESS Géographique],bdd_V102[[Raison sociale ]],"")</f>
        <v>POLYCLINIQUE SAINT-ODILON</v>
      </c>
      <c r="C36" s="146">
        <f>_xlfn.XLOOKUP(A36,bdd_V102[FINESS Géographique],bdd_V102[FINESS juridique],"")</f>
        <v>30009088</v>
      </c>
      <c r="D36" t="str">
        <f>_xlfn.XLOOKUP(C36,bdd_V102[FINESS juridique],bdd_V102[Raison sociale juridique],"")</f>
        <v>POLYCLINIQUE DE SAINT-ODILON</v>
      </c>
      <c r="E36" s="1" t="str">
        <f>_xlfn.XLOOKUP(C36,bdd_V102[FINESS juridique],bdd_V102[[Région du FINESS juridique ]],"")</f>
        <v>AUVERGNE-RHÔNE-ALPES</v>
      </c>
      <c r="F36" s="1">
        <f>SUMIFS(bdd_V102[Activité combinée],bdd_V102[FINESS Géographique],A36)</f>
        <v>22571</v>
      </c>
      <c r="G36" s="1" t="str">
        <f>_xlfn.XLOOKUP(A36,bdd_V102[FINESS Géographique],bdd_V102[Validation prérequis SUN-ES],"")</f>
        <v>Oui</v>
      </c>
    </row>
    <row r="37" spans="1:7">
      <c r="A37" s="1">
        <v>40780405</v>
      </c>
      <c r="B37" t="str">
        <f>_xlfn.XLOOKUP(A37,bdd_V102[FINESS Géographique],bdd_V102[[Raison sociale ]],"")</f>
        <v>CENTRE DES CARMES</v>
      </c>
      <c r="C37" s="146">
        <f>_xlfn.XLOOKUP(A37,bdd_V102[FINESS Géographique],bdd_V102[FINESS juridique],"")</f>
        <v>40000168</v>
      </c>
      <c r="D37" t="str">
        <f>_xlfn.XLOOKUP(C37,bdd_V102[FINESS juridique],bdd_V102[Raison sociale juridique],"")</f>
        <v>CENTRE DES CARMES</v>
      </c>
      <c r="E37" s="1" t="str">
        <f>_xlfn.XLOOKUP(C37,bdd_V102[FINESS juridique],bdd_V102[[Région du FINESS juridique ]],"")</f>
        <v>PROVENCE-ALPES-CÔTE D'AZUR</v>
      </c>
      <c r="F37" s="1">
        <f>SUMIFS(bdd_V102[Activité combinée],bdd_V102[FINESS Géographique],A37)</f>
        <v>20374</v>
      </c>
      <c r="G37" s="1" t="str">
        <f>_xlfn.XLOOKUP(A37,bdd_V102[FINESS Géographique],bdd_V102[Validation prérequis SUN-ES],"")</f>
        <v>Non</v>
      </c>
    </row>
    <row r="38" spans="1:7">
      <c r="A38" s="1">
        <v>40780389</v>
      </c>
      <c r="B38" t="str">
        <f>_xlfn.XLOOKUP(A38,bdd_V102[FINESS Géographique],bdd_V102[[Raison sociale ]],"")</f>
        <v>CLINIQUE JEAN GIONO</v>
      </c>
      <c r="C38" s="146">
        <f>_xlfn.XLOOKUP(A38,bdd_V102[FINESS Géographique],bdd_V102[FINESS juridique],"")</f>
        <v>40000192</v>
      </c>
      <c r="D38" t="str">
        <f>_xlfn.XLOOKUP(C38,bdd_V102[FINESS juridique],bdd_V102[Raison sociale juridique],"")</f>
        <v>CLINIQUE TOUTES AURES</v>
      </c>
      <c r="E38" s="1" t="str">
        <f>_xlfn.XLOOKUP(C38,bdd_V102[FINESS juridique],bdd_V102[[Région du FINESS juridique ]],"")</f>
        <v>PROVENCE-ALPES-CÔTE D'AZUR</v>
      </c>
      <c r="F38" s="1">
        <f>SUMIFS(bdd_V102[Activité combinée],bdd_V102[FINESS Géographique],A38)</f>
        <v>10817</v>
      </c>
      <c r="G38" s="1" t="str">
        <f>_xlfn.XLOOKUP(A38,bdd_V102[FINESS Géographique],bdd_V102[Validation prérequis SUN-ES],"")</f>
        <v>Oui</v>
      </c>
    </row>
    <row r="39" spans="1:7">
      <c r="A39" s="1">
        <v>40780470</v>
      </c>
      <c r="B39" t="str">
        <f>_xlfn.XLOOKUP(A39,bdd_V102[FINESS Géographique],bdd_V102[[Raison sociale ]],"")</f>
        <v>CLINIQUE TOUTES AURES</v>
      </c>
      <c r="C39" s="146">
        <f>_xlfn.XLOOKUP(A39,bdd_V102[FINESS Géographique],bdd_V102[FINESS juridique],"")</f>
        <v>40000192</v>
      </c>
      <c r="D39" t="str">
        <f>_xlfn.XLOOKUP(C39,bdd_V102[FINESS juridique],bdd_V102[Raison sociale juridique],"")</f>
        <v>CLINIQUE TOUTES AURES</v>
      </c>
      <c r="E39" s="1" t="str">
        <f>_xlfn.XLOOKUP(C39,bdd_V102[FINESS juridique],bdd_V102[[Région du FINESS juridique ]],"")</f>
        <v>PROVENCE-ALPES-CÔTE D'AZUR</v>
      </c>
      <c r="F39" s="1">
        <f>SUMIFS(bdd_V102[Activité combinée],bdd_V102[FINESS Géographique],A39)</f>
        <v>8186</v>
      </c>
      <c r="G39" s="1" t="str">
        <f>_xlfn.XLOOKUP(A39,bdd_V102[FINESS Géographique],bdd_V102[Validation prérequis SUN-ES],"")</f>
        <v>Oui</v>
      </c>
    </row>
    <row r="40" spans="1:7">
      <c r="A40" s="1">
        <v>40780488</v>
      </c>
      <c r="B40" t="str">
        <f>_xlfn.XLOOKUP(A40,bdd_V102[FINESS Géographique],bdd_V102[[Raison sociale ]],"")</f>
        <v>CRF DE HAUTE PROVENCE L'EAU VIVE</v>
      </c>
      <c r="C40" s="146">
        <f>_xlfn.XLOOKUP(A40,bdd_V102[FINESS Géographique],bdd_V102[FINESS juridique],"")</f>
        <v>40000200</v>
      </c>
      <c r="D40" t="str">
        <f>_xlfn.XLOOKUP(C40,bdd_V102[FINESS juridique],bdd_V102[Raison sociale juridique],"")</f>
        <v>CRF DE HAUTE PROVENCE L'EAU VIVE</v>
      </c>
      <c r="E40" s="1" t="str">
        <f>_xlfn.XLOOKUP(C40,bdd_V102[FINESS juridique],bdd_V102[[Région du FINESS juridique ]],"")</f>
        <v>PROVENCE-ALPES-CÔTE D'AZUR</v>
      </c>
      <c r="F40" s="1">
        <f>SUMIFS(bdd_V102[Activité combinée],bdd_V102[FINESS Géographique],A40)</f>
        <v>15572</v>
      </c>
      <c r="G40" s="1" t="str">
        <f>_xlfn.XLOOKUP(A40,bdd_V102[FINESS Géographique],bdd_V102[Validation prérequis SUN-ES],"")</f>
        <v>Oui</v>
      </c>
    </row>
    <row r="41" spans="1:7">
      <c r="A41" s="1">
        <v>50000058</v>
      </c>
      <c r="B41" t="str">
        <f>_xlfn.XLOOKUP(A41,bdd_V102[FINESS Géographique],bdd_V102[[Raison sociale ]],"")</f>
        <v>CENTRE MEDICAL SSR RIO VERT</v>
      </c>
      <c r="C41" s="146">
        <f>_xlfn.XLOOKUP(A41,bdd_V102[FINESS Géographique],bdd_V102[FINESS juridique],"")</f>
        <v>50000033</v>
      </c>
      <c r="D41" t="str">
        <f>_xlfn.XLOOKUP(C41,bdd_V102[FINESS juridique],bdd_V102[Raison sociale juridique],"")</f>
        <v>ADESSA</v>
      </c>
      <c r="E41" s="1" t="str">
        <f>_xlfn.XLOOKUP(C41,bdd_V102[FINESS juridique],bdd_V102[[Région du FINESS juridique ]],"")</f>
        <v>PROVENCE-ALPES-CÔTE D'AZUR</v>
      </c>
      <c r="F41" s="1">
        <f>SUMIFS(bdd_V102[Activité combinée],bdd_V102[FINESS Géographique],A41)</f>
        <v>8986.5</v>
      </c>
      <c r="G41" s="1" t="str">
        <f>_xlfn.XLOOKUP(A41,bdd_V102[FINESS Géographique],bdd_V102[Validation prérequis SUN-ES],"")</f>
        <v>Oui</v>
      </c>
    </row>
    <row r="42" spans="1:7">
      <c r="A42" s="1">
        <v>50000066</v>
      </c>
      <c r="B42" t="str">
        <f>_xlfn.XLOOKUP(A42,bdd_V102[FINESS Géographique],bdd_V102[[Raison sociale ]],"")</f>
        <v>CENTRE MEDICAL LA SOURCE</v>
      </c>
      <c r="C42" s="146">
        <f>_xlfn.XLOOKUP(A42,bdd_V102[FINESS Géographique],bdd_V102[FINESS juridique],"")</f>
        <v>50000082</v>
      </c>
      <c r="D42" t="str">
        <f>_xlfn.XLOOKUP(C42,bdd_V102[FINESS juridique],bdd_V102[Raison sociale juridique],"")</f>
        <v>CENTRE MEDICAL LA SOURCE</v>
      </c>
      <c r="E42" s="1" t="str">
        <f>_xlfn.XLOOKUP(C42,bdd_V102[FINESS juridique],bdd_V102[[Région du FINESS juridique ]],"")</f>
        <v>PROVENCE-ALPES-CÔTE D'AZUR</v>
      </c>
      <c r="F42" s="1">
        <f>SUMIFS(bdd_V102[Activité combinée],bdd_V102[FINESS Géographique],A42)</f>
        <v>5831.5</v>
      </c>
      <c r="G42" s="1" t="str">
        <f>_xlfn.XLOOKUP(A42,bdd_V102[FINESS Géographique],bdd_V102[Validation prérequis SUN-ES],"")</f>
        <v>Non</v>
      </c>
    </row>
    <row r="43" spans="1:7">
      <c r="A43" s="1">
        <v>50000298</v>
      </c>
      <c r="B43" t="str">
        <f>_xlfn.XLOOKUP(A43,bdd_V102[FINESS Géographique],bdd_V102[[Raison sociale ]],"")</f>
        <v>LA GUISANE</v>
      </c>
      <c r="C43" s="146">
        <f>_xlfn.XLOOKUP(A43,bdd_V102[FINESS Géographique],bdd_V102[FINESS juridique],"")</f>
        <v>50000496</v>
      </c>
      <c r="D43" t="str">
        <f>_xlfn.XLOOKUP(C43,bdd_V102[FINESS juridique],bdd_V102[Raison sociale juridique],"")</f>
        <v>LA GUISANE</v>
      </c>
      <c r="E43" s="1" t="str">
        <f>_xlfn.XLOOKUP(C43,bdd_V102[FINESS juridique],bdd_V102[[Région du FINESS juridique ]],"")</f>
        <v>PROVENCE-ALPES-CÔTE D'AZUR</v>
      </c>
      <c r="F43" s="1">
        <f>SUMIFS(bdd_V102[Activité combinée],bdd_V102[FINESS Géographique],A43)</f>
        <v>6840.5</v>
      </c>
      <c r="G43" s="1" t="str">
        <f>_xlfn.XLOOKUP(A43,bdd_V102[FINESS Géographique],bdd_V102[Validation prérequis SUN-ES],"")</f>
        <v>Non</v>
      </c>
    </row>
    <row r="44" spans="1:7">
      <c r="A44" s="1">
        <v>50000991</v>
      </c>
      <c r="B44" t="str">
        <f>_xlfn.XLOOKUP(A44,bdd_V102[FINESS Géographique],bdd_V102[[Raison sociale ]],"")</f>
        <v>CENTRE MEDICAL CHANTOURS</v>
      </c>
      <c r="C44" s="146">
        <f>_xlfn.XLOOKUP(A44,bdd_V102[FINESS Géographique],bdd_V102[FINESS juridique],"")</f>
        <v>50000546</v>
      </c>
      <c r="D44" t="str">
        <f>_xlfn.XLOOKUP(C44,bdd_V102[FINESS juridique],bdd_V102[Raison sociale juridique],"")</f>
        <v>FONDATION EDITH SELTZER</v>
      </c>
      <c r="E44" s="1" t="str">
        <f>_xlfn.XLOOKUP(C44,bdd_V102[FINESS juridique],bdd_V102[[Région du FINESS juridique ]],"")</f>
        <v>PROVENCE-ALPES-CÔTE D'AZUR</v>
      </c>
      <c r="F44" s="1">
        <f>SUMIFS(bdd_V102[Activité combinée],bdd_V102[FINESS Géographique],A44)</f>
        <v>23506.5</v>
      </c>
      <c r="G44" s="1" t="str">
        <f>_xlfn.XLOOKUP(A44,bdd_V102[FINESS Géographique],bdd_V102[Validation prérequis SUN-ES],"")</f>
        <v>Oui</v>
      </c>
    </row>
    <row r="45" spans="1:7">
      <c r="A45" s="1">
        <v>50001064</v>
      </c>
      <c r="B45" t="str">
        <f>_xlfn.XLOOKUP(A45,bdd_V102[FINESS Géographique],bdd_V102[[Raison sociale ]],"")</f>
        <v>CENTRE MEDICAL LA DURANCE</v>
      </c>
      <c r="C45" s="146">
        <f>_xlfn.XLOOKUP(A45,bdd_V102[FINESS Géographique],bdd_V102[FINESS juridique],"")</f>
        <v>50000561</v>
      </c>
      <c r="D45" t="str">
        <f>_xlfn.XLOOKUP(C45,bdd_V102[FINESS juridique],bdd_V102[Raison sociale juridique],"")</f>
        <v>CENTRE MEDICAL LA DURANCE</v>
      </c>
      <c r="E45" s="1" t="str">
        <f>_xlfn.XLOOKUP(C45,bdd_V102[FINESS juridique],bdd_V102[[Région du FINESS juridique ]],"")</f>
        <v>PROVENCE-ALPES-CÔTE D'AZUR</v>
      </c>
      <c r="F45" s="1">
        <f>SUMIFS(bdd_V102[Activité combinée],bdd_V102[FINESS Géographique],A45)</f>
        <v>12170.5</v>
      </c>
      <c r="G45" s="1" t="str">
        <f>_xlfn.XLOOKUP(A45,bdd_V102[FINESS Géographique],bdd_V102[Validation prérequis SUN-ES],"")</f>
        <v>Oui</v>
      </c>
    </row>
    <row r="46" spans="1:7">
      <c r="A46" s="1">
        <v>50000454</v>
      </c>
      <c r="B46" t="str">
        <f>_xlfn.XLOOKUP(A46,bdd_V102[FINESS Géographique],bdd_V102[[Raison sociale ]],"")</f>
        <v>LE FUTUR ANTERIEUR</v>
      </c>
      <c r="C46" s="146">
        <f>_xlfn.XLOOKUP(A46,bdd_V102[FINESS Géographique],bdd_V102[FINESS juridique],"")</f>
        <v>50000645</v>
      </c>
      <c r="D46" t="str">
        <f>_xlfn.XLOOKUP(C46,bdd_V102[FINESS juridique],bdd_V102[Raison sociale juridique],"")</f>
        <v>ATHENA LE FUTUR ANTERIEUR</v>
      </c>
      <c r="E46" s="1" t="str">
        <f>_xlfn.XLOOKUP(C46,bdd_V102[FINESS juridique],bdd_V102[[Région du FINESS juridique ]],"")</f>
        <v>PROVENCE-ALPES-CÔTE D'AZUR</v>
      </c>
      <c r="F46" s="1">
        <f>SUMIFS(bdd_V102[Activité combinée],bdd_V102[FINESS Géographique],A46)</f>
        <v>4244</v>
      </c>
      <c r="G46" s="1" t="str">
        <f>_xlfn.XLOOKUP(A46,bdd_V102[FINESS Géographique],bdd_V102[Validation prérequis SUN-ES],"")</f>
        <v>Non</v>
      </c>
    </row>
    <row r="47" spans="1:7">
      <c r="A47" s="1">
        <v>50000488</v>
      </c>
      <c r="B47" t="str">
        <f>_xlfn.XLOOKUP(A47,bdd_V102[FINESS Géographique],bdd_V102[[Raison sociale ]],"")</f>
        <v>CLINIQUE DU SOUFFLE LES ACACIAS</v>
      </c>
      <c r="C47" s="146">
        <f>_xlfn.XLOOKUP(A47,bdd_V102[FINESS Géographique],bdd_V102[FINESS juridique],"")</f>
        <v>50000678</v>
      </c>
      <c r="D47" t="str">
        <f>_xlfn.XLOOKUP(C47,bdd_V102[FINESS juridique],bdd_V102[Raison sociale juridique],"")</f>
        <v>CLINIQUE DU SOUFFLE LES ACACIAS</v>
      </c>
      <c r="E47" s="1" t="str">
        <f>_xlfn.XLOOKUP(C47,bdd_V102[FINESS juridique],bdd_V102[[Région du FINESS juridique ]],"")</f>
        <v>PROVENCE-ALPES-CÔTE D'AZUR</v>
      </c>
      <c r="F47" s="1">
        <f>SUMIFS(bdd_V102[Activité combinée],bdd_V102[FINESS Géographique],A47)</f>
        <v>11378.5</v>
      </c>
      <c r="G47" s="1" t="str">
        <f>_xlfn.XLOOKUP(A47,bdd_V102[FINESS Géographique],bdd_V102[Validation prérequis SUN-ES],"")</f>
        <v>Oui</v>
      </c>
    </row>
    <row r="48" spans="1:7">
      <c r="A48" s="1">
        <v>50000637</v>
      </c>
      <c r="B48" t="str">
        <f>_xlfn.XLOOKUP(A48,bdd_V102[FINESS Géographique],bdd_V102[[Raison sociale ]],"")</f>
        <v>CLINIQUE MONTJOY</v>
      </c>
      <c r="C48" s="146">
        <f>_xlfn.XLOOKUP(A48,bdd_V102[FINESS Géographique],bdd_V102[FINESS juridique],"")</f>
        <v>50001163</v>
      </c>
      <c r="D48" t="str">
        <f>_xlfn.XLOOKUP(C48,bdd_V102[FINESS juridique],bdd_V102[Raison sociale juridique],"")</f>
        <v>CLINIQUE MONTJOY</v>
      </c>
      <c r="E48" s="1" t="str">
        <f>_xlfn.XLOOKUP(C48,bdd_V102[FINESS juridique],bdd_V102[[Région du FINESS juridique ]],"")</f>
        <v>PROVENCE-ALPES-CÔTE D'AZUR</v>
      </c>
      <c r="F48" s="1">
        <f>SUMIFS(bdd_V102[Activité combinée],bdd_V102[FINESS Géographique],A48)</f>
        <v>10105</v>
      </c>
      <c r="G48" s="1" t="str">
        <f>_xlfn.XLOOKUP(A48,bdd_V102[FINESS Géographique],bdd_V102[Validation prérequis SUN-ES],"")</f>
        <v>Oui</v>
      </c>
    </row>
    <row r="49" spans="1:7">
      <c r="A49" s="1">
        <v>50000090</v>
      </c>
      <c r="B49" t="str">
        <f>_xlfn.XLOOKUP(A49,bdd_V102[FINESS Géographique],bdd_V102[[Raison sociale ]],"")</f>
        <v>POLYCLINIQUE DES ALPES DU SUD GAP</v>
      </c>
      <c r="C49" s="146">
        <f>_xlfn.XLOOKUP(A49,bdd_V102[FINESS Géographique],bdd_V102[FINESS juridique],"")</f>
        <v>50006931</v>
      </c>
      <c r="D49" t="str">
        <f>_xlfn.XLOOKUP(C49,bdd_V102[FINESS juridique],bdd_V102[Raison sociale juridique],"")</f>
        <v>POLYCLINIQUE DES ALPES DU SUD GAP</v>
      </c>
      <c r="E49" s="1" t="str">
        <f>_xlfn.XLOOKUP(C49,bdd_V102[FINESS juridique],bdd_V102[[Région du FINESS juridique ]],"")</f>
        <v>PROVENCE-ALPES-CÔTE D'AZUR</v>
      </c>
      <c r="F49" s="1">
        <f>SUMIFS(bdd_V102[Activité combinée],bdd_V102[FINESS Géographique],A49)</f>
        <v>20123</v>
      </c>
      <c r="G49" s="1" t="str">
        <f>_xlfn.XLOOKUP(A49,bdd_V102[FINESS Géographique],bdd_V102[Validation prérequis SUN-ES],"")</f>
        <v>Oui</v>
      </c>
    </row>
    <row r="50" spans="1:7">
      <c r="A50" s="1">
        <v>60780145</v>
      </c>
      <c r="B50" t="str">
        <f>_xlfn.XLOOKUP(A50,bdd_V102[FINESS Géographique],bdd_V102[[Raison sociale ]],"")</f>
        <v>CLINIQUE SAINT DOMINIQUE</v>
      </c>
      <c r="C50" s="146">
        <f>_xlfn.XLOOKUP(A50,bdd_V102[FINESS Géographique],bdd_V102[FINESS juridique],"")</f>
        <v>60000049</v>
      </c>
      <c r="D50" t="str">
        <f>_xlfn.XLOOKUP(C50,bdd_V102[FINESS juridique],bdd_V102[Raison sociale juridique],"")</f>
        <v>ASSOCIATION CLINIQUE SAINT DOMINIQUE</v>
      </c>
      <c r="E50" s="1" t="str">
        <f>_xlfn.XLOOKUP(C50,bdd_V102[FINESS juridique],bdd_V102[[Région du FINESS juridique ]],"")</f>
        <v>PROVENCE-ALPES-CÔTE D'AZUR</v>
      </c>
      <c r="F50" s="1">
        <f>SUMIFS(bdd_V102[Activité combinée],bdd_V102[FINESS Géographique],A50)</f>
        <v>17708.5</v>
      </c>
      <c r="G50" s="1" t="str">
        <f>_xlfn.XLOOKUP(A50,bdd_V102[FINESS Géographique],bdd_V102[Validation prérequis SUN-ES],"")</f>
        <v>Oui</v>
      </c>
    </row>
    <row r="51" spans="1:7">
      <c r="A51" s="1">
        <v>60021201</v>
      </c>
      <c r="B51" t="str">
        <f>_xlfn.XLOOKUP(A51,bdd_V102[FINESS Géographique],bdd_V102[[Raison sociale ]],"")</f>
        <v>CENTRE DE CONVALESCENCE ATLANTIS</v>
      </c>
      <c r="C51" s="146">
        <f>_xlfn.XLOOKUP(A51,bdd_V102[FINESS Géographique],bdd_V102[FINESS juridique],"")</f>
        <v>60000155</v>
      </c>
      <c r="D51" t="str">
        <f>_xlfn.XLOOKUP(C51,bdd_V102[FINESS juridique],bdd_V102[Raison sociale juridique],"")</f>
        <v>LES ROSIERS</v>
      </c>
      <c r="E51" s="1" t="str">
        <f>_xlfn.XLOOKUP(C51,bdd_V102[FINESS juridique],bdd_V102[[Région du FINESS juridique ]],"")</f>
        <v>PROVENCE-ALPES-CÔTE D'AZUR</v>
      </c>
      <c r="F51" s="1">
        <f>SUMIFS(bdd_V102[Activité combinée],bdd_V102[FINESS Géographique],A51)</f>
        <v>9071</v>
      </c>
      <c r="G51" s="1" t="str">
        <f>_xlfn.XLOOKUP(A51,bdd_V102[FINESS Géographique],bdd_V102[Validation prérequis SUN-ES],"")</f>
        <v>Oui</v>
      </c>
    </row>
    <row r="52" spans="1:7">
      <c r="A52" s="1">
        <v>60780343</v>
      </c>
      <c r="B52" t="str">
        <f>_xlfn.XLOOKUP(A52,bdd_V102[FINESS Géographique],bdd_V102[[Raison sociale ]],"")</f>
        <v>E3S SAINT JEAN</v>
      </c>
      <c r="C52" s="146">
        <f>_xlfn.XLOOKUP(A52,bdd_V102[FINESS Géographique],bdd_V102[FINESS juridique],"")</f>
        <v>60000171</v>
      </c>
      <c r="D52" t="str">
        <f>_xlfn.XLOOKUP(C52,bdd_V102[FINESS juridique],bdd_V102[Raison sociale juridique],"")</f>
        <v>E3S SAINT JEAN</v>
      </c>
      <c r="E52" s="1" t="str">
        <f>_xlfn.XLOOKUP(C52,bdd_V102[FINESS juridique],bdd_V102[[Région du FINESS juridique ]],"")</f>
        <v>PROVENCE-ALPES-CÔTE D'AZUR</v>
      </c>
      <c r="F52" s="1">
        <f>SUMIFS(bdd_V102[Activité combinée],bdd_V102[FINESS Géographique],A52)</f>
        <v>9345.5</v>
      </c>
      <c r="G52" s="1" t="str">
        <f>_xlfn.XLOOKUP(A52,bdd_V102[FINESS Géographique],bdd_V102[Validation prérequis SUN-ES],"")</f>
        <v>Non</v>
      </c>
    </row>
    <row r="53" spans="1:7">
      <c r="A53" s="1">
        <v>60780392</v>
      </c>
      <c r="B53" t="str">
        <f>_xlfn.XLOOKUP(A53,bdd_V102[FINESS Géographique],bdd_V102[[Raison sociale ]],"")</f>
        <v>POLE ANTIBES SAINT JEAN</v>
      </c>
      <c r="C53" s="146">
        <f>_xlfn.XLOOKUP(A53,bdd_V102[FINESS Géographique],bdd_V102[FINESS juridique],"")</f>
        <v>60000205</v>
      </c>
      <c r="D53" t="str">
        <f>_xlfn.XLOOKUP(C53,bdd_V102[FINESS juridique],bdd_V102[Raison sociale juridique],"")</f>
        <v>SAS MONTSINERY</v>
      </c>
      <c r="E53" s="1" t="str">
        <f>_xlfn.XLOOKUP(C53,bdd_V102[FINESS juridique],bdd_V102[[Région du FINESS juridique ]],"")</f>
        <v>PROVENCE-ALPES-CÔTE D'AZUR</v>
      </c>
      <c r="F53" s="1">
        <f>SUMIFS(bdd_V102[Activité combinée],bdd_V102[FINESS Géographique],A53)</f>
        <v>13274.5</v>
      </c>
      <c r="G53" s="1" t="str">
        <f>_xlfn.XLOOKUP(A53,bdd_V102[FINESS Géographique],bdd_V102[Validation prérequis SUN-ES],"")</f>
        <v>Non</v>
      </c>
    </row>
    <row r="54" spans="1:7">
      <c r="A54" s="1">
        <v>60780442</v>
      </c>
      <c r="B54" t="str">
        <f>_xlfn.XLOOKUP(A54,bdd_V102[FINESS Géographique],bdd_V102[[Raison sociale ]],"")</f>
        <v>CLINIQUE SAINT FRANCOIS</v>
      </c>
      <c r="C54" s="146">
        <f>_xlfn.XLOOKUP(A54,bdd_V102[FINESS Géographique],bdd_V102[FINESS juridique],"")</f>
        <v>60000213</v>
      </c>
      <c r="D54" t="str">
        <f>_xlfn.XLOOKUP(C54,bdd_V102[FINESS juridique],bdd_V102[Raison sociale juridique],"")</f>
        <v>LUSEBOR CLINIQUE SAINT FRANCOIS</v>
      </c>
      <c r="E54" s="1" t="str">
        <f>_xlfn.XLOOKUP(C54,bdd_V102[FINESS juridique],bdd_V102[[Région du FINESS juridique ]],"")</f>
        <v>PROVENCE-ALPES-CÔTE D'AZUR</v>
      </c>
      <c r="F54" s="1">
        <f>SUMIFS(bdd_V102[Activité combinée],bdd_V102[FINESS Géographique],A54)</f>
        <v>22223.75</v>
      </c>
      <c r="G54" s="1" t="str">
        <f>_xlfn.XLOOKUP(A54,bdd_V102[FINESS Géographique],bdd_V102[Validation prérequis SUN-ES],"")</f>
        <v>Oui</v>
      </c>
    </row>
    <row r="55" spans="1:7">
      <c r="A55" s="1">
        <v>60021417</v>
      </c>
      <c r="B55" t="str">
        <f>_xlfn.XLOOKUP(A55,bdd_V102[FINESS Géographique],bdd_V102[[Raison sociale ]],"")</f>
        <v>HOPITAL PRIVE CANNES OXFORD</v>
      </c>
      <c r="C55" s="146">
        <f>_xlfn.XLOOKUP(A55,bdd_V102[FINESS Géographique],bdd_V102[FINESS juridique],"")</f>
        <v>60000221</v>
      </c>
      <c r="D55" t="str">
        <f>_xlfn.XLOOKUP(C55,bdd_V102[FINESS juridique],bdd_V102[Raison sociale juridique],"")</f>
        <v>CLINIQUE INTERNATIONALE DE CANNES</v>
      </c>
      <c r="E55" s="1" t="str">
        <f>_xlfn.XLOOKUP(C55,bdd_V102[FINESS juridique],bdd_V102[[Région du FINESS juridique ]],"")</f>
        <v>PROVENCE-ALPES-CÔTE D'AZUR</v>
      </c>
      <c r="F55" s="1">
        <f>SUMIFS(bdd_V102[Activité combinée],bdd_V102[FINESS Géographique],A55)</f>
        <v>35074</v>
      </c>
      <c r="G55" s="1" t="str">
        <f>_xlfn.XLOOKUP(A55,bdd_V102[FINESS Géographique],bdd_V102[Validation prérequis SUN-ES],"")</f>
        <v>Oui</v>
      </c>
    </row>
    <row r="56" spans="1:7">
      <c r="A56" s="1">
        <v>60780517</v>
      </c>
      <c r="B56" t="str">
        <f>_xlfn.XLOOKUP(A56,bdd_V102[FINESS Géographique],bdd_V102[[Raison sociale ]],"")</f>
        <v>POLYCLINIQUE SAINT JEAN</v>
      </c>
      <c r="C56" s="146">
        <f>_xlfn.XLOOKUP(A56,bdd_V102[FINESS Géographique],bdd_V102[FINESS juridique],"")</f>
        <v>60000239</v>
      </c>
      <c r="D56" t="str">
        <f>_xlfn.XLOOKUP(C56,bdd_V102[FINESS juridique],bdd_V102[Raison sociale juridique],"")</f>
        <v>POLYCLINIQUE SAINT JEAN</v>
      </c>
      <c r="E56" s="1" t="str">
        <f>_xlfn.XLOOKUP(C56,bdd_V102[FINESS juridique],bdd_V102[[Région du FINESS juridique ]],"")</f>
        <v>PROVENCE-ALPES-CÔTE D'AZUR</v>
      </c>
      <c r="F56" s="1">
        <f>SUMIFS(bdd_V102[Activité combinée],bdd_V102[FINESS Géographique],A56)</f>
        <v>84267</v>
      </c>
      <c r="G56" s="1" t="str">
        <f>_xlfn.XLOOKUP(A56,bdd_V102[FINESS Géographique],bdd_V102[Validation prérequis SUN-ES],"")</f>
        <v>Oui</v>
      </c>
    </row>
    <row r="57" spans="1:7">
      <c r="A57" s="1">
        <v>60780525</v>
      </c>
      <c r="B57" t="str">
        <f>_xlfn.XLOOKUP(A57,bdd_V102[FINESS Géographique],bdd_V102[[Raison sociale ]],"")</f>
        <v>CLINIQUE LE VAL D'ESTREILLES</v>
      </c>
      <c r="C57" s="146">
        <f>_xlfn.XLOOKUP(A57,bdd_V102[FINESS Géographique],bdd_V102[FINESS juridique],"")</f>
        <v>60000247</v>
      </c>
      <c r="D57" t="str">
        <f>_xlfn.XLOOKUP(C57,bdd_V102[FINESS juridique],bdd_V102[Raison sociale juridique],"")</f>
        <v>LE VAL D'ESTREILLES</v>
      </c>
      <c r="E57" s="1" t="str">
        <f>_xlfn.XLOOKUP(C57,bdd_V102[FINESS juridique],bdd_V102[[Région du FINESS juridique ]],"")</f>
        <v>PROVENCE-ALPES-CÔTE D'AZUR</v>
      </c>
      <c r="F57" s="1">
        <f>SUMIFS(bdd_V102[Activité combinée],bdd_V102[FINESS Géographique],A57)</f>
        <v>10694.5</v>
      </c>
      <c r="G57" s="1" t="str">
        <f>_xlfn.XLOOKUP(A57,bdd_V102[FINESS Géographique],bdd_V102[Validation prérequis SUN-ES],"")</f>
        <v>Non</v>
      </c>
    </row>
    <row r="58" spans="1:7">
      <c r="A58" s="1">
        <v>60780541</v>
      </c>
      <c r="B58" t="str">
        <f>_xlfn.XLOOKUP(A58,bdd_V102[FINESS Géographique],bdd_V102[[Raison sociale ]],"")</f>
        <v>CLINIQUE LA GRANGEA</v>
      </c>
      <c r="C58" s="146">
        <f>_xlfn.XLOOKUP(A58,bdd_V102[FINESS Géographique],bdd_V102[FINESS juridique],"")</f>
        <v>60000262</v>
      </c>
      <c r="D58" t="str">
        <f>_xlfn.XLOOKUP(C58,bdd_V102[FINESS juridique],bdd_V102[Raison sociale juridique],"")</f>
        <v>CLINIQUE LA GRANGEA</v>
      </c>
      <c r="E58" s="1" t="str">
        <f>_xlfn.XLOOKUP(C58,bdd_V102[FINESS juridique],bdd_V102[[Région du FINESS juridique ]],"")</f>
        <v>PROVENCE-ALPES-CÔTE D'AZUR</v>
      </c>
      <c r="F58" s="1">
        <f>SUMIFS(bdd_V102[Activité combinée],bdd_V102[FINESS Géographique],A58)</f>
        <v>11272.5</v>
      </c>
      <c r="G58" s="1" t="str">
        <f>_xlfn.XLOOKUP(A58,bdd_V102[FINESS Géographique],bdd_V102[Validation prérequis SUN-ES],"")</f>
        <v>Oui</v>
      </c>
    </row>
    <row r="59" spans="1:7">
      <c r="A59" s="1">
        <v>60780590</v>
      </c>
      <c r="B59" t="str">
        <f>_xlfn.XLOOKUP(A59,bdd_V102[FINESS Géographique],bdd_V102[[Raison sociale ]],"")</f>
        <v>CLINIQUE DU PALAIS</v>
      </c>
      <c r="C59" s="146">
        <f>_xlfn.XLOOKUP(A59,bdd_V102[FINESS Géographique],bdd_V102[FINESS juridique],"")</f>
        <v>60000270</v>
      </c>
      <c r="D59" t="str">
        <f>_xlfn.XLOOKUP(C59,bdd_V102[FINESS juridique],bdd_V102[Raison sociale juridique],"")</f>
        <v>CLINIQUE DU PALAIS</v>
      </c>
      <c r="E59" s="1" t="str">
        <f>_xlfn.XLOOKUP(C59,bdd_V102[FINESS juridique],bdd_V102[[Région du FINESS juridique ]],"")</f>
        <v>PROVENCE-ALPES-CÔTE D'AZUR</v>
      </c>
      <c r="F59" s="1">
        <f>SUMIFS(bdd_V102[Activité combinée],bdd_V102[FINESS Géographique],A59)</f>
        <v>14065</v>
      </c>
      <c r="G59" s="1" t="str">
        <f>_xlfn.XLOOKUP(A59,bdd_V102[FINESS Géographique],bdd_V102[Validation prérequis SUN-ES],"")</f>
        <v>Oui</v>
      </c>
    </row>
    <row r="60" spans="1:7">
      <c r="A60" s="1">
        <v>60780665</v>
      </c>
      <c r="B60" t="str">
        <f>_xlfn.XLOOKUP(A60,bdd_V102[FINESS Géographique],bdd_V102[[Raison sociale ]],"")</f>
        <v>CLINIQUE LE MERIDIEN</v>
      </c>
      <c r="C60" s="146">
        <f>_xlfn.XLOOKUP(A60,bdd_V102[FINESS Géographique],bdd_V102[FINESS juridique],"")</f>
        <v>60000312</v>
      </c>
      <c r="D60" t="str">
        <f>_xlfn.XLOOKUP(C60,bdd_V102[FINESS juridique],bdd_V102[Raison sociale juridique],"")</f>
        <v>CLINIQUE LE MERIDIEN</v>
      </c>
      <c r="E60" s="1" t="str">
        <f>_xlfn.XLOOKUP(C60,bdd_V102[FINESS juridique],bdd_V102[[Région du FINESS juridique ]],"")</f>
        <v>PROVENCE-ALPES-CÔTE D'AZUR</v>
      </c>
      <c r="F60" s="1">
        <f>SUMIFS(bdd_V102[Activité combinée],bdd_V102[FINESS Géographique],A60)</f>
        <v>5338.5</v>
      </c>
      <c r="G60" s="1" t="str">
        <f>_xlfn.XLOOKUP(A60,bdd_V102[FINESS Géographique],bdd_V102[Validation prérequis SUN-ES],"")</f>
        <v>Oui</v>
      </c>
    </row>
    <row r="61" spans="1:7">
      <c r="A61" s="1">
        <v>60780715</v>
      </c>
      <c r="B61" t="str">
        <f>_xlfn.XLOOKUP(A61,bdd_V102[FINESS Géographique],bdd_V102[[Raison sociale ]],"")</f>
        <v>CLINIQUE SAINT GEORGE</v>
      </c>
      <c r="C61" s="146">
        <f>_xlfn.XLOOKUP(A61,bdd_V102[FINESS Géographique],bdd_V102[FINESS juridique],"")</f>
        <v>60000361</v>
      </c>
      <c r="D61" t="str">
        <f>_xlfn.XLOOKUP(C61,bdd_V102[FINESS juridique],bdd_V102[Raison sociale juridique],"")</f>
        <v>CLINIQUE SAINT GEORGE</v>
      </c>
      <c r="E61" s="1" t="str">
        <f>_xlfn.XLOOKUP(C61,bdd_V102[FINESS juridique],bdd_V102[[Région du FINESS juridique ]],"")</f>
        <v>PROVENCE-ALPES-CÔTE D'AZUR</v>
      </c>
      <c r="F61" s="1">
        <f>SUMIFS(bdd_V102[Activité combinée],bdd_V102[FINESS Géographique],A61)</f>
        <v>99568.5</v>
      </c>
      <c r="G61" s="1" t="str">
        <f>_xlfn.XLOOKUP(A61,bdd_V102[FINESS Géographique],bdd_V102[Validation prérequis SUN-ES],"")</f>
        <v>Oui</v>
      </c>
    </row>
    <row r="62" spans="1:7">
      <c r="A62" s="1">
        <v>60780749</v>
      </c>
      <c r="B62" t="str">
        <f>_xlfn.XLOOKUP(A62,bdd_V102[FINESS Géographique],bdd_V102[[Raison sociale ]],"")</f>
        <v>CLINIQUE SAINT LUC</v>
      </c>
      <c r="C62" s="146">
        <f>_xlfn.XLOOKUP(A62,bdd_V102[FINESS Géographique],bdd_V102[FINESS juridique],"")</f>
        <v>60000395</v>
      </c>
      <c r="D62" t="str">
        <f>_xlfn.XLOOKUP(C62,bdd_V102[FINESS juridique],bdd_V102[Raison sociale juridique],"")</f>
        <v>CLINIQUE SAINT LUC</v>
      </c>
      <c r="E62" s="1" t="str">
        <f>_xlfn.XLOOKUP(C62,bdd_V102[FINESS juridique],bdd_V102[[Région du FINESS juridique ]],"")</f>
        <v>PROVENCE-ALPES-CÔTE D'AZUR</v>
      </c>
      <c r="F62" s="1">
        <f>SUMIFS(bdd_V102[Activité combinée],bdd_V102[FINESS Géographique],A62)</f>
        <v>9199.25</v>
      </c>
      <c r="G62" s="1" t="str">
        <f>_xlfn.XLOOKUP(A62,bdd_V102[FINESS Géographique],bdd_V102[Validation prérequis SUN-ES],"")</f>
        <v>Oui</v>
      </c>
    </row>
    <row r="63" spans="1:7">
      <c r="A63" s="1">
        <v>60780756</v>
      </c>
      <c r="B63" t="str">
        <f>_xlfn.XLOOKUP(A63,bdd_V102[FINESS Géographique],bdd_V102[[Raison sociale ]],"")</f>
        <v>POLYCLINIQUE SANTA MARIA</v>
      </c>
      <c r="C63" s="146">
        <f>_xlfn.XLOOKUP(A63,bdd_V102[FINESS Géographique],bdd_V102[FINESS juridique],"")</f>
        <v>60000403</v>
      </c>
      <c r="D63" t="str">
        <f>_xlfn.XLOOKUP(C63,bdd_V102[FINESS juridique],bdd_V102[Raison sociale juridique],"")</f>
        <v>POLYCLINIQUE SANTA MARIA</v>
      </c>
      <c r="E63" s="1" t="str">
        <f>_xlfn.XLOOKUP(C63,bdd_V102[FINESS juridique],bdd_V102[[Région du FINESS juridique ]],"")</f>
        <v>PROVENCE-ALPES-CÔTE D'AZUR</v>
      </c>
      <c r="F63" s="1">
        <f>SUMIFS(bdd_V102[Activité combinée],bdd_V102[FINESS Géographique],A63)</f>
        <v>45971</v>
      </c>
      <c r="G63" s="1" t="str">
        <f>_xlfn.XLOOKUP(A63,bdd_V102[FINESS Géographique],bdd_V102[Validation prérequis SUN-ES],"")</f>
        <v>Oui</v>
      </c>
    </row>
    <row r="64" spans="1:7">
      <c r="A64" s="1">
        <v>60781200</v>
      </c>
      <c r="B64" t="str">
        <f>_xlfn.XLOOKUP(A64,bdd_V102[FINESS Géographique],bdd_V102[[Raison sociale ]],"")</f>
        <v>CLINIQUE SAINT ANTOINE KANTYS CENTRE</v>
      </c>
      <c r="C64" s="146">
        <f>_xlfn.XLOOKUP(A64,bdd_V102[FINESS Géographique],bdd_V102[FINESS juridique],"")</f>
        <v>60000635</v>
      </c>
      <c r="D64" t="str">
        <f>_xlfn.XLOOKUP(C64,bdd_V102[FINESS juridique],bdd_V102[Raison sociale juridique],"")</f>
        <v>CLINIQUE SAINT ANTOINE KANTYS CENTRE</v>
      </c>
      <c r="E64" s="1" t="str">
        <f>_xlfn.XLOOKUP(C64,bdd_V102[FINESS juridique],bdd_V102[[Région du FINESS juridique ]],"")</f>
        <v>PROVENCE-ALPES-CÔTE D'AZUR</v>
      </c>
      <c r="F64" s="1">
        <f>SUMIFS(bdd_V102[Activité combinée],bdd_V102[FINESS Géographique],A64)</f>
        <v>30388.5</v>
      </c>
      <c r="G64" s="1" t="str">
        <f>_xlfn.XLOOKUP(A64,bdd_V102[FINESS Géographique],bdd_V102[Validation prérequis SUN-ES],"")</f>
        <v>Oui</v>
      </c>
    </row>
    <row r="65" spans="1:7">
      <c r="A65" s="1">
        <v>60781374</v>
      </c>
      <c r="B65" t="str">
        <f>_xlfn.XLOOKUP(A65,bdd_V102[FINESS Géographique],bdd_V102[[Raison sociale ]],"")</f>
        <v>INSTITUT POLYCLINIQUE DE CANNES</v>
      </c>
      <c r="C65" s="146">
        <f>_xlfn.XLOOKUP(A65,bdd_V102[FINESS Géographique],bdd_V102[FINESS juridique],"")</f>
        <v>60000718</v>
      </c>
      <c r="D65" t="str">
        <f>_xlfn.XLOOKUP(C65,bdd_V102[FINESS juridique],bdd_V102[Raison sociale juridique],"")</f>
        <v>INSTITUT POLYCLINIQUE DE CANNES</v>
      </c>
      <c r="E65" s="1" t="str">
        <f>_xlfn.XLOOKUP(C65,bdd_V102[FINESS juridique],bdd_V102[[Région du FINESS juridique ]],"")</f>
        <v>PROVENCE-ALPES-CÔTE D'AZUR</v>
      </c>
      <c r="F65" s="1">
        <f>SUMIFS(bdd_V102[Activité combinée],bdd_V102[FINESS Géographique],A65)</f>
        <v>21193.5</v>
      </c>
      <c r="G65" s="1" t="str">
        <f>_xlfn.XLOOKUP(A65,bdd_V102[FINESS Géographique],bdd_V102[Validation prérequis SUN-ES],"")</f>
        <v>Oui</v>
      </c>
    </row>
    <row r="66" spans="1:7">
      <c r="A66" s="1">
        <v>60781929</v>
      </c>
      <c r="B66" t="str">
        <f>_xlfn.XLOOKUP(A66,bdd_V102[FINESS Géographique],bdd_V102[[Raison sociale ]],"")</f>
        <v>CLINIQUE DE LA COSTIERE</v>
      </c>
      <c r="C66" s="146">
        <f>_xlfn.XLOOKUP(A66,bdd_V102[FINESS Géographique],bdd_V102[FINESS juridique],"")</f>
        <v>60000858</v>
      </c>
      <c r="D66" t="str">
        <f>_xlfn.XLOOKUP(C66,bdd_V102[FINESS juridique],bdd_V102[Raison sociale juridique],"")</f>
        <v>CLINIQUE DE LA COSTIERE</v>
      </c>
      <c r="E66" s="1" t="str">
        <f>_xlfn.XLOOKUP(C66,bdd_V102[FINESS juridique],bdd_V102[[Région du FINESS juridique ]],"")</f>
        <v>PROVENCE-ALPES-CÔTE D'AZUR</v>
      </c>
      <c r="F66" s="1">
        <f>SUMIFS(bdd_V102[Activité combinée],bdd_V102[FINESS Géographique],A66)</f>
        <v>15330.75</v>
      </c>
      <c r="G66" s="1" t="str">
        <f>_xlfn.XLOOKUP(A66,bdd_V102[FINESS Géographique],bdd_V102[Validation prérequis SUN-ES],"")</f>
        <v>Oui</v>
      </c>
    </row>
    <row r="67" spans="1:7">
      <c r="A67" s="1">
        <v>60785243</v>
      </c>
      <c r="B67" t="str">
        <f>_xlfn.XLOOKUP(A67,bdd_V102[FINESS Géographique],bdd_V102[[Raison sociale ]],"")</f>
        <v>HAD NICE &amp; REGION</v>
      </c>
      <c r="C67" s="146">
        <f>_xlfn.XLOOKUP(A67,bdd_V102[FINESS Géographique],bdd_V102[FINESS juridique],"")</f>
        <v>60001484</v>
      </c>
      <c r="D67" t="str">
        <f>_xlfn.XLOOKUP(C67,bdd_V102[FINESS juridique],bdd_V102[Raison sociale juridique],"")</f>
        <v>HAD NICE &amp; REGION</v>
      </c>
      <c r="E67" s="1" t="str">
        <f>_xlfn.XLOOKUP(C67,bdd_V102[FINESS juridique],bdd_V102[[Région du FINESS juridique ]],"")</f>
        <v>PROVENCE-ALPES-CÔTE D'AZUR</v>
      </c>
      <c r="F67" s="1">
        <f>SUMIFS(bdd_V102[Activité combinée],bdd_V102[FINESS Géographique],A67)</f>
        <v>50399.5</v>
      </c>
      <c r="G67" s="1" t="str">
        <f>_xlfn.XLOOKUP(A67,bdd_V102[FINESS Géographique],bdd_V102[Validation prérequis SUN-ES],"")</f>
        <v>Oui</v>
      </c>
    </row>
    <row r="68" spans="1:7">
      <c r="A68" s="1">
        <v>60790862</v>
      </c>
      <c r="B68" t="str">
        <f>_xlfn.XLOOKUP(A68,bdd_V102[FINESS Géographique],bdd_V102[[Raison sociale ]],"")</f>
        <v>C.A.L.M.E.</v>
      </c>
      <c r="C68" s="146">
        <f>_xlfn.XLOOKUP(A68,bdd_V102[FINESS Géographique],bdd_V102[FINESS juridique],"")</f>
        <v>60001997</v>
      </c>
      <c r="D68" t="str">
        <f>_xlfn.XLOOKUP(C68,bdd_V102[FINESS juridique],bdd_V102[Raison sociale juridique],"")</f>
        <v>SASCOP CALME</v>
      </c>
      <c r="E68" s="1" t="str">
        <f>_xlfn.XLOOKUP(C68,bdd_V102[FINESS juridique],bdd_V102[[Région du FINESS juridique ]],"")</f>
        <v>PROVENCE-ALPES-CÔTE D'AZUR</v>
      </c>
      <c r="F68" s="1">
        <f>SUMIFS(bdd_V102[Activité combinée],bdd_V102[FINESS Géographique],A68)</f>
        <v>8080.5</v>
      </c>
      <c r="G68" s="1" t="str">
        <f>_xlfn.XLOOKUP(A68,bdd_V102[FINESS Géographique],bdd_V102[Validation prérequis SUN-ES],"")</f>
        <v>Oui</v>
      </c>
    </row>
    <row r="69" spans="1:7">
      <c r="A69" s="1">
        <v>60800182</v>
      </c>
      <c r="B69" t="str">
        <f>_xlfn.XLOOKUP(A69,bdd_V102[FINESS Géographique],bdd_V102[[Raison sociale ]],"")</f>
        <v>UNITE DE DIETETIQUE SOMEDI</v>
      </c>
      <c r="C69" s="146">
        <f>_xlfn.XLOOKUP(A69,bdd_V102[FINESS Géographique],bdd_V102[FINESS juridique],"")</f>
        <v>60002912</v>
      </c>
      <c r="D69" t="str">
        <f>_xlfn.XLOOKUP(C69,bdd_V102[FINESS juridique],bdd_V102[Raison sociale juridique],"")</f>
        <v>SOCIETE MEDITERRANEENNE DE DIETETIQUE</v>
      </c>
      <c r="E69" s="1" t="str">
        <f>_xlfn.XLOOKUP(C69,bdd_V102[FINESS juridique],bdd_V102[[Région du FINESS juridique ]],"")</f>
        <v>PROVENCE-ALPES-CÔTE D'AZUR</v>
      </c>
      <c r="F69" s="1">
        <f>SUMIFS(bdd_V102[Activité combinée],bdd_V102[FINESS Géographique],A69)</f>
        <v>21754.5</v>
      </c>
      <c r="G69" s="1" t="str">
        <f>_xlfn.XLOOKUP(A69,bdd_V102[FINESS Géographique],bdd_V102[Validation prérequis SUN-ES],"")</f>
        <v>Oui</v>
      </c>
    </row>
    <row r="70" spans="1:7">
      <c r="A70" s="1">
        <v>60780723</v>
      </c>
      <c r="B70" t="str">
        <f>_xlfn.XLOOKUP(A70,bdd_V102[FINESS Géographique],bdd_V102[[Raison sociale ]],"")</f>
        <v>CLINIQUE DU PARC IMPERIAL</v>
      </c>
      <c r="C70" s="146">
        <f>_xlfn.XLOOKUP(A70,bdd_V102[FINESS Géographique],bdd_V102[FINESS juridique],"")</f>
        <v>60004959</v>
      </c>
      <c r="D70" t="str">
        <f>_xlfn.XLOOKUP(C70,bdd_V102[FINESS juridique],bdd_V102[Raison sociale juridique],"")</f>
        <v>CLINIQUE DU PARC IMPERIAL</v>
      </c>
      <c r="E70" s="1" t="str">
        <f>_xlfn.XLOOKUP(C70,bdd_V102[FINESS juridique],bdd_V102[[Région du FINESS juridique ]],"")</f>
        <v>PROVENCE-ALPES-CÔTE D'AZUR</v>
      </c>
      <c r="F70" s="1">
        <f>SUMIFS(bdd_V102[Activité combinée],bdd_V102[FINESS Géographique],A70)</f>
        <v>34126</v>
      </c>
      <c r="G70" s="1" t="str">
        <f>_xlfn.XLOOKUP(A70,bdd_V102[FINESS Géographique],bdd_V102[Validation prérequis SUN-ES],"")</f>
        <v>Oui</v>
      </c>
    </row>
    <row r="71" spans="1:7">
      <c r="A71" s="1">
        <v>60019213</v>
      </c>
      <c r="B71" t="str">
        <f>_xlfn.XLOOKUP(A71,bdd_V102[FINESS Géographique],bdd_V102[[Raison sociale ]],"")</f>
        <v>USLD DOLCE FARNIENTE</v>
      </c>
      <c r="C71" s="146">
        <f>_xlfn.XLOOKUP(A71,bdd_V102[FINESS Géographique],bdd_V102[FINESS juridique],"")</f>
        <v>60005188</v>
      </c>
      <c r="D71" t="str">
        <f>_xlfn.XLOOKUP(C71,bdd_V102[FINESS juridique],bdd_V102[Raison sociale juridique],"")</f>
        <v>RECAM</v>
      </c>
      <c r="E71" s="1" t="str">
        <f>_xlfn.XLOOKUP(C71,bdd_V102[FINESS juridique],bdd_V102[[Région du FINESS juridique ]],"")</f>
        <v>PROVENCE-ALPES-CÔTE D'AZUR</v>
      </c>
      <c r="F71" s="1">
        <f>SUMIFS(bdd_V102[Activité combinée],bdd_V102[FINESS Géographique],A71)</f>
        <v>9279</v>
      </c>
      <c r="G71" s="1" t="str">
        <f>_xlfn.XLOOKUP(A71,bdd_V102[FINESS Géographique],bdd_V102[Validation prérequis SUN-ES],"")</f>
        <v>Oui</v>
      </c>
    </row>
    <row r="72" spans="1:7">
      <c r="A72" s="1">
        <v>60780186</v>
      </c>
      <c r="B72" t="str">
        <f>_xlfn.XLOOKUP(A72,bdd_V102[FINESS Géographique],bdd_V102[[Raison sociale ]],"")</f>
        <v>LES LAURIERS ROSES CHAINES DE VIE 06</v>
      </c>
      <c r="C72" s="146">
        <f>_xlfn.XLOOKUP(A72,bdd_V102[FINESS Géographique],bdd_V102[FINESS juridique],"")</f>
        <v>60006939</v>
      </c>
      <c r="D72" t="str">
        <f>_xlfn.XLOOKUP(C72,bdd_V102[FINESS juridique],bdd_V102[Raison sociale juridique],"")</f>
        <v>ASSOCIATION CHAINES DE VIE 06</v>
      </c>
      <c r="E72" s="1" t="str">
        <f>_xlfn.XLOOKUP(C72,bdd_V102[FINESS juridique],bdd_V102[[Région du FINESS juridique ]],"")</f>
        <v>PROVENCE-ALPES-CÔTE D'AZUR</v>
      </c>
      <c r="F72" s="1">
        <f>SUMIFS(bdd_V102[Activité combinée],bdd_V102[FINESS Géographique],A72)</f>
        <v>8097</v>
      </c>
      <c r="G72" s="1" t="str">
        <f>_xlfn.XLOOKUP(A72,bdd_V102[FINESS Géographique],bdd_V102[Validation prérequis SUN-ES],"")</f>
        <v>Oui</v>
      </c>
    </row>
    <row r="73" spans="1:7">
      <c r="A73" s="1">
        <v>60791811</v>
      </c>
      <c r="B73" t="str">
        <f>_xlfn.XLOOKUP(A73,bdd_V102[FINESS Géographique],bdd_V102[[Raison sociale ]],"")</f>
        <v>HOPITAL PRIVE GERIATRIQUE LES SOURCES</v>
      </c>
      <c r="C73" s="146">
        <f>_xlfn.XLOOKUP(A73,bdd_V102[FINESS Géographique],bdd_V102[FINESS juridique],"")</f>
        <v>60010808</v>
      </c>
      <c r="D73" t="str">
        <f>_xlfn.XLOOKUP(C73,bdd_V102[FINESS juridique],bdd_V102[Raison sociale juridique],"")</f>
        <v>ASSO GEST HOP PRIVE GERIAT LES SOURCES</v>
      </c>
      <c r="E73" s="1" t="str">
        <f>_xlfn.XLOOKUP(C73,bdd_V102[FINESS juridique],bdd_V102[[Région du FINESS juridique ]],"")</f>
        <v>PROVENCE-ALPES-CÔTE D'AZUR</v>
      </c>
      <c r="F73" s="1">
        <f>SUMIFS(bdd_V102[Activité combinée],bdd_V102[FINESS Géographique],A73)</f>
        <v>39909.5</v>
      </c>
      <c r="G73" s="1" t="str">
        <f>_xlfn.XLOOKUP(A73,bdd_V102[FINESS Géographique],bdd_V102[Validation prérequis SUN-ES],"")</f>
        <v>Oui</v>
      </c>
    </row>
    <row r="74" spans="1:7">
      <c r="A74" s="1">
        <v>60015328</v>
      </c>
      <c r="B74" t="str">
        <f>_xlfn.XLOOKUP(A74,bdd_V102[FINESS Géographique],bdd_V102[[Raison sociale ]],"")</f>
        <v>LES AIRELLES</v>
      </c>
      <c r="C74" s="146">
        <f>_xlfn.XLOOKUP(A74,bdd_V102[FINESS Géographique],bdd_V102[FINESS juridique],"")</f>
        <v>60015278</v>
      </c>
      <c r="D74" t="str">
        <f>_xlfn.XLOOKUP(C74,bdd_V102[FINESS juridique],bdd_V102[Raison sociale juridique],"")</f>
        <v>SOC D'EXPLOITATION CLIN LES AIRELLES</v>
      </c>
      <c r="E74" s="1" t="str">
        <f>_xlfn.XLOOKUP(C74,bdd_V102[FINESS juridique],bdd_V102[[Région du FINESS juridique ]],"")</f>
        <v>PROVENCE-ALPES-CÔTE D'AZUR</v>
      </c>
      <c r="F74" s="1">
        <f>SUMIFS(bdd_V102[Activité combinée],bdd_V102[FINESS Géographique],A74)</f>
        <v>4488.5</v>
      </c>
      <c r="G74" s="1" t="str">
        <f>_xlfn.XLOOKUP(A74,bdd_V102[FINESS Géographique],bdd_V102[Validation prérequis SUN-ES],"")</f>
        <v>Non</v>
      </c>
    </row>
    <row r="75" spans="1:7">
      <c r="A75" s="1">
        <v>60023694</v>
      </c>
      <c r="B75" t="str">
        <f>_xlfn.XLOOKUP(A75,bdd_V102[FINESS Géographique],bdd_V102[[Raison sociale ]],"")</f>
        <v>HJ CERES</v>
      </c>
      <c r="C75" s="146">
        <f>_xlfn.XLOOKUP(A75,bdd_V102[FINESS Géographique],bdd_V102[FINESS juridique],"")</f>
        <v>60023686</v>
      </c>
      <c r="D75" t="str">
        <f>_xlfn.XLOOKUP(C75,bdd_V102[FINESS juridique],bdd_V102[Raison sociale juridique],"")</f>
        <v>LA CHERY UNRN</v>
      </c>
      <c r="E75" s="1" t="str">
        <f>_xlfn.XLOOKUP(C75,bdd_V102[FINESS juridique],bdd_V102[[Région du FINESS juridique ]],"")</f>
        <v>PROVENCE-ALPES-CÔTE D'AZUR</v>
      </c>
      <c r="F75" s="1">
        <f>SUMIFS(bdd_V102[Activité combinée],bdd_V102[FINESS Géographique],A75)</f>
        <v>2379.5</v>
      </c>
      <c r="G75" s="1" t="str">
        <f>_xlfn.XLOOKUP(A75,bdd_V102[FINESS Géographique],bdd_V102[Validation prérequis SUN-ES],"")</f>
        <v>Oui</v>
      </c>
    </row>
    <row r="76" spans="1:7">
      <c r="A76" s="1">
        <v>60021094</v>
      </c>
      <c r="B76" t="str">
        <f>_xlfn.XLOOKUP(A76,bdd_V102[FINESS Géographique],bdd_V102[[Raison sociale ]],"")</f>
        <v>CLINIQUE VILLA ROMAINE</v>
      </c>
      <c r="C76" s="146">
        <f>_xlfn.XLOOKUP(A76,bdd_V102[FINESS Géographique],bdd_V102[FINESS juridique],"")</f>
        <v>60024619</v>
      </c>
      <c r="D76" t="str">
        <f>_xlfn.XLOOKUP(C76,bdd_V102[FINESS juridique],bdd_V102[Raison sociale juridique],"")</f>
        <v>CLINIQUE VILLA ROMAINE</v>
      </c>
      <c r="E76" s="1" t="str">
        <f>_xlfn.XLOOKUP(C76,bdd_V102[FINESS juridique],bdd_V102[[Région du FINESS juridique ]],"")</f>
        <v>PROVENCE-ALPES-CÔTE D'AZUR</v>
      </c>
      <c r="F76" s="1">
        <f>SUMIFS(bdd_V102[Activité combinée],bdd_V102[FINESS Géographique],A76)</f>
        <v>7209</v>
      </c>
      <c r="G76" s="1" t="str">
        <f>_xlfn.XLOOKUP(A76,bdd_V102[FINESS Géographique],bdd_V102[Validation prérequis SUN-ES],"")</f>
        <v>Oui</v>
      </c>
    </row>
    <row r="77" spans="1:7">
      <c r="A77" s="1">
        <v>60791746</v>
      </c>
      <c r="B77" t="str">
        <f>_xlfn.XLOOKUP(A77,bdd_V102[FINESS Géographique],bdd_V102[[Raison sociale ]],"")</f>
        <v>CLINIQUE DE L'ESTAGNOL</v>
      </c>
      <c r="C77" s="146">
        <f>_xlfn.XLOOKUP(A77,bdd_V102[FINESS Géographique],bdd_V102[FINESS juridique],"")</f>
        <v>60024627</v>
      </c>
      <c r="D77" t="str">
        <f>_xlfn.XLOOKUP(C77,bdd_V102[FINESS juridique],bdd_V102[Raison sociale juridique],"")</f>
        <v>CLINIQUE DE L'ESTAGNOL</v>
      </c>
      <c r="E77" s="1" t="str">
        <f>_xlfn.XLOOKUP(C77,bdd_V102[FINESS juridique],bdd_V102[[Région du FINESS juridique ]],"")</f>
        <v>PROVENCE-ALPES-CÔTE D'AZUR</v>
      </c>
      <c r="F77" s="1">
        <f>SUMIFS(bdd_V102[Activité combinée],bdd_V102[FINESS Géographique],A77)</f>
        <v>14875</v>
      </c>
      <c r="G77" s="1" t="str">
        <f>_xlfn.XLOOKUP(A77,bdd_V102[FINESS Géographique],bdd_V102[Validation prérequis SUN-ES],"")</f>
        <v>Oui</v>
      </c>
    </row>
    <row r="78" spans="1:7">
      <c r="A78" s="1">
        <v>60800166</v>
      </c>
      <c r="B78" t="str">
        <f>_xlfn.XLOOKUP(A78,bdd_V102[FINESS Géographique],bdd_V102[[Raison sociale ]],"")</f>
        <v>HP A. TZANCK MOUGINS SOPHIA ANTIPOLIS</v>
      </c>
      <c r="C78" s="146">
        <f>_xlfn.XLOOKUP(A78,bdd_V102[FINESS Géographique],bdd_V102[FINESS juridique],"")</f>
        <v>60780608</v>
      </c>
      <c r="D78" t="str">
        <f>_xlfn.XLOOKUP(C78,bdd_V102[FINESS juridique],bdd_V102[Raison sociale juridique],"")</f>
        <v>HP TZANCK MOUGINS SOPHIA ANTIPOLIS</v>
      </c>
      <c r="E78" s="1" t="str">
        <f>_xlfn.XLOOKUP(C78,bdd_V102[FINESS juridique],bdd_V102[[Région du FINESS juridique ]],"")</f>
        <v>PROVENCE-ALPES-CÔTE D'AZUR</v>
      </c>
      <c r="F78" s="1">
        <f>SUMIFS(bdd_V102[Activité combinée],bdd_V102[FINESS Géographique],A78)</f>
        <v>72044.5</v>
      </c>
      <c r="G78" s="1" t="str">
        <f>_xlfn.XLOOKUP(A78,bdd_V102[FINESS Géographique],bdd_V102[Validation prérequis SUN-ES],"")</f>
        <v>Oui</v>
      </c>
    </row>
    <row r="79" spans="1:7">
      <c r="A79" s="1">
        <v>60000296</v>
      </c>
      <c r="B79" t="str">
        <f>_xlfn.XLOOKUP(A79,bdd_V102[FINESS Géographique],bdd_V102[[Raison sociale ]],"")</f>
        <v>LA MAISON DU MINEUR</v>
      </c>
      <c r="C79" s="146">
        <f>_xlfn.XLOOKUP(A79,bdd_V102[FINESS Géographique],bdd_V102[FINESS juridique],"")</f>
        <v>60780640</v>
      </c>
      <c r="D79" t="str">
        <f>_xlfn.XLOOKUP(C79,bdd_V102[FINESS juridique],bdd_V102[Raison sociale juridique],"")</f>
        <v>ASSOCIATION LA MAISON DU MINEUR</v>
      </c>
      <c r="E79" s="1" t="str">
        <f>_xlfn.XLOOKUP(C79,bdd_V102[FINESS juridique],bdd_V102[[Région du FINESS juridique ]],"")</f>
        <v>PROVENCE-ALPES-CÔTE D'AZUR</v>
      </c>
      <c r="F79" s="1">
        <f>SUMIFS(bdd_V102[Activité combinée],bdd_V102[FINESS Géographique],A79)</f>
        <v>10026</v>
      </c>
      <c r="G79" s="1" t="str">
        <f>_xlfn.XLOOKUP(A79,bdd_V102[FINESS Géographique],bdd_V102[Validation prérequis SUN-ES],"")</f>
        <v>Oui</v>
      </c>
    </row>
    <row r="80" spans="1:7">
      <c r="A80" s="1">
        <v>60000528</v>
      </c>
      <c r="B80" t="str">
        <f>_xlfn.XLOOKUP(A80,bdd_V102[FINESS Géographique],bdd_V102[[Raison sociale ]],"")</f>
        <v>CENTRE ANTOINE LACASSAGNE</v>
      </c>
      <c r="C80" s="146">
        <f>_xlfn.XLOOKUP(A80,bdd_V102[FINESS Géographique],bdd_V102[FINESS juridique],"")</f>
        <v>60780962</v>
      </c>
      <c r="D80" t="str">
        <f>_xlfn.XLOOKUP(C80,bdd_V102[FINESS juridique],bdd_V102[Raison sociale juridique],"")</f>
        <v>CENTRE ANTOINE LACASSAGNE</v>
      </c>
      <c r="E80" s="1" t="str">
        <f>_xlfn.XLOOKUP(C80,bdd_V102[FINESS juridique],bdd_V102[[Région du FINESS juridique ]],"")</f>
        <v>PROVENCE-ALPES-CÔTE D'AZUR</v>
      </c>
      <c r="F80" s="1">
        <f>SUMIFS(bdd_V102[Activité combinée],bdd_V102[FINESS Géographique],A80)</f>
        <v>69216.5</v>
      </c>
      <c r="G80" s="1" t="str">
        <f>_xlfn.XLOOKUP(A80,bdd_V102[FINESS Géographique],bdd_V102[Validation prérequis SUN-ES],"")</f>
        <v>Non</v>
      </c>
    </row>
    <row r="81" spans="1:7">
      <c r="A81" s="1">
        <v>60021276</v>
      </c>
      <c r="B81" t="str">
        <f>_xlfn.XLOOKUP(A81,bdd_V102[FINESS Géographique],bdd_V102[[Raison sociale ]],"")</f>
        <v>AGAHTIR CENTRE HEMODIALYSE ET UDM NICE</v>
      </c>
      <c r="C81" s="146">
        <f>_xlfn.XLOOKUP(A81,bdd_V102[FINESS Géographique],bdd_V102[FINESS juridique],"")</f>
        <v>60790540</v>
      </c>
      <c r="D81" t="str">
        <f>_xlfn.XLOOKUP(C81,bdd_V102[FINESS juridique],bdd_V102[Raison sociale juridique],"")</f>
        <v>AGAHTIR</v>
      </c>
      <c r="E81" s="1" t="str">
        <f>_xlfn.XLOOKUP(C81,bdd_V102[FINESS juridique],bdd_V102[[Région du FINESS juridique ]],"")</f>
        <v>PROVENCE-ALPES-CÔTE D'AZUR</v>
      </c>
      <c r="F81" s="1">
        <f>SUMIFS(bdd_V102[Activité combinée],bdd_V102[FINESS Géographique],A81)</f>
        <v>4747.5</v>
      </c>
      <c r="G81" s="1" t="str">
        <f>_xlfn.XLOOKUP(A81,bdd_V102[FINESS Géographique],bdd_V102[Validation prérequis SUN-ES],"")</f>
        <v>Non</v>
      </c>
    </row>
    <row r="82" spans="1:7">
      <c r="A82" s="1">
        <v>60780491</v>
      </c>
      <c r="B82" t="str">
        <f>_xlfn.XLOOKUP(A82,bdd_V102[FINESS Géographique],bdd_V102[[Raison sociale ]],"")</f>
        <v>INSTITUT ARNAULT TZANCK</v>
      </c>
      <c r="C82" s="146">
        <f>_xlfn.XLOOKUP(A82,bdd_V102[FINESS Géographique],bdd_V102[FINESS juridique],"")</f>
        <v>60790797</v>
      </c>
      <c r="D82" t="str">
        <f>_xlfn.XLOOKUP(C82,bdd_V102[FINESS juridique],bdd_V102[Raison sociale juridique],"")</f>
        <v>ASSOCIATION DES AMIS DE LA TRANSFUSION</v>
      </c>
      <c r="E82" s="1" t="str">
        <f>_xlfn.XLOOKUP(C82,bdd_V102[FINESS juridique],bdd_V102[[Région du FINESS juridique ]],"")</f>
        <v>PROVENCE-ALPES-CÔTE D'AZUR</v>
      </c>
      <c r="F82" s="1">
        <f>SUMIFS(bdd_V102[Activité combinée],bdd_V102[FINESS Géographique],A82)</f>
        <v>51888.5</v>
      </c>
      <c r="G82" s="1" t="str">
        <f>_xlfn.XLOOKUP(A82,bdd_V102[FINESS Géographique],bdd_V102[Validation prérequis SUN-ES],"")</f>
        <v>Oui</v>
      </c>
    </row>
    <row r="83" spans="1:7">
      <c r="A83" s="1">
        <v>60791860</v>
      </c>
      <c r="B83" t="str">
        <f>_xlfn.XLOOKUP(A83,bdd_V102[FINESS Géographique],bdd_V102[[Raison sociale ]],"")</f>
        <v>CTRE D'HEMODIALYSE INST ARNAULT TZANCK</v>
      </c>
      <c r="C83" s="146">
        <f>_xlfn.XLOOKUP(A83,bdd_V102[FINESS Géographique],bdd_V102[FINESS juridique],"")</f>
        <v>60790797</v>
      </c>
      <c r="D83" t="str">
        <f>_xlfn.XLOOKUP(C83,bdd_V102[FINESS juridique],bdd_V102[Raison sociale juridique],"")</f>
        <v>ASSOCIATION DES AMIS DE LA TRANSFUSION</v>
      </c>
      <c r="E83" s="1" t="str">
        <f>_xlfn.XLOOKUP(C83,bdd_V102[FINESS juridique],bdd_V102[[Région du FINESS juridique ]],"")</f>
        <v>PROVENCE-ALPES-CÔTE D'AZUR</v>
      </c>
      <c r="F83" s="1">
        <f>SUMIFS(bdd_V102[Activité combinée],bdd_V102[FINESS Géographique],A83)</f>
        <v>17565.5</v>
      </c>
      <c r="G83" s="1" t="str">
        <f>_xlfn.XLOOKUP(A83,bdd_V102[FINESS Géographique],bdd_V102[Validation prérequis SUN-ES],"")</f>
        <v>Non</v>
      </c>
    </row>
    <row r="84" spans="1:7">
      <c r="A84" s="1">
        <v>60794013</v>
      </c>
      <c r="B84" t="str">
        <f>_xlfn.XLOOKUP(A84,bdd_V102[FINESS Géographique],bdd_V102[[Raison sociale ]],"")</f>
        <v>CTRE CARDIO MEDICO CHIRURGICAL TZANCK</v>
      </c>
      <c r="C84" s="146">
        <f>_xlfn.XLOOKUP(A84,bdd_V102[FINESS Géographique],bdd_V102[FINESS juridique],"")</f>
        <v>60790797</v>
      </c>
      <c r="D84" t="str">
        <f>_xlfn.XLOOKUP(C84,bdd_V102[FINESS juridique],bdd_V102[Raison sociale juridique],"")</f>
        <v>ASSOCIATION DES AMIS DE LA TRANSFUSION</v>
      </c>
      <c r="E84" s="1" t="str">
        <f>_xlfn.XLOOKUP(C84,bdd_V102[FINESS juridique],bdd_V102[[Région du FINESS juridique ]],"")</f>
        <v>PROVENCE-ALPES-CÔTE D'AZUR</v>
      </c>
      <c r="F84" s="1">
        <f>SUMIFS(bdd_V102[Activité combinée],bdd_V102[FINESS Géographique],A84)</f>
        <v>19807.5</v>
      </c>
      <c r="G84" s="1" t="str">
        <f>_xlfn.XLOOKUP(A84,bdd_V102[FINESS Géographique],bdd_V102[Validation prérequis SUN-ES],"")</f>
        <v>Oui</v>
      </c>
    </row>
    <row r="85" spans="1:7">
      <c r="A85" s="1">
        <v>60006558</v>
      </c>
      <c r="B85" t="str">
        <f>_xlfn.XLOOKUP(A85,bdd_V102[FINESS Géographique],bdd_V102[[Raison sociale ]],"")</f>
        <v>HAD ARNAULT TZANCK</v>
      </c>
      <c r="C85" s="146">
        <f>_xlfn.XLOOKUP(A85,bdd_V102[FINESS Géographique],bdd_V102[FINESS juridique],"")</f>
        <v>60798865</v>
      </c>
      <c r="D85" t="str">
        <f>_xlfn.XLOOKUP(C85,bdd_V102[FINESS juridique],bdd_V102[Raison sociale juridique],"")</f>
        <v>UNION SSIAD INSTITUT ARNAULT TZANCK</v>
      </c>
      <c r="E85" s="1" t="str">
        <f>_xlfn.XLOOKUP(C85,bdd_V102[FINESS juridique],bdd_V102[[Région du FINESS juridique ]],"")</f>
        <v>PROVENCE-ALPES-CÔTE D'AZUR</v>
      </c>
      <c r="F85" s="1">
        <f>SUMIFS(bdd_V102[Activité combinée],bdd_V102[FINESS Géographique],A85)</f>
        <v>4215</v>
      </c>
      <c r="G85" s="1" t="str">
        <f>_xlfn.XLOOKUP(A85,bdd_V102[FINESS Géographique],bdd_V102[Validation prérequis SUN-ES],"")</f>
        <v>Oui</v>
      </c>
    </row>
    <row r="86" spans="1:7">
      <c r="A86" s="1">
        <v>60798881</v>
      </c>
      <c r="B86" t="str">
        <f>_xlfn.XLOOKUP(A86,bdd_V102[FINESS Géographique],bdd_V102[[Raison sociale ]],"")</f>
        <v>MAISON DE CONVALESCENCE LA SERENA</v>
      </c>
      <c r="C86" s="146">
        <f>_xlfn.XLOOKUP(A86,bdd_V102[FINESS Géographique],bdd_V102[FINESS juridique],"")</f>
        <v>60798873</v>
      </c>
      <c r="D86" t="str">
        <f>_xlfn.XLOOKUP(C86,bdd_V102[FINESS juridique],bdd_V102[Raison sociale juridique],"")</f>
        <v>SOCIETE GESTION DES HAUTS DE NICE</v>
      </c>
      <c r="E86" s="1" t="str">
        <f>_xlfn.XLOOKUP(C86,bdd_V102[FINESS juridique],bdd_V102[[Région du FINESS juridique ]],"")</f>
        <v>PROVENCE-ALPES-CÔTE D'AZUR</v>
      </c>
      <c r="F86" s="1">
        <f>SUMIFS(bdd_V102[Activité combinée],bdd_V102[FINESS Géographique],A86)</f>
        <v>12631.5</v>
      </c>
      <c r="G86" s="1" t="str">
        <f>_xlfn.XLOOKUP(A86,bdd_V102[FINESS Géographique],bdd_V102[Validation prérequis SUN-ES],"")</f>
        <v>Oui</v>
      </c>
    </row>
    <row r="87" spans="1:7">
      <c r="A87" s="1">
        <v>60019262</v>
      </c>
      <c r="B87" t="str">
        <f>_xlfn.XLOOKUP(A87,bdd_V102[FINESS Géographique],bdd_V102[[Raison sociale ]],"")</f>
        <v>HJ AGORA CENTER CAGNES SUR MER</v>
      </c>
      <c r="C87" s="146">
        <f>_xlfn.XLOOKUP(A87,bdd_V102[FINESS Géographique],bdd_V102[FINESS juridique],"")</f>
        <v>60800174</v>
      </c>
      <c r="D87" t="str">
        <f>_xlfn.XLOOKUP(C87,bdd_V102[FINESS juridique],bdd_V102[Raison sociale juridique],"")</f>
        <v>FONDATION LENVAL</v>
      </c>
      <c r="E87" s="1" t="str">
        <f>_xlfn.XLOOKUP(C87,bdd_V102[FINESS juridique],bdd_V102[[Région du FINESS juridique ]],"")</f>
        <v>PROVENCE-ALPES-CÔTE D'AZUR</v>
      </c>
      <c r="F87" s="1">
        <f>SUMIFS(bdd_V102[Activité combinée],bdd_V102[FINESS Géographique],A87)</f>
        <v>439.75</v>
      </c>
      <c r="G87" s="1" t="str">
        <f>_xlfn.XLOOKUP(A87,bdd_V102[FINESS Géographique],bdd_V102[Validation prérequis SUN-ES],"")</f>
        <v>Non</v>
      </c>
    </row>
    <row r="88" spans="1:7">
      <c r="A88" s="1">
        <v>60019973</v>
      </c>
      <c r="B88" t="str">
        <f>_xlfn.XLOOKUP(A88,bdd_V102[FINESS Géographique],bdd_V102[[Raison sociale ]],"")</f>
        <v>HJ LENVAL SECTEUR 06I04</v>
      </c>
      <c r="C88" s="146">
        <f>_xlfn.XLOOKUP(A88,bdd_V102[FINESS Géographique],bdd_V102[FINESS juridique],"")</f>
        <v>60800174</v>
      </c>
      <c r="D88" t="str">
        <f>_xlfn.XLOOKUP(C88,bdd_V102[FINESS juridique],bdd_V102[Raison sociale juridique],"")</f>
        <v>FONDATION LENVAL</v>
      </c>
      <c r="E88" s="1" t="str">
        <f>_xlfn.XLOOKUP(C88,bdd_V102[FINESS juridique],bdd_V102[[Région du FINESS juridique ]],"")</f>
        <v>PROVENCE-ALPES-CÔTE D'AZUR</v>
      </c>
      <c r="F88" s="1">
        <f>SUMIFS(bdd_V102[Activité combinée],bdd_V102[FINESS Géographique],A88)</f>
        <v>1068</v>
      </c>
      <c r="G88" s="1" t="str">
        <f>_xlfn.XLOOKUP(A88,bdd_V102[FINESS Géographique],bdd_V102[Validation prérequis SUN-ES],"")</f>
        <v>Non</v>
      </c>
    </row>
    <row r="89" spans="1:7">
      <c r="A89" s="1">
        <v>60780947</v>
      </c>
      <c r="B89" t="str">
        <f>_xlfn.XLOOKUP(A89,bdd_V102[FINESS Géographique],bdd_V102[[Raison sociale ]],"")</f>
        <v>HOP PEDIATRIQUES DE NICE CHU LENVAL</v>
      </c>
      <c r="C89" s="146">
        <f>_xlfn.XLOOKUP(A89,bdd_V102[FINESS Géographique],bdd_V102[FINESS juridique],"")</f>
        <v>60800174</v>
      </c>
      <c r="D89" t="str">
        <f>_xlfn.XLOOKUP(C89,bdd_V102[FINESS juridique],bdd_V102[Raison sociale juridique],"")</f>
        <v>FONDATION LENVAL</v>
      </c>
      <c r="E89" s="1" t="str">
        <f>_xlfn.XLOOKUP(C89,bdd_V102[FINESS juridique],bdd_V102[[Région du FINESS juridique ]],"")</f>
        <v>PROVENCE-ALPES-CÔTE D'AZUR</v>
      </c>
      <c r="F89" s="1">
        <f>SUMIFS(bdd_V102[Activité combinée],bdd_V102[FINESS Géographique],A89)</f>
        <v>46065.5</v>
      </c>
      <c r="G89" s="1" t="str">
        <f>_xlfn.XLOOKUP(A89,bdd_V102[FINESS Géographique],bdd_V102[Validation prérequis SUN-ES],"")</f>
        <v>Oui</v>
      </c>
    </row>
    <row r="90" spans="1:7">
      <c r="A90" s="1">
        <v>60781069</v>
      </c>
      <c r="B90" t="str">
        <f>_xlfn.XLOOKUP(A90,bdd_V102[FINESS Géographique],bdd_V102[[Raison sociale ]],"")</f>
        <v>HJ COSTANZO 06I05</v>
      </c>
      <c r="C90" s="146">
        <f>_xlfn.XLOOKUP(A90,bdd_V102[FINESS Géographique],bdd_V102[FINESS juridique],"")</f>
        <v>60800174</v>
      </c>
      <c r="D90" t="str">
        <f>_xlfn.XLOOKUP(C90,bdd_V102[FINESS juridique],bdd_V102[Raison sociale juridique],"")</f>
        <v>FONDATION LENVAL</v>
      </c>
      <c r="E90" s="1" t="str">
        <f>_xlfn.XLOOKUP(C90,bdd_V102[FINESS juridique],bdd_V102[[Région du FINESS juridique ]],"")</f>
        <v>PROVENCE-ALPES-CÔTE D'AZUR</v>
      </c>
      <c r="F90" s="1">
        <f>SUMIFS(bdd_V102[Activité combinée],bdd_V102[FINESS Géographique],A90)</f>
        <v>1147.5</v>
      </c>
      <c r="G90" s="1" t="str">
        <f>_xlfn.XLOOKUP(A90,bdd_V102[FINESS Géographique],bdd_V102[Validation prérequis SUN-ES],"")</f>
        <v>Non</v>
      </c>
    </row>
    <row r="91" spans="1:7">
      <c r="A91" s="1">
        <v>60788759</v>
      </c>
      <c r="B91" t="str">
        <f>_xlfn.XLOOKUP(A91,bdd_V102[FINESS Géographique],bdd_V102[[Raison sociale ]],"")</f>
        <v>HJ JEUNES ENFANTS LENVAL SECTEUR 06I03</v>
      </c>
      <c r="C91" s="146">
        <f>_xlfn.XLOOKUP(A91,bdd_V102[FINESS Géographique],bdd_V102[FINESS juridique],"")</f>
        <v>60800174</v>
      </c>
      <c r="D91" t="str">
        <f>_xlfn.XLOOKUP(C91,bdd_V102[FINESS juridique],bdd_V102[Raison sociale juridique],"")</f>
        <v>FONDATION LENVAL</v>
      </c>
      <c r="E91" s="1" t="str">
        <f>_xlfn.XLOOKUP(C91,bdd_V102[FINESS juridique],bdd_V102[[Région du FINESS juridique ]],"")</f>
        <v>PROVENCE-ALPES-CÔTE D'AZUR</v>
      </c>
      <c r="F91" s="1">
        <f>SUMIFS(bdd_V102[Activité combinée],bdd_V102[FINESS Géographique],A91)</f>
        <v>965.25</v>
      </c>
      <c r="G91" s="1" t="str">
        <f>_xlfn.XLOOKUP(A91,bdd_V102[FINESS Géographique],bdd_V102[Validation prérequis SUN-ES],"")</f>
        <v>Non</v>
      </c>
    </row>
    <row r="92" spans="1:7">
      <c r="A92" s="1">
        <v>60791472</v>
      </c>
      <c r="B92" t="str">
        <f>_xlfn.XLOOKUP(A92,bdd_V102[FINESS Géographique],bdd_V102[[Raison sociale ]],"")</f>
        <v>HJ LA CARAVELLE</v>
      </c>
      <c r="C92" s="146">
        <f>_xlfn.XLOOKUP(A92,bdd_V102[FINESS Géographique],bdd_V102[FINESS juridique],"")</f>
        <v>60800174</v>
      </c>
      <c r="D92" t="str">
        <f>_xlfn.XLOOKUP(C92,bdd_V102[FINESS juridique],bdd_V102[Raison sociale juridique],"")</f>
        <v>FONDATION LENVAL</v>
      </c>
      <c r="E92" s="1" t="str">
        <f>_xlfn.XLOOKUP(C92,bdd_V102[FINESS juridique],bdd_V102[[Région du FINESS juridique ]],"")</f>
        <v>PROVENCE-ALPES-CÔTE D'AZUR</v>
      </c>
      <c r="F92" s="1">
        <f>SUMIFS(bdd_V102[Activité combinée],bdd_V102[FINESS Géographique],A92)</f>
        <v>1025.75</v>
      </c>
      <c r="G92" s="1" t="str">
        <f>_xlfn.XLOOKUP(A92,bdd_V102[FINESS Géographique],bdd_V102[Validation prérequis SUN-ES],"")</f>
        <v>Non</v>
      </c>
    </row>
    <row r="93" spans="1:7">
      <c r="A93" s="1">
        <v>60793908</v>
      </c>
      <c r="B93" t="str">
        <f>_xlfn.XLOOKUP(A93,bdd_V102[FINESS Géographique],bdd_V102[[Raison sociale ]],"")</f>
        <v>HJ INTERSECTORIEL POUR ADOLESCENTS</v>
      </c>
      <c r="C93" s="146">
        <f>_xlfn.XLOOKUP(A93,bdd_V102[FINESS Géographique],bdd_V102[FINESS juridique],"")</f>
        <v>60800174</v>
      </c>
      <c r="D93" t="str">
        <f>_xlfn.XLOOKUP(C93,bdd_V102[FINESS juridique],bdd_V102[Raison sociale juridique],"")</f>
        <v>FONDATION LENVAL</v>
      </c>
      <c r="E93" s="1" t="str">
        <f>_xlfn.XLOOKUP(C93,bdd_V102[FINESS juridique],bdd_V102[[Région du FINESS juridique ]],"")</f>
        <v>PROVENCE-ALPES-CÔTE D'AZUR</v>
      </c>
      <c r="F93" s="1">
        <f>SUMIFS(bdd_V102[Activité combinée],bdd_V102[FINESS Géographique],A93)</f>
        <v>911.25</v>
      </c>
      <c r="G93" s="1" t="str">
        <f>_xlfn.XLOOKUP(A93,bdd_V102[FINESS Géographique],bdd_V102[Validation prérequis SUN-ES],"")</f>
        <v>Non</v>
      </c>
    </row>
    <row r="94" spans="1:7">
      <c r="A94" s="1">
        <v>70780168</v>
      </c>
      <c r="B94" t="str">
        <f>_xlfn.XLOOKUP(A94,bdd_V102[FINESS Géographique],bdd_V102[[Raison sociale ]],"")</f>
        <v>CLINIQUE DU VIVARAIS SAINT DOMINIQUE</v>
      </c>
      <c r="C94" s="146">
        <f>_xlfn.XLOOKUP(A94,bdd_V102[FINESS Géographique],bdd_V102[FINESS juridique],"")</f>
        <v>70000088</v>
      </c>
      <c r="D94" t="str">
        <f>_xlfn.XLOOKUP(C94,bdd_V102[FINESS juridique],bdd_V102[Raison sociale juridique],"")</f>
        <v>CLINIQUE DU VIVARAIS SAINT DOMINIQUE</v>
      </c>
      <c r="E94" s="1" t="str">
        <f>_xlfn.XLOOKUP(C94,bdd_V102[FINESS juridique],bdd_V102[[Région du FINESS juridique ]],"")</f>
        <v>AUVERGNE-RHÔNE-ALPES</v>
      </c>
      <c r="F94" s="1">
        <f>SUMIFS(bdd_V102[Activité combinée],bdd_V102[FINESS Géographique],A94)</f>
        <v>11235.5</v>
      </c>
      <c r="G94" s="1" t="str">
        <f>_xlfn.XLOOKUP(A94,bdd_V102[FINESS Géographique],bdd_V102[Validation prérequis SUN-ES],"")</f>
        <v>Oui</v>
      </c>
    </row>
    <row r="95" spans="1:7">
      <c r="A95" s="1">
        <v>70780424</v>
      </c>
      <c r="B95" t="str">
        <f>_xlfn.XLOOKUP(A95,bdd_V102[FINESS Géographique],bdd_V102[[Raison sociale ]],"")</f>
        <v>CLINIQUE PASTEUR</v>
      </c>
      <c r="C95" s="146">
        <f>_xlfn.XLOOKUP(A95,bdd_V102[FINESS Géographique],bdd_V102[FINESS juridique],"")</f>
        <v>70000245</v>
      </c>
      <c r="D95" t="str">
        <f>_xlfn.XLOOKUP(C95,bdd_V102[FINESS juridique],bdd_V102[Raison sociale juridique],"")</f>
        <v>HOPITAL PRIVE DROME ARDECHE</v>
      </c>
      <c r="E95" s="1" t="str">
        <f>_xlfn.XLOOKUP(C95,bdd_V102[FINESS juridique],bdd_V102[[Région du FINESS juridique ]],"")</f>
        <v>AUVERGNE-RHÔNE-ALPES</v>
      </c>
      <c r="F95" s="1">
        <f>SUMIFS(bdd_V102[Activité combinée],bdd_V102[FINESS Géographique],A95)</f>
        <v>39614</v>
      </c>
      <c r="G95" s="1" t="str">
        <f>_xlfn.XLOOKUP(A95,bdd_V102[FINESS Géographique],bdd_V102[Validation prérequis SUN-ES],"")</f>
        <v>Oui</v>
      </c>
    </row>
    <row r="96" spans="1:7">
      <c r="A96" s="1">
        <v>260006267</v>
      </c>
      <c r="B96" t="str">
        <f>_xlfn.XLOOKUP(A96,bdd_V102[FINESS Géographique],bdd_V102[[Raison sociale ]],"")</f>
        <v>CLINIQUE GENERALE VALENCE</v>
      </c>
      <c r="C96" s="146">
        <f>_xlfn.XLOOKUP(A96,bdd_V102[FINESS Géographique],bdd_V102[FINESS juridique],"")</f>
        <v>70000245</v>
      </c>
      <c r="D96" t="str">
        <f>_xlfn.XLOOKUP(C96,bdd_V102[FINESS juridique],bdd_V102[Raison sociale juridique],"")</f>
        <v>HOPITAL PRIVE DROME ARDECHE</v>
      </c>
      <c r="E96" s="1" t="str">
        <f>_xlfn.XLOOKUP(C96,bdd_V102[FINESS juridique],bdd_V102[[Région du FINESS juridique ]],"")</f>
        <v>AUVERGNE-RHÔNE-ALPES</v>
      </c>
      <c r="F96" s="1">
        <f>SUMIFS(bdd_V102[Activité combinée],bdd_V102[FINESS Géographique],A96)</f>
        <v>26782.5</v>
      </c>
      <c r="G96" s="1" t="str">
        <f>_xlfn.XLOOKUP(A96,bdd_V102[FINESS Géographique],bdd_V102[Validation prérequis SUN-ES],"")</f>
        <v>Oui</v>
      </c>
    </row>
    <row r="97" spans="1:7">
      <c r="A97" s="1">
        <v>70000096</v>
      </c>
      <c r="B97" t="str">
        <f>_xlfn.XLOOKUP(A97,bdd_V102[FINESS Géographique],bdd_V102[[Raison sociale ]],"")</f>
        <v>HOPITAL PRIVE DE SAINT AGREVE</v>
      </c>
      <c r="C97" s="146">
        <f>_xlfn.XLOOKUP(A97,bdd_V102[FINESS Géographique],bdd_V102[FINESS juridique],"")</f>
        <v>70780184</v>
      </c>
      <c r="D97" t="str">
        <f>_xlfn.XLOOKUP(C97,bdd_V102[FINESS juridique],bdd_V102[Raison sociale juridique],"")</f>
        <v>HOPITAL PRIVE DE SAINT AGREVE</v>
      </c>
      <c r="E97" s="1" t="str">
        <f>_xlfn.XLOOKUP(C97,bdd_V102[FINESS juridique],bdd_V102[[Région du FINESS juridique ]],"")</f>
        <v>AUVERGNE-RHÔNE-ALPES</v>
      </c>
      <c r="F97" s="1">
        <f>SUMIFS(bdd_V102[Activité combinée],bdd_V102[FINESS Géographique],A97)</f>
        <v>6436</v>
      </c>
      <c r="G97" s="1" t="str">
        <f>_xlfn.XLOOKUP(A97,bdd_V102[FINESS Géographique],bdd_V102[Validation prérequis SUN-ES],"")</f>
        <v>Non</v>
      </c>
    </row>
    <row r="98" spans="1:7">
      <c r="A98" s="1">
        <v>80010465</v>
      </c>
      <c r="B98" t="str">
        <f>_xlfn.XLOOKUP(A98,bdd_V102[FINESS Géographique],bdd_V102[[Raison sociale ]],"")</f>
        <v>GCS TERRIT ARDEN NORD SITE CH SEDAN</v>
      </c>
      <c r="C98" s="146">
        <f>_xlfn.XLOOKUP(A98,bdd_V102[FINESS Géographique],bdd_V102[FINESS juridique],"")</f>
        <v>80010242</v>
      </c>
      <c r="D98" t="str">
        <f>_xlfn.XLOOKUP(C98,bdd_V102[FINESS juridique],bdd_V102[Raison sociale juridique],"")</f>
        <v>GCS TERRITORIAL ARDENNE NORD</v>
      </c>
      <c r="E98" s="1" t="str">
        <f>_xlfn.XLOOKUP(C98,bdd_V102[FINESS juridique],bdd_V102[[Région du FINESS juridique ]],"")</f>
        <v>GRAND EST</v>
      </c>
      <c r="F98" s="1">
        <f>SUMIFS(bdd_V102[Activité combinée],bdd_V102[FINESS Géographique],A98)</f>
        <v>621.5</v>
      </c>
      <c r="G98" s="1" t="str">
        <f>_xlfn.XLOOKUP(A98,bdd_V102[FINESS Géographique],bdd_V102[Validation prérequis SUN-ES],"")</f>
        <v>Non</v>
      </c>
    </row>
    <row r="99" spans="1:7">
      <c r="A99" s="1">
        <v>80010473</v>
      </c>
      <c r="B99" t="str">
        <f>_xlfn.XLOOKUP(A99,bdd_V102[FINESS Géographique],bdd_V102[[Raison sociale ]],"")</f>
        <v>GCS TERRIT ARDEN NORD SITE CH CHARLEVI</v>
      </c>
      <c r="C99" s="146">
        <f>_xlfn.XLOOKUP(A99,bdd_V102[FINESS Géographique],bdd_V102[FINESS juridique],"")</f>
        <v>80010242</v>
      </c>
      <c r="D99" t="str">
        <f>_xlfn.XLOOKUP(C99,bdd_V102[FINESS juridique],bdd_V102[Raison sociale juridique],"")</f>
        <v>GCS TERRITORIAL ARDENNE NORD</v>
      </c>
      <c r="E99" s="1" t="str">
        <f>_xlfn.XLOOKUP(C99,bdd_V102[FINESS juridique],bdd_V102[[Région du FINESS juridique ]],"")</f>
        <v>GRAND EST</v>
      </c>
      <c r="F99" s="1">
        <f>SUMIFS(bdd_V102[Activité combinée],bdd_V102[FINESS Géographique],A99)</f>
        <v>20786.5</v>
      </c>
      <c r="G99" s="1" t="str">
        <f>_xlfn.XLOOKUP(A99,bdd_V102[FINESS Géographique],bdd_V102[Validation prérequis SUN-ES],"")</f>
        <v>Non</v>
      </c>
    </row>
    <row r="100" spans="1:7">
      <c r="A100" s="1">
        <v>80011257</v>
      </c>
      <c r="B100" t="str">
        <f>_xlfn.XLOOKUP(A100,bdd_V102[FINESS Géographique],bdd_V102[[Raison sociale ]],"")</f>
        <v>GCS ES HAD DES ARDENNES SITE RETHEL</v>
      </c>
      <c r="C100" s="146">
        <f>_xlfn.XLOOKUP(A100,bdd_V102[FINESS Géographique],bdd_V102[FINESS juridique],"")</f>
        <v>80011224</v>
      </c>
      <c r="D100" t="str">
        <f>_xlfn.XLOOKUP(C100,bdd_V102[FINESS juridique],bdd_V102[Raison sociale juridique],"")</f>
        <v>GCS ES HAD DES ARDENNES</v>
      </c>
      <c r="E100" s="1" t="str">
        <f>_xlfn.XLOOKUP(C100,bdd_V102[FINESS juridique],bdd_V102[[Région du FINESS juridique ]],"")</f>
        <v>GRAND EST</v>
      </c>
      <c r="F100" s="1">
        <f>SUMIFS(bdd_V102[Activité combinée],bdd_V102[FINESS Géographique],A100)</f>
        <v>2403.5</v>
      </c>
      <c r="G100" s="1" t="str">
        <f>_xlfn.XLOOKUP(A100,bdd_V102[FINESS Géographique],bdd_V102[Validation prérequis SUN-ES],"")</f>
        <v>Non</v>
      </c>
    </row>
    <row r="101" spans="1:7">
      <c r="A101" s="1">
        <v>80011265</v>
      </c>
      <c r="B101" t="str">
        <f>_xlfn.XLOOKUP(A101,bdd_V102[FINESS Géographique],bdd_V102[[Raison sociale ]],"")</f>
        <v>GCS ES HAD ARDENNES SITE CHARLEVILLE</v>
      </c>
      <c r="C101" s="146">
        <f>_xlfn.XLOOKUP(A101,bdd_V102[FINESS Géographique],bdd_V102[FINESS juridique],"")</f>
        <v>80011224</v>
      </c>
      <c r="D101" t="str">
        <f>_xlfn.XLOOKUP(C101,bdd_V102[FINESS juridique],bdd_V102[Raison sociale juridique],"")</f>
        <v>GCS ES HAD DES ARDENNES</v>
      </c>
      <c r="E101" s="1" t="str">
        <f>_xlfn.XLOOKUP(C101,bdd_V102[FINESS juridique],bdd_V102[[Région du FINESS juridique ]],"")</f>
        <v>GRAND EST</v>
      </c>
      <c r="F101" s="1">
        <f>SUMIFS(bdd_V102[Activité combinée],bdd_V102[FINESS Géographique],A101)</f>
        <v>5899.5</v>
      </c>
      <c r="G101" s="1" t="str">
        <f>_xlfn.XLOOKUP(A101,bdd_V102[FINESS Géographique],bdd_V102[Validation prérequis SUN-ES],"")</f>
        <v>Non</v>
      </c>
    </row>
    <row r="102" spans="1:7">
      <c r="A102" s="1">
        <v>100000082</v>
      </c>
      <c r="B102" t="str">
        <f>_xlfn.XLOOKUP(A102,bdd_V102[FINESS Géographique],bdd_V102[[Raison sociale ]],"")</f>
        <v>CLINIQUE DU PAYS DE SEINE</v>
      </c>
      <c r="C102" s="146">
        <f>_xlfn.XLOOKUP(A102,bdd_V102[FINESS Géographique],bdd_V102[FINESS juridique],"")</f>
        <v>100001148</v>
      </c>
      <c r="D102" t="str">
        <f>_xlfn.XLOOKUP(C102,bdd_V102[FINESS juridique],bdd_V102[Raison sociale juridique],"")</f>
        <v>SAS LA CLINIQUE DE ROMILLY</v>
      </c>
      <c r="E102" s="1" t="str">
        <f>_xlfn.XLOOKUP(C102,bdd_V102[FINESS juridique],bdd_V102[[Région du FINESS juridique ]],"")</f>
        <v>GRAND EST</v>
      </c>
      <c r="F102" s="1">
        <f>SUMIFS(bdd_V102[Activité combinée],bdd_V102[FINESS Géographique],A102)</f>
        <v>7868</v>
      </c>
      <c r="G102" s="1" t="str">
        <f>_xlfn.XLOOKUP(A102,bdd_V102[FINESS Géographique],bdd_V102[Validation prérequis SUN-ES],"")</f>
        <v>Oui</v>
      </c>
    </row>
    <row r="103" spans="1:7">
      <c r="A103" s="1">
        <v>100000124</v>
      </c>
      <c r="B103" t="str">
        <f>_xlfn.XLOOKUP(A103,bdd_V102[FINESS Géographique],bdd_V102[[Raison sociale ]],"")</f>
        <v>POLYCLINIQUE  MONTIER LA CELLE</v>
      </c>
      <c r="C103" s="146">
        <f>_xlfn.XLOOKUP(A103,bdd_V102[FINESS Géographique],bdd_V102[FINESS juridique],"")</f>
        <v>100009075</v>
      </c>
      <c r="D103" t="str">
        <f>_xlfn.XLOOKUP(C103,bdd_V102[FINESS juridique],bdd_V102[Raison sociale juridique],"")</f>
        <v>SAS POLYCLINIQUE MONTIER LA CELLE</v>
      </c>
      <c r="E103" s="1" t="str">
        <f>_xlfn.XLOOKUP(C103,bdd_V102[FINESS juridique],bdd_V102[[Région du FINESS juridique ]],"")</f>
        <v>GRAND EST</v>
      </c>
      <c r="F103" s="1">
        <f>SUMIFS(bdd_V102[Activité combinée],bdd_V102[FINESS Géographique],A103)</f>
        <v>31917.5</v>
      </c>
      <c r="G103" s="1" t="str">
        <f>_xlfn.XLOOKUP(A103,bdd_V102[FINESS Géographique],bdd_V102[Validation prérequis SUN-ES],"")</f>
        <v>Oui</v>
      </c>
    </row>
    <row r="104" spans="1:7">
      <c r="A104" s="1">
        <v>100010362</v>
      </c>
      <c r="B104" t="str">
        <f>_xlfn.XLOOKUP(A104,bdd_V102[FINESS Géographique],bdd_V102[[Raison sociale ]],"")</f>
        <v>GCS PATCS CRRF COS PASTEUR 1</v>
      </c>
      <c r="C104" s="146">
        <f>_xlfn.XLOOKUP(A104,bdd_V102[FINESS Géographique],bdd_V102[FINESS juridique],"")</f>
        <v>100010347</v>
      </c>
      <c r="D104" t="str">
        <f>_xlfn.XLOOKUP(C104,bdd_V102[FINESS juridique],bdd_V102[Raison sociale juridique],"")</f>
        <v>GCS PATCS</v>
      </c>
      <c r="E104" s="1" t="str">
        <f>_xlfn.XLOOKUP(C104,bdd_V102[FINESS juridique],bdd_V102[[Région du FINESS juridique ]],"")</f>
        <v>GRAND EST</v>
      </c>
      <c r="F104" s="1">
        <f>SUMIFS(bdd_V102[Activité combinée],bdd_V102[FINESS Géographique],A104)</f>
        <v>14935.5</v>
      </c>
      <c r="G104" s="1" t="str">
        <f>_xlfn.XLOOKUP(A104,bdd_V102[FINESS Géographique],bdd_V102[Validation prérequis SUN-ES],"")</f>
        <v>Oui</v>
      </c>
    </row>
    <row r="105" spans="1:7">
      <c r="A105" s="1">
        <v>100010578</v>
      </c>
      <c r="B105" t="str">
        <f>_xlfn.XLOOKUP(A105,bdd_V102[FINESS Géographique],bdd_V102[[Raison sociale ]],"")</f>
        <v>GCS PATCS HAD</v>
      </c>
      <c r="C105" s="146">
        <f>_xlfn.XLOOKUP(A105,bdd_V102[FINESS Géographique],bdd_V102[FINESS juridique],"")</f>
        <v>100010347</v>
      </c>
      <c r="D105" t="str">
        <f>_xlfn.XLOOKUP(C105,bdd_V102[FINESS juridique],bdd_V102[Raison sociale juridique],"")</f>
        <v>GCS PATCS</v>
      </c>
      <c r="E105" s="1" t="str">
        <f>_xlfn.XLOOKUP(C105,bdd_V102[FINESS juridique],bdd_V102[[Région du FINESS juridique ]],"")</f>
        <v>GRAND EST</v>
      </c>
      <c r="F105" s="1">
        <f>SUMIFS(bdd_V102[Activité combinée],bdd_V102[FINESS Géographique],A105)</f>
        <v>6044.5</v>
      </c>
      <c r="G105" s="1" t="str">
        <f>_xlfn.XLOOKUP(A105,bdd_V102[FINESS Géographique],bdd_V102[Validation prérequis SUN-ES],"")</f>
        <v>Oui</v>
      </c>
    </row>
    <row r="106" spans="1:7">
      <c r="A106" s="1">
        <v>100011477</v>
      </c>
      <c r="B106" t="str">
        <f>_xlfn.XLOOKUP(A106,bdd_V102[FINESS Géographique],bdd_V102[[Raison sociale ]],"")</f>
        <v>GCS PATCS CRRF COS PASTEUR 2</v>
      </c>
      <c r="C106" s="146">
        <f>_xlfn.XLOOKUP(A106,bdd_V102[FINESS Géographique],bdd_V102[FINESS juridique],"")</f>
        <v>100010347</v>
      </c>
      <c r="D106" t="str">
        <f>_xlfn.XLOOKUP(C106,bdd_V102[FINESS juridique],bdd_V102[Raison sociale juridique],"")</f>
        <v>GCS PATCS</v>
      </c>
      <c r="E106" s="1" t="str">
        <f>_xlfn.XLOOKUP(C106,bdd_V102[FINESS juridique],bdd_V102[[Région du FINESS juridique ]],"")</f>
        <v>GRAND EST</v>
      </c>
      <c r="F106" s="1">
        <f>SUMIFS(bdd_V102[Activité combinée],bdd_V102[FINESS Géographique],A106)</f>
        <v>12051.5</v>
      </c>
      <c r="G106" s="1" t="str">
        <f>_xlfn.XLOOKUP(A106,bdd_V102[FINESS Géographique],bdd_V102[Validation prérequis SUN-ES],"")</f>
        <v>Non</v>
      </c>
    </row>
    <row r="107" spans="1:7">
      <c r="A107" s="1">
        <v>100010818</v>
      </c>
      <c r="B107" t="str">
        <f>_xlfn.XLOOKUP(A107,bdd_V102[FINESS Géographique],bdd_V102[[Raison sociale ]],"")</f>
        <v>GCS HOPITAL PRIVE DE L'AUBE SITE CLQ</v>
      </c>
      <c r="C107" s="146">
        <f>_xlfn.XLOOKUP(A107,bdd_V102[FINESS Géographique],bdd_V102[FINESS juridique],"")</f>
        <v>100010792</v>
      </c>
      <c r="D107" t="str">
        <f>_xlfn.XLOOKUP(C107,bdd_V102[FINESS juridique],bdd_V102[Raison sociale juridique],"")</f>
        <v>GCS HOPITAL PRIVE DE L'AUBE</v>
      </c>
      <c r="E107" s="1" t="str">
        <f>_xlfn.XLOOKUP(C107,bdd_V102[FINESS juridique],bdd_V102[[Région du FINESS juridique ]],"")</f>
        <v>GRAND EST</v>
      </c>
      <c r="F107" s="1">
        <f>SUMIFS(bdd_V102[Activité combinée],bdd_V102[FINESS Géographique],A107)</f>
        <v>15417.5</v>
      </c>
      <c r="G107" s="1" t="str">
        <f>_xlfn.XLOOKUP(A107,bdd_V102[FINESS Géographique],bdd_V102[Validation prérequis SUN-ES],"")</f>
        <v>Non</v>
      </c>
    </row>
    <row r="108" spans="1:7">
      <c r="A108" s="1">
        <v>100007285</v>
      </c>
      <c r="B108" t="str">
        <f>_xlfn.XLOOKUP(A108,bdd_V102[FINESS Géographique],bdd_V102[[Raison sociale ]],"")</f>
        <v>INSTITUT ASCLEPIADE</v>
      </c>
      <c r="C108" s="146">
        <f>_xlfn.XLOOKUP(A108,bdd_V102[FINESS Géographique],bdd_V102[FINESS juridique],"")</f>
        <v>100011287</v>
      </c>
      <c r="D108" t="str">
        <f>_xlfn.XLOOKUP(C108,bdd_V102[FINESS juridique],bdd_V102[Raison sociale juridique],"")</f>
        <v>SARL ASCLEPIADE</v>
      </c>
      <c r="E108" s="1" t="str">
        <f>_xlfn.XLOOKUP(C108,bdd_V102[FINESS juridique],bdd_V102[[Région du FINESS juridique ]],"")</f>
        <v>GRAND EST</v>
      </c>
      <c r="F108" s="1">
        <f>SUMIFS(bdd_V102[Activité combinée],bdd_V102[FINESS Géographique],A108)</f>
        <v>20396</v>
      </c>
      <c r="G108" s="1" t="str">
        <f>_xlfn.XLOOKUP(A108,bdd_V102[FINESS Géographique],bdd_V102[Validation prérequis SUN-ES],"")</f>
        <v>Oui</v>
      </c>
    </row>
    <row r="109" spans="1:7">
      <c r="A109" s="1">
        <v>110780152</v>
      </c>
      <c r="B109" t="str">
        <f>_xlfn.XLOOKUP(A109,bdd_V102[FINESS Géographique],bdd_V102[[Raison sociale ]],"")</f>
        <v>CLINIQUE DE MIREMONT BADENS</v>
      </c>
      <c r="C109" s="146">
        <f>_xlfn.XLOOKUP(A109,bdd_V102[FINESS Géographique],bdd_V102[FINESS juridique],"")</f>
        <v>110000064</v>
      </c>
      <c r="D109" t="str">
        <f>_xlfn.XLOOKUP(C109,bdd_V102[FINESS juridique],bdd_V102[Raison sociale juridique],"")</f>
        <v>SAS CLINIQUE DE MIREMONT</v>
      </c>
      <c r="E109" s="1" t="str">
        <f>_xlfn.XLOOKUP(C109,bdd_V102[FINESS juridique],bdd_V102[[Région du FINESS juridique ]],"")</f>
        <v>OCCITANIE</v>
      </c>
      <c r="F109" s="1">
        <f>SUMIFS(bdd_V102[Activité combinée],bdd_V102[FINESS Géographique],A109)</f>
        <v>13142.5</v>
      </c>
      <c r="G109" s="1" t="str">
        <f>_xlfn.XLOOKUP(A109,bdd_V102[FINESS Géographique],bdd_V102[Validation prérequis SUN-ES],"")</f>
        <v>Non</v>
      </c>
    </row>
    <row r="110" spans="1:7">
      <c r="A110" s="1">
        <v>110005048</v>
      </c>
      <c r="B110" t="str">
        <f>_xlfn.XLOOKUP(A110,bdd_V102[FINESS Géographique],bdd_V102[[Raison sociale ]],"")</f>
        <v>HAD HOPITAL PRIVE DU GRAND NARBONNE</v>
      </c>
      <c r="C110" s="146">
        <f>_xlfn.XLOOKUP(A110,bdd_V102[FINESS Géographique],bdd_V102[FINESS juridique],"")</f>
        <v>110000114</v>
      </c>
      <c r="D110" t="str">
        <f>_xlfn.XLOOKUP(C110,bdd_V102[FINESS juridique],bdd_V102[Raison sociale juridique],"")</f>
        <v>HOPITAL PRIVE DU GRAND NARBONNE</v>
      </c>
      <c r="E110" s="1" t="str">
        <f>_xlfn.XLOOKUP(C110,bdd_V102[FINESS juridique],bdd_V102[[Région du FINESS juridique ]],"")</f>
        <v>OCCITANIE</v>
      </c>
      <c r="F110" s="1">
        <f>SUMIFS(bdd_V102[Activité combinée],bdd_V102[FINESS Géographique],A110)</f>
        <v>8720.5</v>
      </c>
      <c r="G110" s="1" t="str">
        <f>_xlfn.XLOOKUP(A110,bdd_V102[FINESS Géographique],bdd_V102[Validation prérequis SUN-ES],"")</f>
        <v>Oui</v>
      </c>
    </row>
    <row r="111" spans="1:7">
      <c r="A111" s="1">
        <v>110780228</v>
      </c>
      <c r="B111" t="str">
        <f>_xlfn.XLOOKUP(A111,bdd_V102[FINESS Géographique],bdd_V102[[Raison sociale ]],"")</f>
        <v>HOPITAL PRIVE DU GRAND NARBONNE</v>
      </c>
      <c r="C111" s="146">
        <f>_xlfn.XLOOKUP(A111,bdd_V102[FINESS Géographique],bdd_V102[FINESS juridique],"")</f>
        <v>110000114</v>
      </c>
      <c r="D111" t="str">
        <f>_xlfn.XLOOKUP(C111,bdd_V102[FINESS juridique],bdd_V102[Raison sociale juridique],"")</f>
        <v>HOPITAL PRIVE DU GRAND NARBONNE</v>
      </c>
      <c r="E111" s="1" t="str">
        <f>_xlfn.XLOOKUP(C111,bdd_V102[FINESS juridique],bdd_V102[[Région du FINESS juridique ]],"")</f>
        <v>OCCITANIE</v>
      </c>
      <c r="F111" s="1">
        <f>SUMIFS(bdd_V102[Activité combinée],bdd_V102[FINESS Géographique],A111)</f>
        <v>72080</v>
      </c>
      <c r="G111" s="1" t="str">
        <f>_xlfn.XLOOKUP(A111,bdd_V102[FINESS Géographique],bdd_V102[Validation prérequis SUN-ES],"")</f>
        <v>Oui</v>
      </c>
    </row>
    <row r="112" spans="1:7">
      <c r="A112" s="1">
        <v>110780483</v>
      </c>
      <c r="B112" t="str">
        <f>_xlfn.XLOOKUP(A112,bdd_V102[FINESS Géographique],bdd_V102[[Raison sociale ]],"")</f>
        <v>POLYCL MONTREAL CARCASSONNE</v>
      </c>
      <c r="C112" s="146">
        <f>_xlfn.XLOOKUP(A112,bdd_V102[FINESS Géographique],bdd_V102[FINESS juridique],"")</f>
        <v>110000155</v>
      </c>
      <c r="D112" t="str">
        <f>_xlfn.XLOOKUP(C112,bdd_V102[FINESS juridique],bdd_V102[Raison sociale juridique],"")</f>
        <v>SAS POLYCL MONTREAL</v>
      </c>
      <c r="E112" s="1" t="str">
        <f>_xlfn.XLOOKUP(C112,bdd_V102[FINESS juridique],bdd_V102[[Région du FINESS juridique ]],"")</f>
        <v>OCCITANIE</v>
      </c>
      <c r="F112" s="1">
        <f>SUMIFS(bdd_V102[Activité combinée],bdd_V102[FINESS Géographique],A112)</f>
        <v>37032</v>
      </c>
      <c r="G112" s="1" t="str">
        <f>_xlfn.XLOOKUP(A112,bdd_V102[FINESS Géographique],bdd_V102[Validation prérequis SUN-ES],"")</f>
        <v>Oui</v>
      </c>
    </row>
    <row r="113" spans="1:7">
      <c r="A113" s="1">
        <v>110003118</v>
      </c>
      <c r="B113" t="str">
        <f>_xlfn.XLOOKUP(A113,bdd_V102[FINESS Géographique],bdd_V102[[Raison sociale ]],"")</f>
        <v>CL DU SUD CARCASSONNE</v>
      </c>
      <c r="C113" s="146">
        <f>_xlfn.XLOOKUP(A113,bdd_V102[FINESS Géographique],bdd_V102[FINESS juridique],"")</f>
        <v>110007341</v>
      </c>
      <c r="D113" t="str">
        <f>_xlfn.XLOOKUP(C113,bdd_V102[FINESS juridique],bdd_V102[Raison sociale juridique],"")</f>
        <v>SAS CLINIQUE DU SUD</v>
      </c>
      <c r="E113" s="1" t="str">
        <f>_xlfn.XLOOKUP(C113,bdd_V102[FINESS juridique],bdd_V102[[Région du FINESS juridique ]],"")</f>
        <v>OCCITANIE</v>
      </c>
      <c r="F113" s="1">
        <f>SUMIFS(bdd_V102[Activité combinée],bdd_V102[FINESS Géographique],A113)</f>
        <v>19422.5</v>
      </c>
      <c r="G113" s="1" t="str">
        <f>_xlfn.XLOOKUP(A113,bdd_V102[FINESS Géographique],bdd_V102[Validation prérequis SUN-ES],"")</f>
        <v>Oui</v>
      </c>
    </row>
    <row r="114" spans="1:7">
      <c r="A114" s="1">
        <v>110007630</v>
      </c>
      <c r="B114" t="str">
        <f>_xlfn.XLOOKUP(A114,bdd_V102[FINESS Géographique],bdd_V102[[Raison sociale ]],"")</f>
        <v>SSR CTRE LORDAT CASTELNAUDARY</v>
      </c>
      <c r="C114" s="146">
        <f>_xlfn.XLOOKUP(A114,bdd_V102[FINESS Géographique],bdd_V102[FINESS juridique],"")</f>
        <v>110008810</v>
      </c>
      <c r="D114" t="str">
        <f>_xlfn.XLOOKUP(C114,bdd_V102[FINESS juridique],bdd_V102[Raison sociale juridique],"")</f>
        <v>A3S</v>
      </c>
      <c r="E114" s="1" t="str">
        <f>_xlfn.XLOOKUP(C114,bdd_V102[FINESS juridique],bdd_V102[[Région du FINESS juridique ]],"")</f>
        <v>OCCITANIE</v>
      </c>
      <c r="F114" s="1">
        <f>SUMIFS(bdd_V102[Activité combinée],bdd_V102[FINESS Géographique],A114)</f>
        <v>7503.5</v>
      </c>
      <c r="G114" s="1" t="str">
        <f>_xlfn.XLOOKUP(A114,bdd_V102[FINESS Géographique],bdd_V102[Validation prérequis SUN-ES],"")</f>
        <v>Non</v>
      </c>
    </row>
    <row r="115" spans="1:7">
      <c r="A115" s="1">
        <v>110002946</v>
      </c>
      <c r="B115" t="str">
        <f>_xlfn.XLOOKUP(A115,bdd_V102[FINESS Géographique],bdd_V102[[Raison sociale ]],"")</f>
        <v>CL LES OLIVIERS LEZIGNAN USSAP</v>
      </c>
      <c r="C115" s="146">
        <f>_xlfn.XLOOKUP(A115,bdd_V102[FINESS Géographique],bdd_V102[FINESS juridique],"")</f>
        <v>110786324</v>
      </c>
      <c r="D115" t="str">
        <f>_xlfn.XLOOKUP(C115,bdd_V102[FINESS juridique],bdd_V102[Raison sociale juridique],"")</f>
        <v>USSAP</v>
      </c>
      <c r="E115" s="1" t="str">
        <f>_xlfn.XLOOKUP(C115,bdd_V102[FINESS juridique],bdd_V102[[Région du FINESS juridique ]],"")</f>
        <v>OCCITANIE</v>
      </c>
      <c r="F115" s="1">
        <f>SUMIFS(bdd_V102[Activité combinée],bdd_V102[FINESS Géographique],A115)</f>
        <v>3060</v>
      </c>
      <c r="G115" s="1" t="str">
        <f>_xlfn.XLOOKUP(A115,bdd_V102[FINESS Géographique],bdd_V102[Validation prérequis SUN-ES],"")</f>
        <v>Non</v>
      </c>
    </row>
    <row r="116" spans="1:7">
      <c r="A116" s="1">
        <v>110004371</v>
      </c>
      <c r="B116" t="str">
        <f>_xlfn.XLOOKUP(A116,bdd_V102[FINESS Géographique],bdd_V102[[Raison sociale ]],"")</f>
        <v>HJ PSY GEN PA LIMOUX CHENIER USSAP</v>
      </c>
      <c r="C116" s="146">
        <f>_xlfn.XLOOKUP(A116,bdd_V102[FINESS Géographique],bdd_V102[FINESS juridique],"")</f>
        <v>110786324</v>
      </c>
      <c r="D116" t="str">
        <f>_xlfn.XLOOKUP(C116,bdd_V102[FINESS juridique],bdd_V102[Raison sociale juridique],"")</f>
        <v>USSAP</v>
      </c>
      <c r="E116" s="1" t="str">
        <f>_xlfn.XLOOKUP(C116,bdd_V102[FINESS juridique],bdd_V102[[Région du FINESS juridique ]],"")</f>
        <v>OCCITANIE</v>
      </c>
      <c r="F116" s="1">
        <f>SUMIFS(bdd_V102[Activité combinée],bdd_V102[FINESS Géographique],A116)</f>
        <v>986.5</v>
      </c>
      <c r="G116" s="1" t="str">
        <f>_xlfn.XLOOKUP(A116,bdd_V102[FINESS Géographique],bdd_V102[Validation prérequis SUN-ES],"")</f>
        <v>Non</v>
      </c>
    </row>
    <row r="117" spans="1:7">
      <c r="A117" s="1">
        <v>110004397</v>
      </c>
      <c r="B117" t="str">
        <f>_xlfn.XLOOKUP(A117,bdd_V102[FINESS Géographique],bdd_V102[[Raison sociale ]],"")</f>
        <v>CL VERDEAU PAILLES CARCASSONNE USSAP</v>
      </c>
      <c r="C117" s="146">
        <f>_xlfn.XLOOKUP(A117,bdd_V102[FINESS Géographique],bdd_V102[FINESS juridique],"")</f>
        <v>110786324</v>
      </c>
      <c r="D117" t="str">
        <f>_xlfn.XLOOKUP(C117,bdd_V102[FINESS juridique],bdd_V102[Raison sociale juridique],"")</f>
        <v>USSAP</v>
      </c>
      <c r="E117" s="1" t="str">
        <f>_xlfn.XLOOKUP(C117,bdd_V102[FINESS juridique],bdd_V102[[Région du FINESS juridique ]],"")</f>
        <v>OCCITANIE</v>
      </c>
      <c r="F117" s="1">
        <f>SUMIFS(bdd_V102[Activité combinée],bdd_V102[FINESS Géographique],A117)</f>
        <v>5588</v>
      </c>
      <c r="G117" s="1" t="str">
        <f>_xlfn.XLOOKUP(A117,bdd_V102[FINESS Géographique],bdd_V102[Validation prérequis SUN-ES],"")</f>
        <v>Non</v>
      </c>
    </row>
    <row r="118" spans="1:7">
      <c r="A118" s="1">
        <v>110005279</v>
      </c>
      <c r="B118" t="str">
        <f>_xlfn.XLOOKUP(A118,bdd_V102[FINESS Géographique],bdd_V102[[Raison sociale ]],"")</f>
        <v>CL VIA DOMITIA NARBONNE USSAP</v>
      </c>
      <c r="C118" s="146">
        <f>_xlfn.XLOOKUP(A118,bdd_V102[FINESS Géographique],bdd_V102[FINESS juridique],"")</f>
        <v>110786324</v>
      </c>
      <c r="D118" t="str">
        <f>_xlfn.XLOOKUP(C118,bdd_V102[FINESS juridique],bdd_V102[Raison sociale juridique],"")</f>
        <v>USSAP</v>
      </c>
      <c r="E118" s="1" t="str">
        <f>_xlfn.XLOOKUP(C118,bdd_V102[FINESS juridique],bdd_V102[[Région du FINESS juridique ]],"")</f>
        <v>OCCITANIE</v>
      </c>
      <c r="F118" s="1">
        <f>SUMIFS(bdd_V102[Activité combinée],bdd_V102[FINESS Géographique],A118)</f>
        <v>3939</v>
      </c>
      <c r="G118" s="1" t="str">
        <f>_xlfn.XLOOKUP(A118,bdd_V102[FINESS Géographique],bdd_V102[Validation prérequis SUN-ES],"")</f>
        <v>Non</v>
      </c>
    </row>
    <row r="119" spans="1:7">
      <c r="A119" s="1">
        <v>110006376</v>
      </c>
      <c r="B119" t="str">
        <f>_xlfn.XLOOKUP(A119,bdd_V102[FINESS Géographique],bdd_V102[[Raison sociale ]],"")</f>
        <v>HJ PSY GEN CASTELNAUDARY USSAP</v>
      </c>
      <c r="C119" s="146">
        <f>_xlfn.XLOOKUP(A119,bdd_V102[FINESS Géographique],bdd_V102[FINESS juridique],"")</f>
        <v>110786324</v>
      </c>
      <c r="D119" t="str">
        <f>_xlfn.XLOOKUP(C119,bdd_V102[FINESS juridique],bdd_V102[Raison sociale juridique],"")</f>
        <v>USSAP</v>
      </c>
      <c r="E119" s="1" t="str">
        <f>_xlfn.XLOOKUP(C119,bdd_V102[FINESS juridique],bdd_V102[[Région du FINESS juridique ]],"")</f>
        <v>OCCITANIE</v>
      </c>
      <c r="F119" s="1">
        <f>SUMIFS(bdd_V102[Activité combinée],bdd_V102[FINESS Géographique],A119)</f>
        <v>415.25</v>
      </c>
      <c r="G119" s="1" t="str">
        <f>_xlfn.XLOOKUP(A119,bdd_V102[FINESS Géographique],bdd_V102[Validation prérequis SUN-ES],"")</f>
        <v>Non</v>
      </c>
    </row>
    <row r="120" spans="1:7">
      <c r="A120" s="1">
        <v>110006384</v>
      </c>
      <c r="B120" t="str">
        <f>_xlfn.XLOOKUP(A120,bdd_V102[FINESS Géographique],bdd_V102[[Raison sociale ]],"")</f>
        <v>HJ PIJ CASTELNAUDARY USSAP</v>
      </c>
      <c r="C120" s="146">
        <f>_xlfn.XLOOKUP(A120,bdd_V102[FINESS Géographique],bdd_V102[FINESS juridique],"")</f>
        <v>110786324</v>
      </c>
      <c r="D120" t="str">
        <f>_xlfn.XLOOKUP(C120,bdd_V102[FINESS juridique],bdd_V102[Raison sociale juridique],"")</f>
        <v>USSAP</v>
      </c>
      <c r="E120" s="1" t="str">
        <f>_xlfn.XLOOKUP(C120,bdd_V102[FINESS juridique],bdd_V102[[Région du FINESS juridique ]],"")</f>
        <v>OCCITANIE</v>
      </c>
      <c r="F120" s="1">
        <f>SUMIFS(bdd_V102[Activité combinée],bdd_V102[FINESS Géographique],A120)</f>
        <v>371.75</v>
      </c>
      <c r="G120" s="1" t="str">
        <f>_xlfn.XLOOKUP(A120,bdd_V102[FINESS Géographique],bdd_V102[Validation prérequis SUN-ES],"")</f>
        <v>Non</v>
      </c>
    </row>
    <row r="121" spans="1:7">
      <c r="A121" s="1">
        <v>110006392</v>
      </c>
      <c r="B121" t="str">
        <f>_xlfn.XLOOKUP(A121,bdd_V102[FINESS Géographique],bdd_V102[[Raison sociale ]],"")</f>
        <v>HJ PSY GEN LEZIGNAN USSAP</v>
      </c>
      <c r="C121" s="146">
        <f>_xlfn.XLOOKUP(A121,bdd_V102[FINESS Géographique],bdd_V102[FINESS juridique],"")</f>
        <v>110786324</v>
      </c>
      <c r="D121" t="str">
        <f>_xlfn.XLOOKUP(C121,bdd_V102[FINESS juridique],bdd_V102[Raison sociale juridique],"")</f>
        <v>USSAP</v>
      </c>
      <c r="E121" s="1" t="str">
        <f>_xlfn.XLOOKUP(C121,bdd_V102[FINESS juridique],bdd_V102[[Région du FINESS juridique ]],"")</f>
        <v>OCCITANIE</v>
      </c>
      <c r="F121" s="1">
        <f>SUMIFS(bdd_V102[Activité combinée],bdd_V102[FINESS Géographique],A121)</f>
        <v>554.5</v>
      </c>
      <c r="G121" s="1" t="str">
        <f>_xlfn.XLOOKUP(A121,bdd_V102[FINESS Géographique],bdd_V102[Validation prérequis SUN-ES],"")</f>
        <v>Non</v>
      </c>
    </row>
    <row r="122" spans="1:7">
      <c r="A122" s="1">
        <v>110007010</v>
      </c>
      <c r="B122" t="str">
        <f>_xlfn.XLOOKUP(A122,bdd_V102[FINESS Géographique],bdd_V102[[Raison sociale ]],"")</f>
        <v>HJ PSY GEN CARCASSONNE BEAL USSAP</v>
      </c>
      <c r="C122" s="146">
        <f>_xlfn.XLOOKUP(A122,bdd_V102[FINESS Géographique],bdd_V102[FINESS juridique],"")</f>
        <v>110786324</v>
      </c>
      <c r="D122" t="str">
        <f>_xlfn.XLOOKUP(C122,bdd_V102[FINESS juridique],bdd_V102[Raison sociale juridique],"")</f>
        <v>USSAP</v>
      </c>
      <c r="E122" s="1" t="str">
        <f>_xlfn.XLOOKUP(C122,bdd_V102[FINESS juridique],bdd_V102[[Région du FINESS juridique ]],"")</f>
        <v>OCCITANIE</v>
      </c>
      <c r="F122" s="1">
        <f>SUMIFS(bdd_V102[Activité combinée],bdd_V102[FINESS Géographique],A122)</f>
        <v>1277</v>
      </c>
      <c r="G122" s="1" t="str">
        <f>_xlfn.XLOOKUP(A122,bdd_V102[FINESS Géographique],bdd_V102[Validation prérequis SUN-ES],"")</f>
        <v>Non</v>
      </c>
    </row>
    <row r="123" spans="1:7">
      <c r="A123" s="1">
        <v>110008778</v>
      </c>
      <c r="B123" t="str">
        <f>_xlfn.XLOOKUP(A123,bdd_V102[FINESS Géographique],bdd_V102[[Raison sociale ]],"")</f>
        <v>HJ PSY GEN LIMOUX MASSIA USSAP</v>
      </c>
      <c r="C123" s="146">
        <f>_xlfn.XLOOKUP(A123,bdd_V102[FINESS Géographique],bdd_V102[FINESS juridique],"")</f>
        <v>110786324</v>
      </c>
      <c r="D123" t="str">
        <f>_xlfn.XLOOKUP(C123,bdd_V102[FINESS juridique],bdd_V102[Raison sociale juridique],"")</f>
        <v>USSAP</v>
      </c>
      <c r="E123" s="1" t="str">
        <f>_xlfn.XLOOKUP(C123,bdd_V102[FINESS juridique],bdd_V102[[Région du FINESS juridique ]],"")</f>
        <v>OCCITANIE</v>
      </c>
      <c r="F123" s="1">
        <f>SUMIFS(bdd_V102[Activité combinée],bdd_V102[FINESS Géographique],A123)</f>
        <v>643.75</v>
      </c>
      <c r="G123" s="1" t="str">
        <f>_xlfn.XLOOKUP(A123,bdd_V102[FINESS Géographique],bdd_V102[Validation prérequis SUN-ES],"")</f>
        <v>Non</v>
      </c>
    </row>
    <row r="124" spans="1:7">
      <c r="A124" s="1">
        <v>110785516</v>
      </c>
      <c r="B124" t="str">
        <f>_xlfn.XLOOKUP(A124,bdd_V102[FINESS Géographique],bdd_V102[[Raison sociale ]],"")</f>
        <v>CL ARAGOU LES TILLEULS LIMOUX USSAP</v>
      </c>
      <c r="C124" s="146">
        <f>_xlfn.XLOOKUP(A124,bdd_V102[FINESS Géographique],bdd_V102[FINESS juridique],"")</f>
        <v>110786324</v>
      </c>
      <c r="D124" t="str">
        <f>_xlfn.XLOOKUP(C124,bdd_V102[FINESS juridique],bdd_V102[Raison sociale juridique],"")</f>
        <v>USSAP</v>
      </c>
      <c r="E124" s="1" t="str">
        <f>_xlfn.XLOOKUP(C124,bdd_V102[FINESS juridique],bdd_V102[[Région du FINESS juridique ]],"")</f>
        <v>OCCITANIE</v>
      </c>
      <c r="F124" s="1">
        <f>SUMIFS(bdd_V102[Activité combinée],bdd_V102[FINESS Géographique],A124)</f>
        <v>13147</v>
      </c>
      <c r="G124" s="1" t="str">
        <f>_xlfn.XLOOKUP(A124,bdd_V102[FINESS Géographique],bdd_V102[Validation prérequis SUN-ES],"")</f>
        <v>Non</v>
      </c>
    </row>
    <row r="125" spans="1:7">
      <c r="A125" s="1">
        <v>110785532</v>
      </c>
      <c r="B125" t="str">
        <f>_xlfn.XLOOKUP(A125,bdd_V102[FINESS Géographique],bdd_V102[[Raison sociale ]],"")</f>
        <v>HJ PIJ CARCASSONNE USSAP</v>
      </c>
      <c r="C125" s="146">
        <f>_xlfn.XLOOKUP(A125,bdd_V102[FINESS Géographique],bdd_V102[FINESS juridique],"")</f>
        <v>110786324</v>
      </c>
      <c r="D125" t="str">
        <f>_xlfn.XLOOKUP(C125,bdd_V102[FINESS juridique],bdd_V102[Raison sociale juridique],"")</f>
        <v>USSAP</v>
      </c>
      <c r="E125" s="1" t="str">
        <f>_xlfn.XLOOKUP(C125,bdd_V102[FINESS juridique],bdd_V102[[Région du FINESS juridique ]],"")</f>
        <v>OCCITANIE</v>
      </c>
      <c r="F125" s="1">
        <f>SUMIFS(bdd_V102[Activité combinée],bdd_V102[FINESS Géographique],A125)</f>
        <v>444.5</v>
      </c>
      <c r="G125" s="1" t="str">
        <f>_xlfn.XLOOKUP(A125,bdd_V102[FINESS Géographique],bdd_V102[Validation prérequis SUN-ES],"")</f>
        <v>Non</v>
      </c>
    </row>
    <row r="126" spans="1:7">
      <c r="A126" s="1">
        <v>110786555</v>
      </c>
      <c r="B126" t="str">
        <f>_xlfn.XLOOKUP(A126,bdd_V102[FINESS Géographique],bdd_V102[[Raison sociale ]],"")</f>
        <v>HJ PSY GEN LIMOUX 1ER MAI USSAP</v>
      </c>
      <c r="C126" s="146">
        <f>_xlfn.XLOOKUP(A126,bdd_V102[FINESS Géographique],bdd_V102[FINESS juridique],"")</f>
        <v>110786324</v>
      </c>
      <c r="D126" t="str">
        <f>_xlfn.XLOOKUP(C126,bdd_V102[FINESS juridique],bdd_V102[Raison sociale juridique],"")</f>
        <v>USSAP</v>
      </c>
      <c r="E126" s="1" t="str">
        <f>_xlfn.XLOOKUP(C126,bdd_V102[FINESS juridique],bdd_V102[[Région du FINESS juridique ]],"")</f>
        <v>OCCITANIE</v>
      </c>
      <c r="F126" s="1">
        <f>SUMIFS(bdd_V102[Activité combinée],bdd_V102[FINESS Géographique],A126)</f>
        <v>519.5</v>
      </c>
      <c r="G126" s="1" t="str">
        <f>_xlfn.XLOOKUP(A126,bdd_V102[FINESS Géographique],bdd_V102[Validation prérequis SUN-ES],"")</f>
        <v>Non</v>
      </c>
    </row>
    <row r="127" spans="1:7">
      <c r="A127" s="1">
        <v>110786738</v>
      </c>
      <c r="B127" t="str">
        <f>_xlfn.XLOOKUP(A127,bdd_V102[FINESS Géographique],bdd_V102[[Raison sociale ]],"")</f>
        <v>HJ PIJ LIMOUX USSAP</v>
      </c>
      <c r="C127" s="146">
        <f>_xlfn.XLOOKUP(A127,bdd_V102[FINESS Géographique],bdd_V102[FINESS juridique],"")</f>
        <v>110786324</v>
      </c>
      <c r="D127" t="str">
        <f>_xlfn.XLOOKUP(C127,bdd_V102[FINESS juridique],bdd_V102[Raison sociale juridique],"")</f>
        <v>USSAP</v>
      </c>
      <c r="E127" s="1" t="str">
        <f>_xlfn.XLOOKUP(C127,bdd_V102[FINESS juridique],bdd_V102[[Région du FINESS juridique ]],"")</f>
        <v>OCCITANIE</v>
      </c>
      <c r="F127" s="1">
        <f>SUMIFS(bdd_V102[Activité combinée],bdd_V102[FINESS Géographique],A127)</f>
        <v>380</v>
      </c>
      <c r="G127" s="1" t="str">
        <f>_xlfn.XLOOKUP(A127,bdd_V102[FINESS Géographique],bdd_V102[Validation prérequis SUN-ES],"")</f>
        <v>Non</v>
      </c>
    </row>
    <row r="128" spans="1:7">
      <c r="A128" s="1">
        <v>110786746</v>
      </c>
      <c r="B128" t="str">
        <f>_xlfn.XLOOKUP(A128,bdd_V102[FINESS Géographique],bdd_V102[[Raison sociale ]],"")</f>
        <v>SSR LIMOUX ARAGOU LES TILLEULS USSAP</v>
      </c>
      <c r="C128" s="146">
        <f>_xlfn.XLOOKUP(A128,bdd_V102[FINESS Géographique],bdd_V102[FINESS juridique],"")</f>
        <v>110786324</v>
      </c>
      <c r="D128" t="str">
        <f>_xlfn.XLOOKUP(C128,bdd_V102[FINESS juridique],bdd_V102[Raison sociale juridique],"")</f>
        <v>USSAP</v>
      </c>
      <c r="E128" s="1" t="str">
        <f>_xlfn.XLOOKUP(C128,bdd_V102[FINESS juridique],bdd_V102[[Région du FINESS juridique ]],"")</f>
        <v>OCCITANIE</v>
      </c>
      <c r="F128" s="1">
        <f>SUMIFS(bdd_V102[Activité combinée],bdd_V102[FINESS Géographique],A128)</f>
        <v>11904</v>
      </c>
      <c r="G128" s="1" t="str">
        <f>_xlfn.XLOOKUP(A128,bdd_V102[FINESS Géographique],bdd_V102[Validation prérequis SUN-ES],"")</f>
        <v>Non</v>
      </c>
    </row>
    <row r="129" spans="1:7">
      <c r="A129" s="1">
        <v>660009341</v>
      </c>
      <c r="B129" t="str">
        <f>_xlfn.XLOOKUP(A129,bdd_V102[FINESS Géographique],bdd_V102[[Raison sociale ]],"")</f>
        <v>USLD LES PATIOS D'ARGENT ARLES SUR T</v>
      </c>
      <c r="C129" s="146">
        <f>_xlfn.XLOOKUP(A129,bdd_V102[FINESS Géographique],bdd_V102[FINESS juridique],"")</f>
        <v>110786324</v>
      </c>
      <c r="D129" t="str">
        <f>_xlfn.XLOOKUP(C129,bdd_V102[FINESS juridique],bdd_V102[Raison sociale juridique],"")</f>
        <v>USSAP</v>
      </c>
      <c r="E129" s="1" t="str">
        <f>_xlfn.XLOOKUP(C129,bdd_V102[FINESS juridique],bdd_V102[[Région du FINESS juridique ]],"")</f>
        <v>OCCITANIE</v>
      </c>
      <c r="F129" s="1">
        <f>SUMIFS(bdd_V102[Activité combinée],bdd_V102[FINESS Géographique],A129)</f>
        <v>9703.5</v>
      </c>
      <c r="G129" s="1" t="str">
        <f>_xlfn.XLOOKUP(A129,bdd_V102[FINESS Géographique],bdd_V102[Validation prérequis SUN-ES],"")</f>
        <v>Non</v>
      </c>
    </row>
    <row r="130" spans="1:7">
      <c r="A130" s="1">
        <v>660010174</v>
      </c>
      <c r="B130" t="str">
        <f>_xlfn.XLOOKUP(A130,bdd_V102[FINESS Géographique],bdd_V102[[Raison sociale ]],"")</f>
        <v>PSR BOUFFARD VERCELLI SITE CHPERPIGNAN</v>
      </c>
      <c r="C130" s="146">
        <f>_xlfn.XLOOKUP(A130,bdd_V102[FINESS Géographique],bdd_V102[FINESS juridique],"")</f>
        <v>110786324</v>
      </c>
      <c r="D130" t="str">
        <f>_xlfn.XLOOKUP(C130,bdd_V102[FINESS juridique],bdd_V102[Raison sociale juridique],"")</f>
        <v>USSAP</v>
      </c>
      <c r="E130" s="1" t="str">
        <f>_xlfn.XLOOKUP(C130,bdd_V102[FINESS juridique],bdd_V102[[Région du FINESS juridique ]],"")</f>
        <v>OCCITANIE</v>
      </c>
      <c r="F130" s="1">
        <f>SUMIFS(bdd_V102[Activité combinée],bdd_V102[FINESS Géographique],A130)</f>
        <v>32326.5</v>
      </c>
      <c r="G130" s="1" t="str">
        <f>_xlfn.XLOOKUP(A130,bdd_V102[FINESS Géographique],bdd_V102[Validation prérequis SUN-ES],"")</f>
        <v>Non</v>
      </c>
    </row>
    <row r="131" spans="1:7">
      <c r="A131" s="1">
        <v>120780135</v>
      </c>
      <c r="B131" t="str">
        <f>_xlfn.XLOOKUP(A131,bdd_V102[FINESS Géographique],bdd_V102[[Raison sociale ]],"")</f>
        <v>CTRE SSR LA CLAUZE ST JEAN DELNOUS</v>
      </c>
      <c r="C131" s="146">
        <f>_xlfn.XLOOKUP(A131,bdd_V102[FINESS Géographique],bdd_V102[FINESS juridique],"")</f>
        <v>120000104</v>
      </c>
      <c r="D131" t="str">
        <f>_xlfn.XLOOKUP(C131,bdd_V102[FINESS juridique],bdd_V102[Raison sociale juridique],"")</f>
        <v>ASSOC DE LA CLAUZE</v>
      </c>
      <c r="E131" s="1" t="str">
        <f>_xlfn.XLOOKUP(C131,bdd_V102[FINESS juridique],bdd_V102[[Région du FINESS juridique ]],"")</f>
        <v>OCCITANIE</v>
      </c>
      <c r="F131" s="1">
        <f>SUMIFS(bdd_V102[Activité combinée],bdd_V102[FINESS Géographique],A131)</f>
        <v>10936</v>
      </c>
      <c r="G131" s="1" t="str">
        <f>_xlfn.XLOOKUP(A131,bdd_V102[FINESS Géographique],bdd_V102[Validation prérequis SUN-ES],"")</f>
        <v>Oui</v>
      </c>
    </row>
    <row r="132" spans="1:7">
      <c r="A132" s="1">
        <v>120780143</v>
      </c>
      <c r="B132" t="str">
        <f>_xlfn.XLOOKUP(A132,bdd_V102[FINESS Géographique],bdd_V102[[Raison sociale ]],"")</f>
        <v>CTRE SSR LES TILLEULS CEIGNAC</v>
      </c>
      <c r="C132" s="146">
        <f>_xlfn.XLOOKUP(A132,bdd_V102[FINESS Géographique],bdd_V102[FINESS juridique],"")</f>
        <v>120000112</v>
      </c>
      <c r="D132" t="str">
        <f>_xlfn.XLOOKUP(C132,bdd_V102[FINESS juridique],bdd_V102[Raison sociale juridique],"")</f>
        <v>ASSOC LES TILLEULS</v>
      </c>
      <c r="E132" s="1" t="str">
        <f>_xlfn.XLOOKUP(C132,bdd_V102[FINESS juridique],bdd_V102[[Région du FINESS juridique ]],"")</f>
        <v>OCCITANIE</v>
      </c>
      <c r="F132" s="1">
        <f>SUMIFS(bdd_V102[Activité combinée],bdd_V102[FINESS Géographique],A132)</f>
        <v>15743</v>
      </c>
      <c r="G132" s="1" t="str">
        <f>_xlfn.XLOOKUP(A132,bdd_V102[FINESS Géographique],bdd_V102[Validation prérequis SUN-ES],"")</f>
        <v>Non</v>
      </c>
    </row>
    <row r="133" spans="1:7">
      <c r="A133" s="1">
        <v>120783618</v>
      </c>
      <c r="B133" t="str">
        <f>_xlfn.XLOOKUP(A133,bdd_V102[FINESS Géographique],bdd_V102[[Raison sociale ]],"")</f>
        <v>HAD UDSMA RODEZ</v>
      </c>
      <c r="C133" s="146">
        <f>_xlfn.XLOOKUP(A133,bdd_V102[FINESS Géographique],bdd_V102[FINESS juridique],"")</f>
        <v>120784616</v>
      </c>
      <c r="D133" t="str">
        <f>_xlfn.XLOOKUP(C133,bdd_V102[FINESS juridique],bdd_V102[Raison sociale juridique],"")</f>
        <v>UDSMA MUTUALITE FRANCAISE AVEYRON</v>
      </c>
      <c r="E133" s="1" t="str">
        <f>_xlfn.XLOOKUP(C133,bdd_V102[FINESS juridique],bdd_V102[[Région du FINESS juridique ]],"")</f>
        <v>OCCITANIE</v>
      </c>
      <c r="F133" s="1">
        <f>SUMIFS(bdd_V102[Activité combinée],bdd_V102[FINESS Géographique],A133)</f>
        <v>7727.5</v>
      </c>
      <c r="G133" s="1" t="str">
        <f>_xlfn.XLOOKUP(A133,bdd_V102[FINESS Géographique],bdd_V102[Validation prérequis SUN-ES],"")</f>
        <v>Oui</v>
      </c>
    </row>
    <row r="134" spans="1:7">
      <c r="A134" s="1">
        <v>130780273</v>
      </c>
      <c r="B134" t="str">
        <f>_xlfn.XLOOKUP(A134,bdd_V102[FINESS Géographique],bdd_V102[[Raison sociale ]],"")</f>
        <v>CLINIQUE SAINTE MARTHE SAINT JOSEPH</v>
      </c>
      <c r="C134" s="146">
        <f>_xlfn.XLOOKUP(A134,bdd_V102[FINESS Géographique],bdd_V102[FINESS juridique],"")</f>
        <v>130000151</v>
      </c>
      <c r="D134" t="str">
        <f>_xlfn.XLOOKUP(C134,bdd_V102[FINESS juridique],bdd_V102[Raison sociale juridique],"")</f>
        <v>ASSOCIATION GERMAINE REBOUL LACHAUX</v>
      </c>
      <c r="E134" s="1" t="str">
        <f>_xlfn.XLOOKUP(C134,bdd_V102[FINESS juridique],bdd_V102[[Région du FINESS juridique ]],"")</f>
        <v>PROVENCE-ALPES-CÔTE D'AZUR</v>
      </c>
      <c r="F134" s="1">
        <f>SUMIFS(bdd_V102[Activité combinée],bdd_V102[FINESS Géographique],A134)</f>
        <v>12320.75</v>
      </c>
      <c r="G134" s="1" t="str">
        <f>_xlfn.XLOOKUP(A134,bdd_V102[FINESS Géographique],bdd_V102[Validation prérequis SUN-ES],"")</f>
        <v>Non</v>
      </c>
    </row>
    <row r="135" spans="1:7">
      <c r="A135" s="1">
        <v>130781065</v>
      </c>
      <c r="B135" t="str">
        <f>_xlfn.XLOOKUP(A135,bdd_V102[FINESS Géographique],bdd_V102[[Raison sociale ]],"")</f>
        <v>CLINIQUE PSYCHIATRIQUE LA JAUBERTE</v>
      </c>
      <c r="C135" s="146">
        <f>_xlfn.XLOOKUP(A135,bdd_V102[FINESS Géographique],bdd_V102[FINESS juridique],"")</f>
        <v>130000417</v>
      </c>
      <c r="D135" t="str">
        <f>_xlfn.XLOOKUP(C135,bdd_V102[FINESS juridique],bdd_V102[Raison sociale juridique],"")</f>
        <v>CLINIQUE PSYCHIATRIQUE LA JAUBERTE</v>
      </c>
      <c r="E135" s="1" t="str">
        <f>_xlfn.XLOOKUP(C135,bdd_V102[FINESS juridique],bdd_V102[[Région du FINESS juridique ]],"")</f>
        <v>PROVENCE-ALPES-CÔTE D'AZUR</v>
      </c>
      <c r="F135" s="1">
        <f>SUMIFS(bdd_V102[Activité combinée],bdd_V102[FINESS Géographique],A135)</f>
        <v>13998</v>
      </c>
      <c r="G135" s="1" t="str">
        <f>_xlfn.XLOOKUP(A135,bdd_V102[FINESS Géographique],bdd_V102[Validation prérequis SUN-ES],"")</f>
        <v>Oui</v>
      </c>
    </row>
    <row r="136" spans="1:7">
      <c r="A136" s="1">
        <v>130781370</v>
      </c>
      <c r="B136" t="str">
        <f>_xlfn.XLOOKUP(A136,bdd_V102[FINESS Géographique],bdd_V102[[Raison sociale ]],"")</f>
        <v>CLINIQUE JEANNE D'ARC</v>
      </c>
      <c r="C136" s="146">
        <f>_xlfn.XLOOKUP(A136,bdd_V102[FINESS Géographique],bdd_V102[FINESS juridique],"")</f>
        <v>130000532</v>
      </c>
      <c r="D136" t="str">
        <f>_xlfn.XLOOKUP(C136,bdd_V102[FINESS juridique],bdd_V102[Raison sociale juridique],"")</f>
        <v>CLINIQUE JEANNE D'ARC</v>
      </c>
      <c r="E136" s="1" t="str">
        <f>_xlfn.XLOOKUP(C136,bdd_V102[FINESS juridique],bdd_V102[[Région du FINESS juridique ]],"")</f>
        <v>PROVENCE-ALPES-CÔTE D'AZUR</v>
      </c>
      <c r="F136" s="1">
        <f>SUMIFS(bdd_V102[Activité combinée],bdd_V102[FINESS Géographique],A136)</f>
        <v>676</v>
      </c>
      <c r="G136" s="1" t="str">
        <f>_xlfn.XLOOKUP(A136,bdd_V102[FINESS Géographique],bdd_V102[Validation prérequis SUN-ES],"")</f>
        <v>Oui</v>
      </c>
    </row>
    <row r="137" spans="1:7">
      <c r="A137" s="1">
        <v>130046097</v>
      </c>
      <c r="B137" t="str">
        <f>_xlfn.XLOOKUP(A137,bdd_V102[FINESS Géographique],bdd_V102[[Raison sociale ]],"")</f>
        <v>CLINIQUE PROVENCE VELODROME</v>
      </c>
      <c r="C137" s="146">
        <f>_xlfn.XLOOKUP(A137,bdd_V102[FINESS Géographique],bdd_V102[FINESS juridique],"")</f>
        <v>130000557</v>
      </c>
      <c r="D137" t="str">
        <f>_xlfn.XLOOKUP(C137,bdd_V102[FINESS juridique],bdd_V102[Raison sociale juridique],"")</f>
        <v>CLINIQUE DE PROVENCE BOURBONNE</v>
      </c>
      <c r="E137" s="1" t="str">
        <f>_xlfn.XLOOKUP(C137,bdd_V102[FINESS juridique],bdd_V102[[Région du FINESS juridique ]],"")</f>
        <v>PROVENCE-ALPES-CÔTE D'AZUR</v>
      </c>
      <c r="F137" s="1">
        <f>SUMIFS(bdd_V102[Activité combinée],bdd_V102[FINESS Géographique],A137)</f>
        <v>5238.5</v>
      </c>
      <c r="G137" s="1" t="str">
        <f>_xlfn.XLOOKUP(A137,bdd_V102[FINESS Géographique],bdd_V102[Validation prérequis SUN-ES],"")</f>
        <v>Oui</v>
      </c>
    </row>
    <row r="138" spans="1:7">
      <c r="A138" s="1">
        <v>130781438</v>
      </c>
      <c r="B138" t="str">
        <f>_xlfn.XLOOKUP(A138,bdd_V102[FINESS Géographique],bdd_V102[[Raison sociale ]],"")</f>
        <v>CLINIQUE DE PROVENCE BOURBONNE</v>
      </c>
      <c r="C138" s="146">
        <f>_xlfn.XLOOKUP(A138,bdd_V102[FINESS Géographique],bdd_V102[FINESS juridique],"")</f>
        <v>130000557</v>
      </c>
      <c r="D138" t="str">
        <f>_xlfn.XLOOKUP(C138,bdd_V102[FINESS juridique],bdd_V102[Raison sociale juridique],"")</f>
        <v>CLINIQUE DE PROVENCE BOURBONNE</v>
      </c>
      <c r="E138" s="1" t="str">
        <f>_xlfn.XLOOKUP(C138,bdd_V102[FINESS juridique],bdd_V102[[Région du FINESS juridique ]],"")</f>
        <v>PROVENCE-ALPES-CÔTE D'AZUR</v>
      </c>
      <c r="F138" s="1">
        <f>SUMIFS(bdd_V102[Activité combinée],bdd_V102[FINESS Géographique],A138)</f>
        <v>32380</v>
      </c>
      <c r="G138" s="1" t="str">
        <f>_xlfn.XLOOKUP(A138,bdd_V102[FINESS Géographique],bdd_V102[Validation prérequis SUN-ES],"")</f>
        <v>Oui</v>
      </c>
    </row>
    <row r="139" spans="1:7">
      <c r="A139" s="1">
        <v>130781479</v>
      </c>
      <c r="B139" t="str">
        <f>_xlfn.XLOOKUP(A139,bdd_V102[FINESS Géographique],bdd_V102[[Raison sociale ]],"")</f>
        <v>HOPITAL PRIVE LA CASAMANCE</v>
      </c>
      <c r="C139" s="146">
        <f>_xlfn.XLOOKUP(A139,bdd_V102[FINESS Géographique],bdd_V102[FINESS juridique],"")</f>
        <v>130000599</v>
      </c>
      <c r="D139" t="str">
        <f>_xlfn.XLOOKUP(C139,bdd_V102[FINESS juridique],bdd_V102[Raison sociale juridique],"")</f>
        <v>HOPITAL PRIVE LA CASAMANCE</v>
      </c>
      <c r="E139" s="1" t="str">
        <f>_xlfn.XLOOKUP(C139,bdd_V102[FINESS juridique],bdd_V102[[Région du FINESS juridique ]],"")</f>
        <v>PROVENCE-ALPES-CÔTE D'AZUR</v>
      </c>
      <c r="F139" s="1">
        <f>SUMIFS(bdd_V102[Activité combinée],bdd_V102[FINESS Géographique],A139)</f>
        <v>77849</v>
      </c>
      <c r="G139" s="1" t="str">
        <f>_xlfn.XLOOKUP(A139,bdd_V102[FINESS Géographique],bdd_V102[Validation prérequis SUN-ES],"")</f>
        <v>Oui</v>
      </c>
    </row>
    <row r="140" spans="1:7">
      <c r="A140" s="1">
        <v>130781768</v>
      </c>
      <c r="B140" t="str">
        <f>_xlfn.XLOOKUP(A140,bdd_V102[FINESS Géographique],bdd_V102[[Raison sociale ]],"")</f>
        <v>CLINIQUE LES PALMIERS</v>
      </c>
      <c r="C140" s="146">
        <f>_xlfn.XLOOKUP(A140,bdd_V102[FINESS Géographique],bdd_V102[FINESS juridique],"")</f>
        <v>130000763</v>
      </c>
      <c r="D140" t="str">
        <f>_xlfn.XLOOKUP(C140,bdd_V102[FINESS juridique],bdd_V102[Raison sociale juridique],"")</f>
        <v>CLINIQUE LES PALMIERS</v>
      </c>
      <c r="E140" s="1" t="str">
        <f>_xlfn.XLOOKUP(C140,bdd_V102[FINESS juridique],bdd_V102[[Région du FINESS juridique ]],"")</f>
        <v>PROVENCE-ALPES-CÔTE D'AZUR</v>
      </c>
      <c r="F140" s="1">
        <f>SUMIFS(bdd_V102[Activité combinée],bdd_V102[FINESS Géographique],A140)</f>
        <v>15503</v>
      </c>
      <c r="G140" s="1" t="str">
        <f>_xlfn.XLOOKUP(A140,bdd_V102[FINESS Géographique],bdd_V102[Validation prérequis SUN-ES],"")</f>
        <v>Oui</v>
      </c>
    </row>
    <row r="141" spans="1:7">
      <c r="A141" s="1">
        <v>130781834</v>
      </c>
      <c r="B141" t="str">
        <f>_xlfn.XLOOKUP(A141,bdd_V102[FINESS Géographique],bdd_V102[[Raison sociale ]],"")</f>
        <v>CRF NOTRE DAME DU BON VOYAGE</v>
      </c>
      <c r="C141" s="146">
        <f>_xlfn.XLOOKUP(A141,bdd_V102[FINESS Géographique],bdd_V102[FINESS juridique],"")</f>
        <v>130000805</v>
      </c>
      <c r="D141" t="str">
        <f>_xlfn.XLOOKUP(C141,bdd_V102[FINESS juridique],bdd_V102[Raison sociale juridique],"")</f>
        <v>NOTRE DAME DU BON VOYAGE</v>
      </c>
      <c r="E141" s="1" t="str">
        <f>_xlfn.XLOOKUP(C141,bdd_V102[FINESS juridique],bdd_V102[[Région du FINESS juridique ]],"")</f>
        <v>PROVENCE-ALPES-CÔTE D'AZUR</v>
      </c>
      <c r="F141" s="1">
        <f>SUMIFS(bdd_V102[Activité combinée],bdd_V102[FINESS Géographique],A141)</f>
        <v>37241.5</v>
      </c>
      <c r="G141" s="1" t="str">
        <f>_xlfn.XLOOKUP(A141,bdd_V102[FINESS Géographique],bdd_V102[Validation prérequis SUN-ES],"")</f>
        <v>Non</v>
      </c>
    </row>
    <row r="142" spans="1:7">
      <c r="A142" s="1">
        <v>130781867</v>
      </c>
      <c r="B142" t="str">
        <f>_xlfn.XLOOKUP(A142,bdd_V102[FINESS Géographique],bdd_V102[[Raison sociale ]],"")</f>
        <v>CLINIQUE DE LA CIOTAT</v>
      </c>
      <c r="C142" s="146">
        <f>_xlfn.XLOOKUP(A142,bdd_V102[FINESS Géographique],bdd_V102[FINESS juridique],"")</f>
        <v>130000813</v>
      </c>
      <c r="D142" t="str">
        <f>_xlfn.XLOOKUP(C142,bdd_V102[FINESS juridique],bdd_V102[Raison sociale juridique],"")</f>
        <v>CLINIQUE DE LA CIOTAT</v>
      </c>
      <c r="E142" s="1" t="str">
        <f>_xlfn.XLOOKUP(C142,bdd_V102[FINESS juridique],bdd_V102[[Région du FINESS juridique ]],"")</f>
        <v>PROVENCE-ALPES-CÔTE D'AZUR</v>
      </c>
      <c r="F142" s="1">
        <f>SUMIFS(bdd_V102[Activité combinée],bdd_V102[FINESS Géographique],A142)</f>
        <v>14037.5</v>
      </c>
      <c r="G142" s="1" t="str">
        <f>_xlfn.XLOOKUP(A142,bdd_V102[FINESS Géographique],bdd_V102[Validation prérequis SUN-ES],"")</f>
        <v>Non</v>
      </c>
    </row>
    <row r="143" spans="1:7">
      <c r="A143" s="1">
        <v>130781917</v>
      </c>
      <c r="B143" t="str">
        <f>_xlfn.XLOOKUP(A143,bdd_V102[FINESS Géographique],bdd_V102[[Raison sociale ]],"")</f>
        <v>CLINIQUE PROVENCE AZUR</v>
      </c>
      <c r="C143" s="146">
        <f>_xlfn.XLOOKUP(A143,bdd_V102[FINESS Géographique],bdd_V102[FINESS juridique],"")</f>
        <v>130000847</v>
      </c>
      <c r="D143" t="str">
        <f>_xlfn.XLOOKUP(C143,bdd_V102[FINESS juridique],bdd_V102[Raison sociale juridique],"")</f>
        <v>FOURQUES OUEST PROV AZUR</v>
      </c>
      <c r="E143" s="1" t="str">
        <f>_xlfn.XLOOKUP(C143,bdd_V102[FINESS juridique],bdd_V102[[Région du FINESS juridique ]],"")</f>
        <v>PROVENCE-ALPES-CÔTE D'AZUR</v>
      </c>
      <c r="F143" s="1">
        <f>SUMIFS(bdd_V102[Activité combinée],bdd_V102[FINESS Géographique],A143)</f>
        <v>16154</v>
      </c>
      <c r="G143" s="1" t="str">
        <f>_xlfn.XLOOKUP(A143,bdd_V102[FINESS Géographique],bdd_V102[Validation prérequis SUN-ES],"")</f>
        <v>Non</v>
      </c>
    </row>
    <row r="144" spans="1:7">
      <c r="A144" s="1">
        <v>130782097</v>
      </c>
      <c r="B144" t="str">
        <f>_xlfn.XLOOKUP(A144,bdd_V102[FINESS Géographique],bdd_V102[[Raison sociale ]],"")</f>
        <v>CENTRE DE SIBOURG</v>
      </c>
      <c r="C144" s="146">
        <f>_xlfn.XLOOKUP(A144,bdd_V102[FINESS Géographique],bdd_V102[FINESS juridique],"")</f>
        <v>130000938</v>
      </c>
      <c r="D144" t="str">
        <f>_xlfn.XLOOKUP(C144,bdd_V102[FINESS juridique],bdd_V102[Raison sociale juridique],"")</f>
        <v>CENTRE DE SIBOURG</v>
      </c>
      <c r="E144" s="1" t="str">
        <f>_xlfn.XLOOKUP(C144,bdd_V102[FINESS juridique],bdd_V102[[Région du FINESS juridique ]],"")</f>
        <v>PROVENCE-ALPES-CÔTE D'AZUR</v>
      </c>
      <c r="F144" s="1">
        <f>SUMIFS(bdd_V102[Activité combinée],bdd_V102[FINESS Géographique],A144)</f>
        <v>20244.5</v>
      </c>
      <c r="G144" s="1" t="str">
        <f>_xlfn.XLOOKUP(A144,bdd_V102[FINESS Géographique],bdd_V102[Validation prérequis SUN-ES],"")</f>
        <v>Oui</v>
      </c>
    </row>
    <row r="145" spans="1:7">
      <c r="A145" s="1">
        <v>130782147</v>
      </c>
      <c r="B145" t="str">
        <f>_xlfn.XLOOKUP(A145,bdd_V102[FINESS Géographique],bdd_V102[[Raison sociale ]],"")</f>
        <v>CLINIQUE GENERALE DE MARIGNANE</v>
      </c>
      <c r="C145" s="146">
        <f>_xlfn.XLOOKUP(A145,bdd_V102[FINESS Géographique],bdd_V102[FINESS juridique],"")</f>
        <v>130000979</v>
      </c>
      <c r="D145" t="str">
        <f>_xlfn.XLOOKUP(C145,bdd_V102[FINESS juridique],bdd_V102[Raison sociale juridique],"")</f>
        <v>CLINIQUE GENERALE DE MARIGNANE</v>
      </c>
      <c r="E145" s="1" t="str">
        <f>_xlfn.XLOOKUP(C145,bdd_V102[FINESS juridique],bdd_V102[[Région du FINESS juridique ]],"")</f>
        <v>PROVENCE-ALPES-CÔTE D'AZUR</v>
      </c>
      <c r="F145" s="1">
        <f>SUMIFS(bdd_V102[Activité combinée],bdd_V102[FINESS Géographique],A145)</f>
        <v>42089.5</v>
      </c>
      <c r="G145" s="1" t="str">
        <f>_xlfn.XLOOKUP(A145,bdd_V102[FINESS Géographique],bdd_V102[Validation prérequis SUN-ES],"")</f>
        <v>Oui</v>
      </c>
    </row>
    <row r="146" spans="1:7">
      <c r="A146" s="1">
        <v>130782162</v>
      </c>
      <c r="B146" t="str">
        <f>_xlfn.XLOOKUP(A146,bdd_V102[FINESS Géographique],bdd_V102[[Raison sociale ]],"")</f>
        <v>CLINIQUE CHIRURGICALE DE MARTIGUES</v>
      </c>
      <c r="C146" s="146">
        <f>_xlfn.XLOOKUP(A146,bdd_V102[FINESS Géographique],bdd_V102[FINESS juridique],"")</f>
        <v>130000987</v>
      </c>
      <c r="D146" t="str">
        <f>_xlfn.XLOOKUP(C146,bdd_V102[FINESS juridique],bdd_V102[Raison sociale juridique],"")</f>
        <v>CLINIQUE CHIRURGICALE DE MARTIGUES</v>
      </c>
      <c r="E146" s="1" t="str">
        <f>_xlfn.XLOOKUP(C146,bdd_V102[FINESS juridique],bdd_V102[[Région du FINESS juridique ]],"")</f>
        <v>PROVENCE-ALPES-CÔTE D'AZUR</v>
      </c>
      <c r="F146" s="1">
        <f>SUMIFS(bdd_V102[Activité combinée],bdd_V102[FINESS Géographique],A146)</f>
        <v>13569</v>
      </c>
      <c r="G146" s="1" t="str">
        <f>_xlfn.XLOOKUP(A146,bdd_V102[FINESS Géographique],bdd_V102[Validation prérequis SUN-ES],"")</f>
        <v>Oui</v>
      </c>
    </row>
    <row r="147" spans="1:7">
      <c r="A147" s="1">
        <v>130008253</v>
      </c>
      <c r="B147" t="str">
        <f>_xlfn.XLOOKUP(A147,bdd_V102[FINESS Géographique],bdd_V102[[Raison sociale ]],"")</f>
        <v>CLINIQUE DE VITROLLES</v>
      </c>
      <c r="C147" s="146">
        <f>_xlfn.XLOOKUP(A147,bdd_V102[FINESS Géographique],bdd_V102[FINESS juridique],"")</f>
        <v>130001084</v>
      </c>
      <c r="D147" t="str">
        <f>_xlfn.XLOOKUP(C147,bdd_V102[FINESS juridique],bdd_V102[Raison sociale juridique],"")</f>
        <v>CLINIQUE GENERALE DE L'ETANG DE BERRE</v>
      </c>
      <c r="E147" s="1" t="str">
        <f>_xlfn.XLOOKUP(C147,bdd_V102[FINESS juridique],bdd_V102[[Région du FINESS juridique ]],"")</f>
        <v>PROVENCE-ALPES-CÔTE D'AZUR</v>
      </c>
      <c r="F147" s="1">
        <f>SUMIFS(bdd_V102[Activité combinée],bdd_V102[FINESS Géographique],A147)</f>
        <v>19055.5</v>
      </c>
      <c r="G147" s="1" t="str">
        <f>_xlfn.XLOOKUP(A147,bdd_V102[FINESS Géographique],bdd_V102[Validation prérequis SUN-ES],"")</f>
        <v>Oui</v>
      </c>
    </row>
    <row r="148" spans="1:7">
      <c r="A148" s="1">
        <v>130782444</v>
      </c>
      <c r="B148" t="str">
        <f>_xlfn.XLOOKUP(A148,bdd_V102[FINESS Géographique],bdd_V102[[Raison sociale ]],"")</f>
        <v>CLINIQUE DU CHATEAU DE FLORANS</v>
      </c>
      <c r="C148" s="146">
        <f>_xlfn.XLOOKUP(A148,bdd_V102[FINESS Géographique],bdd_V102[FINESS juridique],"")</f>
        <v>130001100</v>
      </c>
      <c r="D148" t="str">
        <f>_xlfn.XLOOKUP(C148,bdd_V102[FINESS juridique],bdd_V102[Raison sociale juridique],"")</f>
        <v>CLINIQUE DU CHATEAU DE FLORANS</v>
      </c>
      <c r="E148" s="1" t="str">
        <f>_xlfn.XLOOKUP(C148,bdd_V102[FINESS juridique],bdd_V102[[Région du FINESS juridique ]],"")</f>
        <v>PROVENCE-ALPES-CÔTE D'AZUR</v>
      </c>
      <c r="F148" s="1">
        <f>SUMIFS(bdd_V102[Activité combinée],bdd_V102[FINESS Géographique],A148)</f>
        <v>23426</v>
      </c>
      <c r="G148" s="1" t="str">
        <f>_xlfn.XLOOKUP(A148,bdd_V102[FINESS Géographique],bdd_V102[Validation prérequis SUN-ES],"")</f>
        <v>Oui</v>
      </c>
    </row>
    <row r="149" spans="1:7">
      <c r="A149" s="1">
        <v>130782451</v>
      </c>
      <c r="B149" t="str">
        <f>_xlfn.XLOOKUP(A149,bdd_V102[FINESS Géographique],bdd_V102[[Raison sociale ]],"")</f>
        <v>LE MEDITERRANEE CLINIQUE CASTELLAS</v>
      </c>
      <c r="C149" s="146">
        <f>_xlfn.XLOOKUP(A149,bdd_V102[FINESS Géographique],bdd_V102[FINESS juridique],"")</f>
        <v>130001118</v>
      </c>
      <c r="D149" t="str">
        <f>_xlfn.XLOOKUP(C149,bdd_V102[FINESS juridique],bdd_V102[Raison sociale juridique],"")</f>
        <v>LE MEDITERRANEE LE CASTELLAS</v>
      </c>
      <c r="E149" s="1" t="str">
        <f>_xlfn.XLOOKUP(C149,bdd_V102[FINESS juridique],bdd_V102[[Région du FINESS juridique ]],"")</f>
        <v>PROVENCE-ALPES-CÔTE D'AZUR</v>
      </c>
      <c r="F149" s="1">
        <f>SUMIFS(bdd_V102[Activité combinée],bdd_V102[FINESS Géographique],A149)</f>
        <v>14687.5</v>
      </c>
      <c r="G149" s="1" t="str">
        <f>_xlfn.XLOOKUP(A149,bdd_V102[FINESS Géographique],bdd_V102[Validation prérequis SUN-ES],"")</f>
        <v>Oui</v>
      </c>
    </row>
    <row r="150" spans="1:7">
      <c r="A150" s="1">
        <v>130782675</v>
      </c>
      <c r="B150" t="str">
        <f>_xlfn.XLOOKUP(A150,bdd_V102[FINESS Géographique],bdd_V102[[Raison sociale ]],"")</f>
        <v>CLINIQUE VIGNOLI</v>
      </c>
      <c r="C150" s="146">
        <f>_xlfn.XLOOKUP(A150,bdd_V102[FINESS Géographique],bdd_V102[FINESS juridique],"")</f>
        <v>130001233</v>
      </c>
      <c r="D150" t="str">
        <f>_xlfn.XLOOKUP(C150,bdd_V102[FINESS juridique],bdd_V102[Raison sociale juridique],"")</f>
        <v>CLINIQUE VIGNOLI</v>
      </c>
      <c r="E150" s="1" t="str">
        <f>_xlfn.XLOOKUP(C150,bdd_V102[FINESS juridique],bdd_V102[[Région du FINESS juridique ]],"")</f>
        <v>PROVENCE-ALPES-CÔTE D'AZUR</v>
      </c>
      <c r="F150" s="1">
        <f>SUMIFS(bdd_V102[Activité combinée],bdd_V102[FINESS Géographique],A150)</f>
        <v>12438</v>
      </c>
      <c r="G150" s="1" t="str">
        <f>_xlfn.XLOOKUP(A150,bdd_V102[FINESS Géographique],bdd_V102[Validation prérequis SUN-ES],"")</f>
        <v>Oui</v>
      </c>
    </row>
    <row r="151" spans="1:7">
      <c r="A151" s="1">
        <v>130783152</v>
      </c>
      <c r="B151" t="str">
        <f>_xlfn.XLOOKUP(A151,bdd_V102[FINESS Géographique],bdd_V102[[Raison sociale ]],"")</f>
        <v>CLINIQUE SAINTE ELISABETH</v>
      </c>
      <c r="C151" s="146">
        <f>_xlfn.XLOOKUP(A151,bdd_V102[FINESS Géographique],bdd_V102[FINESS juridique],"")</f>
        <v>130001365</v>
      </c>
      <c r="D151" t="str">
        <f>_xlfn.XLOOKUP(C151,bdd_V102[FINESS juridique],bdd_V102[Raison sociale juridique],"")</f>
        <v>ASSOCIATION DE L'OEUVRE DU CALVAIRE</v>
      </c>
      <c r="E151" s="1" t="str">
        <f>_xlfn.XLOOKUP(C151,bdd_V102[FINESS juridique],bdd_V102[[Région du FINESS juridique ]],"")</f>
        <v>PROVENCE-ALPES-CÔTE D'AZUR</v>
      </c>
      <c r="F151" s="1">
        <f>SUMIFS(bdd_V102[Activité combinée],bdd_V102[FINESS Géographique],A151)</f>
        <v>13753</v>
      </c>
      <c r="G151" s="1" t="str">
        <f>_xlfn.XLOOKUP(A151,bdd_V102[FINESS Géographique],bdd_V102[Validation prérequis SUN-ES],"")</f>
        <v>Non</v>
      </c>
    </row>
    <row r="152" spans="1:7">
      <c r="A152" s="1">
        <v>130783327</v>
      </c>
      <c r="B152" t="str">
        <f>_xlfn.XLOOKUP(A152,bdd_V102[FINESS Géographique],bdd_V102[[Raison sociale ]],"")</f>
        <v>CLINIQUE BOUCHARD</v>
      </c>
      <c r="C152" s="146">
        <f>_xlfn.XLOOKUP(A152,bdd_V102[FINESS Géographique],bdd_V102[FINESS juridique],"")</f>
        <v>130001415</v>
      </c>
      <c r="D152" t="str">
        <f>_xlfn.XLOOKUP(C152,bdd_V102[FINESS juridique],bdd_V102[Raison sociale juridique],"")</f>
        <v>CLINIQUE BOUCHARD</v>
      </c>
      <c r="E152" s="1" t="str">
        <f>_xlfn.XLOOKUP(C152,bdd_V102[FINESS juridique],bdd_V102[[Région du FINESS juridique ]],"")</f>
        <v>PROVENCE-ALPES-CÔTE D'AZUR</v>
      </c>
      <c r="F152" s="1">
        <f>SUMIFS(bdd_V102[Activité combinée],bdd_V102[FINESS Géographique],A152)</f>
        <v>67008.5</v>
      </c>
      <c r="G152" s="1" t="str">
        <f>_xlfn.XLOOKUP(A152,bdd_V102[FINESS Géographique],bdd_V102[Validation prérequis SUN-ES],"")</f>
        <v>Oui</v>
      </c>
    </row>
    <row r="153" spans="1:7">
      <c r="A153" s="1">
        <v>130783723</v>
      </c>
      <c r="B153" t="str">
        <f>_xlfn.XLOOKUP(A153,bdd_V102[FINESS Géographique],bdd_V102[[Raison sociale ]],"")</f>
        <v>CLINIQUE JUGE</v>
      </c>
      <c r="C153" s="146">
        <f>_xlfn.XLOOKUP(A153,bdd_V102[FINESS Géographique],bdd_V102[FINESS juridique],"")</f>
        <v>130001456</v>
      </c>
      <c r="D153" t="str">
        <f>_xlfn.XLOOKUP(C153,bdd_V102[FINESS juridique],bdd_V102[Raison sociale juridique],"")</f>
        <v>CLINIQUE JUGE</v>
      </c>
      <c r="E153" s="1" t="str">
        <f>_xlfn.XLOOKUP(C153,bdd_V102[FINESS juridique],bdd_V102[[Région du FINESS juridique ]],"")</f>
        <v>PROVENCE-ALPES-CÔTE D'AZUR</v>
      </c>
      <c r="F153" s="1">
        <f>SUMIFS(bdd_V102[Activité combinée],bdd_V102[FINESS Géographique],A153)</f>
        <v>34342.5</v>
      </c>
      <c r="G153" s="1" t="str">
        <f>_xlfn.XLOOKUP(A153,bdd_V102[FINESS Géographique],bdd_V102[Validation prérequis SUN-ES],"")</f>
        <v>Oui</v>
      </c>
    </row>
    <row r="154" spans="1:7">
      <c r="A154" s="1">
        <v>130032758</v>
      </c>
      <c r="B154" t="str">
        <f>_xlfn.XLOOKUP(A154,bdd_V102[FINESS Géographique],bdd_V102[[Raison sociale ]],"")</f>
        <v>CLINIQUE DE LA POINTE ROUGE USLD</v>
      </c>
      <c r="C154" s="146">
        <f>_xlfn.XLOOKUP(A154,bdd_V102[FINESS Géographique],bdd_V102[FINESS juridique],"")</f>
        <v>130001514</v>
      </c>
      <c r="D154" t="str">
        <f>_xlfn.XLOOKUP(C154,bdd_V102[FINESS juridique],bdd_V102[Raison sociale juridique],"")</f>
        <v>CLINIQUE DE LA POINTE ROUGE</v>
      </c>
      <c r="E154" s="1" t="str">
        <f>_xlfn.XLOOKUP(C154,bdd_V102[FINESS juridique],bdd_V102[[Région du FINESS juridique ]],"")</f>
        <v>PROVENCE-ALPES-CÔTE D'AZUR</v>
      </c>
      <c r="F154" s="1">
        <f>SUMIFS(bdd_V102[Activité combinée],bdd_V102[FINESS Géographique],A154)</f>
        <v>13870</v>
      </c>
      <c r="G154" s="1" t="str">
        <f>_xlfn.XLOOKUP(A154,bdd_V102[FINESS Géographique],bdd_V102[Validation prérequis SUN-ES],"")</f>
        <v>Non</v>
      </c>
    </row>
    <row r="155" spans="1:7">
      <c r="A155" s="1">
        <v>130786890</v>
      </c>
      <c r="B155" t="str">
        <f>_xlfn.XLOOKUP(A155,bdd_V102[FINESS Géographique],bdd_V102[[Raison sociale ]],"")</f>
        <v>HJ LE RELAIS SERENA</v>
      </c>
      <c r="C155" s="146">
        <f>_xlfn.XLOOKUP(A155,bdd_V102[FINESS Géographique],bdd_V102[FINESS juridique],"")</f>
        <v>130001688</v>
      </c>
      <c r="D155" t="str">
        <f>_xlfn.XLOOKUP(C155,bdd_V102[FINESS juridique],bdd_V102[Raison sociale juridique],"")</f>
        <v>SERENA</v>
      </c>
      <c r="E155" s="1" t="str">
        <f>_xlfn.XLOOKUP(C155,bdd_V102[FINESS juridique],bdd_V102[[Région du FINESS juridique ]],"")</f>
        <v>PROVENCE-ALPES-CÔTE D'AZUR</v>
      </c>
      <c r="F155" s="1">
        <f>SUMIFS(bdd_V102[Activité combinée],bdd_V102[FINESS Géographique],A155)</f>
        <v>1399</v>
      </c>
      <c r="G155" s="1" t="str">
        <f>_xlfn.XLOOKUP(A155,bdd_V102[FINESS Géographique],bdd_V102[Validation prérequis SUN-ES],"")</f>
        <v>Oui</v>
      </c>
    </row>
    <row r="156" spans="1:7">
      <c r="A156" s="1">
        <v>130784291</v>
      </c>
      <c r="B156" t="str">
        <f>_xlfn.XLOOKUP(A156,bdd_V102[FINESS Géographique],bdd_V102[[Raison sociale ]],"")</f>
        <v>CLINIQUE DES TROIS CYPRES</v>
      </c>
      <c r="C156" s="146">
        <f>_xlfn.XLOOKUP(A156,bdd_V102[FINESS Géographique],bdd_V102[FINESS juridique],"")</f>
        <v>130001696</v>
      </c>
      <c r="D156" t="str">
        <f>_xlfn.XLOOKUP(C156,bdd_V102[FINESS juridique],bdd_V102[Raison sociale juridique],"")</f>
        <v>CLINIQUE DES TROIS CYPRES</v>
      </c>
      <c r="E156" s="1" t="str">
        <f>_xlfn.XLOOKUP(C156,bdd_V102[FINESS juridique],bdd_V102[[Région du FINESS juridique ]],"")</f>
        <v>PROVENCE-ALPES-CÔTE D'AZUR</v>
      </c>
      <c r="F156" s="1">
        <f>SUMIFS(bdd_V102[Activité combinée],bdd_V102[FINESS Géographique],A156)</f>
        <v>24326.25</v>
      </c>
      <c r="G156" s="1" t="str">
        <f>_xlfn.XLOOKUP(A156,bdd_V102[FINESS Géographique],bdd_V102[Validation prérequis SUN-ES],"")</f>
        <v>Oui</v>
      </c>
    </row>
    <row r="157" spans="1:7">
      <c r="A157" s="1">
        <v>130048341</v>
      </c>
      <c r="B157" t="str">
        <f>_xlfn.XLOOKUP(A157,bdd_V102[FINESS Géographique],bdd_V102[[Raison sociale ]],"")</f>
        <v>HJ ST MARTIN SPORT MARSEILLE</v>
      </c>
      <c r="C157" s="146">
        <f>_xlfn.XLOOKUP(A157,bdd_V102[FINESS Géographique],bdd_V102[FINESS juridique],"")</f>
        <v>130001852</v>
      </c>
      <c r="D157" t="str">
        <f>_xlfn.XLOOKUP(C157,bdd_V102[FINESS juridique],bdd_V102[Raison sociale juridique],"")</f>
        <v>CLINIQUE SAINT MARTIN MARSEILLE</v>
      </c>
      <c r="E157" s="1" t="str">
        <f>_xlfn.XLOOKUP(C157,bdd_V102[FINESS juridique],bdd_V102[[Région du FINESS juridique ]],"")</f>
        <v>PROVENCE-ALPES-CÔTE D'AZUR</v>
      </c>
      <c r="F157" s="1">
        <f>SUMIFS(bdd_V102[Activité combinée],bdd_V102[FINESS Géographique],A157)</f>
        <v>6218</v>
      </c>
      <c r="G157" s="1" t="str">
        <f>_xlfn.XLOOKUP(A157,bdd_V102[FINESS Géographique],bdd_V102[Validation prérequis SUN-ES],"")</f>
        <v>Non</v>
      </c>
    </row>
    <row r="158" spans="1:7">
      <c r="A158" s="1">
        <v>130784598</v>
      </c>
      <c r="B158" t="str">
        <f>_xlfn.XLOOKUP(A158,bdd_V102[FINESS Géographique],bdd_V102[[Raison sociale ]],"")</f>
        <v>CLINIQUE SAINT MARTIN MARSEILLE</v>
      </c>
      <c r="C158" s="146">
        <f>_xlfn.XLOOKUP(A158,bdd_V102[FINESS Géographique],bdd_V102[FINESS juridique],"")</f>
        <v>130001852</v>
      </c>
      <c r="D158" t="str">
        <f>_xlfn.XLOOKUP(C158,bdd_V102[FINESS juridique],bdd_V102[Raison sociale juridique],"")</f>
        <v>CLINIQUE SAINT MARTIN MARSEILLE</v>
      </c>
      <c r="E158" s="1" t="str">
        <f>_xlfn.XLOOKUP(C158,bdd_V102[FINESS juridique],bdd_V102[[Région du FINESS juridique ]],"")</f>
        <v>PROVENCE-ALPES-CÔTE D'AZUR</v>
      </c>
      <c r="F158" s="1">
        <f>SUMIFS(bdd_V102[Activité combinée],bdd_V102[FINESS Géographique],A158)</f>
        <v>30015</v>
      </c>
      <c r="G158" s="1" t="str">
        <f>_xlfn.XLOOKUP(A158,bdd_V102[FINESS Géographique],bdd_V102[Validation prérequis SUN-ES],"")</f>
        <v>Oui</v>
      </c>
    </row>
    <row r="159" spans="1:7">
      <c r="A159" s="1">
        <v>130784606</v>
      </c>
      <c r="B159" t="str">
        <f>_xlfn.XLOOKUP(A159,bdd_V102[FINESS Géographique],bdd_V102[[Raison sociale ]],"")</f>
        <v>CLINIQUE SAINT ROCH MONTFLEURI</v>
      </c>
      <c r="C159" s="146">
        <f>_xlfn.XLOOKUP(A159,bdd_V102[FINESS Géographique],bdd_V102[FINESS juridique],"")</f>
        <v>130001860</v>
      </c>
      <c r="D159" t="str">
        <f>_xlfn.XLOOKUP(C159,bdd_V102[FINESS juridique],bdd_V102[Raison sociale juridique],"")</f>
        <v>SAINT ROCH MONTFLEURI</v>
      </c>
      <c r="E159" s="1" t="str">
        <f>_xlfn.XLOOKUP(C159,bdd_V102[FINESS juridique],bdd_V102[[Région du FINESS juridique ]],"")</f>
        <v>PROVENCE-ALPES-CÔTE D'AZUR</v>
      </c>
      <c r="F159" s="1">
        <f>SUMIFS(bdd_V102[Activité combinée],bdd_V102[FINESS Géographique],A159)</f>
        <v>40964.75</v>
      </c>
      <c r="G159" s="1" t="str">
        <f>_xlfn.XLOOKUP(A159,bdd_V102[FINESS Géographique],bdd_V102[Validation prérequis SUN-ES],"")</f>
        <v>Oui</v>
      </c>
    </row>
    <row r="160" spans="1:7">
      <c r="A160" s="1">
        <v>130784697</v>
      </c>
      <c r="B160" t="str">
        <f>_xlfn.XLOOKUP(A160,bdd_V102[FINESS Géographique],bdd_V102[[Raison sociale ]],"")</f>
        <v>CLINIQUE DES QUATRE SAISONS</v>
      </c>
      <c r="C160" s="146">
        <f>_xlfn.XLOOKUP(A160,bdd_V102[FINESS Géographique],bdd_V102[FINESS juridique],"")</f>
        <v>130001902</v>
      </c>
      <c r="D160" t="str">
        <f>_xlfn.XLOOKUP(C160,bdd_V102[FINESS juridique],bdd_V102[Raison sociale juridique],"")</f>
        <v>CLINIQUE DES QUATRE SAISONS</v>
      </c>
      <c r="E160" s="1" t="str">
        <f>_xlfn.XLOOKUP(C160,bdd_V102[FINESS juridique],bdd_V102[[Région du FINESS juridique ]],"")</f>
        <v>PROVENCE-ALPES-CÔTE D'AZUR</v>
      </c>
      <c r="F160" s="1">
        <f>SUMIFS(bdd_V102[Activité combinée],bdd_V102[FINESS Géographique],A160)</f>
        <v>20499</v>
      </c>
      <c r="G160" s="1" t="str">
        <f>_xlfn.XLOOKUP(A160,bdd_V102[FINESS Géographique],bdd_V102[Validation prérequis SUN-ES],"")</f>
        <v>Oui</v>
      </c>
    </row>
    <row r="161" spans="1:7">
      <c r="A161" s="1">
        <v>130784812</v>
      </c>
      <c r="B161" t="str">
        <f>_xlfn.XLOOKUP(A161,bdd_V102[FINESS Géographique],bdd_V102[[Raison sociale ]],"")</f>
        <v>CLINIQUE SAINT BARNABE</v>
      </c>
      <c r="C161" s="146">
        <f>_xlfn.XLOOKUP(A161,bdd_V102[FINESS Géographique],bdd_V102[FINESS juridique],"")</f>
        <v>130001985</v>
      </c>
      <c r="D161" t="str">
        <f>_xlfn.XLOOKUP(C161,bdd_V102[FINESS juridique],bdd_V102[Raison sociale juridique],"")</f>
        <v>CLINIQUE SAINT BARNABE</v>
      </c>
      <c r="E161" s="1" t="str">
        <f>_xlfn.XLOOKUP(C161,bdd_V102[FINESS juridique],bdd_V102[[Région du FINESS juridique ]],"")</f>
        <v>PROVENCE-ALPES-CÔTE D'AZUR</v>
      </c>
      <c r="F161" s="1">
        <f>SUMIFS(bdd_V102[Activité combinée],bdd_V102[FINESS Géographique],A161)</f>
        <v>12084</v>
      </c>
      <c r="G161" s="1" t="str">
        <f>_xlfn.XLOOKUP(A161,bdd_V102[FINESS Géographique],bdd_V102[Validation prérequis SUN-ES],"")</f>
        <v>Oui</v>
      </c>
    </row>
    <row r="162" spans="1:7">
      <c r="A162" s="1">
        <v>130784903</v>
      </c>
      <c r="B162" t="str">
        <f>_xlfn.XLOOKUP(A162,bdd_V102[FINESS Géographique],bdd_V102[[Raison sociale ]],"")</f>
        <v>CLINIQUE LA PHOCEANNE</v>
      </c>
      <c r="C162" s="146">
        <f>_xlfn.XLOOKUP(A162,bdd_V102[FINESS Géographique],bdd_V102[FINESS juridique],"")</f>
        <v>130002041</v>
      </c>
      <c r="D162" t="str">
        <f>_xlfn.XLOOKUP(C162,bdd_V102[FINESS juridique],bdd_V102[Raison sociale juridique],"")</f>
        <v>CLINIQUE LA PHOCEANNE</v>
      </c>
      <c r="E162" s="1" t="str">
        <f>_xlfn.XLOOKUP(C162,bdd_V102[FINESS juridique],bdd_V102[[Région du FINESS juridique ]],"")</f>
        <v>PROVENCE-ALPES-CÔTE D'AZUR</v>
      </c>
      <c r="F162" s="1">
        <f>SUMIFS(bdd_V102[Activité combinée],bdd_V102[FINESS Géographique],A162)</f>
        <v>25929.5</v>
      </c>
      <c r="G162" s="1" t="str">
        <f>_xlfn.XLOOKUP(A162,bdd_V102[FINESS Géographique],bdd_V102[Validation prérequis SUN-ES],"")</f>
        <v>Oui</v>
      </c>
    </row>
    <row r="163" spans="1:7">
      <c r="A163" s="1">
        <v>830013629</v>
      </c>
      <c r="B163" t="str">
        <f>_xlfn.XLOOKUP(A163,bdd_V102[FINESS Géographique],bdd_V102[[Raison sociale ]],"")</f>
        <v>CENTRE PHOCEEN DE LONG SEJOUR</v>
      </c>
      <c r="C163" s="146">
        <f>_xlfn.XLOOKUP(A163,bdd_V102[FINESS Géographique],bdd_V102[FINESS juridique],"")</f>
        <v>130002041</v>
      </c>
      <c r="D163" t="str">
        <f>_xlfn.XLOOKUP(C163,bdd_V102[FINESS juridique],bdd_V102[Raison sociale juridique],"")</f>
        <v>CLINIQUE LA PHOCEANNE</v>
      </c>
      <c r="E163" s="1" t="str">
        <f>_xlfn.XLOOKUP(C163,bdd_V102[FINESS juridique],bdd_V102[[Région du FINESS juridique ]],"")</f>
        <v>PROVENCE-ALPES-CÔTE D'AZUR</v>
      </c>
      <c r="F163" s="1">
        <f>SUMIFS(bdd_V102[Activité combinée],bdd_V102[FINESS Géographique],A163)</f>
        <v>4233</v>
      </c>
      <c r="G163" s="1" t="str">
        <f>_xlfn.XLOOKUP(A163,bdd_V102[FINESS Géographique],bdd_V102[Validation prérequis SUN-ES],"")</f>
        <v>Non</v>
      </c>
    </row>
    <row r="164" spans="1:7">
      <c r="A164" s="1">
        <v>130043664</v>
      </c>
      <c r="B164" t="str">
        <f>_xlfn.XLOOKUP(A164,bdd_V102[FINESS Géographique],bdd_V102[[Raison sociale ]],"")</f>
        <v>HOPITAL EUROPEEN</v>
      </c>
      <c r="C164" s="146">
        <f>_xlfn.XLOOKUP(A164,bdd_V102[FINESS Géographique],bdd_V102[FINESS juridique],"")</f>
        <v>130002157</v>
      </c>
      <c r="D164" t="str">
        <f>_xlfn.XLOOKUP(C164,bdd_V102[FINESS juridique],bdd_V102[Raison sociale juridique],"")</f>
        <v>INFIRM PROTEST HOP AMB PARE HOP EUROP</v>
      </c>
      <c r="E164" s="1" t="str">
        <f>_xlfn.XLOOKUP(C164,bdd_V102[FINESS juridique],bdd_V102[[Région du FINESS juridique ]],"")</f>
        <v>PROVENCE-ALPES-CÔTE D'AZUR</v>
      </c>
      <c r="F164" s="1">
        <f>SUMIFS(bdd_V102[Activité combinée],bdd_V102[FINESS Géographique],A164)</f>
        <v>130422.5</v>
      </c>
      <c r="G164" s="1" t="str">
        <f>_xlfn.XLOOKUP(A164,bdd_V102[FINESS Géographique],bdd_V102[Validation prérequis SUN-ES],"")</f>
        <v>Oui</v>
      </c>
    </row>
    <row r="165" spans="1:7">
      <c r="A165" s="1">
        <v>130785389</v>
      </c>
      <c r="B165" t="str">
        <f>_xlfn.XLOOKUP(A165,bdd_V102[FINESS Géographique],bdd_V102[[Raison sociale ]],"")</f>
        <v>CLINIQUE CHANTECLER</v>
      </c>
      <c r="C165" s="146">
        <f>_xlfn.XLOOKUP(A165,bdd_V102[FINESS Géographique],bdd_V102[FINESS juridique],"")</f>
        <v>130002173</v>
      </c>
      <c r="D165" t="str">
        <f>_xlfn.XLOOKUP(C165,bdd_V102[FINESS juridique],bdd_V102[Raison sociale juridique],"")</f>
        <v>CLINIQUE CHANTECLER</v>
      </c>
      <c r="E165" s="1" t="str">
        <f>_xlfn.XLOOKUP(C165,bdd_V102[FINESS juridique],bdd_V102[[Région du FINESS juridique ]],"")</f>
        <v>PROVENCE-ALPES-CÔTE D'AZUR</v>
      </c>
      <c r="F165" s="1">
        <f>SUMIFS(bdd_V102[Activité combinée],bdd_V102[FINESS Géographique],A165)</f>
        <v>29964</v>
      </c>
      <c r="G165" s="1" t="str">
        <f>_xlfn.XLOOKUP(A165,bdd_V102[FINESS Géographique],bdd_V102[Validation prérequis SUN-ES],"")</f>
        <v>Oui</v>
      </c>
    </row>
    <row r="166" spans="1:7">
      <c r="A166" s="1">
        <v>130785462</v>
      </c>
      <c r="B166" t="str">
        <f>_xlfn.XLOOKUP(A166,bdd_V102[FINESS Géographique],bdd_V102[[Raison sociale ]],"")</f>
        <v>CLINIQUE LA CHENAIE</v>
      </c>
      <c r="C166" s="146">
        <f>_xlfn.XLOOKUP(A166,bdd_V102[FINESS Géographique],bdd_V102[FINESS juridique],"")</f>
        <v>130002207</v>
      </c>
      <c r="D166" t="str">
        <f>_xlfn.XLOOKUP(C166,bdd_V102[FINESS juridique],bdd_V102[Raison sociale juridique],"")</f>
        <v>CLINIQUE LA CHENAIE</v>
      </c>
      <c r="E166" s="1" t="str">
        <f>_xlfn.XLOOKUP(C166,bdd_V102[FINESS juridique],bdd_V102[[Région du FINESS juridique ]],"")</f>
        <v>PROVENCE-ALPES-CÔTE D'AZUR</v>
      </c>
      <c r="F166" s="1">
        <f>SUMIFS(bdd_V102[Activité combinée],bdd_V102[FINESS Géographique],A166)</f>
        <v>22576</v>
      </c>
      <c r="G166" s="1" t="str">
        <f>_xlfn.XLOOKUP(A166,bdd_V102[FINESS Géographique],bdd_V102[Validation prérequis SUN-ES],"")</f>
        <v>Oui</v>
      </c>
    </row>
    <row r="167" spans="1:7">
      <c r="A167" s="1">
        <v>130785678</v>
      </c>
      <c r="B167" t="str">
        <f>_xlfn.XLOOKUP(A167,bdd_V102[FINESS Géographique],bdd_V102[[Raison sociale ]],"")</f>
        <v>HP MARSEILLE VERT COTEAU BEAUREGARD</v>
      </c>
      <c r="C167" s="146">
        <f>_xlfn.XLOOKUP(A167,bdd_V102[FINESS Géographique],bdd_V102[FINESS juridique],"")</f>
        <v>130002249</v>
      </c>
      <c r="D167" t="str">
        <f>_xlfn.XLOOKUP(C167,bdd_V102[FINESS juridique],bdd_V102[Raison sociale juridique],"")</f>
        <v>HP MARSEILLE VERT COTEAU BEAUREGARD</v>
      </c>
      <c r="E167" s="1" t="str">
        <f>_xlfn.XLOOKUP(C167,bdd_V102[FINESS juridique],bdd_V102[[Région du FINESS juridique ]],"")</f>
        <v>PROVENCE-ALPES-CÔTE D'AZUR</v>
      </c>
      <c r="F167" s="1">
        <f>SUMIFS(bdd_V102[Activité combinée],bdd_V102[FINESS Géographique],A167)</f>
        <v>35337.5</v>
      </c>
      <c r="G167" s="1" t="str">
        <f>_xlfn.XLOOKUP(A167,bdd_V102[FINESS Géographique],bdd_V102[Validation prérequis SUN-ES],"")</f>
        <v>Non</v>
      </c>
    </row>
    <row r="168" spans="1:7">
      <c r="A168" s="1">
        <v>130785983</v>
      </c>
      <c r="B168" t="str">
        <f>_xlfn.XLOOKUP(A168,bdd_V102[FINESS Géographique],bdd_V102[[Raison sociale ]],"")</f>
        <v>CLINIQUE SAINT CHRISTOPHE</v>
      </c>
      <c r="C168" s="146">
        <f>_xlfn.XLOOKUP(A168,bdd_V102[FINESS Géographique],bdd_V102[FINESS juridique],"")</f>
        <v>130002306</v>
      </c>
      <c r="D168" t="str">
        <f>_xlfn.XLOOKUP(C168,bdd_V102[FINESS juridique],bdd_V102[Raison sociale juridique],"")</f>
        <v>CLINIQUE SAINT CHRISTOPHE</v>
      </c>
      <c r="E168" s="1" t="str">
        <f>_xlfn.XLOOKUP(C168,bdd_V102[FINESS juridique],bdd_V102[[Région du FINESS juridique ]],"")</f>
        <v>PROVENCE-ALPES-CÔTE D'AZUR</v>
      </c>
      <c r="F168" s="1">
        <f>SUMIFS(bdd_V102[Activité combinée],bdd_V102[FINESS Géographique],A168)</f>
        <v>30794</v>
      </c>
      <c r="G168" s="1" t="str">
        <f>_xlfn.XLOOKUP(A168,bdd_V102[FINESS Géographique],bdd_V102[Validation prérequis SUN-ES],"")</f>
        <v>Oui</v>
      </c>
    </row>
    <row r="169" spans="1:7">
      <c r="A169" s="1">
        <v>130786015</v>
      </c>
      <c r="B169" t="str">
        <f>_xlfn.XLOOKUP(A169,bdd_V102[FINESS Géographique],bdd_V102[[Raison sociale ]],"")</f>
        <v>CLINIQUE VALFLEUR</v>
      </c>
      <c r="C169" s="146">
        <f>_xlfn.XLOOKUP(A169,bdd_V102[FINESS Géographique],bdd_V102[FINESS juridique],"")</f>
        <v>130002322</v>
      </c>
      <c r="D169" t="str">
        <f>_xlfn.XLOOKUP(C169,bdd_V102[FINESS juridique],bdd_V102[Raison sociale juridique],"")</f>
        <v>CLINIQUE VALFLEUR</v>
      </c>
      <c r="E169" s="1" t="str">
        <f>_xlfn.XLOOKUP(C169,bdd_V102[FINESS juridique],bdd_V102[[Région du FINESS juridique ]],"")</f>
        <v>PROVENCE-ALPES-CÔTE D'AZUR</v>
      </c>
      <c r="F169" s="1">
        <f>SUMIFS(bdd_V102[Activité combinée],bdd_V102[FINESS Géographique],A169)</f>
        <v>14388</v>
      </c>
      <c r="G169" s="1" t="str">
        <f>_xlfn.XLOOKUP(A169,bdd_V102[FINESS Géographique],bdd_V102[Validation prérequis SUN-ES],"")</f>
        <v>Oui</v>
      </c>
    </row>
    <row r="170" spans="1:7">
      <c r="A170" s="1">
        <v>130786023</v>
      </c>
      <c r="B170" t="str">
        <f>_xlfn.XLOOKUP(A170,bdd_V102[FINESS Géographique],bdd_V102[[Raison sociale ]],"")</f>
        <v>CLINIQUE CAP FERRIERES</v>
      </c>
      <c r="C170" s="146">
        <f>_xlfn.XLOOKUP(A170,bdd_V102[FINESS Géographique],bdd_V102[FINESS juridique],"")</f>
        <v>130002330</v>
      </c>
      <c r="D170" t="str">
        <f>_xlfn.XLOOKUP(C170,bdd_V102[FINESS juridique],bdd_V102[Raison sociale juridique],"")</f>
        <v>KORIAN SAINT BRUNO</v>
      </c>
      <c r="E170" s="1" t="str">
        <f>_xlfn.XLOOKUP(C170,bdd_V102[FINESS juridique],bdd_V102[[Région du FINESS juridique ]],"")</f>
        <v>PROVENCE-ALPES-CÔTE D'AZUR</v>
      </c>
      <c r="F170" s="1">
        <f>SUMIFS(bdd_V102[Activité combinée],bdd_V102[FINESS Géographique],A170)</f>
        <v>22917.5</v>
      </c>
      <c r="G170" s="1" t="str">
        <f>_xlfn.XLOOKUP(A170,bdd_V102[FINESS Géographique],bdd_V102[Validation prérequis SUN-ES],"")</f>
        <v>Oui</v>
      </c>
    </row>
    <row r="171" spans="1:7">
      <c r="A171" s="1">
        <v>130786296</v>
      </c>
      <c r="B171" t="str">
        <f>_xlfn.XLOOKUP(A171,bdd_V102[FINESS Géographique],bdd_V102[[Raison sociale ]],"")</f>
        <v>CLIN SOINS DE SUITE READAPT LA PAGERIE</v>
      </c>
      <c r="C171" s="146">
        <f>_xlfn.XLOOKUP(A171,bdd_V102[FINESS Géographique],bdd_V102[FINESS juridique],"")</f>
        <v>130002421</v>
      </c>
      <c r="D171" t="str">
        <f>_xlfn.XLOOKUP(C171,bdd_V102[FINESS juridique],bdd_V102[Raison sociale juridique],"")</f>
        <v>CLIN SOINS DE SUITE READAPT LA PAGERIE</v>
      </c>
      <c r="E171" s="1" t="str">
        <f>_xlfn.XLOOKUP(C171,bdd_V102[FINESS juridique],bdd_V102[[Région du FINESS juridique ]],"")</f>
        <v>PROVENCE-ALPES-CÔTE D'AZUR</v>
      </c>
      <c r="F171" s="1">
        <f>SUMIFS(bdd_V102[Activité combinée],bdd_V102[FINESS Géographique],A171)</f>
        <v>12148.5</v>
      </c>
      <c r="G171" s="1" t="str">
        <f>_xlfn.XLOOKUP(A171,bdd_V102[FINESS Géographique],bdd_V102[Validation prérequis SUN-ES],"")</f>
        <v>Oui</v>
      </c>
    </row>
    <row r="172" spans="1:7">
      <c r="A172" s="1">
        <v>130786361</v>
      </c>
      <c r="B172" t="str">
        <f>_xlfn.XLOOKUP(A172,bdd_V102[FINESS Géographique],bdd_V102[[Raison sociale ]],"")</f>
        <v>POLYCLIN PARC RAMBOT HOP PRIV PROVENCE</v>
      </c>
      <c r="C172" s="146">
        <f>_xlfn.XLOOKUP(A172,bdd_V102[FINESS Géographique],bdd_V102[FINESS juridique],"")</f>
        <v>130002447</v>
      </c>
      <c r="D172" t="str">
        <f>_xlfn.XLOOKUP(C172,bdd_V102[FINESS juridique],bdd_V102[Raison sociale juridique],"")</f>
        <v>POLYCLIN PARC RAMBOT HOP PRIV PROVENCE</v>
      </c>
      <c r="E172" s="1" t="str">
        <f>_xlfn.XLOOKUP(C172,bdd_V102[FINESS juridique],bdd_V102[[Région du FINESS juridique ]],"")</f>
        <v>PROVENCE-ALPES-CÔTE D'AZUR</v>
      </c>
      <c r="F172" s="1">
        <f>SUMIFS(bdd_V102[Activité combinée],bdd_V102[FINESS Géographique],A172)</f>
        <v>106983.5</v>
      </c>
      <c r="G172" s="1" t="str">
        <f>_xlfn.XLOOKUP(A172,bdd_V102[FINESS Géographique],bdd_V102[Validation prérequis SUN-ES],"")</f>
        <v>Non</v>
      </c>
    </row>
    <row r="173" spans="1:7">
      <c r="A173" s="1">
        <v>130782071</v>
      </c>
      <c r="B173" t="str">
        <f>_xlfn.XLOOKUP(A173,bdd_V102[FINESS Géographique],bdd_V102[[Raison sociale ]],"")</f>
        <v>CLINIQUE DE L'ETANG DE L'OLIVIER</v>
      </c>
      <c r="C173" s="146">
        <f>_xlfn.XLOOKUP(A173,bdd_V102[FINESS Géographique],bdd_V102[FINESS juridique],"")</f>
        <v>130002454</v>
      </c>
      <c r="D173" t="str">
        <f>_xlfn.XLOOKUP(C173,bdd_V102[FINESS juridique],bdd_V102[Raison sociale juridique],"")</f>
        <v>CLINIQUE DE L'ETANG DE L'OLIVIER</v>
      </c>
      <c r="E173" s="1" t="str">
        <f>_xlfn.XLOOKUP(C173,bdd_V102[FINESS juridique],bdd_V102[[Région du FINESS juridique ]],"")</f>
        <v>PROVENCE-ALPES-CÔTE D'AZUR</v>
      </c>
      <c r="F173" s="1">
        <f>SUMIFS(bdd_V102[Activité combinée],bdd_V102[FINESS Géographique],A173)</f>
        <v>21935</v>
      </c>
      <c r="G173" s="1" t="str">
        <f>_xlfn.XLOOKUP(A173,bdd_V102[FINESS Géographique],bdd_V102[Validation prérequis SUN-ES],"")</f>
        <v>Oui</v>
      </c>
    </row>
    <row r="174" spans="1:7">
      <c r="A174" s="1">
        <v>130786445</v>
      </c>
      <c r="B174" t="str">
        <f>_xlfn.XLOOKUP(A174,bdd_V102[FINESS Géographique],bdd_V102[[Raison sociale ]],"")</f>
        <v>MATERNITE CATHOLIQUE PROVENCE L'ETOILE</v>
      </c>
      <c r="C174" s="146">
        <f>_xlfn.XLOOKUP(A174,bdd_V102[FINESS Géographique],bdd_V102[FINESS juridique],"")</f>
        <v>130002488</v>
      </c>
      <c r="D174" t="str">
        <f>_xlfn.XLOOKUP(C174,bdd_V102[FINESS juridique],bdd_V102[Raison sociale juridique],"")</f>
        <v>MATERNITE CATHOLIQUE PROVENCE L'ETOILE</v>
      </c>
      <c r="E174" s="1" t="str">
        <f>_xlfn.XLOOKUP(C174,bdd_V102[FINESS juridique],bdd_V102[[Région du FINESS juridique ]],"")</f>
        <v>PROVENCE-ALPES-CÔTE D'AZUR</v>
      </c>
      <c r="F174" s="1">
        <f>SUMIFS(bdd_V102[Activité combinée],bdd_V102[FINESS Géographique],A174)</f>
        <v>33679</v>
      </c>
      <c r="G174" s="1" t="str">
        <f>_xlfn.XLOOKUP(A174,bdd_V102[FINESS Géographique],bdd_V102[Validation prérequis SUN-ES],"")</f>
        <v>Oui</v>
      </c>
    </row>
    <row r="175" spans="1:7">
      <c r="A175" s="1">
        <v>130786932</v>
      </c>
      <c r="B175" t="str">
        <f>_xlfn.XLOOKUP(A175,bdd_V102[FINESS Géographique],bdd_V102[[Raison sociale ]],"")</f>
        <v>CENTRE DE REEDUCATION PAUL CEZANNE</v>
      </c>
      <c r="C175" s="146">
        <f>_xlfn.XLOOKUP(A175,bdd_V102[FINESS Géographique],bdd_V102[FINESS juridique],"")</f>
        <v>130002660</v>
      </c>
      <c r="D175" t="str">
        <f>_xlfn.XLOOKUP(C175,bdd_V102[FINESS juridique],bdd_V102[Raison sociale juridique],"")</f>
        <v>CENTRE DE REEDUCATION PAUL CEZANNE</v>
      </c>
      <c r="E175" s="1" t="str">
        <f>_xlfn.XLOOKUP(C175,bdd_V102[FINESS juridique],bdd_V102[[Région du FINESS juridique ]],"")</f>
        <v>PROVENCE-ALPES-CÔTE D'AZUR</v>
      </c>
      <c r="F175" s="1">
        <f>SUMIFS(bdd_V102[Activité combinée],bdd_V102[FINESS Géographique],A175)</f>
        <v>25415.5</v>
      </c>
      <c r="G175" s="1" t="str">
        <f>_xlfn.XLOOKUP(A175,bdd_V102[FINESS Géographique],bdd_V102[Validation prérequis SUN-ES],"")</f>
        <v>Oui</v>
      </c>
    </row>
    <row r="176" spans="1:7">
      <c r="A176" s="1">
        <v>130786973</v>
      </c>
      <c r="B176" t="str">
        <f>_xlfn.XLOOKUP(A176,bdd_V102[FINESS Géographique],bdd_V102[[Raison sociale ]],"")</f>
        <v>CLINIQUE PSYCHIATRIQUE MEDIAZUR</v>
      </c>
      <c r="C176" s="146">
        <f>_xlfn.XLOOKUP(A176,bdd_V102[FINESS Géographique],bdd_V102[FINESS juridique],"")</f>
        <v>130002702</v>
      </c>
      <c r="D176" t="str">
        <f>_xlfn.XLOOKUP(C176,bdd_V102[FINESS juridique],bdd_V102[Raison sociale juridique],"")</f>
        <v>CLINIQUE PSYCHIATRIQUE MEDIAZUR</v>
      </c>
      <c r="E176" s="1" t="str">
        <f>_xlfn.XLOOKUP(C176,bdd_V102[FINESS juridique],bdd_V102[[Région du FINESS juridique ]],"")</f>
        <v>PROVENCE-ALPES-CÔTE D'AZUR</v>
      </c>
      <c r="F176" s="1">
        <f>SUMIFS(bdd_V102[Activité combinée],bdd_V102[FINESS Géographique],A176)</f>
        <v>13653</v>
      </c>
      <c r="G176" s="1" t="str">
        <f>_xlfn.XLOOKUP(A176,bdd_V102[FINESS Géographique],bdd_V102[Validation prérequis SUN-ES],"")</f>
        <v>Oui</v>
      </c>
    </row>
    <row r="177" spans="1:7">
      <c r="A177" s="1">
        <v>130787369</v>
      </c>
      <c r="B177" t="str">
        <f>_xlfn.XLOOKUP(A177,bdd_V102[FINESS Géographique],bdd_V102[[Raison sociale ]],"")</f>
        <v>CTRE REED FONCT LE GRAND LARGE</v>
      </c>
      <c r="C177" s="146">
        <f>_xlfn.XLOOKUP(A177,bdd_V102[FINESS Géographique],bdd_V102[FINESS juridique],"")</f>
        <v>130002777</v>
      </c>
      <c r="D177" t="str">
        <f>_xlfn.XLOOKUP(C177,bdd_V102[FINESS juridique],bdd_V102[Raison sociale juridique],"")</f>
        <v>CTRE REED FONCT LE LE GRAND LARGE</v>
      </c>
      <c r="E177" s="1" t="str">
        <f>_xlfn.XLOOKUP(C177,bdd_V102[FINESS juridique],bdd_V102[[Région du FINESS juridique ]],"")</f>
        <v>PROVENCE-ALPES-CÔTE D'AZUR</v>
      </c>
      <c r="F177" s="1">
        <f>SUMIFS(bdd_V102[Activité combinée],bdd_V102[FINESS Géographique],A177)</f>
        <v>14046</v>
      </c>
      <c r="G177" s="1" t="str">
        <f>_xlfn.XLOOKUP(A177,bdd_V102[FINESS Géographique],bdd_V102[Validation prérequis SUN-ES],"")</f>
        <v>Oui</v>
      </c>
    </row>
    <row r="178" spans="1:7">
      <c r="A178" s="1">
        <v>130789357</v>
      </c>
      <c r="B178" t="str">
        <f>_xlfn.XLOOKUP(A178,bdd_V102[FINESS Géographique],bdd_V102[[Raison sociale ]],"")</f>
        <v>CLINIQUE READAPT FONCT LES FEUILLADES</v>
      </c>
      <c r="C178" s="146">
        <f>_xlfn.XLOOKUP(A178,bdd_V102[FINESS Géographique],bdd_V102[FINESS juridique],"")</f>
        <v>130002843</v>
      </c>
      <c r="D178" t="str">
        <f>_xlfn.XLOOKUP(C178,bdd_V102[FINESS juridique],bdd_V102[Raison sociale juridique],"")</f>
        <v>CLINIQUE READAPT FONCT LES FEUILLADES</v>
      </c>
      <c r="E178" s="1" t="str">
        <f>_xlfn.XLOOKUP(C178,bdd_V102[FINESS juridique],bdd_V102[[Région du FINESS juridique ]],"")</f>
        <v>PROVENCE-ALPES-CÔTE D'AZUR</v>
      </c>
      <c r="F178" s="1">
        <f>SUMIFS(bdd_V102[Activité combinée],bdd_V102[FINESS Géographique],A178)</f>
        <v>32712.5</v>
      </c>
      <c r="G178" s="1" t="str">
        <f>_xlfn.XLOOKUP(A178,bdd_V102[FINESS Géographique],bdd_V102[Validation prérequis SUN-ES],"")</f>
        <v>Oui</v>
      </c>
    </row>
    <row r="179" spans="1:7">
      <c r="A179" s="1">
        <v>130798002</v>
      </c>
      <c r="B179" t="str">
        <f>_xlfn.XLOOKUP(A179,bdd_V102[FINESS Géographique],bdd_V102[[Raison sociale ]],"")</f>
        <v>CLINIQUE LA LAURANNE</v>
      </c>
      <c r="C179" s="146">
        <f>_xlfn.XLOOKUP(A179,bdd_V102[FINESS Géographique],bdd_V102[FINESS juridique],"")</f>
        <v>130004807</v>
      </c>
      <c r="D179" t="str">
        <f>_xlfn.XLOOKUP(C179,bdd_V102[FINESS juridique],bdd_V102[Raison sociale juridique],"")</f>
        <v>CLINIQUE LA LAURANNE</v>
      </c>
      <c r="E179" s="1" t="str">
        <f>_xlfn.XLOOKUP(C179,bdd_V102[FINESS juridique],bdd_V102[[Région du FINESS juridique ]],"")</f>
        <v>PROVENCE-ALPES-CÔTE D'AZUR</v>
      </c>
      <c r="F179" s="1">
        <f>SUMIFS(bdd_V102[Activité combinée],bdd_V102[FINESS Géographique],A179)</f>
        <v>37705</v>
      </c>
      <c r="G179" s="1" t="str">
        <f>_xlfn.XLOOKUP(A179,bdd_V102[FINESS Géographique],bdd_V102[Validation prérequis SUN-ES],"")</f>
        <v>Oui</v>
      </c>
    </row>
    <row r="180" spans="1:7">
      <c r="A180" s="1">
        <v>130034531</v>
      </c>
      <c r="B180" t="str">
        <f>_xlfn.XLOOKUP(A180,bdd_V102[FINESS Géographique],bdd_V102[[Raison sociale ]],"")</f>
        <v>DIAVERUM PROVENCE ARLES SITE CH</v>
      </c>
      <c r="C180" s="146">
        <f>_xlfn.XLOOKUP(A180,bdd_V102[FINESS Géographique],bdd_V102[FINESS juridique],"")</f>
        <v>690049895</v>
      </c>
      <c r="D180" t="str">
        <f>_xlfn.XLOOKUP(C180,bdd_V102[FINESS juridique],bdd_V102[Raison sociale juridique],"")</f>
        <v>DIAVERUM PROVENCE</v>
      </c>
      <c r="E180" s="1" t="str">
        <f>_xlfn.XLOOKUP(C180,bdd_V102[FINESS juridique],bdd_V102[[Région du FINESS juridique ]],"")</f>
        <v>PROVENCE-ALPES-CÔTE D'AZUR</v>
      </c>
      <c r="F180" s="1">
        <f>SUMIFS(bdd_V102[Activité combinée],bdd_V102[FINESS Géographique],A180)</f>
        <v>10704.5</v>
      </c>
      <c r="G180" s="1" t="str">
        <f>_xlfn.XLOOKUP(A180,bdd_V102[FINESS Géographique],bdd_V102[Validation prérequis SUN-ES],"")</f>
        <v>Non</v>
      </c>
    </row>
    <row r="181" spans="1:7">
      <c r="A181" s="1">
        <v>130784481</v>
      </c>
      <c r="B181" t="str">
        <f>_xlfn.XLOOKUP(A181,bdd_V102[FINESS Géographique],bdd_V102[[Raison sociale ]],"")</f>
        <v>DIAVERUM PROVENCE MARSEILLE 8E</v>
      </c>
      <c r="C181" s="146">
        <f>_xlfn.XLOOKUP(A181,bdd_V102[FINESS Géographique],bdd_V102[FINESS juridique],"")</f>
        <v>690049895</v>
      </c>
      <c r="D181" t="str">
        <f>_xlfn.XLOOKUP(C181,bdd_V102[FINESS juridique],bdd_V102[Raison sociale juridique],"")</f>
        <v>DIAVERUM PROVENCE</v>
      </c>
      <c r="E181" s="1" t="str">
        <f>_xlfn.XLOOKUP(C181,bdd_V102[FINESS juridique],bdd_V102[[Région du FINESS juridique ]],"")</f>
        <v>PROVENCE-ALPES-CÔTE D'AZUR</v>
      </c>
      <c r="F181" s="1">
        <f>SUMIFS(bdd_V102[Activité combinée],bdd_V102[FINESS Géographique],A181)</f>
        <v>24257.5</v>
      </c>
      <c r="G181" s="1" t="str">
        <f>_xlfn.XLOOKUP(A181,bdd_V102[FINESS Géographique],bdd_V102[Validation prérequis SUN-ES],"")</f>
        <v>Non</v>
      </c>
    </row>
    <row r="182" spans="1:7">
      <c r="A182" s="1">
        <v>130809809</v>
      </c>
      <c r="B182" t="str">
        <f>_xlfn.XLOOKUP(A182,bdd_V102[FINESS Géographique],bdd_V102[[Raison sociale ]],"")</f>
        <v>CTRE D'HEMODIALYSE DE PROVENCE AUBAGNE</v>
      </c>
      <c r="C182" s="146">
        <f>_xlfn.XLOOKUP(A182,bdd_V102[FINESS Géographique],bdd_V102[FINESS juridique],"")</f>
        <v>130007156</v>
      </c>
      <c r="D182" t="str">
        <f>_xlfn.XLOOKUP(C182,bdd_V102[FINESS juridique],bdd_V102[Raison sociale juridique],"")</f>
        <v>CTRE D'HEMODIALYSE DE PROVENCE AUBAGNE</v>
      </c>
      <c r="E182" s="1" t="str">
        <f>_xlfn.XLOOKUP(C182,bdd_V102[FINESS juridique],bdd_V102[[Région du FINESS juridique ]],"")</f>
        <v>PROVENCE-ALPES-CÔTE D'AZUR</v>
      </c>
      <c r="F182" s="1">
        <f>SUMIFS(bdd_V102[Activité combinée],bdd_V102[FINESS Géographique],A182)</f>
        <v>11575.5</v>
      </c>
      <c r="G182" s="1" t="str">
        <f>_xlfn.XLOOKUP(A182,bdd_V102[FINESS Géographique],bdd_V102[Validation prérequis SUN-ES],"")</f>
        <v>Oui</v>
      </c>
    </row>
    <row r="183" spans="1:7">
      <c r="A183" s="1">
        <v>130810740</v>
      </c>
      <c r="B183" t="str">
        <f>_xlfn.XLOOKUP(A183,bdd_V102[FINESS Géographique],bdd_V102[[Raison sociale ]],"")</f>
        <v>CLINIQUE AXIUM</v>
      </c>
      <c r="C183" s="146">
        <f>_xlfn.XLOOKUP(A183,bdd_V102[FINESS Géographique],bdd_V102[FINESS juridique],"")</f>
        <v>130007362</v>
      </c>
      <c r="D183" t="str">
        <f>_xlfn.XLOOKUP(C183,bdd_V102[FINESS juridique],bdd_V102[Raison sociale juridique],"")</f>
        <v>SOREVIE GAM</v>
      </c>
      <c r="E183" s="1" t="str">
        <f>_xlfn.XLOOKUP(C183,bdd_V102[FINESS juridique],bdd_V102[[Région du FINESS juridique ]],"")</f>
        <v>PROVENCE-ALPES-CÔTE D'AZUR</v>
      </c>
      <c r="F183" s="1">
        <f>SUMIFS(bdd_V102[Activité combinée],bdd_V102[FINESS Géographique],A183)</f>
        <v>58642.5</v>
      </c>
      <c r="G183" s="1" t="str">
        <f>_xlfn.XLOOKUP(A183,bdd_V102[FINESS Géographique],bdd_V102[Validation prérequis SUN-ES],"")</f>
        <v>Oui</v>
      </c>
    </row>
    <row r="184" spans="1:7">
      <c r="A184" s="1">
        <v>130045263</v>
      </c>
      <c r="B184" t="str">
        <f>_xlfn.XLOOKUP(A184,bdd_V102[FINESS Géographique],bdd_V102[[Raison sociale ]],"")</f>
        <v>VILLA IZOI</v>
      </c>
      <c r="C184" s="146">
        <f>_xlfn.XLOOKUP(A184,bdd_V102[FINESS Géographique],bdd_V102[FINESS juridique],"")</f>
        <v>130007487</v>
      </c>
      <c r="D184" t="str">
        <f>_xlfn.XLOOKUP(C184,bdd_V102[FINESS juridique],bdd_V102[Raison sociale juridique],"")</f>
        <v>LA MAISON</v>
      </c>
      <c r="E184" s="1" t="str">
        <f>_xlfn.XLOOKUP(C184,bdd_V102[FINESS juridique],bdd_V102[[Région du FINESS juridique ]],"")</f>
        <v>PROVENCE-ALPES-CÔTE D'AZUR</v>
      </c>
      <c r="F184" s="1">
        <f>SUMIFS(bdd_V102[Activité combinée],bdd_V102[FINESS Géographique],A184)</f>
        <v>4957</v>
      </c>
      <c r="G184" s="1" t="str">
        <f>_xlfn.XLOOKUP(A184,bdd_V102[FINESS Géographique],bdd_V102[Validation prérequis SUN-ES],"")</f>
        <v>Non</v>
      </c>
    </row>
    <row r="185" spans="1:7">
      <c r="A185" s="1">
        <v>130811102</v>
      </c>
      <c r="B185" t="str">
        <f>_xlfn.XLOOKUP(A185,bdd_V102[FINESS Géographique],bdd_V102[[Raison sociale ]],"")</f>
        <v>LA MAISON</v>
      </c>
      <c r="C185" s="146">
        <f>_xlfn.XLOOKUP(A185,bdd_V102[FINESS Géographique],bdd_V102[FINESS juridique],"")</f>
        <v>130007487</v>
      </c>
      <c r="D185" t="str">
        <f>_xlfn.XLOOKUP(C185,bdd_V102[FINESS juridique],bdd_V102[Raison sociale juridique],"")</f>
        <v>LA MAISON</v>
      </c>
      <c r="E185" s="1" t="str">
        <f>_xlfn.XLOOKUP(C185,bdd_V102[FINESS juridique],bdd_V102[[Région du FINESS juridique ]],"")</f>
        <v>PROVENCE-ALPES-CÔTE D'AZUR</v>
      </c>
      <c r="F185" s="1">
        <f>SUMIFS(bdd_V102[Activité combinée],bdd_V102[FINESS Géographique],A185)</f>
        <v>8306</v>
      </c>
      <c r="G185" s="1" t="str">
        <f>_xlfn.XLOOKUP(A185,bdd_V102[FINESS Géographique],bdd_V102[Validation prérequis SUN-ES],"")</f>
        <v>Non</v>
      </c>
    </row>
    <row r="186" spans="1:7">
      <c r="A186" s="1">
        <v>130050842</v>
      </c>
      <c r="B186" t="str">
        <f>_xlfn.XLOOKUP(A186,bdd_V102[FINESS Géographique],bdd_V102[[Raison sociale ]],"")</f>
        <v>CLINIQUE SAINT MICHEL CENTRE DE JOUR</v>
      </c>
      <c r="C186" s="146">
        <f>_xlfn.XLOOKUP(A186,bdd_V102[FINESS Géographique],bdd_V102[FINESS juridique],"")</f>
        <v>130010648</v>
      </c>
      <c r="D186" t="str">
        <f>_xlfn.XLOOKUP(C186,bdd_V102[FINESS juridique],bdd_V102[Raison sociale juridique],"")</f>
        <v>CLINIQUE SAINT MICHEL</v>
      </c>
      <c r="E186" s="1" t="str">
        <f>_xlfn.XLOOKUP(C186,bdd_V102[FINESS juridique],bdd_V102[[Région du FINESS juridique ]],"")</f>
        <v>PROVENCE-ALPES-CÔTE D'AZUR</v>
      </c>
      <c r="F186" s="1">
        <f>SUMIFS(bdd_V102[Activité combinée],bdd_V102[FINESS Géographique],A186)</f>
        <v>1825.5</v>
      </c>
      <c r="G186" s="1" t="str">
        <f>_xlfn.XLOOKUP(A186,bdd_V102[FINESS Géographique],bdd_V102[Validation prérequis SUN-ES],"")</f>
        <v>Non</v>
      </c>
    </row>
    <row r="187" spans="1:7">
      <c r="A187" s="1">
        <v>130781594</v>
      </c>
      <c r="B187" t="str">
        <f>_xlfn.XLOOKUP(A187,bdd_V102[FINESS Géographique],bdd_V102[[Raison sociale ]],"")</f>
        <v>CLINIQUE SAINT MICHEL</v>
      </c>
      <c r="C187" s="146">
        <f>_xlfn.XLOOKUP(A187,bdd_V102[FINESS Géographique],bdd_V102[FINESS juridique],"")</f>
        <v>130010648</v>
      </c>
      <c r="D187" t="str">
        <f>_xlfn.XLOOKUP(C187,bdd_V102[FINESS juridique],bdd_V102[Raison sociale juridique],"")</f>
        <v>CLINIQUE SAINT MICHEL</v>
      </c>
      <c r="E187" s="1" t="str">
        <f>_xlfn.XLOOKUP(C187,bdd_V102[FINESS juridique],bdd_V102[[Région du FINESS juridique ]],"")</f>
        <v>PROVENCE-ALPES-CÔTE D'AZUR</v>
      </c>
      <c r="F187" s="1">
        <f>SUMIFS(bdd_V102[Activité combinée],bdd_V102[FINESS Géographique],A187)</f>
        <v>15896</v>
      </c>
      <c r="G187" s="1" t="str">
        <f>_xlfn.XLOOKUP(A187,bdd_V102[FINESS Géographique],bdd_V102[Validation prérequis SUN-ES],"")</f>
        <v>Oui</v>
      </c>
    </row>
    <row r="188" spans="1:7">
      <c r="A188" s="1">
        <v>130035793</v>
      </c>
      <c r="B188" t="str">
        <f>_xlfn.XLOOKUP(A188,bdd_V102[FINESS Géographique],bdd_V102[[Raison sociale ]],"")</f>
        <v>CLINIQUE GLANUM</v>
      </c>
      <c r="C188" s="146">
        <f>_xlfn.XLOOKUP(A188,bdd_V102[FINESS Géographique],bdd_V102[FINESS juridique],"")</f>
        <v>130013139</v>
      </c>
      <c r="D188" t="str">
        <f>_xlfn.XLOOKUP(C188,bdd_V102[FINESS juridique],bdd_V102[Raison sociale juridique],"")</f>
        <v>CLINIQUE GLANUM</v>
      </c>
      <c r="E188" s="1" t="str">
        <f>_xlfn.XLOOKUP(C188,bdd_V102[FINESS juridique],bdd_V102[[Région du FINESS juridique ]],"")</f>
        <v>PROVENCE-ALPES-CÔTE D'AZUR</v>
      </c>
      <c r="F188" s="1">
        <f>SUMIFS(bdd_V102[Activité combinée],bdd_V102[FINESS Géographique],A188)</f>
        <v>15669.5</v>
      </c>
      <c r="G188" s="1" t="str">
        <f>_xlfn.XLOOKUP(A188,bdd_V102[FINESS Géographique],bdd_V102[Validation prérequis SUN-ES],"")</f>
        <v>Oui</v>
      </c>
    </row>
    <row r="189" spans="1:7">
      <c r="A189" s="1">
        <v>130784952</v>
      </c>
      <c r="B189" t="str">
        <f>_xlfn.XLOOKUP(A189,bdd_V102[FINESS Géographique],bdd_V102[[Raison sociale ]],"")</f>
        <v>MAISON DE CONVAL FERNANDE BERGER</v>
      </c>
      <c r="C189" s="146">
        <f>_xlfn.XLOOKUP(A189,bdd_V102[FINESS Géographique],bdd_V102[FINESS juridique],"")</f>
        <v>130014228</v>
      </c>
      <c r="D189" t="str">
        <f>_xlfn.XLOOKUP(C189,bdd_V102[FINESS juridique],bdd_V102[Raison sociale juridique],"")</f>
        <v>ASSOCIATION HOPITAL SAINT JOSEPH</v>
      </c>
      <c r="E189" s="1" t="str">
        <f>_xlfn.XLOOKUP(C189,bdd_V102[FINESS juridique],bdd_V102[[Région du FINESS juridique ]],"")</f>
        <v>PROVENCE-ALPES-CÔTE D'AZUR</v>
      </c>
      <c r="F189" s="1">
        <f>SUMIFS(bdd_V102[Activité combinée],bdd_V102[FINESS Géographique],A189)</f>
        <v>4911.5</v>
      </c>
      <c r="G189" s="1" t="str">
        <f>_xlfn.XLOOKUP(A189,bdd_V102[FINESS Géographique],bdd_V102[Validation prérequis SUN-ES],"")</f>
        <v>Non</v>
      </c>
    </row>
    <row r="190" spans="1:7">
      <c r="A190" s="1">
        <v>130785652</v>
      </c>
      <c r="B190" t="str">
        <f>_xlfn.XLOOKUP(A190,bdd_V102[FINESS Géographique],bdd_V102[[Raison sociale ]],"")</f>
        <v>HOPITAL SAINT JOSEPH</v>
      </c>
      <c r="C190" s="146">
        <f>_xlfn.XLOOKUP(A190,bdd_V102[FINESS Géographique],bdd_V102[FINESS juridique],"")</f>
        <v>130014228</v>
      </c>
      <c r="D190" t="str">
        <f>_xlfn.XLOOKUP(C190,bdd_V102[FINESS juridique],bdd_V102[Raison sociale juridique],"")</f>
        <v>ASSOCIATION HOPITAL SAINT JOSEPH</v>
      </c>
      <c r="E190" s="1" t="str">
        <f>_xlfn.XLOOKUP(C190,bdd_V102[FINESS juridique],bdd_V102[[Région du FINESS juridique ]],"")</f>
        <v>PROVENCE-ALPES-CÔTE D'AZUR</v>
      </c>
      <c r="F190" s="1">
        <f>SUMIFS(bdd_V102[Activité combinée],bdd_V102[FINESS Géographique],A190)</f>
        <v>269033.5</v>
      </c>
      <c r="G190" s="1" t="str">
        <f>_xlfn.XLOOKUP(A190,bdd_V102[FINESS Géographique],bdd_V102[Validation prérequis SUN-ES],"")</f>
        <v>Oui</v>
      </c>
    </row>
    <row r="191" spans="1:7">
      <c r="A191" s="1">
        <v>130021488</v>
      </c>
      <c r="B191" t="str">
        <f>_xlfn.XLOOKUP(A191,bdd_V102[FINESS Géographique],bdd_V102[[Raison sociale ]],"")</f>
        <v>HAD BOUCHES DU RHONE EST SITE POLYSIAN</v>
      </c>
      <c r="C191" s="146">
        <f>_xlfn.XLOOKUP(A191,bdd_V102[FINESS Géographique],bdd_V102[FINESS juridique],"")</f>
        <v>130021439</v>
      </c>
      <c r="D191" t="str">
        <f>_xlfn.XLOOKUP(C191,bdd_V102[FINESS juridique],bdd_V102[Raison sociale juridique],"")</f>
        <v>HAD BOUCHES DU RHONE EST</v>
      </c>
      <c r="E191" s="1" t="str">
        <f>_xlfn.XLOOKUP(C191,bdd_V102[FINESS juridique],bdd_V102[[Région du FINESS juridique ]],"")</f>
        <v>PROVENCE-ALPES-CÔTE D'AZUR</v>
      </c>
      <c r="F191" s="1">
        <f>SUMIFS(bdd_V102[Activité combinée],bdd_V102[FINESS Géographique],A191)</f>
        <v>6852</v>
      </c>
      <c r="G191" s="1" t="str">
        <f>_xlfn.XLOOKUP(A191,bdd_V102[FINESS Géographique],bdd_V102[Validation prérequis SUN-ES],"")</f>
        <v>Oui</v>
      </c>
    </row>
    <row r="192" spans="1:7">
      <c r="A192" s="1">
        <v>130021819</v>
      </c>
      <c r="B192" t="str">
        <f>_xlfn.XLOOKUP(A192,bdd_V102[FINESS Géographique],bdd_V102[[Raison sociale ]],"")</f>
        <v>HAD CLARA SCHUMANN</v>
      </c>
      <c r="C192" s="146">
        <f>_xlfn.XLOOKUP(A192,bdd_V102[FINESS Géographique],bdd_V102[FINESS juridique],"")</f>
        <v>130021769</v>
      </c>
      <c r="D192" t="str">
        <f>_xlfn.XLOOKUP(C192,bdd_V102[FINESS juridique],bdd_V102[Raison sociale juridique],"")</f>
        <v>HAD CLARA SCHUMANN</v>
      </c>
      <c r="E192" s="1" t="str">
        <f>_xlfn.XLOOKUP(C192,bdd_V102[FINESS juridique],bdd_V102[[Région du FINESS juridique ]],"")</f>
        <v>PROVENCE-ALPES-CÔTE D'AZUR</v>
      </c>
      <c r="F192" s="1">
        <f>SUMIFS(bdd_V102[Activité combinée],bdd_V102[FINESS Géographique],A192)</f>
        <v>13859</v>
      </c>
      <c r="G192" s="1" t="str">
        <f>_xlfn.XLOOKUP(A192,bdd_V102[FINESS Géographique],bdd_V102[Validation prérequis SUN-ES],"")</f>
        <v>Oui</v>
      </c>
    </row>
    <row r="193" spans="1:7">
      <c r="A193" s="1">
        <v>130038003</v>
      </c>
      <c r="B193" t="str">
        <f>_xlfn.XLOOKUP(A193,bdd_V102[FINESS Géographique],bdd_V102[[Raison sociale ]],"")</f>
        <v>CENTRE D'HEMODIALYSE DE PROVENCE AIX</v>
      </c>
      <c r="C193" s="146">
        <f>_xlfn.XLOOKUP(A193,bdd_V102[FINESS Géographique],bdd_V102[FINESS juridique],"")</f>
        <v>130029218</v>
      </c>
      <c r="D193" t="str">
        <f>_xlfn.XLOOKUP(C193,bdd_V102[FINESS juridique],bdd_V102[Raison sociale juridique],"")</f>
        <v>CENTRE D'HEMODIALYSE DE PROVENCE AIX</v>
      </c>
      <c r="E193" s="1" t="str">
        <f>_xlfn.XLOOKUP(C193,bdd_V102[FINESS juridique],bdd_V102[[Région du FINESS juridique ]],"")</f>
        <v>PROVENCE-ALPES-CÔTE D'AZUR</v>
      </c>
      <c r="F193" s="1">
        <f>SUMIFS(bdd_V102[Activité combinée],bdd_V102[FINESS Géographique],A193)</f>
        <v>13435</v>
      </c>
      <c r="G193" s="1" t="str">
        <f>_xlfn.XLOOKUP(A193,bdd_V102[FINESS Géographique],bdd_V102[Validation prérequis SUN-ES],"")</f>
        <v>Oui</v>
      </c>
    </row>
    <row r="194" spans="1:7">
      <c r="A194" s="1">
        <v>40782021</v>
      </c>
      <c r="B194" t="str">
        <f>_xlfn.XLOOKUP(A194,bdd_V102[FINESS Géographique],bdd_V102[[Raison sociale ]],"")</f>
        <v>CTRE SOINS DE SUITE READAPT LE COUSSON</v>
      </c>
      <c r="C194" s="146">
        <f>_xlfn.XLOOKUP(A194,bdd_V102[FINESS Géographique],bdd_V102[FINESS juridique],"")</f>
        <v>130037815</v>
      </c>
      <c r="D194" t="str">
        <f>_xlfn.XLOOKUP(C194,bdd_V102[FINESS juridique],bdd_V102[Raison sociale juridique],"")</f>
        <v>UGECAM PACA CORSE SIEGE</v>
      </c>
      <c r="E194" s="1" t="str">
        <f>_xlfn.XLOOKUP(C194,bdd_V102[FINESS juridique],bdd_V102[[Région du FINESS juridique ]],"")</f>
        <v>PROVENCE-ALPES-CÔTE D'AZUR</v>
      </c>
      <c r="F194" s="1">
        <f>SUMIFS(bdd_V102[Activité combinée],bdd_V102[FINESS Géographique],A194)</f>
        <v>7468</v>
      </c>
      <c r="G194" s="1" t="str">
        <f>_xlfn.XLOOKUP(A194,bdd_V102[FINESS Géographique],bdd_V102[Validation prérequis SUN-ES],"")</f>
        <v>Oui</v>
      </c>
    </row>
    <row r="195" spans="1:7">
      <c r="A195" s="1">
        <v>50000041</v>
      </c>
      <c r="B195" t="str">
        <f>_xlfn.XLOOKUP(A195,bdd_V102[FINESS Géographique],bdd_V102[[Raison sociale ]],"")</f>
        <v>CENTRE MEDICAL RHONE AZUR BRIANCON</v>
      </c>
      <c r="C195" s="146">
        <f>_xlfn.XLOOKUP(A195,bdd_V102[FINESS Géographique],bdd_V102[FINESS juridique],"")</f>
        <v>130037815</v>
      </c>
      <c r="D195" t="str">
        <f>_xlfn.XLOOKUP(C195,bdd_V102[FINESS juridique],bdd_V102[Raison sociale juridique],"")</f>
        <v>UGECAM PACA CORSE SIEGE</v>
      </c>
      <c r="E195" s="1" t="str">
        <f>_xlfn.XLOOKUP(C195,bdd_V102[FINESS juridique],bdd_V102[[Région du FINESS juridique ]],"")</f>
        <v>PROVENCE-ALPES-CÔTE D'AZUR</v>
      </c>
      <c r="F195" s="1">
        <f>SUMIFS(bdd_V102[Activité combinée],bdd_V102[FINESS Géographique],A195)</f>
        <v>13913.5</v>
      </c>
      <c r="G195" s="1" t="str">
        <f>_xlfn.XLOOKUP(A195,bdd_V102[FINESS Géographique],bdd_V102[Validation prérequis SUN-ES],"")</f>
        <v>Oui</v>
      </c>
    </row>
    <row r="196" spans="1:7">
      <c r="A196" s="1">
        <v>50002351</v>
      </c>
      <c r="B196" t="str">
        <f>_xlfn.XLOOKUP(A196,bdd_V102[FINESS Géographique],bdd_V102[[Raison sociale ]],"")</f>
        <v>CENTRE RHONE AZUR GAP</v>
      </c>
      <c r="C196" s="146">
        <f>_xlfn.XLOOKUP(A196,bdd_V102[FINESS Géographique],bdd_V102[FINESS juridique],"")</f>
        <v>130037815</v>
      </c>
      <c r="D196" t="str">
        <f>_xlfn.XLOOKUP(C196,bdd_V102[FINESS juridique],bdd_V102[Raison sociale juridique],"")</f>
        <v>UGECAM PACA CORSE SIEGE</v>
      </c>
      <c r="E196" s="1" t="str">
        <f>_xlfn.XLOOKUP(C196,bdd_V102[FINESS juridique],bdd_V102[[Région du FINESS juridique ]],"")</f>
        <v>PROVENCE-ALPES-CÔTE D'AZUR</v>
      </c>
      <c r="F196" s="1">
        <f>SUMIFS(bdd_V102[Activité combinée],bdd_V102[FINESS Géographique],A196)</f>
        <v>6765.5</v>
      </c>
      <c r="G196" s="1" t="str">
        <f>_xlfn.XLOOKUP(A196,bdd_V102[FINESS Géographique],bdd_V102[Validation prérequis SUN-ES],"")</f>
        <v>Oui</v>
      </c>
    </row>
    <row r="197" spans="1:7">
      <c r="A197" s="1">
        <v>60789674</v>
      </c>
      <c r="B197" t="str">
        <f>_xlfn.XLOOKUP(A197,bdd_V102[FINESS Géographique],bdd_V102[[Raison sociale ]],"")</f>
        <v>CENTRE HELIO MARIN</v>
      </c>
      <c r="C197" s="146">
        <f>_xlfn.XLOOKUP(A197,bdd_V102[FINESS Géographique],bdd_V102[FINESS juridique],"")</f>
        <v>130037815</v>
      </c>
      <c r="D197" t="str">
        <f>_xlfn.XLOOKUP(C197,bdd_V102[FINESS juridique],bdd_V102[Raison sociale juridique],"")</f>
        <v>UGECAM PACA CORSE SIEGE</v>
      </c>
      <c r="E197" s="1" t="str">
        <f>_xlfn.XLOOKUP(C197,bdd_V102[FINESS juridique],bdd_V102[[Région du FINESS juridique ]],"")</f>
        <v>PROVENCE-ALPES-CÔTE D'AZUR</v>
      </c>
      <c r="F197" s="1">
        <f>SUMIFS(bdd_V102[Activité combinée],bdd_V102[FINESS Géographique],A197)</f>
        <v>24963.5</v>
      </c>
      <c r="G197" s="1" t="str">
        <f>_xlfn.XLOOKUP(A197,bdd_V102[FINESS Géographique],bdd_V102[Validation prérequis SUN-ES],"")</f>
        <v>Oui</v>
      </c>
    </row>
    <row r="198" spans="1:7">
      <c r="A198" s="1">
        <v>130043854</v>
      </c>
      <c r="B198" t="str">
        <f>_xlfn.XLOOKUP(A198,bdd_V102[FINESS Géographique],bdd_V102[[Raison sociale ]],"")</f>
        <v>CSSR VALMANTE SITE HOPITAL EUROPEEN</v>
      </c>
      <c r="C198" s="146">
        <f>_xlfn.XLOOKUP(A198,bdd_V102[FINESS Géographique],bdd_V102[FINESS juridique],"")</f>
        <v>130037815</v>
      </c>
      <c r="D198" t="str">
        <f>_xlfn.XLOOKUP(C198,bdd_V102[FINESS juridique],bdd_V102[Raison sociale juridique],"")</f>
        <v>UGECAM PACA CORSE SIEGE</v>
      </c>
      <c r="E198" s="1" t="str">
        <f>_xlfn.XLOOKUP(C198,bdd_V102[FINESS juridique],bdd_V102[[Région du FINESS juridique ]],"")</f>
        <v>PROVENCE-ALPES-CÔTE D'AZUR</v>
      </c>
      <c r="F198" s="1">
        <f>SUMIFS(bdd_V102[Activité combinée],bdd_V102[FINESS Géographique],A198)</f>
        <v>13166.5</v>
      </c>
      <c r="G198" s="1" t="str">
        <f>_xlfn.XLOOKUP(A198,bdd_V102[FINESS Géographique],bdd_V102[Validation prérequis SUN-ES],"")</f>
        <v>Oui</v>
      </c>
    </row>
    <row r="199" spans="1:7">
      <c r="A199" s="1">
        <v>130786924</v>
      </c>
      <c r="B199" t="str">
        <f>_xlfn.XLOOKUP(A199,bdd_V102[FINESS Géographique],bdd_V102[[Raison sociale ]],"")</f>
        <v>INST UNIV DE READAP VALMANTE SUD</v>
      </c>
      <c r="C199" s="146">
        <f>_xlfn.XLOOKUP(A199,bdd_V102[FINESS Géographique],bdd_V102[FINESS juridique],"")</f>
        <v>130037815</v>
      </c>
      <c r="D199" t="str">
        <f>_xlfn.XLOOKUP(C199,bdd_V102[FINESS juridique],bdd_V102[Raison sociale juridique],"")</f>
        <v>UGECAM PACA CORSE SIEGE</v>
      </c>
      <c r="E199" s="1" t="str">
        <f>_xlfn.XLOOKUP(C199,bdd_V102[FINESS juridique],bdd_V102[[Région du FINESS juridique ]],"")</f>
        <v>PROVENCE-ALPES-CÔTE D'AZUR</v>
      </c>
      <c r="F199" s="1">
        <f>SUMIFS(bdd_V102[Activité combinée],bdd_V102[FINESS Géographique],A199)</f>
        <v>20003</v>
      </c>
      <c r="G199" s="1" t="str">
        <f>_xlfn.XLOOKUP(A199,bdd_V102[FINESS Géographique],bdd_V102[Validation prérequis SUN-ES],"")</f>
        <v>Oui</v>
      </c>
    </row>
    <row r="200" spans="1:7">
      <c r="A200" s="1">
        <v>840000202</v>
      </c>
      <c r="B200" t="str">
        <f>_xlfn.XLOOKUP(A200,bdd_V102[FINESS Géographique],bdd_V102[[Raison sociale ]],"")</f>
        <v>CSSR LE MYLORD SITE POLE SANTE</v>
      </c>
      <c r="C200" s="146">
        <f>_xlfn.XLOOKUP(A200,bdd_V102[FINESS Géographique],bdd_V102[FINESS juridique],"")</f>
        <v>130037815</v>
      </c>
      <c r="D200" t="str">
        <f>_xlfn.XLOOKUP(C200,bdd_V102[FINESS juridique],bdd_V102[Raison sociale juridique],"")</f>
        <v>UGECAM PACA CORSE SIEGE</v>
      </c>
      <c r="E200" s="1" t="str">
        <f>_xlfn.XLOOKUP(C200,bdd_V102[FINESS juridique],bdd_V102[[Région du FINESS juridique ]],"")</f>
        <v>PROVENCE-ALPES-CÔTE D'AZUR</v>
      </c>
      <c r="F200" s="1">
        <f>SUMIFS(bdd_V102[Activité combinée],bdd_V102[FINESS Géographique],A200)</f>
        <v>8969</v>
      </c>
      <c r="G200" s="1" t="str">
        <f>_xlfn.XLOOKUP(A200,bdd_V102[FINESS Géographique],bdd_V102[Validation prérequis SUN-ES],"")</f>
        <v>Oui</v>
      </c>
    </row>
    <row r="201" spans="1:7">
      <c r="A201" s="1">
        <v>130784051</v>
      </c>
      <c r="B201" t="str">
        <f>_xlfn.XLOOKUP(A201,bdd_V102[FINESS Géographique],bdd_V102[[Raison sociale ]],"")</f>
        <v>HOPITAL PRIVE CLAIRVAL</v>
      </c>
      <c r="C201" s="146">
        <f>_xlfn.XLOOKUP(A201,bdd_V102[FINESS Géographique],bdd_V102[FINESS juridique],"")</f>
        <v>130037823</v>
      </c>
      <c r="D201" t="str">
        <f>_xlfn.XLOOKUP(C201,bdd_V102[FINESS juridique],bdd_V102[Raison sociale juridique],"")</f>
        <v>HOPITAL PRIVE CLAIRVAL</v>
      </c>
      <c r="E201" s="1" t="str">
        <f>_xlfn.XLOOKUP(C201,bdd_V102[FINESS juridique],bdd_V102[[Région du FINESS juridique ]],"")</f>
        <v>PROVENCE-ALPES-CÔTE D'AZUR</v>
      </c>
      <c r="F201" s="1">
        <f>SUMIFS(bdd_V102[Activité combinée],bdd_V102[FINESS Géographique],A201)</f>
        <v>107890</v>
      </c>
      <c r="G201" s="1" t="str">
        <f>_xlfn.XLOOKUP(A201,bdd_V102[FINESS Géographique],bdd_V102[Validation prérequis SUN-ES],"")</f>
        <v>Oui</v>
      </c>
    </row>
    <row r="202" spans="1:7">
      <c r="A202" s="1">
        <v>130784713</v>
      </c>
      <c r="B202" t="str">
        <f>_xlfn.XLOOKUP(A202,bdd_V102[FINESS Géographique],bdd_V102[[Raison sociale ]],"")</f>
        <v>HP MARSEILLE BEAUREGARD VERT COTEAU</v>
      </c>
      <c r="C202" s="146">
        <f>_xlfn.XLOOKUP(A202,bdd_V102[FINESS Géographique],bdd_V102[FINESS juridique],"")</f>
        <v>130038847</v>
      </c>
      <c r="D202" t="str">
        <f>_xlfn.XLOOKUP(C202,bdd_V102[FINESS juridique],bdd_V102[Raison sociale juridique],"")</f>
        <v>HP MARSEILLE BEAUREGARD VERT COTEAU</v>
      </c>
      <c r="E202" s="1" t="str">
        <f>_xlfn.XLOOKUP(C202,bdd_V102[FINESS juridique],bdd_V102[[Région du FINESS juridique ]],"")</f>
        <v>PROVENCE-ALPES-CÔTE D'AZUR</v>
      </c>
      <c r="F202" s="1">
        <f>SUMIFS(bdd_V102[Activité combinée],bdd_V102[FINESS Géographique],A202)</f>
        <v>90259</v>
      </c>
      <c r="G202" s="1" t="str">
        <f>_xlfn.XLOOKUP(A202,bdd_V102[FINESS Géographique],bdd_V102[Validation prérequis SUN-ES],"")</f>
        <v>Non</v>
      </c>
    </row>
    <row r="203" spans="1:7">
      <c r="A203" s="1">
        <v>130041767</v>
      </c>
      <c r="B203" t="str">
        <f>_xlfn.XLOOKUP(A203,bdd_V102[FINESS Géographique],bdd_V102[[Raison sociale ]],"")</f>
        <v>EUROMED CARDIO</v>
      </c>
      <c r="C203" s="146">
        <f>_xlfn.XLOOKUP(A203,bdd_V102[FINESS Géographique],bdd_V102[FINESS juridique],"")</f>
        <v>130041262</v>
      </c>
      <c r="D203" t="str">
        <f>_xlfn.XLOOKUP(C203,bdd_V102[FINESS juridique],bdd_V102[Raison sociale juridique],"")</f>
        <v>SAS EUROMED CARDIO SITE HOP EUROPEEN</v>
      </c>
      <c r="E203" s="1" t="str">
        <f>_xlfn.XLOOKUP(C203,bdd_V102[FINESS juridique],bdd_V102[[Région du FINESS juridique ]],"")</f>
        <v>PROVENCE-ALPES-CÔTE D'AZUR</v>
      </c>
      <c r="F203" s="1">
        <f>SUMIFS(bdd_V102[Activité combinée],bdd_V102[FINESS Géographique],A203)</f>
        <v>12558</v>
      </c>
      <c r="G203" s="1" t="str">
        <f>_xlfn.XLOOKUP(A203,bdd_V102[FINESS Géographique],bdd_V102[Validation prérequis SUN-ES],"")</f>
        <v>Non</v>
      </c>
    </row>
    <row r="204" spans="1:7">
      <c r="A204" s="1">
        <v>130042096</v>
      </c>
      <c r="B204" t="str">
        <f>_xlfn.XLOOKUP(A204,bdd_V102[FINESS Géographique],bdd_V102[[Raison sociale ]],"")</f>
        <v>GCS CENTRE CARDIO AXIUM RAMBOT</v>
      </c>
      <c r="C204" s="146">
        <f>_xlfn.XLOOKUP(A204,bdd_V102[FINESS Géographique],bdd_V102[FINESS juridique],"")</f>
        <v>130042062</v>
      </c>
      <c r="D204" t="str">
        <f>_xlfn.XLOOKUP(C204,bdd_V102[FINESS juridique],bdd_V102[Raison sociale juridique],"")</f>
        <v>GCS CENTRE CARDIO AXIUM RAMBOT</v>
      </c>
      <c r="E204" s="1" t="str">
        <f>_xlfn.XLOOKUP(C204,bdd_V102[FINESS juridique],bdd_V102[[Région du FINESS juridique ]],"")</f>
        <v>PROVENCE-ALPES-CÔTE D'AZUR</v>
      </c>
      <c r="F204" s="1">
        <f>SUMIFS(bdd_V102[Activité combinée],bdd_V102[FINESS Géographique],A204)</f>
        <v>10816</v>
      </c>
      <c r="G204" s="1" t="str">
        <f>_xlfn.XLOOKUP(A204,bdd_V102[FINESS Géographique],bdd_V102[Validation prérequis SUN-ES],"")</f>
        <v>Oui</v>
      </c>
    </row>
    <row r="205" spans="1:7">
      <c r="A205" s="1">
        <v>130008048</v>
      </c>
      <c r="B205" t="str">
        <f>_xlfn.XLOOKUP(A205,bdd_V102[FINESS Géographique],bdd_V102[[Raison sociale ]],"")</f>
        <v>CLINIQUE SAINT MARTIN SUD MARSEILLE</v>
      </c>
      <c r="C205" s="146">
        <f>_xlfn.XLOOKUP(A205,bdd_V102[FINESS Géographique],bdd_V102[FINESS juridique],"")</f>
        <v>130043169</v>
      </c>
      <c r="D205" t="str">
        <f>_xlfn.XLOOKUP(C205,bdd_V102[FINESS juridique],bdd_V102[Raison sociale juridique],"")</f>
        <v>CLINIQUE SAINT MARTIN SUD MARSEILLE</v>
      </c>
      <c r="E205" s="1" t="str">
        <f>_xlfn.XLOOKUP(C205,bdd_V102[FINESS juridique],bdd_V102[[Région du FINESS juridique ]],"")</f>
        <v>PROVENCE-ALPES-CÔTE D'AZUR</v>
      </c>
      <c r="F205" s="1">
        <f>SUMIFS(bdd_V102[Activité combinée],bdd_V102[FINESS Géographique],A205)</f>
        <v>16020.5</v>
      </c>
      <c r="G205" s="1" t="str">
        <f>_xlfn.XLOOKUP(A205,bdd_V102[FINESS Géographique],bdd_V102[Validation prérequis SUN-ES],"")</f>
        <v>Non</v>
      </c>
    </row>
    <row r="206" spans="1:7">
      <c r="A206" s="1">
        <v>130043318</v>
      </c>
      <c r="B206" t="str">
        <f>_xlfn.XLOOKUP(A206,bdd_V102[FINESS Géographique],bdd_V102[[Raison sociale ]],"")</f>
        <v>SSR PEDIATRIQUE VAL PRE VERT</v>
      </c>
      <c r="C206" s="146">
        <f>_xlfn.XLOOKUP(A206,bdd_V102[FINESS Géographique],bdd_V102[FINESS juridique],"")</f>
        <v>130043300</v>
      </c>
      <c r="D206" t="str">
        <f>_xlfn.XLOOKUP(C206,bdd_V102[FINESS juridique],bdd_V102[Raison sociale juridique],"")</f>
        <v>ASSOC CLIMATIQUE D'AIDE A L'ENFANCE</v>
      </c>
      <c r="E206" s="1" t="str">
        <f>_xlfn.XLOOKUP(C206,bdd_V102[FINESS juridique],bdd_V102[[Région du FINESS juridique ]],"")</f>
        <v>PROVENCE-ALPES-CÔTE D'AZUR</v>
      </c>
      <c r="F206" s="1">
        <f>SUMIFS(bdd_V102[Activité combinée],bdd_V102[FINESS Géographique],A206)</f>
        <v>3944</v>
      </c>
      <c r="G206" s="1" t="str">
        <f>_xlfn.XLOOKUP(A206,bdd_V102[FINESS Géographique],bdd_V102[Validation prérequis SUN-ES],"")</f>
        <v>Non</v>
      </c>
    </row>
    <row r="207" spans="1:7">
      <c r="A207" s="1">
        <v>130783665</v>
      </c>
      <c r="B207" t="str">
        <f>_xlfn.XLOOKUP(A207,bdd_V102[FINESS Géographique],bdd_V102[[Raison sociale ]],"")</f>
        <v>CLINIQUE DE BONNEVEINE</v>
      </c>
      <c r="C207" s="146">
        <f>_xlfn.XLOOKUP(A207,bdd_V102[FINESS Géographique],bdd_V102[FINESS juridique],"")</f>
        <v>130043722</v>
      </c>
      <c r="D207" t="str">
        <f>_xlfn.XLOOKUP(C207,bdd_V102[FINESS juridique],bdd_V102[Raison sociale juridique],"")</f>
        <v>APATS MARSEILLE</v>
      </c>
      <c r="E207" s="1" t="str">
        <f>_xlfn.XLOOKUP(C207,bdd_V102[FINESS juridique],bdd_V102[[Région du FINESS juridique ]],"")</f>
        <v>PROVENCE-ALPES-CÔTE D'AZUR</v>
      </c>
      <c r="F207" s="1">
        <f>SUMIFS(bdd_V102[Activité combinée],bdd_V102[FINESS Géographique],A207)</f>
        <v>21005.5</v>
      </c>
      <c r="G207" s="1" t="str">
        <f>_xlfn.XLOOKUP(A207,bdd_V102[FINESS Géographique],bdd_V102[Validation prérequis SUN-ES],"")</f>
        <v>Oui</v>
      </c>
    </row>
    <row r="208" spans="1:7">
      <c r="A208" s="1">
        <v>130008238</v>
      </c>
      <c r="B208" t="str">
        <f>_xlfn.XLOOKUP(A208,bdd_V102[FINESS Géographique],bdd_V102[[Raison sociale ]],"")</f>
        <v>CLINIQUE LA PHOCEANNE SUD</v>
      </c>
      <c r="C208" s="146">
        <f>_xlfn.XLOOKUP(A208,bdd_V102[FINESS Géographique],bdd_V102[FINESS juridique],"")</f>
        <v>130044118</v>
      </c>
      <c r="D208" t="str">
        <f>_xlfn.XLOOKUP(C208,bdd_V102[FINESS juridique],bdd_V102[Raison sociale juridique],"")</f>
        <v>CLINIQUE LA PHOCEANNE SUD</v>
      </c>
      <c r="E208" s="1" t="str">
        <f>_xlfn.XLOOKUP(C208,bdd_V102[FINESS juridique],bdd_V102[[Région du FINESS juridique ]],"")</f>
        <v>PROVENCE-ALPES-CÔTE D'AZUR</v>
      </c>
      <c r="F208" s="1">
        <f>SUMIFS(bdd_V102[Activité combinée],bdd_V102[FINESS Géographique],A208)</f>
        <v>14763.5</v>
      </c>
      <c r="G208" s="1" t="str">
        <f>_xlfn.XLOOKUP(A208,bdd_V102[FINESS Géographique],bdd_V102[Validation prérequis SUN-ES],"")</f>
        <v>Oui</v>
      </c>
    </row>
    <row r="209" spans="1:7">
      <c r="A209" s="1">
        <v>130022619</v>
      </c>
      <c r="B209" t="str">
        <f>_xlfn.XLOOKUP(A209,bdd_V102[FINESS Géographique],bdd_V102[[Raison sociale ]],"")</f>
        <v>SANTE ET SOLIDARITE BOUCHES DU RHONE</v>
      </c>
      <c r="C209" s="146">
        <f>_xlfn.XLOOKUP(A209,bdd_V102[FINESS Géographique],bdd_V102[FINESS juridique],"")</f>
        <v>130045339</v>
      </c>
      <c r="D209" t="str">
        <f>_xlfn.XLOOKUP(C209,bdd_V102[FINESS juridique],bdd_V102[Raison sociale juridique],"")</f>
        <v>SANTE ET SOLIDARITE BOUCHES DU RHONE</v>
      </c>
      <c r="E209" s="1" t="str">
        <f>_xlfn.XLOOKUP(C209,bdd_V102[FINESS juridique],bdd_V102[[Région du FINESS juridique ]],"")</f>
        <v>PROVENCE-ALPES-CÔTE D'AZUR</v>
      </c>
      <c r="F209" s="1">
        <f>SUMIFS(bdd_V102[Activité combinée],bdd_V102[FINESS Géographique],A209)</f>
        <v>5814</v>
      </c>
      <c r="G209" s="1" t="str">
        <f>_xlfn.XLOOKUP(A209,bdd_V102[FINESS Géographique],bdd_V102[Validation prérequis SUN-ES],"")</f>
        <v>Oui</v>
      </c>
    </row>
    <row r="210" spans="1:7">
      <c r="A210" s="1">
        <v>130024268</v>
      </c>
      <c r="B210" t="str">
        <f>_xlfn.XLOOKUP(A210,bdd_V102[FINESS Géographique],bdd_V102[[Raison sociale ]],"")</f>
        <v>NEPHROCARE SALON CENTRE D'HEMODIALYSE</v>
      </c>
      <c r="C210" s="146">
        <f>_xlfn.XLOOKUP(A210,bdd_V102[FINESS Géographique],bdd_V102[FINESS juridique],"")</f>
        <v>130050545</v>
      </c>
      <c r="D210" t="str">
        <f>_xlfn.XLOOKUP(C210,bdd_V102[FINESS juridique],bdd_V102[Raison sociale juridique],"")</f>
        <v>NEPHROCARE AIX EN PROVENCE</v>
      </c>
      <c r="E210" s="1" t="str">
        <f>_xlfn.XLOOKUP(C210,bdd_V102[FINESS juridique],bdd_V102[[Région du FINESS juridique ]],"")</f>
        <v>PROVENCE-ALPES-CÔTE D'AZUR</v>
      </c>
      <c r="F210" s="1">
        <f>SUMIFS(bdd_V102[Activité combinée],bdd_V102[FINESS Géographique],A210)</f>
        <v>3703.5</v>
      </c>
      <c r="G210" s="1" t="str">
        <f>_xlfn.XLOOKUP(A210,bdd_V102[FINESS Géographique],bdd_V102[Validation prérequis SUN-ES],"")</f>
        <v>Non</v>
      </c>
    </row>
    <row r="211" spans="1:7">
      <c r="A211" s="1">
        <v>130050917</v>
      </c>
      <c r="B211" t="str">
        <f>_xlfn.XLOOKUP(A211,bdd_V102[FINESS Géographique],bdd_V102[[Raison sociale ]],"")</f>
        <v>GCS CLINIQUE JEANNE D'ARC</v>
      </c>
      <c r="C211" s="146">
        <f>_xlfn.XLOOKUP(A211,bdd_V102[FINESS Géographique],bdd_V102[FINESS juridique],"")</f>
        <v>130050891</v>
      </c>
      <c r="D211" t="str">
        <f>_xlfn.XLOOKUP(C211,bdd_V102[FINESS juridique],bdd_V102[Raison sociale juridique],"")</f>
        <v>GCS CLINIQUE JEANNE D'ARC</v>
      </c>
      <c r="E211" s="1" t="str">
        <f>_xlfn.XLOOKUP(C211,bdd_V102[FINESS juridique],bdd_V102[[Région du FINESS juridique ]],"")</f>
        <v>PROVENCE-ALPES-CÔTE D'AZUR</v>
      </c>
      <c r="F211" s="1">
        <f>SUMIFS(bdd_V102[Activité combinée],bdd_V102[FINESS Géographique],A211)</f>
        <v>13753</v>
      </c>
      <c r="G211" s="1" t="str">
        <f>_xlfn.XLOOKUP(A211,bdd_V102[FINESS Géographique],bdd_V102[Validation prérequis SUN-ES],"")</f>
        <v>Non</v>
      </c>
    </row>
    <row r="212" spans="1:7">
      <c r="A212" s="1">
        <v>50007533</v>
      </c>
      <c r="B212" t="str">
        <f>_xlfn.XLOOKUP(A212,bdd_V102[FINESS Géographique],bdd_V102[[Raison sociale ]],"")</f>
        <v>INSTITUT PAOLI CALMETTES RADIOTH GAP</v>
      </c>
      <c r="C212" s="146">
        <f>_xlfn.XLOOKUP(A212,bdd_V102[FINESS Géographique],bdd_V102[FINESS juridique],"")</f>
        <v>130784127</v>
      </c>
      <c r="D212" t="str">
        <f>_xlfn.XLOOKUP(C212,bdd_V102[FINESS juridique],bdd_V102[Raison sociale juridique],"")</f>
        <v>INSTITUT PAOLI CALMETTES</v>
      </c>
      <c r="E212" s="1" t="str">
        <f>_xlfn.XLOOKUP(C212,bdd_V102[FINESS juridique],bdd_V102[[Région du FINESS juridique ]],"")</f>
        <v>PROVENCE-ALPES-CÔTE D'AZUR</v>
      </c>
      <c r="F212" s="1">
        <f>SUMIFS(bdd_V102[Activité combinée],bdd_V102[FINESS Géographique],A212)</f>
        <v>5075.5</v>
      </c>
      <c r="G212" s="1" t="str">
        <f>_xlfn.XLOOKUP(A212,bdd_V102[FINESS Géographique],bdd_V102[Validation prérequis SUN-ES],"")</f>
        <v>Non</v>
      </c>
    </row>
    <row r="213" spans="1:7">
      <c r="A213" s="1">
        <v>130001647</v>
      </c>
      <c r="B213" t="str">
        <f>_xlfn.XLOOKUP(A213,bdd_V102[FINESS Géographique],bdd_V102[[Raison sociale ]],"")</f>
        <v>INSTITUT PAOLI CALMETTES</v>
      </c>
      <c r="C213" s="146">
        <f>_xlfn.XLOOKUP(A213,bdd_V102[FINESS Géographique],bdd_V102[FINESS juridique],"")</f>
        <v>130784127</v>
      </c>
      <c r="D213" t="str">
        <f>_xlfn.XLOOKUP(C213,bdd_V102[FINESS juridique],bdd_V102[Raison sociale juridique],"")</f>
        <v>INSTITUT PAOLI CALMETTES</v>
      </c>
      <c r="E213" s="1" t="str">
        <f>_xlfn.XLOOKUP(C213,bdd_V102[FINESS juridique],bdd_V102[[Région du FINESS juridique ]],"")</f>
        <v>PROVENCE-ALPES-CÔTE D'AZUR</v>
      </c>
      <c r="F213" s="1">
        <f>SUMIFS(bdd_V102[Activité combinée],bdd_V102[FINESS Géographique],A213)</f>
        <v>150997.5</v>
      </c>
      <c r="G213" s="1" t="str">
        <f>_xlfn.XLOOKUP(A213,bdd_V102[FINESS Géographique],bdd_V102[Validation prérequis SUN-ES],"")</f>
        <v>Oui</v>
      </c>
    </row>
    <row r="214" spans="1:7">
      <c r="A214" s="1">
        <v>130786569</v>
      </c>
      <c r="B214" t="str">
        <f>_xlfn.XLOOKUP(A214,bdd_V102[FINESS Géographique],bdd_V102[[Raison sociale ]],"")</f>
        <v>HJ CALYPSO</v>
      </c>
      <c r="C214" s="146">
        <f>_xlfn.XLOOKUP(A214,bdd_V102[FINESS Géographique],bdd_V102[FINESS juridique],"")</f>
        <v>130804032</v>
      </c>
      <c r="D214" t="str">
        <f>_xlfn.XLOOKUP(C214,bdd_V102[FINESS juridique],bdd_V102[Raison sociale juridique],"")</f>
        <v>ASSOCIATION REGIONALE POUR INTEGRATION</v>
      </c>
      <c r="E214" s="1" t="str">
        <f>_xlfn.XLOOKUP(C214,bdd_V102[FINESS juridique],bdd_V102[[Région du FINESS juridique ]],"")</f>
        <v>PROVENCE-ALPES-CÔTE D'AZUR</v>
      </c>
      <c r="F214" s="1">
        <f>SUMIFS(bdd_V102[Activité combinée],bdd_V102[FINESS Géographique],A214)</f>
        <v>366.5</v>
      </c>
      <c r="G214" s="1" t="str">
        <f>_xlfn.XLOOKUP(A214,bdd_V102[FINESS Géographique],bdd_V102[Validation prérequis SUN-ES],"")</f>
        <v>Non</v>
      </c>
    </row>
    <row r="215" spans="1:7">
      <c r="A215" s="1">
        <v>130797962</v>
      </c>
      <c r="B215" t="str">
        <f>_xlfn.XLOOKUP(A215,bdd_V102[FINESS Géographique],bdd_V102[[Raison sociale ]],"")</f>
        <v>HJ DE LA CIOTAT</v>
      </c>
      <c r="C215" s="146">
        <f>_xlfn.XLOOKUP(A215,bdd_V102[FINESS Géographique],bdd_V102[FINESS juridique],"")</f>
        <v>130804032</v>
      </c>
      <c r="D215" t="str">
        <f>_xlfn.XLOOKUP(C215,bdd_V102[FINESS juridique],bdd_V102[Raison sociale juridique],"")</f>
        <v>ASSOCIATION REGIONALE POUR INTEGRATION</v>
      </c>
      <c r="E215" s="1" t="str">
        <f>_xlfn.XLOOKUP(C215,bdd_V102[FINESS juridique],bdd_V102[[Région du FINESS juridique ]],"")</f>
        <v>PROVENCE-ALPES-CÔTE D'AZUR</v>
      </c>
      <c r="F215" s="1">
        <f>SUMIFS(bdd_V102[Activité combinée],bdd_V102[FINESS Géographique],A215)</f>
        <v>120</v>
      </c>
      <c r="G215" s="1" t="str">
        <f>_xlfn.XLOOKUP(A215,bdd_V102[FINESS Géographique],bdd_V102[Validation prérequis SUN-ES],"")</f>
        <v>Non</v>
      </c>
    </row>
    <row r="216" spans="1:7">
      <c r="A216" s="1">
        <v>130802143</v>
      </c>
      <c r="B216" t="str">
        <f>_xlfn.XLOOKUP(A216,bdd_V102[FINESS Géographique],bdd_V102[[Raison sociale ]],"")</f>
        <v>HAD SOINS ASSISTANCE</v>
      </c>
      <c r="C216" s="146">
        <f>_xlfn.XLOOKUP(A216,bdd_V102[FINESS Géographique],bdd_V102[FINESS juridique],"")</f>
        <v>130804396</v>
      </c>
      <c r="D216" t="str">
        <f>_xlfn.XLOOKUP(C216,bdd_V102[FINESS juridique],bdd_V102[Raison sociale juridique],"")</f>
        <v>ASSOCIATION SOINS ASSISTANCE</v>
      </c>
      <c r="E216" s="1" t="str">
        <f>_xlfn.XLOOKUP(C216,bdd_V102[FINESS juridique],bdd_V102[[Région du FINESS juridique ]],"")</f>
        <v>PROVENCE-ALPES-CÔTE D'AZUR</v>
      </c>
      <c r="F216" s="1">
        <f>SUMIFS(bdd_V102[Activité combinée],bdd_V102[FINESS Géographique],A216)</f>
        <v>13359.5</v>
      </c>
      <c r="G216" s="1" t="str">
        <f>_xlfn.XLOOKUP(A216,bdd_V102[FINESS Géographique],bdd_V102[Validation prérequis SUN-ES],"")</f>
        <v>Non</v>
      </c>
    </row>
    <row r="217" spans="1:7">
      <c r="A217" s="1">
        <v>130044753</v>
      </c>
      <c r="B217" t="str">
        <f>_xlfn.XLOOKUP(A217,bdd_V102[FINESS Géographique],bdd_V102[[Raison sociale ]],"")</f>
        <v>CLINIQUE MONTICELLI VELODROME</v>
      </c>
      <c r="C217" s="146">
        <f>_xlfn.XLOOKUP(A217,bdd_V102[FINESS Géographique],bdd_V102[FINESS juridique],"")</f>
        <v>130810336</v>
      </c>
      <c r="D217" t="str">
        <f>_xlfn.XLOOKUP(C217,bdd_V102[FINESS juridique],bdd_V102[Raison sociale juridique],"")</f>
        <v>CLINIQUE MONTICELLI</v>
      </c>
      <c r="E217" s="1" t="str">
        <f>_xlfn.XLOOKUP(C217,bdd_V102[FINESS juridique],bdd_V102[[Région du FINESS juridique ]],"")</f>
        <v>PROVENCE-ALPES-CÔTE D'AZUR</v>
      </c>
      <c r="F217" s="1">
        <f>SUMIFS(bdd_V102[Activité combinée],bdd_V102[FINESS Géographique],A217)</f>
        <v>21192.5</v>
      </c>
      <c r="G217" s="1" t="str">
        <f>_xlfn.XLOOKUP(A217,bdd_V102[FINESS Géographique],bdd_V102[Validation prérequis SUN-ES],"")</f>
        <v>Oui</v>
      </c>
    </row>
    <row r="218" spans="1:7">
      <c r="A218" s="1">
        <v>140000258</v>
      </c>
      <c r="B218" t="str">
        <f>_xlfn.XLOOKUP(A218,bdd_V102[FINESS Géographique],bdd_V102[[Raison sociale ]],"")</f>
        <v>POLYCLINIQUE DE DEAUVILLE</v>
      </c>
      <c r="C218" s="146">
        <f>_xlfn.XLOOKUP(A218,bdd_V102[FINESS Géographique],bdd_V102[FINESS juridique],"")</f>
        <v>140000415</v>
      </c>
      <c r="D218" t="str">
        <f>_xlfn.XLOOKUP(C218,bdd_V102[FINESS juridique],bdd_V102[Raison sociale juridique],"")</f>
        <v xml:space="preserve">	SAS HOPITAL PRIVE DU PAYS D'AUGE</v>
      </c>
      <c r="E218" s="1" t="str">
        <f>_xlfn.XLOOKUP(C218,bdd_V102[FINESS juridique],bdd_V102[[Région du FINESS juridique ]],"")</f>
        <v>NORMANDIE</v>
      </c>
      <c r="F218" s="1">
        <f>SUMIFS(bdd_V102[Activité combinée],bdd_V102[FINESS Géographique],A218)</f>
        <v>16101.5</v>
      </c>
      <c r="G218" s="1" t="str">
        <f>_xlfn.XLOOKUP(A218,bdd_V102[FINESS Géographique],bdd_V102[Validation prérequis SUN-ES],"")</f>
        <v>Oui</v>
      </c>
    </row>
    <row r="219" spans="1:7">
      <c r="A219" s="1">
        <v>140018730</v>
      </c>
      <c r="B219" t="str">
        <f>_xlfn.XLOOKUP(A219,bdd_V102[FINESS Géographique],bdd_V102[[Raison sociale ]],"")</f>
        <v>POLYCLINIQUE DE LISIEUX</v>
      </c>
      <c r="C219" s="146">
        <f>_xlfn.XLOOKUP(A219,bdd_V102[FINESS Géographique],bdd_V102[FINESS juridique],"")</f>
        <v>140000415</v>
      </c>
      <c r="D219" t="str">
        <f>_xlfn.XLOOKUP(C219,bdd_V102[FINESS juridique],bdd_V102[Raison sociale juridique],"")</f>
        <v xml:space="preserve">	SAS HOPITAL PRIVE DU PAYS D'AUGE</v>
      </c>
      <c r="E219" s="1" t="str">
        <f>_xlfn.XLOOKUP(C219,bdd_V102[FINESS juridique],bdd_V102[[Région du FINESS juridique ]],"")</f>
        <v>NORMANDIE</v>
      </c>
      <c r="F219" s="1">
        <f>SUMIFS(bdd_V102[Activité combinée],bdd_V102[FINESS Géographique],A219)</f>
        <v>14523</v>
      </c>
      <c r="G219" s="1" t="str">
        <f>_xlfn.XLOOKUP(A219,bdd_V102[FINESS Géographique],bdd_V102[Validation prérequis SUN-ES],"")</f>
        <v>Oui</v>
      </c>
    </row>
    <row r="220" spans="1:7">
      <c r="A220" s="1">
        <v>140026709</v>
      </c>
      <c r="B220" t="str">
        <f>_xlfn.XLOOKUP(A220,bdd_V102[FINESS Géographique],bdd_V102[[Raison sociale ]],"")</f>
        <v>POLYCLINIQUE DE DEAUVILLE-CRICQUEBOEUF</v>
      </c>
      <c r="C220" s="146">
        <f>_xlfn.XLOOKUP(A220,bdd_V102[FINESS Géographique],bdd_V102[FINESS juridique],"")</f>
        <v>140000415</v>
      </c>
      <c r="D220" t="str">
        <f>_xlfn.XLOOKUP(C220,bdd_V102[FINESS juridique],bdd_V102[Raison sociale juridique],"")</f>
        <v xml:space="preserve">	SAS HOPITAL PRIVE DU PAYS D'AUGE</v>
      </c>
      <c r="E220" s="1" t="str">
        <f>_xlfn.XLOOKUP(C220,bdd_V102[FINESS juridique],bdd_V102[[Région du FINESS juridique ]],"")</f>
        <v>NORMANDIE</v>
      </c>
      <c r="F220" s="1">
        <f>SUMIFS(bdd_V102[Activité combinée],bdd_V102[FINESS Géographique],A220)</f>
        <v>22266.5</v>
      </c>
      <c r="G220" s="1" t="str">
        <f>_xlfn.XLOOKUP(A220,bdd_V102[FINESS Géographique],bdd_V102[Validation prérequis SUN-ES],"")</f>
        <v>Oui</v>
      </c>
    </row>
    <row r="221" spans="1:7">
      <c r="A221" s="1">
        <v>140000290</v>
      </c>
      <c r="B221" t="str">
        <f>_xlfn.XLOOKUP(A221,bdd_V102[FINESS Géographique],bdd_V102[[Raison sociale ]],"")</f>
        <v>CLINIQUE NOTRE DAME - VIRE</v>
      </c>
      <c r="C221" s="146">
        <f>_xlfn.XLOOKUP(A221,bdd_V102[FINESS Géographique],bdd_V102[FINESS juridique],"")</f>
        <v>140000449</v>
      </c>
      <c r="D221" t="str">
        <f>_xlfn.XLOOKUP(C221,bdd_V102[FINESS juridique],bdd_V102[Raison sociale juridique],"")</f>
        <v>CLINIQUE NOTRE DAME - VIRE</v>
      </c>
      <c r="E221" s="1" t="str">
        <f>_xlfn.XLOOKUP(C221,bdd_V102[FINESS juridique],bdd_V102[[Région du FINESS juridique ]],"")</f>
        <v>NORMANDIE</v>
      </c>
      <c r="F221" s="1">
        <f>SUMIFS(bdd_V102[Activité combinée],bdd_V102[FINESS Géographique],A221)</f>
        <v>12695.5</v>
      </c>
      <c r="G221" s="1" t="str">
        <f>_xlfn.XLOOKUP(A221,bdd_V102[FINESS Géographique],bdd_V102[Validation prérequis SUN-ES],"")</f>
        <v>Oui</v>
      </c>
    </row>
    <row r="222" spans="1:7">
      <c r="A222" s="1">
        <v>140000555</v>
      </c>
      <c r="B222" t="str">
        <f>_xlfn.XLOOKUP(A222,bdd_V102[FINESS Géographique],bdd_V102[[Raison sociale ]],"")</f>
        <v>CRLCC FRANCOIS BACLESSE - CAEN</v>
      </c>
      <c r="C222" s="146">
        <f>_xlfn.XLOOKUP(A222,bdd_V102[FINESS Géographique],bdd_V102[FINESS juridique],"")</f>
        <v>140000639</v>
      </c>
      <c r="D222" t="str">
        <f>_xlfn.XLOOKUP(C222,bdd_V102[FINESS juridique],bdd_V102[Raison sociale juridique],"")</f>
        <v>CRLCC FRANCOIS BACLESSE - CAEN</v>
      </c>
      <c r="E222" s="1" t="str">
        <f>_xlfn.XLOOKUP(C222,bdd_V102[FINESS juridique],bdd_V102[[Région du FINESS juridique ]],"")</f>
        <v>NORMANDIE</v>
      </c>
      <c r="F222" s="1">
        <f>SUMIFS(bdd_V102[Activité combinée],bdd_V102[FINESS Géographique],A222)</f>
        <v>85368</v>
      </c>
      <c r="G222" s="1" t="str">
        <f>_xlfn.XLOOKUP(A222,bdd_V102[FINESS Géographique],bdd_V102[Validation prérequis SUN-ES],"")</f>
        <v>Oui</v>
      </c>
    </row>
    <row r="223" spans="1:7">
      <c r="A223" s="1">
        <v>140030891</v>
      </c>
      <c r="B223" t="str">
        <f>_xlfn.XLOOKUP(A223,bdd_V102[FINESS Géographique],bdd_V102[[Raison sociale ]],"")</f>
        <v>UNITE RADIOTHERAPIE EXTERNE CFB</v>
      </c>
      <c r="C223" s="146">
        <f>_xlfn.XLOOKUP(A223,bdd_V102[FINESS Géographique],bdd_V102[FINESS juridique],"")</f>
        <v>140000639</v>
      </c>
      <c r="D223" t="str">
        <f>_xlfn.XLOOKUP(C223,bdd_V102[FINESS juridique],bdd_V102[Raison sociale juridique],"")</f>
        <v>CRLCC FRANCOIS BACLESSE - CAEN</v>
      </c>
      <c r="E223" s="1" t="str">
        <f>_xlfn.XLOOKUP(C223,bdd_V102[FINESS juridique],bdd_V102[[Région du FINESS juridique ]],"")</f>
        <v>NORMANDIE</v>
      </c>
      <c r="F223" s="1">
        <f>SUMIFS(bdd_V102[Activité combinée],bdd_V102[FINESS Géographique],A223)</f>
        <v>2548</v>
      </c>
      <c r="G223" s="1" t="str">
        <f>_xlfn.XLOOKUP(A223,bdd_V102[FINESS Géographique],bdd_V102[Validation prérequis SUN-ES],"")</f>
        <v>Non</v>
      </c>
    </row>
    <row r="224" spans="1:7">
      <c r="A224" s="1">
        <v>500021944</v>
      </c>
      <c r="B224" t="str">
        <f>_xlfn.XLOOKUP(A224,bdd_V102[FINESS Géographique],bdd_V102[[Raison sociale ]],"")</f>
        <v>UNITE RADIOTHERAPIE EXTERNE CHERBOURG</v>
      </c>
      <c r="C224" s="146">
        <f>_xlfn.XLOOKUP(A224,bdd_V102[FINESS Géographique],bdd_V102[FINESS juridique],"")</f>
        <v>140000639</v>
      </c>
      <c r="D224" t="str">
        <f>_xlfn.XLOOKUP(C224,bdd_V102[FINESS juridique],bdd_V102[Raison sociale juridique],"")</f>
        <v>CRLCC FRANCOIS BACLESSE - CAEN</v>
      </c>
      <c r="E224" s="1" t="str">
        <f>_xlfn.XLOOKUP(C224,bdd_V102[FINESS juridique],bdd_V102[[Région du FINESS juridique ]],"")</f>
        <v>NORMANDIE</v>
      </c>
      <c r="F224" s="1">
        <f>SUMIFS(bdd_V102[Activité combinée],bdd_V102[FINESS Géographique],A224)</f>
        <v>3948</v>
      </c>
      <c r="G224" s="1" t="str">
        <f>_xlfn.XLOOKUP(A224,bdd_V102[FINESS Géographique],bdd_V102[Validation prérequis SUN-ES],"")</f>
        <v>Non</v>
      </c>
    </row>
    <row r="225" spans="1:7">
      <c r="A225" s="1">
        <v>140016759</v>
      </c>
      <c r="B225" t="str">
        <f>_xlfn.XLOOKUP(A225,bdd_V102[FINESS Géographique],bdd_V102[[Raison sociale ]],"")</f>
        <v>POLYCLINIQUE DU PARC - CAEN</v>
      </c>
      <c r="C225" s="146">
        <f>_xlfn.XLOOKUP(A225,bdd_V102[FINESS Géographique],bdd_V102[FINESS juridique],"")</f>
        <v>140003146</v>
      </c>
      <c r="D225" t="str">
        <f>_xlfn.XLOOKUP(C225,bdd_V102[FINESS juridique],bdd_V102[Raison sociale juridique],"")</f>
        <v>SA POLYCLINIQUE DU PARC CAEN</v>
      </c>
      <c r="E225" s="1" t="str">
        <f>_xlfn.XLOOKUP(C225,bdd_V102[FINESS juridique],bdd_V102[[Région du FINESS juridique ]],"")</f>
        <v>NORMANDIE</v>
      </c>
      <c r="F225" s="1">
        <f>SUMIFS(bdd_V102[Activité combinée],bdd_V102[FINESS Géographique],A225)</f>
        <v>84865</v>
      </c>
      <c r="G225" s="1" t="str">
        <f>_xlfn.XLOOKUP(A225,bdd_V102[FINESS Géographique],bdd_V102[Validation prérequis SUN-ES],"")</f>
        <v>Oui</v>
      </c>
    </row>
    <row r="226" spans="1:7">
      <c r="A226" s="1">
        <v>140017237</v>
      </c>
      <c r="B226" t="str">
        <f>_xlfn.XLOOKUP(A226,bdd_V102[FINESS Géographique],bdd_V102[[Raison sociale ]],"")</f>
        <v>HOPITAL PRIVE ST MARTIN-CAEN</v>
      </c>
      <c r="C226" s="146">
        <f>_xlfn.XLOOKUP(A226,bdd_V102[FINESS Géographique],bdd_V102[FINESS juridique],"")</f>
        <v>140003278</v>
      </c>
      <c r="D226" t="str">
        <f>_xlfn.XLOOKUP(C226,bdd_V102[FINESS juridique],bdd_V102[Raison sociale juridique],"")</f>
        <v>SAS HOPITAL PRIVE ST MARTIN</v>
      </c>
      <c r="E226" s="1" t="str">
        <f>_xlfn.XLOOKUP(C226,bdd_V102[FINESS juridique],bdd_V102[[Région du FINESS juridique ]],"")</f>
        <v>NORMANDIE</v>
      </c>
      <c r="F226" s="1">
        <f>SUMIFS(bdd_V102[Activité combinée],bdd_V102[FINESS Géographique],A226)</f>
        <v>101075.5</v>
      </c>
      <c r="G226" s="1" t="str">
        <f>_xlfn.XLOOKUP(A226,bdd_V102[FINESS Géographique],bdd_V102[Validation prérequis SUN-ES],"")</f>
        <v>Oui</v>
      </c>
    </row>
    <row r="227" spans="1:7">
      <c r="A227" s="1">
        <v>140000340</v>
      </c>
      <c r="B227" t="str">
        <f>_xlfn.XLOOKUP(A227,bdd_V102[FINESS Géographique],bdd_V102[[Raison sociale ]],"")</f>
        <v>CENTRE SSR BETHARRAM HEROUVILLE</v>
      </c>
      <c r="C227" s="146">
        <f>_xlfn.XLOOKUP(A227,bdd_V102[FINESS Géographique],bdd_V102[FINESS juridique],"")</f>
        <v>140025800</v>
      </c>
      <c r="D227" t="str">
        <f>_xlfn.XLOOKUP(C227,bdd_V102[FINESS juridique],bdd_V102[Raison sociale juridique],"")</f>
        <v>FONDATION DE LA MISERICORDE</v>
      </c>
      <c r="E227" s="1" t="str">
        <f>_xlfn.XLOOKUP(C227,bdd_V102[FINESS juridique],bdd_V102[[Région du FINESS juridique ]],"")</f>
        <v>NORMANDIE</v>
      </c>
      <c r="F227" s="1">
        <f>SUMIFS(bdd_V102[Activité combinée],bdd_V102[FINESS Géographique],A227)</f>
        <v>13858.5</v>
      </c>
      <c r="G227" s="1" t="str">
        <f>_xlfn.XLOOKUP(A227,bdd_V102[FINESS Géographique],bdd_V102[Validation prérequis SUN-ES],"")</f>
        <v>Oui</v>
      </c>
    </row>
    <row r="228" spans="1:7">
      <c r="A228" s="1">
        <v>140002452</v>
      </c>
      <c r="B228" t="str">
        <f>_xlfn.XLOOKUP(A228,bdd_V102[FINESS Géographique],bdd_V102[[Raison sociale ]],"")</f>
        <v>CLINIQUE DE LA MISERICORDE - CAEN</v>
      </c>
      <c r="C228" s="146">
        <f>_xlfn.XLOOKUP(A228,bdd_V102[FINESS Géographique],bdd_V102[FINESS juridique],"")</f>
        <v>140025800</v>
      </c>
      <c r="D228" t="str">
        <f>_xlfn.XLOOKUP(C228,bdd_V102[FINESS juridique],bdd_V102[Raison sociale juridique],"")</f>
        <v>FONDATION DE LA MISERICORDE</v>
      </c>
      <c r="E228" s="1" t="str">
        <f>_xlfn.XLOOKUP(C228,bdd_V102[FINESS juridique],bdd_V102[[Région du FINESS juridique ]],"")</f>
        <v>NORMANDIE</v>
      </c>
      <c r="F228" s="1">
        <f>SUMIFS(bdd_V102[Activité combinée],bdd_V102[FINESS Géographique],A228)</f>
        <v>28753.5</v>
      </c>
      <c r="G228" s="1" t="str">
        <f>_xlfn.XLOOKUP(A228,bdd_V102[FINESS Géographique],bdd_V102[Validation prérequis SUN-ES],"")</f>
        <v>Oui</v>
      </c>
    </row>
    <row r="229" spans="1:7">
      <c r="A229" s="1">
        <v>150780120</v>
      </c>
      <c r="B229" t="str">
        <f>_xlfn.XLOOKUP(A229,bdd_V102[FINESS Géographique],bdd_V102[[Raison sociale ]],"")</f>
        <v>CLINIQUE DU HAUT CANTAL</v>
      </c>
      <c r="C229" s="146">
        <f>_xlfn.XLOOKUP(A229,bdd_V102[FINESS Géographique],bdd_V102[FINESS juridique],"")</f>
        <v>150000065</v>
      </c>
      <c r="D229" t="str">
        <f>_xlfn.XLOOKUP(C229,bdd_V102[FINESS juridique],bdd_V102[Raison sociale juridique],"")</f>
        <v>CLINIQUE DU HAUT CANTAL</v>
      </c>
      <c r="E229" s="1" t="str">
        <f>_xlfn.XLOOKUP(C229,bdd_V102[FINESS juridique],bdd_V102[[Région du FINESS juridique ]],"")</f>
        <v>AUVERGNE-RHÔNE-ALPES</v>
      </c>
      <c r="F229" s="1">
        <f>SUMIFS(bdd_V102[Activité combinée],bdd_V102[FINESS Géographique],A229)</f>
        <v>6871.5</v>
      </c>
      <c r="G229" s="1" t="str">
        <f>_xlfn.XLOOKUP(A229,bdd_V102[FINESS Géographique],bdd_V102[Validation prérequis SUN-ES],"")</f>
        <v>Oui</v>
      </c>
    </row>
    <row r="230" spans="1:7">
      <c r="A230" s="1">
        <v>150780732</v>
      </c>
      <c r="B230" t="str">
        <f>_xlfn.XLOOKUP(A230,bdd_V102[FINESS Géographique],bdd_V102[[Raison sociale ]],"")</f>
        <v>CENTRE MEDICO CHIRURGICAL TRONQUIERES</v>
      </c>
      <c r="C230" s="146">
        <f>_xlfn.XLOOKUP(A230,bdd_V102[FINESS Géographique],bdd_V102[FINESS juridique],"")</f>
        <v>150000271</v>
      </c>
      <c r="D230" t="str">
        <f>_xlfn.XLOOKUP(C230,bdd_V102[FINESS juridique],bdd_V102[Raison sociale juridique],"")</f>
        <v>CTRE MEDICO-CHIRURGICAL DE TRONQUIERES</v>
      </c>
      <c r="E230" s="1" t="str">
        <f>_xlfn.XLOOKUP(C230,bdd_V102[FINESS juridique],bdd_V102[[Région du FINESS juridique ]],"")</f>
        <v>AUVERGNE-RHÔNE-ALPES</v>
      </c>
      <c r="F230" s="1">
        <f>SUMIFS(bdd_V102[Activité combinée],bdd_V102[FINESS Géographique],A230)</f>
        <v>53295.5</v>
      </c>
      <c r="G230" s="1" t="str">
        <f>_xlfn.XLOOKUP(A230,bdd_V102[FINESS Géographique],bdd_V102[Validation prérequis SUN-ES],"")</f>
        <v>Oui</v>
      </c>
    </row>
    <row r="231" spans="1:7">
      <c r="A231" s="1">
        <v>150782944</v>
      </c>
      <c r="B231" t="str">
        <f>_xlfn.XLOOKUP(A231,bdd_V102[FINESS Géographique],bdd_V102[[Raison sociale ]],"")</f>
        <v>CENTRE DE READAPTATION DE MAURS</v>
      </c>
      <c r="C231" s="146">
        <f>_xlfn.XLOOKUP(A231,bdd_V102[FINESS Géographique],bdd_V102[FINESS juridique],"")</f>
        <v>150002566</v>
      </c>
      <c r="D231" t="str">
        <f>_xlfn.XLOOKUP(C231,bdd_V102[FINESS juridique],bdd_V102[Raison sociale juridique],"")</f>
        <v>ASSO CENTRE DE READAPTATION DE MAURS</v>
      </c>
      <c r="E231" s="1" t="str">
        <f>_xlfn.XLOOKUP(C231,bdd_V102[FINESS juridique],bdd_V102[[Région du FINESS juridique ]],"")</f>
        <v>AUVERGNE-RHÔNE-ALPES</v>
      </c>
      <c r="F231" s="1">
        <f>SUMIFS(bdd_V102[Activité combinée],bdd_V102[FINESS Géographique],A231)</f>
        <v>3682</v>
      </c>
      <c r="G231" s="1" t="str">
        <f>_xlfn.XLOOKUP(A231,bdd_V102[FINESS Géographique],bdd_V102[Validation prérequis SUN-ES],"")</f>
        <v>Non</v>
      </c>
    </row>
    <row r="232" spans="1:7">
      <c r="A232" s="1">
        <v>160000170</v>
      </c>
      <c r="B232" t="str">
        <f>_xlfn.XLOOKUP(A232,bdd_V102[FINESS Géographique],bdd_V102[[Raison sociale ]],"")</f>
        <v>CLINIQUE SAINT JOSEPH ANGOULEME</v>
      </c>
      <c r="C232" s="146">
        <f>_xlfn.XLOOKUP(A232,bdd_V102[FINESS Géographique],bdd_V102[FINESS juridique],"")</f>
        <v>160000204</v>
      </c>
      <c r="D232" t="str">
        <f>_xlfn.XLOOKUP(C232,bdd_V102[FINESS juridique],bdd_V102[Raison sociale juridique],"")</f>
        <v>SAS CLINIQUE SAINT JOSEPH ANGOULEME</v>
      </c>
      <c r="E232" s="1" t="str">
        <f>_xlfn.XLOOKUP(C232,bdd_V102[FINESS juridique],bdd_V102[[Région du FINESS juridique ]],"")</f>
        <v>NOUVELLE-AQUITAINE</v>
      </c>
      <c r="F232" s="1">
        <f>SUMIFS(bdd_V102[Activité combinée],bdd_V102[FINESS Géographique],A232)</f>
        <v>19353</v>
      </c>
      <c r="G232" s="1" t="str">
        <f>_xlfn.XLOOKUP(A232,bdd_V102[FINESS Géographique],bdd_V102[Validation prérequis SUN-ES],"")</f>
        <v>Oui</v>
      </c>
    </row>
    <row r="233" spans="1:7">
      <c r="A233" s="1">
        <v>160000279</v>
      </c>
      <c r="B233" t="str">
        <f>_xlfn.XLOOKUP(A233,bdd_V102[FINESS Géographique],bdd_V102[[Raison sociale ]],"")</f>
        <v>CLINIQUE DE COGNAC</v>
      </c>
      <c r="C233" s="146">
        <f>_xlfn.XLOOKUP(A233,bdd_V102[FINESS Géographique],bdd_V102[FINESS juridique],"")</f>
        <v>160000212</v>
      </c>
      <c r="D233" t="str">
        <f>_xlfn.XLOOKUP(C233,bdd_V102[FINESS juridique],bdd_V102[Raison sociale juridique],"")</f>
        <v>CLINIQUE DE COGNAC</v>
      </c>
      <c r="E233" s="1" t="str">
        <f>_xlfn.XLOOKUP(C233,bdd_V102[FINESS juridique],bdd_V102[[Région du FINESS juridique ]],"")</f>
        <v>NOUVELLE-AQUITAINE</v>
      </c>
      <c r="F233" s="1">
        <f>SUMIFS(bdd_V102[Activité combinée],bdd_V102[FINESS Géographique],A233)</f>
        <v>11705.5</v>
      </c>
      <c r="G233" s="1" t="str">
        <f>_xlfn.XLOOKUP(A233,bdd_V102[FINESS Géographique],bdd_V102[Validation prérequis SUN-ES],"")</f>
        <v>Oui</v>
      </c>
    </row>
    <row r="234" spans="1:7">
      <c r="A234" s="1">
        <v>160008231</v>
      </c>
      <c r="B234" t="str">
        <f>_xlfn.XLOOKUP(A234,bdd_V102[FINESS Géographique],bdd_V102[[Raison sociale ]],"")</f>
        <v>CLINIQUE VILLA BLEUE</v>
      </c>
      <c r="C234" s="146">
        <f>_xlfn.XLOOKUP(A234,bdd_V102[FINESS Géographique],bdd_V102[FINESS juridique],"")</f>
        <v>160001038</v>
      </c>
      <c r="D234" t="str">
        <f>_xlfn.XLOOKUP(C234,bdd_V102[FINESS juridique],bdd_V102[Raison sociale juridique],"")</f>
        <v>CLINIQUE DE SANTE MENTALE VILLA BLEUE</v>
      </c>
      <c r="E234" s="1" t="str">
        <f>_xlfn.XLOOKUP(C234,bdd_V102[FINESS juridique],bdd_V102[[Région du FINESS juridique ]],"")</f>
        <v>NOUVELLE-AQUITAINE</v>
      </c>
      <c r="F234" s="1">
        <f>SUMIFS(bdd_V102[Activité combinée],bdd_V102[FINESS Géographique],A234)</f>
        <v>6287</v>
      </c>
      <c r="G234" s="1" t="str">
        <f>_xlfn.XLOOKUP(A234,bdd_V102[FINESS Géographique],bdd_V102[Validation prérequis SUN-ES],"")</f>
        <v>Oui</v>
      </c>
    </row>
    <row r="235" spans="1:7">
      <c r="A235" s="1">
        <v>160009080</v>
      </c>
      <c r="B235" t="str">
        <f>_xlfn.XLOOKUP(A235,bdd_V102[FINESS Géographique],bdd_V102[[Raison sociale ]],"")</f>
        <v>C.S.S.R. LES GLAMOTS - ROULLET ST E.</v>
      </c>
      <c r="C235" s="146">
        <f>_xlfn.XLOOKUP(A235,bdd_V102[FINESS Géographique],bdd_V102[FINESS juridique],"")</f>
        <v>160001574</v>
      </c>
      <c r="D235" t="str">
        <f>_xlfn.XLOOKUP(C235,bdd_V102[FINESS juridique],bdd_V102[Raison sociale juridique],"")</f>
        <v>ASSOCIATION ARDEVIE</v>
      </c>
      <c r="E235" s="1" t="str">
        <f>_xlfn.XLOOKUP(C235,bdd_V102[FINESS juridique],bdd_V102[[Région du FINESS juridique ]],"")</f>
        <v>NOUVELLE-AQUITAINE</v>
      </c>
      <c r="F235" s="1">
        <f>SUMIFS(bdd_V102[Activité combinée],bdd_V102[FINESS Géographique],A235)</f>
        <v>8639.5</v>
      </c>
      <c r="G235" s="1" t="str">
        <f>_xlfn.XLOOKUP(A235,bdd_V102[FINESS Géographique],bdd_V102[Validation prérequis SUN-ES],"")</f>
        <v>Oui</v>
      </c>
    </row>
    <row r="236" spans="1:7">
      <c r="A236" s="1">
        <v>160013207</v>
      </c>
      <c r="B236" t="str">
        <f>_xlfn.XLOOKUP(A236,bdd_V102[FINESS Géographique],bdd_V102[[Raison sociale ]],"")</f>
        <v>CENTRE CLINICAL SA</v>
      </c>
      <c r="C236" s="146">
        <f>_xlfn.XLOOKUP(A236,bdd_V102[FINESS Géographique],bdd_V102[FINESS juridique],"")</f>
        <v>160001632</v>
      </c>
      <c r="D236" t="str">
        <f>_xlfn.XLOOKUP(C236,bdd_V102[FINESS juridique],bdd_V102[Raison sociale juridique],"")</f>
        <v>CENTRE CLINICAL SA</v>
      </c>
      <c r="E236" s="1" t="str">
        <f>_xlfn.XLOOKUP(C236,bdd_V102[FINESS juridique],bdd_V102[[Région du FINESS juridique ]],"")</f>
        <v>NOUVELLE-AQUITAINE</v>
      </c>
      <c r="F236" s="1">
        <f>SUMIFS(bdd_V102[Activité combinée],bdd_V102[FINESS Géographique],A236)</f>
        <v>53781.5</v>
      </c>
      <c r="G236" s="1" t="str">
        <f>_xlfn.XLOOKUP(A236,bdd_V102[FINESS Géographique],bdd_V102[Validation prérequis SUN-ES],"")</f>
        <v>Oui</v>
      </c>
    </row>
    <row r="237" spans="1:7">
      <c r="A237" s="1">
        <v>160002036</v>
      </c>
      <c r="B237" t="str">
        <f>_xlfn.XLOOKUP(A237,bdd_V102[FINESS Géographique],bdd_V102[[Raison sociale ]],"")</f>
        <v>HAD MUTUALISTE</v>
      </c>
      <c r="C237" s="146">
        <f>_xlfn.XLOOKUP(A237,bdd_V102[FINESS Géographique],bdd_V102[FINESS juridique],"")</f>
        <v>160009908</v>
      </c>
      <c r="D237" t="str">
        <f>_xlfn.XLOOKUP(C237,bdd_V102[FINESS juridique],bdd_V102[Raison sociale juridique],"")</f>
        <v>MUTUALITE FRANCAISE CHARENTE</v>
      </c>
      <c r="E237" s="1" t="str">
        <f>_xlfn.XLOOKUP(C237,bdd_V102[FINESS juridique],bdd_V102[[Région du FINESS juridique ]],"")</f>
        <v>NOUVELLE-AQUITAINE</v>
      </c>
      <c r="F237" s="1">
        <f>SUMIFS(bdd_V102[Activité combinée],bdd_V102[FINESS Géographique],A237)</f>
        <v>20759.5</v>
      </c>
      <c r="G237" s="1" t="str">
        <f>_xlfn.XLOOKUP(A237,bdd_V102[FINESS Géographique],bdd_V102[Validation prérequis SUN-ES],"")</f>
        <v>Oui</v>
      </c>
    </row>
    <row r="238" spans="1:7">
      <c r="A238" s="1">
        <v>160012209</v>
      </c>
      <c r="B238" t="str">
        <f>_xlfn.XLOOKUP(A238,bdd_V102[FINESS Géographique],bdd_V102[[Raison sociale ]],"")</f>
        <v>CLINIQUE LE MAS BLANC</v>
      </c>
      <c r="C238" s="146">
        <f>_xlfn.XLOOKUP(A238,bdd_V102[FINESS Géographique],bdd_V102[FINESS juridique],"")</f>
        <v>160012191</v>
      </c>
      <c r="D238" t="str">
        <f>_xlfn.XLOOKUP(C238,bdd_V102[FINESS juridique],bdd_V102[Raison sociale juridique],"")</f>
        <v>SAS KORIAN LE MAS BLANC</v>
      </c>
      <c r="E238" s="1" t="str">
        <f>_xlfn.XLOOKUP(C238,bdd_V102[FINESS juridique],bdd_V102[[Région du FINESS juridique ]],"")</f>
        <v>NOUVELLE-AQUITAINE</v>
      </c>
      <c r="F238" s="1">
        <f>SUMIFS(bdd_V102[Activité combinée],bdd_V102[FINESS Géographique],A238)</f>
        <v>4948</v>
      </c>
      <c r="G238" s="1" t="str">
        <f>_xlfn.XLOOKUP(A238,bdd_V102[FINESS Géographique],bdd_V102[Validation prérequis SUN-ES],"")</f>
        <v>Oui</v>
      </c>
    </row>
    <row r="239" spans="1:7">
      <c r="A239" s="1">
        <v>170780282</v>
      </c>
      <c r="B239" t="str">
        <f>_xlfn.XLOOKUP(A239,bdd_V102[FINESS Géographique],bdd_V102[[Raison sociale ]],"")</f>
        <v>MAISON MEDICALE HIPPOCRATE - SAUJON</v>
      </c>
      <c r="C239" s="146">
        <f>_xlfn.XLOOKUP(A239,bdd_V102[FINESS Géographique],bdd_V102[FINESS juridique],"")</f>
        <v>170000186</v>
      </c>
      <c r="D239" t="str">
        <f>_xlfn.XLOOKUP(C239,bdd_V102[FINESS juridique],bdd_V102[Raison sociale juridique],"")</f>
        <v>S A R L HIPPOCRATE</v>
      </c>
      <c r="E239" s="1" t="str">
        <f>_xlfn.XLOOKUP(C239,bdd_V102[FINESS juridique],bdd_V102[[Région du FINESS juridique ]],"")</f>
        <v>NOUVELLE-AQUITAINE</v>
      </c>
      <c r="F239" s="1">
        <f>SUMIFS(bdd_V102[Activité combinée],bdd_V102[FINESS Géographique],A239)</f>
        <v>8441.5</v>
      </c>
      <c r="G239" s="1" t="str">
        <f>_xlfn.XLOOKUP(A239,bdd_V102[FINESS Géographique],bdd_V102[Validation prérequis SUN-ES],"")</f>
        <v>Oui</v>
      </c>
    </row>
    <row r="240" spans="1:7">
      <c r="A240" s="1">
        <v>170780290</v>
      </c>
      <c r="B240" t="str">
        <f>_xlfn.XLOOKUP(A240,bdd_V102[FINESS Géographique],bdd_V102[[Raison sociale ]],"")</f>
        <v>VILLA DU PARC - SAUJON</v>
      </c>
      <c r="C240" s="146">
        <f>_xlfn.XLOOKUP(A240,bdd_V102[FINESS Géographique],bdd_V102[FINESS juridique],"")</f>
        <v>170000194</v>
      </c>
      <c r="D240" t="str">
        <f>_xlfn.XLOOKUP(C240,bdd_V102[FINESS juridique],bdd_V102[Raison sociale juridique],"")</f>
        <v>SAS VILLA DU PARC</v>
      </c>
      <c r="E240" s="1" t="str">
        <f>_xlfn.XLOOKUP(C240,bdd_V102[FINESS juridique],bdd_V102[[Région du FINESS juridique ]],"")</f>
        <v>NOUVELLE-AQUITAINE</v>
      </c>
      <c r="F240" s="1">
        <f>SUMIFS(bdd_V102[Activité combinée],bdd_V102[FINESS Géographique],A240)</f>
        <v>14394</v>
      </c>
      <c r="G240" s="1" t="str">
        <f>_xlfn.XLOOKUP(A240,bdd_V102[FINESS Géographique],bdd_V102[Validation prérequis SUN-ES],"")</f>
        <v>Oui</v>
      </c>
    </row>
    <row r="241" spans="1:7">
      <c r="A241" s="1">
        <v>170780563</v>
      </c>
      <c r="B241" t="str">
        <f>_xlfn.XLOOKUP(A241,bdd_V102[FINESS Géographique],bdd_V102[[Raison sociale ]],"")</f>
        <v>ETAB. DE SOINS PASTEUR - ROYAN</v>
      </c>
      <c r="C241" s="146">
        <f>_xlfn.XLOOKUP(A241,bdd_V102[FINESS Géographique],bdd_V102[FINESS juridique],"")</f>
        <v>170000251</v>
      </c>
      <c r="D241" t="str">
        <f>_xlfn.XLOOKUP(C241,bdd_V102[FINESS juridique],bdd_V102[Raison sociale juridique],"")</f>
        <v>SA CLINIQUE PASTEUR</v>
      </c>
      <c r="E241" s="1" t="str">
        <f>_xlfn.XLOOKUP(C241,bdd_V102[FINESS juridique],bdd_V102[[Région du FINESS juridique ]],"")</f>
        <v>NOUVELLE-AQUITAINE</v>
      </c>
      <c r="F241" s="1">
        <f>SUMIFS(bdd_V102[Activité combinée],bdd_V102[FINESS Géographique],A241)</f>
        <v>29195</v>
      </c>
      <c r="G241" s="1" t="str">
        <f>_xlfn.XLOOKUP(A241,bdd_V102[FINESS Géographique],bdd_V102[Validation prérequis SUN-ES],"")</f>
        <v>Oui</v>
      </c>
    </row>
    <row r="242" spans="1:7">
      <c r="A242" s="1">
        <v>170780621</v>
      </c>
      <c r="B242" t="str">
        <f>_xlfn.XLOOKUP(A242,bdd_V102[FINESS Géographique],bdd_V102[[Raison sociale ]],"")</f>
        <v>POLYCLINIQUE SAINT GEORGES</v>
      </c>
      <c r="C242" s="146">
        <f>_xlfn.XLOOKUP(A242,bdd_V102[FINESS Géographique],bdd_V102[FINESS juridique],"")</f>
        <v>170000285</v>
      </c>
      <c r="D242" t="str">
        <f>_xlfn.XLOOKUP(C242,bdd_V102[FINESS juridique],bdd_V102[Raison sociale juridique],"")</f>
        <v>SOC D EXPL DE MAISONS DE SANTE</v>
      </c>
      <c r="E242" s="1" t="str">
        <f>_xlfn.XLOOKUP(C242,bdd_V102[FINESS juridique],bdd_V102[[Région du FINESS juridique ]],"")</f>
        <v>NOUVELLE-AQUITAINE</v>
      </c>
      <c r="F242" s="1">
        <f>SUMIFS(bdd_V102[Activité combinée],bdd_V102[FINESS Géographique],A242)</f>
        <v>18529</v>
      </c>
      <c r="G242" s="1" t="str">
        <f>_xlfn.XLOOKUP(A242,bdd_V102[FINESS Géographique],bdd_V102[Validation prérequis SUN-ES],"")</f>
        <v>Oui</v>
      </c>
    </row>
    <row r="243" spans="1:7">
      <c r="A243" s="1">
        <v>170780647</v>
      </c>
      <c r="B243" t="str">
        <f>_xlfn.XLOOKUP(A243,bdd_V102[FINESS Géographique],bdd_V102[[Raison sociale ]],"")</f>
        <v>CLINIQUE RICHELIEU - SAINTES</v>
      </c>
      <c r="C243" s="146">
        <f>_xlfn.XLOOKUP(A243,bdd_V102[FINESS Géographique],bdd_V102[FINESS juridique],"")</f>
        <v>170000301</v>
      </c>
      <c r="D243" t="str">
        <f>_xlfn.XLOOKUP(C243,bdd_V102[FINESS juridique],bdd_V102[Raison sociale juridique],"")</f>
        <v>SAS CLINIQUE RICHELIEU</v>
      </c>
      <c r="E243" s="1" t="str">
        <f>_xlfn.XLOOKUP(C243,bdd_V102[FINESS juridique],bdd_V102[[Région du FINESS juridique ]],"")</f>
        <v>NOUVELLE-AQUITAINE</v>
      </c>
      <c r="F243" s="1">
        <f>SUMIFS(bdd_V102[Activité combinée],bdd_V102[FINESS Géographique],A243)</f>
        <v>11658</v>
      </c>
      <c r="G243" s="1" t="str">
        <f>_xlfn.XLOOKUP(A243,bdd_V102[FINESS Géographique],bdd_V102[Validation prérequis SUN-ES],"")</f>
        <v>Oui</v>
      </c>
    </row>
    <row r="244" spans="1:7">
      <c r="A244" s="1">
        <v>170781199</v>
      </c>
      <c r="B244" t="str">
        <f>_xlfn.XLOOKUP(A244,bdd_V102[FINESS Géographique],bdd_V102[[Raison sociale ]],"")</f>
        <v>CENTRE ALCOOLOGIQUE ALPHA - ROYAN</v>
      </c>
      <c r="C244" s="146">
        <f>_xlfn.XLOOKUP(A244,bdd_V102[FINESS Géographique],bdd_V102[FINESS juridique],"")</f>
        <v>170000400</v>
      </c>
      <c r="D244" t="str">
        <f>_xlfn.XLOOKUP(C244,bdd_V102[FINESS juridique],bdd_V102[Raison sociale juridique],"")</f>
        <v>SAS ALPHA</v>
      </c>
      <c r="E244" s="1" t="str">
        <f>_xlfn.XLOOKUP(C244,bdd_V102[FINESS juridique],bdd_V102[[Région du FINESS juridique ]],"")</f>
        <v>NOUVELLE-AQUITAINE</v>
      </c>
      <c r="F244" s="1">
        <f>SUMIFS(bdd_V102[Activité combinée],bdd_V102[FINESS Géographique],A244)</f>
        <v>8208</v>
      </c>
      <c r="G244" s="1" t="str">
        <f>_xlfn.XLOOKUP(A244,bdd_V102[FINESS Géographique],bdd_V102[Validation prérequis SUN-ES],"")</f>
        <v>Oui</v>
      </c>
    </row>
    <row r="245" spans="1:7">
      <c r="A245" s="1">
        <v>170780803</v>
      </c>
      <c r="B245" t="str">
        <f>_xlfn.XLOOKUP(A245,bdd_V102[FINESS Géographique],bdd_V102[[Raison sociale ]],"")</f>
        <v>CENTRE DE READAPTATION D'OLERON</v>
      </c>
      <c r="C245" s="146">
        <f>_xlfn.XLOOKUP(A245,bdd_V102[FINESS Géographique],bdd_V102[FINESS juridique],"")</f>
        <v>170017321</v>
      </c>
      <c r="D245" t="str">
        <f>_xlfn.XLOOKUP(C245,bdd_V102[FINESS juridique],bdd_V102[Raison sociale juridique],"")</f>
        <v>ASSOCIATION ATASH</v>
      </c>
      <c r="E245" s="1" t="str">
        <f>_xlfn.XLOOKUP(C245,bdd_V102[FINESS juridique],bdd_V102[[Région du FINESS juridique ]],"")</f>
        <v>NOUVELLE-AQUITAINE</v>
      </c>
      <c r="F245" s="1">
        <f>SUMIFS(bdd_V102[Activité combinée],bdd_V102[FINESS Géographique],A245)</f>
        <v>3735.5</v>
      </c>
      <c r="G245" s="1" t="str">
        <f>_xlfn.XLOOKUP(A245,bdd_V102[FINESS Géographique],bdd_V102[Validation prérequis SUN-ES],"")</f>
        <v>Non</v>
      </c>
    </row>
    <row r="246" spans="1:7">
      <c r="A246" s="1">
        <v>170780662</v>
      </c>
      <c r="B246" t="str">
        <f>_xlfn.XLOOKUP(A246,bdd_V102[FINESS Géographique],bdd_V102[[Raison sociale ]],"")</f>
        <v>CLINIQUE DE L'ATLANTIQUE</v>
      </c>
      <c r="C246" s="146">
        <f>_xlfn.XLOOKUP(A246,bdd_V102[FINESS Géographique],bdd_V102[FINESS juridique],"")</f>
        <v>170024053</v>
      </c>
      <c r="D246" t="str">
        <f>_xlfn.XLOOKUP(C246,bdd_V102[FINESS juridique],bdd_V102[Raison sociale juridique],"")</f>
        <v>CLINIQUE DE L'ATLANTIQUE</v>
      </c>
      <c r="E246" s="1" t="str">
        <f>_xlfn.XLOOKUP(C246,bdd_V102[FINESS juridique],bdd_V102[[Région du FINESS juridique ]],"")</f>
        <v>NOUVELLE-AQUITAINE</v>
      </c>
      <c r="F246" s="1">
        <f>SUMIFS(bdd_V102[Activité combinée],bdd_V102[FINESS Géographique],A246)</f>
        <v>59962.5</v>
      </c>
      <c r="G246" s="1" t="str">
        <f>_xlfn.XLOOKUP(A246,bdd_V102[FINESS Géographique],bdd_V102[Validation prérequis SUN-ES],"")</f>
        <v>Oui</v>
      </c>
    </row>
    <row r="247" spans="1:7">
      <c r="A247" s="1">
        <v>180004145</v>
      </c>
      <c r="B247" t="str">
        <f>_xlfn.XLOOKUP(A247,bdd_V102[FINESS Géographique],bdd_V102[[Raison sociale ]],"")</f>
        <v>HOPITAL PRIVE GUILLAUME DE VARYE</v>
      </c>
      <c r="C247" s="146">
        <f>_xlfn.XLOOKUP(A247,bdd_V102[FINESS Géographique],bdd_V102[FINESS juridique],"")</f>
        <v>180000887</v>
      </c>
      <c r="D247" t="str">
        <f>_xlfn.XLOOKUP(C247,bdd_V102[FINESS juridique],bdd_V102[Raison sociale juridique],"")</f>
        <v>HOPITAL PRIVE GUILLAUME DE VARYE</v>
      </c>
      <c r="E247" s="1" t="str">
        <f>_xlfn.XLOOKUP(C247,bdd_V102[FINESS juridique],bdd_V102[[Région du FINESS juridique ]],"")</f>
        <v>CENTRE-VAL DE LOIRE</v>
      </c>
      <c r="F247" s="1">
        <f>SUMIFS(bdd_V102[Activité combinée],bdd_V102[FINESS Géographique],A247)</f>
        <v>61468.5</v>
      </c>
      <c r="G247" s="1" t="str">
        <f>_xlfn.XLOOKUP(A247,bdd_V102[FINESS Géographique],bdd_V102[Validation prérequis SUN-ES],"")</f>
        <v>Oui</v>
      </c>
    </row>
    <row r="248" spans="1:7">
      <c r="A248" s="1">
        <v>180000382</v>
      </c>
      <c r="B248" t="str">
        <f>_xlfn.XLOOKUP(A248,bdd_V102[FINESS Géographique],bdd_V102[[Raison sociale ]],"")</f>
        <v>CLINIQUE LA GAILLARDIERE</v>
      </c>
      <c r="C248" s="146">
        <f>_xlfn.XLOOKUP(A248,bdd_V102[FINESS Géographique],bdd_V102[FINESS juridique],"")</f>
        <v>180008518</v>
      </c>
      <c r="D248" t="str">
        <f>_xlfn.XLOOKUP(C248,bdd_V102[FINESS juridique],bdd_V102[Raison sociale juridique],"")</f>
        <v>SAS CLINIQUE DE LA GAILLARDIERE</v>
      </c>
      <c r="E248" s="1" t="str">
        <f>_xlfn.XLOOKUP(C248,bdd_V102[FINESS juridique],bdd_V102[[Région du FINESS juridique ]],"")</f>
        <v>CENTRE-VAL DE LOIRE</v>
      </c>
      <c r="F248" s="1">
        <f>SUMIFS(bdd_V102[Activité combinée],bdd_V102[FINESS Géographique],A248)</f>
        <v>6384.75</v>
      </c>
      <c r="G248" s="1" t="str">
        <f>_xlfn.XLOOKUP(A248,bdd_V102[FINESS Géographique],bdd_V102[Validation prérequis SUN-ES],"")</f>
        <v>Oui</v>
      </c>
    </row>
    <row r="249" spans="1:7">
      <c r="A249" s="1">
        <v>180010209</v>
      </c>
      <c r="B249" t="str">
        <f>_xlfn.XLOOKUP(A249,bdd_V102[FINESS Géographique],bdd_V102[[Raison sociale ]],"")</f>
        <v>POLE SANTE PRIVE-PUBLIC ST AMANDOIS-ET</v>
      </c>
      <c r="C249" s="146">
        <f>_xlfn.XLOOKUP(A249,bdd_V102[FINESS Géographique],bdd_V102[FINESS juridique],"")</f>
        <v>180010191</v>
      </c>
      <c r="D249" t="str">
        <f>_xlfn.XLOOKUP(C249,bdd_V102[FINESS juridique],bdd_V102[Raison sociale juridique],"")</f>
        <v xml:space="preserve">	POLE DE SANTÉ PUBLIC-PRIVÉ ST-AMANDOIS</v>
      </c>
      <c r="E249" s="1" t="str">
        <f>_xlfn.XLOOKUP(C249,bdd_V102[FINESS juridique],bdd_V102[[Région du FINESS juridique ]],"")</f>
        <v>CENTRE-VAL DE LOIRE</v>
      </c>
      <c r="F249" s="1">
        <f>SUMIFS(bdd_V102[Activité combinée],bdd_V102[FINESS Géographique],A249)</f>
        <v>5499</v>
      </c>
      <c r="G249" s="1" t="str">
        <f>_xlfn.XLOOKUP(A249,bdd_V102[FINESS Géographique],bdd_V102[Validation prérequis SUN-ES],"")</f>
        <v>Non</v>
      </c>
    </row>
    <row r="250" spans="1:7">
      <c r="A250" s="1">
        <v>190000125</v>
      </c>
      <c r="B250" t="str">
        <f>_xlfn.XLOOKUP(A250,bdd_V102[FINESS Géographique],bdd_V102[[Raison sociale ]],"")</f>
        <v>VAL HORIZON UNITE REHABILITATION PSY</v>
      </c>
      <c r="C250" s="146">
        <f>_xlfn.XLOOKUP(A250,bdd_V102[FINESS Géographique],bdd_V102[FINESS juridique],"")</f>
        <v>190000117</v>
      </c>
      <c r="D250" t="str">
        <f>_xlfn.XLOOKUP(C250,bdd_V102[FINESS juridique],bdd_V102[Raison sociale juridique],"")</f>
        <v>ASSO DE GESTION DU CH PAYS EYGURANDE</v>
      </c>
      <c r="E250" s="1" t="str">
        <f>_xlfn.XLOOKUP(C250,bdd_V102[FINESS juridique],bdd_V102[[Région du FINESS juridique ]],"")</f>
        <v>NOUVELLE-AQUITAINE</v>
      </c>
      <c r="F250" s="1">
        <f>SUMIFS(bdd_V102[Activité combinée],bdd_V102[FINESS Géographique],A250)</f>
        <v>1509</v>
      </c>
      <c r="G250" s="1" t="str">
        <f>_xlfn.XLOOKUP(A250,bdd_V102[FINESS Géographique],bdd_V102[Validation prérequis SUN-ES],"")</f>
        <v>Non</v>
      </c>
    </row>
    <row r="251" spans="1:7">
      <c r="A251" s="1">
        <v>190000711</v>
      </c>
      <c r="B251" t="str">
        <f>_xlfn.XLOOKUP(A251,bdd_V102[FINESS Géographique],bdd_V102[[Raison sociale ]],"")</f>
        <v>CTRE HOSPITALIER PAYS EYGURANDE</v>
      </c>
      <c r="C251" s="146">
        <f>_xlfn.XLOOKUP(A251,bdd_V102[FINESS Géographique],bdd_V102[FINESS juridique],"")</f>
        <v>190000117</v>
      </c>
      <c r="D251" t="str">
        <f>_xlfn.XLOOKUP(C251,bdd_V102[FINESS juridique],bdd_V102[Raison sociale juridique],"")</f>
        <v>ASSO DE GESTION DU CH PAYS EYGURANDE</v>
      </c>
      <c r="E251" s="1" t="str">
        <f>_xlfn.XLOOKUP(C251,bdd_V102[FINESS juridique],bdd_V102[[Région du FINESS juridique ]],"")</f>
        <v>NOUVELLE-AQUITAINE</v>
      </c>
      <c r="F251" s="1">
        <f>SUMIFS(bdd_V102[Activité combinée],bdd_V102[FINESS Géographique],A251)</f>
        <v>11141</v>
      </c>
      <c r="G251" s="1" t="str">
        <f>_xlfn.XLOOKUP(A251,bdd_V102[FINESS Géographique],bdd_V102[Validation prérequis SUN-ES],"")</f>
        <v>Non</v>
      </c>
    </row>
    <row r="252" spans="1:7">
      <c r="A252" s="1">
        <v>190004796</v>
      </c>
      <c r="B252" t="str">
        <f>_xlfn.XLOOKUP(A252,bdd_V102[FINESS Géographique],bdd_V102[[Raison sociale ]],"")</f>
        <v>UNITE TRAITEMENT MAL. ALCOOLIQUE UTMA</v>
      </c>
      <c r="C252" s="146">
        <f>_xlfn.XLOOKUP(A252,bdd_V102[FINESS Géographique],bdd_V102[FINESS juridique],"")</f>
        <v>190000117</v>
      </c>
      <c r="D252" t="str">
        <f>_xlfn.XLOOKUP(C252,bdd_V102[FINESS juridique],bdd_V102[Raison sociale juridique],"")</f>
        <v>ASSO DE GESTION DU CH PAYS EYGURANDE</v>
      </c>
      <c r="E252" s="1" t="str">
        <f>_xlfn.XLOOKUP(C252,bdd_V102[FINESS juridique],bdd_V102[[Région du FINESS juridique ]],"")</f>
        <v>NOUVELLE-AQUITAINE</v>
      </c>
      <c r="F252" s="1">
        <f>SUMIFS(bdd_V102[Activité combinée],bdd_V102[FINESS Géographique],A252)</f>
        <v>1760.5</v>
      </c>
      <c r="G252" s="1" t="str">
        <f>_xlfn.XLOOKUP(A252,bdd_V102[FINESS Géographique],bdd_V102[Validation prérequis SUN-ES],"")</f>
        <v>Non</v>
      </c>
    </row>
    <row r="253" spans="1:7">
      <c r="A253" s="1">
        <v>190005983</v>
      </c>
      <c r="B253" t="str">
        <f>_xlfn.XLOOKUP(A253,bdd_V102[FINESS Géographique],bdd_V102[[Raison sociale ]],"")</f>
        <v>L'ESCALE</v>
      </c>
      <c r="C253" s="146">
        <f>_xlfn.XLOOKUP(A253,bdd_V102[FINESS Géographique],bdd_V102[FINESS juridique],"")</f>
        <v>190000117</v>
      </c>
      <c r="D253" t="str">
        <f>_xlfn.XLOOKUP(C253,bdd_V102[FINESS juridique],bdd_V102[Raison sociale juridique],"")</f>
        <v>ASSO DE GESTION DU CH PAYS EYGURANDE</v>
      </c>
      <c r="E253" s="1" t="str">
        <f>_xlfn.XLOOKUP(C253,bdd_V102[FINESS juridique],bdd_V102[[Région du FINESS juridique ]],"")</f>
        <v>NOUVELLE-AQUITAINE</v>
      </c>
      <c r="F253" s="1">
        <f>SUMIFS(bdd_V102[Activité combinée],bdd_V102[FINESS Géographique],A253)</f>
        <v>1692</v>
      </c>
      <c r="G253" s="1" t="str">
        <f>_xlfn.XLOOKUP(A253,bdd_V102[FINESS Géographique],bdd_V102[Validation prérequis SUN-ES],"")</f>
        <v>Non</v>
      </c>
    </row>
    <row r="254" spans="1:7">
      <c r="A254" s="1">
        <v>190009639</v>
      </c>
      <c r="B254" t="str">
        <f>_xlfn.XLOOKUP(A254,bdd_V102[FINESS Géographique],bdd_V102[[Raison sociale ]],"")</f>
        <v>HOPITAL DE JOUR</v>
      </c>
      <c r="C254" s="146">
        <f>_xlfn.XLOOKUP(A254,bdd_V102[FINESS Géographique],bdd_V102[FINESS juridique],"")</f>
        <v>190000117</v>
      </c>
      <c r="D254" t="str">
        <f>_xlfn.XLOOKUP(C254,bdd_V102[FINESS juridique],bdd_V102[Raison sociale juridique],"")</f>
        <v>ASSO DE GESTION DU CH PAYS EYGURANDE</v>
      </c>
      <c r="E254" s="1" t="str">
        <f>_xlfn.XLOOKUP(C254,bdd_V102[FINESS juridique],bdd_V102[[Région du FINESS juridique ]],"")</f>
        <v>NOUVELLE-AQUITAINE</v>
      </c>
      <c r="F254" s="1">
        <f>SUMIFS(bdd_V102[Activité combinée],bdd_V102[FINESS Géographique],A254)</f>
        <v>1976</v>
      </c>
      <c r="G254" s="1" t="str">
        <f>_xlfn.XLOOKUP(A254,bdd_V102[FINESS Géographique],bdd_V102[Validation prérequis SUN-ES],"")</f>
        <v>Non</v>
      </c>
    </row>
    <row r="255" spans="1:7">
      <c r="A255" s="1">
        <v>190009985</v>
      </c>
      <c r="B255" t="str">
        <f>_xlfn.XLOOKUP(A255,bdd_V102[FINESS Géographique],bdd_V102[[Raison sociale ]],"")</f>
        <v>SSR EN ADDICTOLOGIE</v>
      </c>
      <c r="C255" s="146">
        <f>_xlfn.XLOOKUP(A255,bdd_V102[FINESS Géographique],bdd_V102[FINESS juridique],"")</f>
        <v>190000117</v>
      </c>
      <c r="D255" t="str">
        <f>_xlfn.XLOOKUP(C255,bdd_V102[FINESS juridique],bdd_V102[Raison sociale juridique],"")</f>
        <v>ASSO DE GESTION DU CH PAYS EYGURANDE</v>
      </c>
      <c r="E255" s="1" t="str">
        <f>_xlfn.XLOOKUP(C255,bdd_V102[FINESS juridique],bdd_V102[[Région du FINESS juridique ]],"")</f>
        <v>NOUVELLE-AQUITAINE</v>
      </c>
      <c r="F255" s="1">
        <f>SUMIFS(bdd_V102[Activité combinée],bdd_V102[FINESS Géographique],A255)</f>
        <v>185.5</v>
      </c>
      <c r="G255" s="1" t="str">
        <f>_xlfn.XLOOKUP(A255,bdd_V102[FINESS Géographique],bdd_V102[Validation prérequis SUN-ES],"")</f>
        <v>Non</v>
      </c>
    </row>
    <row r="256" spans="1:7">
      <c r="A256" s="1">
        <v>190011684</v>
      </c>
      <c r="B256" t="str">
        <f>_xlfn.XLOOKUP(A256,bdd_V102[FINESS Géographique],bdd_V102[[Raison sociale ]],"")</f>
        <v>UNITE DE SOINS L'ATRIUM</v>
      </c>
      <c r="C256" s="146">
        <f>_xlfn.XLOOKUP(A256,bdd_V102[FINESS Géographique],bdd_V102[FINESS juridique],"")</f>
        <v>190000117</v>
      </c>
      <c r="D256" t="str">
        <f>_xlfn.XLOOKUP(C256,bdd_V102[FINESS juridique],bdd_V102[Raison sociale juridique],"")</f>
        <v>ASSO DE GESTION DU CH PAYS EYGURANDE</v>
      </c>
      <c r="E256" s="1" t="str">
        <f>_xlfn.XLOOKUP(C256,bdd_V102[FINESS juridique],bdd_V102[[Région du FINESS juridique ]],"")</f>
        <v>NOUVELLE-AQUITAINE</v>
      </c>
      <c r="F256" s="1">
        <f>SUMIFS(bdd_V102[Activité combinée],bdd_V102[FINESS Géographique],A256)</f>
        <v>4000.5</v>
      </c>
      <c r="G256" s="1" t="str">
        <f>_xlfn.XLOOKUP(A256,bdd_V102[FINESS Géographique],bdd_V102[Validation prérequis SUN-ES],"")</f>
        <v>Non</v>
      </c>
    </row>
    <row r="257" spans="1:7">
      <c r="A257" s="1">
        <v>190012682</v>
      </c>
      <c r="B257" t="str">
        <f>_xlfn.XLOOKUP(A257,bdd_V102[FINESS Géographique],bdd_V102[[Raison sociale ]],"")</f>
        <v>UNITE HOSPITALISATION PSY - USSEL</v>
      </c>
      <c r="C257" s="146">
        <f>_xlfn.XLOOKUP(A257,bdd_V102[FINESS Géographique],bdd_V102[FINESS juridique],"")</f>
        <v>190000117</v>
      </c>
      <c r="D257" t="str">
        <f>_xlfn.XLOOKUP(C257,bdd_V102[FINESS juridique],bdd_V102[Raison sociale juridique],"")</f>
        <v>ASSO DE GESTION DU CH PAYS EYGURANDE</v>
      </c>
      <c r="E257" s="1" t="str">
        <f>_xlfn.XLOOKUP(C257,bdd_V102[FINESS juridique],bdd_V102[[Région du FINESS juridique ]],"")</f>
        <v>NOUVELLE-AQUITAINE</v>
      </c>
      <c r="F257" s="1">
        <f>SUMIFS(bdd_V102[Activité combinée],bdd_V102[FINESS Géographique],A257)</f>
        <v>1950.5</v>
      </c>
      <c r="G257" s="1" t="str">
        <f>_xlfn.XLOOKUP(A257,bdd_V102[FINESS Géographique],bdd_V102[Validation prérequis SUN-ES],"")</f>
        <v>Non</v>
      </c>
    </row>
    <row r="258" spans="1:7">
      <c r="A258" s="1">
        <v>190000224</v>
      </c>
      <c r="B258" t="str">
        <f>_xlfn.XLOOKUP(A258,bdd_V102[FINESS Géographique],bdd_V102[[Raison sociale ]],"")</f>
        <v>CLINIQUE LES CEDRES BRIVE</v>
      </c>
      <c r="C258" s="146">
        <f>_xlfn.XLOOKUP(A258,bdd_V102[FINESS Géographique],bdd_V102[FINESS juridique],"")</f>
        <v>190000901</v>
      </c>
      <c r="D258" t="str">
        <f>_xlfn.XLOOKUP(C258,bdd_V102[FINESS juridique],bdd_V102[Raison sociale juridique],"")</f>
        <v>SA CLINIQUE LES CEDRES</v>
      </c>
      <c r="E258" s="1" t="str">
        <f>_xlfn.XLOOKUP(C258,bdd_V102[FINESS juridique],bdd_V102[[Région du FINESS juridique ]],"")</f>
        <v>NOUVELLE-AQUITAINE</v>
      </c>
      <c r="F258" s="1">
        <f>SUMIFS(bdd_V102[Activité combinée],bdd_V102[FINESS Géographique],A258)</f>
        <v>40174</v>
      </c>
      <c r="G258" s="1" t="str">
        <f>_xlfn.XLOOKUP(A258,bdd_V102[FINESS Géographique],bdd_V102[Validation prérequis SUN-ES],"")</f>
        <v>Oui</v>
      </c>
    </row>
    <row r="259" spans="1:7">
      <c r="A259" s="1">
        <v>190000257</v>
      </c>
      <c r="B259" t="str">
        <f>_xlfn.XLOOKUP(A259,bdd_V102[FINESS Géographique],bdd_V102[[Raison sociale ]],"")</f>
        <v>CLINIQUE  SAINT-GERMAIN  BRIVE</v>
      </c>
      <c r="C259" s="146">
        <f>_xlfn.XLOOKUP(A259,bdd_V102[FINESS Géographique],bdd_V102[FINESS juridique],"")</f>
        <v>190001131</v>
      </c>
      <c r="D259" t="str">
        <f>_xlfn.XLOOKUP(C259,bdd_V102[FINESS juridique],bdd_V102[Raison sociale juridique],"")</f>
        <v>SA CLINIQUE SAINT-GERMAIN BRIVE</v>
      </c>
      <c r="E259" s="1" t="str">
        <f>_xlfn.XLOOKUP(C259,bdd_V102[FINESS juridique],bdd_V102[[Région du FINESS juridique ]],"")</f>
        <v>NOUVELLE-AQUITAINE</v>
      </c>
      <c r="F259" s="1">
        <f>SUMIFS(bdd_V102[Activité combinée],bdd_V102[FINESS Géographique],A259)</f>
        <v>7766.5</v>
      </c>
      <c r="G259" s="1" t="str">
        <f>_xlfn.XLOOKUP(A259,bdd_V102[FINESS Géographique],bdd_V102[Validation prérequis SUN-ES],"")</f>
        <v>Oui</v>
      </c>
    </row>
    <row r="260" spans="1:7">
      <c r="A260" s="1">
        <v>190010629</v>
      </c>
      <c r="B260" t="str">
        <f>_xlfn.XLOOKUP(A260,bdd_V102[FINESS Géographique],bdd_V102[[Raison sociale ]],"")</f>
        <v>HAD RELAIS SANTE ONCORESE</v>
      </c>
      <c r="C260" s="146">
        <f>_xlfn.XLOOKUP(A260,bdd_V102[FINESS Géographique],bdd_V102[FINESS juridique],"")</f>
        <v>190010579</v>
      </c>
      <c r="D260" t="str">
        <f>_xlfn.XLOOKUP(C260,bdd_V102[FINESS juridique],bdd_V102[Raison sociale juridique],"")</f>
        <v>ASSOCIATION HAD RELAIS SANTE ONCORESE</v>
      </c>
      <c r="E260" s="1" t="str">
        <f>_xlfn.XLOOKUP(C260,bdd_V102[FINESS juridique],bdd_V102[[Région du FINESS juridique ]],"")</f>
        <v>NOUVELLE-AQUITAINE</v>
      </c>
      <c r="F260" s="1">
        <f>SUMIFS(bdd_V102[Activité combinée],bdd_V102[FINESS Géographique],A260)</f>
        <v>6318</v>
      </c>
      <c r="G260" s="1" t="str">
        <f>_xlfn.XLOOKUP(A260,bdd_V102[FINESS Géographique],bdd_V102[Validation prérequis SUN-ES],"")</f>
        <v>Oui</v>
      </c>
    </row>
    <row r="261" spans="1:7">
      <c r="A261" s="1">
        <v>210780292</v>
      </c>
      <c r="B261" t="str">
        <f>_xlfn.XLOOKUP(A261,bdd_V102[FINESS Géographique],bdd_V102[[Raison sociale ]],"")</f>
        <v>CLINIQUE SSR LES ROSIERS</v>
      </c>
      <c r="C261" s="146">
        <f>_xlfn.XLOOKUP(A261,bdd_V102[FINESS Géographique],bdd_V102[FINESS juridique],"")</f>
        <v>210000105</v>
      </c>
      <c r="D261" t="str">
        <f>_xlfn.XLOOKUP(C261,bdd_V102[FINESS juridique],bdd_V102[Raison sociale juridique],"")</f>
        <v>SA LES ROSIERS</v>
      </c>
      <c r="E261" s="1" t="str">
        <f>_xlfn.XLOOKUP(C261,bdd_V102[FINESS juridique],bdd_V102[[Région du FINESS juridique ]],"")</f>
        <v>BOURGOGNE-FRANCHE-COMTÉ</v>
      </c>
      <c r="F261" s="1">
        <f>SUMIFS(bdd_V102[Activité combinée],bdd_V102[FINESS Géographique],A261)</f>
        <v>28022.5</v>
      </c>
      <c r="G261" s="1" t="str">
        <f>_xlfn.XLOOKUP(A261,bdd_V102[FINESS Géographique],bdd_V102[Validation prérequis SUN-ES],"")</f>
        <v>Oui</v>
      </c>
    </row>
    <row r="262" spans="1:7">
      <c r="A262" s="1">
        <v>210010443</v>
      </c>
      <c r="B262" t="str">
        <f>_xlfn.XLOOKUP(A262,bdd_V102[FINESS Géographique],bdd_V102[[Raison sociale ]],"")</f>
        <v>CSSR "LE RENOUVEAU"</v>
      </c>
      <c r="C262" s="146">
        <f>_xlfn.XLOOKUP(A262,bdd_V102[FINESS Géographique],bdd_V102[FINESS juridique],"")</f>
        <v>210000337</v>
      </c>
      <c r="D262" t="str">
        <f>_xlfn.XLOOKUP(C262,bdd_V102[FINESS juridique],bdd_V102[Raison sociale juridique],"")</f>
        <v>ASSOCIATION DU RENOUVEAU</v>
      </c>
      <c r="E262" s="1" t="str">
        <f>_xlfn.XLOOKUP(C262,bdd_V102[FINESS juridique],bdd_V102[[Région du FINESS juridique ]],"")</f>
        <v>BOURGOGNE-FRANCHE-COMTÉ</v>
      </c>
      <c r="F262" s="1">
        <f>SUMIFS(bdd_V102[Activité combinée],bdd_V102[FINESS Géographique],A262)</f>
        <v>7899</v>
      </c>
      <c r="G262" s="1" t="str">
        <f>_xlfn.XLOOKUP(A262,bdd_V102[FINESS Géographique],bdd_V102[Validation prérequis SUN-ES],"")</f>
        <v>Non</v>
      </c>
    </row>
    <row r="263" spans="1:7">
      <c r="A263" s="1">
        <v>210780276</v>
      </c>
      <c r="B263" t="str">
        <f>_xlfn.XLOOKUP(A263,bdd_V102[FINESS Géographique],bdd_V102[[Raison sociale ]],"")</f>
        <v>SERVICE SOINS DE SUITE ET READAPTATION</v>
      </c>
      <c r="C263" s="146">
        <f>_xlfn.XLOOKUP(A263,bdd_V102[FINESS Géographique],bdd_V102[FINESS juridique],"")</f>
        <v>210003208</v>
      </c>
      <c r="D263" t="str">
        <f>_xlfn.XLOOKUP(C263,bdd_V102[FINESS juridique],bdd_V102[Raison sociale juridique],"")</f>
        <v>SAS CLINIQUE BENIGNE JOLY</v>
      </c>
      <c r="E263" s="1" t="str">
        <f>_xlfn.XLOOKUP(C263,bdd_V102[FINESS juridique],bdd_V102[[Région du FINESS juridique ]],"")</f>
        <v>BOURGOGNE-FRANCHE-COMTÉ</v>
      </c>
      <c r="F263" s="1">
        <f>SUMIFS(bdd_V102[Activité combinée],bdd_V102[FINESS Géographique],A263)</f>
        <v>15644.5</v>
      </c>
      <c r="G263" s="1" t="str">
        <f>_xlfn.XLOOKUP(A263,bdd_V102[FINESS Géographique],bdd_V102[Validation prérequis SUN-ES],"")</f>
        <v>Oui</v>
      </c>
    </row>
    <row r="264" spans="1:7">
      <c r="A264" s="1">
        <v>210780789</v>
      </c>
      <c r="B264" t="str">
        <f>_xlfn.XLOOKUP(A264,bdd_V102[FINESS Géographique],bdd_V102[[Raison sociale ]],"")</f>
        <v>CLINIQUE MUTUALISTE BENIGNE JOLY</v>
      </c>
      <c r="C264" s="146">
        <f>_xlfn.XLOOKUP(A264,bdd_V102[FINESS Géographique],bdd_V102[FINESS juridique],"")</f>
        <v>210003208</v>
      </c>
      <c r="D264" t="str">
        <f>_xlfn.XLOOKUP(C264,bdd_V102[FINESS juridique],bdd_V102[Raison sociale juridique],"")</f>
        <v>SAS CLINIQUE BENIGNE JOLY</v>
      </c>
      <c r="E264" s="1" t="str">
        <f>_xlfn.XLOOKUP(C264,bdd_V102[FINESS juridique],bdd_V102[[Région du FINESS juridique ]],"")</f>
        <v>BOURGOGNE-FRANCHE-COMTÉ</v>
      </c>
      <c r="F264" s="1">
        <f>SUMIFS(bdd_V102[Activité combinée],bdd_V102[FINESS Géographique],A264)</f>
        <v>49626</v>
      </c>
      <c r="G264" s="1" t="str">
        <f>_xlfn.XLOOKUP(A264,bdd_V102[FINESS Géographique],bdd_V102[Validation prérequis SUN-ES],"")</f>
        <v>Oui</v>
      </c>
    </row>
    <row r="265" spans="1:7">
      <c r="A265" s="1">
        <v>390780369</v>
      </c>
      <c r="B265" t="str">
        <f>_xlfn.XLOOKUP(A265,bdd_V102[FINESS Géographique],bdd_V102[[Raison sociale ]],"")</f>
        <v>MECSS LA BELINE SALINS</v>
      </c>
      <c r="C265" s="146">
        <f>_xlfn.XLOOKUP(A265,bdd_V102[FINESS Géographique],bdd_V102[FINESS juridique],"")</f>
        <v>210010294</v>
      </c>
      <c r="D265" t="str">
        <f>_xlfn.XLOOKUP(C265,bdd_V102[FINESS juridique],bdd_V102[Raison sociale juridique],"")</f>
        <v>UGECAM BFC</v>
      </c>
      <c r="E265" s="1" t="str">
        <f>_xlfn.XLOOKUP(C265,bdd_V102[FINESS juridique],bdd_V102[[Région du FINESS juridique ]],"")</f>
        <v>BOURGOGNE-FRANCHE-COMTÉ</v>
      </c>
      <c r="F265" s="1">
        <f>SUMIFS(bdd_V102[Activité combinée],bdd_V102[FINESS Géographique],A265)</f>
        <v>1422.5</v>
      </c>
      <c r="G265" s="1" t="str">
        <f>_xlfn.XLOOKUP(A265,bdd_V102[FINESS Géographique],bdd_V102[Validation prérequis SUN-ES],"")</f>
        <v>Non</v>
      </c>
    </row>
    <row r="266" spans="1:7">
      <c r="A266" s="1">
        <v>710781535</v>
      </c>
      <c r="B266" t="str">
        <f>_xlfn.XLOOKUP(A266,bdd_V102[FINESS Géographique],bdd_V102[[Raison sociale ]],"")</f>
        <v>CRRF LE BOURBONNAIS</v>
      </c>
      <c r="C266" s="146">
        <f>_xlfn.XLOOKUP(A266,bdd_V102[FINESS Géographique],bdd_V102[FINESS juridique],"")</f>
        <v>210010294</v>
      </c>
      <c r="D266" t="str">
        <f>_xlfn.XLOOKUP(C266,bdd_V102[FINESS juridique],bdd_V102[Raison sociale juridique],"")</f>
        <v>UGECAM BFC</v>
      </c>
      <c r="E266" s="1" t="str">
        <f>_xlfn.XLOOKUP(C266,bdd_V102[FINESS juridique],bdd_V102[[Région du FINESS juridique ]],"")</f>
        <v>BOURGOGNE-FRANCHE-COMTÉ</v>
      </c>
      <c r="F266" s="1">
        <f>SUMIFS(bdd_V102[Activité combinée],bdd_V102[FINESS Géographique],A266)</f>
        <v>14836</v>
      </c>
      <c r="G266" s="1" t="str">
        <f>_xlfn.XLOOKUP(A266,bdd_V102[FINESS Géographique],bdd_V102[Validation prérequis SUN-ES],"")</f>
        <v>Non</v>
      </c>
    </row>
    <row r="267" spans="1:7">
      <c r="A267" s="1">
        <v>210012670</v>
      </c>
      <c r="B267" t="str">
        <f>_xlfn.XLOOKUP(A267,bdd_V102[FINESS Géographique],bdd_V102[[Raison sociale ]],"")</f>
        <v>HOPITAL PRIVE DIJON BOURGOGNE</v>
      </c>
      <c r="C267" s="146">
        <f>_xlfn.XLOOKUP(A267,bdd_V102[FINESS Géographique],bdd_V102[FINESS juridique],"")</f>
        <v>210011367</v>
      </c>
      <c r="D267" t="str">
        <f>_xlfn.XLOOKUP(C267,bdd_V102[FINESS juridique],bdd_V102[Raison sociale juridique],"")</f>
        <v>SA HOPITAL PRIVE DIJON BOURGOGNE</v>
      </c>
      <c r="E267" s="1" t="str">
        <f>_xlfn.XLOOKUP(C267,bdd_V102[FINESS juridique],bdd_V102[[Région du FINESS juridique ]],"")</f>
        <v>BOURGOGNE-FRANCHE-COMTÉ</v>
      </c>
      <c r="F267" s="1">
        <f>SUMIFS(bdd_V102[Activité combinée],bdd_V102[FINESS Géographique],A267)</f>
        <v>99038</v>
      </c>
      <c r="G267" s="1" t="str">
        <f>_xlfn.XLOOKUP(A267,bdd_V102[FINESS Géographique],bdd_V102[Validation prérequis SUN-ES],"")</f>
        <v>Oui</v>
      </c>
    </row>
    <row r="268" spans="1:7">
      <c r="A268" s="1">
        <v>210011847</v>
      </c>
      <c r="B268" t="str">
        <f>_xlfn.XLOOKUP(A268,bdd_V102[FINESS Géographique],bdd_V102[[Raison sociale ]],"")</f>
        <v>POLYCLINIQUE DU PARC DREVON</v>
      </c>
      <c r="C268" s="146">
        <f>_xlfn.XLOOKUP(A268,bdd_V102[FINESS Géographique],bdd_V102[FINESS juridique],"")</f>
        <v>210011839</v>
      </c>
      <c r="D268" t="str">
        <f>_xlfn.XLOOKUP(C268,bdd_V102[FINESS juridique],bdd_V102[Raison sociale juridique],"")</f>
        <v>POLYCLINIQUE DU PARC DREVON</v>
      </c>
      <c r="E268" s="1" t="str">
        <f>_xlfn.XLOOKUP(C268,bdd_V102[FINESS juridique],bdd_V102[[Région du FINESS juridique ]],"")</f>
        <v>BOURGOGNE-FRANCHE-COMTÉ</v>
      </c>
      <c r="F268" s="1">
        <f>SUMIFS(bdd_V102[Activité combinée],bdd_V102[FINESS Géographique],A268)</f>
        <v>23392.5</v>
      </c>
      <c r="G268" s="1" t="str">
        <f>_xlfn.XLOOKUP(A268,bdd_V102[FINESS Géographique],bdd_V102[Validation prérequis SUN-ES],"")</f>
        <v>Non</v>
      </c>
    </row>
    <row r="269" spans="1:7">
      <c r="A269" s="1">
        <v>210001889</v>
      </c>
      <c r="B269" t="str">
        <f>_xlfn.XLOOKUP(A269,bdd_V102[FINESS Géographique],bdd_V102[[Raison sociale ]],"")</f>
        <v>CENTRE DE DIALYSE DE DIJON DREVON</v>
      </c>
      <c r="C269" s="146">
        <f>_xlfn.XLOOKUP(A269,bdd_V102[FINESS Géographique],bdd_V102[FINESS juridique],"")</f>
        <v>210012290</v>
      </c>
      <c r="D269" t="str">
        <f>_xlfn.XLOOKUP(C269,bdd_V102[FINESS juridique],bdd_V102[Raison sociale juridique],"")</f>
        <v>SANTELYS BOURGOGNE FRANCHE-COMTE</v>
      </c>
      <c r="E269" s="1" t="str">
        <f>_xlfn.XLOOKUP(C269,bdd_V102[FINESS juridique],bdd_V102[[Région du FINESS juridique ]],"")</f>
        <v>BOURGOGNE-FRANCHE-COMTÉ</v>
      </c>
      <c r="F269" s="1">
        <f>SUMIFS(bdd_V102[Activité combinée],bdd_V102[FINESS Géographique],A269)</f>
        <v>2887</v>
      </c>
      <c r="G269" s="1" t="str">
        <f>_xlfn.XLOOKUP(A269,bdd_V102[FINESS Géographique],bdd_V102[Validation prérequis SUN-ES],"")</f>
        <v>Non</v>
      </c>
    </row>
    <row r="270" spans="1:7">
      <c r="A270" s="1">
        <v>210007399</v>
      </c>
      <c r="B270" t="str">
        <f>_xlfn.XLOOKUP(A270,bdd_V102[FINESS Géographique],bdd_V102[[Raison sociale ]],"")</f>
        <v>INICEA JOUVENCE NUTRITION</v>
      </c>
      <c r="C270" s="146">
        <f>_xlfn.XLOOKUP(A270,bdd_V102[FINESS Géographique],bdd_V102[FINESS juridique],"")</f>
        <v>210013231</v>
      </c>
      <c r="D270" t="str">
        <f>_xlfn.XLOOKUP(C270,bdd_V102[FINESS juridique],bdd_V102[Raison sociale juridique],"")</f>
        <v>SAS INICEA JOUVENCE NUTRITION</v>
      </c>
      <c r="E270" s="1" t="str">
        <f>_xlfn.XLOOKUP(C270,bdd_V102[FINESS juridique],bdd_V102[[Région du FINESS juridique ]],"")</f>
        <v>BOURGOGNE-FRANCHE-COMTÉ</v>
      </c>
      <c r="F270" s="1">
        <f>SUMIFS(bdd_V102[Activité combinée],bdd_V102[FINESS Géographique],A270)</f>
        <v>8959</v>
      </c>
      <c r="G270" s="1" t="str">
        <f>_xlfn.XLOOKUP(A270,bdd_V102[FINESS Géographique],bdd_V102[Validation prérequis SUN-ES],"")</f>
        <v>Oui</v>
      </c>
    </row>
    <row r="271" spans="1:7">
      <c r="A271" s="1">
        <v>210987731</v>
      </c>
      <c r="B271" t="str">
        <f>_xlfn.XLOOKUP(A271,bdd_V102[FINESS Géographique],bdd_V102[[Raison sociale ]],"")</f>
        <v>CLCC GEORGES-FRANCOIS LECLERC</v>
      </c>
      <c r="C271" s="146">
        <f>_xlfn.XLOOKUP(A271,bdd_V102[FINESS Géographique],bdd_V102[FINESS juridique],"")</f>
        <v>210780417</v>
      </c>
      <c r="D271" t="str">
        <f>_xlfn.XLOOKUP(C271,bdd_V102[FINESS juridique],bdd_V102[Raison sociale juridique],"")</f>
        <v>CRLCC GEORGES-FRANCOIS LECLERC</v>
      </c>
      <c r="E271" s="1" t="str">
        <f>_xlfn.XLOOKUP(C271,bdd_V102[FINESS juridique],bdd_V102[[Région du FINESS juridique ]],"")</f>
        <v>BOURGOGNE-FRANCHE-COMTÉ</v>
      </c>
      <c r="F271" s="1">
        <f>SUMIFS(bdd_V102[Activité combinée],bdd_V102[FINESS Géographique],A271)</f>
        <v>73249</v>
      </c>
      <c r="G271" s="1" t="str">
        <f>_xlfn.XLOOKUP(A271,bdd_V102[FINESS Géographique],bdd_V102[Validation prérequis SUN-ES],"")</f>
        <v>Non</v>
      </c>
    </row>
    <row r="272" spans="1:7">
      <c r="A272" s="1">
        <v>210780425</v>
      </c>
      <c r="B272" t="str">
        <f>_xlfn.XLOOKUP(A272,bdd_V102[FINESS Géographique],bdd_V102[[Raison sociale ]],"")</f>
        <v>HÔPITAL DE JOUR  LES CIGOGNES PEP21</v>
      </c>
      <c r="C272" s="146">
        <f>_xlfn.XLOOKUP(A272,bdd_V102[FINESS Géographique],bdd_V102[FINESS juridique],"")</f>
        <v>210781282</v>
      </c>
      <c r="D272" t="str">
        <f>_xlfn.XLOOKUP(C272,bdd_V102[FINESS juridique],bdd_V102[Raison sociale juridique],"")</f>
        <v>PEP CBFC</v>
      </c>
      <c r="E272" s="1" t="str">
        <f>_xlfn.XLOOKUP(C272,bdd_V102[FINESS juridique],bdd_V102[[Région du FINESS juridique ]],"")</f>
        <v>BOURGOGNE-FRANCHE-COMTÉ</v>
      </c>
      <c r="F272" s="1">
        <f>SUMIFS(bdd_V102[Activité combinée],bdd_V102[FINESS Géographique],A272)</f>
        <v>1394.5</v>
      </c>
      <c r="G272" s="1" t="str">
        <f>_xlfn.XLOOKUP(A272,bdd_V102[FINESS Géographique],bdd_V102[Validation prérequis SUN-ES],"")</f>
        <v>Non</v>
      </c>
    </row>
    <row r="273" spans="1:7">
      <c r="A273" s="1">
        <v>210986741</v>
      </c>
      <c r="B273" t="str">
        <f>_xlfn.XLOOKUP(A273,bdd_V102[FINESS Géographique],bdd_V102[[Raison sociale ]],"")</f>
        <v>SSR JOUVENCE READAPTATION</v>
      </c>
      <c r="C273" s="146">
        <f>_xlfn.XLOOKUP(A273,bdd_V102[FINESS Géographique],bdd_V102[FINESS juridique],"")</f>
        <v>210986733</v>
      </c>
      <c r="D273" t="str">
        <f>_xlfn.XLOOKUP(C273,bdd_V102[FINESS juridique],bdd_V102[Raison sociale juridique],"")</f>
        <v>SAS MAISON DE JOUVENCE</v>
      </c>
      <c r="E273" s="1" t="str">
        <f>_xlfn.XLOOKUP(C273,bdd_V102[FINESS juridique],bdd_V102[[Région du FINESS juridique ]],"")</f>
        <v>BOURGOGNE-FRANCHE-COMTÉ</v>
      </c>
      <c r="F273" s="1">
        <f>SUMIFS(bdd_V102[Activité combinée],bdd_V102[FINESS Géographique],A273)</f>
        <v>10833</v>
      </c>
      <c r="G273" s="1" t="str">
        <f>_xlfn.XLOOKUP(A273,bdd_V102[FINESS Géographique],bdd_V102[Validation prérequis SUN-ES],"")</f>
        <v>Oui</v>
      </c>
    </row>
    <row r="274" spans="1:7">
      <c r="A274" s="1">
        <v>210987046</v>
      </c>
      <c r="B274" t="str">
        <f>_xlfn.XLOOKUP(A274,bdd_V102[FINESS Géographique],bdd_V102[[Raison sociale ]],"")</f>
        <v>CTRE CONVALESCENCE GERIATRIQUE</v>
      </c>
      <c r="C274" s="146">
        <f>_xlfn.XLOOKUP(A274,bdd_V102[FINESS Géographique],bdd_V102[FINESS juridique],"")</f>
        <v>210987038</v>
      </c>
      <c r="D274" t="str">
        <f>_xlfn.XLOOKUP(C274,bdd_V102[FINESS juridique],bdd_V102[Raison sociale juridique],"")</f>
        <v>SA CTRE CONVALESCENCE FONTAINE DIJON</v>
      </c>
      <c r="E274" s="1" t="str">
        <f>_xlfn.XLOOKUP(C274,bdd_V102[FINESS juridique],bdd_V102[[Région du FINESS juridique ]],"")</f>
        <v>BOURGOGNE-FRANCHE-COMTÉ</v>
      </c>
      <c r="F274" s="1">
        <f>SUMIFS(bdd_V102[Activité combinée],bdd_V102[FINESS Géographique],A274)</f>
        <v>16025.5</v>
      </c>
      <c r="G274" s="1" t="str">
        <f>_xlfn.XLOOKUP(A274,bdd_V102[FINESS Géographique],bdd_V102[Validation prérequis SUN-ES],"")</f>
        <v>Oui</v>
      </c>
    </row>
    <row r="275" spans="1:7">
      <c r="A275" s="1">
        <v>210003059</v>
      </c>
      <c r="B275" t="str">
        <f>_xlfn.XLOOKUP(A275,bdd_V102[FINESS Géographique],bdd_V102[[Raison sociale ]],"")</f>
        <v>SERVICE D'HOSPITALISATION A DOMICILE</v>
      </c>
      <c r="C275" s="146">
        <f>_xlfn.XLOOKUP(A275,bdd_V102[FINESS Géographique],bdd_V102[FINESS juridique],"")</f>
        <v>210987400</v>
      </c>
      <c r="D275" t="str">
        <f>_xlfn.XLOOKUP(C275,bdd_V102[FINESS juridique],bdd_V102[Raison sociale juridique],"")</f>
        <v>FEDOSAD</v>
      </c>
      <c r="E275" s="1" t="str">
        <f>_xlfn.XLOOKUP(C275,bdd_V102[FINESS juridique],bdd_V102[[Région du FINESS juridique ]],"")</f>
        <v>BOURGOGNE-FRANCHE-COMTÉ</v>
      </c>
      <c r="F275" s="1">
        <f>SUMIFS(bdd_V102[Activité combinée],bdd_V102[FINESS Géographique],A275)</f>
        <v>10528.5</v>
      </c>
      <c r="G275" s="1" t="str">
        <f>_xlfn.XLOOKUP(A275,bdd_V102[FINESS Géographique],bdd_V102[Validation prérequis SUN-ES],"")</f>
        <v>Oui</v>
      </c>
    </row>
    <row r="276" spans="1:7">
      <c r="A276" s="1">
        <v>220000590</v>
      </c>
      <c r="B276" t="str">
        <f>_xlfn.XLOOKUP(A276,bdd_V102[FINESS Géographique],bdd_V102[[Raison sociale ]],"")</f>
        <v>CENTRE HELIO MARIN</v>
      </c>
      <c r="C276" s="146">
        <f>_xlfn.XLOOKUP(A276,bdd_V102[FINESS Géographique],bdd_V102[FINESS juridique],"")</f>
        <v>220000202</v>
      </c>
      <c r="D276" t="str">
        <f>_xlfn.XLOOKUP(C276,bdd_V102[FINESS juridique],bdd_V102[Raison sociale juridique],"")</f>
        <v>ALTYGO</v>
      </c>
      <c r="E276" s="1" t="str">
        <f>_xlfn.XLOOKUP(C276,bdd_V102[FINESS juridique],bdd_V102[[Région du FINESS juridique ]],"")</f>
        <v>BRETAGNE</v>
      </c>
      <c r="F276" s="1">
        <f>SUMIFS(bdd_V102[Activité combinée],bdd_V102[FINESS Géographique],A276)</f>
        <v>2506.5</v>
      </c>
      <c r="G276" s="1" t="str">
        <f>_xlfn.XLOOKUP(A276,bdd_V102[FINESS Géographique],bdd_V102[Validation prérequis SUN-ES],"")</f>
        <v>Oui</v>
      </c>
    </row>
    <row r="277" spans="1:7">
      <c r="A277" s="1">
        <v>220000608</v>
      </c>
      <c r="B277" t="str">
        <f>_xlfn.XLOOKUP(A277,bdd_V102[FINESS Géographique],bdd_V102[[Raison sociale ]],"")</f>
        <v>CENTRE HOSPITALIER BON SAUVEUR</v>
      </c>
      <c r="C277" s="146">
        <f>_xlfn.XLOOKUP(A277,bdd_V102[FINESS Géographique],bdd_V102[FINESS juridique],"")</f>
        <v>220000210</v>
      </c>
      <c r="D277" t="str">
        <f>_xlfn.XLOOKUP(C277,bdd_V102[FINESS juridique],bdd_V102[Raison sociale juridique],"")</f>
        <v>FONDATION BON SAUVEUR</v>
      </c>
      <c r="E277" s="1" t="str">
        <f>_xlfn.XLOOKUP(C277,bdd_V102[FINESS juridique],bdd_V102[[Région du FINESS juridique ]],"")</f>
        <v>BRETAGNE</v>
      </c>
      <c r="F277" s="1">
        <f>SUMIFS(bdd_V102[Activité combinée],bdd_V102[FINESS Géographique],A277)</f>
        <v>27028.75</v>
      </c>
      <c r="G277" s="1" t="str">
        <f>_xlfn.XLOOKUP(A277,bdd_V102[FINESS Géographique],bdd_V102[Validation prérequis SUN-ES],"")</f>
        <v>Oui</v>
      </c>
    </row>
    <row r="278" spans="1:7">
      <c r="A278" s="1">
        <v>220005672</v>
      </c>
      <c r="B278" t="str">
        <f>_xlfn.XLOOKUP(A278,bdd_V102[FINESS Géographique],bdd_V102[[Raison sociale ]],"")</f>
        <v>HOP DE JOUR CMP CATTP GUINGAMP</v>
      </c>
      <c r="C278" s="146">
        <f>_xlfn.XLOOKUP(A278,bdd_V102[FINESS Géographique],bdd_V102[FINESS juridique],"")</f>
        <v>220000210</v>
      </c>
      <c r="D278" t="str">
        <f>_xlfn.XLOOKUP(C278,bdd_V102[FINESS juridique],bdd_V102[Raison sociale juridique],"")</f>
        <v>FONDATION BON SAUVEUR</v>
      </c>
      <c r="E278" s="1" t="str">
        <f>_xlfn.XLOOKUP(C278,bdd_V102[FINESS juridique],bdd_V102[[Région du FINESS juridique ]],"")</f>
        <v>BRETAGNE</v>
      </c>
      <c r="F278" s="1">
        <f>SUMIFS(bdd_V102[Activité combinée],bdd_V102[FINESS Géographique],A278)</f>
        <v>1133.25</v>
      </c>
      <c r="G278" s="1" t="str">
        <f>_xlfn.XLOOKUP(A278,bdd_V102[FINESS Géographique],bdd_V102[Validation prérequis SUN-ES],"")</f>
        <v>Non</v>
      </c>
    </row>
    <row r="279" spans="1:7">
      <c r="A279" s="1">
        <v>220013056</v>
      </c>
      <c r="B279" t="str">
        <f>_xlfn.XLOOKUP(A279,bdd_V102[FINESS Géographique],bdd_V102[[Raison sociale ]],"")</f>
        <v>HDJ ENFANTS CMPEA CATTP PABU</v>
      </c>
      <c r="C279" s="146">
        <f>_xlfn.XLOOKUP(A279,bdd_V102[FINESS Géographique],bdd_V102[FINESS juridique],"")</f>
        <v>220000210</v>
      </c>
      <c r="D279" t="str">
        <f>_xlfn.XLOOKUP(C279,bdd_V102[FINESS juridique],bdd_V102[Raison sociale juridique],"")</f>
        <v>FONDATION BON SAUVEUR</v>
      </c>
      <c r="E279" s="1" t="str">
        <f>_xlfn.XLOOKUP(C279,bdd_V102[FINESS juridique],bdd_V102[[Région du FINESS juridique ]],"")</f>
        <v>BRETAGNE</v>
      </c>
      <c r="F279" s="1">
        <f>SUMIFS(bdd_V102[Activité combinée],bdd_V102[FINESS Géographique],A279)</f>
        <v>1297.25</v>
      </c>
      <c r="G279" s="1" t="str">
        <f>_xlfn.XLOOKUP(A279,bdd_V102[FINESS Géographique],bdd_V102[Validation prérequis SUN-ES],"")</f>
        <v>Non</v>
      </c>
    </row>
    <row r="280" spans="1:7">
      <c r="A280" s="1">
        <v>220018188</v>
      </c>
      <c r="B280" t="str">
        <f>_xlfn.XLOOKUP(A280,bdd_V102[FINESS Géographique],bdd_V102[[Raison sociale ]],"")</f>
        <v>HOP DE JOUR CMP CATTP LANNION</v>
      </c>
      <c r="C280" s="146">
        <f>_xlfn.XLOOKUP(A280,bdd_V102[FINESS Géographique],bdd_V102[FINESS juridique],"")</f>
        <v>220000210</v>
      </c>
      <c r="D280" t="str">
        <f>_xlfn.XLOOKUP(C280,bdd_V102[FINESS juridique],bdd_V102[Raison sociale juridique],"")</f>
        <v>FONDATION BON SAUVEUR</v>
      </c>
      <c r="E280" s="1" t="str">
        <f>_xlfn.XLOOKUP(C280,bdd_V102[FINESS juridique],bdd_V102[[Région du FINESS juridique ]],"")</f>
        <v>BRETAGNE</v>
      </c>
      <c r="F280" s="1">
        <f>SUMIFS(bdd_V102[Activité combinée],bdd_V102[FINESS Géographique],A280)</f>
        <v>1100.5</v>
      </c>
      <c r="G280" s="1" t="str">
        <f>_xlfn.XLOOKUP(A280,bdd_V102[FINESS Géographique],bdd_V102[Validation prérequis SUN-ES],"")</f>
        <v>Non</v>
      </c>
    </row>
    <row r="281" spans="1:7">
      <c r="A281" s="1">
        <v>220018238</v>
      </c>
      <c r="B281" t="str">
        <f>_xlfn.XLOOKUP(A281,bdd_V102[FINESS Géographique],bdd_V102[[Raison sociale ]],"")</f>
        <v>HJ CMP CATTP ADULTES PAIMPOL</v>
      </c>
      <c r="C281" s="146">
        <f>_xlfn.XLOOKUP(A281,bdd_V102[FINESS Géographique],bdd_V102[FINESS juridique],"")</f>
        <v>220000210</v>
      </c>
      <c r="D281" t="str">
        <f>_xlfn.XLOOKUP(C281,bdd_V102[FINESS juridique],bdd_V102[Raison sociale juridique],"")</f>
        <v>FONDATION BON SAUVEUR</v>
      </c>
      <c r="E281" s="1" t="str">
        <f>_xlfn.XLOOKUP(C281,bdd_V102[FINESS juridique],bdd_V102[[Région du FINESS juridique ]],"")</f>
        <v>BRETAGNE</v>
      </c>
      <c r="F281" s="1">
        <f>SUMIFS(bdd_V102[Activité combinée],bdd_V102[FINESS Géographique],A281)</f>
        <v>1089.25</v>
      </c>
      <c r="G281" s="1" t="str">
        <f>_xlfn.XLOOKUP(A281,bdd_V102[FINESS Géographique],bdd_V102[Validation prérequis SUN-ES],"")</f>
        <v>Non</v>
      </c>
    </row>
    <row r="282" spans="1:7">
      <c r="A282" s="1">
        <v>220020903</v>
      </c>
      <c r="B282" t="str">
        <f>_xlfn.XLOOKUP(A282,bdd_V102[FINESS Géographique],bdd_V102[[Raison sociale ]],"")</f>
        <v>HOP JOUR CMPEA CATTP F DOLTO LANNION</v>
      </c>
      <c r="C282" s="146">
        <f>_xlfn.XLOOKUP(A282,bdd_V102[FINESS Géographique],bdd_V102[FINESS juridique],"")</f>
        <v>220000210</v>
      </c>
      <c r="D282" t="str">
        <f>_xlfn.XLOOKUP(C282,bdd_V102[FINESS juridique],bdd_V102[Raison sociale juridique],"")</f>
        <v>FONDATION BON SAUVEUR</v>
      </c>
      <c r="E282" s="1" t="str">
        <f>_xlfn.XLOOKUP(C282,bdd_V102[FINESS juridique],bdd_V102[[Région du FINESS juridique ]],"")</f>
        <v>BRETAGNE</v>
      </c>
      <c r="F282" s="1">
        <f>SUMIFS(bdd_V102[Activité combinée],bdd_V102[FINESS Géographique],A282)</f>
        <v>1570.25</v>
      </c>
      <c r="G282" s="1" t="str">
        <f>_xlfn.XLOOKUP(A282,bdd_V102[FINESS Géographique],bdd_V102[Validation prérequis SUN-ES],"")</f>
        <v>Non</v>
      </c>
    </row>
    <row r="283" spans="1:7">
      <c r="A283" s="1">
        <v>220024236</v>
      </c>
      <c r="B283" t="str">
        <f>_xlfn.XLOOKUP(A283,bdd_V102[FINESS Géographique],bdd_V102[[Raison sociale ]],"")</f>
        <v>HOPITAL DE JOUR ENFANTS PAIMPOL</v>
      </c>
      <c r="C283" s="146">
        <f>_xlfn.XLOOKUP(A283,bdd_V102[FINESS Géographique],bdd_V102[FINESS juridique],"")</f>
        <v>220000210</v>
      </c>
      <c r="D283" t="str">
        <f>_xlfn.XLOOKUP(C283,bdd_V102[FINESS juridique],bdd_V102[Raison sociale juridique],"")</f>
        <v>FONDATION BON SAUVEUR</v>
      </c>
      <c r="E283" s="1" t="str">
        <f>_xlfn.XLOOKUP(C283,bdd_V102[FINESS juridique],bdd_V102[[Région du FINESS juridique ]],"")</f>
        <v>BRETAGNE</v>
      </c>
      <c r="F283" s="1">
        <f>SUMIFS(bdd_V102[Activité combinée],bdd_V102[FINESS Géographique],A283)</f>
        <v>736</v>
      </c>
      <c r="G283" s="1" t="str">
        <f>_xlfn.XLOOKUP(A283,bdd_V102[FINESS Géographique],bdd_V102[Validation prérequis SUN-ES],"")</f>
        <v>Non</v>
      </c>
    </row>
    <row r="284" spans="1:7">
      <c r="A284" s="1">
        <v>220000111</v>
      </c>
      <c r="B284" t="str">
        <f>_xlfn.XLOOKUP(A284,bdd_V102[FINESS Géographique],bdd_V102[[Raison sociale ]],"")</f>
        <v>POLYCLINIQUE DU TREGOR</v>
      </c>
      <c r="C284" s="146">
        <f>_xlfn.XLOOKUP(A284,bdd_V102[FINESS Géographique],bdd_V102[FINESS juridique],"")</f>
        <v>220000376</v>
      </c>
      <c r="D284" t="str">
        <f>_xlfn.XLOOKUP(C284,bdd_V102[FINESS juridique],bdd_V102[Raison sociale juridique],"")</f>
        <v>POLYCLINIQUE DU TREGOR</v>
      </c>
      <c r="E284" s="1" t="str">
        <f>_xlfn.XLOOKUP(C284,bdd_V102[FINESS juridique],bdd_V102[[Région du FINESS juridique ]],"")</f>
        <v>BRETAGNE</v>
      </c>
      <c r="F284" s="1">
        <f>SUMIFS(bdd_V102[Activité combinée],bdd_V102[FINESS Géographique],A284)</f>
        <v>13991.5</v>
      </c>
      <c r="G284" s="1" t="str">
        <f>_xlfn.XLOOKUP(A284,bdd_V102[FINESS Géographique],bdd_V102[Validation prérequis SUN-ES],"")</f>
        <v>Oui</v>
      </c>
    </row>
    <row r="285" spans="1:7">
      <c r="A285" s="1">
        <v>220022800</v>
      </c>
      <c r="B285" t="str">
        <f>_xlfn.XLOOKUP(A285,bdd_V102[FINESS Géographique],bdd_V102[[Raison sociale ]],"")</f>
        <v>HOPITAL PRIVE DES COTES D'ARMOR</v>
      </c>
      <c r="C285" s="146">
        <f>_xlfn.XLOOKUP(A285,bdd_V102[FINESS Géographique],bdd_V102[FINESS juridique],"")</f>
        <v>220000673</v>
      </c>
      <c r="D285" t="str">
        <f>_xlfn.XLOOKUP(C285,bdd_V102[FINESS juridique],bdd_V102[Raison sociale juridique],"")</f>
        <v>HOPITAL PRIVE DES COTES D'ARMOR</v>
      </c>
      <c r="E285" s="1" t="str">
        <f>_xlfn.XLOOKUP(C285,bdd_V102[FINESS juridique],bdd_V102[[Région du FINESS juridique ]],"")</f>
        <v>BRETAGNE</v>
      </c>
      <c r="F285" s="1">
        <f>SUMIFS(bdd_V102[Activité combinée],bdd_V102[FINESS Géographique],A285)</f>
        <v>74495.5</v>
      </c>
      <c r="G285" s="1" t="str">
        <f>_xlfn.XLOOKUP(A285,bdd_V102[FINESS Géographique],bdd_V102[Validation prérequis SUN-ES],"")</f>
        <v>Oui</v>
      </c>
    </row>
    <row r="286" spans="1:7">
      <c r="A286" s="1">
        <v>220000319</v>
      </c>
      <c r="B286" t="str">
        <f>_xlfn.XLOOKUP(A286,bdd_V102[FINESS Géographique],bdd_V102[[Raison sociale ]],"")</f>
        <v>CLINIQUE LA CERISAIE</v>
      </c>
      <c r="C286" s="146">
        <f>_xlfn.XLOOKUP(A286,bdd_V102[FINESS Géographique],bdd_V102[FINESS juridique],"")</f>
        <v>220000681</v>
      </c>
      <c r="D286" t="str">
        <f>_xlfn.XLOOKUP(C286,bdd_V102[FINESS juridique],bdd_V102[Raison sociale juridique],"")</f>
        <v>CLINIQUE LA CERISAIE</v>
      </c>
      <c r="E286" s="1" t="str">
        <f>_xlfn.XLOOKUP(C286,bdd_V102[FINESS juridique],bdd_V102[[Région du FINESS juridique ]],"")</f>
        <v>BRETAGNE</v>
      </c>
      <c r="F286" s="1">
        <f>SUMIFS(bdd_V102[Activité combinée],bdd_V102[FINESS Géographique],A286)</f>
        <v>12948.25</v>
      </c>
      <c r="G286" s="1" t="str">
        <f>_xlfn.XLOOKUP(A286,bdd_V102[FINESS Géographique],bdd_V102[Validation prérequis SUN-ES],"")</f>
        <v>Oui</v>
      </c>
    </row>
    <row r="287" spans="1:7">
      <c r="A287" s="1">
        <v>220005599</v>
      </c>
      <c r="B287" t="str">
        <f>_xlfn.XLOOKUP(A287,bdd_V102[FINESS Géographique],bdd_V102[[Raison sociale ]],"")</f>
        <v>POLYCLINIQUE DU PAYS DE RANCE</v>
      </c>
      <c r="C287" s="146">
        <f>_xlfn.XLOOKUP(A287,bdd_V102[FINESS Géographique],bdd_V102[FINESS juridique],"")</f>
        <v>220017842</v>
      </c>
      <c r="D287" t="str">
        <f>_xlfn.XLOOKUP(C287,bdd_V102[FINESS juridique],bdd_V102[Raison sociale juridique],"")</f>
        <v>POLYCLINIQUE DU PAYS DE RANCE</v>
      </c>
      <c r="E287" s="1" t="str">
        <f>_xlfn.XLOOKUP(C287,bdd_V102[FINESS juridique],bdd_V102[[Région du FINESS juridique ]],"")</f>
        <v>BRETAGNE</v>
      </c>
      <c r="F287" s="1">
        <f>SUMIFS(bdd_V102[Activité combinée],bdd_V102[FINESS Géographique],A287)</f>
        <v>18540</v>
      </c>
      <c r="G287" s="1" t="str">
        <f>_xlfn.XLOOKUP(A287,bdd_V102[FINESS Géographique],bdd_V102[Validation prérequis SUN-ES],"")</f>
        <v>Oui</v>
      </c>
    </row>
    <row r="288" spans="1:7">
      <c r="A288" s="1">
        <v>220000236</v>
      </c>
      <c r="B288" t="str">
        <f>_xlfn.XLOOKUP(A288,bdd_V102[FINESS Géographique],bdd_V102[[Raison sociale ]],"")</f>
        <v>CENTRE HOSPITALIER DE PLOUGUERNEVEL</v>
      </c>
      <c r="C288" s="146">
        <f>_xlfn.XLOOKUP(A288,bdd_V102[FINESS Géographique],bdd_V102[FINESS juridique],"")</f>
        <v>220017974</v>
      </c>
      <c r="D288" t="str">
        <f>_xlfn.XLOOKUP(C288,bdd_V102[FINESS juridique],bdd_V102[Raison sociale juridique],"")</f>
        <v>ASSOCIATION HOSPITALIERE DE BRETAGNE</v>
      </c>
      <c r="E288" s="1" t="str">
        <f>_xlfn.XLOOKUP(C288,bdd_V102[FINESS juridique],bdd_V102[[Région du FINESS juridique ]],"")</f>
        <v>BRETAGNE</v>
      </c>
      <c r="F288" s="1">
        <f>SUMIFS(bdd_V102[Activité combinée],bdd_V102[FINESS Géographique],A288)</f>
        <v>29799.5</v>
      </c>
      <c r="G288" s="1" t="str">
        <f>_xlfn.XLOOKUP(A288,bdd_V102[FINESS Géographique],bdd_V102[Validation prérequis SUN-ES],"")</f>
        <v>Oui</v>
      </c>
    </row>
    <row r="289" spans="1:7">
      <c r="A289" s="1">
        <v>220012751</v>
      </c>
      <c r="B289" t="str">
        <f>_xlfn.XLOOKUP(A289,bdd_V102[FINESS Géographique],bdd_V102[[Raison sociale ]],"")</f>
        <v>HOP DE JOUR ENFANTS ROSTRENEN</v>
      </c>
      <c r="C289" s="146">
        <f>_xlfn.XLOOKUP(A289,bdd_V102[FINESS Géographique],bdd_V102[FINESS juridique],"")</f>
        <v>220017974</v>
      </c>
      <c r="D289" t="str">
        <f>_xlfn.XLOOKUP(C289,bdd_V102[FINESS juridique],bdd_V102[Raison sociale juridique],"")</f>
        <v>ASSOCIATION HOSPITALIERE DE BRETAGNE</v>
      </c>
      <c r="E289" s="1" t="str">
        <f>_xlfn.XLOOKUP(C289,bdd_V102[FINESS juridique],bdd_V102[[Région du FINESS juridique ]],"")</f>
        <v>BRETAGNE</v>
      </c>
      <c r="F289" s="1">
        <f>SUMIFS(bdd_V102[Activité combinée],bdd_V102[FINESS Géographique],A289)</f>
        <v>121</v>
      </c>
      <c r="G289" s="1" t="str">
        <f>_xlfn.XLOOKUP(A289,bdd_V102[FINESS Géographique],bdd_V102[Validation prérequis SUN-ES],"")</f>
        <v>Non</v>
      </c>
    </row>
    <row r="290" spans="1:7">
      <c r="A290" s="1">
        <v>220012900</v>
      </c>
      <c r="B290" t="str">
        <f>_xlfn.XLOOKUP(A290,bdd_V102[FINESS Géographique],bdd_V102[[Raison sociale ]],"")</f>
        <v>HOP DE JOUR LOUDEAC</v>
      </c>
      <c r="C290" s="146">
        <f>_xlfn.XLOOKUP(A290,bdd_V102[FINESS Géographique],bdd_V102[FINESS juridique],"")</f>
        <v>220017974</v>
      </c>
      <c r="D290" t="str">
        <f>_xlfn.XLOOKUP(C290,bdd_V102[FINESS juridique],bdd_V102[Raison sociale juridique],"")</f>
        <v>ASSOCIATION HOSPITALIERE DE BRETAGNE</v>
      </c>
      <c r="E290" s="1" t="str">
        <f>_xlfn.XLOOKUP(C290,bdd_V102[FINESS juridique],bdd_V102[[Région du FINESS juridique ]],"")</f>
        <v>BRETAGNE</v>
      </c>
      <c r="F290" s="1">
        <f>SUMIFS(bdd_V102[Activité combinée],bdd_V102[FINESS Géographique],A290)</f>
        <v>1038.75</v>
      </c>
      <c r="G290" s="1" t="str">
        <f>_xlfn.XLOOKUP(A290,bdd_V102[FINESS Géographique],bdd_V102[Validation prérequis SUN-ES],"")</f>
        <v>Non</v>
      </c>
    </row>
    <row r="291" spans="1:7">
      <c r="A291" s="1">
        <v>220014138</v>
      </c>
      <c r="B291" t="str">
        <f>_xlfn.XLOOKUP(A291,bdd_V102[FINESS Géographique],bdd_V102[[Raison sociale ]],"")</f>
        <v>CENTRE LONG SEJOUR ROSTRENEN</v>
      </c>
      <c r="C291" s="146">
        <f>_xlfn.XLOOKUP(A291,bdd_V102[FINESS Géographique],bdd_V102[FINESS juridique],"")</f>
        <v>220017974</v>
      </c>
      <c r="D291" t="str">
        <f>_xlfn.XLOOKUP(C291,bdd_V102[FINESS juridique],bdd_V102[Raison sociale juridique],"")</f>
        <v>ASSOCIATION HOSPITALIERE DE BRETAGNE</v>
      </c>
      <c r="E291" s="1" t="str">
        <f>_xlfn.XLOOKUP(C291,bdd_V102[FINESS juridique],bdd_V102[[Région du FINESS juridique ]],"")</f>
        <v>BRETAGNE</v>
      </c>
      <c r="F291" s="1">
        <f>SUMIFS(bdd_V102[Activité combinée],bdd_V102[FINESS Géographique],A291)</f>
        <v>5091.5</v>
      </c>
      <c r="G291" s="1" t="str">
        <f>_xlfn.XLOOKUP(A291,bdd_V102[FINESS Géographique],bdd_V102[Validation prérequis SUN-ES],"")</f>
        <v>Non</v>
      </c>
    </row>
    <row r="292" spans="1:7">
      <c r="A292" s="1">
        <v>220014708</v>
      </c>
      <c r="B292" t="str">
        <f>_xlfn.XLOOKUP(A292,bdd_V102[FINESS Géographique],bdd_V102[[Raison sociale ]],"")</f>
        <v>CTRE SSRAA L'AVANCEE</v>
      </c>
      <c r="C292" s="146">
        <f>_xlfn.XLOOKUP(A292,bdd_V102[FINESS Géographique],bdd_V102[FINESS juridique],"")</f>
        <v>220017974</v>
      </c>
      <c r="D292" t="str">
        <f>_xlfn.XLOOKUP(C292,bdd_V102[FINESS juridique],bdd_V102[Raison sociale juridique],"")</f>
        <v>ASSOCIATION HOSPITALIERE DE BRETAGNE</v>
      </c>
      <c r="E292" s="1" t="str">
        <f>_xlfn.XLOOKUP(C292,bdd_V102[FINESS juridique],bdd_V102[[Région du FINESS juridique ]],"")</f>
        <v>BRETAGNE</v>
      </c>
      <c r="F292" s="1">
        <f>SUMIFS(bdd_V102[Activité combinée],bdd_V102[FINESS Géographique],A292)</f>
        <v>4431.5</v>
      </c>
      <c r="G292" s="1" t="str">
        <f>_xlfn.XLOOKUP(A292,bdd_V102[FINESS Géographique],bdd_V102[Validation prérequis SUN-ES],"")</f>
        <v>Non</v>
      </c>
    </row>
    <row r="293" spans="1:7">
      <c r="A293" s="1">
        <v>220016828</v>
      </c>
      <c r="B293" t="str">
        <f>_xlfn.XLOOKUP(A293,bdd_V102[FINESS Géographique],bdd_V102[[Raison sociale ]],"")</f>
        <v>HOP DE JOUR ENFANTS CMPI CATTP LOUDEAC</v>
      </c>
      <c r="C293" s="146">
        <f>_xlfn.XLOOKUP(A293,bdd_V102[FINESS Géographique],bdd_V102[FINESS juridique],"")</f>
        <v>220017974</v>
      </c>
      <c r="D293" t="str">
        <f>_xlfn.XLOOKUP(C293,bdd_V102[FINESS juridique],bdd_V102[Raison sociale juridique],"")</f>
        <v>ASSOCIATION HOSPITALIERE DE BRETAGNE</v>
      </c>
      <c r="E293" s="1" t="str">
        <f>_xlfn.XLOOKUP(C293,bdd_V102[FINESS juridique],bdd_V102[[Région du FINESS juridique ]],"")</f>
        <v>BRETAGNE</v>
      </c>
      <c r="F293" s="1">
        <f>SUMIFS(bdd_V102[Activité combinée],bdd_V102[FINESS Géographique],A293)</f>
        <v>292.5</v>
      </c>
      <c r="G293" s="1" t="str">
        <f>_xlfn.XLOOKUP(A293,bdd_V102[FINESS Géographique],bdd_V102[Validation prérequis SUN-ES],"")</f>
        <v>Non</v>
      </c>
    </row>
    <row r="294" spans="1:7">
      <c r="A294" s="1">
        <v>220018618</v>
      </c>
      <c r="B294" t="str">
        <f>_xlfn.XLOOKUP(A294,bdd_V102[FINESS Géographique],bdd_V102[[Raison sociale ]],"")</f>
        <v>HOP DE JOUR ROSTRENEN</v>
      </c>
      <c r="C294" s="146">
        <f>_xlfn.XLOOKUP(A294,bdd_V102[FINESS Géographique],bdd_V102[FINESS juridique],"")</f>
        <v>220017974</v>
      </c>
      <c r="D294" t="str">
        <f>_xlfn.XLOOKUP(C294,bdd_V102[FINESS juridique],bdd_V102[Raison sociale juridique],"")</f>
        <v>ASSOCIATION HOSPITALIERE DE BRETAGNE</v>
      </c>
      <c r="E294" s="1" t="str">
        <f>_xlfn.XLOOKUP(C294,bdd_V102[FINESS juridique],bdd_V102[[Région du FINESS juridique ]],"")</f>
        <v>BRETAGNE</v>
      </c>
      <c r="F294" s="1">
        <f>SUMIFS(bdd_V102[Activité combinée],bdd_V102[FINESS Géographique],A294)</f>
        <v>1010.5</v>
      </c>
      <c r="G294" s="1" t="str">
        <f>_xlfn.XLOOKUP(A294,bdd_V102[FINESS Géographique],bdd_V102[Validation prérequis SUN-ES],"")</f>
        <v>Non</v>
      </c>
    </row>
    <row r="295" spans="1:7">
      <c r="A295" s="1">
        <v>560006991</v>
      </c>
      <c r="B295" t="str">
        <f>_xlfn.XLOOKUP(A295,bdd_V102[FINESS Géographique],bdd_V102[[Raison sociale ]],"")</f>
        <v>HOP DE JOUR CMP ENFANTS ADO PONTIVY</v>
      </c>
      <c r="C295" s="146">
        <f>_xlfn.XLOOKUP(A295,bdd_V102[FINESS Géographique],bdd_V102[FINESS juridique],"")</f>
        <v>220017974</v>
      </c>
      <c r="D295" t="str">
        <f>_xlfn.XLOOKUP(C295,bdd_V102[FINESS juridique],bdd_V102[Raison sociale juridique],"")</f>
        <v>ASSOCIATION HOSPITALIERE DE BRETAGNE</v>
      </c>
      <c r="E295" s="1" t="str">
        <f>_xlfn.XLOOKUP(C295,bdd_V102[FINESS juridique],bdd_V102[[Région du FINESS juridique ]],"")</f>
        <v>BRETAGNE</v>
      </c>
      <c r="F295" s="1">
        <f>SUMIFS(bdd_V102[Activité combinée],bdd_V102[FINESS Géographique],A295)</f>
        <v>612.25</v>
      </c>
      <c r="G295" s="1" t="str">
        <f>_xlfn.XLOOKUP(A295,bdd_V102[FINESS Géographique],bdd_V102[Validation prérequis SUN-ES],"")</f>
        <v>Non</v>
      </c>
    </row>
    <row r="296" spans="1:7">
      <c r="A296" s="1">
        <v>560014029</v>
      </c>
      <c r="B296" t="str">
        <f>_xlfn.XLOOKUP(A296,bdd_V102[FINESS Géographique],bdd_V102[[Raison sociale ]],"")</f>
        <v>HOP DE JOUR CENTRE BENOIT PIERRE</v>
      </c>
      <c r="C296" s="146">
        <f>_xlfn.XLOOKUP(A296,bdd_V102[FINESS Géographique],bdd_V102[FINESS juridique],"")</f>
        <v>220017974</v>
      </c>
      <c r="D296" t="str">
        <f>_xlfn.XLOOKUP(C296,bdd_V102[FINESS juridique],bdd_V102[Raison sociale juridique],"")</f>
        <v>ASSOCIATION HOSPITALIERE DE BRETAGNE</v>
      </c>
      <c r="E296" s="1" t="str">
        <f>_xlfn.XLOOKUP(C296,bdd_V102[FINESS juridique],bdd_V102[[Région du FINESS juridique ]],"")</f>
        <v>BRETAGNE</v>
      </c>
      <c r="F296" s="1">
        <f>SUMIFS(bdd_V102[Activité combinée],bdd_V102[FINESS Géographique],A296)</f>
        <v>1088.25</v>
      </c>
      <c r="G296" s="1" t="str">
        <f>_xlfn.XLOOKUP(A296,bdd_V102[FINESS Géographique],bdd_V102[Validation prérequis SUN-ES],"")</f>
        <v>Non</v>
      </c>
    </row>
    <row r="297" spans="1:7">
      <c r="A297" s="1">
        <v>560025942</v>
      </c>
      <c r="B297" t="str">
        <f>_xlfn.XLOOKUP(A297,bdd_V102[FINESS Géographique],bdd_V102[[Raison sociale ]],"")</f>
        <v>UNITE PSYCHIATRIQUE ACTIVE KERIO</v>
      </c>
      <c r="C297" s="146">
        <f>_xlfn.XLOOKUP(A297,bdd_V102[FINESS Géographique],bdd_V102[FINESS juridique],"")</f>
        <v>220017974</v>
      </c>
      <c r="D297" t="str">
        <f>_xlfn.XLOOKUP(C297,bdd_V102[FINESS juridique],bdd_V102[Raison sociale juridique],"")</f>
        <v>ASSOCIATION HOSPITALIERE DE BRETAGNE</v>
      </c>
      <c r="E297" s="1" t="str">
        <f>_xlfn.XLOOKUP(C297,bdd_V102[FINESS juridique],bdd_V102[[Région du FINESS juridique ]],"")</f>
        <v>BRETAGNE</v>
      </c>
      <c r="F297" s="1">
        <f>SUMIFS(bdd_V102[Activité combinée],bdd_V102[FINESS Géographique],A297)</f>
        <v>3077</v>
      </c>
      <c r="G297" s="1" t="str">
        <f>_xlfn.XLOOKUP(A297,bdd_V102[FINESS Géographique],bdd_V102[Validation prérequis SUN-ES],"")</f>
        <v>Non</v>
      </c>
    </row>
    <row r="298" spans="1:7">
      <c r="A298" s="1">
        <v>560025975</v>
      </c>
      <c r="B298" t="str">
        <f>_xlfn.XLOOKUP(A298,bdd_V102[FINESS Géographique],bdd_V102[[Raison sociale ]],"")</f>
        <v>HOP DE JOUR CMP CATTP ADDIC PONTIVY</v>
      </c>
      <c r="C298" s="146">
        <f>_xlfn.XLOOKUP(A298,bdd_V102[FINESS Géographique],bdd_V102[FINESS juridique],"")</f>
        <v>220017974</v>
      </c>
      <c r="D298" t="str">
        <f>_xlfn.XLOOKUP(C298,bdd_V102[FINESS juridique],bdd_V102[Raison sociale juridique],"")</f>
        <v>ASSOCIATION HOSPITALIERE DE BRETAGNE</v>
      </c>
      <c r="E298" s="1" t="str">
        <f>_xlfn.XLOOKUP(C298,bdd_V102[FINESS juridique],bdd_V102[[Région du FINESS juridique ]],"")</f>
        <v>BRETAGNE</v>
      </c>
      <c r="F298" s="1">
        <f>SUMIFS(bdd_V102[Activité combinée],bdd_V102[FINESS Géographique],A298)</f>
        <v>839.5</v>
      </c>
      <c r="G298" s="1" t="str">
        <f>_xlfn.XLOOKUP(A298,bdd_V102[FINESS Géographique],bdd_V102[Validation prérequis SUN-ES],"")</f>
        <v>Non</v>
      </c>
    </row>
    <row r="299" spans="1:7">
      <c r="A299" s="1">
        <v>220019616</v>
      </c>
      <c r="B299" t="str">
        <f>_xlfn.XLOOKUP(A299,bdd_V102[FINESS Géographique],bdd_V102[[Raison sociale ]],"")</f>
        <v>HAD DU PAYS BRIOCHIN</v>
      </c>
      <c r="C299" s="146">
        <f>_xlfn.XLOOKUP(A299,bdd_V102[FINESS Géographique],bdd_V102[FINESS juridique],"")</f>
        <v>220019608</v>
      </c>
      <c r="D299" t="str">
        <f>_xlfn.XLOOKUP(C299,bdd_V102[FINESS juridique],bdd_V102[Raison sociale juridique],"")</f>
        <v>HAD DU PAYS BRIOCHIN</v>
      </c>
      <c r="E299" s="1" t="str">
        <f>_xlfn.XLOOKUP(C299,bdd_V102[FINESS juridique],bdd_V102[[Région du FINESS juridique ]],"")</f>
        <v>BRETAGNE</v>
      </c>
      <c r="F299" s="1">
        <f>SUMIFS(bdd_V102[Activité combinée],bdd_V102[FINESS Géographique],A299)</f>
        <v>13029</v>
      </c>
      <c r="G299" s="1" t="str">
        <f>_xlfn.XLOOKUP(A299,bdd_V102[FINESS Géographique],bdd_V102[Validation prérequis SUN-ES],"")</f>
        <v>Oui</v>
      </c>
    </row>
    <row r="300" spans="1:7">
      <c r="A300" s="1">
        <v>290000785</v>
      </c>
      <c r="B300" t="str">
        <f>_xlfn.XLOOKUP(A300,bdd_V102[FINESS Géographique],bdd_V102[[Raison sociale ]],"")</f>
        <v>ETABLISSEMENT DE SOINS HOTEL DIEU</v>
      </c>
      <c r="C300" s="146">
        <f>_xlfn.XLOOKUP(A300,bdd_V102[FINESS Géographique],bdd_V102[FINESS juridique],"")</f>
        <v>220020739</v>
      </c>
      <c r="D300" t="str">
        <f>_xlfn.XLOOKUP(C300,bdd_V102[FINESS juridique],bdd_V102[Raison sociale juridique],"")</f>
        <v>HOSPITALITE SAINT THOMAS DE VILLENEUVE</v>
      </c>
      <c r="E300" s="1" t="str">
        <f>_xlfn.XLOOKUP(C300,bdd_V102[FINESS juridique],bdd_V102[[Région du FINESS juridique ]],"")</f>
        <v>BRETAGNE</v>
      </c>
      <c r="F300" s="1">
        <f>SUMIFS(bdd_V102[Activité combinée],bdd_V102[FINESS Géographique],A300)</f>
        <v>73042</v>
      </c>
      <c r="G300" s="1" t="str">
        <f>_xlfn.XLOOKUP(A300,bdd_V102[FINESS Géographique],bdd_V102[Validation prérequis SUN-ES],"")</f>
        <v>Oui</v>
      </c>
    </row>
    <row r="301" spans="1:7">
      <c r="A301" s="1">
        <v>290037548</v>
      </c>
      <c r="B301" t="str">
        <f>_xlfn.XLOOKUP(A301,bdd_V102[FINESS Géographique],bdd_V102[[Raison sociale ]],"")</f>
        <v>MAISON SAINT JOSEPH</v>
      </c>
      <c r="C301" s="146">
        <f>_xlfn.XLOOKUP(A301,bdd_V102[FINESS Géographique],bdd_V102[FINESS juridique],"")</f>
        <v>220020739</v>
      </c>
      <c r="D301" t="str">
        <f>_xlfn.XLOOKUP(C301,bdd_V102[FINESS juridique],bdd_V102[Raison sociale juridique],"")</f>
        <v>HOSPITALITE SAINT THOMAS DE VILLENEUVE</v>
      </c>
      <c r="E301" s="1" t="str">
        <f>_xlfn.XLOOKUP(C301,bdd_V102[FINESS juridique],bdd_V102[[Région du FINESS juridique ]],"")</f>
        <v>BRETAGNE</v>
      </c>
      <c r="F301" s="1">
        <f>SUMIFS(bdd_V102[Activité combinée],bdd_V102[FINESS Géographique],A301)</f>
        <v>5589</v>
      </c>
      <c r="G301" s="1" t="str">
        <f>_xlfn.XLOOKUP(A301,bdd_V102[FINESS Géographique],bdd_V102[Validation prérequis SUN-ES],"")</f>
        <v>Non</v>
      </c>
    </row>
    <row r="302" spans="1:7">
      <c r="A302" s="1">
        <v>350000063</v>
      </c>
      <c r="B302" t="str">
        <f>_xlfn.XLOOKUP(A302,bdd_V102[FINESS Géographique],bdd_V102[[Raison sociale ]],"")</f>
        <v>HOPITAL ST THOMAS DE VILLENEUVE BAIN</v>
      </c>
      <c r="C302" s="146">
        <f>_xlfn.XLOOKUP(A302,bdd_V102[FINESS Géographique],bdd_V102[FINESS juridique],"")</f>
        <v>220020739</v>
      </c>
      <c r="D302" t="str">
        <f>_xlfn.XLOOKUP(C302,bdd_V102[FINESS juridique],bdd_V102[Raison sociale juridique],"")</f>
        <v>HOSPITALITE SAINT THOMAS DE VILLENEUVE</v>
      </c>
      <c r="E302" s="1" t="str">
        <f>_xlfn.XLOOKUP(C302,bdd_V102[FINESS juridique],bdd_V102[[Région du FINESS juridique ]],"")</f>
        <v>BRETAGNE</v>
      </c>
      <c r="F302" s="1">
        <f>SUMIFS(bdd_V102[Activité combinée],bdd_V102[FINESS Géographique],A302)</f>
        <v>14200.5</v>
      </c>
      <c r="G302" s="1" t="str">
        <f>_xlfn.XLOOKUP(A302,bdd_V102[FINESS Géographique],bdd_V102[Validation prérequis SUN-ES],"")</f>
        <v>Non</v>
      </c>
    </row>
    <row r="303" spans="1:7">
      <c r="A303" s="1">
        <v>350002911</v>
      </c>
      <c r="B303" t="str">
        <f>_xlfn.XLOOKUP(A303,bdd_V102[FINESS Géographique],bdd_V102[[Raison sociale ]],"")</f>
        <v>MRC ST THOMAS VILLENEUVE BAGUER</v>
      </c>
      <c r="C303" s="146">
        <f>_xlfn.XLOOKUP(A303,bdd_V102[FINESS Géographique],bdd_V102[FINESS juridique],"")</f>
        <v>220020739</v>
      </c>
      <c r="D303" t="str">
        <f>_xlfn.XLOOKUP(C303,bdd_V102[FINESS juridique],bdd_V102[Raison sociale juridique],"")</f>
        <v>HOSPITALITE SAINT THOMAS DE VILLENEUVE</v>
      </c>
      <c r="E303" s="1" t="str">
        <f>_xlfn.XLOOKUP(C303,bdd_V102[FINESS juridique],bdd_V102[[Région du FINESS juridique ]],"")</f>
        <v>BRETAGNE</v>
      </c>
      <c r="F303" s="1">
        <f>SUMIFS(bdd_V102[Activité combinée],bdd_V102[FINESS Géographique],A303)</f>
        <v>9509.5</v>
      </c>
      <c r="G303" s="1" t="str">
        <f>_xlfn.XLOOKUP(A303,bdd_V102[FINESS Géographique],bdd_V102[Validation prérequis SUN-ES],"")</f>
        <v>Non</v>
      </c>
    </row>
    <row r="304" spans="1:7">
      <c r="A304" s="1">
        <v>350054680</v>
      </c>
      <c r="B304" t="str">
        <f>_xlfn.XLOOKUP(A304,bdd_V102[FINESS Géographique],bdd_V102[[Raison sociale ]],"")</f>
        <v>POLYCLINIQUE SAINT LAURENT</v>
      </c>
      <c r="C304" s="146">
        <f>_xlfn.XLOOKUP(A304,bdd_V102[FINESS Géographique],bdd_V102[FINESS juridique],"")</f>
        <v>220020739</v>
      </c>
      <c r="D304" t="str">
        <f>_xlfn.XLOOKUP(C304,bdd_V102[FINESS juridique],bdd_V102[Raison sociale juridique],"")</f>
        <v>HOSPITALITE SAINT THOMAS DE VILLENEUVE</v>
      </c>
      <c r="E304" s="1" t="str">
        <f>_xlfn.XLOOKUP(C304,bdd_V102[FINESS juridique],bdd_V102[[Région du FINESS juridique ]],"")</f>
        <v>BRETAGNE</v>
      </c>
      <c r="F304" s="1">
        <f>SUMIFS(bdd_V102[Activité combinée],bdd_V102[FINESS Géographique],A304)</f>
        <v>94954.5</v>
      </c>
      <c r="G304" s="1" t="str">
        <f>_xlfn.XLOOKUP(A304,bdd_V102[FINESS Géographique],bdd_V102[Validation prérequis SUN-ES],"")</f>
        <v>Oui</v>
      </c>
    </row>
    <row r="305" spans="1:7">
      <c r="A305" s="1">
        <v>440055945</v>
      </c>
      <c r="B305" t="str">
        <f>_xlfn.XLOOKUP(A305,bdd_V102[FINESS Géographique],bdd_V102[[Raison sociale ]],"")</f>
        <v>MAISON DE NICODEME</v>
      </c>
      <c r="C305" s="146">
        <f>_xlfn.XLOOKUP(A305,bdd_V102[FINESS Géographique],bdd_V102[FINESS juridique],"")</f>
        <v>220020739</v>
      </c>
      <c r="D305" t="str">
        <f>_xlfn.XLOOKUP(C305,bdd_V102[FINESS juridique],bdd_V102[Raison sociale juridique],"")</f>
        <v>HOSPITALITE SAINT THOMAS DE VILLENEUVE</v>
      </c>
      <c r="E305" s="1" t="str">
        <f>_xlfn.XLOOKUP(C305,bdd_V102[FINESS juridique],bdd_V102[[Région du FINESS juridique ]],"")</f>
        <v>BRETAGNE</v>
      </c>
      <c r="F305" s="1">
        <f>SUMIFS(bdd_V102[Activité combinée],bdd_V102[FINESS Géographique],A305)</f>
        <v>3297</v>
      </c>
      <c r="G305" s="1" t="str">
        <f>_xlfn.XLOOKUP(A305,bdd_V102[FINESS Géographique],bdd_V102[Validation prérequis SUN-ES],"")</f>
        <v>Non</v>
      </c>
    </row>
    <row r="306" spans="1:7">
      <c r="A306" s="1">
        <v>130781255</v>
      </c>
      <c r="B306" t="str">
        <f>_xlfn.XLOOKUP(A306,bdd_V102[FINESS Géographique],bdd_V102[[Raison sociale ]],"")</f>
        <v>HOSPITALITE SAINT THOMAS DE VILLENEUVE</v>
      </c>
      <c r="C306" s="146">
        <f>_xlfn.XLOOKUP(A306,bdd_V102[FINESS Géographique],bdd_V102[FINESS juridique],"")</f>
        <v>220020739</v>
      </c>
      <c r="D306" t="str">
        <f>_xlfn.XLOOKUP(C306,bdd_V102[FINESS juridique],bdd_V102[Raison sociale juridique],"")</f>
        <v>HOSPITALITE SAINT THOMAS DE VILLENEUVE</v>
      </c>
      <c r="E306" s="1" t="str">
        <f>_xlfn.XLOOKUP(C306,bdd_V102[FINESS juridique],bdd_V102[[Région du FINESS juridique ]],"")</f>
        <v>BRETAGNE</v>
      </c>
      <c r="F306" s="1">
        <f>SUMIFS(bdd_V102[Activité combinée],bdd_V102[FINESS Géographique],A306)</f>
        <v>13364.5</v>
      </c>
      <c r="G306" s="1" t="str">
        <f>_xlfn.XLOOKUP(A306,bdd_V102[FINESS Géographique],bdd_V102[Validation prérequis SUN-ES],"")</f>
        <v>Oui</v>
      </c>
    </row>
    <row r="307" spans="1:7">
      <c r="A307" s="1">
        <v>220000327</v>
      </c>
      <c r="B307" t="str">
        <f>_xlfn.XLOOKUP(A307,bdd_V102[FINESS Géographique],bdd_V102[[Raison sociale ]],"")</f>
        <v>CLINIQUE DU VAL JOSSELIN</v>
      </c>
      <c r="C307" s="146">
        <f>_xlfn.XLOOKUP(A307,bdd_V102[FINESS Géographique],bdd_V102[FINESS juridique],"")</f>
        <v>220024384</v>
      </c>
      <c r="D307" t="str">
        <f>_xlfn.XLOOKUP(C307,bdd_V102[FINESS juridique],bdd_V102[Raison sociale juridique],"")</f>
        <v>CLINIQUE DU VAL JOSSELIN</v>
      </c>
      <c r="E307" s="1" t="str">
        <f>_xlfn.XLOOKUP(C307,bdd_V102[FINESS juridique],bdd_V102[[Région du FINESS juridique ]],"")</f>
        <v>BRETAGNE</v>
      </c>
      <c r="F307" s="1">
        <f>SUMIFS(bdd_V102[Activité combinée],bdd_V102[FINESS Géographique],A307)</f>
        <v>20401.75</v>
      </c>
      <c r="G307" s="1" t="str">
        <f>_xlfn.XLOOKUP(A307,bdd_V102[FINESS Géographique],bdd_V102[Validation prérequis SUN-ES],"")</f>
        <v>Oui</v>
      </c>
    </row>
    <row r="308" spans="1:7">
      <c r="A308" s="1">
        <v>230780157</v>
      </c>
      <c r="B308" t="str">
        <f>_xlfn.XLOOKUP(A308,bdd_V102[FINESS Géographique],bdd_V102[[Raison sociale ]],"")</f>
        <v>CLINIQUE DE LA MARCHE GUERET</v>
      </c>
      <c r="C308" s="146">
        <f>_xlfn.XLOOKUP(A308,bdd_V102[FINESS Géographique],bdd_V102[FINESS juridique],"")</f>
        <v>230000861</v>
      </c>
      <c r="D308" t="str">
        <f>_xlfn.XLOOKUP(C308,bdd_V102[FINESS juridique],bdd_V102[Raison sociale juridique],"")</f>
        <v>SA CLINIQUE LA MARCHE GUERET</v>
      </c>
      <c r="E308" s="1" t="str">
        <f>_xlfn.XLOOKUP(C308,bdd_V102[FINESS juridique],bdd_V102[[Région du FINESS juridique ]],"")</f>
        <v>NOUVELLE-AQUITAINE</v>
      </c>
      <c r="F308" s="1">
        <f>SUMIFS(bdd_V102[Activité combinée],bdd_V102[FINESS Géographique],A308)</f>
        <v>7128</v>
      </c>
      <c r="G308" s="1" t="str">
        <f>_xlfn.XLOOKUP(A308,bdd_V102[FINESS Géographique],bdd_V102[Validation prérequis SUN-ES],"")</f>
        <v>Oui</v>
      </c>
    </row>
    <row r="309" spans="1:7">
      <c r="A309" s="1">
        <v>230780181</v>
      </c>
      <c r="B309" t="str">
        <f>_xlfn.XLOOKUP(A309,bdd_V102[FINESS Géographique],bdd_V102[[Raison sociale ]],"")</f>
        <v>CLINIQUE  CHATELGUYON  VIERSAT</v>
      </c>
      <c r="C309" s="146">
        <f>_xlfn.XLOOKUP(A309,bdd_V102[FINESS Géographique],bdd_V102[FINESS juridique],"")</f>
        <v>230000879</v>
      </c>
      <c r="D309" t="str">
        <f>_xlfn.XLOOKUP(C309,bdd_V102[FINESS juridique],bdd_V102[Raison sociale juridique],"")</f>
        <v>SAS CLINIQUE CHATELGUYON VIERSAT</v>
      </c>
      <c r="E309" s="1" t="str">
        <f>_xlfn.XLOOKUP(C309,bdd_V102[FINESS juridique],bdd_V102[[Région du FINESS juridique ]],"")</f>
        <v>NOUVELLE-AQUITAINE</v>
      </c>
      <c r="F309" s="1">
        <f>SUMIFS(bdd_V102[Activité combinée],bdd_V102[FINESS Géographique],A309)</f>
        <v>6991</v>
      </c>
      <c r="G309" s="1" t="str">
        <f>_xlfn.XLOOKUP(A309,bdd_V102[FINESS Géographique],bdd_V102[Validation prérequis SUN-ES],"")</f>
        <v>Oui</v>
      </c>
    </row>
    <row r="310" spans="1:7">
      <c r="A310" s="1">
        <v>240000646</v>
      </c>
      <c r="B310" t="str">
        <f>_xlfn.XLOOKUP(A310,bdd_V102[FINESS Géographique],bdd_V102[[Raison sociale ]],"")</f>
        <v>FONDATION JOHN BOST</v>
      </c>
      <c r="C310" s="146">
        <f>_xlfn.XLOOKUP(A310,bdd_V102[FINESS Géographique],bdd_V102[FINESS juridique],"")</f>
        <v>240000265</v>
      </c>
      <c r="D310" t="str">
        <f>_xlfn.XLOOKUP(C310,bdd_V102[FINESS juridique],bdd_V102[Raison sociale juridique],"")</f>
        <v>FONDATION JOHN BOST</v>
      </c>
      <c r="E310" s="1" t="str">
        <f>_xlfn.XLOOKUP(C310,bdd_V102[FINESS juridique],bdd_V102[[Région du FINESS juridique ]],"")</f>
        <v>NOUVELLE-AQUITAINE</v>
      </c>
      <c r="F310" s="1">
        <f>SUMIFS(bdd_V102[Activité combinée],bdd_V102[FINESS Géographique],A310)</f>
        <v>35676.25</v>
      </c>
      <c r="G310" s="1" t="str">
        <f>_xlfn.XLOOKUP(A310,bdd_V102[FINESS Géographique],bdd_V102[Validation prérequis SUN-ES],"")</f>
        <v>Non</v>
      </c>
    </row>
    <row r="311" spans="1:7">
      <c r="A311" s="1">
        <v>330058603</v>
      </c>
      <c r="B311" t="str">
        <f>_xlfn.XLOOKUP(A311,bdd_V102[FINESS Géographique],bdd_V102[[Raison sociale ]],"")</f>
        <v>ESAP LA RENCONTRE</v>
      </c>
      <c r="C311" s="146">
        <f>_xlfn.XLOOKUP(A311,bdd_V102[FINESS Géographique],bdd_V102[FINESS juridique],"")</f>
        <v>240000265</v>
      </c>
      <c r="D311" t="str">
        <f>_xlfn.XLOOKUP(C311,bdd_V102[FINESS juridique],bdd_V102[Raison sociale juridique],"")</f>
        <v>FONDATION JOHN BOST</v>
      </c>
      <c r="E311" s="1" t="str">
        <f>_xlfn.XLOOKUP(C311,bdd_V102[FINESS juridique],bdd_V102[[Région du FINESS juridique ]],"")</f>
        <v>NOUVELLE-AQUITAINE</v>
      </c>
      <c r="F311" s="1">
        <f>SUMIFS(bdd_V102[Activité combinée],bdd_V102[FINESS Géographique],A311)</f>
        <v>2010.5</v>
      </c>
      <c r="G311" s="1" t="str">
        <f>_xlfn.XLOOKUP(A311,bdd_V102[FINESS Géographique],bdd_V102[Validation prérequis SUN-ES],"")</f>
        <v>Non</v>
      </c>
    </row>
    <row r="312" spans="1:7">
      <c r="A312" s="1">
        <v>810000158</v>
      </c>
      <c r="B312" t="str">
        <f>_xlfn.XLOOKUP(A312,bdd_V102[FINESS Géographique],bdd_V102[[Raison sociale ]],"")</f>
        <v>SSR LE REFUGE PROTESTANT MAZAMET</v>
      </c>
      <c r="C312" s="146">
        <f>_xlfn.XLOOKUP(A312,bdd_V102[FINESS Géographique],bdd_V102[FINESS juridique],"")</f>
        <v>240000265</v>
      </c>
      <c r="D312" t="str">
        <f>_xlfn.XLOOKUP(C312,bdd_V102[FINESS juridique],bdd_V102[Raison sociale juridique],"")</f>
        <v>FONDATION JOHN BOST</v>
      </c>
      <c r="E312" s="1" t="str">
        <f>_xlfn.XLOOKUP(C312,bdd_V102[FINESS juridique],bdd_V102[[Région du FINESS juridique ]],"")</f>
        <v>NOUVELLE-AQUITAINE</v>
      </c>
      <c r="F312" s="1">
        <f>SUMIFS(bdd_V102[Activité combinée],bdd_V102[FINESS Géographique],A312)</f>
        <v>5013.5</v>
      </c>
      <c r="G312" s="1" t="str">
        <f>_xlfn.XLOOKUP(A312,bdd_V102[FINESS Géographique],bdd_V102[Validation prérequis SUN-ES],"")</f>
        <v>Oui</v>
      </c>
    </row>
    <row r="313" spans="1:7">
      <c r="A313" s="1">
        <v>820003911</v>
      </c>
      <c r="B313" t="str">
        <f>_xlfn.XLOOKUP(A313,bdd_V102[FINESS Géographique],bdd_V102[[Raison sociale ]],"")</f>
        <v>FONDATION J BOST LOU CAMIN MONTAUBAN</v>
      </c>
      <c r="C313" s="146">
        <f>_xlfn.XLOOKUP(A313,bdd_V102[FINESS Géographique],bdd_V102[FINESS juridique],"")</f>
        <v>240000265</v>
      </c>
      <c r="D313" t="str">
        <f>_xlfn.XLOOKUP(C313,bdd_V102[FINESS juridique],bdd_V102[Raison sociale juridique],"")</f>
        <v>FONDATION JOHN BOST</v>
      </c>
      <c r="E313" s="1" t="str">
        <f>_xlfn.XLOOKUP(C313,bdd_V102[FINESS juridique],bdd_V102[[Région du FINESS juridique ]],"")</f>
        <v>NOUVELLE-AQUITAINE</v>
      </c>
      <c r="F313" s="1">
        <f>SUMIFS(bdd_V102[Activité combinée],bdd_V102[FINESS Géographique],A313)</f>
        <v>3924.5</v>
      </c>
      <c r="G313" s="1" t="str">
        <f>_xlfn.XLOOKUP(A313,bdd_V102[FINESS Géographique],bdd_V102[Validation prérequis SUN-ES],"")</f>
        <v>Non</v>
      </c>
    </row>
    <row r="314" spans="1:7">
      <c r="A314" s="1">
        <v>240000661</v>
      </c>
      <c r="B314" t="str">
        <f>_xlfn.XLOOKUP(A314,bdd_V102[FINESS Géographique],bdd_V102[[Raison sociale ]],"")</f>
        <v>CENTRE MEDICALISE DE LOLME</v>
      </c>
      <c r="C314" s="146">
        <f>_xlfn.XLOOKUP(A314,bdd_V102[FINESS Géographique],bdd_V102[FINESS juridique],"")</f>
        <v>240000281</v>
      </c>
      <c r="D314" t="str">
        <f>_xlfn.XLOOKUP(C314,bdd_V102[FINESS juridique],bdd_V102[Raison sociale juridique],"")</f>
        <v>ASSOCIATION LA JOIE DE VIVRE</v>
      </c>
      <c r="E314" s="1" t="str">
        <f>_xlfn.XLOOKUP(C314,bdd_V102[FINESS juridique],bdd_V102[[Région du FINESS juridique ]],"")</f>
        <v>NOUVELLE-AQUITAINE</v>
      </c>
      <c r="F314" s="1">
        <f>SUMIFS(bdd_V102[Activité combinée],bdd_V102[FINESS Géographique],A314)</f>
        <v>4344.5</v>
      </c>
      <c r="G314" s="1" t="str">
        <f>_xlfn.XLOOKUP(A314,bdd_V102[FINESS Géographique],bdd_V102[Validation prérequis SUN-ES],"")</f>
        <v>Oui</v>
      </c>
    </row>
    <row r="315" spans="1:7">
      <c r="A315" s="1">
        <v>240000190</v>
      </c>
      <c r="B315" t="str">
        <f>_xlfn.XLOOKUP(A315,bdd_V102[FINESS Géographique],bdd_V102[[Raison sociale ]],"")</f>
        <v>POLYCLINIQUE FRANCHEVILLE</v>
      </c>
      <c r="C315" s="146">
        <f>_xlfn.XLOOKUP(A315,bdd_V102[FINESS Géographique],bdd_V102[FINESS juridique],"")</f>
        <v>240000596</v>
      </c>
      <c r="D315" t="str">
        <f>_xlfn.XLOOKUP(C315,bdd_V102[FINESS juridique],bdd_V102[Raison sociale juridique],"")</f>
        <v>SA POLYCLINIQUE FRANCHEVILLE</v>
      </c>
      <c r="E315" s="1" t="str">
        <f>_xlfn.XLOOKUP(C315,bdd_V102[FINESS juridique],bdd_V102[[Région du FINESS juridique ]],"")</f>
        <v>NOUVELLE-AQUITAINE</v>
      </c>
      <c r="F315" s="1">
        <f>SUMIFS(bdd_V102[Activité combinée],bdd_V102[FINESS Géographique],A315)</f>
        <v>45064</v>
      </c>
      <c r="G315" s="1" t="str">
        <f>_xlfn.XLOOKUP(A315,bdd_V102[FINESS Géographique],bdd_V102[Validation prérequis SUN-ES],"")</f>
        <v>Oui</v>
      </c>
    </row>
    <row r="316" spans="1:7">
      <c r="A316" s="1">
        <v>240006734</v>
      </c>
      <c r="B316" t="str">
        <f>_xlfn.XLOOKUP(A316,bdd_V102[FINESS Géographique],bdd_V102[[Raison sociale ]],"")</f>
        <v>CENTRE D'HEMODIALYSE FRANCHEVILLE</v>
      </c>
      <c r="C316" s="146">
        <f>_xlfn.XLOOKUP(A316,bdd_V102[FINESS Géographique],bdd_V102[FINESS juridique],"")</f>
        <v>240000596</v>
      </c>
      <c r="D316" t="str">
        <f>_xlfn.XLOOKUP(C316,bdd_V102[FINESS juridique],bdd_V102[Raison sociale juridique],"")</f>
        <v>SA POLYCLINIQUE FRANCHEVILLE</v>
      </c>
      <c r="E316" s="1" t="str">
        <f>_xlfn.XLOOKUP(C316,bdd_V102[FINESS juridique],bdd_V102[[Région du FINESS juridique ]],"")</f>
        <v>NOUVELLE-AQUITAINE</v>
      </c>
      <c r="F316" s="1">
        <f>SUMIFS(bdd_V102[Activité combinée],bdd_V102[FINESS Géographique],A316)</f>
        <v>10744.5</v>
      </c>
      <c r="G316" s="1" t="str">
        <f>_xlfn.XLOOKUP(A316,bdd_V102[FINESS Géographique],bdd_V102[Validation prérequis SUN-ES],"")</f>
        <v>Non</v>
      </c>
    </row>
    <row r="317" spans="1:7">
      <c r="A317" s="1">
        <v>240000208</v>
      </c>
      <c r="B317" t="str">
        <f>_xlfn.XLOOKUP(A317,bdd_V102[FINESS Géographique],bdd_V102[[Raison sociale ]],"")</f>
        <v>CLINIQUE PASTEUR</v>
      </c>
      <c r="C317" s="146">
        <f>_xlfn.XLOOKUP(A317,bdd_V102[FINESS Géographique],bdd_V102[FINESS juridique],"")</f>
        <v>240000612</v>
      </c>
      <c r="D317" t="str">
        <f>_xlfn.XLOOKUP(C317,bdd_V102[FINESS juridique],bdd_V102[Raison sociale juridique],"")</f>
        <v>SA CLINIQUE PASTEUR</v>
      </c>
      <c r="E317" s="1" t="str">
        <f>_xlfn.XLOOKUP(C317,bdd_V102[FINESS juridique],bdd_V102[[Région du FINESS juridique ]],"")</f>
        <v>NOUVELLE-AQUITAINE</v>
      </c>
      <c r="F317" s="1">
        <f>SUMIFS(bdd_V102[Activité combinée],bdd_V102[FINESS Géographique],A317)</f>
        <v>18066.5</v>
      </c>
      <c r="G317" s="1" t="str">
        <f>_xlfn.XLOOKUP(A317,bdd_V102[FINESS Géographique],bdd_V102[Validation prérequis SUN-ES],"")</f>
        <v>Oui</v>
      </c>
    </row>
    <row r="318" spans="1:7">
      <c r="A318" s="1">
        <v>240011668</v>
      </c>
      <c r="B318" t="str">
        <f>_xlfn.XLOOKUP(A318,bdd_V102[FINESS Géographique],bdd_V102[[Raison sociale ]],"")</f>
        <v>HAD DE LA CLINIQUE PASTEUR</v>
      </c>
      <c r="C318" s="146">
        <f>_xlfn.XLOOKUP(A318,bdd_V102[FINESS Géographique],bdd_V102[FINESS juridique],"")</f>
        <v>240000612</v>
      </c>
      <c r="D318" t="str">
        <f>_xlfn.XLOOKUP(C318,bdd_V102[FINESS juridique],bdd_V102[Raison sociale juridique],"")</f>
        <v>SA CLINIQUE PASTEUR</v>
      </c>
      <c r="E318" s="1" t="str">
        <f>_xlfn.XLOOKUP(C318,bdd_V102[FINESS juridique],bdd_V102[[Région du FINESS juridique ]],"")</f>
        <v>NOUVELLE-AQUITAINE</v>
      </c>
      <c r="F318" s="1">
        <f>SUMIFS(bdd_V102[Activité combinée],bdd_V102[FINESS Géographique],A318)</f>
        <v>5726.5</v>
      </c>
      <c r="G318" s="1" t="str">
        <f>_xlfn.XLOOKUP(A318,bdd_V102[FINESS Géographique],bdd_V102[Validation prérequis SUN-ES],"")</f>
        <v>Oui</v>
      </c>
    </row>
    <row r="319" spans="1:7">
      <c r="A319" s="1">
        <v>240000216</v>
      </c>
      <c r="B319" t="str">
        <f>_xlfn.XLOOKUP(A319,bdd_V102[FINESS Géographique],bdd_V102[[Raison sociale ]],"")</f>
        <v>CLINIQUE DU PARC</v>
      </c>
      <c r="C319" s="146">
        <f>_xlfn.XLOOKUP(A319,bdd_V102[FINESS Géographique],bdd_V102[FINESS juridique],"")</f>
        <v>240000620</v>
      </c>
      <c r="D319" t="str">
        <f>_xlfn.XLOOKUP(C319,bdd_V102[FINESS juridique],bdd_V102[Raison sociale juridique],"")</f>
        <v>SA CLINIQUE DU PARC</v>
      </c>
      <c r="E319" s="1" t="str">
        <f>_xlfn.XLOOKUP(C319,bdd_V102[FINESS juridique],bdd_V102[[Région du FINESS juridique ]],"")</f>
        <v>NOUVELLE-AQUITAINE</v>
      </c>
      <c r="F319" s="1">
        <f>SUMIFS(bdd_V102[Activité combinée],bdd_V102[FINESS Géographique],A319)</f>
        <v>13948.5</v>
      </c>
      <c r="G319" s="1" t="str">
        <f>_xlfn.XLOOKUP(A319,bdd_V102[FINESS Géographique],bdd_V102[Validation prérequis SUN-ES],"")</f>
        <v>Non</v>
      </c>
    </row>
    <row r="320" spans="1:7">
      <c r="A320" s="1">
        <v>240008318</v>
      </c>
      <c r="B320" t="str">
        <f>_xlfn.XLOOKUP(A320,bdd_V102[FINESS Géographique],bdd_V102[[Raison sociale ]],"")</f>
        <v>CENTRE DE SOINS LE VERGER DES BALANS</v>
      </c>
      <c r="C320" s="146">
        <f>_xlfn.XLOOKUP(A320,bdd_V102[FINESS Géographique],bdd_V102[FINESS juridique],"")</f>
        <v>240002428</v>
      </c>
      <c r="D320" t="str">
        <f>_xlfn.XLOOKUP(C320,bdd_V102[FINESS juridique],bdd_V102[Raison sociale juridique],"")</f>
        <v>SARL LE VERGER DES BALANS</v>
      </c>
      <c r="E320" s="1" t="str">
        <f>_xlfn.XLOOKUP(C320,bdd_V102[FINESS juridique],bdd_V102[[Région du FINESS juridique ]],"")</f>
        <v>NOUVELLE-AQUITAINE</v>
      </c>
      <c r="F320" s="1">
        <f>SUMIFS(bdd_V102[Activité combinée],bdd_V102[FINESS Géographique],A320)</f>
        <v>1980.5</v>
      </c>
      <c r="G320" s="1" t="str">
        <f>_xlfn.XLOOKUP(A320,bdd_V102[FINESS Géographique],bdd_V102[Validation prérequis SUN-ES],"")</f>
        <v>Oui</v>
      </c>
    </row>
    <row r="321" spans="1:7">
      <c r="A321" s="1">
        <v>240002402</v>
      </c>
      <c r="B321" t="str">
        <f>_xlfn.XLOOKUP(A321,bdd_V102[FINESS Géographique],bdd_V102[[Raison sociale ]],"")</f>
        <v>CENTRE DE REEDUCATION LA LANDE</v>
      </c>
      <c r="C321" s="146">
        <f>_xlfn.XLOOKUP(A321,bdd_V102[FINESS Géographique],bdd_V102[FINESS juridique],"")</f>
        <v>240003251</v>
      </c>
      <c r="D321" t="str">
        <f>_xlfn.XLOOKUP(C321,bdd_V102[FINESS juridique],bdd_V102[Raison sociale juridique],"")</f>
        <v>SA PERIGORD REEDUCATION</v>
      </c>
      <c r="E321" s="1" t="str">
        <f>_xlfn.XLOOKUP(C321,bdd_V102[FINESS juridique],bdd_V102[[Région du FINESS juridique ]],"")</f>
        <v>NOUVELLE-AQUITAINE</v>
      </c>
      <c r="F321" s="1">
        <f>SUMIFS(bdd_V102[Activité combinée],bdd_V102[FINESS Géographique],A321)</f>
        <v>15321</v>
      </c>
      <c r="G321" s="1" t="str">
        <f>_xlfn.XLOOKUP(A321,bdd_V102[FINESS Géographique],bdd_V102[Validation prérequis SUN-ES],"")</f>
        <v>Oui</v>
      </c>
    </row>
    <row r="322" spans="1:7">
      <c r="A322" s="1">
        <v>250000270</v>
      </c>
      <c r="B322" t="str">
        <f>_xlfn.XLOOKUP(A322,bdd_V102[FINESS Géographique],bdd_V102[[Raison sociale ]],"")</f>
        <v>CLINIQUE SAINT VINCENT BESANCON</v>
      </c>
      <c r="C322" s="146">
        <f>_xlfn.XLOOKUP(A322,bdd_V102[FINESS Géographique],bdd_V102[FINESS juridique],"")</f>
        <v>250000643</v>
      </c>
      <c r="D322" t="str">
        <f>_xlfn.XLOOKUP(C322,bdd_V102[FINESS juridique],bdd_V102[Raison sociale juridique],"")</f>
        <v>SAS CLINIQUE SAINT VINCENT</v>
      </c>
      <c r="E322" s="1" t="str">
        <f>_xlfn.XLOOKUP(C322,bdd_V102[FINESS juridique],bdd_V102[[Région du FINESS juridique ]],"")</f>
        <v>BOURGOGNE-FRANCHE-COMTÉ</v>
      </c>
      <c r="F322" s="1">
        <f>SUMIFS(bdd_V102[Activité combinée],bdd_V102[FINESS Géographique],A322)</f>
        <v>56231</v>
      </c>
      <c r="G322" s="1" t="str">
        <f>_xlfn.XLOOKUP(A322,bdd_V102[FINESS Géographique],bdd_V102[Validation prérequis SUN-ES],"")</f>
        <v>Oui</v>
      </c>
    </row>
    <row r="323" spans="1:7">
      <c r="A323" s="1">
        <v>250000288</v>
      </c>
      <c r="B323" t="str">
        <f>_xlfn.XLOOKUP(A323,bdd_V102[FINESS Géographique],bdd_V102[[Raison sociale ]],"")</f>
        <v>CLINIQUE SAINT PIERRE PONTARLIER</v>
      </c>
      <c r="C323" s="146">
        <f>_xlfn.XLOOKUP(A323,bdd_V102[FINESS Géographique],bdd_V102[FINESS juridique],"")</f>
        <v>250000643</v>
      </c>
      <c r="D323" t="str">
        <f>_xlfn.XLOOKUP(C323,bdd_V102[FINESS juridique],bdd_V102[Raison sociale juridique],"")</f>
        <v>SAS CLINIQUE SAINT VINCENT</v>
      </c>
      <c r="E323" s="1" t="str">
        <f>_xlfn.XLOOKUP(C323,bdd_V102[FINESS juridique],bdd_V102[[Région du FINESS juridique ]],"")</f>
        <v>BOURGOGNE-FRANCHE-COMTÉ</v>
      </c>
      <c r="F323" s="1">
        <f>SUMIFS(bdd_V102[Activité combinée],bdd_V102[FINESS Géographique],A323)</f>
        <v>7953</v>
      </c>
      <c r="G323" s="1" t="str">
        <f>_xlfn.XLOOKUP(A323,bdd_V102[FINESS Géographique],bdd_V102[Validation prérequis SUN-ES],"")</f>
        <v>Oui</v>
      </c>
    </row>
    <row r="324" spans="1:7">
      <c r="A324" s="1">
        <v>250005196</v>
      </c>
      <c r="B324" t="str">
        <f>_xlfn.XLOOKUP(A324,bdd_V102[FINESS Géographique],bdd_V102[[Raison sociale ]],"")</f>
        <v>HOPITAL DE JOUR VELOTTE</v>
      </c>
      <c r="C324" s="146">
        <f>_xlfn.XLOOKUP(A324,bdd_V102[FINESS Géographique],bdd_V102[FINESS juridique],"")</f>
        <v>250001013</v>
      </c>
      <c r="D324" t="str">
        <f>_xlfn.XLOOKUP(C324,bdd_V102[FINESS juridique],bdd_V102[Raison sociale juridique],"")</f>
        <v>ASS EN FAVEUR DE LA SANTE PSYCHIQUE</v>
      </c>
      <c r="E324" s="1" t="str">
        <f>_xlfn.XLOOKUP(C324,bdd_V102[FINESS juridique],bdd_V102[[Région du FINESS juridique ]],"")</f>
        <v>BOURGOGNE-FRANCHE-COMTÉ</v>
      </c>
      <c r="F324" s="1">
        <f>SUMIFS(bdd_V102[Activité combinée],bdd_V102[FINESS Géographique],A324)</f>
        <v>1441</v>
      </c>
      <c r="G324" s="1" t="str">
        <f>_xlfn.XLOOKUP(A324,bdd_V102[FINESS Géographique],bdd_V102[Validation prérequis SUN-ES],"")</f>
        <v>Non</v>
      </c>
    </row>
    <row r="325" spans="1:7">
      <c r="A325" s="1">
        <v>250012069</v>
      </c>
      <c r="B325" t="str">
        <f>_xlfn.XLOOKUP(A325,bdd_V102[FINESS Géographique],bdd_V102[[Raison sociale ]],"")</f>
        <v>HOSPITALIA MUTUALITE HAD PONTARLIER</v>
      </c>
      <c r="C325" s="146">
        <f>_xlfn.XLOOKUP(A325,bdd_V102[FINESS Géographique],bdd_V102[FINESS juridique],"")</f>
        <v>250001161</v>
      </c>
      <c r="D325" t="str">
        <f>_xlfn.XLOOKUP(C325,bdd_V102[FINESS juridique],bdd_V102[Raison sociale juridique],"")</f>
        <v>HOSPITALIA MUTUALITE</v>
      </c>
      <c r="E325" s="1" t="str">
        <f>_xlfn.XLOOKUP(C325,bdd_V102[FINESS juridique],bdd_V102[[Région du FINESS juridique ]],"")</f>
        <v>BOURGOGNE-FRANCHE-COMTÉ</v>
      </c>
      <c r="F325" s="1">
        <f>SUMIFS(bdd_V102[Activité combinée],bdd_V102[FINESS Géographique],A325)</f>
        <v>1247.5</v>
      </c>
      <c r="G325" s="1" t="str">
        <f>_xlfn.XLOOKUP(A325,bdd_V102[FINESS Géographique],bdd_V102[Validation prérequis SUN-ES],"")</f>
        <v>Oui</v>
      </c>
    </row>
    <row r="326" spans="1:7">
      <c r="A326" s="1">
        <v>250016037</v>
      </c>
      <c r="B326" t="str">
        <f>_xlfn.XLOOKUP(A326,bdd_V102[FINESS Géographique],bdd_V102[[Raison sociale ]],"")</f>
        <v>HOSPITALIA MUTUALITE HAD ETUPES</v>
      </c>
      <c r="C326" s="146">
        <f>_xlfn.XLOOKUP(A326,bdd_V102[FINESS Géographique],bdd_V102[FINESS juridique],"")</f>
        <v>250001161</v>
      </c>
      <c r="D326" t="str">
        <f>_xlfn.XLOOKUP(C326,bdd_V102[FINESS juridique],bdd_V102[Raison sociale juridique],"")</f>
        <v>HOSPITALIA MUTUALITE</v>
      </c>
      <c r="E326" s="1" t="str">
        <f>_xlfn.XLOOKUP(C326,bdd_V102[FINESS juridique],bdd_V102[[Région du FINESS juridique ]],"")</f>
        <v>BOURGOGNE-FRANCHE-COMTÉ</v>
      </c>
      <c r="F326" s="1">
        <f>SUMIFS(bdd_V102[Activité combinée],bdd_V102[FINESS Géographique],A326)</f>
        <v>11483.5</v>
      </c>
      <c r="G326" s="1" t="str">
        <f>_xlfn.XLOOKUP(A326,bdd_V102[FINESS Géographique],bdd_V102[Validation prérequis SUN-ES],"")</f>
        <v>Oui</v>
      </c>
    </row>
    <row r="327" spans="1:7">
      <c r="A327" s="1">
        <v>250016045</v>
      </c>
      <c r="B327" t="str">
        <f>_xlfn.XLOOKUP(A327,bdd_V102[FINESS Géographique],bdd_V102[[Raison sociale ]],"")</f>
        <v>HOSPITALIA MUTUALITE HAD</v>
      </c>
      <c r="C327" s="146">
        <f>_xlfn.XLOOKUP(A327,bdd_V102[FINESS Géographique],bdd_V102[FINESS juridique],"")</f>
        <v>250001161</v>
      </c>
      <c r="D327" t="str">
        <f>_xlfn.XLOOKUP(C327,bdd_V102[FINESS juridique],bdd_V102[Raison sociale juridique],"")</f>
        <v>HOSPITALIA MUTUALITE</v>
      </c>
      <c r="E327" s="1" t="str">
        <f>_xlfn.XLOOKUP(C327,bdd_V102[FINESS juridique],bdd_V102[[Région du FINESS juridique ]],"")</f>
        <v>BOURGOGNE-FRANCHE-COMTÉ</v>
      </c>
      <c r="F327" s="1">
        <f>SUMIFS(bdd_V102[Activité combinée],bdd_V102[FINESS Géographique],A327)</f>
        <v>11103</v>
      </c>
      <c r="G327" s="1" t="str">
        <f>_xlfn.XLOOKUP(A327,bdd_V102[FINESS Géographique],bdd_V102[Validation prérequis SUN-ES],"")</f>
        <v>Oui</v>
      </c>
    </row>
    <row r="328" spans="1:7">
      <c r="A328" s="1">
        <v>390004349</v>
      </c>
      <c r="B328" t="str">
        <f>_xlfn.XLOOKUP(A328,bdd_V102[FINESS Géographique],bdd_V102[[Raison sociale ]],"")</f>
        <v>HAD 39</v>
      </c>
      <c r="C328" s="146">
        <f>_xlfn.XLOOKUP(A328,bdd_V102[FINESS Géographique],bdd_V102[FINESS juridique],"")</f>
        <v>250001161</v>
      </c>
      <c r="D328" t="str">
        <f>_xlfn.XLOOKUP(C328,bdd_V102[FINESS juridique],bdd_V102[Raison sociale juridique],"")</f>
        <v>HOSPITALIA MUTUALITE</v>
      </c>
      <c r="E328" s="1" t="str">
        <f>_xlfn.XLOOKUP(C328,bdd_V102[FINESS juridique],bdd_V102[[Région du FINESS juridique ]],"")</f>
        <v>BOURGOGNE-FRANCHE-COMTÉ</v>
      </c>
      <c r="F328" s="1">
        <f>SUMIFS(bdd_V102[Activité combinée],bdd_V102[FINESS Géographique],A328)</f>
        <v>7944</v>
      </c>
      <c r="G328" s="1" t="str">
        <f>_xlfn.XLOOKUP(A328,bdd_V102[FINESS Géographique],bdd_V102[Validation prérequis SUN-ES],"")</f>
        <v>Oui</v>
      </c>
    </row>
    <row r="329" spans="1:7">
      <c r="A329" s="1">
        <v>700000698</v>
      </c>
      <c r="B329" t="str">
        <f>_xlfn.XLOOKUP(A329,bdd_V102[FINESS Géographique],bdd_V102[[Raison sociale ]],"")</f>
        <v>HOSPITALIA MUTUALITE HAD VESOUL</v>
      </c>
      <c r="C329" s="146">
        <f>_xlfn.XLOOKUP(A329,bdd_V102[FINESS Géographique],bdd_V102[FINESS juridique],"")</f>
        <v>250001161</v>
      </c>
      <c r="D329" t="str">
        <f>_xlfn.XLOOKUP(C329,bdd_V102[FINESS juridique],bdd_V102[Raison sociale juridique],"")</f>
        <v>HOSPITALIA MUTUALITE</v>
      </c>
      <c r="E329" s="1" t="str">
        <f>_xlfn.XLOOKUP(C329,bdd_V102[FINESS juridique],bdd_V102[[Région du FINESS juridique ]],"")</f>
        <v>BOURGOGNE-FRANCHE-COMTÉ</v>
      </c>
      <c r="F329" s="1">
        <f>SUMIFS(bdd_V102[Activité combinée],bdd_V102[FINESS Géographique],A329)</f>
        <v>5684</v>
      </c>
      <c r="G329" s="1" t="str">
        <f>_xlfn.XLOOKUP(A329,bdd_V102[FINESS Géographique],bdd_V102[Validation prérequis SUN-ES],"")</f>
        <v>Oui</v>
      </c>
    </row>
    <row r="330" spans="1:7">
      <c r="A330" s="1">
        <v>250000544</v>
      </c>
      <c r="B330" t="str">
        <f>_xlfn.XLOOKUP(A330,bdd_V102[FINESS Géographique],bdd_V102[[Raison sociale ]],"")</f>
        <v>CRRF LES SALINS DE BREGILLE</v>
      </c>
      <c r="C330" s="146">
        <f>_xlfn.XLOOKUP(A330,bdd_V102[FINESS Géographique],bdd_V102[FINESS juridique],"")</f>
        <v>250002284</v>
      </c>
      <c r="D330" t="str">
        <f>_xlfn.XLOOKUP(C330,bdd_V102[FINESS juridique],bdd_V102[Raison sociale juridique],"")</f>
        <v>LES SALINS DE BREGILLE ASSOCIATION</v>
      </c>
      <c r="E330" s="1" t="str">
        <f>_xlfn.XLOOKUP(C330,bdd_V102[FINESS juridique],bdd_V102[[Région du FINESS juridique ]],"")</f>
        <v>BOURGOGNE-FRANCHE-COMTÉ</v>
      </c>
      <c r="F330" s="1">
        <f>SUMIFS(bdd_V102[Activité combinée],bdd_V102[FINESS Géographique],A330)</f>
        <v>10382</v>
      </c>
      <c r="G330" s="1" t="str">
        <f>_xlfn.XLOOKUP(A330,bdd_V102[FINESS Géographique],bdd_V102[Validation prérequis SUN-ES],"")</f>
        <v>Oui</v>
      </c>
    </row>
    <row r="331" spans="1:7">
      <c r="A331" s="1">
        <v>130043508</v>
      </c>
      <c r="B331" t="str">
        <f>_xlfn.XLOOKUP(A331,bdd_V102[FINESS Géographique],bdd_V102[[Raison sociale ]],"")</f>
        <v>UNITE PEDIATRIQUE POMPONIANA MARSEILLE</v>
      </c>
      <c r="C331" s="146">
        <f>_xlfn.XLOOKUP(A331,bdd_V102[FINESS Géographique],bdd_V102[FINESS juridique],"")</f>
        <v>250002284</v>
      </c>
      <c r="D331" t="str">
        <f>_xlfn.XLOOKUP(C331,bdd_V102[FINESS juridique],bdd_V102[Raison sociale juridique],"")</f>
        <v>LES SALINS DE BREGILLE ASSOCIATION</v>
      </c>
      <c r="E331" s="1" t="str">
        <f>_xlfn.XLOOKUP(C331,bdd_V102[FINESS juridique],bdd_V102[[Région du FINESS juridique ]],"")</f>
        <v>BOURGOGNE-FRANCHE-COMTÉ</v>
      </c>
      <c r="F331" s="1">
        <f>SUMIFS(bdd_V102[Activité combinée],bdd_V102[FINESS Géographique],A331)</f>
        <v>2252.5</v>
      </c>
      <c r="G331" s="1" t="str">
        <f>_xlfn.XLOOKUP(A331,bdd_V102[FINESS Géographique],bdd_V102[Validation prérequis SUN-ES],"")</f>
        <v>Oui</v>
      </c>
    </row>
    <row r="332" spans="1:7">
      <c r="A332" s="1">
        <v>830100632</v>
      </c>
      <c r="B332" t="str">
        <f>_xlfn.XLOOKUP(A332,bdd_V102[FINESS Géographique],bdd_V102[[Raison sociale ]],"")</f>
        <v>INST REEDUC FONCT POMPONIANA OLBIA</v>
      </c>
      <c r="C332" s="146">
        <f>_xlfn.XLOOKUP(A332,bdd_V102[FINESS Géographique],bdd_V102[FINESS juridique],"")</f>
        <v>250002284</v>
      </c>
      <c r="D332" t="str">
        <f>_xlfn.XLOOKUP(C332,bdd_V102[FINESS juridique],bdd_V102[Raison sociale juridique],"")</f>
        <v>LES SALINS DE BREGILLE ASSOCIATION</v>
      </c>
      <c r="E332" s="1" t="str">
        <f>_xlfn.XLOOKUP(C332,bdd_V102[FINESS juridique],bdd_V102[[Région du FINESS juridique ]],"")</f>
        <v>BOURGOGNE-FRANCHE-COMTÉ</v>
      </c>
      <c r="F332" s="1">
        <f>SUMIFS(bdd_V102[Activité combinée],bdd_V102[FINESS Géographique],A332)</f>
        <v>17106</v>
      </c>
      <c r="G332" s="1" t="str">
        <f>_xlfn.XLOOKUP(A332,bdd_V102[FINESS Géographique],bdd_V102[Validation prérequis SUN-ES],"")</f>
        <v>Oui</v>
      </c>
    </row>
    <row r="333" spans="1:7">
      <c r="A333" s="1">
        <v>250016003</v>
      </c>
      <c r="B333" t="str">
        <f>_xlfn.XLOOKUP(A333,bdd_V102[FINESS Géographique],bdd_V102[[Raison sociale ]],"")</f>
        <v>CRCPFC LES HAUTS DE CHAZAL</v>
      </c>
      <c r="C333" s="146">
        <f>_xlfn.XLOOKUP(A333,bdd_V102[FINESS Géographique],bdd_V102[FINESS juridique],"")</f>
        <v>250006335</v>
      </c>
      <c r="D333" t="str">
        <f>_xlfn.XLOOKUP(C333,bdd_V102[FINESS juridique],bdd_V102[Raison sociale juridique],"")</f>
        <v>FONDATION  ARC EN CIEL</v>
      </c>
      <c r="E333" s="1" t="str">
        <f>_xlfn.XLOOKUP(C333,bdd_V102[FINESS juridique],bdd_V102[[Région du FINESS juridique ]],"")</f>
        <v>BOURGOGNE-FRANCHE-COMTÉ</v>
      </c>
      <c r="F333" s="1">
        <f>SUMIFS(bdd_V102[Activité combinée],bdd_V102[FINESS Géographique],A333)</f>
        <v>6008</v>
      </c>
      <c r="G333" s="1" t="str">
        <f>_xlfn.XLOOKUP(A333,bdd_V102[FINESS Géographique],bdd_V102[Validation prérequis SUN-ES],"")</f>
        <v>Oui</v>
      </c>
    </row>
    <row r="334" spans="1:7">
      <c r="A334" s="1">
        <v>390000172</v>
      </c>
      <c r="B334" t="str">
        <f>_xlfn.XLOOKUP(A334,bdd_V102[FINESS Géographique],bdd_V102[[Raison sociale ]],"")</f>
        <v>CRCPFC LA  GRANGE SUR LE MONT</v>
      </c>
      <c r="C334" s="146">
        <f>_xlfn.XLOOKUP(A334,bdd_V102[FINESS Géographique],bdd_V102[FINESS juridique],"")</f>
        <v>250006335</v>
      </c>
      <c r="D334" t="str">
        <f>_xlfn.XLOOKUP(C334,bdd_V102[FINESS juridique],bdd_V102[Raison sociale juridique],"")</f>
        <v>FONDATION  ARC EN CIEL</v>
      </c>
      <c r="E334" s="1" t="str">
        <f>_xlfn.XLOOKUP(C334,bdd_V102[FINESS juridique],bdd_V102[[Région du FINESS juridique ]],"")</f>
        <v>BOURGOGNE-FRANCHE-COMTÉ</v>
      </c>
      <c r="F334" s="1">
        <f>SUMIFS(bdd_V102[Activité combinée],bdd_V102[FINESS Géographique],A334)</f>
        <v>13368.5</v>
      </c>
      <c r="G334" s="1" t="str">
        <f>_xlfn.XLOOKUP(A334,bdd_V102[FINESS Géographique],bdd_V102[Validation prérequis SUN-ES],"")</f>
        <v>Oui</v>
      </c>
    </row>
    <row r="335" spans="1:7">
      <c r="A335" s="1">
        <v>700000045</v>
      </c>
      <c r="B335" t="str">
        <f>_xlfn.XLOOKUP(A335,bdd_V102[FINESS Géographique],bdd_V102[[Raison sociale ]],"")</f>
        <v>CLINIQUE MEDICALE BRUGNON AGACHE</v>
      </c>
      <c r="C335" s="146">
        <f>_xlfn.XLOOKUP(A335,bdd_V102[FINESS Géographique],bdd_V102[FINESS juridique],"")</f>
        <v>250006335</v>
      </c>
      <c r="D335" t="str">
        <f>_xlfn.XLOOKUP(C335,bdd_V102[FINESS juridique],bdd_V102[Raison sociale juridique],"")</f>
        <v>FONDATION  ARC EN CIEL</v>
      </c>
      <c r="E335" s="1" t="str">
        <f>_xlfn.XLOOKUP(C335,bdd_V102[FINESS juridique],bdd_V102[[Région du FINESS juridique ]],"")</f>
        <v>BOURGOGNE-FRANCHE-COMTÉ</v>
      </c>
      <c r="F335" s="1">
        <f>SUMIFS(bdd_V102[Activité combinée],bdd_V102[FINESS Géographique],A335)</f>
        <v>8852.5</v>
      </c>
      <c r="G335" s="1" t="str">
        <f>_xlfn.XLOOKUP(A335,bdd_V102[FINESS Géographique],bdd_V102[Validation prérequis SUN-ES],"")</f>
        <v>Oui</v>
      </c>
    </row>
    <row r="336" spans="1:7">
      <c r="A336" s="1">
        <v>700004377</v>
      </c>
      <c r="B336" t="str">
        <f>_xlfn.XLOOKUP(A336,bdd_V102[FINESS Géographique],bdd_V102[[Raison sociale ]],"")</f>
        <v>CRCPFC UNITE AMBULATOIRE HERICOURT</v>
      </c>
      <c r="C336" s="146">
        <f>_xlfn.XLOOKUP(A336,bdd_V102[FINESS Géographique],bdd_V102[FINESS juridique],"")</f>
        <v>250006335</v>
      </c>
      <c r="D336" t="str">
        <f>_xlfn.XLOOKUP(C336,bdd_V102[FINESS juridique],bdd_V102[Raison sociale juridique],"")</f>
        <v>FONDATION  ARC EN CIEL</v>
      </c>
      <c r="E336" s="1" t="str">
        <f>_xlfn.XLOOKUP(C336,bdd_V102[FINESS juridique],bdd_V102[[Région du FINESS juridique ]],"")</f>
        <v>BOURGOGNE-FRANCHE-COMTÉ</v>
      </c>
      <c r="F336" s="1">
        <f>SUMIFS(bdd_V102[Activité combinée],bdd_V102[FINESS Géographique],A336)</f>
        <v>3010.5</v>
      </c>
      <c r="G336" s="1" t="str">
        <f>_xlfn.XLOOKUP(A336,bdd_V102[FINESS Géographique],bdd_V102[Validation prérequis SUN-ES],"")</f>
        <v>Oui</v>
      </c>
    </row>
    <row r="337" spans="1:7">
      <c r="A337" s="1">
        <v>700780042</v>
      </c>
      <c r="B337" t="str">
        <f>_xlfn.XLOOKUP(A337,bdd_V102[FINESS Géographique],bdd_V102[[Raison sociale ]],"")</f>
        <v>CMPR BRETEGNIER HERICOURT</v>
      </c>
      <c r="C337" s="146">
        <f>_xlfn.XLOOKUP(A337,bdd_V102[FINESS Géographique],bdd_V102[FINESS juridique],"")</f>
        <v>250006335</v>
      </c>
      <c r="D337" t="str">
        <f>_xlfn.XLOOKUP(C337,bdd_V102[FINESS juridique],bdd_V102[Raison sociale juridique],"")</f>
        <v>FONDATION  ARC EN CIEL</v>
      </c>
      <c r="E337" s="1" t="str">
        <f>_xlfn.XLOOKUP(C337,bdd_V102[FINESS juridique],bdd_V102[[Région du FINESS juridique ]],"")</f>
        <v>BOURGOGNE-FRANCHE-COMTÉ</v>
      </c>
      <c r="F337" s="1">
        <f>SUMIFS(bdd_V102[Activité combinée],bdd_V102[FINESS Géographique],A337)</f>
        <v>22668.5</v>
      </c>
      <c r="G337" s="1" t="str">
        <f>_xlfn.XLOOKUP(A337,bdd_V102[FINESS Géographique],bdd_V102[Validation prérequis SUN-ES],"")</f>
        <v>Oui</v>
      </c>
    </row>
    <row r="338" spans="1:7">
      <c r="A338" s="1">
        <v>250021078</v>
      </c>
      <c r="B338" t="str">
        <f>_xlfn.XLOOKUP(A338,bdd_V102[FINESS Géographique],bdd_V102[[Raison sociale ]],"")</f>
        <v>CLINIQUE DU PAYS DE MONTBELIARD</v>
      </c>
      <c r="C338" s="146">
        <f>_xlfn.XLOOKUP(A338,bdd_V102[FINESS Géographique],bdd_V102[FINESS juridique],"")</f>
        <v>250021060</v>
      </c>
      <c r="D338" t="str">
        <f>_xlfn.XLOOKUP(C338,bdd_V102[FINESS juridique],bdd_V102[Raison sociale juridique],"")</f>
        <v>CLINIQUE DU PAYS DE MONTBELIARD</v>
      </c>
      <c r="E338" s="1" t="str">
        <f>_xlfn.XLOOKUP(C338,bdd_V102[FINESS juridique],bdd_V102[[Région du FINESS juridique ]],"")</f>
        <v>BOURGOGNE-FRANCHE-COMTÉ</v>
      </c>
      <c r="F338" s="1">
        <f>SUMIFS(bdd_V102[Activité combinée],bdd_V102[FINESS Géographique],A338)</f>
        <v>13289</v>
      </c>
      <c r="G338" s="1" t="str">
        <f>_xlfn.XLOOKUP(A338,bdd_V102[FINESS Géographique],bdd_V102[Validation prérequis SUN-ES],"")</f>
        <v>Oui</v>
      </c>
    </row>
    <row r="339" spans="1:7">
      <c r="A339" s="1">
        <v>260000302</v>
      </c>
      <c r="B339" t="str">
        <f>_xlfn.XLOOKUP(A339,bdd_V102[FINESS Géographique],bdd_V102[[Raison sociale ]],"")</f>
        <v>ETABLISSEMENT MEDICAL LA TEPPE</v>
      </c>
      <c r="C339" s="146">
        <f>_xlfn.XLOOKUP(A339,bdd_V102[FINESS Géographique],bdd_V102[FINESS juridique],"")</f>
        <v>260000161</v>
      </c>
      <c r="D339" t="str">
        <f>_xlfn.XLOOKUP(C339,bdd_V102[FINESS juridique],bdd_V102[Raison sociale juridique],"")</f>
        <v>ETABLISSEMENT MEDICAL DE LA TEPPE</v>
      </c>
      <c r="E339" s="1" t="str">
        <f>_xlfn.XLOOKUP(C339,bdd_V102[FINESS juridique],bdd_V102[[Région du FINESS juridique ]],"")</f>
        <v>AUVERGNE-RHÔNE-ALPES</v>
      </c>
      <c r="F339" s="1">
        <f>SUMIFS(bdd_V102[Activité combinée],bdd_V102[FINESS Géographique],A339)</f>
        <v>5134</v>
      </c>
      <c r="G339" s="1" t="str">
        <f>_xlfn.XLOOKUP(A339,bdd_V102[FINESS Géographique],bdd_V102[Validation prérequis SUN-ES],"")</f>
        <v>Oui</v>
      </c>
    </row>
    <row r="340" spans="1:7">
      <c r="A340" s="1">
        <v>260000260</v>
      </c>
      <c r="B340" t="str">
        <f>_xlfn.XLOOKUP(A340,bdd_V102[FINESS Géographique],bdd_V102[[Raison sociale ]],"")</f>
        <v>CLINIQUE LA PARISIERE</v>
      </c>
      <c r="C340" s="146">
        <f>_xlfn.XLOOKUP(A340,bdd_V102[FINESS Géographique],bdd_V102[FINESS juridique],"")</f>
        <v>260000377</v>
      </c>
      <c r="D340" t="str">
        <f>_xlfn.XLOOKUP(C340,bdd_V102[FINESS juridique],bdd_V102[Raison sociale juridique],"")</f>
        <v>SA CLINIQUE LA PARISIÃˆRE</v>
      </c>
      <c r="E340" s="1" t="str">
        <f>_xlfn.XLOOKUP(C340,bdd_V102[FINESS juridique],bdd_V102[[Région du FINESS juridique ]],"")</f>
        <v>AUVERGNE-RHÔNE-ALPES</v>
      </c>
      <c r="F340" s="1">
        <f>SUMIFS(bdd_V102[Activité combinée],bdd_V102[FINESS Géographique],A340)</f>
        <v>15147</v>
      </c>
      <c r="G340" s="1" t="str">
        <f>_xlfn.XLOOKUP(A340,bdd_V102[FINESS Géographique],bdd_V102[Validation prérequis SUN-ES],"")</f>
        <v>Non</v>
      </c>
    </row>
    <row r="341" spans="1:7">
      <c r="A341" s="1">
        <v>260003017</v>
      </c>
      <c r="B341" t="str">
        <f>_xlfn.XLOOKUP(A341,bdd_V102[FINESS Géographique],bdd_V102[[Raison sociale ]],"")</f>
        <v>CLINIQUE KENNEDY</v>
      </c>
      <c r="C341" s="146">
        <f>_xlfn.XLOOKUP(A341,bdd_V102[FINESS Géographique],bdd_V102[FINESS juridique],"")</f>
        <v>260000781</v>
      </c>
      <c r="D341" t="str">
        <f>_xlfn.XLOOKUP(C341,bdd_V102[FINESS juridique],bdd_V102[Raison sociale juridique],"")</f>
        <v>CLINIQUE KENNEDY</v>
      </c>
      <c r="E341" s="1" t="str">
        <f>_xlfn.XLOOKUP(C341,bdd_V102[FINESS juridique],bdd_V102[[Région du FINESS juridique ]],"")</f>
        <v>AUVERGNE-RHÔNE-ALPES</v>
      </c>
      <c r="F341" s="1">
        <f>SUMIFS(bdd_V102[Activité combinée],bdd_V102[FINESS Géographique],A341)</f>
        <v>35171</v>
      </c>
      <c r="G341" s="1" t="str">
        <f>_xlfn.XLOOKUP(A341,bdd_V102[FINESS Géographique],bdd_V102[Validation prérequis SUN-ES],"")</f>
        <v>Oui</v>
      </c>
    </row>
    <row r="342" spans="1:7">
      <c r="A342" s="1">
        <v>260017454</v>
      </c>
      <c r="B342" t="str">
        <f>_xlfn.XLOOKUP(A342,bdd_V102[FINESS Géographique],bdd_V102[[Raison sociale ]],"")</f>
        <v>DIEULEFIT SANTE</v>
      </c>
      <c r="C342" s="146">
        <f>_xlfn.XLOOKUP(A342,bdd_V102[FINESS Géographique],bdd_V102[FINESS juridique],"")</f>
        <v>260016761</v>
      </c>
      <c r="D342" t="str">
        <f>_xlfn.XLOOKUP(C342,bdd_V102[FINESS juridique],bdd_V102[Raison sociale juridique],"")</f>
        <v>DIEULEFIT SANTE</v>
      </c>
      <c r="E342" s="1" t="str">
        <f>_xlfn.XLOOKUP(C342,bdd_V102[FINESS juridique],bdd_V102[[Région du FINESS juridique ]],"")</f>
        <v>AUVERGNE-RHÔNE-ALPES</v>
      </c>
      <c r="F342" s="1">
        <f>SUMIFS(bdd_V102[Activité combinée],bdd_V102[FINESS Géographique],A342)</f>
        <v>17135</v>
      </c>
      <c r="G342" s="1" t="str">
        <f>_xlfn.XLOOKUP(A342,bdd_V102[FINESS Géographique],bdd_V102[Validation prérequis SUN-ES],"")</f>
        <v>Oui</v>
      </c>
    </row>
    <row r="343" spans="1:7">
      <c r="A343" s="1">
        <v>270000326</v>
      </c>
      <c r="B343" t="str">
        <f>_xlfn.XLOOKUP(A343,bdd_V102[FINESS Géographique],bdd_V102[[Raison sociale ]],"")</f>
        <v>HOPITAL PRIVE PASTEUR EVREUX</v>
      </c>
      <c r="C343" s="146">
        <f>_xlfn.XLOOKUP(A343,bdd_V102[FINESS Géographique],bdd_V102[FINESS juridique],"")</f>
        <v>270000680</v>
      </c>
      <c r="D343" t="str">
        <f>_xlfn.XLOOKUP(C343,bdd_V102[FINESS juridique],bdd_V102[Raison sociale juridique],"")</f>
        <v>HOPITAL PRIVE PASTEUR EVREUX</v>
      </c>
      <c r="E343" s="1" t="str">
        <f>_xlfn.XLOOKUP(C343,bdd_V102[FINESS juridique],bdd_V102[[Région du FINESS juridique ]],"")</f>
        <v>NORMANDIE</v>
      </c>
      <c r="F343" s="1">
        <f>SUMIFS(bdd_V102[Activité combinée],bdd_V102[FINESS Géographique],A343)</f>
        <v>33502.5</v>
      </c>
      <c r="G343" s="1" t="str">
        <f>_xlfn.XLOOKUP(A343,bdd_V102[FINESS Géographique],bdd_V102[Validation prérequis SUN-ES],"")</f>
        <v>Oui</v>
      </c>
    </row>
    <row r="344" spans="1:7">
      <c r="A344" s="1">
        <v>270000862</v>
      </c>
      <c r="B344" t="str">
        <f>_xlfn.XLOOKUP(A344,bdd_V102[FINESS Géographique],bdd_V102[[Raison sociale ]],"")</f>
        <v>CLINIQUE BERGOUIGNAN</v>
      </c>
      <c r="C344" s="146">
        <f>_xlfn.XLOOKUP(A344,bdd_V102[FINESS Géographique],bdd_V102[FINESS juridique],"")</f>
        <v>270000953</v>
      </c>
      <c r="D344" t="str">
        <f>_xlfn.XLOOKUP(C344,bdd_V102[FINESS juridique],bdd_V102[Raison sociale juridique],"")</f>
        <v>CLINIQUE BERGOUIGNAN</v>
      </c>
      <c r="E344" s="1" t="str">
        <f>_xlfn.XLOOKUP(C344,bdd_V102[FINESS juridique],bdd_V102[[Région du FINESS juridique ]],"")</f>
        <v>NORMANDIE</v>
      </c>
      <c r="F344" s="1">
        <f>SUMIFS(bdd_V102[Activité combinée],bdd_V102[FINESS Géographique],A344)</f>
        <v>9486</v>
      </c>
      <c r="G344" s="1" t="str">
        <f>_xlfn.XLOOKUP(A344,bdd_V102[FINESS Géographique],bdd_V102[Validation prérequis SUN-ES],"")</f>
        <v>Oui</v>
      </c>
    </row>
    <row r="345" spans="1:7">
      <c r="A345" s="1">
        <v>270027279</v>
      </c>
      <c r="B345" t="str">
        <f>_xlfn.XLOOKUP(A345,bdd_V102[FINESS Géographique],bdd_V102[[Raison sociale ]],"")</f>
        <v>CLINIQUE DES PORTES DE L'EURE</v>
      </c>
      <c r="C345" s="146">
        <f>_xlfn.XLOOKUP(A345,bdd_V102[FINESS Géographique],bdd_V102[FINESS juridique],"")</f>
        <v>270027881</v>
      </c>
      <c r="D345" t="str">
        <f>_xlfn.XLOOKUP(C345,bdd_V102[FINESS juridique],bdd_V102[Raison sociale juridique],"")</f>
        <v>SAS CLINIQUE DES PORTES DE L'EURE</v>
      </c>
      <c r="E345" s="1" t="str">
        <f>_xlfn.XLOOKUP(C345,bdd_V102[FINESS juridique],bdd_V102[[Région du FINESS juridique ]],"")</f>
        <v>NORMANDIE</v>
      </c>
      <c r="F345" s="1">
        <f>SUMIFS(bdd_V102[Activité combinée],bdd_V102[FINESS Géographique],A345)</f>
        <v>17147.25</v>
      </c>
      <c r="G345" s="1" t="str">
        <f>_xlfn.XLOOKUP(A345,bdd_V102[FINESS Géographique],bdd_V102[Validation prérequis SUN-ES],"")</f>
        <v>Oui</v>
      </c>
    </row>
    <row r="346" spans="1:7">
      <c r="A346" s="1">
        <v>270025984</v>
      </c>
      <c r="B346" t="str">
        <f>_xlfn.XLOOKUP(A346,bdd_V102[FINESS Géographique],bdd_V102[[Raison sociale ]],"")</f>
        <v>CLINIQUE LA MARE Ô DANS</v>
      </c>
      <c r="C346" s="146">
        <f>_xlfn.XLOOKUP(A346,bdd_V102[FINESS Géographique],bdd_V102[FINESS juridique],"")</f>
        <v>270029275</v>
      </c>
      <c r="D346" t="str">
        <f>_xlfn.XLOOKUP(C346,bdd_V102[FINESS juridique],bdd_V102[Raison sociale juridique],"")</f>
        <v>CLINIQUE LA MARE Ã” DANS</v>
      </c>
      <c r="E346" s="1" t="str">
        <f>_xlfn.XLOOKUP(C346,bdd_V102[FINESS juridique],bdd_V102[[Région du FINESS juridique ]],"")</f>
        <v>NORMANDIE</v>
      </c>
      <c r="F346" s="1">
        <f>SUMIFS(bdd_V102[Activité combinée],bdd_V102[FINESS Géographique],A346)</f>
        <v>20730.25</v>
      </c>
      <c r="G346" s="1" t="str">
        <f>_xlfn.XLOOKUP(A346,bdd_V102[FINESS Géographique],bdd_V102[Validation prérequis SUN-ES],"")</f>
        <v>Oui</v>
      </c>
    </row>
    <row r="347" spans="1:7">
      <c r="A347" s="1">
        <v>280505777</v>
      </c>
      <c r="B347" t="str">
        <f>_xlfn.XLOOKUP(A347,bdd_V102[FINESS Géographique],bdd_V102[[Raison sociale ]],"")</f>
        <v>HOPITAL PRIVE D'EURE ET LOIR</v>
      </c>
      <c r="C347" s="146">
        <f>_xlfn.XLOOKUP(A347,bdd_V102[FINESS Géographique],bdd_V102[FINESS juridique],"")</f>
        <v>280001199</v>
      </c>
      <c r="D347" t="str">
        <f>_xlfn.XLOOKUP(C347,bdd_V102[FINESS juridique],bdd_V102[Raison sociale juridique],"")</f>
        <v>SCTE NVL  EXPL CL ST FRANCOIS</v>
      </c>
      <c r="E347" s="1" t="str">
        <f>_xlfn.XLOOKUP(C347,bdd_V102[FINESS juridique],bdd_V102[[Région du FINESS juridique ]],"")</f>
        <v>CENTRE-VAL DE LOIRE</v>
      </c>
      <c r="F347" s="1">
        <f>SUMIFS(bdd_V102[Activité combinée],bdd_V102[FINESS Géographique],A347)</f>
        <v>47070</v>
      </c>
      <c r="G347" s="1" t="str">
        <f>_xlfn.XLOOKUP(A347,bdd_V102[FINESS Géographique],bdd_V102[Validation prérequis SUN-ES],"")</f>
        <v>Oui</v>
      </c>
    </row>
    <row r="348" spans="1:7">
      <c r="A348" s="1">
        <v>280506015</v>
      </c>
      <c r="B348" t="str">
        <f>_xlfn.XLOOKUP(A348,bdd_V102[FINESS Géographique],bdd_V102[[Raison sociale ]],"")</f>
        <v>LE C.A.L.M.E. ILLIERS COMBRAY</v>
      </c>
      <c r="C348" s="146">
        <f>_xlfn.XLOOKUP(A348,bdd_V102[FINESS Géographique],bdd_V102[FINESS juridique],"")</f>
        <v>280001264</v>
      </c>
      <c r="D348" t="str">
        <f>_xlfn.XLOOKUP(C348,bdd_V102[FINESS juridique],bdd_V102[Raison sociale juridique],"")</f>
        <v>SARL LE CALME</v>
      </c>
      <c r="E348" s="1" t="str">
        <f>_xlfn.XLOOKUP(C348,bdd_V102[FINESS juridique],bdd_V102[[Région du FINESS juridique ]],"")</f>
        <v>CENTRE-VAL DE LOIRE</v>
      </c>
      <c r="F348" s="1">
        <f>SUMIFS(bdd_V102[Activité combinée],bdd_V102[FINESS Géographique],A348)</f>
        <v>7534</v>
      </c>
      <c r="G348" s="1" t="str">
        <f>_xlfn.XLOOKUP(A348,bdd_V102[FINESS Géographique],bdd_V102[Validation prérequis SUN-ES],"")</f>
        <v>Oui</v>
      </c>
    </row>
    <row r="349" spans="1:7">
      <c r="A349" s="1">
        <v>280505264</v>
      </c>
      <c r="B349" t="str">
        <f>_xlfn.XLOOKUP(A349,bdd_V102[FINESS Géographique],bdd_V102[[Raison sociale ]],"")</f>
        <v>CLINIQUE  LA BOISSIERE</v>
      </c>
      <c r="C349" s="146">
        <f>_xlfn.XLOOKUP(A349,bdd_V102[FINESS Géographique],bdd_V102[FINESS juridique],"")</f>
        <v>280006370</v>
      </c>
      <c r="D349" t="str">
        <f>_xlfn.XLOOKUP(C349,bdd_V102[FINESS juridique],bdd_V102[Raison sociale juridique],"")</f>
        <v>SAS CSR  LA BOISSIÃˆRE</v>
      </c>
      <c r="E349" s="1" t="str">
        <f>_xlfn.XLOOKUP(C349,bdd_V102[FINESS juridique],bdd_V102[[Région du FINESS juridique ]],"")</f>
        <v>CENTRE-VAL DE LOIRE</v>
      </c>
      <c r="F349" s="1">
        <f>SUMIFS(bdd_V102[Activité combinée],bdd_V102[FINESS Géographique],A349)</f>
        <v>14792.5</v>
      </c>
      <c r="G349" s="1" t="str">
        <f>_xlfn.XLOOKUP(A349,bdd_V102[FINESS Géographique],bdd_V102[Validation prérequis SUN-ES],"")</f>
        <v>Non</v>
      </c>
    </row>
    <row r="350" spans="1:7">
      <c r="A350" s="1">
        <v>290000140</v>
      </c>
      <c r="B350" t="str">
        <f>_xlfn.XLOOKUP(A350,bdd_V102[FINESS Géographique],bdd_V102[[Raison sociale ]],"")</f>
        <v>CLINIQUE PASTEUR LANROZE</v>
      </c>
      <c r="C350" s="146">
        <f>_xlfn.XLOOKUP(A350,bdd_V102[FINESS Géographique],bdd_V102[FINESS juridique],"")</f>
        <v>290000447</v>
      </c>
      <c r="D350" t="str">
        <f>_xlfn.XLOOKUP(C350,bdd_V102[FINESS juridique],bdd_V102[Raison sociale juridique],"")</f>
        <v>SAS CLINIQUE PASTEUR LANROZE</v>
      </c>
      <c r="E350" s="1" t="str">
        <f>_xlfn.XLOOKUP(C350,bdd_V102[FINESS juridique],bdd_V102[[Région du FINESS juridique ]],"")</f>
        <v>BRETAGNE</v>
      </c>
      <c r="F350" s="1">
        <f>SUMIFS(bdd_V102[Activité combinée],bdd_V102[FINESS Géographique],A350)</f>
        <v>45116</v>
      </c>
      <c r="G350" s="1" t="str">
        <f>_xlfn.XLOOKUP(A350,bdd_V102[FINESS Géographique],bdd_V102[Validation prérequis SUN-ES],"")</f>
        <v>Oui</v>
      </c>
    </row>
    <row r="351" spans="1:7">
      <c r="A351" s="1">
        <v>290036375</v>
      </c>
      <c r="B351" t="str">
        <f>_xlfn.XLOOKUP(A351,bdd_V102[FINESS Géographique],bdd_V102[[Raison sociale ]],"")</f>
        <v>HAD DU PONANT SITE CLINIQUE GD LARGE</v>
      </c>
      <c r="C351" s="146">
        <f>_xlfn.XLOOKUP(A351,bdd_V102[FINESS Géographique],bdd_V102[FINESS juridique],"")</f>
        <v>290000447</v>
      </c>
      <c r="D351" t="str">
        <f>_xlfn.XLOOKUP(C351,bdd_V102[FINESS juridique],bdd_V102[Raison sociale juridique],"")</f>
        <v>SAS CLINIQUE PASTEUR LANROZE</v>
      </c>
      <c r="E351" s="1" t="str">
        <f>_xlfn.XLOOKUP(C351,bdd_V102[FINESS juridique],bdd_V102[[Région du FINESS juridique ]],"")</f>
        <v>BRETAGNE</v>
      </c>
      <c r="F351" s="1">
        <f>SUMIFS(bdd_V102[Activité combinée],bdd_V102[FINESS Géographique],A351)</f>
        <v>16777</v>
      </c>
      <c r="G351" s="1" t="str">
        <f>_xlfn.XLOOKUP(A351,bdd_V102[FINESS Géographique],bdd_V102[Validation prérequis SUN-ES],"")</f>
        <v>Non</v>
      </c>
    </row>
    <row r="352" spans="1:7">
      <c r="A352" s="1">
        <v>290000827</v>
      </c>
      <c r="B352" t="str">
        <f>_xlfn.XLOOKUP(A352,bdd_V102[FINESS Géographique],bdd_V102[[Raison sociale ]],"")</f>
        <v>FONDATION ILDYS SITE DE TY-YANN</v>
      </c>
      <c r="C352" s="146">
        <f>_xlfn.XLOOKUP(A352,bdd_V102[FINESS Géographique],bdd_V102[FINESS juridique],"")</f>
        <v>290000546</v>
      </c>
      <c r="D352" t="str">
        <f>_xlfn.XLOOKUP(C352,bdd_V102[FINESS juridique],bdd_V102[Raison sociale juridique],"")</f>
        <v>FONDATION ILDYS</v>
      </c>
      <c r="E352" s="1" t="str">
        <f>_xlfn.XLOOKUP(C352,bdd_V102[FINESS juridique],bdd_V102[[Région du FINESS juridique ]],"")</f>
        <v>BRETAGNE</v>
      </c>
      <c r="F352" s="1">
        <f>SUMIFS(bdd_V102[Activité combinée],bdd_V102[FINESS Géographique],A352)</f>
        <v>24276.5</v>
      </c>
      <c r="G352" s="1" t="str">
        <f>_xlfn.XLOOKUP(A352,bdd_V102[FINESS Géographique],bdd_V102[Validation prérequis SUN-ES],"")</f>
        <v>Oui</v>
      </c>
    </row>
    <row r="353" spans="1:7">
      <c r="A353" s="1">
        <v>290000975</v>
      </c>
      <c r="B353" t="str">
        <f>_xlfn.XLOOKUP(A353,bdd_V102[FINESS Géographique],bdd_V102[[Raison sociale ]],"")</f>
        <v>FONDATION ILDYS SITE DE PERHARIDY</v>
      </c>
      <c r="C353" s="146">
        <f>_xlfn.XLOOKUP(A353,bdd_V102[FINESS Géographique],bdd_V102[FINESS juridique],"")</f>
        <v>290000546</v>
      </c>
      <c r="D353" t="str">
        <f>_xlfn.XLOOKUP(C353,bdd_V102[FINESS juridique],bdd_V102[Raison sociale juridique],"")</f>
        <v>FONDATION ILDYS</v>
      </c>
      <c r="E353" s="1" t="str">
        <f>_xlfn.XLOOKUP(C353,bdd_V102[FINESS juridique],bdd_V102[[Région du FINESS juridique ]],"")</f>
        <v>BRETAGNE</v>
      </c>
      <c r="F353" s="1">
        <f>SUMIFS(bdd_V102[Activité combinée],bdd_V102[FINESS Géographique],A353)</f>
        <v>31404</v>
      </c>
      <c r="G353" s="1" t="str">
        <f>_xlfn.XLOOKUP(A353,bdd_V102[FINESS Géographique],bdd_V102[Validation prérequis SUN-ES],"")</f>
        <v>Oui</v>
      </c>
    </row>
    <row r="354" spans="1:7">
      <c r="A354" s="1">
        <v>290000983</v>
      </c>
      <c r="B354" t="str">
        <f>_xlfn.XLOOKUP(A354,bdd_V102[FINESS Géographique],bdd_V102[[Raison sociale ]],"")</f>
        <v>FONDATION ILDYS SITE ST LUC</v>
      </c>
      <c r="C354" s="146">
        <f>_xlfn.XLOOKUP(A354,bdd_V102[FINESS Géographique],bdd_V102[FINESS juridique],"")</f>
        <v>290000546</v>
      </c>
      <c r="D354" t="str">
        <f>_xlfn.XLOOKUP(C354,bdd_V102[FINESS juridique],bdd_V102[Raison sociale juridique],"")</f>
        <v>FONDATION ILDYS</v>
      </c>
      <c r="E354" s="1" t="str">
        <f>_xlfn.XLOOKUP(C354,bdd_V102[FINESS juridique],bdd_V102[[Région du FINESS juridique ]],"")</f>
        <v>BRETAGNE</v>
      </c>
      <c r="F354" s="1">
        <f>SUMIFS(bdd_V102[Activité combinée],bdd_V102[FINESS Géographique],A354)</f>
        <v>3951.5</v>
      </c>
      <c r="G354" s="1" t="str">
        <f>_xlfn.XLOOKUP(A354,bdd_V102[FINESS Géographique],bdd_V102[Validation prérequis SUN-ES],"")</f>
        <v>Oui</v>
      </c>
    </row>
    <row r="355" spans="1:7">
      <c r="A355" s="1">
        <v>290000736</v>
      </c>
      <c r="B355" t="str">
        <f>_xlfn.XLOOKUP(A355,bdd_V102[FINESS Géographique],bdd_V102[[Raison sociale ]],"")</f>
        <v>CLINIQUE DE L'IROISE</v>
      </c>
      <c r="C355" s="146">
        <f>_xlfn.XLOOKUP(A355,bdd_V102[FINESS Géographique],bdd_V102[FINESS juridique],"")</f>
        <v>290000991</v>
      </c>
      <c r="D355" t="str">
        <f>_xlfn.XLOOKUP(C355,bdd_V102[FINESS juridique],bdd_V102[Raison sociale juridique],"")</f>
        <v>S.A. CLINIQUE DE L'IROISE</v>
      </c>
      <c r="E355" s="1" t="str">
        <f>_xlfn.XLOOKUP(C355,bdd_V102[FINESS juridique],bdd_V102[[Région du FINESS juridique ]],"")</f>
        <v>BRETAGNE</v>
      </c>
      <c r="F355" s="1">
        <f>SUMIFS(bdd_V102[Activité combinée],bdd_V102[FINESS Géographique],A355)</f>
        <v>13240.25</v>
      </c>
      <c r="G355" s="1" t="str">
        <f>_xlfn.XLOOKUP(A355,bdd_V102[FINESS Géographique],bdd_V102[Validation prérequis SUN-ES],"")</f>
        <v>Oui</v>
      </c>
    </row>
    <row r="356" spans="1:7">
      <c r="A356" s="1">
        <v>290000744</v>
      </c>
      <c r="B356" t="str">
        <f>_xlfn.XLOOKUP(A356,bdd_V102[FINESS Géographique],bdd_V102[[Raison sociale ]],"")</f>
        <v>CLINIQUE PEN AN DALAR</v>
      </c>
      <c r="C356" s="146">
        <f>_xlfn.XLOOKUP(A356,bdd_V102[FINESS Géographique],bdd_V102[FINESS juridique],"")</f>
        <v>290001007</v>
      </c>
      <c r="D356" t="str">
        <f>_xlfn.XLOOKUP(C356,bdd_V102[FINESS juridique],bdd_V102[Raison sociale juridique],"")</f>
        <v>S.A. CLINIQUE DE PEN-AR-DALAR</v>
      </c>
      <c r="E356" s="1" t="str">
        <f>_xlfn.XLOOKUP(C356,bdd_V102[FINESS juridique],bdd_V102[[Région du FINESS juridique ]],"")</f>
        <v>BRETAGNE</v>
      </c>
      <c r="F356" s="1">
        <f>SUMIFS(bdd_V102[Activité combinée],bdd_V102[FINESS Géographique],A356)</f>
        <v>26476.75</v>
      </c>
      <c r="G356" s="1" t="str">
        <f>_xlfn.XLOOKUP(A356,bdd_V102[FINESS Géographique],bdd_V102[Validation prérequis SUN-ES],"")</f>
        <v>Oui</v>
      </c>
    </row>
    <row r="357" spans="1:7">
      <c r="A357" s="1">
        <v>290023431</v>
      </c>
      <c r="B357" t="str">
        <f>_xlfn.XLOOKUP(A357,bdd_V102[FINESS Géographique],bdd_V102[[Raison sociale ]],"")</f>
        <v>SAS CLINIQUE DE LA BAIE</v>
      </c>
      <c r="C357" s="146">
        <f>_xlfn.XLOOKUP(A357,bdd_V102[FINESS Géographique],bdd_V102[FINESS juridique],"")</f>
        <v>290001049</v>
      </c>
      <c r="D357" t="str">
        <f>_xlfn.XLOOKUP(C357,bdd_V102[FINESS juridique],bdd_V102[Raison sociale juridique],"")</f>
        <v>SAS CLINIQUE DE LA BAIE</v>
      </c>
      <c r="E357" s="1" t="str">
        <f>_xlfn.XLOOKUP(C357,bdd_V102[FINESS juridique],bdd_V102[[Région du FINESS juridique ]],"")</f>
        <v>BRETAGNE</v>
      </c>
      <c r="F357" s="1">
        <f>SUMIFS(bdd_V102[Activité combinée],bdd_V102[FINESS Géographique],A357)</f>
        <v>13742.5</v>
      </c>
      <c r="G357" s="1" t="str">
        <f>_xlfn.XLOOKUP(A357,bdd_V102[FINESS Géographique],bdd_V102[Validation prérequis SUN-ES],"")</f>
        <v>Oui</v>
      </c>
    </row>
    <row r="358" spans="1:7">
      <c r="A358" s="1">
        <v>290004142</v>
      </c>
      <c r="B358" t="str">
        <f>_xlfn.XLOOKUP(A358,bdd_V102[FINESS Géographique],bdd_V102[[Raison sociale ]],"")</f>
        <v>CLINIQUE DU GRAND LARGE</v>
      </c>
      <c r="C358" s="146">
        <f>_xlfn.XLOOKUP(A358,bdd_V102[FINESS Géographique],bdd_V102[FINESS juridique],"")</f>
        <v>290022508</v>
      </c>
      <c r="D358" t="str">
        <f>_xlfn.XLOOKUP(C358,bdd_V102[FINESS juridique],bdd_V102[Raison sociale juridique],"")</f>
        <v>SA KERAUDREN GRAND LARGE</v>
      </c>
      <c r="E358" s="1" t="str">
        <f>_xlfn.XLOOKUP(C358,bdd_V102[FINESS juridique],bdd_V102[[Région du FINESS juridique ]],"")</f>
        <v>BRETAGNE</v>
      </c>
      <c r="F358" s="1">
        <f>SUMIFS(bdd_V102[Activité combinée],bdd_V102[FINESS Géographique],A358)</f>
        <v>15238</v>
      </c>
      <c r="G358" s="1" t="str">
        <f>_xlfn.XLOOKUP(A358,bdd_V102[FINESS Géographique],bdd_V102[Validation prérequis SUN-ES],"")</f>
        <v>Oui</v>
      </c>
    </row>
    <row r="359" spans="1:7">
      <c r="A359" s="1">
        <v>290019777</v>
      </c>
      <c r="B359" t="str">
        <f>_xlfn.XLOOKUP(A359,bdd_V102[FINESS Géographique],bdd_V102[[Raison sociale ]],"")</f>
        <v>POLYCLINIQUE DE KERAUDREN</v>
      </c>
      <c r="C359" s="146">
        <f>_xlfn.XLOOKUP(A359,bdd_V102[FINESS Géographique],bdd_V102[FINESS juridique],"")</f>
        <v>290022508</v>
      </c>
      <c r="D359" t="str">
        <f>_xlfn.XLOOKUP(C359,bdd_V102[FINESS juridique],bdd_V102[Raison sociale juridique],"")</f>
        <v>SA KERAUDREN GRAND LARGE</v>
      </c>
      <c r="E359" s="1" t="str">
        <f>_xlfn.XLOOKUP(C359,bdd_V102[FINESS juridique],bdd_V102[[Région du FINESS juridique ]],"")</f>
        <v>BRETAGNE</v>
      </c>
      <c r="F359" s="1">
        <f>SUMIFS(bdd_V102[Activité combinée],bdd_V102[FINESS Géographique],A359)</f>
        <v>68017.5</v>
      </c>
      <c r="G359" s="1" t="str">
        <f>_xlfn.XLOOKUP(A359,bdd_V102[FINESS Géographique],bdd_V102[Validation prérequis SUN-ES],"")</f>
        <v>Oui</v>
      </c>
    </row>
    <row r="360" spans="1:7">
      <c r="A360" s="1">
        <v>290036540</v>
      </c>
      <c r="B360" t="str">
        <f>_xlfn.XLOOKUP(A360,bdd_V102[FINESS Géographique],bdd_V102[[Raison sociale ]],"")</f>
        <v>CLIN MUTUALISTE BRETAGNE OCCIDENTALE</v>
      </c>
      <c r="C360" s="146">
        <f>_xlfn.XLOOKUP(A360,bdd_V102[FINESS Géographique],bdd_V102[FINESS juridique],"")</f>
        <v>290029974</v>
      </c>
      <c r="D360" t="str">
        <f>_xlfn.XLOOKUP(C360,bdd_V102[FINESS juridique],bdd_V102[Raison sociale juridique],"")</f>
        <v>SAS CLIN MUT BRETAGNE OCCIDENTALE</v>
      </c>
      <c r="E360" s="1" t="str">
        <f>_xlfn.XLOOKUP(C360,bdd_V102[FINESS juridique],bdd_V102[[Région du FINESS juridique ]],"")</f>
        <v>BRETAGNE</v>
      </c>
      <c r="F360" s="1">
        <f>SUMIFS(bdd_V102[Activité combinée],bdd_V102[FINESS Géographique],A360)</f>
        <v>30504</v>
      </c>
      <c r="G360" s="1" t="str">
        <f>_xlfn.XLOOKUP(A360,bdd_V102[FINESS Géographique],bdd_V102[Validation prérequis SUN-ES],"")</f>
        <v>Non</v>
      </c>
    </row>
    <row r="361" spans="1:7">
      <c r="A361" s="1">
        <v>300780210</v>
      </c>
      <c r="B361" t="str">
        <f>_xlfn.XLOOKUP(A361,bdd_V102[FINESS Géographique],bdd_V102[[Raison sociale ]],"")</f>
        <v>CL BELLE RIVE VILLENEUVE LES AVIGNON</v>
      </c>
      <c r="C361" s="146">
        <f>_xlfn.XLOOKUP(A361,bdd_V102[FINESS Géographique],bdd_V102[FINESS juridique],"")</f>
        <v>300000148</v>
      </c>
      <c r="D361" t="str">
        <f>_xlfn.XLOOKUP(C361,bdd_V102[FINESS juridique],bdd_V102[Raison sociale juridique],"")</f>
        <v>SAS CL BELLE RIVE</v>
      </c>
      <c r="E361" s="1" t="str">
        <f>_xlfn.XLOOKUP(C361,bdd_V102[FINESS juridique],bdd_V102[[Région du FINESS juridique ]],"")</f>
        <v>OCCITANIE</v>
      </c>
      <c r="F361" s="1">
        <f>SUMIFS(bdd_V102[Activité combinée],bdd_V102[FINESS Géographique],A361)</f>
        <v>29252</v>
      </c>
      <c r="G361" s="1" t="str">
        <f>_xlfn.XLOOKUP(A361,bdd_V102[FINESS Géographique],bdd_V102[Validation prérequis SUN-ES],"")</f>
        <v>Oui</v>
      </c>
    </row>
    <row r="362" spans="1:7">
      <c r="A362" s="1">
        <v>300780251</v>
      </c>
      <c r="B362" t="str">
        <f>_xlfn.XLOOKUP(A362,bdd_V102[FINESS Géographique],bdd_V102[[Raison sociale ]],"")</f>
        <v>CL NEURO PSYCHIATRIQUE QUISSAC</v>
      </c>
      <c r="C362" s="146">
        <f>_xlfn.XLOOKUP(A362,bdd_V102[FINESS Géographique],bdd_V102[FINESS juridique],"")</f>
        <v>300000189</v>
      </c>
      <c r="D362" t="str">
        <f>_xlfn.XLOOKUP(C362,bdd_V102[FINESS juridique],bdd_V102[Raison sociale juridique],"")</f>
        <v>SAS CL NEURO PSYCHIATRIQUE</v>
      </c>
      <c r="E362" s="1" t="str">
        <f>_xlfn.XLOOKUP(C362,bdd_V102[FINESS juridique],bdd_V102[[Région du FINESS juridique ]],"")</f>
        <v>OCCITANIE</v>
      </c>
      <c r="F362" s="1">
        <f>SUMIFS(bdd_V102[Activité combinée],bdd_V102[FINESS Géographique],A362)</f>
        <v>32412.5</v>
      </c>
      <c r="G362" s="1" t="str">
        <f>_xlfn.XLOOKUP(A362,bdd_V102[FINESS Géographique],bdd_V102[Validation prérequis SUN-ES],"")</f>
        <v>Oui</v>
      </c>
    </row>
    <row r="363" spans="1:7">
      <c r="A363" s="1">
        <v>300780269</v>
      </c>
      <c r="B363" t="str">
        <f>_xlfn.XLOOKUP(A363,bdd_V102[FINESS Géographique],bdd_V102[[Raison sociale ]],"")</f>
        <v>CL LES SOPHORAS NIMES</v>
      </c>
      <c r="C363" s="146">
        <f>_xlfn.XLOOKUP(A363,bdd_V102[FINESS Géographique],bdd_V102[FINESS juridique],"")</f>
        <v>300000197</v>
      </c>
      <c r="D363" t="str">
        <f>_xlfn.XLOOKUP(C363,bdd_V102[FINESS juridique],bdd_V102[Raison sociale juridique],"")</f>
        <v>SA CL LES SOPHORAS</v>
      </c>
      <c r="E363" s="1" t="str">
        <f>_xlfn.XLOOKUP(C363,bdd_V102[FINESS juridique],bdd_V102[[Région du FINESS juridique ]],"")</f>
        <v>OCCITANIE</v>
      </c>
      <c r="F363" s="1">
        <f>SUMIFS(bdd_V102[Activité combinée],bdd_V102[FINESS Géographique],A363)</f>
        <v>18081.75</v>
      </c>
      <c r="G363" s="1" t="str">
        <f>_xlfn.XLOOKUP(A363,bdd_V102[FINESS Géographique],bdd_V102[Validation prérequis SUN-ES],"")</f>
        <v>Non</v>
      </c>
    </row>
    <row r="364" spans="1:7">
      <c r="A364" s="1">
        <v>300002508</v>
      </c>
      <c r="B364" t="str">
        <f>_xlfn.XLOOKUP(A364,bdd_V102[FINESS Géographique],bdd_V102[[Raison sociale ]],"")</f>
        <v>CL DU GRAND AVIGNON LES ANGLES</v>
      </c>
      <c r="C364" s="146">
        <f>_xlfn.XLOOKUP(A364,bdd_V102[FINESS Géographique],bdd_V102[FINESS juridique],"")</f>
        <v>300000213</v>
      </c>
      <c r="D364" t="str">
        <f>_xlfn.XLOOKUP(C364,bdd_V102[FINESS juridique],bdd_V102[Raison sociale juridique],"")</f>
        <v xml:space="preserve">	SAS CL DU GD AVIGNON - GROUPE NOALYS</v>
      </c>
      <c r="E364" s="1" t="str">
        <f>_xlfn.XLOOKUP(C364,bdd_V102[FINESS juridique],bdd_V102[[Région du FINESS juridique ]],"")</f>
        <v>OCCITANIE</v>
      </c>
      <c r="F364" s="1">
        <f>SUMIFS(bdd_V102[Activité combinée],bdd_V102[FINESS Géographique],A364)</f>
        <v>5879.5</v>
      </c>
      <c r="G364" s="1" t="str">
        <f>_xlfn.XLOOKUP(A364,bdd_V102[FINESS Géographique],bdd_V102[Validation prérequis SUN-ES],"")</f>
        <v>Oui</v>
      </c>
    </row>
    <row r="365" spans="1:7">
      <c r="A365" s="1">
        <v>300002128</v>
      </c>
      <c r="B365" t="str">
        <f>_xlfn.XLOOKUP(A365,bdd_V102[FINESS Géographique],bdd_V102[[Raison sociale ]],"")</f>
        <v>CHATEAU DE COULORGUES BAGNOLS SUR CEZE</v>
      </c>
      <c r="C365" s="146">
        <f>_xlfn.XLOOKUP(A365,bdd_V102[FINESS Géographique],bdd_V102[FINESS juridique],"")</f>
        <v>300000247</v>
      </c>
      <c r="D365" t="str">
        <f>_xlfn.XLOOKUP(C365,bdd_V102[FINESS juridique],bdd_V102[Raison sociale juridique],"")</f>
        <v>ASVMT</v>
      </c>
      <c r="E365" s="1" t="str">
        <f>_xlfn.XLOOKUP(C365,bdd_V102[FINESS juridique],bdd_V102[[Région du FINESS juridique ]],"")</f>
        <v>OCCITANIE</v>
      </c>
      <c r="F365" s="1">
        <f>SUMIFS(bdd_V102[Activité combinée],bdd_V102[FINESS Géographique],A365)</f>
        <v>7984</v>
      </c>
      <c r="G365" s="1" t="str">
        <f>_xlfn.XLOOKUP(A365,bdd_V102[FINESS Géographique],bdd_V102[Validation prérequis SUN-ES],"")</f>
        <v>Non</v>
      </c>
    </row>
    <row r="366" spans="1:7">
      <c r="A366" s="1">
        <v>300780764</v>
      </c>
      <c r="B366" t="str">
        <f>_xlfn.XLOOKUP(A366,bdd_V102[FINESS Géographique],bdd_V102[[Raison sociale ]],"")</f>
        <v>CENTRE LE PEYRON NIMES</v>
      </c>
      <c r="C366" s="146">
        <f>_xlfn.XLOOKUP(A366,bdd_V102[FINESS Géographique],bdd_V102[FINESS juridique],"")</f>
        <v>300000387</v>
      </c>
      <c r="D366" t="str">
        <f>_xlfn.XLOOKUP(C366,bdd_V102[FINESS juridique],bdd_V102[Raison sociale juridique],"")</f>
        <v>AEMC</v>
      </c>
      <c r="E366" s="1" t="str">
        <f>_xlfn.XLOOKUP(C366,bdd_V102[FINESS juridique],bdd_V102[[Région du FINESS juridique ]],"")</f>
        <v>OCCITANIE</v>
      </c>
      <c r="F366" s="1">
        <f>SUMIFS(bdd_V102[Activité combinée],bdd_V102[FINESS Géographique],A366)</f>
        <v>4780.25</v>
      </c>
      <c r="G366" s="1" t="str">
        <f>_xlfn.XLOOKUP(A366,bdd_V102[FINESS Géographique],bdd_V102[Validation prérequis SUN-ES],"")</f>
        <v>Non</v>
      </c>
    </row>
    <row r="367" spans="1:7">
      <c r="A367" s="1">
        <v>300781424</v>
      </c>
      <c r="B367" t="str">
        <f>_xlfn.XLOOKUP(A367,bdd_V102[FINESS Géographique],bdd_V102[[Raison sociale ]],"")</f>
        <v>CL LA CAMARGUE BOUILLARGUES</v>
      </c>
      <c r="C367" s="146">
        <f>_xlfn.XLOOKUP(A367,bdd_V102[FINESS Géographique],bdd_V102[FINESS juridique],"")</f>
        <v>300000692</v>
      </c>
      <c r="D367" t="str">
        <f>_xlfn.XLOOKUP(C367,bdd_V102[FINESS juridique],bdd_V102[Raison sociale juridique],"")</f>
        <v>SAS CL LA CAMARGUE MONT DUPLAN</v>
      </c>
      <c r="E367" s="1" t="str">
        <f>_xlfn.XLOOKUP(C367,bdd_V102[FINESS juridique],bdd_V102[[Région du FINESS juridique ]],"")</f>
        <v>OCCITANIE</v>
      </c>
      <c r="F367" s="1">
        <f>SUMIFS(bdd_V102[Activité combinée],bdd_V102[FINESS Géographique],A367)</f>
        <v>12919.75</v>
      </c>
      <c r="G367" s="1" t="str">
        <f>_xlfn.XLOOKUP(A367,bdd_V102[FINESS Géographique],bdd_V102[Validation prérequis SUN-ES],"")</f>
        <v>Oui</v>
      </c>
    </row>
    <row r="368" spans="1:7">
      <c r="A368" s="1">
        <v>300781440</v>
      </c>
      <c r="B368" t="str">
        <f>_xlfn.XLOOKUP(A368,bdd_V102[FINESS Géographique],bdd_V102[[Raison sociale ]],"")</f>
        <v>CTRE SSR DOMAINE DU CROS QUISSAC</v>
      </c>
      <c r="C368" s="146">
        <f>_xlfn.XLOOKUP(A368,bdd_V102[FINESS Géographique],bdd_V102[FINESS juridique],"")</f>
        <v>300000700</v>
      </c>
      <c r="D368" t="str">
        <f>_xlfn.XLOOKUP(C368,bdd_V102[FINESS juridique],bdd_V102[Raison sociale juridique],"")</f>
        <v>SAS SOCIETE EXPLOITATION DU CROS</v>
      </c>
      <c r="E368" s="1" t="str">
        <f>_xlfn.XLOOKUP(C368,bdd_V102[FINESS juridique],bdd_V102[[Région du FINESS juridique ]],"")</f>
        <v>OCCITANIE</v>
      </c>
      <c r="F368" s="1">
        <f>SUMIFS(bdd_V102[Activité combinée],bdd_V102[FINESS Géographique],A368)</f>
        <v>8966.5</v>
      </c>
      <c r="G368" s="1" t="str">
        <f>_xlfn.XLOOKUP(A368,bdd_V102[FINESS Géographique],bdd_V102[Validation prérequis SUN-ES],"")</f>
        <v>Oui</v>
      </c>
    </row>
    <row r="369" spans="1:7">
      <c r="A369" s="1">
        <v>300017209</v>
      </c>
      <c r="B369" t="str">
        <f>_xlfn.XLOOKUP(A369,bdd_V102[FINESS Géographique],bdd_V102[[Raison sociale ]],"")</f>
        <v>KENVAL ICG NIMES</v>
      </c>
      <c r="C369" s="146">
        <f>_xlfn.XLOOKUP(A369,bdd_V102[FINESS Géographique],bdd_V102[FINESS juridique],"")</f>
        <v>300000726</v>
      </c>
      <c r="D369" t="str">
        <f>_xlfn.XLOOKUP(C369,bdd_V102[FINESS juridique],bdd_V102[Raison sociale juridique],"")</f>
        <v>SAS KENVAL</v>
      </c>
      <c r="E369" s="1" t="str">
        <f>_xlfn.XLOOKUP(C369,bdd_V102[FINESS juridique],bdd_V102[[Région du FINESS juridique ]],"")</f>
        <v>OCCITANIE</v>
      </c>
      <c r="F369" s="1">
        <f>SUMIFS(bdd_V102[Activité combinée],bdd_V102[FINESS Géographique],A369)</f>
        <v>11836.5</v>
      </c>
      <c r="G369" s="1" t="str">
        <f>_xlfn.XLOOKUP(A369,bdd_V102[FINESS Géographique],bdd_V102[Validation prérequis SUN-ES],"")</f>
        <v>Oui</v>
      </c>
    </row>
    <row r="370" spans="1:7">
      <c r="A370" s="1">
        <v>300780285</v>
      </c>
      <c r="B370" t="str">
        <f>_xlfn.XLOOKUP(A370,bdd_V102[FINESS Géographique],bdd_V102[[Raison sociale ]],"")</f>
        <v>CL VALDEGOUR NIMES</v>
      </c>
      <c r="C370" s="146">
        <f>_xlfn.XLOOKUP(A370,bdd_V102[FINESS Géographique],bdd_V102[FINESS juridique],"")</f>
        <v>300000726</v>
      </c>
      <c r="D370" t="str">
        <f>_xlfn.XLOOKUP(C370,bdd_V102[FINESS juridique],bdd_V102[Raison sociale juridique],"")</f>
        <v>SAS KENVAL</v>
      </c>
      <c r="E370" s="1" t="str">
        <f>_xlfn.XLOOKUP(C370,bdd_V102[FINESS juridique],bdd_V102[[Région du FINESS juridique ]],"")</f>
        <v>OCCITANIE</v>
      </c>
      <c r="F370" s="1">
        <f>SUMIFS(bdd_V102[Activité combinée],bdd_V102[FINESS Géographique],A370)</f>
        <v>19368</v>
      </c>
      <c r="G370" s="1" t="str">
        <f>_xlfn.XLOOKUP(A370,bdd_V102[FINESS Géographique],bdd_V102[Validation prérequis SUN-ES],"")</f>
        <v>Oui</v>
      </c>
    </row>
    <row r="371" spans="1:7">
      <c r="A371" s="1">
        <v>300002896</v>
      </c>
      <c r="B371" t="str">
        <f>_xlfn.XLOOKUP(A371,bdd_V102[FINESS Géographique],bdd_V102[[Raison sociale ]],"")</f>
        <v>HJ PIJ LA CALADE NIMES EST CIGALIERES</v>
      </c>
      <c r="C371" s="146">
        <f>_xlfn.XLOOKUP(A371,bdd_V102[FINESS Géographique],bdd_V102[FINESS juridique],"")</f>
        <v>300000759</v>
      </c>
      <c r="D371" t="str">
        <f>_xlfn.XLOOKUP(C371,bdd_V102[FINESS juridique],bdd_V102[Raison sociale juridique],"")</f>
        <v>CL DU GD AVIGNON</v>
      </c>
      <c r="E371" s="1" t="str">
        <f>_xlfn.XLOOKUP(C371,bdd_V102[FINESS juridique],bdd_V102[[Région du FINESS juridique ]],"")</f>
        <v>OCCITANIE</v>
      </c>
      <c r="F371" s="1">
        <f>SUMIFS(bdd_V102[Activité combinée],bdd_V102[FINESS Géographique],A371)</f>
        <v>133.25</v>
      </c>
      <c r="G371" s="1" t="str">
        <f>_xlfn.XLOOKUP(A371,bdd_V102[FINESS Géographique],bdd_V102[Validation prérequis SUN-ES],"")</f>
        <v>Non</v>
      </c>
    </row>
    <row r="372" spans="1:7">
      <c r="A372" s="1">
        <v>300786753</v>
      </c>
      <c r="B372" t="str">
        <f>_xlfn.XLOOKUP(A372,bdd_V102[FINESS Géographique],bdd_V102[[Raison sociale ]],"")</f>
        <v>CMPEA LE BOSQUET</v>
      </c>
      <c r="C372" s="146">
        <f>_xlfn.XLOOKUP(A372,bdd_V102[FINESS Géographique],bdd_V102[FINESS juridique],"")</f>
        <v>300000759</v>
      </c>
      <c r="D372" t="str">
        <f>_xlfn.XLOOKUP(C372,bdd_V102[FINESS juridique],bdd_V102[Raison sociale juridique],"")</f>
        <v>CL DU GD AVIGNON</v>
      </c>
      <c r="E372" s="1" t="str">
        <f>_xlfn.XLOOKUP(C372,bdd_V102[FINESS juridique],bdd_V102[[Région du FINESS juridique ]],"")</f>
        <v>OCCITANIE</v>
      </c>
      <c r="F372" s="1">
        <f>SUMIFS(bdd_V102[Activité combinée],bdd_V102[FINESS Géographique],A372)</f>
        <v>157.25</v>
      </c>
      <c r="G372" s="1" t="str">
        <f>_xlfn.XLOOKUP(A372,bdd_V102[FINESS Géographique],bdd_V102[Validation prérequis SUN-ES],"")</f>
        <v>Non</v>
      </c>
    </row>
    <row r="373" spans="1:7">
      <c r="A373" s="1">
        <v>300012598</v>
      </c>
      <c r="B373" t="str">
        <f>_xlfn.XLOOKUP(A373,bdd_V102[FINESS Géographique],bdd_V102[[Raison sociale ]],"")</f>
        <v>GCS NEUROCHIRURGIE DU GARD</v>
      </c>
      <c r="C373" s="146">
        <f>_xlfn.XLOOKUP(A373,bdd_V102[FINESS Géographique],bdd_V102[FINESS juridique],"")</f>
        <v>300012580</v>
      </c>
      <c r="D373" t="str">
        <f>_xlfn.XLOOKUP(C373,bdd_V102[FINESS juridique],bdd_V102[Raison sociale juridique],"")</f>
        <v>GCS CENTRE NEUROCHIRURGIE DU GARD</v>
      </c>
      <c r="E373" s="1" t="str">
        <f>_xlfn.XLOOKUP(C373,bdd_V102[FINESS juridique],bdd_V102[[Région du FINESS juridique ]],"")</f>
        <v>OCCITANIE</v>
      </c>
      <c r="F373" s="1">
        <f>SUMIFS(bdd_V102[Activité combinée],bdd_V102[FINESS Géographique],A373)</f>
        <v>3636</v>
      </c>
      <c r="G373" s="1" t="str">
        <f>_xlfn.XLOOKUP(A373,bdd_V102[FINESS Géographique],bdd_V102[Validation prérequis SUN-ES],"")</f>
        <v>Non</v>
      </c>
    </row>
    <row r="374" spans="1:7">
      <c r="A374" s="1">
        <v>300013778</v>
      </c>
      <c r="B374" t="str">
        <f>_xlfn.XLOOKUP(A374,bdd_V102[FINESS Géographique],bdd_V102[[Raison sociale ]],"")</f>
        <v>HAD 3G SANTE NIMES</v>
      </c>
      <c r="C374" s="146">
        <f>_xlfn.XLOOKUP(A374,bdd_V102[FINESS Géographique],bdd_V102[FINESS juridique],"")</f>
        <v>300013760</v>
      </c>
      <c r="D374" t="str">
        <f>_xlfn.XLOOKUP(C374,bdd_V102[FINESS juridique],bdd_V102[Raison sociale juridique],"")</f>
        <v>SAS 3G SANTE</v>
      </c>
      <c r="E374" s="1" t="str">
        <f>_xlfn.XLOOKUP(C374,bdd_V102[FINESS juridique],bdd_V102[[Région du FINESS juridique ]],"")</f>
        <v>OCCITANIE</v>
      </c>
      <c r="F374" s="1">
        <f>SUMIFS(bdd_V102[Activité combinée],bdd_V102[FINESS Géographique],A374)</f>
        <v>25450</v>
      </c>
      <c r="G374" s="1" t="str">
        <f>_xlfn.XLOOKUP(A374,bdd_V102[FINESS Géographique],bdd_V102[Validation prérequis SUN-ES],"")</f>
        <v>Oui</v>
      </c>
    </row>
    <row r="375" spans="1:7">
      <c r="A375" s="1">
        <v>300014040</v>
      </c>
      <c r="B375" t="str">
        <f>_xlfn.XLOOKUP(A375,bdd_V102[FINESS Géographique],bdd_V102[[Raison sociale ]],"")</f>
        <v>GCS CTRE REEDUC GARD RHODANIEN BAGNOLS</v>
      </c>
      <c r="C375" s="146">
        <f>_xlfn.XLOOKUP(A375,bdd_V102[FINESS Géographique],bdd_V102[FINESS juridique],"")</f>
        <v>300014024</v>
      </c>
      <c r="D375" t="str">
        <f>_xlfn.XLOOKUP(C375,bdd_V102[FINESS juridique],bdd_V102[Raison sociale juridique],"")</f>
        <v>GCS CENTRE REEDUCATION GARD RHODANIEN</v>
      </c>
      <c r="E375" s="1" t="str">
        <f>_xlfn.XLOOKUP(C375,bdd_V102[FINESS juridique],bdd_V102[[Région du FINESS juridique ]],"")</f>
        <v>OCCITANIE</v>
      </c>
      <c r="F375" s="1">
        <f>SUMIFS(bdd_V102[Activité combinée],bdd_V102[FINESS Géographique],A375)</f>
        <v>10008.5</v>
      </c>
      <c r="G375" s="1" t="str">
        <f>_xlfn.XLOOKUP(A375,bdd_V102[FINESS Géographique],bdd_V102[Validation prérequis SUN-ES],"")</f>
        <v>Non</v>
      </c>
    </row>
    <row r="376" spans="1:7">
      <c r="A376" s="1">
        <v>300780442</v>
      </c>
      <c r="B376" t="str">
        <f>_xlfn.XLOOKUP(A376,bdd_V102[FINESS Géographique],bdd_V102[[Raison sociale ]],"")</f>
        <v>CTRE SSR LES CHATAIGNIERS MOLIERES CAV</v>
      </c>
      <c r="C376" s="146">
        <f>_xlfn.XLOOKUP(A376,bdd_V102[FINESS Géographique],bdd_V102[FINESS juridique],"")</f>
        <v>300017464</v>
      </c>
      <c r="D376" t="str">
        <f>_xlfn.XLOOKUP(C376,bdd_V102[FINESS juridique],bdd_V102[Raison sociale juridique],"")</f>
        <v>SAS LES CHATAIGNIERS</v>
      </c>
      <c r="E376" s="1" t="str">
        <f>_xlfn.XLOOKUP(C376,bdd_V102[FINESS juridique],bdd_V102[[Région du FINESS juridique ]],"")</f>
        <v>OCCITANIE</v>
      </c>
      <c r="F376" s="1">
        <f>SUMIFS(bdd_V102[Activité combinée],bdd_V102[FINESS Géographique],A376)</f>
        <v>9819</v>
      </c>
      <c r="G376" s="1" t="str">
        <f>_xlfn.XLOOKUP(A376,bdd_V102[FINESS Géographique],bdd_V102[Validation prérequis SUN-ES],"")</f>
        <v>Oui</v>
      </c>
    </row>
    <row r="377" spans="1:7">
      <c r="A377" s="1">
        <v>300780152</v>
      </c>
      <c r="B377" t="str">
        <f>_xlfn.XLOOKUP(A377,bdd_V102[FINESS Géographique],bdd_V102[[Raison sociale ]],"")</f>
        <v>HOPITAL PRIVE LES FRANCISCAINES NIMES</v>
      </c>
      <c r="C377" s="146">
        <f>_xlfn.XLOOKUP(A377,bdd_V102[FINESS Géographique],bdd_V102[FINESS juridique],"")</f>
        <v>300017985</v>
      </c>
      <c r="D377" t="str">
        <f>_xlfn.XLOOKUP(C377,bdd_V102[FINESS juridique],bdd_V102[Raison sociale juridique],"")</f>
        <v>SAS NOUVELLES CL NIMOISES</v>
      </c>
      <c r="E377" s="1" t="str">
        <f>_xlfn.XLOOKUP(C377,bdd_V102[FINESS juridique],bdd_V102[[Région du FINESS juridique ]],"")</f>
        <v>OCCITANIE</v>
      </c>
      <c r="F377" s="1">
        <f>SUMIFS(bdd_V102[Activité combinée],bdd_V102[FINESS Géographique],A377)</f>
        <v>47058</v>
      </c>
      <c r="G377" s="1" t="str">
        <f>_xlfn.XLOOKUP(A377,bdd_V102[FINESS Géographique],bdd_V102[Validation prérequis SUN-ES],"")</f>
        <v>Oui</v>
      </c>
    </row>
    <row r="378" spans="1:7">
      <c r="A378" s="1">
        <v>300788502</v>
      </c>
      <c r="B378" t="str">
        <f>_xlfn.XLOOKUP(A378,bdd_V102[FINESS Géographique],bdd_V102[[Raison sociale ]],"")</f>
        <v>POLYCLINIQUE GRAND SUD NIMES</v>
      </c>
      <c r="C378" s="146">
        <f>_xlfn.XLOOKUP(A378,bdd_V102[FINESS Géographique],bdd_V102[FINESS juridique],"")</f>
        <v>300017985</v>
      </c>
      <c r="D378" t="str">
        <f>_xlfn.XLOOKUP(C378,bdd_V102[FINESS juridique],bdd_V102[Raison sociale juridique],"")</f>
        <v>SAS NOUVELLES CL NIMOISES</v>
      </c>
      <c r="E378" s="1" t="str">
        <f>_xlfn.XLOOKUP(C378,bdd_V102[FINESS juridique],bdd_V102[[Région du FINESS juridique ]],"")</f>
        <v>OCCITANIE</v>
      </c>
      <c r="F378" s="1">
        <f>SUMIFS(bdd_V102[Activité combinée],bdd_V102[FINESS Géographique],A378)</f>
        <v>76473.5</v>
      </c>
      <c r="G378" s="1" t="str">
        <f>_xlfn.XLOOKUP(A378,bdd_V102[FINESS Géographique],bdd_V102[Validation prérequis SUN-ES],"")</f>
        <v>Oui</v>
      </c>
    </row>
    <row r="379" spans="1:7">
      <c r="A379" s="1">
        <v>300786274</v>
      </c>
      <c r="B379" t="str">
        <f>_xlfn.XLOOKUP(A379,bdd_V102[FINESS Géographique],bdd_V102[[Raison sociale ]],"")</f>
        <v>INSTITUT REINS AVEUGLES ARAMAV NIMES</v>
      </c>
      <c r="C379" s="146">
        <f>_xlfn.XLOOKUP(A379,bdd_V102[FINESS Géographique],bdd_V102[FINESS juridique],"")</f>
        <v>300786266</v>
      </c>
      <c r="D379" t="str">
        <f>_xlfn.XLOOKUP(C379,bdd_V102[FINESS juridique],bdd_V102[Raison sociale juridique],"")</f>
        <v>ARAMAV</v>
      </c>
      <c r="E379" s="1" t="str">
        <f>_xlfn.XLOOKUP(C379,bdd_V102[FINESS juridique],bdd_V102[[Région du FINESS juridique ]],"")</f>
        <v>OCCITANIE</v>
      </c>
      <c r="F379" s="1">
        <f>SUMIFS(bdd_V102[Activité combinée],bdd_V102[FINESS Géographique],A379)</f>
        <v>3334</v>
      </c>
      <c r="G379" s="1" t="str">
        <f>_xlfn.XLOOKUP(A379,bdd_V102[FINESS Géographique],bdd_V102[Validation prérequis SUN-ES],"")</f>
        <v>Oui</v>
      </c>
    </row>
    <row r="380" spans="1:7">
      <c r="A380" s="1">
        <v>310780119</v>
      </c>
      <c r="B380" t="str">
        <f>_xlfn.XLOOKUP(A380,bdd_V102[FINESS Géographique],bdd_V102[[Raison sociale ]],"")</f>
        <v>CL DE MONTBERON</v>
      </c>
      <c r="C380" s="146">
        <f>_xlfn.XLOOKUP(A380,bdd_V102[FINESS Géographique],bdd_V102[FINESS juridique],"")</f>
        <v>310000047</v>
      </c>
      <c r="D380" t="str">
        <f>_xlfn.XLOOKUP(C380,bdd_V102[FINESS juridique],bdd_V102[Raison sociale juridique],"")</f>
        <v>SAS CL DE MONTBERON</v>
      </c>
      <c r="E380" s="1" t="str">
        <f>_xlfn.XLOOKUP(C380,bdd_V102[FINESS juridique],bdd_V102[[Région du FINESS juridique ]],"")</f>
        <v>OCCITANIE</v>
      </c>
      <c r="F380" s="1">
        <f>SUMIFS(bdd_V102[Activité combinée],bdd_V102[FINESS Géographique],A380)</f>
        <v>23679</v>
      </c>
      <c r="G380" s="1" t="str">
        <f>_xlfn.XLOOKUP(A380,bdd_V102[FINESS Géographique],bdd_V102[Validation prérequis SUN-ES],"")</f>
        <v>Oui</v>
      </c>
    </row>
    <row r="381" spans="1:7">
      <c r="A381" s="1">
        <v>310780259</v>
      </c>
      <c r="B381" t="str">
        <f>_xlfn.XLOOKUP(A381,bdd_V102[FINESS Géographique],bdd_V102[[Raison sociale ]],"")</f>
        <v>CL PASTEUR TOULOUSE</v>
      </c>
      <c r="C381" s="146">
        <f>_xlfn.XLOOKUP(A381,bdd_V102[FINESS Géographique],bdd_V102[FINESS juridique],"")</f>
        <v>310000096</v>
      </c>
      <c r="D381" t="str">
        <f>_xlfn.XLOOKUP(C381,bdd_V102[FINESS juridique],bdd_V102[Raison sociale juridique],"")</f>
        <v>SA CL PASTEUR</v>
      </c>
      <c r="E381" s="1" t="str">
        <f>_xlfn.XLOOKUP(C381,bdd_V102[FINESS juridique],bdd_V102[[Région du FINESS juridique ]],"")</f>
        <v>OCCITANIE</v>
      </c>
      <c r="F381" s="1">
        <f>SUMIFS(bdd_V102[Activité combinée],bdd_V102[FINESS Géographique],A381)</f>
        <v>163946.5</v>
      </c>
      <c r="G381" s="1" t="str">
        <f>_xlfn.XLOOKUP(A381,bdd_V102[FINESS Géographique],bdd_V102[Validation prérequis SUN-ES],"")</f>
        <v>Oui</v>
      </c>
    </row>
    <row r="382" spans="1:7">
      <c r="A382" s="1">
        <v>320004328</v>
      </c>
      <c r="B382" t="str">
        <f>_xlfn.XLOOKUP(A382,bdd_V102[FINESS Géographique],bdd_V102[[Raison sociale ]],"")</f>
        <v>HAD GERS CL PASTEUR</v>
      </c>
      <c r="C382" s="146">
        <f>_xlfn.XLOOKUP(A382,bdd_V102[FINESS Géographique],bdd_V102[FINESS juridique],"")</f>
        <v>310000096</v>
      </c>
      <c r="D382" t="str">
        <f>_xlfn.XLOOKUP(C382,bdd_V102[FINESS juridique],bdd_V102[Raison sociale juridique],"")</f>
        <v>SA CL PASTEUR</v>
      </c>
      <c r="E382" s="1" t="str">
        <f>_xlfn.XLOOKUP(C382,bdd_V102[FINESS juridique],bdd_V102[[Région du FINESS juridique ]],"")</f>
        <v>OCCITANIE</v>
      </c>
      <c r="F382" s="1">
        <f>SUMIFS(bdd_V102[Activité combinée],bdd_V102[FINESS Géographique],A382)</f>
        <v>8969.5</v>
      </c>
      <c r="G382" s="1" t="str">
        <f>_xlfn.XLOOKUP(A382,bdd_V102[FINESS Géographique],bdd_V102[Validation prérequis SUN-ES],"")</f>
        <v>Oui</v>
      </c>
    </row>
    <row r="383" spans="1:7">
      <c r="A383" s="1">
        <v>310780283</v>
      </c>
      <c r="B383" t="str">
        <f>_xlfn.XLOOKUP(A383,bdd_V102[FINESS Géographique],bdd_V102[[Raison sociale ]],"")</f>
        <v>CL DE L'UNION SAINT JEAN</v>
      </c>
      <c r="C383" s="146">
        <f>_xlfn.XLOOKUP(A383,bdd_V102[FINESS Géographique],bdd_V102[FINESS juridique],"")</f>
        <v>310000112</v>
      </c>
      <c r="D383" t="str">
        <f>_xlfn.XLOOKUP(C383,bdd_V102[FINESS juridique],bdd_V102[Raison sociale juridique],"")</f>
        <v>SA CL DE L'UNION</v>
      </c>
      <c r="E383" s="1" t="str">
        <f>_xlfn.XLOOKUP(C383,bdd_V102[FINESS juridique],bdd_V102[[Région du FINESS juridique ]],"")</f>
        <v>OCCITANIE</v>
      </c>
      <c r="F383" s="1">
        <f>SUMIFS(bdd_V102[Activité combinée],bdd_V102[FINESS Géographique],A383)</f>
        <v>124890</v>
      </c>
      <c r="G383" s="1" t="str">
        <f>_xlfn.XLOOKUP(A383,bdd_V102[FINESS Géographique],bdd_V102[Validation prérequis SUN-ES],"")</f>
        <v>Non</v>
      </c>
    </row>
    <row r="384" spans="1:7">
      <c r="A384" s="1">
        <v>310780358</v>
      </c>
      <c r="B384" t="str">
        <f>_xlfn.XLOOKUP(A384,bdd_V102[FINESS Géographique],bdd_V102[[Raison sociale ]],"")</f>
        <v>MAISON DE SANTE DE MAILHOL LABASTIDE</v>
      </c>
      <c r="C384" s="146">
        <f>_xlfn.XLOOKUP(A384,bdd_V102[FINESS Géographique],bdd_V102[FINESS juridique],"")</f>
        <v>310000146</v>
      </c>
      <c r="D384" t="str">
        <f>_xlfn.XLOOKUP(C384,bdd_V102[FINESS juridique],bdd_V102[Raison sociale juridique],"")</f>
        <v>SA MAISON DE SANTE DE MAILHOL</v>
      </c>
      <c r="E384" s="1" t="str">
        <f>_xlfn.XLOOKUP(C384,bdd_V102[FINESS juridique],bdd_V102[[Région du FINESS juridique ]],"")</f>
        <v>OCCITANIE</v>
      </c>
      <c r="F384" s="1">
        <f>SUMIFS(bdd_V102[Activité combinée],bdd_V102[FINESS Géographique],A384)</f>
        <v>18983.5</v>
      </c>
      <c r="G384" s="1" t="str">
        <f>_xlfn.XLOOKUP(A384,bdd_V102[FINESS Géographique],bdd_V102[Validation prérequis SUN-ES],"")</f>
        <v>Non</v>
      </c>
    </row>
    <row r="385" spans="1:7">
      <c r="A385" s="1">
        <v>310780366</v>
      </c>
      <c r="B385" t="str">
        <f>_xlfn.XLOOKUP(A385,bdd_V102[FINESS Géographique],bdd_V102[[Raison sociale ]],"")</f>
        <v>CL MONIE VILLEFRANCHE DE LAURAGAIS</v>
      </c>
      <c r="C385" s="146">
        <f>_xlfn.XLOOKUP(A385,bdd_V102[FINESS Géographique],bdd_V102[FINESS juridique],"")</f>
        <v>310000153</v>
      </c>
      <c r="D385" t="str">
        <f>_xlfn.XLOOKUP(C385,bdd_V102[FINESS juridique],bdd_V102[Raison sociale juridique],"")</f>
        <v>SAS CL MONIE</v>
      </c>
      <c r="E385" s="1" t="str">
        <f>_xlfn.XLOOKUP(C385,bdd_V102[FINESS juridique],bdd_V102[[Région du FINESS juridique ]],"")</f>
        <v>OCCITANIE</v>
      </c>
      <c r="F385" s="1">
        <f>SUMIFS(bdd_V102[Activité combinée],bdd_V102[FINESS Géographique],A385)</f>
        <v>27354.5</v>
      </c>
      <c r="G385" s="1" t="str">
        <f>_xlfn.XLOOKUP(A385,bdd_V102[FINESS Géographique],bdd_V102[Validation prérequis SUN-ES],"")</f>
        <v>Oui</v>
      </c>
    </row>
    <row r="386" spans="1:7">
      <c r="A386" s="1">
        <v>310780374</v>
      </c>
      <c r="B386" t="str">
        <f>_xlfn.XLOOKUP(A386,bdd_V102[FINESS Géographique],bdd_V102[[Raison sociale ]],"")</f>
        <v>CL DU CHATEAU DE VERNHES BONDIGOUX</v>
      </c>
      <c r="C386" s="146">
        <f>_xlfn.XLOOKUP(A386,bdd_V102[FINESS Géographique],bdd_V102[FINESS juridique],"")</f>
        <v>310000161</v>
      </c>
      <c r="D386" t="str">
        <f>_xlfn.XLOOKUP(C386,bdd_V102[FINESS juridique],bdd_V102[Raison sociale juridique],"")</f>
        <v>SA CHATEAU VERNHES</v>
      </c>
      <c r="E386" s="1" t="str">
        <f>_xlfn.XLOOKUP(C386,bdd_V102[FINESS juridique],bdd_V102[[Région du FINESS juridique ]],"")</f>
        <v>OCCITANIE</v>
      </c>
      <c r="F386" s="1">
        <f>SUMIFS(bdd_V102[Activité combinée],bdd_V102[FINESS Géographique],A386)</f>
        <v>27566.5</v>
      </c>
      <c r="G386" s="1" t="str">
        <f>_xlfn.XLOOKUP(A386,bdd_V102[FINESS Géographique],bdd_V102[Validation prérequis SUN-ES],"")</f>
        <v>Oui</v>
      </c>
    </row>
    <row r="387" spans="1:7">
      <c r="A387" s="1">
        <v>310780382</v>
      </c>
      <c r="B387" t="str">
        <f>_xlfn.XLOOKUP(A387,bdd_V102[FINESS Géographique],bdd_V102[[Raison sociale ]],"")</f>
        <v>CL AMBROISE PARE TOULOUSE</v>
      </c>
      <c r="C387" s="146">
        <f>_xlfn.XLOOKUP(A387,bdd_V102[FINESS Géographique],bdd_V102[FINESS juridique],"")</f>
        <v>310000179</v>
      </c>
      <c r="D387" t="str">
        <f>_xlfn.XLOOKUP(C387,bdd_V102[FINESS juridique],bdd_V102[Raison sociale juridique],"")</f>
        <v>SA CL AMBROISE PARE</v>
      </c>
      <c r="E387" s="1" t="str">
        <f>_xlfn.XLOOKUP(C387,bdd_V102[FINESS juridique],bdd_V102[[Région du FINESS juridique ]],"")</f>
        <v>OCCITANIE</v>
      </c>
      <c r="F387" s="1">
        <f>SUMIFS(bdd_V102[Activité combinée],bdd_V102[FINESS Géographique],A387)</f>
        <v>58708.5</v>
      </c>
      <c r="G387" s="1" t="str">
        <f>_xlfn.XLOOKUP(A387,bdd_V102[FINESS Géographique],bdd_V102[Validation prérequis SUN-ES],"")</f>
        <v>Oui</v>
      </c>
    </row>
    <row r="388" spans="1:7">
      <c r="A388" s="1">
        <v>310780390</v>
      </c>
      <c r="B388" t="str">
        <f>_xlfn.XLOOKUP(A388,bdd_V102[FINESS Géographique],bdd_V102[[Raison sociale ]],"")</f>
        <v>CL DE BEAUPUY</v>
      </c>
      <c r="C388" s="146">
        <f>_xlfn.XLOOKUP(A388,bdd_V102[FINESS Géographique],bdd_V102[FINESS juridique],"")</f>
        <v>310000187</v>
      </c>
      <c r="D388" t="str">
        <f>_xlfn.XLOOKUP(C388,bdd_V102[FINESS juridique],bdd_V102[Raison sociale juridique],"")</f>
        <v>SA CL DE BEAUPUY</v>
      </c>
      <c r="E388" s="1" t="str">
        <f>_xlfn.XLOOKUP(C388,bdd_V102[FINESS juridique],bdd_V102[[Région du FINESS juridique ]],"")</f>
        <v>OCCITANIE</v>
      </c>
      <c r="F388" s="1">
        <f>SUMIFS(bdd_V102[Activité combinée],bdd_V102[FINESS Géographique],A388)</f>
        <v>28863.5</v>
      </c>
      <c r="G388" s="1" t="str">
        <f>_xlfn.XLOOKUP(A388,bdd_V102[FINESS Géographique],bdd_V102[Validation prérequis SUN-ES],"")</f>
        <v>Oui</v>
      </c>
    </row>
    <row r="389" spans="1:7">
      <c r="A389" s="1">
        <v>310781125</v>
      </c>
      <c r="B389" t="str">
        <f>_xlfn.XLOOKUP(A389,bdd_V102[FINESS Géographique],bdd_V102[[Raison sociale ]],"")</f>
        <v>CL ST ROCH FRONTON</v>
      </c>
      <c r="C389" s="146">
        <f>_xlfn.XLOOKUP(A389,bdd_V102[FINESS Géographique],bdd_V102[FINESS juridique],"")</f>
        <v>310000419</v>
      </c>
      <c r="D389" t="str">
        <f>_xlfn.XLOOKUP(C389,bdd_V102[FINESS juridique],bdd_V102[Raison sociale juridique],"")</f>
        <v>SA CL ST ROCH</v>
      </c>
      <c r="E389" s="1" t="str">
        <f>_xlfn.XLOOKUP(C389,bdd_V102[FINESS juridique],bdd_V102[[Région du FINESS juridique ]],"")</f>
        <v>OCCITANIE</v>
      </c>
      <c r="F389" s="1">
        <f>SUMIFS(bdd_V102[Activité combinée],bdd_V102[FINESS Géographique],A389)</f>
        <v>8783.5</v>
      </c>
      <c r="G389" s="1" t="str">
        <f>_xlfn.XLOOKUP(A389,bdd_V102[FINESS Géographique],bdd_V102[Validation prérequis SUN-ES],"")</f>
        <v>Oui</v>
      </c>
    </row>
    <row r="390" spans="1:7">
      <c r="A390" s="1">
        <v>310781133</v>
      </c>
      <c r="B390" t="str">
        <f>_xlfn.XLOOKUP(A390,bdd_V102[FINESS Géographique],bdd_V102[[Raison sociale ]],"")</f>
        <v>CLINIQUE D'AUFRERY PIN BALMA</v>
      </c>
      <c r="C390" s="146">
        <f>_xlfn.XLOOKUP(A390,bdd_V102[FINESS Géographique],bdd_V102[FINESS juridique],"")</f>
        <v>310000427</v>
      </c>
      <c r="D390" t="str">
        <f>_xlfn.XLOOKUP(C390,bdd_V102[FINESS juridique],bdd_V102[Raison sociale juridique],"")</f>
        <v>SA AUFRERY</v>
      </c>
      <c r="E390" s="1" t="str">
        <f>_xlfn.XLOOKUP(C390,bdd_V102[FINESS juridique],bdd_V102[[Région du FINESS juridique ]],"")</f>
        <v>OCCITANIE</v>
      </c>
      <c r="F390" s="1">
        <f>SUMIFS(bdd_V102[Activité combinée],bdd_V102[FINESS Géographique],A390)</f>
        <v>28487</v>
      </c>
      <c r="G390" s="1" t="str">
        <f>_xlfn.XLOOKUP(A390,bdd_V102[FINESS Géographique],bdd_V102[Validation prérequis SUN-ES],"")</f>
        <v>Oui</v>
      </c>
    </row>
    <row r="391" spans="1:7">
      <c r="A391" s="1">
        <v>310781141</v>
      </c>
      <c r="B391" t="str">
        <f>_xlfn.XLOOKUP(A391,bdd_V102[FINESS Géographique],bdd_V102[[Raison sociale ]],"")</f>
        <v>CL DU VIEUX CHATEAU D'OC CASTELMAUROU</v>
      </c>
      <c r="C391" s="146">
        <f>_xlfn.XLOOKUP(A391,bdd_V102[FINESS Géographique],bdd_V102[FINESS juridique],"")</f>
        <v>310000435</v>
      </c>
      <c r="D391" t="str">
        <f>_xlfn.XLOOKUP(C391,bdd_V102[FINESS juridique],bdd_V102[Raison sociale juridique],"")</f>
        <v>SAS CL DU VIEUX CHATEAU D'OC</v>
      </c>
      <c r="E391" s="1" t="str">
        <f>_xlfn.XLOOKUP(C391,bdd_V102[FINESS juridique],bdd_V102[[Région du FINESS juridique ]],"")</f>
        <v>OCCITANIE</v>
      </c>
      <c r="F391" s="1">
        <f>SUMIFS(bdd_V102[Activité combinée],bdd_V102[FINESS Géographique],A391)</f>
        <v>28798</v>
      </c>
      <c r="G391" s="1" t="str">
        <f>_xlfn.XLOOKUP(A391,bdd_V102[FINESS Géographique],bdd_V102[Validation prérequis SUN-ES],"")</f>
        <v>Oui</v>
      </c>
    </row>
    <row r="392" spans="1:7">
      <c r="A392" s="1">
        <v>310781505</v>
      </c>
      <c r="B392" t="str">
        <f>_xlfn.XLOOKUP(A392,bdd_V102[FINESS Géographique],bdd_V102[[Raison sociale ]],"")</f>
        <v>CL D'OCCITANIE MURET</v>
      </c>
      <c r="C392" s="146">
        <f>_xlfn.XLOOKUP(A392,bdd_V102[FINESS Géographique],bdd_V102[FINESS juridique],"")</f>
        <v>310000492</v>
      </c>
      <c r="D392" t="str">
        <f>_xlfn.XLOOKUP(C392,bdd_V102[FINESS juridique],bdd_V102[Raison sociale juridique],"")</f>
        <v>SA CL D'OCCITANIE</v>
      </c>
      <c r="E392" s="1" t="str">
        <f>_xlfn.XLOOKUP(C392,bdd_V102[FINESS juridique],bdd_V102[[Région du FINESS juridique ]],"")</f>
        <v>OCCITANIE</v>
      </c>
      <c r="F392" s="1">
        <f>SUMIFS(bdd_V102[Activité combinée],bdd_V102[FINESS Géographique],A392)</f>
        <v>85525</v>
      </c>
      <c r="G392" s="1" t="str">
        <f>_xlfn.XLOOKUP(A392,bdd_V102[FINESS Géographique],bdd_V102[Validation prérequis SUN-ES],"")</f>
        <v>Oui</v>
      </c>
    </row>
    <row r="393" spans="1:7">
      <c r="A393" s="1">
        <v>310782016</v>
      </c>
      <c r="B393" t="str">
        <f>_xlfn.XLOOKUP(A393,bdd_V102[FINESS Géographique],bdd_V102[[Raison sociale ]],"")</f>
        <v>CL NEPHRO ST EXUPERY TOULOUSE</v>
      </c>
      <c r="C393" s="146">
        <f>_xlfn.XLOOKUP(A393,bdd_V102[FINESS Géographique],bdd_V102[FINESS juridique],"")</f>
        <v>310000617</v>
      </c>
      <c r="D393" t="str">
        <f>_xlfn.XLOOKUP(C393,bdd_V102[FINESS juridique],bdd_V102[Raison sociale juridique],"")</f>
        <v>SAS CL NEPHRO ST EXUPERY</v>
      </c>
      <c r="E393" s="1" t="str">
        <f>_xlfn.XLOOKUP(C393,bdd_V102[FINESS juridique],bdd_V102[[Région du FINESS juridique ]],"")</f>
        <v>OCCITANIE</v>
      </c>
      <c r="F393" s="1">
        <f>SUMIFS(bdd_V102[Activité combinée],bdd_V102[FINESS Géographique],A393)</f>
        <v>45326.5</v>
      </c>
      <c r="G393" s="1" t="str">
        <f>_xlfn.XLOOKUP(A393,bdd_V102[FINESS Géographique],bdd_V102[Validation prérequis SUN-ES],"")</f>
        <v>Oui</v>
      </c>
    </row>
    <row r="394" spans="1:7">
      <c r="A394" s="1">
        <v>310786389</v>
      </c>
      <c r="B394" t="str">
        <f>_xlfn.XLOOKUP(A394,bdd_V102[FINESS Géographique],bdd_V102[[Raison sociale ]],"")</f>
        <v>CL DES PYRENEES COLOMIERS</v>
      </c>
      <c r="C394" s="146">
        <f>_xlfn.XLOOKUP(A394,bdd_V102[FINESS Géographique],bdd_V102[FINESS juridique],"")</f>
        <v>310001433</v>
      </c>
      <c r="D394" t="str">
        <f>_xlfn.XLOOKUP(C394,bdd_V102[FINESS juridique],bdd_V102[Raison sociale juridique],"")</f>
        <v>SAS CTRE MED ET CHIRURGICAL LANGUEDOC</v>
      </c>
      <c r="E394" s="1" t="str">
        <f>_xlfn.XLOOKUP(C394,bdd_V102[FINESS juridique],bdd_V102[[Région du FINESS juridique ]],"")</f>
        <v>OCCITANIE</v>
      </c>
      <c r="F394" s="1">
        <f>SUMIFS(bdd_V102[Activité combinée],bdd_V102[FINESS Géographique],A394)</f>
        <v>20295</v>
      </c>
      <c r="G394" s="1" t="str">
        <f>_xlfn.XLOOKUP(A394,bdd_V102[FINESS Géographique],bdd_V102[Validation prérequis SUN-ES],"")</f>
        <v>Oui</v>
      </c>
    </row>
    <row r="395" spans="1:7">
      <c r="A395" s="1">
        <v>310792635</v>
      </c>
      <c r="B395" t="str">
        <f>_xlfn.XLOOKUP(A395,bdd_V102[FINESS Géographique],bdd_V102[[Raison sociale ]],"")</f>
        <v>ETAB DE SOINS DE SUITE LE MARQUISAT</v>
      </c>
      <c r="C395" s="146">
        <f>_xlfn.XLOOKUP(A395,bdd_V102[FINESS Géographique],bdd_V102[FINESS juridique],"")</f>
        <v>310002191</v>
      </c>
      <c r="D395" t="str">
        <f>_xlfn.XLOOKUP(C395,bdd_V102[FINESS juridique],bdd_V102[Raison sociale juridique],"")</f>
        <v>SA LE MARQUISAT</v>
      </c>
      <c r="E395" s="1" t="str">
        <f>_xlfn.XLOOKUP(C395,bdd_V102[FINESS juridique],bdd_V102[[Région du FINESS juridique ]],"")</f>
        <v>OCCITANIE</v>
      </c>
      <c r="F395" s="1">
        <f>SUMIFS(bdd_V102[Activité combinée],bdd_V102[FINESS Géographique],A395)</f>
        <v>16185</v>
      </c>
      <c r="G395" s="1" t="str">
        <f>_xlfn.XLOOKUP(A395,bdd_V102[FINESS Géographique],bdd_V102[Validation prérequis SUN-ES],"")</f>
        <v>Oui</v>
      </c>
    </row>
    <row r="396" spans="1:7">
      <c r="A396" s="1">
        <v>310794417</v>
      </c>
      <c r="B396" t="str">
        <f>_xlfn.XLOOKUP(A396,bdd_V102[FINESS Géographique],bdd_V102[[Raison sociale ]],"")</f>
        <v>NEPHROCARE OC CENTRE UAD UDM DD MURET</v>
      </c>
      <c r="C396" s="146">
        <f>_xlfn.XLOOKUP(A396,bdd_V102[FINESS Géographique],bdd_V102[FINESS juridique],"")</f>
        <v>310002712</v>
      </c>
      <c r="D396" t="str">
        <f>_xlfn.XLOOKUP(C396,bdd_V102[FINESS juridique],bdd_V102[Raison sociale juridique],"")</f>
        <v>NEPHROCARE OCCITANIE</v>
      </c>
      <c r="E396" s="1" t="str">
        <f>_xlfn.XLOOKUP(C396,bdd_V102[FINESS juridique],bdd_V102[[Région du FINESS juridique ]],"")</f>
        <v>OCCITANIE</v>
      </c>
      <c r="F396" s="1">
        <f>SUMIFS(bdd_V102[Activité combinée],bdd_V102[FINESS Géographique],A396)</f>
        <v>14025</v>
      </c>
      <c r="G396" s="1" t="str">
        <f>_xlfn.XLOOKUP(A396,bdd_V102[FINESS Géographique],bdd_V102[Validation prérequis SUN-ES],"")</f>
        <v>Non</v>
      </c>
    </row>
    <row r="397" spans="1:7">
      <c r="A397" s="1">
        <v>310781984</v>
      </c>
      <c r="B397" t="str">
        <f>_xlfn.XLOOKUP(A397,bdd_V102[FINESS Géographique],bdd_V102[[Raison sociale ]],"")</f>
        <v>CL DE VERDAICH GAILLAC TOULZA</v>
      </c>
      <c r="C397" s="146">
        <f>_xlfn.XLOOKUP(A397,bdd_V102[FINESS Géographique],bdd_V102[FINESS juridique],"")</f>
        <v>310014378</v>
      </c>
      <c r="D397" t="str">
        <f>_xlfn.XLOOKUP(C397,bdd_V102[FINESS juridique],bdd_V102[Raison sociale juridique],"")</f>
        <v>SA DES CL DU MIDI</v>
      </c>
      <c r="E397" s="1" t="str">
        <f>_xlfn.XLOOKUP(C397,bdd_V102[FINESS juridique],bdd_V102[[Région du FINESS juridique ]],"")</f>
        <v>OCCITANIE</v>
      </c>
      <c r="F397" s="1">
        <f>SUMIFS(bdd_V102[Activité combinée],bdd_V102[FINESS Géographique],A397)</f>
        <v>27566</v>
      </c>
      <c r="G397" s="1" t="str">
        <f>_xlfn.XLOOKUP(A397,bdd_V102[FINESS Géographique],bdd_V102[Validation prérequis SUN-ES],"")</f>
        <v>Oui</v>
      </c>
    </row>
    <row r="398" spans="1:7">
      <c r="A398" s="1">
        <v>140025255</v>
      </c>
      <c r="B398" t="str">
        <f>_xlfn.XLOOKUP(A398,bdd_V102[FINESS Géographique],bdd_V102[[Raison sociale ]],"")</f>
        <v>KORIAN COTE NORMANDE - IFS</v>
      </c>
      <c r="C398" s="146">
        <f>_xlfn.XLOOKUP(A398,bdd_V102[FINESS Géographique],bdd_V102[FINESS juridique],"")</f>
        <v>310020383</v>
      </c>
      <c r="D398" t="str">
        <f>_xlfn.XLOOKUP(C398,bdd_V102[FINESS juridique],bdd_V102[Raison sociale juridique],"")</f>
        <v>SERIENCE SOINS DE SUITE &amp; READAPTATION</v>
      </c>
      <c r="E398" s="1" t="str">
        <f>_xlfn.XLOOKUP(C398,bdd_V102[FINESS juridique],bdd_V102[[Région du FINESS juridique ]],"")</f>
        <v>OCCITANIE</v>
      </c>
      <c r="F398" s="1">
        <f>SUMIFS(bdd_V102[Activité combinée],bdd_V102[FINESS Géographique],A398)</f>
        <v>27106.5</v>
      </c>
      <c r="G398" s="1" t="str">
        <f>_xlfn.XLOOKUP(A398,bdd_V102[FINESS Géographique],bdd_V102[Validation prérequis SUN-ES],"")</f>
        <v>Oui</v>
      </c>
    </row>
    <row r="399" spans="1:7">
      <c r="A399" s="1">
        <v>330802778</v>
      </c>
      <c r="B399" t="str">
        <f>_xlfn.XLOOKUP(A399,bdd_V102[FINESS Géographique],bdd_V102[[Raison sociale ]],"")</f>
        <v>CLINIQUE LES HAUTS DE CENON</v>
      </c>
      <c r="C399" s="146">
        <f>_xlfn.XLOOKUP(A399,bdd_V102[FINESS Géographique],bdd_V102[FINESS juridique],"")</f>
        <v>310020383</v>
      </c>
      <c r="D399" t="str">
        <f>_xlfn.XLOOKUP(C399,bdd_V102[FINESS juridique],bdd_V102[Raison sociale juridique],"")</f>
        <v>SERIENCE SOINS DE SUITE &amp; READAPTATION</v>
      </c>
      <c r="E399" s="1" t="str">
        <f>_xlfn.XLOOKUP(C399,bdd_V102[FINESS juridique],bdd_V102[[Région du FINESS juridique ]],"")</f>
        <v>OCCITANIE</v>
      </c>
      <c r="F399" s="1">
        <f>SUMIFS(bdd_V102[Activité combinée],bdd_V102[FINESS Géographique],A399)</f>
        <v>27828</v>
      </c>
      <c r="G399" s="1" t="str">
        <f>_xlfn.XLOOKUP(A399,bdd_V102[FINESS Géographique],bdd_V102[Validation prérequis SUN-ES],"")</f>
        <v>Oui</v>
      </c>
    </row>
    <row r="400" spans="1:7">
      <c r="A400" s="1">
        <v>720012509</v>
      </c>
      <c r="B400" t="str">
        <f>_xlfn.XLOOKUP(A400,bdd_V102[FINESS Géographique],bdd_V102[[Raison sociale ]],"")</f>
        <v>CENTRE SSR ROUGEMONT</v>
      </c>
      <c r="C400" s="146">
        <f>_xlfn.XLOOKUP(A400,bdd_V102[FINESS Géographique],bdd_V102[FINESS juridique],"")</f>
        <v>310020383</v>
      </c>
      <c r="D400" t="str">
        <f>_xlfn.XLOOKUP(C400,bdd_V102[FINESS juridique],bdd_V102[Raison sociale juridique],"")</f>
        <v>SERIENCE SOINS DE SUITE &amp; READAPTATION</v>
      </c>
      <c r="E400" s="1" t="str">
        <f>_xlfn.XLOOKUP(C400,bdd_V102[FINESS juridique],bdd_V102[[Région du FINESS juridique ]],"")</f>
        <v>OCCITANIE</v>
      </c>
      <c r="F400" s="1">
        <f>SUMIFS(bdd_V102[Activité combinée],bdd_V102[FINESS Géographique],A400)</f>
        <v>20397.5</v>
      </c>
      <c r="G400" s="1" t="str">
        <f>_xlfn.XLOOKUP(A400,bdd_V102[FINESS Géographique],bdd_V102[Validation prérequis SUN-ES],"")</f>
        <v>Oui</v>
      </c>
    </row>
    <row r="401" spans="1:7">
      <c r="A401" s="1">
        <v>400780482</v>
      </c>
      <c r="B401" t="str">
        <f>_xlfn.XLOOKUP(A401,bdd_V102[FINESS Géographique],bdd_V102[[Raison sociale ]],"")</f>
        <v>CLINIQUE MONTPRIBAT</v>
      </c>
      <c r="C401" s="146">
        <f>_xlfn.XLOOKUP(A401,bdd_V102[FINESS Géographique],bdd_V102[FINESS juridique],"")</f>
        <v>310021068</v>
      </c>
      <c r="D401" t="str">
        <f>_xlfn.XLOOKUP(C401,bdd_V102[FINESS juridique],bdd_V102[Raison sociale juridique],"")</f>
        <v>CENTRE MEDICAL INFANTILE MONTPRIBAT</v>
      </c>
      <c r="E401" s="1" t="str">
        <f>_xlfn.XLOOKUP(C401,bdd_V102[FINESS juridique],bdd_V102[[Région du FINESS juridique ]],"")</f>
        <v>OCCITANIE</v>
      </c>
      <c r="F401" s="1">
        <f>SUMIFS(bdd_V102[Activité combinée],bdd_V102[FINESS Géographique],A401)</f>
        <v>11278.5</v>
      </c>
      <c r="G401" s="1" t="str">
        <f>_xlfn.XLOOKUP(A401,bdd_V102[FINESS Géographique],bdd_V102[Validation prérequis SUN-ES],"")</f>
        <v>Oui</v>
      </c>
    </row>
    <row r="402" spans="1:7">
      <c r="A402" s="1">
        <v>500000419</v>
      </c>
      <c r="B402" t="str">
        <f>_xlfn.XLOOKUP(A402,bdd_V102[FINESS Géographique],bdd_V102[[Raison sociale ]],"")</f>
        <v>CRF - SIOUVILLE</v>
      </c>
      <c r="C402" s="146">
        <f>_xlfn.XLOOKUP(A402,bdd_V102[FINESS Géographique],bdd_V102[FINESS juridique],"")</f>
        <v>310021084</v>
      </c>
      <c r="D402" t="str">
        <f>_xlfn.XLOOKUP(C402,bdd_V102[FINESS juridique],bdd_V102[Raison sociale juridique],"")</f>
        <v>CENTRE DE REEDUC FONCT DE SIOUVILLE</v>
      </c>
      <c r="E402" s="1" t="str">
        <f>_xlfn.XLOOKUP(C402,bdd_V102[FINESS juridique],bdd_V102[[Région du FINESS juridique ]],"")</f>
        <v>OCCITANIE</v>
      </c>
      <c r="F402" s="1">
        <f>SUMIFS(bdd_V102[Activité combinée],bdd_V102[FINESS Géographique],A402)</f>
        <v>21912.5</v>
      </c>
      <c r="G402" s="1" t="str">
        <f>_xlfn.XLOOKUP(A402,bdd_V102[FINESS Géographique],bdd_V102[Validation prérequis SUN-ES],"")</f>
        <v>Oui</v>
      </c>
    </row>
    <row r="403" spans="1:7">
      <c r="A403" s="1">
        <v>500024336</v>
      </c>
      <c r="B403" t="str">
        <f>_xlfn.XLOOKUP(A403,bdd_V102[FINESS Géographique],bdd_V102[[Raison sociale ]],"")</f>
        <v>CRF SIOUVILLE - SITE CHERBOURG</v>
      </c>
      <c r="C403" s="146">
        <f>_xlfn.XLOOKUP(A403,bdd_V102[FINESS Géographique],bdd_V102[FINESS juridique],"")</f>
        <v>310021084</v>
      </c>
      <c r="D403" t="str">
        <f>_xlfn.XLOOKUP(C403,bdd_V102[FINESS juridique],bdd_V102[Raison sociale juridique],"")</f>
        <v>CENTRE DE REEDUC FONCT DE SIOUVILLE</v>
      </c>
      <c r="E403" s="1" t="str">
        <f>_xlfn.XLOOKUP(C403,bdd_V102[FINESS juridique],bdd_V102[[Région du FINESS juridique ]],"")</f>
        <v>OCCITANIE</v>
      </c>
      <c r="F403" s="1">
        <f>SUMIFS(bdd_V102[Activité combinée],bdd_V102[FINESS Géographique],A403)</f>
        <v>4173.5</v>
      </c>
      <c r="G403" s="1" t="str">
        <f>_xlfn.XLOOKUP(A403,bdd_V102[FINESS Géographique],bdd_V102[Validation prérequis SUN-ES],"")</f>
        <v>Non</v>
      </c>
    </row>
    <row r="404" spans="1:7">
      <c r="A404" s="1">
        <v>140015975</v>
      </c>
      <c r="B404" t="str">
        <f>_xlfn.XLOOKUP(A404,bdd_V102[FINESS Géographique],bdd_V102[[Raison sociale ]],"")</f>
        <v>CENTRE SSR THALATTA - LES VILLANDIERES</v>
      </c>
      <c r="C404" s="146">
        <f>_xlfn.XLOOKUP(A404,bdd_V102[FINESS Géographique],bdd_V102[FINESS juridique],"")</f>
        <v>310021092</v>
      </c>
      <c r="D404" t="str">
        <f>_xlfn.XLOOKUP(C404,bdd_V102[FINESS juridique],bdd_V102[Raison sociale juridique],"")</f>
        <v>SAS THALATTA</v>
      </c>
      <c r="E404" s="1" t="str">
        <f>_xlfn.XLOOKUP(C404,bdd_V102[FINESS juridique],bdd_V102[[Région du FINESS juridique ]],"")</f>
        <v>OCCITANIE</v>
      </c>
      <c r="F404" s="1">
        <f>SUMIFS(bdd_V102[Activité combinée],bdd_V102[FINESS Géographique],A404)</f>
        <v>7228.5</v>
      </c>
      <c r="G404" s="1" t="str">
        <f>_xlfn.XLOOKUP(A404,bdd_V102[FINESS Géographique],bdd_V102[Validation prérequis SUN-ES],"")</f>
        <v>Oui</v>
      </c>
    </row>
    <row r="405" spans="1:7">
      <c r="A405" s="1">
        <v>500012687</v>
      </c>
      <c r="B405" t="str">
        <f>_xlfn.XLOOKUP(A405,bdd_V102[FINESS Géographique],bdd_V102[[Raison sociale ]],"")</f>
        <v>CRF CARDIO VASCULAIRE W.HARVEY</v>
      </c>
      <c r="C405" s="146">
        <f>_xlfn.XLOOKUP(A405,bdd_V102[FINESS Géographique],bdd_V102[FINESS juridique],"")</f>
        <v>310021118</v>
      </c>
      <c r="D405" t="str">
        <f>_xlfn.XLOOKUP(C405,bdd_V102[FINESS juridique],bdd_V102[Raison sociale juridique],"")</f>
        <v>CENTRE WILLIAM HARVEY</v>
      </c>
      <c r="E405" s="1" t="str">
        <f>_xlfn.XLOOKUP(C405,bdd_V102[FINESS juridique],bdd_V102[[Région du FINESS juridique ]],"")</f>
        <v>OCCITANIE</v>
      </c>
      <c r="F405" s="1">
        <f>SUMIFS(bdd_V102[Activité combinée],bdd_V102[FINESS Géographique],A405)</f>
        <v>15851</v>
      </c>
      <c r="G405" s="1" t="str">
        <f>_xlfn.XLOOKUP(A405,bdd_V102[FINESS Géographique],bdd_V102[Validation prérequis SUN-ES],"")</f>
        <v>Oui</v>
      </c>
    </row>
    <row r="406" spans="1:7">
      <c r="A406" s="1">
        <v>140025123</v>
      </c>
      <c r="B406" t="str">
        <f>_xlfn.XLOOKUP(A406,bdd_V102[FINESS Géographique],bdd_V102[[Raison sociale ]],"")</f>
        <v>CRF DE CAEN</v>
      </c>
      <c r="C406" s="146">
        <f>_xlfn.XLOOKUP(A406,bdd_V102[FINESS Géographique],bdd_V102[FINESS juridique],"")</f>
        <v>310021126</v>
      </c>
      <c r="D406" t="str">
        <f>_xlfn.XLOOKUP(C406,bdd_V102[FINESS juridique],bdd_V102[Raison sociale juridique],"")</f>
        <v>CTRE READAPT FONCTIONNELLE DE CAEN</v>
      </c>
      <c r="E406" s="1" t="str">
        <f>_xlfn.XLOOKUP(C406,bdd_V102[FINESS juridique],bdd_V102[[Région du FINESS juridique ]],"")</f>
        <v>OCCITANIE</v>
      </c>
      <c r="F406" s="1">
        <f>SUMIFS(bdd_V102[Activité combinée],bdd_V102[FINESS Géographique],A406)</f>
        <v>14520</v>
      </c>
      <c r="G406" s="1" t="str">
        <f>_xlfn.XLOOKUP(A406,bdd_V102[FINESS Géographique],bdd_V102[Validation prérequis SUN-ES],"")</f>
        <v>Oui</v>
      </c>
    </row>
    <row r="407" spans="1:7">
      <c r="A407" s="1">
        <v>280000431</v>
      </c>
      <c r="B407" t="str">
        <f>_xlfn.XLOOKUP(A407,bdd_V102[FINESS Géographique],bdd_V102[[Raison sociale ]],"")</f>
        <v>KORIAN PARC DE GASVILLE</v>
      </c>
      <c r="C407" s="146">
        <f>_xlfn.XLOOKUP(A407,bdd_V102[FINESS Géographique],bdd_V102[FINESS juridique],"")</f>
        <v>310021167</v>
      </c>
      <c r="D407" t="str">
        <f>_xlfn.XLOOKUP(C407,bdd_V102[FINESS juridique],bdd_V102[Raison sociale juridique],"")</f>
        <v>CLINIQUE CARDIOLOGIQUE DE GASVILLE</v>
      </c>
      <c r="E407" s="1" t="str">
        <f>_xlfn.XLOOKUP(C407,bdd_V102[FINESS juridique],bdd_V102[[Région du FINESS juridique ]],"")</f>
        <v>OCCITANIE</v>
      </c>
      <c r="F407" s="1">
        <f>SUMIFS(bdd_V102[Activité combinée],bdd_V102[FINESS Géographique],A407)</f>
        <v>9367.5</v>
      </c>
      <c r="G407" s="1" t="str">
        <f>_xlfn.XLOOKUP(A407,bdd_V102[FINESS Géographique],bdd_V102[Validation prérequis SUN-ES],"")</f>
        <v>Oui</v>
      </c>
    </row>
    <row r="408" spans="1:7">
      <c r="A408" s="1">
        <v>750003378</v>
      </c>
      <c r="B408" t="str">
        <f>_xlfn.XLOOKUP(A408,bdd_V102[FINESS Géographique],bdd_V102[[Raison sociale ]],"")</f>
        <v>CLINIQUE CANAL DE L OURCQ INICEA</v>
      </c>
      <c r="C408" s="146">
        <f>_xlfn.XLOOKUP(A408,bdd_V102[FINESS Géographique],bdd_V102[FINESS juridique],"")</f>
        <v>310021191</v>
      </c>
      <c r="D408" t="str">
        <f>_xlfn.XLOOKUP(C408,bdd_V102[FINESS juridique],bdd_V102[Raison sociale juridique],"")</f>
        <v>CLINIQUE DU CANAL DE L'OURCQ</v>
      </c>
      <c r="E408" s="1" t="str">
        <f>_xlfn.XLOOKUP(C408,bdd_V102[FINESS juridique],bdd_V102[[Région du FINESS juridique ]],"")</f>
        <v>OCCITANIE</v>
      </c>
      <c r="F408" s="1">
        <f>SUMIFS(bdd_V102[Activité combinée],bdd_V102[FINESS Géographique],A408)</f>
        <v>14555</v>
      </c>
      <c r="G408" s="1" t="str">
        <f>_xlfn.XLOOKUP(A408,bdd_V102[FINESS Géographique],bdd_V102[Validation prérequis SUN-ES],"")</f>
        <v>Oui</v>
      </c>
    </row>
    <row r="409" spans="1:7">
      <c r="A409" s="1">
        <v>750066441</v>
      </c>
      <c r="B409" t="str">
        <f>_xlfn.XLOOKUP(A409,bdd_V102[FINESS Géographique],bdd_V102[[Raison sociale ]],"")</f>
        <v>HDJ SSR RUE PENAUD INCEA</v>
      </c>
      <c r="C409" s="146">
        <f>_xlfn.XLOOKUP(A409,bdd_V102[FINESS Géographique],bdd_V102[FINESS juridique],"")</f>
        <v>310021191</v>
      </c>
      <c r="D409" t="str">
        <f>_xlfn.XLOOKUP(C409,bdd_V102[FINESS juridique],bdd_V102[Raison sociale juridique],"")</f>
        <v>CLINIQUE DU CANAL DE L'OURCQ</v>
      </c>
      <c r="E409" s="1" t="str">
        <f>_xlfn.XLOOKUP(C409,bdd_V102[FINESS juridique],bdd_V102[[Région du FINESS juridique ]],"")</f>
        <v>OCCITANIE</v>
      </c>
      <c r="F409" s="1">
        <f>SUMIFS(bdd_V102[Activité combinée],bdd_V102[FINESS Géographique],A409)</f>
        <v>4442</v>
      </c>
      <c r="G409" s="1" t="str">
        <f>_xlfn.XLOOKUP(A409,bdd_V102[FINESS Géographique],bdd_V102[Validation prérequis SUN-ES],"")</f>
        <v>Non</v>
      </c>
    </row>
    <row r="410" spans="1:7">
      <c r="A410" s="1">
        <v>950300103</v>
      </c>
      <c r="B410" t="str">
        <f>_xlfn.XLOOKUP(A410,bdd_V102[FINESS Géographique],bdd_V102[[Raison sociale ]],"")</f>
        <v>CLINIQUE LE PONT INICEA</v>
      </c>
      <c r="C410" s="146">
        <f>_xlfn.XLOOKUP(A410,bdd_V102[FINESS Géographique],bdd_V102[FINESS juridique],"")</f>
        <v>310021225</v>
      </c>
      <c r="D410" t="str">
        <f>_xlfn.XLOOKUP(C410,bdd_V102[FINESS juridique],bdd_V102[Raison sociale juridique],"")</f>
        <v>CENTRE SOINS DE SUITE DE SARTROUVILLE - ETAB ADMINISTRE PAR KORIAN SA</v>
      </c>
      <c r="E410" s="1" t="str">
        <f>_xlfn.XLOOKUP(C410,bdd_V102[FINESS juridique],bdd_V102[[Région du FINESS juridique ]],"")</f>
        <v>OCCITANIE</v>
      </c>
      <c r="F410" s="1">
        <f>SUMIFS(bdd_V102[Activité combinée],bdd_V102[FINESS Géographique],A410)</f>
        <v>10957.5</v>
      </c>
      <c r="G410" s="1" t="str">
        <f>_xlfn.XLOOKUP(A410,bdd_V102[FINESS Géographique],bdd_V102[Validation prérequis SUN-ES],"")</f>
        <v>Oui</v>
      </c>
    </row>
    <row r="411" spans="1:7">
      <c r="A411" s="1">
        <v>780004529</v>
      </c>
      <c r="B411" t="str">
        <f>_xlfn.XLOOKUP(A411,bdd_V102[FINESS Géographique],bdd_V102[[Raison sociale ]],"")</f>
        <v>HAD KORIAN YVELINES SUD INICEA</v>
      </c>
      <c r="C411" s="146">
        <f>_xlfn.XLOOKUP(A411,bdd_V102[FINESS Géographique],bdd_V102[FINESS juridique],"")</f>
        <v>310021233</v>
      </c>
      <c r="D411" t="str">
        <f>_xlfn.XLOOKUP(C411,bdd_V102[FINESS juridique],bdd_V102[Raison sociale juridique],"")</f>
        <v>HAD YVELINES SUD</v>
      </c>
      <c r="E411" s="1" t="str">
        <f>_xlfn.XLOOKUP(C411,bdd_V102[FINESS juridique],bdd_V102[[Région du FINESS juridique ]],"")</f>
        <v>OCCITANIE</v>
      </c>
      <c r="F411" s="1">
        <f>SUMIFS(bdd_V102[Activité combinée],bdd_V102[FINESS Géographique],A411)</f>
        <v>14897.5</v>
      </c>
      <c r="G411" s="1" t="str">
        <f>_xlfn.XLOOKUP(A411,bdd_V102[FINESS Géographique],bdd_V102[Validation prérequis SUN-ES],"")</f>
        <v>Oui</v>
      </c>
    </row>
    <row r="412" spans="1:7">
      <c r="A412" s="1">
        <v>910025410</v>
      </c>
      <c r="B412" t="str">
        <f>_xlfn.XLOOKUP(A412,bdd_V102[FINESS Géographique],bdd_V102[[Raison sociale ]],"")</f>
        <v>HAD DE L'ESSONNE INICEA</v>
      </c>
      <c r="C412" s="146">
        <f>_xlfn.XLOOKUP(A412,bdd_V102[FINESS Géographique],bdd_V102[FINESS juridique],"")</f>
        <v>310021233</v>
      </c>
      <c r="D412" t="str">
        <f>_xlfn.XLOOKUP(C412,bdd_V102[FINESS juridique],bdd_V102[Raison sociale juridique],"")</f>
        <v>HAD YVELINES SUD</v>
      </c>
      <c r="E412" s="1" t="str">
        <f>_xlfn.XLOOKUP(C412,bdd_V102[FINESS juridique],bdd_V102[[Région du FINESS juridique ]],"")</f>
        <v>OCCITANIE</v>
      </c>
      <c r="F412" s="1">
        <f>SUMIFS(bdd_V102[Activité combinée],bdd_V102[FINESS Géographique],A412)</f>
        <v>7751.5</v>
      </c>
      <c r="G412" s="1" t="str">
        <f>_xlfn.XLOOKUP(A412,bdd_V102[FINESS Géographique],bdd_V102[Validation prérequis SUN-ES],"")</f>
        <v>Non</v>
      </c>
    </row>
    <row r="413" spans="1:7">
      <c r="A413" s="1">
        <v>780022760</v>
      </c>
      <c r="B413" t="str">
        <f>_xlfn.XLOOKUP(A413,bdd_V102[FINESS Géographique],bdd_V102[[Raison sociale ]],"")</f>
        <v>CLINIQUE SSR - LE GRAND PARC INICEA</v>
      </c>
      <c r="C413" s="146">
        <f>_xlfn.XLOOKUP(A413,bdd_V102[FINESS Géographique],bdd_V102[FINESS juridique],"")</f>
        <v>310021258</v>
      </c>
      <c r="D413" t="str">
        <f>_xlfn.XLOOKUP(C413,bdd_V102[FINESS juridique],bdd_V102[Raison sociale juridique],"")</f>
        <v>SAS STE NELLE DE LA CLINIQUE DU MESNIL</v>
      </c>
      <c r="E413" s="1" t="str">
        <f>_xlfn.XLOOKUP(C413,bdd_V102[FINESS juridique],bdd_V102[[Région du FINESS juridique ]],"")</f>
        <v>OCCITANIE</v>
      </c>
      <c r="F413" s="1">
        <f>SUMIFS(bdd_V102[Activité combinée],bdd_V102[FINESS Géographique],A413)</f>
        <v>23849</v>
      </c>
      <c r="G413" s="1" t="str">
        <f>_xlfn.XLOOKUP(A413,bdd_V102[FINESS Géographique],bdd_V102[Validation prérequis SUN-ES],"")</f>
        <v>Oui</v>
      </c>
    </row>
    <row r="414" spans="1:7">
      <c r="A414" s="1">
        <v>940300577</v>
      </c>
      <c r="B414" t="str">
        <f>_xlfn.XLOOKUP(A414,bdd_V102[FINESS Géographique],bdd_V102[[Raison sociale ]],"")</f>
        <v>CLINIQUE LE PERREUX SUR MARNE INICEA</v>
      </c>
      <c r="C414" s="146">
        <f>_xlfn.XLOOKUP(A414,bdd_V102[FINESS Géographique],bdd_V102[FINESS juridique],"")</f>
        <v>310021266</v>
      </c>
      <c r="D414" t="str">
        <f>_xlfn.XLOOKUP(C414,bdd_V102[FINESS juridique],bdd_V102[Raison sociale juridique],"")</f>
        <v>SOC D'EXPLOITATION CLINIQUE DU PERREUX</v>
      </c>
      <c r="E414" s="1" t="str">
        <f>_xlfn.XLOOKUP(C414,bdd_V102[FINESS juridique],bdd_V102[[Région du FINESS juridique ]],"")</f>
        <v>OCCITANIE</v>
      </c>
      <c r="F414" s="1">
        <f>SUMIFS(bdd_V102[Activité combinée],bdd_V102[FINESS Géographique],A414)</f>
        <v>12912.5</v>
      </c>
      <c r="G414" s="1" t="str">
        <f>_xlfn.XLOOKUP(A414,bdd_V102[FINESS Géographique],bdd_V102[Validation prérequis SUN-ES],"")</f>
        <v>Oui</v>
      </c>
    </row>
    <row r="415" spans="1:7">
      <c r="A415" s="1">
        <v>930300280</v>
      </c>
      <c r="B415" t="str">
        <f>_xlfn.XLOOKUP(A415,bdd_V102[FINESS Géographique],bdd_V102[[Raison sociale ]],"")</f>
        <v>CLINIQUE DE GARGAN -INICEA</v>
      </c>
      <c r="C415" s="146">
        <f>_xlfn.XLOOKUP(A415,bdd_V102[FINESS Géographique],bdd_V102[FINESS juridique],"")</f>
        <v>310021274</v>
      </c>
      <c r="D415" t="str">
        <f>_xlfn.XLOOKUP(C415,bdd_V102[FINESS juridique],bdd_V102[Raison sociale juridique],"")</f>
        <v>CLINIQUE DE LIVRY SULLY</v>
      </c>
      <c r="E415" s="1" t="str">
        <f>_xlfn.XLOOKUP(C415,bdd_V102[FINESS juridique],bdd_V102[[Région du FINESS juridique ]],"")</f>
        <v>OCCITANIE</v>
      </c>
      <c r="F415" s="1">
        <f>SUMIFS(bdd_V102[Activité combinée],bdd_V102[FINESS Géographique],A415)</f>
        <v>22869</v>
      </c>
      <c r="G415" s="1" t="str">
        <f>_xlfn.XLOOKUP(A415,bdd_V102[FINESS Géographique],bdd_V102[Validation prérequis SUN-ES],"")</f>
        <v>Oui</v>
      </c>
    </row>
    <row r="416" spans="1:7">
      <c r="A416" s="1">
        <v>910300235</v>
      </c>
      <c r="B416" t="str">
        <f>_xlfn.XLOOKUP(A416,bdd_V102[FINESS Géographique],bdd_V102[[Raison sociale ]],"")</f>
        <v>CLINIQUE KORIAN LA MARETTE INICEA</v>
      </c>
      <c r="C416" s="146">
        <f>_xlfn.XLOOKUP(A416,bdd_V102[FINESS Géographique],bdd_V102[FINESS juridique],"")</f>
        <v>310021282</v>
      </c>
      <c r="D416" t="str">
        <f>_xlfn.XLOOKUP(C416,bdd_V102[FINESS juridique],bdd_V102[Raison sociale juridique],"")</f>
        <v>CLINIQUE DE SACLAS</v>
      </c>
      <c r="E416" s="1" t="str">
        <f>_xlfn.XLOOKUP(C416,bdd_V102[FINESS juridique],bdd_V102[[Région du FINESS juridique ]],"")</f>
        <v>OCCITANIE</v>
      </c>
      <c r="F416" s="1">
        <f>SUMIFS(bdd_V102[Activité combinée],bdd_V102[FINESS Géographique],A416)</f>
        <v>15292.5</v>
      </c>
      <c r="G416" s="1" t="str">
        <f>_xlfn.XLOOKUP(A416,bdd_V102[FINESS Géographique],bdd_V102[Validation prérequis SUN-ES],"")</f>
        <v>Oui</v>
      </c>
    </row>
    <row r="417" spans="1:7">
      <c r="A417" s="1">
        <v>910300151</v>
      </c>
      <c r="B417" t="str">
        <f>_xlfn.XLOOKUP(A417,bdd_V102[FINESS Géographique],bdd_V102[[Raison sociale ]],"")</f>
        <v>CTRE DE REEDUC L'OBSERVATOIRE - INICEA</v>
      </c>
      <c r="C417" s="146">
        <f>_xlfn.XLOOKUP(A417,bdd_V102[FINESS Géographique],bdd_V102[FINESS juridique],"")</f>
        <v>310021308</v>
      </c>
      <c r="D417" t="str">
        <f>_xlfn.XLOOKUP(C417,bdd_V102[FINESS juridique],bdd_V102[Raison sociale juridique],"")</f>
        <v>SOC EXPLOITATION CLINIQUE MED ST COME</v>
      </c>
      <c r="E417" s="1" t="str">
        <f>_xlfn.XLOOKUP(C417,bdd_V102[FINESS juridique],bdd_V102[[Région du FINESS juridique ]],"")</f>
        <v>OCCITANIE</v>
      </c>
      <c r="F417" s="1">
        <f>SUMIFS(bdd_V102[Activité combinée],bdd_V102[FINESS Géographique],A417)</f>
        <v>16392.5</v>
      </c>
      <c r="G417" s="1" t="str">
        <f>_xlfn.XLOOKUP(A417,bdd_V102[FINESS Géographique],bdd_V102[Validation prérequis SUN-ES],"")</f>
        <v>Oui</v>
      </c>
    </row>
    <row r="418" spans="1:7">
      <c r="A418" s="1">
        <v>110780202</v>
      </c>
      <c r="B418" t="str">
        <f>_xlfn.XLOOKUP(A418,bdd_V102[FINESS Géographique],bdd_V102[[Raison sociale ]],"")</f>
        <v>CL KORIAN LA VERNEDE</v>
      </c>
      <c r="C418" s="146">
        <f>_xlfn.XLOOKUP(A418,bdd_V102[FINESS Géographique],bdd_V102[FINESS juridique],"")</f>
        <v>310021316</v>
      </c>
      <c r="D418" t="str">
        <f>_xlfn.XLOOKUP(C418,bdd_V102[FINESS juridique],bdd_V102[Raison sociale juridique],"")</f>
        <v>CHATEAU DE LA VERNEDE</v>
      </c>
      <c r="E418" s="1" t="str">
        <f>_xlfn.XLOOKUP(C418,bdd_V102[FINESS juridique],bdd_V102[[Région du FINESS juridique ]],"")</f>
        <v>OCCITANIE</v>
      </c>
      <c r="F418" s="1">
        <f>SUMIFS(bdd_V102[Activité combinée],bdd_V102[FINESS Géographique],A418)</f>
        <v>16920.5</v>
      </c>
      <c r="G418" s="1" t="str">
        <f>_xlfn.XLOOKUP(A418,bdd_V102[FINESS Géographique],bdd_V102[Validation prérequis SUN-ES],"")</f>
        <v>Oui</v>
      </c>
    </row>
    <row r="419" spans="1:7">
      <c r="A419" s="1">
        <v>110004942</v>
      </c>
      <c r="B419" t="str">
        <f>_xlfn.XLOOKUP(A419,bdd_V102[FINESS Géographique],bdd_V102[[Raison sociale ]],"")</f>
        <v>LES QUATRE FONTAINES KORIAN NARBONNE</v>
      </c>
      <c r="C419" s="146">
        <f>_xlfn.XLOOKUP(A419,bdd_V102[FINESS Géographique],bdd_V102[FINESS juridique],"")</f>
        <v>310021324</v>
      </c>
      <c r="D419" t="str">
        <f>_xlfn.XLOOKUP(C419,bdd_V102[FINESS juridique],bdd_V102[Raison sociale juridique],"")</f>
        <v>SAS LA PINEDE</v>
      </c>
      <c r="E419" s="1" t="str">
        <f>_xlfn.XLOOKUP(C419,bdd_V102[FINESS juridique],bdd_V102[[Région du FINESS juridique ]],"")</f>
        <v>OCCITANIE</v>
      </c>
      <c r="F419" s="1">
        <f>SUMIFS(bdd_V102[Activité combinée],bdd_V102[FINESS Géographique],A419)</f>
        <v>15640.5</v>
      </c>
      <c r="G419" s="1" t="str">
        <f>_xlfn.XLOOKUP(A419,bdd_V102[FINESS Géographique],bdd_V102[Validation prérequis SUN-ES],"")</f>
        <v>Oui</v>
      </c>
    </row>
    <row r="420" spans="1:7">
      <c r="A420" s="1">
        <v>130785975</v>
      </c>
      <c r="B420" t="str">
        <f>_xlfn.XLOOKUP(A420,bdd_V102[FINESS Géographique],bdd_V102[[Raison sociale ]],"")</f>
        <v>CLINIQUE LES OLIVIERS</v>
      </c>
      <c r="C420" s="146">
        <f>_xlfn.XLOOKUP(A420,bdd_V102[FINESS Géographique],bdd_V102[FINESS juridique],"")</f>
        <v>310021340</v>
      </c>
      <c r="D420" t="str">
        <f>_xlfn.XLOOKUP(C420,bdd_V102[FINESS juridique],bdd_V102[Raison sociale juridique],"")</f>
        <v>SAS KORIAN LES OLIVIERS</v>
      </c>
      <c r="E420" s="1" t="str">
        <f>_xlfn.XLOOKUP(C420,bdd_V102[FINESS juridique],bdd_V102[[Région du FINESS juridique ]],"")</f>
        <v>OCCITANIE</v>
      </c>
      <c r="F420" s="1">
        <f>SUMIFS(bdd_V102[Activité combinée],bdd_V102[FINESS Géographique],A420)</f>
        <v>17294.5</v>
      </c>
      <c r="G420" s="1" t="str">
        <f>_xlfn.XLOOKUP(A420,bdd_V102[FINESS Géographique],bdd_V102[Validation prérequis SUN-ES],"")</f>
        <v>Oui</v>
      </c>
    </row>
    <row r="421" spans="1:7">
      <c r="A421" s="1">
        <v>170780100</v>
      </c>
      <c r="B421" t="str">
        <f>_xlfn.XLOOKUP(A421,bdd_V102[FINESS Géographique],bdd_V102[[Raison sociale ]],"")</f>
        <v>CLINIQUE D'ANGOULINS SUR MER</v>
      </c>
      <c r="C421" s="146">
        <f>_xlfn.XLOOKUP(A421,bdd_V102[FINESS Géographique],bdd_V102[FINESS juridique],"")</f>
        <v>310021357</v>
      </c>
      <c r="D421" t="str">
        <f>_xlfn.XLOOKUP(C421,bdd_V102[FINESS juridique],bdd_V102[Raison sociale juridique],"")</f>
        <v>CLINIQUE CONV CHATEAU DE CLAVETTE</v>
      </c>
      <c r="E421" s="1" t="str">
        <f>_xlfn.XLOOKUP(C421,bdd_V102[FINESS juridique],bdd_V102[[Région du FINESS juridique ]],"")</f>
        <v>OCCITANIE</v>
      </c>
      <c r="F421" s="1">
        <f>SUMIFS(bdd_V102[Activité combinée],bdd_V102[FINESS Géographique],A421)</f>
        <v>11161.5</v>
      </c>
      <c r="G421" s="1" t="str">
        <f>_xlfn.XLOOKUP(A421,bdd_V102[FINESS Géographique],bdd_V102[Validation prérequis SUN-ES],"")</f>
        <v>Oui</v>
      </c>
    </row>
    <row r="422" spans="1:7">
      <c r="A422" s="1">
        <v>860791268</v>
      </c>
      <c r="B422" t="str">
        <f>_xlfn.XLOOKUP(A422,bdd_V102[FINESS Géographique],bdd_V102[[Raison sociale ]],"")</f>
        <v>CLINIQUE L'OREGON</v>
      </c>
      <c r="C422" s="146">
        <f>_xlfn.XLOOKUP(A422,bdd_V102[FINESS Géographique],bdd_V102[FINESS juridique],"")</f>
        <v>310021365</v>
      </c>
      <c r="D422" t="str">
        <f>_xlfn.XLOOKUP(C422,bdd_V102[FINESS juridique],bdd_V102[Raison sociale juridique],"")</f>
        <v>OREGON</v>
      </c>
      <c r="E422" s="1" t="str">
        <f>_xlfn.XLOOKUP(C422,bdd_V102[FINESS juridique],bdd_V102[[Région du FINESS juridique ]],"")</f>
        <v>OCCITANIE</v>
      </c>
      <c r="F422" s="1">
        <f>SUMIFS(bdd_V102[Activité combinée],bdd_V102[FINESS Géographique],A422)</f>
        <v>14988</v>
      </c>
      <c r="G422" s="1" t="str">
        <f>_xlfn.XLOOKUP(A422,bdd_V102[FINESS Géographique],bdd_V102[Validation prérequis SUN-ES],"")</f>
        <v>Oui</v>
      </c>
    </row>
    <row r="423" spans="1:7">
      <c r="A423" s="1">
        <v>740004148</v>
      </c>
      <c r="B423" t="str">
        <f>_xlfn.XLOOKUP(A423,bdd_V102[FINESS Géographique],bdd_V102[[Raison sociale ]],"")</f>
        <v>CLINIQUE LE MONT VEYRIER</v>
      </c>
      <c r="C423" s="146">
        <f>_xlfn.XLOOKUP(A423,bdd_V102[FINESS Géographique],bdd_V102[FINESS juridique],"")</f>
        <v>310021373</v>
      </c>
      <c r="D423" t="str">
        <f>_xlfn.XLOOKUP(C423,bdd_V102[FINESS juridique],bdd_V102[Raison sociale juridique],"")</f>
        <v>CENTRE MEDICAL LE MONT BLANC</v>
      </c>
      <c r="E423" s="1" t="str">
        <f>_xlfn.XLOOKUP(C423,bdd_V102[FINESS juridique],bdd_V102[[Région du FINESS juridique ]],"")</f>
        <v>OCCITANIE</v>
      </c>
      <c r="F423" s="1">
        <f>SUMIFS(bdd_V102[Activité combinée],bdd_V102[FINESS Géographique],A423)</f>
        <v>15916</v>
      </c>
      <c r="G423" s="1" t="str">
        <f>_xlfn.XLOOKUP(A423,bdd_V102[FINESS Géographique],bdd_V102[Validation prérequis SUN-ES],"")</f>
        <v>Oui</v>
      </c>
    </row>
    <row r="424" spans="1:7">
      <c r="A424" s="1">
        <v>740780176</v>
      </c>
      <c r="B424" t="str">
        <f>_xlfn.XLOOKUP(A424,bdd_V102[FINESS Géographique],bdd_V102[[Raison sociale ]],"")</f>
        <v>CLINIQUE LES DEUX LYS</v>
      </c>
      <c r="C424" s="146">
        <f>_xlfn.XLOOKUP(A424,bdd_V102[FINESS Géographique],bdd_V102[FINESS juridique],"")</f>
        <v>310021373</v>
      </c>
      <c r="D424" t="str">
        <f>_xlfn.XLOOKUP(C424,bdd_V102[FINESS juridique],bdd_V102[Raison sociale juridique],"")</f>
        <v>CENTRE MEDICAL LE MONT BLANC</v>
      </c>
      <c r="E424" s="1" t="str">
        <f>_xlfn.XLOOKUP(C424,bdd_V102[FINESS juridique],bdd_V102[[Région du FINESS juridique ]],"")</f>
        <v>OCCITANIE</v>
      </c>
      <c r="F424" s="1">
        <f>SUMIFS(bdd_V102[Activité combinée],bdd_V102[FINESS Géographique],A424)</f>
        <v>15566</v>
      </c>
      <c r="G424" s="1" t="str">
        <f>_xlfn.XLOOKUP(A424,bdd_V102[FINESS Géographique],bdd_V102[Validation prérequis SUN-ES],"")</f>
        <v>Oui</v>
      </c>
    </row>
    <row r="425" spans="1:7">
      <c r="A425" s="1">
        <v>690050687</v>
      </c>
      <c r="B425" t="str">
        <f>_xlfn.XLOOKUP(A425,bdd_V102[FINESS Géographique],bdd_V102[[Raison sociale ]],"")</f>
        <v>CLINIQUE SSR DE GLEIZE</v>
      </c>
      <c r="C425" s="146">
        <f>_xlfn.XLOOKUP(A425,bdd_V102[FINESS Géographique],bdd_V102[FINESS juridique],"")</f>
        <v>310021381</v>
      </c>
      <c r="D425" t="str">
        <f>_xlfn.XLOOKUP(C425,bdd_V102[FINESS juridique],bdd_V102[Raison sociale juridique],"")</f>
        <v>CLINIQUE SSR CHATEAU GLETEINS</v>
      </c>
      <c r="E425" s="1" t="str">
        <f>_xlfn.XLOOKUP(C425,bdd_V102[FINESS juridique],bdd_V102[[Région du FINESS juridique ]],"")</f>
        <v>OCCITANIE</v>
      </c>
      <c r="F425" s="1">
        <f>SUMIFS(bdd_V102[Activité combinée],bdd_V102[FINESS Géographique],A425)</f>
        <v>9784</v>
      </c>
      <c r="G425" s="1" t="str">
        <f>_xlfn.XLOOKUP(A425,bdd_V102[FINESS Géographique],bdd_V102[Validation prérequis SUN-ES],"")</f>
        <v>Oui</v>
      </c>
    </row>
    <row r="426" spans="1:7">
      <c r="A426" s="1">
        <v>130042526</v>
      </c>
      <c r="B426" t="str">
        <f>_xlfn.XLOOKUP(A426,bdd_V102[FINESS Géographique],bdd_V102[[Raison sociale ]],"")</f>
        <v>CLINIQUE LES TROIS TOURS</v>
      </c>
      <c r="C426" s="146">
        <f>_xlfn.XLOOKUP(A426,bdd_V102[FINESS Géographique],bdd_V102[FINESS juridique],"")</f>
        <v>310021399</v>
      </c>
      <c r="D426" t="str">
        <f>_xlfn.XLOOKUP(C426,bdd_V102[FINESS juridique],bdd_V102[Raison sociale juridique],"")</f>
        <v>KORIAN LES TROIS TOURS</v>
      </c>
      <c r="E426" s="1" t="str">
        <f>_xlfn.XLOOKUP(C426,bdd_V102[FINESS juridique],bdd_V102[[Région du FINESS juridique ]],"")</f>
        <v>OCCITANIE</v>
      </c>
      <c r="F426" s="1">
        <f>SUMIFS(bdd_V102[Activité combinée],bdd_V102[FINESS Géographique],A426)</f>
        <v>42452</v>
      </c>
      <c r="G426" s="1" t="str">
        <f>_xlfn.XLOOKUP(A426,bdd_V102[FINESS Géographique],bdd_V102[Validation prérequis SUN-ES],"")</f>
        <v>Oui</v>
      </c>
    </row>
    <row r="427" spans="1:7">
      <c r="A427" s="1">
        <v>310021571</v>
      </c>
      <c r="B427" t="str">
        <f>_xlfn.XLOOKUP(A427,bdd_V102[FINESS Géographique],bdd_V102[[Raison sociale ]],"")</f>
        <v>CL DES MINIMES TOULOUSE</v>
      </c>
      <c r="C427" s="146">
        <f>_xlfn.XLOOKUP(A427,bdd_V102[FINESS Géographique],bdd_V102[FINESS juridique],"")</f>
        <v>310021563</v>
      </c>
      <c r="D427" t="str">
        <f>_xlfn.XLOOKUP(C427,bdd_V102[FINESS juridique],bdd_V102[Raison sociale juridique],"")</f>
        <v>SAS CENTRE GERIATRIQUE DES MINIMES</v>
      </c>
      <c r="E427" s="1" t="str">
        <f>_xlfn.XLOOKUP(C427,bdd_V102[FINESS juridique],bdd_V102[[Région du FINESS juridique ]],"")</f>
        <v>OCCITANIE</v>
      </c>
      <c r="F427" s="1">
        <f>SUMIFS(bdd_V102[Activité combinée],bdd_V102[FINESS Géographique],A427)</f>
        <v>31652.5</v>
      </c>
      <c r="G427" s="1" t="str">
        <f>_xlfn.XLOOKUP(A427,bdd_V102[FINESS Géographique],bdd_V102[Validation prérequis SUN-ES],"")</f>
        <v>Oui</v>
      </c>
    </row>
    <row r="428" spans="1:7">
      <c r="A428" s="1">
        <v>310005459</v>
      </c>
      <c r="B428" t="str">
        <f>_xlfn.XLOOKUP(A428,bdd_V102[FINESS Géographique],bdd_V102[[Raison sociale ]],"")</f>
        <v>HAD SANTE RELAIS DOMICILE</v>
      </c>
      <c r="C428" s="146">
        <f>_xlfn.XLOOKUP(A428,bdd_V102[FINESS Géographique],bdd_V102[FINESS juridique],"")</f>
        <v>310021886</v>
      </c>
      <c r="D428" t="str">
        <f>_xlfn.XLOOKUP(C428,bdd_V102[FINESS juridique],bdd_V102[Raison sociale juridique],"")</f>
        <v>SANTE RELAIS DOMICILE</v>
      </c>
      <c r="E428" s="1" t="str">
        <f>_xlfn.XLOOKUP(C428,bdd_V102[FINESS juridique],bdd_V102[[Région du FINESS juridique ]],"")</f>
        <v>OCCITANIE</v>
      </c>
      <c r="F428" s="1">
        <f>SUMIFS(bdd_V102[Activité combinée],bdd_V102[FINESS Géographique],A428)</f>
        <v>27521.5</v>
      </c>
      <c r="G428" s="1" t="str">
        <f>_xlfn.XLOOKUP(A428,bdd_V102[FINESS Géographique],bdd_V102[Validation prérequis SUN-ES],"")</f>
        <v>Oui</v>
      </c>
    </row>
    <row r="429" spans="1:7">
      <c r="A429" s="1">
        <v>330057654</v>
      </c>
      <c r="B429" t="str">
        <f>_xlfn.XLOOKUP(A429,bdd_V102[FINESS Géographique],bdd_V102[[Raison sociale ]],"")</f>
        <v>KORIAN LES FLOTS</v>
      </c>
      <c r="C429" s="146">
        <f>_xlfn.XLOOKUP(A429,bdd_V102[FINESS Géographique],bdd_V102[FINESS juridique],"")</f>
        <v>310024732</v>
      </c>
      <c r="D429" t="str">
        <f>_xlfn.XLOOKUP(C429,bdd_V102[FINESS juridique],bdd_V102[Raison sociale juridique],"")</f>
        <v>SAS LES FLOTS</v>
      </c>
      <c r="E429" s="1" t="str">
        <f>_xlfn.XLOOKUP(C429,bdd_V102[FINESS juridique],bdd_V102[[Région du FINESS juridique ]],"")</f>
        <v>OCCITANIE</v>
      </c>
      <c r="F429" s="1">
        <f>SUMIFS(bdd_V102[Activité combinée],bdd_V102[FINESS Géographique],A429)</f>
        <v>17524.5</v>
      </c>
      <c r="G429" s="1" t="str">
        <f>_xlfn.XLOOKUP(A429,bdd_V102[FINESS Géographique],bdd_V102[Validation prérequis SUN-ES],"")</f>
        <v>Oui</v>
      </c>
    </row>
    <row r="430" spans="1:7">
      <c r="A430" s="1">
        <v>10002129</v>
      </c>
      <c r="B430" t="str">
        <f>_xlfn.XLOOKUP(A430,bdd_V102[FINESS Géographique],bdd_V102[[Raison sociale ]],"")</f>
        <v>SSR LES ARBELLES</v>
      </c>
      <c r="C430" s="146">
        <f>_xlfn.XLOOKUP(A430,bdd_V102[FINESS Géographique],bdd_V102[FINESS juridique],"")</f>
        <v>310025010</v>
      </c>
      <c r="D430" t="str">
        <f>_xlfn.XLOOKUP(C430,bdd_V102[FINESS juridique],bdd_V102[Raison sociale juridique],"")</f>
        <v>SAS KORIAN SANTE</v>
      </c>
      <c r="E430" s="1" t="str">
        <f>_xlfn.XLOOKUP(C430,bdd_V102[FINESS juridique],bdd_V102[[Région du FINESS juridique ]],"")</f>
        <v>OCCITANIE</v>
      </c>
      <c r="F430" s="1">
        <f>SUMIFS(bdd_V102[Activité combinée],bdd_V102[FINESS Géographique],A430)</f>
        <v>15963</v>
      </c>
      <c r="G430" s="1" t="str">
        <f>_xlfn.XLOOKUP(A430,bdd_V102[FINESS Géographique],bdd_V102[Validation prérequis SUN-ES],"")</f>
        <v>Oui</v>
      </c>
    </row>
    <row r="431" spans="1:7">
      <c r="A431" s="1">
        <v>70780242</v>
      </c>
      <c r="B431" t="str">
        <f>_xlfn.XLOOKUP(A431,bdd_V102[FINESS Géographique],bdd_V102[[Raison sociale ]],"")</f>
        <v>MAISON DE CONVALESCENCE LA CONDAMINE</v>
      </c>
      <c r="C431" s="146">
        <f>_xlfn.XLOOKUP(A431,bdd_V102[FINESS Géographique],bdd_V102[FINESS juridique],"")</f>
        <v>310025010</v>
      </c>
      <c r="D431" t="str">
        <f>_xlfn.XLOOKUP(C431,bdd_V102[FINESS juridique],bdd_V102[Raison sociale juridique],"")</f>
        <v>SAS KORIAN SANTE</v>
      </c>
      <c r="E431" s="1" t="str">
        <f>_xlfn.XLOOKUP(C431,bdd_V102[FINESS juridique],bdd_V102[[Région du FINESS juridique ]],"")</f>
        <v>OCCITANIE</v>
      </c>
      <c r="F431" s="1">
        <f>SUMIFS(bdd_V102[Activité combinée],bdd_V102[FINESS Géographique],A431)</f>
        <v>8364.5</v>
      </c>
      <c r="G431" s="1" t="str">
        <f>_xlfn.XLOOKUP(A431,bdd_V102[FINESS Géographique],bdd_V102[Validation prérequis SUN-ES],"")</f>
        <v>Oui</v>
      </c>
    </row>
    <row r="432" spans="1:7">
      <c r="A432" s="1">
        <v>380005918</v>
      </c>
      <c r="B432" t="str">
        <f>_xlfn.XLOOKUP(A432,bdd_V102[FINESS Géographique],bdd_V102[[Raison sociale ]],"")</f>
        <v>KORIAN LES GRANGES</v>
      </c>
      <c r="C432" s="146">
        <f>_xlfn.XLOOKUP(A432,bdd_V102[FINESS Géographique],bdd_V102[FINESS juridique],"")</f>
        <v>310025010</v>
      </c>
      <c r="D432" t="str">
        <f>_xlfn.XLOOKUP(C432,bdd_V102[FINESS juridique],bdd_V102[Raison sociale juridique],"")</f>
        <v>SAS KORIAN SANTE</v>
      </c>
      <c r="E432" s="1" t="str">
        <f>_xlfn.XLOOKUP(C432,bdd_V102[FINESS juridique],bdd_V102[[Région du FINESS juridique ]],"")</f>
        <v>OCCITANIE</v>
      </c>
      <c r="F432" s="1">
        <f>SUMIFS(bdd_V102[Activité combinée],bdd_V102[FINESS Géographique],A432)</f>
        <v>18005</v>
      </c>
      <c r="G432" s="1" t="str">
        <f>_xlfn.XLOOKUP(A432,bdd_V102[FINESS Géographique],bdd_V102[Validation prérequis SUN-ES],"")</f>
        <v>Oui</v>
      </c>
    </row>
    <row r="433" spans="1:7">
      <c r="A433" s="1">
        <v>690030283</v>
      </c>
      <c r="B433" t="str">
        <f>_xlfn.XLOOKUP(A433,bdd_V102[FINESS Géographique],bdd_V102[[Raison sociale ]],"")</f>
        <v>CLINIQUE LES LILAS BLEUS</v>
      </c>
      <c r="C433" s="146">
        <f>_xlfn.XLOOKUP(A433,bdd_V102[FINESS Géographique],bdd_V102[FINESS juridique],"")</f>
        <v>310025010</v>
      </c>
      <c r="D433" t="str">
        <f>_xlfn.XLOOKUP(C433,bdd_V102[FINESS juridique],bdd_V102[Raison sociale juridique],"")</f>
        <v>SAS KORIAN SANTE</v>
      </c>
      <c r="E433" s="1" t="str">
        <f>_xlfn.XLOOKUP(C433,bdd_V102[FINESS juridique],bdd_V102[[Région du FINESS juridique ]],"")</f>
        <v>OCCITANIE</v>
      </c>
      <c r="F433" s="1">
        <f>SUMIFS(bdd_V102[Activité combinée],bdd_V102[FINESS Géographique],A433)</f>
        <v>25657</v>
      </c>
      <c r="G433" s="1" t="str">
        <f>_xlfn.XLOOKUP(A433,bdd_V102[FINESS Géographique],bdd_V102[Validation prérequis SUN-ES],"")</f>
        <v>Oui</v>
      </c>
    </row>
    <row r="434" spans="1:7">
      <c r="A434" s="1">
        <v>690780481</v>
      </c>
      <c r="B434" t="str">
        <f>_xlfn.XLOOKUP(A434,bdd_V102[FINESS Géographique],bdd_V102[[Raison sociale ]],"")</f>
        <v>CLINIQUE LE BALCON LYONNAIS</v>
      </c>
      <c r="C434" s="146">
        <f>_xlfn.XLOOKUP(A434,bdd_V102[FINESS Géographique],bdd_V102[FINESS juridique],"")</f>
        <v>310025010</v>
      </c>
      <c r="D434" t="str">
        <f>_xlfn.XLOOKUP(C434,bdd_V102[FINESS juridique],bdd_V102[Raison sociale juridique],"")</f>
        <v>SAS KORIAN SANTE</v>
      </c>
      <c r="E434" s="1" t="str">
        <f>_xlfn.XLOOKUP(C434,bdd_V102[FINESS juridique],bdd_V102[[Région du FINESS juridique ]],"")</f>
        <v>OCCITANIE</v>
      </c>
      <c r="F434" s="1">
        <f>SUMIFS(bdd_V102[Activité combinée],bdd_V102[FINESS Géographique],A434)</f>
        <v>18147.5</v>
      </c>
      <c r="G434" s="1" t="str">
        <f>_xlfn.XLOOKUP(A434,bdd_V102[FINESS Géographique],bdd_V102[Validation prérequis SUN-ES],"")</f>
        <v>Oui</v>
      </c>
    </row>
    <row r="435" spans="1:7">
      <c r="A435" s="1">
        <v>890000292</v>
      </c>
      <c r="B435" t="str">
        <f>_xlfn.XLOOKUP(A435,bdd_V102[FINESS Géographique],bdd_V102[[Raison sociale ]],"")</f>
        <v>SAINTE COLOMBE</v>
      </c>
      <c r="C435" s="146">
        <f>_xlfn.XLOOKUP(A435,bdd_V102[FINESS Géographique],bdd_V102[FINESS juridique],"")</f>
        <v>310025010</v>
      </c>
      <c r="D435" t="str">
        <f>_xlfn.XLOOKUP(C435,bdd_V102[FINESS juridique],bdd_V102[Raison sociale juridique],"")</f>
        <v>SAS KORIAN SANTE</v>
      </c>
      <c r="E435" s="1" t="str">
        <f>_xlfn.XLOOKUP(C435,bdd_V102[FINESS juridique],bdd_V102[[Région du FINESS juridique ]],"")</f>
        <v>OCCITANIE</v>
      </c>
      <c r="F435" s="1">
        <f>SUMIFS(bdd_V102[Activité combinée],bdd_V102[FINESS Géographique],A435)</f>
        <v>9113.5</v>
      </c>
      <c r="G435" s="1" t="str">
        <f>_xlfn.XLOOKUP(A435,bdd_V102[FINESS Géographique],bdd_V102[Validation prérequis SUN-ES],"")</f>
        <v>Oui</v>
      </c>
    </row>
    <row r="436" spans="1:7">
      <c r="A436" s="1">
        <v>180008278</v>
      </c>
      <c r="B436" t="str">
        <f>_xlfn.XLOOKUP(A436,bdd_V102[FINESS Géographique],bdd_V102[[Raison sociale ]],"")</f>
        <v>HAD DE VIERZON</v>
      </c>
      <c r="C436" s="146">
        <f>_xlfn.XLOOKUP(A436,bdd_V102[FINESS Géographique],bdd_V102[FINESS juridique],"")</f>
        <v>310025010</v>
      </c>
      <c r="D436" t="str">
        <f>_xlfn.XLOOKUP(C436,bdd_V102[FINESS juridique],bdd_V102[Raison sociale juridique],"")</f>
        <v>SAS KORIAN SANTE</v>
      </c>
      <c r="E436" s="1" t="str">
        <f>_xlfn.XLOOKUP(C436,bdd_V102[FINESS juridique],bdd_V102[[Région du FINESS juridique ]],"")</f>
        <v>OCCITANIE</v>
      </c>
      <c r="F436" s="1">
        <f>SUMIFS(bdd_V102[Activité combinée],bdd_V102[FINESS Géographique],A436)</f>
        <v>12998.5</v>
      </c>
      <c r="G436" s="1" t="str">
        <f>_xlfn.XLOOKUP(A436,bdd_V102[FINESS Géographique],bdd_V102[Validation prérequis SUN-ES],"")</f>
        <v>Oui</v>
      </c>
    </row>
    <row r="437" spans="1:7">
      <c r="A437" s="1">
        <v>100010545</v>
      </c>
      <c r="B437" t="str">
        <f>_xlfn.XLOOKUP(A437,bdd_V102[FINESS Géographique],bdd_V102[[Raison sociale ]],"")</f>
        <v>CLINIQUE KORIAN</v>
      </c>
      <c r="C437" s="146">
        <f>_xlfn.XLOOKUP(A437,bdd_V102[FINESS Géographique],bdd_V102[FINESS juridique],"")</f>
        <v>310025010</v>
      </c>
      <c r="D437" t="str">
        <f>_xlfn.XLOOKUP(C437,bdd_V102[FINESS juridique],bdd_V102[Raison sociale juridique],"")</f>
        <v>SAS KORIAN SANTE</v>
      </c>
      <c r="E437" s="1" t="str">
        <f>_xlfn.XLOOKUP(C437,bdd_V102[FINESS juridique],bdd_V102[[Région du FINESS juridique ]],"")</f>
        <v>OCCITANIE</v>
      </c>
      <c r="F437" s="1">
        <f>SUMIFS(bdd_V102[Activité combinée],bdd_V102[FINESS Géographique],A437)</f>
        <v>17167.5</v>
      </c>
      <c r="G437" s="1" t="str">
        <f>_xlfn.XLOOKUP(A437,bdd_V102[FINESS Géographique],bdd_V102[Validation prérequis SUN-ES],"")</f>
        <v>Oui</v>
      </c>
    </row>
    <row r="438" spans="1:7">
      <c r="A438" s="1">
        <v>880006606</v>
      </c>
      <c r="B438" t="str">
        <f>_xlfn.XLOOKUP(A438,bdd_V102[FINESS Géographique],bdd_V102[[Raison sociale ]],"")</f>
        <v>HAD KORIAN PAYS DES IMAGES</v>
      </c>
      <c r="C438" s="146">
        <f>_xlfn.XLOOKUP(A438,bdd_V102[FINESS Géographique],bdd_V102[FINESS juridique],"")</f>
        <v>310025010</v>
      </c>
      <c r="D438" t="str">
        <f>_xlfn.XLOOKUP(C438,bdd_V102[FINESS juridique],bdd_V102[Raison sociale juridique],"")</f>
        <v>SAS KORIAN SANTE</v>
      </c>
      <c r="E438" s="1" t="str">
        <f>_xlfn.XLOOKUP(C438,bdd_V102[FINESS juridique],bdd_V102[[Région du FINESS juridique ]],"")</f>
        <v>OCCITANIE</v>
      </c>
      <c r="F438" s="1">
        <f>SUMIFS(bdd_V102[Activité combinée],bdd_V102[FINESS Géographique],A438)</f>
        <v>7146.5</v>
      </c>
      <c r="G438" s="1" t="str">
        <f>_xlfn.XLOOKUP(A438,bdd_V102[FINESS Géographique],bdd_V102[Validation prérequis SUN-ES],"")</f>
        <v>Oui</v>
      </c>
    </row>
    <row r="439" spans="1:7">
      <c r="A439" s="1">
        <v>880006721</v>
      </c>
      <c r="B439" t="str">
        <f>_xlfn.XLOOKUP(A439,bdd_V102[FINESS Géographique],bdd_V102[[Raison sociale ]],"")</f>
        <v>HAD NEUFCHATEAU</v>
      </c>
      <c r="C439" s="146">
        <f>_xlfn.XLOOKUP(A439,bdd_V102[FINESS Géographique],bdd_V102[FINESS juridique],"")</f>
        <v>310025010</v>
      </c>
      <c r="D439" t="str">
        <f>_xlfn.XLOOKUP(C439,bdd_V102[FINESS juridique],bdd_V102[Raison sociale juridique],"")</f>
        <v>SAS KORIAN SANTE</v>
      </c>
      <c r="E439" s="1" t="str">
        <f>_xlfn.XLOOKUP(C439,bdd_V102[FINESS juridique],bdd_V102[[Région du FINESS juridique ]],"")</f>
        <v>OCCITANIE</v>
      </c>
      <c r="F439" s="1">
        <f>SUMIFS(bdd_V102[Activité combinée],bdd_V102[FINESS Géographique],A439)</f>
        <v>8459.5</v>
      </c>
      <c r="G439" s="1" t="str">
        <f>_xlfn.XLOOKUP(A439,bdd_V102[FINESS Géographique],bdd_V102[Validation prérequis SUN-ES],"")</f>
        <v>Oui</v>
      </c>
    </row>
    <row r="440" spans="1:7">
      <c r="A440" s="1">
        <v>170780068</v>
      </c>
      <c r="B440" t="str">
        <f>_xlfn.XLOOKUP(A440,bdd_V102[FINESS Géographique],bdd_V102[[Raison sociale ]],"")</f>
        <v>CLINIQUE SUR MOREAU</v>
      </c>
      <c r="C440" s="146">
        <f>_xlfn.XLOOKUP(A440,bdd_V102[FINESS Géographique],bdd_V102[FINESS juridique],"")</f>
        <v>310025010</v>
      </c>
      <c r="D440" t="str">
        <f>_xlfn.XLOOKUP(C440,bdd_V102[FINESS juridique],bdd_V102[Raison sociale juridique],"")</f>
        <v>SAS KORIAN SANTE</v>
      </c>
      <c r="E440" s="1" t="str">
        <f>_xlfn.XLOOKUP(C440,bdd_V102[FINESS juridique],bdd_V102[[Région du FINESS juridique ]],"")</f>
        <v>OCCITANIE</v>
      </c>
      <c r="F440" s="1">
        <f>SUMIFS(bdd_V102[Activité combinée],bdd_V102[FINESS Géographique],A440)</f>
        <v>13585</v>
      </c>
      <c r="G440" s="1" t="str">
        <f>_xlfn.XLOOKUP(A440,bdd_V102[FINESS Géographique],bdd_V102[Validation prérequis SUN-ES],"")</f>
        <v>Oui</v>
      </c>
    </row>
    <row r="441" spans="1:7">
      <c r="A441" s="1">
        <v>190005694</v>
      </c>
      <c r="B441" t="str">
        <f>_xlfn.XLOOKUP(A441,bdd_V102[FINESS Géographique],bdd_V102[[Raison sociale ]],"")</f>
        <v>CLINIQUE SAINT JEAN LEZ CEDRES</v>
      </c>
      <c r="C441" s="146">
        <f>_xlfn.XLOOKUP(A441,bdd_V102[FINESS Géographique],bdd_V102[FINESS juridique],"")</f>
        <v>310025010</v>
      </c>
      <c r="D441" t="str">
        <f>_xlfn.XLOOKUP(C441,bdd_V102[FINESS juridique],bdd_V102[Raison sociale juridique],"")</f>
        <v>SAS KORIAN SANTE</v>
      </c>
      <c r="E441" s="1" t="str">
        <f>_xlfn.XLOOKUP(C441,bdd_V102[FINESS juridique],bdd_V102[[Région du FINESS juridique ]],"")</f>
        <v>OCCITANIE</v>
      </c>
      <c r="F441" s="1">
        <f>SUMIFS(bdd_V102[Activité combinée],bdd_V102[FINESS Géographique],A441)</f>
        <v>16988</v>
      </c>
      <c r="G441" s="1" t="str">
        <f>_xlfn.XLOOKUP(A441,bdd_V102[FINESS Géographique],bdd_V102[Validation prérequis SUN-ES],"")</f>
        <v>Oui</v>
      </c>
    </row>
    <row r="442" spans="1:7">
      <c r="A442" s="1">
        <v>470010364</v>
      </c>
      <c r="B442" t="str">
        <f>_xlfn.XLOOKUP(A442,bdd_V102[FINESS Géographique],bdd_V102[[Raison sociale ]],"")</f>
        <v>CLINIQUE LA PALOUMERE</v>
      </c>
      <c r="C442" s="146">
        <f>_xlfn.XLOOKUP(A442,bdd_V102[FINESS Géographique],bdd_V102[FINESS juridique],"")</f>
        <v>310025010</v>
      </c>
      <c r="D442" t="str">
        <f>_xlfn.XLOOKUP(C442,bdd_V102[FINESS juridique],bdd_V102[Raison sociale juridique],"")</f>
        <v>SAS KORIAN SANTE</v>
      </c>
      <c r="E442" s="1" t="str">
        <f>_xlfn.XLOOKUP(C442,bdd_V102[FINESS juridique],bdd_V102[[Région du FINESS juridique ]],"")</f>
        <v>OCCITANIE</v>
      </c>
      <c r="F442" s="1">
        <f>SUMIFS(bdd_V102[Activité combinée],bdd_V102[FINESS Géographique],A442)</f>
        <v>7403</v>
      </c>
      <c r="G442" s="1" t="str">
        <f>_xlfn.XLOOKUP(A442,bdd_V102[FINESS Géographique],bdd_V102[Validation prérequis SUN-ES],"")</f>
        <v>Oui</v>
      </c>
    </row>
    <row r="443" spans="1:7">
      <c r="A443" s="1">
        <v>110005394</v>
      </c>
      <c r="B443" t="str">
        <f>_xlfn.XLOOKUP(A443,bdd_V102[FINESS Géographique],bdd_V102[[Raison sociale ]],"")</f>
        <v>HAD KORIAN PAYS DES QUATRE VENTS CARCA</v>
      </c>
      <c r="C443" s="146">
        <f>_xlfn.XLOOKUP(A443,bdd_V102[FINESS Géographique],bdd_V102[FINESS juridique],"")</f>
        <v>310025010</v>
      </c>
      <c r="D443" t="str">
        <f>_xlfn.XLOOKUP(C443,bdd_V102[FINESS juridique],bdd_V102[Raison sociale juridique],"")</f>
        <v>SAS KORIAN SANTE</v>
      </c>
      <c r="E443" s="1" t="str">
        <f>_xlfn.XLOOKUP(C443,bdd_V102[FINESS juridique],bdd_V102[[Région du FINESS juridique ]],"")</f>
        <v>OCCITANIE</v>
      </c>
      <c r="F443" s="1">
        <f>SUMIFS(bdd_V102[Activité combinée],bdd_V102[FINESS Géographique],A443)</f>
        <v>11742</v>
      </c>
      <c r="G443" s="1" t="str">
        <f>_xlfn.XLOOKUP(A443,bdd_V102[FINESS Géographique],bdd_V102[Validation prérequis SUN-ES],"")</f>
        <v>Oui</v>
      </c>
    </row>
    <row r="444" spans="1:7">
      <c r="A444" s="1">
        <v>310020938</v>
      </c>
      <c r="B444" t="str">
        <f>_xlfn.XLOOKUP(A444,bdd_V102[FINESS Géographique],bdd_V102[[Raison sociale ]],"")</f>
        <v>CL SMR VAL DE SAUNE QUINT FONSEGRIVES</v>
      </c>
      <c r="C444" s="146">
        <f>_xlfn.XLOOKUP(A444,bdd_V102[FINESS Géographique],bdd_V102[FINESS juridique],"")</f>
        <v>310025010</v>
      </c>
      <c r="D444" t="str">
        <f>_xlfn.XLOOKUP(C444,bdd_V102[FINESS juridique],bdd_V102[Raison sociale juridique],"")</f>
        <v>SAS KORIAN SANTE</v>
      </c>
      <c r="E444" s="1" t="str">
        <f>_xlfn.XLOOKUP(C444,bdd_V102[FINESS juridique],bdd_V102[[Région du FINESS juridique ]],"")</f>
        <v>OCCITANIE</v>
      </c>
      <c r="F444" s="1">
        <f>SUMIFS(bdd_V102[Activité combinée],bdd_V102[FINESS Géographique],A444)</f>
        <v>24230</v>
      </c>
      <c r="G444" s="1" t="str">
        <f>_xlfn.XLOOKUP(A444,bdd_V102[FINESS Géographique],bdd_V102[Validation prérequis SUN-ES],"")</f>
        <v>Oui</v>
      </c>
    </row>
    <row r="445" spans="1:7">
      <c r="A445" s="1">
        <v>310781174</v>
      </c>
      <c r="B445" t="str">
        <f>_xlfn.XLOOKUP(A445,bdd_V102[FINESS Géographique],bdd_V102[[Raison sociale ]],"")</f>
        <v>CL BLAGNAC</v>
      </c>
      <c r="C445" s="146">
        <f>_xlfn.XLOOKUP(A445,bdd_V102[FINESS Géographique],bdd_V102[FINESS juridique],"")</f>
        <v>310025010</v>
      </c>
      <c r="D445" t="str">
        <f>_xlfn.XLOOKUP(C445,bdd_V102[FINESS juridique],bdd_V102[Raison sociale juridique],"")</f>
        <v>SAS KORIAN SANTE</v>
      </c>
      <c r="E445" s="1" t="str">
        <f>_xlfn.XLOOKUP(C445,bdd_V102[FINESS juridique],bdd_V102[[Région du FINESS juridique ]],"")</f>
        <v>OCCITANIE</v>
      </c>
      <c r="F445" s="1">
        <f>SUMIFS(bdd_V102[Activité combinée],bdd_V102[FINESS Géographique],A445)</f>
        <v>11521.5</v>
      </c>
      <c r="G445" s="1" t="str">
        <f>_xlfn.XLOOKUP(A445,bdd_V102[FINESS Géographique],bdd_V102[Validation prérequis SUN-ES],"")</f>
        <v>Oui</v>
      </c>
    </row>
    <row r="446" spans="1:7">
      <c r="A446" s="1">
        <v>310782396</v>
      </c>
      <c r="B446" t="str">
        <f>_xlfn.XLOOKUP(A446,bdd_V102[FINESS Géographique],bdd_V102[[Raison sociale ]],"")</f>
        <v>CL SSR KORIAN ESTELA TOULOUSE</v>
      </c>
      <c r="C446" s="146">
        <f>_xlfn.XLOOKUP(A446,bdd_V102[FINESS Géographique],bdd_V102[FINESS juridique],"")</f>
        <v>310025010</v>
      </c>
      <c r="D446" t="str">
        <f>_xlfn.XLOOKUP(C446,bdd_V102[FINESS juridique],bdd_V102[Raison sociale juridique],"")</f>
        <v>SAS KORIAN SANTE</v>
      </c>
      <c r="E446" s="1" t="str">
        <f>_xlfn.XLOOKUP(C446,bdd_V102[FINESS juridique],bdd_V102[[Région du FINESS juridique ]],"")</f>
        <v>OCCITANIE</v>
      </c>
      <c r="F446" s="1">
        <f>SUMIFS(bdd_V102[Activité combinée],bdd_V102[FINESS Géographique],A446)</f>
        <v>19340</v>
      </c>
      <c r="G446" s="1" t="str">
        <f>_xlfn.XLOOKUP(A446,bdd_V102[FINESS Géographique],bdd_V102[Validation prérequis SUN-ES],"")</f>
        <v>Oui</v>
      </c>
    </row>
    <row r="447" spans="1:7">
      <c r="A447" s="1">
        <v>810004200</v>
      </c>
      <c r="B447" t="str">
        <f>_xlfn.XLOOKUP(A447,bdd_V102[FINESS Géographique],bdd_V102[[Raison sociale ]],"")</f>
        <v>CL SSR KORIAN LE CHATEAU CAHUZAC</v>
      </c>
      <c r="C447" s="146">
        <f>_xlfn.XLOOKUP(A447,bdd_V102[FINESS Géographique],bdd_V102[FINESS juridique],"")</f>
        <v>310025010</v>
      </c>
      <c r="D447" t="str">
        <f>_xlfn.XLOOKUP(C447,bdd_V102[FINESS juridique],bdd_V102[Raison sociale juridique],"")</f>
        <v>SAS KORIAN SANTE</v>
      </c>
      <c r="E447" s="1" t="str">
        <f>_xlfn.XLOOKUP(C447,bdd_V102[FINESS juridique],bdd_V102[[Région du FINESS juridique ]],"")</f>
        <v>OCCITANIE</v>
      </c>
      <c r="F447" s="1">
        <f>SUMIFS(bdd_V102[Activité combinée],bdd_V102[FINESS Géographique],A447)</f>
        <v>12321</v>
      </c>
      <c r="G447" s="1" t="str">
        <f>_xlfn.XLOOKUP(A447,bdd_V102[FINESS Géographique],bdd_V102[Validation prérequis SUN-ES],"")</f>
        <v>Oui</v>
      </c>
    </row>
    <row r="448" spans="1:7">
      <c r="A448" s="1">
        <v>810007989</v>
      </c>
      <c r="B448" t="str">
        <f>_xlfn.XLOOKUP(A448,bdd_V102[FINESS Géographique],bdd_V102[[Raison sociale ]],"")</f>
        <v>HAD KORIAN PAYS D'OVALIE</v>
      </c>
      <c r="C448" s="146">
        <f>_xlfn.XLOOKUP(A448,bdd_V102[FINESS Géographique],bdd_V102[FINESS juridique],"")</f>
        <v>310025010</v>
      </c>
      <c r="D448" t="str">
        <f>_xlfn.XLOOKUP(C448,bdd_V102[FINESS juridique],bdd_V102[Raison sociale juridique],"")</f>
        <v>SAS KORIAN SANTE</v>
      </c>
      <c r="E448" s="1" t="str">
        <f>_xlfn.XLOOKUP(C448,bdd_V102[FINESS juridique],bdd_V102[[Région du FINESS juridique ]],"")</f>
        <v>OCCITANIE</v>
      </c>
      <c r="F448" s="1">
        <f>SUMIFS(bdd_V102[Activité combinée],bdd_V102[FINESS Géographique],A448)</f>
        <v>7219.5</v>
      </c>
      <c r="G448" s="1" t="str">
        <f>_xlfn.XLOOKUP(A448,bdd_V102[FINESS Géographique],bdd_V102[Validation prérequis SUN-ES],"")</f>
        <v>Oui</v>
      </c>
    </row>
    <row r="449" spans="1:7">
      <c r="A449" s="1">
        <v>40780520</v>
      </c>
      <c r="B449" t="str">
        <f>_xlfn.XLOOKUP(A449,bdd_V102[FINESS Géographique],bdd_V102[[Raison sociale ]],"")</f>
        <v>CLINIQUE LE VERDON</v>
      </c>
      <c r="C449" s="146">
        <f>_xlfn.XLOOKUP(A449,bdd_V102[FINESS Géographique],bdd_V102[FINESS juridique],"")</f>
        <v>310025010</v>
      </c>
      <c r="D449" t="str">
        <f>_xlfn.XLOOKUP(C449,bdd_V102[FINESS juridique],bdd_V102[Raison sociale juridique],"")</f>
        <v>SAS KORIAN SANTE</v>
      </c>
      <c r="E449" s="1" t="str">
        <f>_xlfn.XLOOKUP(C449,bdd_V102[FINESS juridique],bdd_V102[[Région du FINESS juridique ]],"")</f>
        <v>OCCITANIE</v>
      </c>
      <c r="F449" s="1">
        <f>SUMIFS(bdd_V102[Activité combinée],bdd_V102[FINESS Géographique],A449)</f>
        <v>7196.5</v>
      </c>
      <c r="G449" s="1" t="str">
        <f>_xlfn.XLOOKUP(A449,bdd_V102[FINESS Géographique],bdd_V102[Validation prérequis SUN-ES],"")</f>
        <v>Oui</v>
      </c>
    </row>
    <row r="450" spans="1:7">
      <c r="A450" s="1">
        <v>60780350</v>
      </c>
      <c r="B450" t="str">
        <f>_xlfn.XLOOKUP(A450,bdd_V102[FINESS Géographique],bdd_V102[[Raison sociale ]],"")</f>
        <v>CLINIQUE LES HELLENIDES</v>
      </c>
      <c r="C450" s="146">
        <f>_xlfn.XLOOKUP(A450,bdd_V102[FINESS Géographique],bdd_V102[FINESS juridique],"")</f>
        <v>310025010</v>
      </c>
      <c r="D450" t="str">
        <f>_xlfn.XLOOKUP(C450,bdd_V102[FINESS juridique],bdd_V102[Raison sociale juridique],"")</f>
        <v>SAS KORIAN SANTE</v>
      </c>
      <c r="E450" s="1" t="str">
        <f>_xlfn.XLOOKUP(C450,bdd_V102[FINESS juridique],bdd_V102[[Région du FINESS juridique ]],"")</f>
        <v>OCCITANIE</v>
      </c>
      <c r="F450" s="1">
        <f>SUMIFS(bdd_V102[Activité combinée],bdd_V102[FINESS Géographique],A450)</f>
        <v>6545</v>
      </c>
      <c r="G450" s="1" t="str">
        <f>_xlfn.XLOOKUP(A450,bdd_V102[FINESS Géographique],bdd_V102[Validation prérequis SUN-ES],"")</f>
        <v>Oui</v>
      </c>
    </row>
    <row r="451" spans="1:7">
      <c r="A451" s="1">
        <v>130782303</v>
      </c>
      <c r="B451" t="str">
        <f>_xlfn.XLOOKUP(A451,bdd_V102[FINESS Géographique],bdd_V102[[Raison sociale ]],"")</f>
        <v>CLINIQUE VALDONNE</v>
      </c>
      <c r="C451" s="146">
        <f>_xlfn.XLOOKUP(A451,bdd_V102[FINESS Géographique],bdd_V102[FINESS juridique],"")</f>
        <v>310025010</v>
      </c>
      <c r="D451" t="str">
        <f>_xlfn.XLOOKUP(C451,bdd_V102[FINESS juridique],bdd_V102[Raison sociale juridique],"")</f>
        <v>SAS KORIAN SANTE</v>
      </c>
      <c r="E451" s="1" t="str">
        <f>_xlfn.XLOOKUP(C451,bdd_V102[FINESS juridique],bdd_V102[[Région du FINESS juridique ]],"")</f>
        <v>OCCITANIE</v>
      </c>
      <c r="F451" s="1">
        <f>SUMIFS(bdd_V102[Activité combinée],bdd_V102[FINESS Géographique],A451)</f>
        <v>13349.5</v>
      </c>
      <c r="G451" s="1" t="str">
        <f>_xlfn.XLOOKUP(A451,bdd_V102[FINESS Géographique],bdd_V102[Validation prérequis SUN-ES],"")</f>
        <v>Oui</v>
      </c>
    </row>
    <row r="452" spans="1:7">
      <c r="A452" s="1">
        <v>130809981</v>
      </c>
      <c r="B452" t="str">
        <f>_xlfn.XLOOKUP(A452,bdd_V102[FINESS Géographique],bdd_V102[[Raison sociale ]],"")</f>
        <v>CLINIQUE MASSILIA LES PINS</v>
      </c>
      <c r="C452" s="146">
        <f>_xlfn.XLOOKUP(A452,bdd_V102[FINESS Géographique],bdd_V102[FINESS juridique],"")</f>
        <v>310025010</v>
      </c>
      <c r="D452" t="str">
        <f>_xlfn.XLOOKUP(C452,bdd_V102[FINESS juridique],bdd_V102[Raison sociale juridique],"")</f>
        <v>SAS KORIAN SANTE</v>
      </c>
      <c r="E452" s="1" t="str">
        <f>_xlfn.XLOOKUP(C452,bdd_V102[FINESS juridique],bdd_V102[[Région du FINESS juridique ]],"")</f>
        <v>OCCITANIE</v>
      </c>
      <c r="F452" s="1">
        <f>SUMIFS(bdd_V102[Activité combinée],bdd_V102[FINESS Géographique],A452)</f>
        <v>18698.5</v>
      </c>
      <c r="G452" s="1" t="str">
        <f>_xlfn.XLOOKUP(A452,bdd_V102[FINESS Géographique],bdd_V102[Validation prérequis SUN-ES],"")</f>
        <v>Oui</v>
      </c>
    </row>
    <row r="453" spans="1:7">
      <c r="A453" s="1">
        <v>840014088</v>
      </c>
      <c r="B453" t="str">
        <f>_xlfn.XLOOKUP(A453,bdd_V102[FINESS Géographique],bdd_V102[[Raison sociale ]],"")</f>
        <v>CLINIQUE LES CYPRES</v>
      </c>
      <c r="C453" s="146">
        <f>_xlfn.XLOOKUP(A453,bdd_V102[FINESS Géographique],bdd_V102[FINESS juridique],"")</f>
        <v>310025010</v>
      </c>
      <c r="D453" t="str">
        <f>_xlfn.XLOOKUP(C453,bdd_V102[FINESS juridique],bdd_V102[Raison sociale juridique],"")</f>
        <v>SAS KORIAN SANTE</v>
      </c>
      <c r="E453" s="1" t="str">
        <f>_xlfn.XLOOKUP(C453,bdd_V102[FINESS juridique],bdd_V102[[Région du FINESS juridique ]],"")</f>
        <v>OCCITANIE</v>
      </c>
      <c r="F453" s="1">
        <f>SUMIFS(bdd_V102[Activité combinée],bdd_V102[FINESS Géographique],A453)</f>
        <v>26645.5</v>
      </c>
      <c r="G453" s="1" t="str">
        <f>_xlfn.XLOOKUP(A453,bdd_V102[FINESS Géographique],bdd_V102[Validation prérequis SUN-ES],"")</f>
        <v>Oui</v>
      </c>
    </row>
    <row r="454" spans="1:7">
      <c r="A454" s="1">
        <v>310026083</v>
      </c>
      <c r="B454" t="str">
        <f>_xlfn.XLOOKUP(A454,bdd_V102[FINESS Géographique],bdd_V102[[Raison sociale ]],"")</f>
        <v>CL RIVE GAUCHE TOULOUSE</v>
      </c>
      <c r="C454" s="146">
        <f>_xlfn.XLOOKUP(A454,bdd_V102[FINESS Géographique],bdd_V102[FINESS juridique],"")</f>
        <v>310026075</v>
      </c>
      <c r="D454" t="str">
        <f>_xlfn.XLOOKUP(C454,bdd_V102[FINESS juridique],bdd_V102[Raison sociale juridique],"")</f>
        <v>SARL ST CYPRIEN RIVE GAUCHE</v>
      </c>
      <c r="E454" s="1" t="str">
        <f>_xlfn.XLOOKUP(C454,bdd_V102[FINESS juridique],bdd_V102[[Région du FINESS juridique ]],"")</f>
        <v>OCCITANIE</v>
      </c>
      <c r="F454" s="1">
        <f>SUMIFS(bdd_V102[Activité combinée],bdd_V102[FINESS Géographique],A454)</f>
        <v>81188.5</v>
      </c>
      <c r="G454" s="1" t="str">
        <f>_xlfn.XLOOKUP(A454,bdd_V102[FINESS Géographique],bdd_V102[Validation prérequis SUN-ES],"")</f>
        <v>Oui</v>
      </c>
    </row>
    <row r="455" spans="1:7">
      <c r="A455" s="1">
        <v>310026927</v>
      </c>
      <c r="B455" t="str">
        <f>_xlfn.XLOOKUP(A455,bdd_V102[FINESS Géographique],bdd_V102[[Raison sociale ]],"")</f>
        <v>CL CAPIO LA CROIX DU SUD QUINT FONSEGR</v>
      </c>
      <c r="C455" s="146">
        <f>_xlfn.XLOOKUP(A455,bdd_V102[FINESS Géographique],bdd_V102[FINESS juridique],"")</f>
        <v>310026794</v>
      </c>
      <c r="D455" t="str">
        <f>_xlfn.XLOOKUP(C455,bdd_V102[FINESS juridique],bdd_V102[Raison sociale juridique],"")</f>
        <v>SAS CAPIO LA CROIX DU SUD</v>
      </c>
      <c r="E455" s="1" t="str">
        <f>_xlfn.XLOOKUP(C455,bdd_V102[FINESS juridique],bdd_V102[[Région du FINESS juridique ]],"")</f>
        <v>OCCITANIE</v>
      </c>
      <c r="F455" s="1">
        <f>SUMIFS(bdd_V102[Activité combinée],bdd_V102[FINESS Géographique],A455)</f>
        <v>133881.5</v>
      </c>
      <c r="G455" s="1" t="str">
        <f>_xlfn.XLOOKUP(A455,bdd_V102[FINESS Géographique],bdd_V102[Validation prérequis SUN-ES],"")</f>
        <v>Non</v>
      </c>
    </row>
    <row r="456" spans="1:7">
      <c r="A456" s="1">
        <v>690791132</v>
      </c>
      <c r="B456" t="str">
        <f>_xlfn.XLOOKUP(A456,bdd_V102[FINESS Géographique],bdd_V102[[Raison sociale ]],"")</f>
        <v>CLINIQUE BELLECOMBE</v>
      </c>
      <c r="C456" s="146">
        <f>_xlfn.XLOOKUP(A456,bdd_V102[FINESS Géographique],bdd_V102[FINESS juridique],"")</f>
        <v>310033550</v>
      </c>
      <c r="D456" t="str">
        <f>_xlfn.XLOOKUP(C456,bdd_V102[FINESS juridique],bdd_V102[Raison sociale juridique],"")</f>
        <v>BELLECOMBE</v>
      </c>
      <c r="E456" s="1" t="str">
        <f>_xlfn.XLOOKUP(C456,bdd_V102[FINESS juridique],bdd_V102[[Région du FINESS juridique ]],"")</f>
        <v>OCCITANIE</v>
      </c>
      <c r="F456" s="1">
        <f>SUMIFS(bdd_V102[Activité combinée],bdd_V102[FINESS Géographique],A456)</f>
        <v>8694</v>
      </c>
      <c r="G456" s="1" t="str">
        <f>_xlfn.XLOOKUP(A456,bdd_V102[FINESS Géographique],bdd_V102[Validation prérequis SUN-ES],"")</f>
        <v>Oui</v>
      </c>
    </row>
    <row r="457" spans="1:7">
      <c r="A457" s="1">
        <v>310014329</v>
      </c>
      <c r="B457" t="str">
        <f>_xlfn.XLOOKUP(A457,bdd_V102[FINESS Géographique],bdd_V102[[Raison sociale ]],"")</f>
        <v>SSR BASSE VISION A MATHIS ST GAUDENS</v>
      </c>
      <c r="C457" s="146">
        <f>_xlfn.XLOOKUP(A457,bdd_V102[FINESS Géographique],bdd_V102[FINESS juridique],"")</f>
        <v>310781562</v>
      </c>
      <c r="D457" t="str">
        <f>_xlfn.XLOOKUP(C457,bdd_V102[FINESS juridique],bdd_V102[Raison sociale juridique],"")</f>
        <v>ASEI</v>
      </c>
      <c r="E457" s="1" t="str">
        <f>_xlfn.XLOOKUP(C457,bdd_V102[FINESS juridique],bdd_V102[[Région du FINESS juridique ]],"")</f>
        <v>OCCITANIE</v>
      </c>
      <c r="F457" s="1">
        <f>SUMIFS(bdd_V102[Activité combinée],bdd_V102[FINESS Géographique],A457)</f>
        <v>2052</v>
      </c>
      <c r="G457" s="1" t="str">
        <f>_xlfn.XLOOKUP(A457,bdd_V102[FINESS Géographique],bdd_V102[Validation prérequis SUN-ES],"")</f>
        <v>Oui</v>
      </c>
    </row>
    <row r="458" spans="1:7">
      <c r="A458" s="1">
        <v>310781422</v>
      </c>
      <c r="B458" t="str">
        <f>_xlfn.XLOOKUP(A458,bdd_V102[FINESS Géographique],bdd_V102[[Raison sociale ]],"")</f>
        <v>CENTRE PAUL DOTTIN RAMONVILLE ST AGNE</v>
      </c>
      <c r="C458" s="146">
        <f>_xlfn.XLOOKUP(A458,bdd_V102[FINESS Géographique],bdd_V102[FINESS juridique],"")</f>
        <v>310781562</v>
      </c>
      <c r="D458" t="str">
        <f>_xlfn.XLOOKUP(C458,bdd_V102[FINESS juridique],bdd_V102[Raison sociale juridique],"")</f>
        <v>ASEI</v>
      </c>
      <c r="E458" s="1" t="str">
        <f>_xlfn.XLOOKUP(C458,bdd_V102[FINESS juridique],bdd_V102[[Région du FINESS juridique ]],"")</f>
        <v>OCCITANIE</v>
      </c>
      <c r="F458" s="1">
        <f>SUMIFS(bdd_V102[Activité combinée],bdd_V102[FINESS Géographique],A458)</f>
        <v>9443</v>
      </c>
      <c r="G458" s="1" t="str">
        <f>_xlfn.XLOOKUP(A458,bdd_V102[FINESS Géographique],bdd_V102[Validation prérequis SUN-ES],"")</f>
        <v>Oui</v>
      </c>
    </row>
    <row r="459" spans="1:7">
      <c r="A459" s="1">
        <v>310780895</v>
      </c>
      <c r="B459" t="str">
        <f>_xlfn.XLOOKUP(A459,bdd_V102[FINESS Géographique],bdd_V102[[Raison sociale ]],"")</f>
        <v>HJ PIJ LES AUTANS PGI LABEGE ARSEAA</v>
      </c>
      <c r="C459" s="146">
        <f>_xlfn.XLOOKUP(A459,bdd_V102[FINESS Géographique],bdd_V102[FINESS juridique],"")</f>
        <v>310782446</v>
      </c>
      <c r="D459" t="str">
        <f>_xlfn.XLOOKUP(C459,bdd_V102[FINESS juridique],bdd_V102[Raison sociale juridique],"")</f>
        <v>ARSEAA</v>
      </c>
      <c r="E459" s="1" t="str">
        <f>_xlfn.XLOOKUP(C459,bdd_V102[FINESS juridique],bdd_V102[[Région du FINESS juridique ]],"")</f>
        <v>OCCITANIE</v>
      </c>
      <c r="F459" s="1">
        <f>SUMIFS(bdd_V102[Activité combinée],bdd_V102[FINESS Géographique],A459)</f>
        <v>1718.25</v>
      </c>
      <c r="G459" s="1" t="str">
        <f>_xlfn.XLOOKUP(A459,bdd_V102[FINESS Géographique],bdd_V102[Validation prérequis SUN-ES],"")</f>
        <v>Non</v>
      </c>
    </row>
    <row r="460" spans="1:7">
      <c r="A460" s="1">
        <v>310781513</v>
      </c>
      <c r="B460" t="str">
        <f>_xlfn.XLOOKUP(A460,bdd_V102[FINESS Géographique],bdd_V102[[Raison sociale ]],"")</f>
        <v>HJ PIJ ST LEON  PGI TOULOUSE ARSEAA</v>
      </c>
      <c r="C460" s="146">
        <f>_xlfn.XLOOKUP(A460,bdd_V102[FINESS Géographique],bdd_V102[FINESS juridique],"")</f>
        <v>310782446</v>
      </c>
      <c r="D460" t="str">
        <f>_xlfn.XLOOKUP(C460,bdd_V102[FINESS juridique],bdd_V102[Raison sociale juridique],"")</f>
        <v>ARSEAA</v>
      </c>
      <c r="E460" s="1" t="str">
        <f>_xlfn.XLOOKUP(C460,bdd_V102[FINESS juridique],bdd_V102[[Région du FINESS juridique ]],"")</f>
        <v>OCCITANIE</v>
      </c>
      <c r="F460" s="1">
        <f>SUMIFS(bdd_V102[Activité combinée],bdd_V102[FINESS Géographique],A460)</f>
        <v>829.75</v>
      </c>
      <c r="G460" s="1" t="str">
        <f>_xlfn.XLOOKUP(A460,bdd_V102[FINESS Géographique],bdd_V102[Validation prérequis SUN-ES],"")</f>
        <v>Non</v>
      </c>
    </row>
    <row r="461" spans="1:7">
      <c r="A461" s="1">
        <v>310783030</v>
      </c>
      <c r="B461" t="str">
        <f>_xlfn.XLOOKUP(A461,bdd_V102[FINESS Géographique],bdd_V102[[Raison sociale ]],"")</f>
        <v>HJ PIJ BOURDETTES PGI TOULOUSE ARSEAA</v>
      </c>
      <c r="C461" s="146">
        <f>_xlfn.XLOOKUP(A461,bdd_V102[FINESS Géographique],bdd_V102[FINESS juridique],"")</f>
        <v>310782446</v>
      </c>
      <c r="D461" t="str">
        <f>_xlfn.XLOOKUP(C461,bdd_V102[FINESS juridique],bdd_V102[Raison sociale juridique],"")</f>
        <v>ARSEAA</v>
      </c>
      <c r="E461" s="1" t="str">
        <f>_xlfn.XLOOKUP(C461,bdd_V102[FINESS juridique],bdd_V102[[Région du FINESS juridique ]],"")</f>
        <v>OCCITANIE</v>
      </c>
      <c r="F461" s="1">
        <f>SUMIFS(bdd_V102[Activité combinée],bdd_V102[FINESS Géographique],A461)</f>
        <v>1301.75</v>
      </c>
      <c r="G461" s="1" t="str">
        <f>_xlfn.XLOOKUP(A461,bdd_V102[FINESS Géographique],bdd_V102[Validation prérequis SUN-ES],"")</f>
        <v>Non</v>
      </c>
    </row>
    <row r="462" spans="1:7">
      <c r="A462" s="1">
        <v>310795463</v>
      </c>
      <c r="B462" t="str">
        <f>_xlfn.XLOOKUP(A462,bdd_V102[FINESS Géographique],bdd_V102[[Raison sociale ]],"")</f>
        <v>CENTRE DE POST CURE APRES TOULOUSE</v>
      </c>
      <c r="C462" s="146">
        <f>_xlfn.XLOOKUP(A462,bdd_V102[FINESS Géographique],bdd_V102[FINESS juridique],"")</f>
        <v>310785068</v>
      </c>
      <c r="D462" t="str">
        <f>_xlfn.XLOOKUP(C462,bdd_V102[FINESS juridique],bdd_V102[Raison sociale juridique],"")</f>
        <v>ASSOCIATION REINSERTION SOCIALE</v>
      </c>
      <c r="E462" s="1" t="str">
        <f>_xlfn.XLOOKUP(C462,bdd_V102[FINESS juridique],bdd_V102[[Région du FINESS juridique ]],"")</f>
        <v>OCCITANIE</v>
      </c>
      <c r="F462" s="1">
        <f>SUMIFS(bdd_V102[Activité combinée],bdd_V102[FINESS Géographique],A462)</f>
        <v>4352</v>
      </c>
      <c r="G462" s="1" t="str">
        <f>_xlfn.XLOOKUP(A462,bdd_V102[FINESS Géographique],bdd_V102[Validation prérequis SUN-ES],"")</f>
        <v>Non</v>
      </c>
    </row>
    <row r="463" spans="1:7">
      <c r="A463" s="1">
        <v>310780150</v>
      </c>
      <c r="B463" t="str">
        <f>_xlfn.XLOOKUP(A463,bdd_V102[FINESS Géographique],bdd_V102[[Raison sociale ]],"")</f>
        <v>CL MEDIPOLE GARONNE TOULOUSE</v>
      </c>
      <c r="C463" s="146">
        <f>_xlfn.XLOOKUP(A463,bdd_V102[FINESS Géographique],bdd_V102[FINESS juridique],"")</f>
        <v>310788799</v>
      </c>
      <c r="D463" t="str">
        <f>_xlfn.XLOOKUP(C463,bdd_V102[FINESS juridique],bdd_V102[Raison sociale juridique],"")</f>
        <v>SAS MEDIPOLE GARONNE</v>
      </c>
      <c r="E463" s="1" t="str">
        <f>_xlfn.XLOOKUP(C463,bdd_V102[FINESS juridique],bdd_V102[[Région du FINESS juridique ]],"")</f>
        <v>OCCITANIE</v>
      </c>
      <c r="F463" s="1">
        <f>SUMIFS(bdd_V102[Activité combinée],bdd_V102[FINESS Géographique],A463)</f>
        <v>51807.5</v>
      </c>
      <c r="G463" s="1" t="str">
        <f>_xlfn.XLOOKUP(A463,bdd_V102[FINESS Géographique],bdd_V102[Validation prérequis SUN-ES],"")</f>
        <v>Oui</v>
      </c>
    </row>
    <row r="464" spans="1:7">
      <c r="A464" s="1">
        <v>310781000</v>
      </c>
      <c r="B464" t="str">
        <f>_xlfn.XLOOKUP(A464,bdd_V102[FINESS Géographique],bdd_V102[[Raison sociale ]],"")</f>
        <v>CL DES CEDRES CORNEBARRIEU</v>
      </c>
      <c r="C464" s="146">
        <f>_xlfn.XLOOKUP(A464,bdd_V102[FINESS Géographique],bdd_V102[FINESS juridique],"")</f>
        <v>310788880</v>
      </c>
      <c r="D464" t="str">
        <f>_xlfn.XLOOKUP(C464,bdd_V102[FINESS juridique],bdd_V102[Raison sociale juridique],"")</f>
        <v>SAS CAPIO CL DES CEDRES</v>
      </c>
      <c r="E464" s="1" t="str">
        <f>_xlfn.XLOOKUP(C464,bdd_V102[FINESS juridique],bdd_V102[[Région du FINESS juridique ]],"")</f>
        <v>OCCITANIE</v>
      </c>
      <c r="F464" s="1">
        <f>SUMIFS(bdd_V102[Activité combinée],bdd_V102[FINESS Géographique],A464)</f>
        <v>137151.25</v>
      </c>
      <c r="G464" s="1" t="str">
        <f>_xlfn.XLOOKUP(A464,bdd_V102[FINESS Géographique],bdd_V102[Validation prérequis SUN-ES],"")</f>
        <v>Oui</v>
      </c>
    </row>
    <row r="465" spans="1:7">
      <c r="A465" s="1">
        <v>310784830</v>
      </c>
      <c r="B465" t="str">
        <f>_xlfn.XLOOKUP(A465,bdd_V102[FINESS Géographique],bdd_V102[[Raison sociale ]],"")</f>
        <v>CRF LES GRANDS CEDRES CORNEBARRIEU</v>
      </c>
      <c r="C465" s="146">
        <f>_xlfn.XLOOKUP(A465,bdd_V102[FINESS Géographique],bdd_V102[FINESS juridique],"")</f>
        <v>310788880</v>
      </c>
      <c r="D465" t="str">
        <f>_xlfn.XLOOKUP(C465,bdd_V102[FINESS juridique],bdd_V102[Raison sociale juridique],"")</f>
        <v>SAS CAPIO CL DES CEDRES</v>
      </c>
      <c r="E465" s="1" t="str">
        <f>_xlfn.XLOOKUP(C465,bdd_V102[FINESS juridique],bdd_V102[[Région du FINESS juridique ]],"")</f>
        <v>OCCITANIE</v>
      </c>
      <c r="F465" s="1">
        <f>SUMIFS(bdd_V102[Activité combinée],bdd_V102[FINESS Géographique],A465)</f>
        <v>19669.5</v>
      </c>
      <c r="G465" s="1" t="str">
        <f>_xlfn.XLOOKUP(A465,bdd_V102[FINESS Géographique],bdd_V102[Validation prérequis SUN-ES],"")</f>
        <v>Oui</v>
      </c>
    </row>
    <row r="466" spans="1:7">
      <c r="A466" s="1">
        <v>310781067</v>
      </c>
      <c r="B466" t="str">
        <f>_xlfn.XLOOKUP(A466,bdd_V102[FINESS Géographique],bdd_V102[[Raison sociale ]],"")</f>
        <v>HOPITAL JOSEPH DUCUING TOULOUSE</v>
      </c>
      <c r="C466" s="146">
        <f>_xlfn.XLOOKUP(A466,bdd_V102[FINESS Géographique],bdd_V102[FINESS juridique],"")</f>
        <v>310788898</v>
      </c>
      <c r="D466" t="str">
        <f>_xlfn.XLOOKUP(C466,bdd_V102[FINESS juridique],bdd_V102[Raison sociale juridique],"")</f>
        <v>ASSOC AMIS DE LA MEDECINE SOCIALE</v>
      </c>
      <c r="E466" s="1" t="str">
        <f>_xlfn.XLOOKUP(C466,bdd_V102[FINESS juridique],bdd_V102[[Région du FINESS juridique ]],"")</f>
        <v>OCCITANIE</v>
      </c>
      <c r="F466" s="1">
        <f>SUMIFS(bdd_V102[Activité combinée],bdd_V102[FINESS Géographique],A466)</f>
        <v>46824</v>
      </c>
      <c r="G466" s="1" t="str">
        <f>_xlfn.XLOOKUP(A466,bdd_V102[FINESS Géographique],bdd_V102[Validation prérequis SUN-ES],"")</f>
        <v>Oui</v>
      </c>
    </row>
    <row r="467" spans="1:7">
      <c r="A467" s="1">
        <v>310787965</v>
      </c>
      <c r="B467" t="str">
        <f>_xlfn.XLOOKUP(A467,bdd_V102[FINESS Géographique],bdd_V102[[Raison sociale ]],"")</f>
        <v>CTRE DE REEDUCATION DU MIRAIL TOULOUSE</v>
      </c>
      <c r="C467" s="146">
        <f>_xlfn.XLOOKUP(A467,bdd_V102[FINESS Géographique],bdd_V102[FINESS juridique],"")</f>
        <v>310788898</v>
      </c>
      <c r="D467" t="str">
        <f>_xlfn.XLOOKUP(C467,bdd_V102[FINESS juridique],bdd_V102[Raison sociale juridique],"")</f>
        <v>ASSOC AMIS DE LA MEDECINE SOCIALE</v>
      </c>
      <c r="E467" s="1" t="str">
        <f>_xlfn.XLOOKUP(C467,bdd_V102[FINESS juridique],bdd_V102[[Région du FINESS juridique ]],"")</f>
        <v>OCCITANIE</v>
      </c>
      <c r="F467" s="1">
        <f>SUMIFS(bdd_V102[Activité combinée],bdd_V102[FINESS Géographique],A467)</f>
        <v>3311</v>
      </c>
      <c r="G467" s="1" t="str">
        <f>_xlfn.XLOOKUP(A467,bdd_V102[FINESS Géographique],bdd_V102[Validation prérequis SUN-ES],"")</f>
        <v>Oui</v>
      </c>
    </row>
    <row r="468" spans="1:7">
      <c r="A468" s="1">
        <v>310781430</v>
      </c>
      <c r="B468" t="str">
        <f>_xlfn.XLOOKUP(A468,bdd_V102[FINESS Géographique],bdd_V102[[Raison sociale ]],"")</f>
        <v>CTRE POST CURE ROUTE NOUVELLE TOULOUSE</v>
      </c>
      <c r="C468" s="146">
        <f>_xlfn.XLOOKUP(A468,bdd_V102[FINESS Géographique],bdd_V102[FINESS juridique],"")</f>
        <v>310788906</v>
      </c>
      <c r="D468" t="str">
        <f>_xlfn.XLOOKUP(C468,bdd_V102[FINESS juridique],bdd_V102[Raison sociale juridique],"")</f>
        <v>ASSOC ROUTE NOUVELLE</v>
      </c>
      <c r="E468" s="1" t="str">
        <f>_xlfn.XLOOKUP(C468,bdd_V102[FINESS juridique],bdd_V102[[Région du FINESS juridique ]],"")</f>
        <v>OCCITANIE</v>
      </c>
      <c r="F468" s="1">
        <f>SUMIFS(bdd_V102[Activité combinée],bdd_V102[FINESS Géographique],A468)</f>
        <v>5653.5</v>
      </c>
      <c r="G468" s="1" t="str">
        <f>_xlfn.XLOOKUP(A468,bdd_V102[FINESS Géographique],bdd_V102[Validation prérequis SUN-ES],"")</f>
        <v>Non</v>
      </c>
    </row>
    <row r="469" spans="1:7">
      <c r="A469" s="1">
        <v>310792874</v>
      </c>
      <c r="B469" t="str">
        <f>_xlfn.XLOOKUP(A469,bdd_V102[FINESS Géographique],bdd_V102[[Raison sociale ]],"")</f>
        <v>POUPONNIERE A BOUSQUAIROL VILLENEUVE T</v>
      </c>
      <c r="C469" s="146">
        <f>_xlfn.XLOOKUP(A469,bdd_V102[FINESS Géographique],bdd_V102[FINESS juridique],"")</f>
        <v>310788997</v>
      </c>
      <c r="D469" t="str">
        <f>_xlfn.XLOOKUP(C469,bdd_V102[FINESS juridique],bdd_V102[Raison sociale juridique],"")</f>
        <v>ASSOCIATION AMIS DE L'ENFANCE</v>
      </c>
      <c r="E469" s="1" t="str">
        <f>_xlfn.XLOOKUP(C469,bdd_V102[FINESS juridique],bdd_V102[[Région du FINESS juridique ]],"")</f>
        <v>OCCITANIE</v>
      </c>
      <c r="F469" s="1">
        <f>SUMIFS(bdd_V102[Activité combinée],bdd_V102[FINESS Géographique],A469)</f>
        <v>1504</v>
      </c>
      <c r="G469" s="1" t="str">
        <f>_xlfn.XLOOKUP(A469,bdd_V102[FINESS Géographique],bdd_V102[Validation prérequis SUN-ES],"")</f>
        <v>Non</v>
      </c>
    </row>
    <row r="470" spans="1:7">
      <c r="A470" s="1">
        <v>310782347</v>
      </c>
      <c r="B470" t="str">
        <f>_xlfn.XLOOKUP(A470,bdd_V102[FINESS Géographique],bdd_V102[[Raison sociale ]],"")</f>
        <v>ONCOPOLE CLAUDIUS REGAUD TOULOUSE</v>
      </c>
      <c r="C470" s="146">
        <f>_xlfn.XLOOKUP(A470,bdd_V102[FINESS Géographique],bdd_V102[FINESS juridique],"")</f>
        <v>310789136</v>
      </c>
      <c r="D470" t="str">
        <f>_xlfn.XLOOKUP(C470,bdd_V102[FINESS juridique],bdd_V102[Raison sociale juridique],"")</f>
        <v>ASSOC INSTITUT CLAUDIUS REGAUD</v>
      </c>
      <c r="E470" s="1" t="str">
        <f>_xlfn.XLOOKUP(C470,bdd_V102[FINESS juridique],bdd_V102[[Région du FINESS juridique ]],"")</f>
        <v>OCCITANIE</v>
      </c>
      <c r="F470" s="1">
        <f>SUMIFS(bdd_V102[Activité combinée],bdd_V102[FINESS Géographique],A470)</f>
        <v>79933</v>
      </c>
      <c r="G470" s="1" t="str">
        <f>_xlfn.XLOOKUP(A470,bdd_V102[FINESS Géographique],bdd_V102[Validation prérequis SUN-ES],"")</f>
        <v>Oui</v>
      </c>
    </row>
    <row r="471" spans="1:7">
      <c r="A471" s="1">
        <v>310790472</v>
      </c>
      <c r="B471" t="str">
        <f>_xlfn.XLOOKUP(A471,bdd_V102[FINESS Géographique],bdd_V102[[Raison sociale ]],"")</f>
        <v>CL ST ORENS SAINT ORENS DE GAMEVILLE</v>
      </c>
      <c r="C471" s="146">
        <f>_xlfn.XLOOKUP(A471,bdd_V102[FINESS Géographique],bdd_V102[FINESS juridique],"")</f>
        <v>310790464</v>
      </c>
      <c r="D471" t="str">
        <f>_xlfn.XLOOKUP(C471,bdd_V102[FINESS juridique],bdd_V102[Raison sociale juridique],"")</f>
        <v>SAS CL ST ORENS</v>
      </c>
      <c r="E471" s="1" t="str">
        <f>_xlfn.XLOOKUP(C471,bdd_V102[FINESS juridique],bdd_V102[[Région du FINESS juridique ]],"")</f>
        <v>OCCITANIE</v>
      </c>
      <c r="F471" s="1">
        <f>SUMIFS(bdd_V102[Activité combinée],bdd_V102[FINESS Géographique],A471)</f>
        <v>28765.5</v>
      </c>
      <c r="G471" s="1" t="str">
        <f>_xlfn.XLOOKUP(A471,bdd_V102[FINESS Géographique],bdd_V102[Validation prérequis SUN-ES],"")</f>
        <v>Oui</v>
      </c>
    </row>
    <row r="472" spans="1:7">
      <c r="A472" s="1">
        <v>320780067</v>
      </c>
      <c r="B472" t="str">
        <f>_xlfn.XLOOKUP(A472,bdd_V102[FINESS Géographique],bdd_V102[[Raison sociale ]],"")</f>
        <v>POLYCL DE GASCOGNE AUCH</v>
      </c>
      <c r="C472" s="146">
        <f>_xlfn.XLOOKUP(A472,bdd_V102[FINESS Géographique],bdd_V102[FINESS juridique],"")</f>
        <v>320000052</v>
      </c>
      <c r="D472" t="str">
        <f>_xlfn.XLOOKUP(C472,bdd_V102[FINESS juridique],bdd_V102[Raison sociale juridique],"")</f>
        <v>SAS POLYCL DE GASCOGNE</v>
      </c>
      <c r="E472" s="1" t="str">
        <f>_xlfn.XLOOKUP(C472,bdd_V102[FINESS juridique],bdd_V102[[Région du FINESS juridique ]],"")</f>
        <v>OCCITANIE</v>
      </c>
      <c r="F472" s="1">
        <f>SUMIFS(bdd_V102[Activité combinée],bdd_V102[FINESS Géographique],A472)</f>
        <v>13178</v>
      </c>
      <c r="G472" s="1" t="str">
        <f>_xlfn.XLOOKUP(A472,bdd_V102[FINESS Géographique],bdd_V102[Validation prérequis SUN-ES],"")</f>
        <v>Oui</v>
      </c>
    </row>
    <row r="473" spans="1:7">
      <c r="A473" s="1">
        <v>320780109</v>
      </c>
      <c r="B473" t="str">
        <f>_xlfn.XLOOKUP(A473,bdd_V102[FINESS Géographique],bdd_V102[[Raison sociale ]],"")</f>
        <v>CL PSY D'EMBATS AUCH</v>
      </c>
      <c r="C473" s="146">
        <f>_xlfn.XLOOKUP(A473,bdd_V102[FINESS Géographique],bdd_V102[FINESS juridique],"")</f>
        <v>320000078</v>
      </c>
      <c r="D473" t="str">
        <f>_xlfn.XLOOKUP(C473,bdd_V102[FINESS juridique],bdd_V102[Raison sociale juridique],"")</f>
        <v>SAS CL D'EMBATS</v>
      </c>
      <c r="E473" s="1" t="str">
        <f>_xlfn.XLOOKUP(C473,bdd_V102[FINESS juridique],bdd_V102[[Région du FINESS juridique ]],"")</f>
        <v>OCCITANIE</v>
      </c>
      <c r="F473" s="1">
        <f>SUMIFS(bdd_V102[Activité combinée],bdd_V102[FINESS Géographique],A473)</f>
        <v>12439</v>
      </c>
      <c r="G473" s="1" t="str">
        <f>_xlfn.XLOOKUP(A473,bdd_V102[FINESS Géographique],bdd_V102[Validation prérequis SUN-ES],"")</f>
        <v>Oui</v>
      </c>
    </row>
    <row r="474" spans="1:7">
      <c r="A474" s="1">
        <v>320004930</v>
      </c>
      <c r="B474" t="str">
        <f>_xlfn.XLOOKUP(A474,bdd_V102[FINESS Géographique],bdd_V102[[Raison sociale ]],"")</f>
        <v>POLE DE SANTE LA REVISCOLADA MONTEGUT</v>
      </c>
      <c r="C474" s="146">
        <f>_xlfn.XLOOKUP(A474,bdd_V102[FINESS Géographique],bdd_V102[FINESS juridique],"")</f>
        <v>320000565</v>
      </c>
      <c r="D474" t="str">
        <f>_xlfn.XLOOKUP(C474,bdd_V102[FINESS juridique],bdd_V102[Raison sociale juridique],"")</f>
        <v>SARL PDS LA REVISCOLADA</v>
      </c>
      <c r="E474" s="1" t="str">
        <f>_xlfn.XLOOKUP(C474,bdd_V102[FINESS juridique],bdd_V102[[Région du FINESS juridique ]],"")</f>
        <v>OCCITANIE</v>
      </c>
      <c r="F474" s="1">
        <f>SUMIFS(bdd_V102[Activité combinée],bdd_V102[FINESS Géographique],A474)</f>
        <v>23842</v>
      </c>
      <c r="G474" s="1" t="str">
        <f>_xlfn.XLOOKUP(A474,bdd_V102[FINESS Géographique],bdd_V102[Validation prérequis SUN-ES],"")</f>
        <v>Non</v>
      </c>
    </row>
    <row r="475" spans="1:7">
      <c r="A475" s="1">
        <v>330780040</v>
      </c>
      <c r="B475" t="str">
        <f>_xlfn.XLOOKUP(A475,bdd_V102[FINESS Géographique],bdd_V102[[Raison sociale ]],"")</f>
        <v>NOUVELLE CLINIQUE BEL AIR</v>
      </c>
      <c r="C475" s="146">
        <f>_xlfn.XLOOKUP(A475,bdd_V102[FINESS Géographique],bdd_V102[FINESS juridique],"")</f>
        <v>330000027</v>
      </c>
      <c r="D475" t="str">
        <f>_xlfn.XLOOKUP(C475,bdd_V102[FINESS juridique],bdd_V102[Raison sociale juridique],"")</f>
        <v>SARL NOUVELLE CLINIQUE BEL AIR</v>
      </c>
      <c r="E475" s="1" t="str">
        <f>_xlfn.XLOOKUP(C475,bdd_V102[FINESS juridique],bdd_V102[[Région du FINESS juridique ]],"")</f>
        <v>NOUVELLE-AQUITAINE</v>
      </c>
      <c r="F475" s="1">
        <f>SUMIFS(bdd_V102[Activité combinée],bdd_V102[FINESS Géographique],A475)</f>
        <v>37518.5</v>
      </c>
      <c r="G475" s="1" t="str">
        <f>_xlfn.XLOOKUP(A475,bdd_V102[FINESS Géographique],bdd_V102[Validation prérequis SUN-ES],"")</f>
        <v>Oui</v>
      </c>
    </row>
    <row r="476" spans="1:7">
      <c r="A476" s="1">
        <v>330780081</v>
      </c>
      <c r="B476" t="str">
        <f>_xlfn.XLOOKUP(A476,bdd_V102[FINESS Géographique],bdd_V102[[Raison sociale ]],"")</f>
        <v>CLINIQUE SAINT- AUGUSTIN</v>
      </c>
      <c r="C476" s="146">
        <f>_xlfn.XLOOKUP(A476,bdd_V102[FINESS Géographique],bdd_V102[FINESS juridique],"")</f>
        <v>330000043</v>
      </c>
      <c r="D476" t="str">
        <f>_xlfn.XLOOKUP(C476,bdd_V102[FINESS juridique],bdd_V102[Raison sociale juridique],"")</f>
        <v>SAS CLINIQUE SAINT-AUGUSTIN</v>
      </c>
      <c r="E476" s="1" t="str">
        <f>_xlfn.XLOOKUP(C476,bdd_V102[FINESS juridique],bdd_V102[[Région du FINESS juridique ]],"")</f>
        <v>NOUVELLE-AQUITAINE</v>
      </c>
      <c r="F476" s="1">
        <f>SUMIFS(bdd_V102[Activité combinée],bdd_V102[FINESS Géographique],A476)</f>
        <v>64184.5</v>
      </c>
      <c r="G476" s="1" t="str">
        <f>_xlfn.XLOOKUP(A476,bdd_V102[FINESS Géographique],bdd_V102[Validation prérequis SUN-ES],"")</f>
        <v>Oui</v>
      </c>
    </row>
    <row r="477" spans="1:7">
      <c r="A477" s="1">
        <v>330780115</v>
      </c>
      <c r="B477" t="str">
        <f>_xlfn.XLOOKUP(A477,bdd_V102[FINESS Géographique],bdd_V102[[Raison sociale ]],"")</f>
        <v>CLINIQUE TIVOLI-DUCOS</v>
      </c>
      <c r="C477" s="146">
        <f>_xlfn.XLOOKUP(A477,bdd_V102[FINESS Géographique],bdd_V102[FINESS juridique],"")</f>
        <v>330000076</v>
      </c>
      <c r="D477" t="str">
        <f>_xlfn.XLOOKUP(C477,bdd_V102[FINESS juridique],bdd_V102[Raison sociale juridique],"")</f>
        <v>SA CLINIQUE TIVOLI-DUCOS</v>
      </c>
      <c r="E477" s="1" t="str">
        <f>_xlfn.XLOOKUP(C477,bdd_V102[FINESS juridique],bdd_V102[[Région du FINESS juridique ]],"")</f>
        <v>NOUVELLE-AQUITAINE</v>
      </c>
      <c r="F477" s="1">
        <f>SUMIFS(bdd_V102[Activité combinée],bdd_V102[FINESS Géographique],A477)</f>
        <v>40376.5</v>
      </c>
      <c r="G477" s="1" t="str">
        <f>_xlfn.XLOOKUP(A477,bdd_V102[FINESS Géographique],bdd_V102[Validation prérequis SUN-ES],"")</f>
        <v>Oui</v>
      </c>
    </row>
    <row r="478" spans="1:7">
      <c r="A478" s="1">
        <v>330780206</v>
      </c>
      <c r="B478" t="str">
        <f>_xlfn.XLOOKUP(A478,bdd_V102[FINESS Géographique],bdd_V102[[Raison sociale ]],"")</f>
        <v>CLINIQUE D'ARCACHON</v>
      </c>
      <c r="C478" s="146">
        <f>_xlfn.XLOOKUP(A478,bdd_V102[FINESS Géographique],bdd_V102[FINESS juridique],"")</f>
        <v>330000126</v>
      </c>
      <c r="D478" t="str">
        <f>_xlfn.XLOOKUP(C478,bdd_V102[FINESS juridique],bdd_V102[Raison sociale juridique],"")</f>
        <v>SA CLINIQUE D'ARCACHON</v>
      </c>
      <c r="E478" s="1" t="str">
        <f>_xlfn.XLOOKUP(C478,bdd_V102[FINESS juridique],bdd_V102[[Région du FINESS juridique ]],"")</f>
        <v>NOUVELLE-AQUITAINE</v>
      </c>
      <c r="F478" s="1">
        <f>SUMIFS(bdd_V102[Activité combinée],bdd_V102[FINESS Géographique],A478)</f>
        <v>24985.5</v>
      </c>
      <c r="G478" s="1" t="str">
        <f>_xlfn.XLOOKUP(A478,bdd_V102[FINESS Géographique],bdd_V102[Validation prérequis SUN-ES],"")</f>
        <v>Oui</v>
      </c>
    </row>
    <row r="479" spans="1:7">
      <c r="A479" s="1">
        <v>330017989</v>
      </c>
      <c r="B479" t="str">
        <f>_xlfn.XLOOKUP(A479,bdd_V102[FINESS Géographique],bdd_V102[[Raison sociale ]],"")</f>
        <v>CENTRE HEMODIALYSE BX RIVE DROITE</v>
      </c>
      <c r="C479" s="146">
        <f>_xlfn.XLOOKUP(A479,bdd_V102[FINESS Géographique],bdd_V102[FINESS juridique],"")</f>
        <v>330000134</v>
      </c>
      <c r="D479" t="str">
        <f>_xlfn.XLOOKUP(C479,bdd_V102[FINESS juridique],bdd_V102[Raison sociale juridique],"")</f>
        <v>SA POLYCLINIQUE BORDEAUX RIVE DROITE</v>
      </c>
      <c r="E479" s="1" t="str">
        <f>_xlfn.XLOOKUP(C479,bdd_V102[FINESS juridique],bdd_V102[[Région du FINESS juridique ]],"")</f>
        <v>NOUVELLE-AQUITAINE</v>
      </c>
      <c r="F479" s="1">
        <f>SUMIFS(bdd_V102[Activité combinée],bdd_V102[FINESS Géographique],A479)</f>
        <v>7480</v>
      </c>
      <c r="G479" s="1" t="str">
        <f>_xlfn.XLOOKUP(A479,bdd_V102[FINESS Géographique],bdd_V102[Validation prérequis SUN-ES],"")</f>
        <v>Non</v>
      </c>
    </row>
    <row r="480" spans="1:7">
      <c r="A480" s="1">
        <v>330780263</v>
      </c>
      <c r="B480" t="str">
        <f>_xlfn.XLOOKUP(A480,bdd_V102[FINESS Géographique],bdd_V102[[Raison sociale ]],"")</f>
        <v>POLYCLINIQUE BORDEAUX RIVE DROITE</v>
      </c>
      <c r="C480" s="146">
        <f>_xlfn.XLOOKUP(A480,bdd_V102[FINESS Géographique],bdd_V102[FINESS juridique],"")</f>
        <v>330000134</v>
      </c>
      <c r="D480" t="str">
        <f>_xlfn.XLOOKUP(C480,bdd_V102[FINESS juridique],bdd_V102[Raison sociale juridique],"")</f>
        <v>SA POLYCLINIQUE BORDEAUX RIVE DROITE</v>
      </c>
      <c r="E480" s="1" t="str">
        <f>_xlfn.XLOOKUP(C480,bdd_V102[FINESS juridique],bdd_V102[[Région du FINESS juridique ]],"")</f>
        <v>NOUVELLE-AQUITAINE</v>
      </c>
      <c r="F480" s="1">
        <f>SUMIFS(bdd_V102[Activité combinée],bdd_V102[FINESS Géographique],A480)</f>
        <v>76094.5</v>
      </c>
      <c r="G480" s="1" t="str">
        <f>_xlfn.XLOOKUP(A480,bdd_V102[FINESS Géographique],bdd_V102[Validation prérequis SUN-ES],"")</f>
        <v>Oui</v>
      </c>
    </row>
    <row r="481" spans="1:7">
      <c r="A481" s="1">
        <v>330780297</v>
      </c>
      <c r="B481" t="str">
        <f>_xlfn.XLOOKUP(A481,bdd_V102[FINESS Géographique],bdd_V102[[Raison sociale ]],"")</f>
        <v>CLINIQUE ANOUSTE</v>
      </c>
      <c r="C481" s="146">
        <f>_xlfn.XLOOKUP(A481,bdd_V102[FINESS Géographique],bdd_V102[FINESS juridique],"")</f>
        <v>330000175</v>
      </c>
      <c r="D481" t="str">
        <f>_xlfn.XLOOKUP(C481,bdd_V102[FINESS juridique],bdd_V102[Raison sociale juridique],"")</f>
        <v>CLINIQUE ANOUSTE</v>
      </c>
      <c r="E481" s="1" t="str">
        <f>_xlfn.XLOOKUP(C481,bdd_V102[FINESS juridique],bdd_V102[[Région du FINESS juridique ]],"")</f>
        <v>NOUVELLE-AQUITAINE</v>
      </c>
      <c r="F481" s="1">
        <f>SUMIFS(bdd_V102[Activité combinée],bdd_V102[FINESS Géographique],A481)</f>
        <v>11910.75</v>
      </c>
      <c r="G481" s="1" t="str">
        <f>_xlfn.XLOOKUP(A481,bdd_V102[FINESS Géographique],bdd_V102[Validation prérequis SUN-ES],"")</f>
        <v>Oui</v>
      </c>
    </row>
    <row r="482" spans="1:7">
      <c r="A482" s="1">
        <v>330780313</v>
      </c>
      <c r="B482" t="str">
        <f>_xlfn.XLOOKUP(A482,bdd_V102[FINESS Géographique],bdd_V102[[Raison sociale ]],"")</f>
        <v>MAISON DE SANTE LES PINS</v>
      </c>
      <c r="C482" s="146">
        <f>_xlfn.XLOOKUP(A482,bdd_V102[FINESS Géographique],bdd_V102[FINESS juridique],"")</f>
        <v>330000191</v>
      </c>
      <c r="D482" t="str">
        <f>_xlfn.XLOOKUP(C482,bdd_V102[FINESS juridique],bdd_V102[Raison sociale juridique],"")</f>
        <v>MAISON DE SANTE LES PINS</v>
      </c>
      <c r="E482" s="1" t="str">
        <f>_xlfn.XLOOKUP(C482,bdd_V102[FINESS juridique],bdd_V102[[Région du FINESS juridique ]],"")</f>
        <v>NOUVELLE-AQUITAINE</v>
      </c>
      <c r="F482" s="1">
        <f>SUMIFS(bdd_V102[Activité combinée],bdd_V102[FINESS Géographique],A482)</f>
        <v>14964.5</v>
      </c>
      <c r="G482" s="1" t="str">
        <f>_xlfn.XLOOKUP(A482,bdd_V102[FINESS Géographique],bdd_V102[Validation prérequis SUN-ES],"")</f>
        <v>Oui</v>
      </c>
    </row>
    <row r="483" spans="1:7">
      <c r="A483" s="1">
        <v>330780321</v>
      </c>
      <c r="B483" t="str">
        <f>_xlfn.XLOOKUP(A483,bdd_V102[FINESS Géographique],bdd_V102[[Raison sociale ]],"")</f>
        <v>CLINIQUE BETHANIE</v>
      </c>
      <c r="C483" s="146">
        <f>_xlfn.XLOOKUP(A483,bdd_V102[FINESS Géographique],bdd_V102[FINESS juridique],"")</f>
        <v>330000209</v>
      </c>
      <c r="D483" t="str">
        <f>_xlfn.XLOOKUP(C483,bdd_V102[FINESS juridique],bdd_V102[Raison sociale juridique],"")</f>
        <v>CLINIQUE BETHANIE</v>
      </c>
      <c r="E483" s="1" t="str">
        <f>_xlfn.XLOOKUP(C483,bdd_V102[FINESS juridique],bdd_V102[[Région du FINESS juridique ]],"")</f>
        <v>NOUVELLE-AQUITAINE</v>
      </c>
      <c r="F483" s="1">
        <f>SUMIFS(bdd_V102[Activité combinée],bdd_V102[FINESS Géographique],A483)</f>
        <v>25173.5</v>
      </c>
      <c r="G483" s="1" t="str">
        <f>_xlfn.XLOOKUP(A483,bdd_V102[FINESS Géographique],bdd_V102[Validation prérequis SUN-ES],"")</f>
        <v>Oui</v>
      </c>
    </row>
    <row r="484" spans="1:7">
      <c r="A484" s="1">
        <v>330780354</v>
      </c>
      <c r="B484" t="str">
        <f>_xlfn.XLOOKUP(A484,bdd_V102[FINESS Géographique],bdd_V102[[Raison sociale ]],"")</f>
        <v>POLYCLINIQUE BORDEAUX-CAUDERAN</v>
      </c>
      <c r="C484" s="146">
        <f>_xlfn.XLOOKUP(A484,bdd_V102[FINESS Géographique],bdd_V102[FINESS juridique],"")</f>
        <v>330000225</v>
      </c>
      <c r="D484" t="str">
        <f>_xlfn.XLOOKUP(C484,bdd_V102[FINESS juridique],bdd_V102[Raison sociale juridique],"")</f>
        <v>S.A POLYCLINIQUE DE BORDEAUX-CAUDERAN</v>
      </c>
      <c r="E484" s="1" t="str">
        <f>_xlfn.XLOOKUP(C484,bdd_V102[FINESS juridique],bdd_V102[[Région du FINESS juridique ]],"")</f>
        <v>NOUVELLE-AQUITAINE</v>
      </c>
      <c r="F484" s="1">
        <f>SUMIFS(bdd_V102[Activité combinée],bdd_V102[FINESS Géographique],A484)</f>
        <v>14300.5</v>
      </c>
      <c r="G484" s="1" t="str">
        <f>_xlfn.XLOOKUP(A484,bdd_V102[FINESS Géographique],bdd_V102[Validation prérequis SUN-ES],"")</f>
        <v>Oui</v>
      </c>
    </row>
    <row r="485" spans="1:7">
      <c r="A485" s="1">
        <v>330780446</v>
      </c>
      <c r="B485" t="str">
        <f>_xlfn.XLOOKUP(A485,bdd_V102[FINESS Géographique],bdd_V102[[Raison sociale ]],"")</f>
        <v>C.T.M.R. SAINT-AUGUSTIN</v>
      </c>
      <c r="C485" s="146">
        <f>_xlfn.XLOOKUP(A485,bdd_V102[FINESS Géographique],bdd_V102[FINESS juridique],"")</f>
        <v>330000258</v>
      </c>
      <c r="D485" t="str">
        <f>_xlfn.XLOOKUP(C485,bdd_V102[FINESS juridique],bdd_V102[Raison sociale juridique],"")</f>
        <v>NEPHRO-DIALYSE SAS CTMR ST-AUGUSTIN</v>
      </c>
      <c r="E485" s="1" t="str">
        <f>_xlfn.XLOOKUP(C485,bdd_V102[FINESS juridique],bdd_V102[[Région du FINESS juridique ]],"")</f>
        <v>NOUVELLE-AQUITAINE</v>
      </c>
      <c r="F485" s="1">
        <f>SUMIFS(bdd_V102[Activité combinée],bdd_V102[FINESS Géographique],A485)</f>
        <v>12807</v>
      </c>
      <c r="G485" s="1" t="str">
        <f>_xlfn.XLOOKUP(A485,bdd_V102[FINESS Géographique],bdd_V102[Validation prérequis SUN-ES],"")</f>
        <v>Oui</v>
      </c>
    </row>
    <row r="486" spans="1:7">
      <c r="A486" s="1">
        <v>330780479</v>
      </c>
      <c r="B486" t="str">
        <f>_xlfn.XLOOKUP(A486,bdd_V102[FINESS Géographique],bdd_V102[[Raison sociale ]],"")</f>
        <v>POLYCLIN BORDEAUX-NORD AQUITAINE</v>
      </c>
      <c r="C486" s="146">
        <f>_xlfn.XLOOKUP(A486,bdd_V102[FINESS Géographique],bdd_V102[FINESS juridique],"")</f>
        <v>330000274</v>
      </c>
      <c r="D486" t="str">
        <f>_xlfn.XLOOKUP(C486,bdd_V102[FINESS juridique],bdd_V102[Raison sociale juridique],"")</f>
        <v>POLYCLINIQUE BX-NORD-AQUITAINE</v>
      </c>
      <c r="E486" s="1" t="str">
        <f>_xlfn.XLOOKUP(C486,bdd_V102[FINESS juridique],bdd_V102[[Région du FINESS juridique ]],"")</f>
        <v>NOUVELLE-AQUITAINE</v>
      </c>
      <c r="F486" s="1">
        <f>SUMIFS(bdd_V102[Activité combinée],bdd_V102[FINESS Géographique],A486)</f>
        <v>149565.5</v>
      </c>
      <c r="G486" s="1" t="str">
        <f>_xlfn.XLOOKUP(A486,bdd_V102[FINESS Géographique],bdd_V102[Validation prérequis SUN-ES],"")</f>
        <v>Oui</v>
      </c>
    </row>
    <row r="487" spans="1:7">
      <c r="A487" s="1">
        <v>330783374</v>
      </c>
      <c r="B487" t="str">
        <f>_xlfn.XLOOKUP(A487,bdd_V102[FINESS Géographique],bdd_V102[[Raison sociale ]],"")</f>
        <v>CENTRE D'HEMODIALYSE PBNA</v>
      </c>
      <c r="C487" s="146">
        <f>_xlfn.XLOOKUP(A487,bdd_V102[FINESS Géographique],bdd_V102[FINESS juridique],"")</f>
        <v>330000274</v>
      </c>
      <c r="D487" t="str">
        <f>_xlfn.XLOOKUP(C487,bdd_V102[FINESS juridique],bdd_V102[Raison sociale juridique],"")</f>
        <v>POLYCLINIQUE BX-NORD-AQUITAINE</v>
      </c>
      <c r="E487" s="1" t="str">
        <f>_xlfn.XLOOKUP(C487,bdd_V102[FINESS juridique],bdd_V102[[Région du FINESS juridique ]],"")</f>
        <v>NOUVELLE-AQUITAINE</v>
      </c>
      <c r="F487" s="1">
        <f>SUMIFS(bdd_V102[Activité combinée],bdd_V102[FINESS Géographique],A487)</f>
        <v>12851</v>
      </c>
      <c r="G487" s="1" t="str">
        <f>_xlfn.XLOOKUP(A487,bdd_V102[FINESS Géographique],bdd_V102[Validation prérequis SUN-ES],"")</f>
        <v>Non</v>
      </c>
    </row>
    <row r="488" spans="1:7">
      <c r="A488" s="1">
        <v>330780487</v>
      </c>
      <c r="B488" t="str">
        <f>_xlfn.XLOOKUP(A488,bdd_V102[FINESS Géographique],bdd_V102[[Raison sociale ]],"")</f>
        <v>CLINIQUE OPHTALMOLOGIQUE THIERS</v>
      </c>
      <c r="C488" s="146">
        <f>_xlfn.XLOOKUP(A488,bdd_V102[FINESS Géographique],bdd_V102[FINESS juridique],"")</f>
        <v>330000282</v>
      </c>
      <c r="D488" t="str">
        <f>_xlfn.XLOOKUP(C488,bdd_V102[FINESS juridique],bdd_V102[Raison sociale juridique],"")</f>
        <v>SAS CLINIQUE OPHTALMOLOGIQUE THIERS</v>
      </c>
      <c r="E488" s="1" t="str">
        <f>_xlfn.XLOOKUP(C488,bdd_V102[FINESS juridique],bdd_V102[[Région du FINESS juridique ]],"")</f>
        <v>NOUVELLE-AQUITAINE</v>
      </c>
      <c r="F488" s="1">
        <f>SUMIFS(bdd_V102[Activité combinée],bdd_V102[FINESS Géographique],A488)</f>
        <v>10816</v>
      </c>
      <c r="G488" s="1" t="str">
        <f>_xlfn.XLOOKUP(A488,bdd_V102[FINESS Géographique],bdd_V102[Validation prérequis SUN-ES],"")</f>
        <v>Oui</v>
      </c>
    </row>
    <row r="489" spans="1:7">
      <c r="A489" s="1">
        <v>330780453</v>
      </c>
      <c r="B489" t="str">
        <f>_xlfn.XLOOKUP(A489,bdd_V102[FINESS Géographique],bdd_V102[[Raison sociale ]],"")</f>
        <v>CENTRE HEMODYALISE SAINT MARTIN</v>
      </c>
      <c r="C489" s="146">
        <f>_xlfn.XLOOKUP(A489,bdd_V102[FINESS Géographique],bdd_V102[FINESS juridique],"")</f>
        <v>330000308</v>
      </c>
      <c r="D489" t="str">
        <f>_xlfn.XLOOKUP(C489,bdd_V102[FINESS juridique],bdd_V102[Raison sociale juridique],"")</f>
        <v>SAS HOPITAL PRIVE SAINT MARTIN</v>
      </c>
      <c r="E489" s="1" t="str">
        <f>_xlfn.XLOOKUP(C489,bdd_V102[FINESS juridique],bdd_V102[[Région du FINESS juridique ]],"")</f>
        <v>NOUVELLE-AQUITAINE</v>
      </c>
      <c r="F489" s="1">
        <f>SUMIFS(bdd_V102[Activité combinée],bdd_V102[FINESS Géographique],A489)</f>
        <v>13433</v>
      </c>
      <c r="G489" s="1" t="str">
        <f>_xlfn.XLOOKUP(A489,bdd_V102[FINESS Géographique],bdd_V102[Validation prérequis SUN-ES],"")</f>
        <v>Oui</v>
      </c>
    </row>
    <row r="490" spans="1:7">
      <c r="A490" s="1">
        <v>330780503</v>
      </c>
      <c r="B490" t="str">
        <f>_xlfn.XLOOKUP(A490,bdd_V102[FINESS Géographique],bdd_V102[[Raison sociale ]],"")</f>
        <v>HOPITAL PRIVE SAINT-MARTIN</v>
      </c>
      <c r="C490" s="146">
        <f>_xlfn.XLOOKUP(A490,bdd_V102[FINESS Géographique],bdd_V102[FINESS juridique],"")</f>
        <v>330000308</v>
      </c>
      <c r="D490" t="str">
        <f>_xlfn.XLOOKUP(C490,bdd_V102[FINESS juridique],bdd_V102[Raison sociale juridique],"")</f>
        <v>SAS HOPITAL PRIVE SAINT MARTIN</v>
      </c>
      <c r="E490" s="1" t="str">
        <f>_xlfn.XLOOKUP(C490,bdd_V102[FINESS juridique],bdd_V102[[Région du FINESS juridique ]],"")</f>
        <v>NOUVELLE-AQUITAINE</v>
      </c>
      <c r="F490" s="1">
        <f>SUMIFS(bdd_V102[Activité combinée],bdd_V102[FINESS Géographique],A490)</f>
        <v>64610.5</v>
      </c>
      <c r="G490" s="1" t="str">
        <f>_xlfn.XLOOKUP(A490,bdd_V102[FINESS Géographique],bdd_V102[Validation prérequis SUN-ES],"")</f>
        <v>Oui</v>
      </c>
    </row>
    <row r="491" spans="1:7">
      <c r="A491" s="1">
        <v>330780511</v>
      </c>
      <c r="B491" t="str">
        <f>_xlfn.XLOOKUP(A491,bdd_V102[FINESS Géographique],bdd_V102[[Raison sociale ]],"")</f>
        <v>CLINIQUE SAINTE-ANNE</v>
      </c>
      <c r="C491" s="146">
        <f>_xlfn.XLOOKUP(A491,bdd_V102[FINESS Géographique],bdd_V102[FINESS juridique],"")</f>
        <v>330000316</v>
      </c>
      <c r="D491" t="str">
        <f>_xlfn.XLOOKUP(C491,bdd_V102[FINESS juridique],bdd_V102[Raison sociale juridique],"")</f>
        <v>CLINIQUE SAINTE ANNE</v>
      </c>
      <c r="E491" s="1" t="str">
        <f>_xlfn.XLOOKUP(C491,bdd_V102[FINESS juridique],bdd_V102[[Région du FINESS juridique ]],"")</f>
        <v>NOUVELLE-AQUITAINE</v>
      </c>
      <c r="F491" s="1">
        <f>SUMIFS(bdd_V102[Activité combinée],bdd_V102[FINESS Géographique],A491)</f>
        <v>17133.5</v>
      </c>
      <c r="G491" s="1" t="str">
        <f>_xlfn.XLOOKUP(A491,bdd_V102[FINESS Géographique],bdd_V102[Validation prérequis SUN-ES],"")</f>
        <v>Oui</v>
      </c>
    </row>
    <row r="492" spans="1:7">
      <c r="A492" s="1">
        <v>330780537</v>
      </c>
      <c r="B492" t="str">
        <f>_xlfn.XLOOKUP(A492,bdd_V102[FINESS Géographique],bdd_V102[[Raison sociale ]],"")</f>
        <v>HOPITAL PRIVE WALLERSTEIN</v>
      </c>
      <c r="C492" s="146">
        <f>_xlfn.XLOOKUP(A492,bdd_V102[FINESS Géographique],bdd_V102[FINESS juridique],"")</f>
        <v>330000324</v>
      </c>
      <c r="D492" t="str">
        <f>_xlfn.XLOOKUP(C492,bdd_V102[FINESS juridique],bdd_V102[Raison sociale juridique],"")</f>
        <v>ASS LES AMIS DE L'OEUVRE WALLERSTEIN</v>
      </c>
      <c r="E492" s="1" t="str">
        <f>_xlfn.XLOOKUP(C492,bdd_V102[FINESS juridique],bdd_V102[[Région du FINESS juridique ]],"")</f>
        <v>NOUVELLE-AQUITAINE</v>
      </c>
      <c r="F492" s="1">
        <f>SUMIFS(bdd_V102[Activité combinée],bdd_V102[FINESS Géographique],A492)</f>
        <v>40955</v>
      </c>
      <c r="G492" s="1" t="str">
        <f>_xlfn.XLOOKUP(A492,bdd_V102[FINESS Géographique],bdd_V102[Validation prérequis SUN-ES],"")</f>
        <v>Non</v>
      </c>
    </row>
    <row r="493" spans="1:7">
      <c r="A493" s="1">
        <v>330780784</v>
      </c>
      <c r="B493" t="str">
        <f>_xlfn.XLOOKUP(A493,bdd_V102[FINESS Géographique],bdd_V102[[Raison sociale ]],"")</f>
        <v>MONTALIER - POLE DE SOINS SAINT-SELVE</v>
      </c>
      <c r="C493" s="146">
        <f>_xlfn.XLOOKUP(A493,bdd_V102[FINESS Géographique],bdd_V102[FINESS juridique],"")</f>
        <v>330000431</v>
      </c>
      <c r="D493" t="str">
        <f>_xlfn.XLOOKUP(C493,bdd_V102[FINESS juridique],bdd_V102[Raison sociale juridique],"")</f>
        <v>MONTALIER</v>
      </c>
      <c r="E493" s="1" t="str">
        <f>_xlfn.XLOOKUP(C493,bdd_V102[FINESS juridique],bdd_V102[[Région du FINESS juridique ]],"")</f>
        <v>NOUVELLE-AQUITAINE</v>
      </c>
      <c r="F493" s="1">
        <f>SUMIFS(bdd_V102[Activité combinée],bdd_V102[FINESS Géographique],A493)</f>
        <v>11165.5</v>
      </c>
      <c r="G493" s="1" t="str">
        <f>_xlfn.XLOOKUP(A493,bdd_V102[FINESS Géographique],bdd_V102[Validation prérequis SUN-ES],"")</f>
        <v>Oui</v>
      </c>
    </row>
    <row r="494" spans="1:7">
      <c r="A494" s="1">
        <v>330782350</v>
      </c>
      <c r="B494" t="str">
        <f>_xlfn.XLOOKUP(A494,bdd_V102[FINESS Géographique],bdd_V102[[Raison sociale ]],"")</f>
        <v>CENTRE PSYCHOTHERAPIQUE LES PLATANES</v>
      </c>
      <c r="C494" s="146">
        <f>_xlfn.XLOOKUP(A494,bdd_V102[FINESS Géographique],bdd_V102[FINESS juridique],"")</f>
        <v>330000480</v>
      </c>
      <c r="D494" t="str">
        <f>_xlfn.XLOOKUP(C494,bdd_V102[FINESS juridique],bdd_V102[Raison sociale juridique],"")</f>
        <v>ASSOCIATION ST VINCENT DE PAUL</v>
      </c>
      <c r="E494" s="1" t="str">
        <f>_xlfn.XLOOKUP(C494,bdd_V102[FINESS juridique],bdd_V102[[Région du FINESS juridique ]],"")</f>
        <v>NOUVELLE-AQUITAINE</v>
      </c>
      <c r="F494" s="1">
        <f>SUMIFS(bdd_V102[Activité combinée],bdd_V102[FINESS Géographique],A494)</f>
        <v>3939.25</v>
      </c>
      <c r="G494" s="1" t="str">
        <f>_xlfn.XLOOKUP(A494,bdd_V102[FINESS Géographique],bdd_V102[Validation prérequis SUN-ES],"")</f>
        <v>Non</v>
      </c>
    </row>
    <row r="495" spans="1:7">
      <c r="A495" s="1">
        <v>330781402</v>
      </c>
      <c r="B495" t="str">
        <f>_xlfn.XLOOKUP(A495,bdd_V102[FINESS Géographique],bdd_V102[[Raison sociale ]],"")</f>
        <v>NOUVELLE CLINIQUE BORDEAUX TONDU</v>
      </c>
      <c r="C495" s="146">
        <f>_xlfn.XLOOKUP(A495,bdd_V102[FINESS Géographique],bdd_V102[FINESS juridique],"")</f>
        <v>330000670</v>
      </c>
      <c r="D495" t="str">
        <f>_xlfn.XLOOKUP(C495,bdd_V102[FINESS juridique],bdd_V102[Raison sociale juridique],"")</f>
        <v>NOUVELLE CLINIQUE BORDEAUX TONDU</v>
      </c>
      <c r="E495" s="1" t="str">
        <f>_xlfn.XLOOKUP(C495,bdd_V102[FINESS juridique],bdd_V102[[Région du FINESS juridique ]],"")</f>
        <v>NOUVELLE-AQUITAINE</v>
      </c>
      <c r="F495" s="1">
        <f>SUMIFS(bdd_V102[Activité combinée],bdd_V102[FINESS Géographique],A495)</f>
        <v>42801</v>
      </c>
      <c r="G495" s="1" t="str">
        <f>_xlfn.XLOOKUP(A495,bdd_V102[FINESS Géographique],bdd_V102[Validation prérequis SUN-ES],"")</f>
        <v>Oui</v>
      </c>
    </row>
    <row r="496" spans="1:7">
      <c r="A496" s="1">
        <v>330781972</v>
      </c>
      <c r="B496" t="str">
        <f>_xlfn.XLOOKUP(A496,bdd_V102[FINESS Géographique],bdd_V102[[Raison sociale ]],"")</f>
        <v>HOPITAL DE JOUR WILSON</v>
      </c>
      <c r="C496" s="146">
        <f>_xlfn.XLOOKUP(A496,bdd_V102[FINESS Géographique],bdd_V102[FINESS juridique],"")</f>
        <v>330000779</v>
      </c>
      <c r="D496" t="str">
        <f>_xlfn.XLOOKUP(C496,bdd_V102[FINESS juridique],bdd_V102[Raison sociale juridique],"")</f>
        <v>SOCIETE D'HYGIENE MENTALE D'AQUITAINE</v>
      </c>
      <c r="E496" s="1" t="str">
        <f>_xlfn.XLOOKUP(C496,bdd_V102[FINESS juridique],bdd_V102[[Région du FINESS juridique ]],"")</f>
        <v>NOUVELLE-AQUITAINE</v>
      </c>
      <c r="F496" s="1">
        <f>SUMIFS(bdd_V102[Activité combinée],bdd_V102[FINESS Géographique],A496)</f>
        <v>4618.5</v>
      </c>
      <c r="G496" s="1" t="str">
        <f>_xlfn.XLOOKUP(A496,bdd_V102[FINESS Géographique],bdd_V102[Validation prérequis SUN-ES],"")</f>
        <v>Non</v>
      </c>
    </row>
    <row r="497" spans="1:7">
      <c r="A497" s="1">
        <v>330792565</v>
      </c>
      <c r="B497" t="str">
        <f>_xlfn.XLOOKUP(A497,bdd_V102[FINESS Géographique],bdd_V102[[Raison sociale ]],"")</f>
        <v>SERVICE DU SOIR</v>
      </c>
      <c r="C497" s="146">
        <f>_xlfn.XLOOKUP(A497,bdd_V102[FINESS Géographique],bdd_V102[FINESS juridique],"")</f>
        <v>330000779</v>
      </c>
      <c r="D497" t="str">
        <f>_xlfn.XLOOKUP(C497,bdd_V102[FINESS juridique],bdd_V102[Raison sociale juridique],"")</f>
        <v>SOCIETE D'HYGIENE MENTALE D'AQUITAINE</v>
      </c>
      <c r="E497" s="1" t="str">
        <f>_xlfn.XLOOKUP(C497,bdd_V102[FINESS juridique],bdd_V102[[Région du FINESS juridique ]],"")</f>
        <v>NOUVELLE-AQUITAINE</v>
      </c>
      <c r="F497" s="1">
        <f>SUMIFS(bdd_V102[Activité combinée],bdd_V102[FINESS Géographique],A497)</f>
        <v>1092.25</v>
      </c>
      <c r="G497" s="1" t="str">
        <f>_xlfn.XLOOKUP(A497,bdd_V102[FINESS Géographique],bdd_V102[Validation prérequis SUN-ES],"")</f>
        <v>Non</v>
      </c>
    </row>
    <row r="498" spans="1:7">
      <c r="A498" s="1">
        <v>330782582</v>
      </c>
      <c r="B498" t="str">
        <f>_xlfn.XLOOKUP(A498,bdd_V102[FINESS Géographique],bdd_V102[[Raison sociale ]],"")</f>
        <v>POLYCLINIQUE JEAN VILLAR</v>
      </c>
      <c r="C498" s="146">
        <f>_xlfn.XLOOKUP(A498,bdd_V102[FINESS Géographique],bdd_V102[FINESS juridique],"")</f>
        <v>330000928</v>
      </c>
      <c r="D498" t="str">
        <f>_xlfn.XLOOKUP(C498,bdd_V102[FINESS juridique],bdd_V102[Raison sociale juridique],"")</f>
        <v>AQUITAINE SANTE</v>
      </c>
      <c r="E498" s="1" t="str">
        <f>_xlfn.XLOOKUP(C498,bdd_V102[FINESS juridique],bdd_V102[[Région du FINESS juridique ]],"")</f>
        <v>NOUVELLE-AQUITAINE</v>
      </c>
      <c r="F498" s="1">
        <f>SUMIFS(bdd_V102[Activité combinée],bdd_V102[FINESS Géographique],A498)</f>
        <v>55883.5</v>
      </c>
      <c r="G498" s="1" t="str">
        <f>_xlfn.XLOOKUP(A498,bdd_V102[FINESS Géographique],bdd_V102[Validation prérequis SUN-ES],"")</f>
        <v>Oui</v>
      </c>
    </row>
    <row r="499" spans="1:7">
      <c r="A499" s="1">
        <v>330780271</v>
      </c>
      <c r="B499" t="str">
        <f>_xlfn.XLOOKUP(A499,bdd_V102[FINESS Géographique],bdd_V102[[Raison sociale ]],"")</f>
        <v>CLINIQUE DU SPORT DE BORDEAUX-MERIGNAC</v>
      </c>
      <c r="C499" s="146">
        <f>_xlfn.XLOOKUP(A499,bdd_V102[FINESS Géographique],bdd_V102[FINESS juridique],"")</f>
        <v>330021429</v>
      </c>
      <c r="D499" t="str">
        <f>_xlfn.XLOOKUP(C499,bdd_V102[FINESS juridique],bdd_V102[Raison sociale juridique],"")</f>
        <v>SA CLINIQUE SPORT DE BORDEAUX-MERIGNAC</v>
      </c>
      <c r="E499" s="1" t="str">
        <f>_xlfn.XLOOKUP(C499,bdd_V102[FINESS juridique],bdd_V102[[Région du FINESS juridique ]],"")</f>
        <v>NOUVELLE-AQUITAINE</v>
      </c>
      <c r="F499" s="1">
        <f>SUMIFS(bdd_V102[Activité combinée],bdd_V102[FINESS Géographique],A499)</f>
        <v>21390</v>
      </c>
      <c r="G499" s="1" t="str">
        <f>_xlfn.XLOOKUP(A499,bdd_V102[FINESS Géographique],bdd_V102[Validation prérequis SUN-ES],"")</f>
        <v>Oui</v>
      </c>
    </row>
    <row r="500" spans="1:7">
      <c r="A500" s="1">
        <v>330025958</v>
      </c>
      <c r="B500" t="str">
        <f>_xlfn.XLOOKUP(A500,bdd_V102[FINESS Géographique],bdd_V102[[Raison sociale ]],"")</f>
        <v>HAD DES VIGNES ET DES RIVIERES</v>
      </c>
      <c r="C500" s="146">
        <f>_xlfn.XLOOKUP(A500,bdd_V102[FINESS Géographique],bdd_V102[FINESS juridique],"")</f>
        <v>330025859</v>
      </c>
      <c r="D500" t="str">
        <f>_xlfn.XLOOKUP(C500,bdd_V102[FINESS juridique],bdd_V102[Raison sociale juridique],"")</f>
        <v>ASSOCIATION HAD VIGNES ET RIVIERES</v>
      </c>
      <c r="E500" s="1" t="str">
        <f>_xlfn.XLOOKUP(C500,bdd_V102[FINESS juridique],bdd_V102[[Région du FINESS juridique ]],"")</f>
        <v>NOUVELLE-AQUITAINE</v>
      </c>
      <c r="F500" s="1">
        <f>SUMIFS(bdd_V102[Activité combinée],bdd_V102[FINESS Géographique],A500)</f>
        <v>16498</v>
      </c>
      <c r="G500" s="1" t="str">
        <f>_xlfn.XLOOKUP(A500,bdd_V102[FINESS Géographique],bdd_V102[Validation prérequis SUN-ES],"")</f>
        <v>Non</v>
      </c>
    </row>
    <row r="501" spans="1:7">
      <c r="A501" s="1">
        <v>930300140</v>
      </c>
      <c r="B501" t="str">
        <f>_xlfn.XLOOKUP(A501,bdd_V102[FINESS Géographique],bdd_V102[[Raison sociale ]],"")</f>
        <v>CLINIQUE AMBROISE PARE BONDY</v>
      </c>
      <c r="C501" s="146">
        <f>_xlfn.XLOOKUP(A501,bdd_V102[FINESS Géographique],bdd_V102[FINESS juridique],"")</f>
        <v>330050899</v>
      </c>
      <c r="D501" t="str">
        <f>_xlfn.XLOOKUP(C501,bdd_V102[FINESS juridique],bdd_V102[Raison sociale juridique],"")</f>
        <v>SAS COLISEE FRANCE</v>
      </c>
      <c r="E501" s="1" t="str">
        <f>_xlfn.XLOOKUP(C501,bdd_V102[FINESS juridique],bdd_V102[[Région du FINESS juridique ]],"")</f>
        <v>NOUVELLE-AQUITAINE</v>
      </c>
      <c r="F501" s="1">
        <f>SUMIFS(bdd_V102[Activité combinée],bdd_V102[FINESS Géographique],A501)</f>
        <v>18693</v>
      </c>
      <c r="G501" s="1" t="str">
        <f>_xlfn.XLOOKUP(A501,bdd_V102[FINESS Géographique],bdd_V102[Validation prérequis SUN-ES],"")</f>
        <v>Oui</v>
      </c>
    </row>
    <row r="502" spans="1:7">
      <c r="A502" s="1">
        <v>330024928</v>
      </c>
      <c r="B502" t="str">
        <f>_xlfn.XLOOKUP(A502,bdd_V102[FINESS Géographique],bdd_V102[[Raison sociale ]],"")</f>
        <v>CENTRE DE REEDUCATION AVICENNE</v>
      </c>
      <c r="C502" s="146">
        <f>_xlfn.XLOOKUP(A502,bdd_V102[FINESS Géographique],bdd_V102[FINESS juridique],"")</f>
        <v>330050899</v>
      </c>
      <c r="D502" t="str">
        <f>_xlfn.XLOOKUP(C502,bdd_V102[FINESS juridique],bdd_V102[Raison sociale juridique],"")</f>
        <v>SAS COLISEE FRANCE</v>
      </c>
      <c r="E502" s="1" t="str">
        <f>_xlfn.XLOOKUP(C502,bdd_V102[FINESS juridique],bdd_V102[[Région du FINESS juridique ]],"")</f>
        <v>NOUVELLE-AQUITAINE</v>
      </c>
      <c r="F502" s="1">
        <f>SUMIFS(bdd_V102[Activité combinée],bdd_V102[FINESS Géographique],A502)</f>
        <v>20931.5</v>
      </c>
      <c r="G502" s="1" t="str">
        <f>_xlfn.XLOOKUP(A502,bdd_V102[FINESS Géographique],bdd_V102[Validation prérequis SUN-ES],"")</f>
        <v>Oui</v>
      </c>
    </row>
    <row r="503" spans="1:7">
      <c r="A503" s="1">
        <v>640780607</v>
      </c>
      <c r="B503" t="str">
        <f>_xlfn.XLOOKUP(A503,bdd_V102[FINESS Géographique],bdd_V102[[Raison sociale ]],"")</f>
        <v>CLINIQUE LA MAISON BASQUE</v>
      </c>
      <c r="C503" s="146">
        <f>_xlfn.XLOOKUP(A503,bdd_V102[FINESS Géographique],bdd_V102[FINESS juridique],"")</f>
        <v>330050899</v>
      </c>
      <c r="D503" t="str">
        <f>_xlfn.XLOOKUP(C503,bdd_V102[FINESS juridique],bdd_V102[Raison sociale juridique],"")</f>
        <v>SAS COLISEE FRANCE</v>
      </c>
      <c r="E503" s="1" t="str">
        <f>_xlfn.XLOOKUP(C503,bdd_V102[FINESS juridique],bdd_V102[[Région du FINESS juridique ]],"")</f>
        <v>NOUVELLE-AQUITAINE</v>
      </c>
      <c r="F503" s="1">
        <f>SUMIFS(bdd_V102[Activité combinée],bdd_V102[FINESS Géographique],A503)</f>
        <v>12167.5</v>
      </c>
      <c r="G503" s="1" t="str">
        <f>_xlfn.XLOOKUP(A503,bdd_V102[FINESS Géographique],bdd_V102[Validation prérequis SUN-ES],"")</f>
        <v>Oui</v>
      </c>
    </row>
    <row r="504" spans="1:7">
      <c r="A504" s="1">
        <v>110780194</v>
      </c>
      <c r="B504" t="str">
        <f>_xlfn.XLOOKUP(A504,bdd_V102[FINESS Géographique],bdd_V102[[Raison sociale ]],"")</f>
        <v>CL CHRISTINA CHALABRE</v>
      </c>
      <c r="C504" s="146">
        <f>_xlfn.XLOOKUP(A504,bdd_V102[FINESS Géographique],bdd_V102[FINESS juridique],"")</f>
        <v>330050899</v>
      </c>
      <c r="D504" t="str">
        <f>_xlfn.XLOOKUP(C504,bdd_V102[FINESS juridique],bdd_V102[Raison sociale juridique],"")</f>
        <v>SAS COLISEE FRANCE</v>
      </c>
      <c r="E504" s="1" t="str">
        <f>_xlfn.XLOOKUP(C504,bdd_V102[FINESS juridique],bdd_V102[[Région du FINESS juridique ]],"")</f>
        <v>NOUVELLE-AQUITAINE</v>
      </c>
      <c r="F504" s="1">
        <f>SUMIFS(bdd_V102[Activité combinée],bdd_V102[FINESS Géographique],A504)</f>
        <v>9935.5</v>
      </c>
      <c r="G504" s="1" t="str">
        <f>_xlfn.XLOOKUP(A504,bdd_V102[FINESS Géographique],bdd_V102[Validation prérequis SUN-ES],"")</f>
        <v>Oui</v>
      </c>
    </row>
    <row r="505" spans="1:7">
      <c r="A505" s="1">
        <v>130782493</v>
      </c>
      <c r="B505" t="str">
        <f>_xlfn.XLOOKUP(A505,bdd_V102[FINESS Géographique],bdd_V102[[Raison sociale ]],"")</f>
        <v>SSR CLINIQUE SAINT LAURENT</v>
      </c>
      <c r="C505" s="146">
        <f>_xlfn.XLOOKUP(A505,bdd_V102[FINESS Géographique],bdd_V102[FINESS juridique],"")</f>
        <v>330050899</v>
      </c>
      <c r="D505" t="str">
        <f>_xlfn.XLOOKUP(C505,bdd_V102[FINESS juridique],bdd_V102[Raison sociale juridique],"")</f>
        <v>SAS COLISEE FRANCE</v>
      </c>
      <c r="E505" s="1" t="str">
        <f>_xlfn.XLOOKUP(C505,bdd_V102[FINESS juridique],bdd_V102[[Région du FINESS juridique ]],"")</f>
        <v>NOUVELLE-AQUITAINE</v>
      </c>
      <c r="F505" s="1">
        <f>SUMIFS(bdd_V102[Activité combinée],bdd_V102[FINESS Géographique],A505)</f>
        <v>18785.5</v>
      </c>
      <c r="G505" s="1" t="str">
        <f>_xlfn.XLOOKUP(A505,bdd_V102[FINESS Géographique],bdd_V102[Validation prérequis SUN-ES],"")</f>
        <v>Oui</v>
      </c>
    </row>
    <row r="506" spans="1:7">
      <c r="A506" s="1">
        <v>330781154</v>
      </c>
      <c r="B506" t="str">
        <f>_xlfn.XLOOKUP(A506,bdd_V102[FINESS Géographique],bdd_V102[[Raison sociale ]],"")</f>
        <v>CLINIQUE LES GRANDS CHENES</v>
      </c>
      <c r="C506" s="146">
        <f>_xlfn.XLOOKUP(A506,bdd_V102[FINESS Géographique],bdd_V102[FINESS juridique],"")</f>
        <v>330055542</v>
      </c>
      <c r="D506" t="str">
        <f>_xlfn.XLOOKUP(C506,bdd_V102[FINESS juridique],bdd_V102[Raison sociale juridique],"")</f>
        <v>CLINIQUE MEDECINE PHYSIQ-READPT FONCT.</v>
      </c>
      <c r="E506" s="1" t="str">
        <f>_xlfn.XLOOKUP(C506,bdd_V102[FINESS juridique],bdd_V102[[Région du FINESS juridique ]],"")</f>
        <v>NOUVELLE-AQUITAINE</v>
      </c>
      <c r="F506" s="1">
        <f>SUMIFS(bdd_V102[Activité combinée],bdd_V102[FINESS Géographique],A506)</f>
        <v>36285.5</v>
      </c>
      <c r="G506" s="1" t="str">
        <f>_xlfn.XLOOKUP(A506,bdd_V102[FINESS Géographique],bdd_V102[Validation prérequis SUN-ES],"")</f>
        <v>Oui</v>
      </c>
    </row>
    <row r="507" spans="1:7">
      <c r="A507" s="1">
        <v>240000307</v>
      </c>
      <c r="B507" t="str">
        <f>_xlfn.XLOOKUP(A507,bdd_V102[FINESS Géographique],bdd_V102[[Raison sociale ]],"")</f>
        <v>CENTRE MEDICAL CHATEAU DE BASSY</v>
      </c>
      <c r="C507" s="146">
        <f>_xlfn.XLOOKUP(A507,bdd_V102[FINESS Géographique],bdd_V102[FINESS juridique],"")</f>
        <v>330056540</v>
      </c>
      <c r="D507" t="str">
        <f>_xlfn.XLOOKUP(C507,bdd_V102[FINESS juridique],bdd_V102[Raison sociale juridique],"")</f>
        <v>UGECAM AQUITAINE</v>
      </c>
      <c r="E507" s="1" t="str">
        <f>_xlfn.XLOOKUP(C507,bdd_V102[FINESS juridique],bdd_V102[[Région du FINESS juridique ]],"")</f>
        <v>NOUVELLE-AQUITAINE</v>
      </c>
      <c r="F507" s="1">
        <f>SUMIFS(bdd_V102[Activité combinée],bdd_V102[FINESS Géographique],A507)</f>
        <v>12616</v>
      </c>
      <c r="G507" s="1" t="str">
        <f>_xlfn.XLOOKUP(A507,bdd_V102[FINESS Géographique],bdd_V102[Validation prérequis SUN-ES],"")</f>
        <v>Oui</v>
      </c>
    </row>
    <row r="508" spans="1:7">
      <c r="A508" s="1">
        <v>330780750</v>
      </c>
      <c r="B508" t="str">
        <f>_xlfn.XLOOKUP(A508,bdd_V102[FINESS Géographique],bdd_V102[[Raison sociale ]],"")</f>
        <v>CSSR LES LAURIERS</v>
      </c>
      <c r="C508" s="146">
        <f>_xlfn.XLOOKUP(A508,bdd_V102[FINESS Géographique],bdd_V102[FINESS juridique],"")</f>
        <v>330056540</v>
      </c>
      <c r="D508" t="str">
        <f>_xlfn.XLOOKUP(C508,bdd_V102[FINESS juridique],bdd_V102[Raison sociale juridique],"")</f>
        <v>UGECAM AQUITAINE</v>
      </c>
      <c r="E508" s="1" t="str">
        <f>_xlfn.XLOOKUP(C508,bdd_V102[FINESS juridique],bdd_V102[[Région du FINESS juridique ]],"")</f>
        <v>NOUVELLE-AQUITAINE</v>
      </c>
      <c r="F508" s="1">
        <f>SUMIFS(bdd_V102[Activité combinée],bdd_V102[FINESS Géographique],A508)</f>
        <v>23400</v>
      </c>
      <c r="G508" s="1" t="str">
        <f>_xlfn.XLOOKUP(A508,bdd_V102[FINESS Géographique],bdd_V102[Validation prérequis SUN-ES],"")</f>
        <v>Oui</v>
      </c>
    </row>
    <row r="509" spans="1:7">
      <c r="A509" s="1">
        <v>330781139</v>
      </c>
      <c r="B509" t="str">
        <f>_xlfn.XLOOKUP(A509,bdd_V102[FINESS Géographique],bdd_V102[[Raison sociale ]],"")</f>
        <v>CRF LA TOUR DE GASSIES</v>
      </c>
      <c r="C509" s="146">
        <f>_xlfn.XLOOKUP(A509,bdd_V102[FINESS Géographique],bdd_V102[FINESS juridique],"")</f>
        <v>330056540</v>
      </c>
      <c r="D509" t="str">
        <f>_xlfn.XLOOKUP(C509,bdd_V102[FINESS juridique],bdd_V102[Raison sociale juridique],"")</f>
        <v>UGECAM AQUITAINE</v>
      </c>
      <c r="E509" s="1" t="str">
        <f>_xlfn.XLOOKUP(C509,bdd_V102[FINESS juridique],bdd_V102[[Région du FINESS juridique ]],"")</f>
        <v>NOUVELLE-AQUITAINE</v>
      </c>
      <c r="F509" s="1">
        <f>SUMIFS(bdd_V102[Activité combinée],bdd_V102[FINESS Géographique],A509)</f>
        <v>41600.5</v>
      </c>
      <c r="G509" s="1" t="str">
        <f>_xlfn.XLOOKUP(A509,bdd_V102[FINESS Géographique],bdd_V102[Validation prérequis SUN-ES],"")</f>
        <v>Oui</v>
      </c>
    </row>
    <row r="510" spans="1:7">
      <c r="A510" s="1">
        <v>330781188</v>
      </c>
      <c r="B510" t="str">
        <f>_xlfn.XLOOKUP(A510,bdd_V102[FINESS Géographique],bdd_V102[[Raison sociale ]],"")</f>
        <v>CTRE DE REHABILITATION PSYCHO-SOCIALE</v>
      </c>
      <c r="C510" s="146">
        <f>_xlfn.XLOOKUP(A510,bdd_V102[FINESS Géographique],bdd_V102[FINESS juridique],"")</f>
        <v>330056540</v>
      </c>
      <c r="D510" t="str">
        <f>_xlfn.XLOOKUP(C510,bdd_V102[FINESS juridique],bdd_V102[Raison sociale juridique],"")</f>
        <v>UGECAM AQUITAINE</v>
      </c>
      <c r="E510" s="1" t="str">
        <f>_xlfn.XLOOKUP(C510,bdd_V102[FINESS juridique],bdd_V102[[Région du FINESS juridique ]],"")</f>
        <v>NOUVELLE-AQUITAINE</v>
      </c>
      <c r="F510" s="1">
        <f>SUMIFS(bdd_V102[Activité combinée],bdd_V102[FINESS Géographique],A510)</f>
        <v>3777.75</v>
      </c>
      <c r="G510" s="1" t="str">
        <f>_xlfn.XLOOKUP(A510,bdd_V102[FINESS Géographique],bdd_V102[Validation prérequis SUN-ES],"")</f>
        <v>Oui</v>
      </c>
    </row>
    <row r="511" spans="1:7">
      <c r="A511" s="1">
        <v>330791641</v>
      </c>
      <c r="B511" t="str">
        <f>_xlfn.XLOOKUP(A511,bdd_V102[FINESS Géographique],bdd_V102[[Raison sociale ]],"")</f>
        <v>EHPAD - USLD  LES ARBOUSIERS</v>
      </c>
      <c r="C511" s="146">
        <f>_xlfn.XLOOKUP(A511,bdd_V102[FINESS Géographique],bdd_V102[FINESS juridique],"")</f>
        <v>330056540</v>
      </c>
      <c r="D511" t="str">
        <f>_xlfn.XLOOKUP(C511,bdd_V102[FINESS juridique],bdd_V102[Raison sociale juridique],"")</f>
        <v>UGECAM AQUITAINE</v>
      </c>
      <c r="E511" s="1" t="str">
        <f>_xlfn.XLOOKUP(C511,bdd_V102[FINESS juridique],bdd_V102[[Région du FINESS juridique ]],"")</f>
        <v>NOUVELLE-AQUITAINE</v>
      </c>
      <c r="F511" s="1">
        <f>SUMIFS(bdd_V102[Activité combinée],bdd_V102[FINESS Géographique],A511)</f>
        <v>14043.5</v>
      </c>
      <c r="G511" s="1" t="str">
        <f>_xlfn.XLOOKUP(A511,bdd_V102[FINESS Géographique],bdd_V102[Validation prérequis SUN-ES],"")</f>
        <v>Oui</v>
      </c>
    </row>
    <row r="512" spans="1:7">
      <c r="A512" s="1">
        <v>330780776</v>
      </c>
      <c r="B512" t="str">
        <f>_xlfn.XLOOKUP(A512,bdd_V102[FINESS Géographique],bdd_V102[[Raison sociale ]],"")</f>
        <v>CLINIQUE LES HORIZONS</v>
      </c>
      <c r="C512" s="146">
        <f>_xlfn.XLOOKUP(A512,bdd_V102[FINESS Géographique],bdd_V102[FINESS juridique],"")</f>
        <v>330056839</v>
      </c>
      <c r="D512" t="str">
        <f>_xlfn.XLOOKUP(C512,bdd_V102[FINESS juridique],bdd_V102[Raison sociale juridique],"")</f>
        <v>SAS CLINIQUE LES HORIZONS</v>
      </c>
      <c r="E512" s="1" t="str">
        <f>_xlfn.XLOOKUP(C512,bdd_V102[FINESS juridique],bdd_V102[[Région du FINESS juridique ]],"")</f>
        <v>NOUVELLE-AQUITAINE</v>
      </c>
      <c r="F512" s="1">
        <f>SUMIFS(bdd_V102[Activité combinée],bdd_V102[FINESS Géographique],A512)</f>
        <v>14254</v>
      </c>
      <c r="G512" s="1" t="str">
        <f>_xlfn.XLOOKUP(A512,bdd_V102[FINESS Géographique],bdd_V102[Validation prérequis SUN-ES],"")</f>
        <v>Oui</v>
      </c>
    </row>
    <row r="513" spans="1:7">
      <c r="A513" s="1">
        <v>330058504</v>
      </c>
      <c r="B513" t="str">
        <f>_xlfn.XLOOKUP(A513,bdd_V102[FINESS Géographique],bdd_V102[[Raison sociale ]],"")</f>
        <v>CENTRE AMBULATOIRE DE CENON</v>
      </c>
      <c r="C513" s="146">
        <f>_xlfn.XLOOKUP(A513,bdd_V102[FINESS Géographique],bdd_V102[FINESS juridique],"")</f>
        <v>330059825</v>
      </c>
      <c r="D513" t="str">
        <f>_xlfn.XLOOKUP(C513,bdd_V102[FINESS juridique],bdd_V102[Raison sociale juridique],"")</f>
        <v>CTRE PSY AMBULATOIRE DE CENON</v>
      </c>
      <c r="E513" s="1" t="str">
        <f>_xlfn.XLOOKUP(C513,bdd_V102[FINESS juridique],bdd_V102[[Région du FINESS juridique ]],"")</f>
        <v>NOUVELLE-AQUITAINE</v>
      </c>
      <c r="F513" s="1">
        <f>SUMIFS(bdd_V102[Activité combinée],bdd_V102[FINESS Géographique],A513)</f>
        <v>2904</v>
      </c>
      <c r="G513" s="1" t="str">
        <f>_xlfn.XLOOKUP(A513,bdd_V102[FINESS Géographique],bdd_V102[Validation prérequis SUN-ES],"")</f>
        <v>Oui</v>
      </c>
    </row>
    <row r="514" spans="1:7">
      <c r="A514" s="1">
        <v>330060658</v>
      </c>
      <c r="B514" t="str">
        <f>_xlfn.XLOOKUP(A514,bdd_V102[FINESS Géographique],bdd_V102[[Raison sociale ]],"")</f>
        <v>GCS CLINIQUE CHIRURGICALE LIBOURNAIS</v>
      </c>
      <c r="C514" s="146">
        <f>_xlfn.XLOOKUP(A514,bdd_V102[FINESS Géographique],bdd_V102[FINESS juridique],"")</f>
        <v>330060641</v>
      </c>
      <c r="D514" t="str">
        <f>_xlfn.XLOOKUP(C514,bdd_V102[FINESS juridique],bdd_V102[Raison sociale juridique],"")</f>
        <v>GCS CLINIQUE CHIRURGICALE LIBOURNAIS</v>
      </c>
      <c r="E514" s="1" t="str">
        <f>_xlfn.XLOOKUP(C514,bdd_V102[FINESS juridique],bdd_V102[[Région du FINESS juridique ]],"")</f>
        <v>NOUVELLE-AQUITAINE</v>
      </c>
      <c r="F514" s="1">
        <f>SUMIFS(bdd_V102[Activité combinée],bdd_V102[FINESS Géographique],A514)</f>
        <v>15006.5</v>
      </c>
      <c r="G514" s="1" t="str">
        <f>_xlfn.XLOOKUP(A514,bdd_V102[FINESS Géographique],bdd_V102[Validation prérequis SUN-ES],"")</f>
        <v>Oui</v>
      </c>
    </row>
    <row r="515" spans="1:7">
      <c r="A515" s="1">
        <v>410005284</v>
      </c>
      <c r="B515" t="str">
        <f>_xlfn.XLOOKUP(A515,bdd_V102[FINESS Géographique],bdd_V102[[Raison sociale ]],"")</f>
        <v>THERAE CENTRE MEDICAL</v>
      </c>
      <c r="C515" s="146">
        <f>_xlfn.XLOOKUP(A515,bdd_V102[FINESS Géographique],bdd_V102[FINESS juridique],"")</f>
        <v>330062639</v>
      </c>
      <c r="D515" t="str">
        <f>_xlfn.XLOOKUP(C515,bdd_V102[FINESS juridique],bdd_V102[Raison sociale juridique],"")</f>
        <v>THERAE CENTRE MEDICAL</v>
      </c>
      <c r="E515" s="1" t="str">
        <f>_xlfn.XLOOKUP(C515,bdd_V102[FINESS juridique],bdd_V102[[Région du FINESS juridique ]],"")</f>
        <v>NOUVELLE-AQUITAINE</v>
      </c>
      <c r="F515" s="1">
        <f>SUMIFS(bdd_V102[Activité combinée],bdd_V102[FINESS Géographique],A515)</f>
        <v>18538</v>
      </c>
      <c r="G515" s="1" t="str">
        <f>_xlfn.XLOOKUP(A515,bdd_V102[FINESS Géographique],bdd_V102[Validation prérequis SUN-ES],"")</f>
        <v>Oui</v>
      </c>
    </row>
    <row r="516" spans="1:7">
      <c r="A516" s="1">
        <v>330000217</v>
      </c>
      <c r="B516" t="str">
        <f>_xlfn.XLOOKUP(A516,bdd_V102[FINESS Géographique],bdd_V102[[Raison sociale ]],"")</f>
        <v>MAISON DE SANTE MARIE GALENE</v>
      </c>
      <c r="C516" s="146">
        <f>_xlfn.XLOOKUP(A516,bdd_V102[FINESS Géographique],bdd_V102[FINESS juridique],"")</f>
        <v>330780347</v>
      </c>
      <c r="D516" t="str">
        <f>_xlfn.XLOOKUP(C516,bdd_V102[FINESS juridique],bdd_V102[Raison sociale juridique],"")</f>
        <v>MAISON DE SANTE MARIE GALENE</v>
      </c>
      <c r="E516" s="1" t="str">
        <f>_xlfn.XLOOKUP(C516,bdd_V102[FINESS juridique],bdd_V102[[Région du FINESS juridique ]],"")</f>
        <v>NOUVELLE-AQUITAINE</v>
      </c>
      <c r="F516" s="1">
        <f>SUMIFS(bdd_V102[Activité combinée],bdd_V102[FINESS Géographique],A516)</f>
        <v>12658</v>
      </c>
      <c r="G516" s="1" t="str">
        <f>_xlfn.XLOOKUP(A516,bdd_V102[FINESS Géographique],bdd_V102[Validation prérequis SUN-ES],"")</f>
        <v>Oui</v>
      </c>
    </row>
    <row r="517" spans="1:7">
      <c r="A517" s="1">
        <v>330000332</v>
      </c>
      <c r="B517" t="str">
        <f>_xlfn.XLOOKUP(A517,bdd_V102[FINESS Géographique],bdd_V102[[Raison sociale ]],"")</f>
        <v>HOPITAL SUBURBAIN DU BOUSCAT</v>
      </c>
      <c r="C517" s="146">
        <f>_xlfn.XLOOKUP(A517,bdd_V102[FINESS Géographique],bdd_V102[FINESS juridique],"")</f>
        <v>330780545</v>
      </c>
      <c r="D517" t="str">
        <f>_xlfn.XLOOKUP(C517,bdd_V102[FINESS juridique],bdd_V102[Raison sociale juridique],"")</f>
        <v>HOPITAL SUBURBAIN</v>
      </c>
      <c r="E517" s="1" t="str">
        <f>_xlfn.XLOOKUP(C517,bdd_V102[FINESS juridique],bdd_V102[[Région du FINESS juridique ]],"")</f>
        <v>NOUVELLE-AQUITAINE</v>
      </c>
      <c r="F517" s="1">
        <f>SUMIFS(bdd_V102[Activité combinée],bdd_V102[FINESS Géographique],A517)</f>
        <v>42062.5</v>
      </c>
      <c r="G517" s="1" t="str">
        <f>_xlfn.XLOOKUP(A517,bdd_V102[FINESS Géographique],bdd_V102[Validation prérequis SUN-ES],"")</f>
        <v>Oui</v>
      </c>
    </row>
    <row r="518" spans="1:7">
      <c r="A518" s="1">
        <v>330000340</v>
      </c>
      <c r="B518" t="str">
        <f>_xlfn.XLOOKUP(A518,bdd_V102[FINESS Géographique],bdd_V102[[Raison sociale ]],"")</f>
        <v>MSP BORDEAUX BAGATELLE</v>
      </c>
      <c r="C518" s="146">
        <f>_xlfn.XLOOKUP(A518,bdd_V102[FINESS Géographique],bdd_V102[FINESS juridique],"")</f>
        <v>330780552</v>
      </c>
      <c r="D518" t="str">
        <f>_xlfn.XLOOKUP(C518,bdd_V102[FINESS juridique],bdd_V102[Raison sociale juridique],"")</f>
        <v>FONDATION MSP BAGATELLE</v>
      </c>
      <c r="E518" s="1" t="str">
        <f>_xlfn.XLOOKUP(C518,bdd_V102[FINESS juridique],bdd_V102[[Région du FINESS juridique ]],"")</f>
        <v>NOUVELLE-AQUITAINE</v>
      </c>
      <c r="F518" s="1">
        <f>SUMIFS(bdd_V102[Activité combinée],bdd_V102[FINESS Géographique],A518)</f>
        <v>132331.5</v>
      </c>
      <c r="G518" s="1" t="str">
        <f>_xlfn.XLOOKUP(A518,bdd_V102[FINESS Géographique],bdd_V102[Validation prérequis SUN-ES],"")</f>
        <v>Non</v>
      </c>
    </row>
    <row r="519" spans="1:7">
      <c r="A519" s="1">
        <v>330780768</v>
      </c>
      <c r="B519" t="str">
        <f>_xlfn.XLOOKUP(A519,bdd_V102[FINESS Géographique],bdd_V102[[Raison sociale ]],"")</f>
        <v>MAISON DE REPOS L'AJONCIERE</v>
      </c>
      <c r="C519" s="146">
        <f>_xlfn.XLOOKUP(A519,bdd_V102[FINESS Géographique],bdd_V102[FINESS juridique],"")</f>
        <v>330780552</v>
      </c>
      <c r="D519" t="str">
        <f>_xlfn.XLOOKUP(C519,bdd_V102[FINESS juridique],bdd_V102[Raison sociale juridique],"")</f>
        <v>FONDATION MSP BAGATELLE</v>
      </c>
      <c r="E519" s="1" t="str">
        <f>_xlfn.XLOOKUP(C519,bdd_V102[FINESS juridique],bdd_V102[[Région du FINESS juridique ]],"")</f>
        <v>NOUVELLE-AQUITAINE</v>
      </c>
      <c r="F519" s="1">
        <f>SUMIFS(bdd_V102[Activité combinée],bdd_V102[FINESS Géographique],A519)</f>
        <v>6935.5</v>
      </c>
      <c r="G519" s="1" t="str">
        <f>_xlfn.XLOOKUP(A519,bdd_V102[FINESS Géographique],bdd_V102[Validation prérequis SUN-ES],"")</f>
        <v>Non</v>
      </c>
    </row>
    <row r="520" spans="1:7">
      <c r="A520" s="1">
        <v>330000662</v>
      </c>
      <c r="B520" t="str">
        <f>_xlfn.XLOOKUP(A520,bdd_V102[FINESS Géographique],bdd_V102[[Raison sociale ]],"")</f>
        <v>INSTITUT BERGONIE</v>
      </c>
      <c r="C520" s="146">
        <f>_xlfn.XLOOKUP(A520,bdd_V102[FINESS Géographique],bdd_V102[FINESS juridique],"")</f>
        <v>330781329</v>
      </c>
      <c r="D520" t="str">
        <f>_xlfn.XLOOKUP(C520,bdd_V102[FINESS juridique],bdd_V102[Raison sociale juridique],"")</f>
        <v>INSTITUT BERGONIE</v>
      </c>
      <c r="E520" s="1" t="str">
        <f>_xlfn.XLOOKUP(C520,bdd_V102[FINESS juridique],bdd_V102[[Région du FINESS juridique ]],"")</f>
        <v>NOUVELLE-AQUITAINE</v>
      </c>
      <c r="F520" s="1">
        <f>SUMIFS(bdd_V102[Activité combinée],bdd_V102[FINESS Géographique],A520)</f>
        <v>73764</v>
      </c>
      <c r="G520" s="1" t="str">
        <f>_xlfn.XLOOKUP(A520,bdd_V102[FINESS Géographique],bdd_V102[Validation prérequis SUN-ES],"")</f>
        <v>Oui</v>
      </c>
    </row>
    <row r="521" spans="1:7">
      <c r="A521" s="1">
        <v>330059106</v>
      </c>
      <c r="B521" t="str">
        <f>_xlfn.XLOOKUP(A521,bdd_V102[FINESS Géographique],bdd_V102[[Raison sociale ]],"")</f>
        <v>SSR LE HILLOT</v>
      </c>
      <c r="C521" s="146">
        <f>_xlfn.XLOOKUP(A521,bdd_V102[FINESS Géographique],bdd_V102[FINESS juridique],"")</f>
        <v>330781386</v>
      </c>
      <c r="D521" t="str">
        <f>_xlfn.XLOOKUP(C521,bdd_V102[FINESS juridique],bdd_V102[Raison sociale juridique],"")</f>
        <v>FED GIR LUTTE CONTRE MALADIE RESPIR</v>
      </c>
      <c r="E521" s="1" t="str">
        <f>_xlfn.XLOOKUP(C521,bdd_V102[FINESS juridique],bdd_V102[[Région du FINESS juridique ]],"")</f>
        <v>NOUVELLE-AQUITAINE</v>
      </c>
      <c r="F521" s="1">
        <f>SUMIFS(bdd_V102[Activité combinée],bdd_V102[FINESS Géographique],A521)</f>
        <v>1825</v>
      </c>
      <c r="G521" s="1" t="str">
        <f>_xlfn.XLOOKUP(A521,bdd_V102[FINESS Géographique],bdd_V102[Validation prérequis SUN-ES],"")</f>
        <v>Non</v>
      </c>
    </row>
    <row r="522" spans="1:7">
      <c r="A522" s="1">
        <v>330780560</v>
      </c>
      <c r="B522" t="str">
        <f>_xlfn.XLOOKUP(A522,bdd_V102[FINESS Géographique],bdd_V102[[Raison sociale ]],"")</f>
        <v>CENTRE DE SSR LA PIGNADA</v>
      </c>
      <c r="C522" s="146">
        <f>_xlfn.XLOOKUP(A522,bdd_V102[FINESS Géographique],bdd_V102[FINESS juridique],"")</f>
        <v>330781386</v>
      </c>
      <c r="D522" t="str">
        <f>_xlfn.XLOOKUP(C522,bdd_V102[FINESS juridique],bdd_V102[Raison sociale juridique],"")</f>
        <v>FED GIR LUTTE CONTRE MALADIE RESPIR</v>
      </c>
      <c r="E522" s="1" t="str">
        <f>_xlfn.XLOOKUP(C522,bdd_V102[FINESS juridique],bdd_V102[[Région du FINESS juridique ]],"")</f>
        <v>NOUVELLE-AQUITAINE</v>
      </c>
      <c r="F522" s="1">
        <f>SUMIFS(bdd_V102[Activité combinée],bdd_V102[FINESS Géographique],A522)</f>
        <v>7767</v>
      </c>
      <c r="G522" s="1" t="str">
        <f>_xlfn.XLOOKUP(A522,bdd_V102[FINESS Géographique],bdd_V102[Validation prérequis SUN-ES],"")</f>
        <v>Non</v>
      </c>
    </row>
    <row r="523" spans="1:7">
      <c r="A523" s="1">
        <v>170784086</v>
      </c>
      <c r="B523" t="str">
        <f>_xlfn.XLOOKUP(A523,bdd_V102[FINESS Géographique],bdd_V102[[Raison sociale ]],"")</f>
        <v>ETABLISSEMENT THERAPEUTIQUE ADO</v>
      </c>
      <c r="C523" s="146">
        <f>_xlfn.XLOOKUP(A523,bdd_V102[FINESS Géographique],bdd_V102[FINESS juridique],"")</f>
        <v>330785072</v>
      </c>
      <c r="D523" t="str">
        <f>_xlfn.XLOOKUP(C523,bdd_V102[FINESS juridique],bdd_V102[Raison sociale juridique],"")</f>
        <v>ASSOCIATION RENOVATION</v>
      </c>
      <c r="E523" s="1" t="str">
        <f>_xlfn.XLOOKUP(C523,bdd_V102[FINESS juridique],bdd_V102[[Région du FINESS juridique ]],"")</f>
        <v>NOUVELLE-AQUITAINE</v>
      </c>
      <c r="F523" s="1">
        <f>SUMIFS(bdd_V102[Activité combinée],bdd_V102[FINESS Géographique],A523)</f>
        <v>1994.25</v>
      </c>
      <c r="G523" s="1" t="str">
        <f>_xlfn.XLOOKUP(A523,bdd_V102[FINESS Géographique],bdd_V102[Validation prérequis SUN-ES],"")</f>
        <v>Non</v>
      </c>
    </row>
    <row r="524" spans="1:7">
      <c r="A524" s="1">
        <v>330781170</v>
      </c>
      <c r="B524" t="str">
        <f>_xlfn.XLOOKUP(A524,bdd_V102[FINESS Géographique],bdd_V102[[Raison sociale ]],"")</f>
        <v>CENTRE READAPT PASTEUR - RENOVATION</v>
      </c>
      <c r="C524" s="146">
        <f>_xlfn.XLOOKUP(A524,bdd_V102[FINESS Géographique],bdd_V102[FINESS juridique],"")</f>
        <v>330785072</v>
      </c>
      <c r="D524" t="str">
        <f>_xlfn.XLOOKUP(C524,bdd_V102[FINESS juridique],bdd_V102[Raison sociale juridique],"")</f>
        <v>ASSOCIATION RENOVATION</v>
      </c>
      <c r="E524" s="1" t="str">
        <f>_xlfn.XLOOKUP(C524,bdd_V102[FINESS juridique],bdd_V102[[Région du FINESS juridique ]],"")</f>
        <v>NOUVELLE-AQUITAINE</v>
      </c>
      <c r="F524" s="1">
        <f>SUMIFS(bdd_V102[Activité combinée],bdd_V102[FINESS Géographique],A524)</f>
        <v>5907.5</v>
      </c>
      <c r="G524" s="1" t="str">
        <f>_xlfn.XLOOKUP(A524,bdd_V102[FINESS Géographique],bdd_V102[Validation prérequis SUN-ES],"")</f>
        <v>Oui</v>
      </c>
    </row>
    <row r="525" spans="1:7">
      <c r="A525" s="1">
        <v>330783614</v>
      </c>
      <c r="B525" t="str">
        <f>_xlfn.XLOOKUP(A525,bdd_V102[FINESS Géographique],bdd_V102[[Raison sociale ]],"")</f>
        <v>HOPITAL DE JOUR DU PARC</v>
      </c>
      <c r="C525" s="146">
        <f>_xlfn.XLOOKUP(A525,bdd_V102[FINESS Géographique],bdd_V102[FINESS juridique],"")</f>
        <v>330785072</v>
      </c>
      <c r="D525" t="str">
        <f>_xlfn.XLOOKUP(C525,bdd_V102[FINESS juridique],bdd_V102[Raison sociale juridique],"")</f>
        <v>ASSOCIATION RENOVATION</v>
      </c>
      <c r="E525" s="1" t="str">
        <f>_xlfn.XLOOKUP(C525,bdd_V102[FINESS juridique],bdd_V102[[Région du FINESS juridique ]],"")</f>
        <v>NOUVELLE-AQUITAINE</v>
      </c>
      <c r="F525" s="1">
        <f>SUMIFS(bdd_V102[Activité combinée],bdd_V102[FINESS Géographique],A525)</f>
        <v>4737.5</v>
      </c>
      <c r="G525" s="1" t="str">
        <f>_xlfn.XLOOKUP(A525,bdd_V102[FINESS Géographique],bdd_V102[Validation prérequis SUN-ES],"")</f>
        <v>Non</v>
      </c>
    </row>
    <row r="526" spans="1:7">
      <c r="A526" s="1">
        <v>330780289</v>
      </c>
      <c r="B526" t="str">
        <f>_xlfn.XLOOKUP(A526,bdd_V102[FINESS Géographique],bdd_V102[[Raison sociale ]],"")</f>
        <v>HOPITAL DE JOUR L'OISEAU LYRE</v>
      </c>
      <c r="C526" s="146">
        <f>_xlfn.XLOOKUP(A526,bdd_V102[FINESS Géographique],bdd_V102[FINESS juridique],"")</f>
        <v>330790809</v>
      </c>
      <c r="D526" t="str">
        <f>_xlfn.XLOOKUP(C526,bdd_V102[FINESS juridique],bdd_V102[Raison sociale juridique],"")</f>
        <v>ASSO POUR LA READAPTATION &amp; L'INTEGRAT</v>
      </c>
      <c r="E526" s="1" t="str">
        <f>_xlfn.XLOOKUP(C526,bdd_V102[FINESS juridique],bdd_V102[[Région du FINESS juridique ]],"")</f>
        <v>NOUVELLE-AQUITAINE</v>
      </c>
      <c r="F526" s="1">
        <f>SUMIFS(bdd_V102[Activité combinée],bdd_V102[FINESS Géographique],A526)</f>
        <v>2450.5</v>
      </c>
      <c r="G526" s="1" t="str">
        <f>_xlfn.XLOOKUP(A526,bdd_V102[FINESS Géographique],bdd_V102[Validation prérequis SUN-ES],"")</f>
        <v>Non</v>
      </c>
    </row>
    <row r="527" spans="1:7">
      <c r="A527" s="1">
        <v>330780495</v>
      </c>
      <c r="B527" t="str">
        <f>_xlfn.XLOOKUP(A527,bdd_V102[FINESS Géographique],bdd_V102[[Raison sociale ]],"")</f>
        <v>CLINIQUE MUTUALISTE DU MEDOC</v>
      </c>
      <c r="C527" s="146">
        <f>_xlfn.XLOOKUP(A527,bdd_V102[FINESS Géographique],bdd_V102[FINESS juridique],"")</f>
        <v>330796392</v>
      </c>
      <c r="D527" t="str">
        <f>_xlfn.XLOOKUP(C527,bdd_V102[FINESS juridique],bdd_V102[Raison sociale juridique],"")</f>
        <v>PAVILLON DE LA MUTUALITE</v>
      </c>
      <c r="E527" s="1" t="str">
        <f>_xlfn.XLOOKUP(C527,bdd_V102[FINESS juridique],bdd_V102[[Région du FINESS juridique ]],"")</f>
        <v>NOUVELLE-AQUITAINE</v>
      </c>
      <c r="F527" s="1">
        <f>SUMIFS(bdd_V102[Activité combinée],bdd_V102[FINESS Géographique],A527)</f>
        <v>34513</v>
      </c>
      <c r="G527" s="1" t="str">
        <f>_xlfn.XLOOKUP(A527,bdd_V102[FINESS Géographique],bdd_V102[Validation prérequis SUN-ES],"")</f>
        <v>Oui</v>
      </c>
    </row>
    <row r="528" spans="1:7">
      <c r="A528" s="1">
        <v>330780529</v>
      </c>
      <c r="B528" t="str">
        <f>_xlfn.XLOOKUP(A528,bdd_V102[FINESS Géographique],bdd_V102[[Raison sociale ]],"")</f>
        <v>CLINIQUE MUTUALISTE DE PESSAC</v>
      </c>
      <c r="C528" s="146">
        <f>_xlfn.XLOOKUP(A528,bdd_V102[FINESS Géographique],bdd_V102[FINESS juridique],"")</f>
        <v>330796392</v>
      </c>
      <c r="D528" t="str">
        <f>_xlfn.XLOOKUP(C528,bdd_V102[FINESS juridique],bdd_V102[Raison sociale juridique],"")</f>
        <v>PAVILLON DE LA MUTUALITE</v>
      </c>
      <c r="E528" s="1" t="str">
        <f>_xlfn.XLOOKUP(C528,bdd_V102[FINESS juridique],bdd_V102[[Région du FINESS juridique ]],"")</f>
        <v>NOUVELLE-AQUITAINE</v>
      </c>
      <c r="F528" s="1">
        <f>SUMIFS(bdd_V102[Activité combinée],bdd_V102[FINESS Géographique],A528)</f>
        <v>61977.5</v>
      </c>
      <c r="G528" s="1" t="str">
        <f>_xlfn.XLOOKUP(A528,bdd_V102[FINESS Géographique],bdd_V102[Validation prérequis SUN-ES],"")</f>
        <v>Oui</v>
      </c>
    </row>
    <row r="529" spans="1:7">
      <c r="A529" s="1">
        <v>340015965</v>
      </c>
      <c r="B529" t="str">
        <f>_xlfn.XLOOKUP(A529,bdd_V102[FINESS Géographique],bdd_V102[[Raison sociale ]],"")</f>
        <v>POLYCL ST PRIVAT BOUJAN SUR LIBRON</v>
      </c>
      <c r="C529" s="146">
        <f>_xlfn.XLOOKUP(A529,bdd_V102[FINESS Géographique],bdd_V102[FINESS juridique],"")</f>
        <v>340000074</v>
      </c>
      <c r="D529" t="str">
        <f>_xlfn.XLOOKUP(C529,bdd_V102[FINESS juridique],bdd_V102[Raison sociale juridique],"")</f>
        <v>SAS POLYCL ST PRIVAT</v>
      </c>
      <c r="E529" s="1" t="str">
        <f>_xlfn.XLOOKUP(C529,bdd_V102[FINESS juridique],bdd_V102[[Région du FINESS juridique ]],"")</f>
        <v>OCCITANIE</v>
      </c>
      <c r="F529" s="1">
        <f>SUMIFS(bdd_V102[Activité combinée],bdd_V102[FINESS Géographique],A529)</f>
        <v>71499</v>
      </c>
      <c r="G529" s="1" t="str">
        <f>_xlfn.XLOOKUP(A529,bdd_V102[FINESS Géographique],bdd_V102[Validation prérequis SUN-ES],"")</f>
        <v>Oui</v>
      </c>
    </row>
    <row r="530" spans="1:7">
      <c r="A530" s="1">
        <v>340780121</v>
      </c>
      <c r="B530" t="str">
        <f>_xlfn.XLOOKUP(A530,bdd_V102[FINESS Géographique],bdd_V102[[Raison sociale ]],"")</f>
        <v>CL LA PERGOLA BEZIERS</v>
      </c>
      <c r="C530" s="146">
        <f>_xlfn.XLOOKUP(A530,bdd_V102[FINESS Géographique],bdd_V102[FINESS juridique],"")</f>
        <v>340000082</v>
      </c>
      <c r="D530" t="str">
        <f>_xlfn.XLOOKUP(C530,bdd_V102[FINESS juridique],bdd_V102[Raison sociale juridique],"")</f>
        <v>SASU CL LA PERGOLA</v>
      </c>
      <c r="E530" s="1" t="str">
        <f>_xlfn.XLOOKUP(C530,bdd_V102[FINESS juridique],bdd_V102[[Région du FINESS juridique ]],"")</f>
        <v>OCCITANIE</v>
      </c>
      <c r="F530" s="1">
        <f>SUMIFS(bdd_V102[Activité combinée],bdd_V102[FINESS Géographique],A530)</f>
        <v>21803.5</v>
      </c>
      <c r="G530" s="1" t="str">
        <f>_xlfn.XLOOKUP(A530,bdd_V102[FINESS Géographique],bdd_V102[Validation prérequis SUN-ES],"")</f>
        <v>Oui</v>
      </c>
    </row>
    <row r="531" spans="1:7">
      <c r="A531" s="1">
        <v>340780139</v>
      </c>
      <c r="B531" t="str">
        <f>_xlfn.XLOOKUP(A531,bdd_V102[FINESS Géographique],bdd_V102[[Raison sociale ]],"")</f>
        <v>CL DU DR JEAN CAUSSE COLOMBIERS</v>
      </c>
      <c r="C531" s="146">
        <f>_xlfn.XLOOKUP(A531,bdd_V102[FINESS Géographique],bdd_V102[FINESS juridique],"")</f>
        <v>340000090</v>
      </c>
      <c r="D531" t="str">
        <f>_xlfn.XLOOKUP(C531,bdd_V102[FINESS juridique],bdd_V102[Raison sociale juridique],"")</f>
        <v>SA CL DU DR JEAN CAUSSE</v>
      </c>
      <c r="E531" s="1" t="str">
        <f>_xlfn.XLOOKUP(C531,bdd_V102[FINESS juridique],bdd_V102[[Région du FINESS juridique ]],"")</f>
        <v>OCCITANIE</v>
      </c>
      <c r="F531" s="1">
        <f>SUMIFS(bdd_V102[Activité combinée],bdd_V102[FINESS Géographique],A531)</f>
        <v>20540</v>
      </c>
      <c r="G531" s="1" t="str">
        <f>_xlfn.XLOOKUP(A531,bdd_V102[FINESS Géographique],bdd_V102[Validation prérequis SUN-ES],"")</f>
        <v>Oui</v>
      </c>
    </row>
    <row r="532" spans="1:7">
      <c r="A532" s="1">
        <v>340780147</v>
      </c>
      <c r="B532" t="str">
        <f>_xlfn.XLOOKUP(A532,bdd_V102[FINESS Géographique],bdd_V102[[Raison sociale ]],"")</f>
        <v>POLYCL DES TROIS VALLEES BEDARIEUX</v>
      </c>
      <c r="C532" s="146">
        <f>_xlfn.XLOOKUP(A532,bdd_V102[FINESS Géographique],bdd_V102[FINESS juridique],"")</f>
        <v>340000108</v>
      </c>
      <c r="D532" t="str">
        <f>_xlfn.XLOOKUP(C532,bdd_V102[FINESS juridique],bdd_V102[Raison sociale juridique],"")</f>
        <v>SAS POLYCL DES TROIS VALLEES</v>
      </c>
      <c r="E532" s="1" t="str">
        <f>_xlfn.XLOOKUP(C532,bdd_V102[FINESS juridique],bdd_V102[[Région du FINESS juridique ]],"")</f>
        <v>OCCITANIE</v>
      </c>
      <c r="F532" s="1">
        <f>SUMIFS(bdd_V102[Activité combinée],bdd_V102[FINESS Géographique],A532)</f>
        <v>12326.5</v>
      </c>
      <c r="G532" s="1" t="str">
        <f>_xlfn.XLOOKUP(A532,bdd_V102[FINESS Géographique],bdd_V102[Validation prérequis SUN-ES],"")</f>
        <v>Oui</v>
      </c>
    </row>
    <row r="533" spans="1:7">
      <c r="A533" s="1">
        <v>340780154</v>
      </c>
      <c r="B533" t="str">
        <f>_xlfn.XLOOKUP(A533,bdd_V102[FINESS Géographique],bdd_V102[[Raison sociale ]],"")</f>
        <v>POLYCL PASTEUR PEZENAS</v>
      </c>
      <c r="C533" s="146">
        <f>_xlfn.XLOOKUP(A533,bdd_V102[FINESS Géographique],bdd_V102[FINESS juridique],"")</f>
        <v>340000116</v>
      </c>
      <c r="D533" t="str">
        <f>_xlfn.XLOOKUP(C533,bdd_V102[FINESS juridique],bdd_V102[Raison sociale juridique],"")</f>
        <v>SA POLYCL PASTEUR</v>
      </c>
      <c r="E533" s="1" t="str">
        <f>_xlfn.XLOOKUP(C533,bdd_V102[FINESS juridique],bdd_V102[[Région du FINESS juridique ]],"")</f>
        <v>OCCITANIE</v>
      </c>
      <c r="F533" s="1">
        <f>SUMIFS(bdd_V102[Activité combinée],bdd_V102[FINESS Géographique],A533)</f>
        <v>30525.5</v>
      </c>
      <c r="G533" s="1" t="str">
        <f>_xlfn.XLOOKUP(A533,bdd_V102[FINESS Géographique],bdd_V102[Validation prérequis SUN-ES],"")</f>
        <v>Oui</v>
      </c>
    </row>
    <row r="534" spans="1:7">
      <c r="A534" s="1">
        <v>340780568</v>
      </c>
      <c r="B534" t="str">
        <f>_xlfn.XLOOKUP(A534,bdd_V102[FINESS Géographique],bdd_V102[[Raison sociale ]],"")</f>
        <v>CL DU SOUFFLE LA VALLONIE LODEVE</v>
      </c>
      <c r="C534" s="146">
        <f>_xlfn.XLOOKUP(A534,bdd_V102[FINESS Géographique],bdd_V102[FINESS juridique],"")</f>
        <v>340000256</v>
      </c>
      <c r="D534" t="str">
        <f>_xlfn.XLOOKUP(C534,bdd_V102[FINESS juridique],bdd_V102[Raison sociale juridique],"")</f>
        <v>SAS CL DU SOUFFLE LA VALLONIE</v>
      </c>
      <c r="E534" s="1" t="str">
        <f>_xlfn.XLOOKUP(C534,bdd_V102[FINESS juridique],bdd_V102[[Région du FINESS juridique ]],"")</f>
        <v>OCCITANIE</v>
      </c>
      <c r="F534" s="1">
        <f>SUMIFS(bdd_V102[Activité combinée],bdd_V102[FINESS Géographique],A534)</f>
        <v>18809</v>
      </c>
      <c r="G534" s="1" t="str">
        <f>_xlfn.XLOOKUP(A534,bdd_V102[FINESS Géographique],bdd_V102[Validation prérequis SUN-ES],"")</f>
        <v>Oui</v>
      </c>
    </row>
    <row r="535" spans="1:7">
      <c r="A535" s="1">
        <v>300017431</v>
      </c>
      <c r="B535" t="str">
        <f>_xlfn.XLOOKUP(A535,bdd_V102[FINESS Géographique],bdd_V102[[Raison sociale ]],"")</f>
        <v>AIDER SANTE CENTRE GCS PAAC ALES 2</v>
      </c>
      <c r="C535" s="146">
        <f>_xlfn.XLOOKUP(A535,bdd_V102[FINESS Géographique],bdd_V102[FINESS juridique],"")</f>
        <v>340000264</v>
      </c>
      <c r="D535" t="str">
        <f>_xlfn.XLOOKUP(C535,bdd_V102[FINESS juridique],bdd_V102[Raison sociale juridique],"")</f>
        <v>FONDATION CHARLES MION AIDER SANTE</v>
      </c>
      <c r="E535" s="1" t="str">
        <f>_xlfn.XLOOKUP(C535,bdd_V102[FINESS juridique],bdd_V102[[Région du FINESS juridique ]],"")</f>
        <v>OCCITANIE</v>
      </c>
      <c r="F535" s="1">
        <f>SUMIFS(bdd_V102[Activité combinée],bdd_V102[FINESS Géographique],A535)</f>
        <v>6198.5</v>
      </c>
      <c r="G535" s="1" t="str">
        <f>_xlfn.XLOOKUP(A535,bdd_V102[FINESS Géographique],bdd_V102[Validation prérequis SUN-ES],"")</f>
        <v>Non</v>
      </c>
    </row>
    <row r="536" spans="1:7">
      <c r="A536" s="1">
        <v>480001403</v>
      </c>
      <c r="B536" t="str">
        <f>_xlfn.XLOOKUP(A536,bdd_V102[FINESS Géographique],bdd_V102[[Raison sociale ]],"")</f>
        <v>AIDER SANTE UAD UDM MENDE HOP LOZERE</v>
      </c>
      <c r="C536" s="146">
        <f>_xlfn.XLOOKUP(A536,bdd_V102[FINESS Géographique],bdd_V102[FINESS juridique],"")</f>
        <v>340000264</v>
      </c>
      <c r="D536" t="str">
        <f>_xlfn.XLOOKUP(C536,bdd_V102[FINESS juridique],bdd_V102[Raison sociale juridique],"")</f>
        <v>FONDATION CHARLES MION AIDER SANTE</v>
      </c>
      <c r="E536" s="1" t="str">
        <f>_xlfn.XLOOKUP(C536,bdd_V102[FINESS juridique],bdd_V102[[Région du FINESS juridique ]],"")</f>
        <v>OCCITANIE</v>
      </c>
      <c r="F536" s="1">
        <f>SUMIFS(bdd_V102[Activité combinée],bdd_V102[FINESS Géographique],A536)</f>
        <v>1444</v>
      </c>
      <c r="G536" s="1" t="str">
        <f>_xlfn.XLOOKUP(A536,bdd_V102[FINESS Géographique],bdd_V102[Validation prérequis SUN-ES],"")</f>
        <v>Non</v>
      </c>
    </row>
    <row r="537" spans="1:7">
      <c r="A537" s="1">
        <v>340024314</v>
      </c>
      <c r="B537" t="str">
        <f>_xlfn.XLOOKUP(A537,bdd_V102[FINESS Géographique],bdd_V102[[Raison sociale ]],"")</f>
        <v>CL ST JEAN SUD DE FRANCE</v>
      </c>
      <c r="C537" s="146">
        <f>_xlfn.XLOOKUP(A537,bdd_V102[FINESS Géographique],bdd_V102[FINESS juridique],"")</f>
        <v>340000272</v>
      </c>
      <c r="D537" t="str">
        <f>_xlfn.XLOOKUP(C537,bdd_V102[FINESS juridique],bdd_V102[Raison sociale juridique],"")</f>
        <v>SAS CL ST JEAN</v>
      </c>
      <c r="E537" s="1" t="str">
        <f>_xlfn.XLOOKUP(C537,bdd_V102[FINESS juridique],bdd_V102[[Région du FINESS juridique ]],"")</f>
        <v>OCCITANIE</v>
      </c>
      <c r="F537" s="1">
        <f>SUMIFS(bdd_V102[Activité combinée],bdd_V102[FINESS Géographique],A537)</f>
        <v>85724</v>
      </c>
      <c r="G537" s="1" t="str">
        <f>_xlfn.XLOOKUP(A537,bdd_V102[FINESS Géographique],bdd_V102[Validation prérequis SUN-ES],"")</f>
        <v>Oui</v>
      </c>
    </row>
    <row r="538" spans="1:7">
      <c r="A538" s="1">
        <v>340780667</v>
      </c>
      <c r="B538" t="str">
        <f>_xlfn.XLOOKUP(A538,bdd_V102[FINESS Géographique],bdd_V102[[Raison sociale ]],"")</f>
        <v>CL DU PARC CASTELNAU LE LEZ</v>
      </c>
      <c r="C538" s="146">
        <f>_xlfn.XLOOKUP(A538,bdd_V102[FINESS Géographique],bdd_V102[FINESS juridique],"")</f>
        <v>340000280</v>
      </c>
      <c r="D538" t="str">
        <f>_xlfn.XLOOKUP(C538,bdd_V102[FINESS juridique],bdd_V102[Raison sociale juridique],"")</f>
        <v>GESTION CL DU PARC</v>
      </c>
      <c r="E538" s="1" t="str">
        <f>_xlfn.XLOOKUP(C538,bdd_V102[FINESS juridique],bdd_V102[[Région du FINESS juridique ]],"")</f>
        <v>OCCITANIE</v>
      </c>
      <c r="F538" s="1">
        <f>SUMIFS(bdd_V102[Activité combinée],bdd_V102[FINESS Géographique],A538)</f>
        <v>99332</v>
      </c>
      <c r="G538" s="1" t="str">
        <f>_xlfn.XLOOKUP(A538,bdd_V102[FINESS Géographique],bdd_V102[Validation prérequis SUN-ES],"")</f>
        <v>Oui</v>
      </c>
    </row>
    <row r="539" spans="1:7">
      <c r="A539" s="1">
        <v>340780675</v>
      </c>
      <c r="B539" t="str">
        <f>_xlfn.XLOOKUP(A539,bdd_V102[FINESS Géographique],bdd_V102[[Raison sociale ]],"")</f>
        <v>CL CLEMENTVILLE MONTPELLIER</v>
      </c>
      <c r="C539" s="146">
        <f>_xlfn.XLOOKUP(A539,bdd_V102[FINESS Géographique],bdd_V102[FINESS juridique],"")</f>
        <v>340000298</v>
      </c>
      <c r="D539" t="str">
        <f>_xlfn.XLOOKUP(C539,bdd_V102[FINESS juridique],bdd_V102[Raison sociale juridique],"")</f>
        <v>CL CLEMENTVILLE</v>
      </c>
      <c r="E539" s="1" t="str">
        <f>_xlfn.XLOOKUP(C539,bdd_V102[FINESS juridique],bdd_V102[[Région du FINESS juridique ]],"")</f>
        <v>OCCITANIE</v>
      </c>
      <c r="F539" s="1">
        <f>SUMIFS(bdd_V102[Activité combinée],bdd_V102[FINESS Géographique],A539)</f>
        <v>67157.5</v>
      </c>
      <c r="G539" s="1" t="str">
        <f>_xlfn.XLOOKUP(A539,bdd_V102[FINESS Géographique],bdd_V102[Validation prérequis SUN-ES],"")</f>
        <v>Oui</v>
      </c>
    </row>
    <row r="540" spans="1:7">
      <c r="A540" s="1">
        <v>340022979</v>
      </c>
      <c r="B540" t="str">
        <f>_xlfn.XLOOKUP(A540,bdd_V102[FINESS Géographique],bdd_V102[[Raison sociale ]],"")</f>
        <v>POLYCL ST ROCH MONTPELLIER</v>
      </c>
      <c r="C540" s="146">
        <f>_xlfn.XLOOKUP(A540,bdd_V102[FINESS Géographique],bdd_V102[FINESS juridique],"")</f>
        <v>340000306</v>
      </c>
      <c r="D540" t="str">
        <f>_xlfn.XLOOKUP(C540,bdd_V102[FINESS juridique],bdd_V102[Raison sociale juridique],"")</f>
        <v>SAS POLYCL ST ROCH</v>
      </c>
      <c r="E540" s="1" t="str">
        <f>_xlfn.XLOOKUP(C540,bdd_V102[FINESS juridique],bdd_V102[[Région du FINESS juridique ]],"")</f>
        <v>OCCITANIE</v>
      </c>
      <c r="F540" s="1">
        <f>SUMIFS(bdd_V102[Activité combinée],bdd_V102[FINESS Géographique],A540)</f>
        <v>94495.5</v>
      </c>
      <c r="G540" s="1" t="str">
        <f>_xlfn.XLOOKUP(A540,bdd_V102[FINESS Géographique],bdd_V102[Validation prérequis SUN-ES],"")</f>
        <v>Oui</v>
      </c>
    </row>
    <row r="541" spans="1:7">
      <c r="A541" s="1">
        <v>340780725</v>
      </c>
      <c r="B541" t="str">
        <f>_xlfn.XLOOKUP(A541,bdd_V102[FINESS Géographique],bdd_V102[[Raison sociale ]],"")</f>
        <v>CL VIA DOMITIA POLE SANTE DE LUNEL</v>
      </c>
      <c r="C541" s="146">
        <f>_xlfn.XLOOKUP(A541,bdd_V102[FINESS Géographique],bdd_V102[FINESS juridique],"")</f>
        <v>340000330</v>
      </c>
      <c r="D541" t="str">
        <f>_xlfn.XLOOKUP(C541,bdd_V102[FINESS juridique],bdd_V102[Raison sociale juridique],"")</f>
        <v>CL VIA DOMITIA</v>
      </c>
      <c r="E541" s="1" t="str">
        <f>_xlfn.XLOOKUP(C541,bdd_V102[FINESS juridique],bdd_V102[[Région du FINESS juridique ]],"")</f>
        <v>OCCITANIE</v>
      </c>
      <c r="F541" s="1">
        <f>SUMIFS(bdd_V102[Activité combinée],bdd_V102[FINESS Géographique],A541)</f>
        <v>12951.5</v>
      </c>
      <c r="G541" s="1" t="str">
        <f>_xlfn.XLOOKUP(A541,bdd_V102[FINESS Géographique],bdd_V102[Validation prérequis SUN-ES],"")</f>
        <v>Oui</v>
      </c>
    </row>
    <row r="542" spans="1:7">
      <c r="A542" s="1">
        <v>340780741</v>
      </c>
      <c r="B542" t="str">
        <f>_xlfn.XLOOKUP(A542,bdd_V102[FINESS Géographique],bdd_V102[[Raison sociale ]],"")</f>
        <v>POLYCL STE THERESE SETE</v>
      </c>
      <c r="C542" s="146">
        <f>_xlfn.XLOOKUP(A542,bdd_V102[FINESS Géographique],bdd_V102[FINESS juridique],"")</f>
        <v>340000348</v>
      </c>
      <c r="D542" t="str">
        <f>_xlfn.XLOOKUP(C542,bdd_V102[FINESS juridique],bdd_V102[Raison sociale juridique],"")</f>
        <v>POLYCL STE THERESE</v>
      </c>
      <c r="E542" s="1" t="str">
        <f>_xlfn.XLOOKUP(C542,bdd_V102[FINESS juridique],bdd_V102[[Région du FINESS juridique ]],"")</f>
        <v>OCCITANIE</v>
      </c>
      <c r="F542" s="1">
        <f>SUMIFS(bdd_V102[Activité combinée],bdd_V102[FINESS Géographique],A542)</f>
        <v>21949</v>
      </c>
      <c r="G542" s="1" t="str">
        <f>_xlfn.XLOOKUP(A542,bdd_V102[FINESS Géographique],bdd_V102[Validation prérequis SUN-ES],"")</f>
        <v>Oui</v>
      </c>
    </row>
    <row r="543" spans="1:7">
      <c r="A543" s="1">
        <v>340780758</v>
      </c>
      <c r="B543" t="str">
        <f>_xlfn.XLOOKUP(A543,bdd_V102[FINESS Géographique],bdd_V102[[Raison sociale ]],"")</f>
        <v>CL RECH MONTPELLIER</v>
      </c>
      <c r="C543" s="146">
        <f>_xlfn.XLOOKUP(A543,bdd_V102[FINESS Géographique],bdd_V102[FINESS juridique],"")</f>
        <v>340000355</v>
      </c>
      <c r="D543" t="str">
        <f>_xlfn.XLOOKUP(C543,bdd_V102[FINESS juridique],bdd_V102[Raison sociale juridique],"")</f>
        <v>CL RECH</v>
      </c>
      <c r="E543" s="1" t="str">
        <f>_xlfn.XLOOKUP(C543,bdd_V102[FINESS juridique],bdd_V102[[Région du FINESS juridique ]],"")</f>
        <v>OCCITANIE</v>
      </c>
      <c r="F543" s="1">
        <f>SUMIFS(bdd_V102[Activité combinée],bdd_V102[FINESS Géographique],A543)</f>
        <v>35480.75</v>
      </c>
      <c r="G543" s="1" t="str">
        <f>_xlfn.XLOOKUP(A543,bdd_V102[FINESS Géographique],bdd_V102[Validation prérequis SUN-ES],"")</f>
        <v>Oui</v>
      </c>
    </row>
    <row r="544" spans="1:7">
      <c r="A544" s="1">
        <v>340780782</v>
      </c>
      <c r="B544" t="str">
        <f>_xlfn.XLOOKUP(A544,bdd_V102[FINESS Géographique],bdd_V102[[Raison sociale ]],"")</f>
        <v>CL STELLA VERARGUES</v>
      </c>
      <c r="C544" s="146">
        <f>_xlfn.XLOOKUP(A544,bdd_V102[FINESS Géographique],bdd_V102[FINESS juridique],"")</f>
        <v>340000371</v>
      </c>
      <c r="D544" t="str">
        <f>_xlfn.XLOOKUP(C544,bdd_V102[FINESS juridique],bdd_V102[Raison sociale juridique],"")</f>
        <v>SAS CL STELLA</v>
      </c>
      <c r="E544" s="1" t="str">
        <f>_xlfn.XLOOKUP(C544,bdd_V102[FINESS juridique],bdd_V102[[Région du FINESS juridique ]],"")</f>
        <v>OCCITANIE</v>
      </c>
      <c r="F544" s="1">
        <f>SUMIFS(bdd_V102[Activité combinée],bdd_V102[FINESS Géographique],A544)</f>
        <v>25074.5</v>
      </c>
      <c r="G544" s="1" t="str">
        <f>_xlfn.XLOOKUP(A544,bdd_V102[FINESS Géographique],bdd_V102[Validation prérequis SUN-ES],"")</f>
        <v>Oui</v>
      </c>
    </row>
    <row r="545" spans="1:7">
      <c r="A545" s="1">
        <v>340780790</v>
      </c>
      <c r="B545" t="str">
        <f>_xlfn.XLOOKUP(A545,bdd_V102[FINESS Géographique],bdd_V102[[Raison sociale ]],"")</f>
        <v>CL ST ANTOINE</v>
      </c>
      <c r="C545" s="146">
        <f>_xlfn.XLOOKUP(A545,bdd_V102[FINESS Géographique],bdd_V102[FINESS juridique],"")</f>
        <v>340000389</v>
      </c>
      <c r="D545" t="str">
        <f>_xlfn.XLOOKUP(C545,bdd_V102[FINESS juridique],bdd_V102[Raison sociale juridique],"")</f>
        <v>SAS CL ST ANTOINE</v>
      </c>
      <c r="E545" s="1" t="str">
        <f>_xlfn.XLOOKUP(C545,bdd_V102[FINESS juridique],bdd_V102[[Région du FINESS juridique ]],"")</f>
        <v>OCCITANIE</v>
      </c>
      <c r="F545" s="1">
        <f>SUMIFS(bdd_V102[Activité combinée],bdd_V102[FINESS Géographique],A545)</f>
        <v>10754</v>
      </c>
      <c r="G545" s="1" t="str">
        <f>_xlfn.XLOOKUP(A545,bdd_V102[FINESS Géographique],bdd_V102[Validation prérequis SUN-ES],"")</f>
        <v>Oui</v>
      </c>
    </row>
    <row r="546" spans="1:7">
      <c r="A546" s="1">
        <v>340024546</v>
      </c>
      <c r="B546" t="str">
        <f>_xlfn.XLOOKUP(A546,bdd_V102[FINESS Géographique],bdd_V102[[Raison sociale ]],"")</f>
        <v>CL PLEIN SOLEIL MONTPELLIER</v>
      </c>
      <c r="C546" s="146">
        <f>_xlfn.XLOOKUP(A546,bdd_V102[FINESS Géographique],bdd_V102[FINESS juridique],"")</f>
        <v>340000405</v>
      </c>
      <c r="D546" t="str">
        <f>_xlfn.XLOOKUP(C546,bdd_V102[FINESS juridique],bdd_V102[Raison sociale juridique],"")</f>
        <v>PLEIN SOLEIL</v>
      </c>
      <c r="E546" s="1" t="str">
        <f>_xlfn.XLOOKUP(C546,bdd_V102[FINESS juridique],bdd_V102[[Région du FINESS juridique ]],"")</f>
        <v>OCCITANIE</v>
      </c>
      <c r="F546" s="1">
        <f>SUMIFS(bdd_V102[Activité combinée],bdd_V102[FINESS Géographique],A546)</f>
        <v>14275</v>
      </c>
      <c r="G546" s="1" t="str">
        <f>_xlfn.XLOOKUP(A546,bdd_V102[FINESS Géographique],bdd_V102[Validation prérequis SUN-ES],"")</f>
        <v>Oui</v>
      </c>
    </row>
    <row r="547" spans="1:7">
      <c r="A547" s="1">
        <v>340780857</v>
      </c>
      <c r="B547" t="str">
        <f>_xlfn.XLOOKUP(A547,bdd_V102[FINESS Géographique],bdd_V102[[Raison sociale ]],"")</f>
        <v>CL LE CASTELET ST JEAN DE VEDAS</v>
      </c>
      <c r="C547" s="146">
        <f>_xlfn.XLOOKUP(A547,bdd_V102[FINESS Géographique],bdd_V102[FINESS juridique],"")</f>
        <v>340000421</v>
      </c>
      <c r="D547" t="str">
        <f>_xlfn.XLOOKUP(C547,bdd_V102[FINESS juridique],bdd_V102[Raison sociale juridique],"")</f>
        <v>CL LE CASTELET</v>
      </c>
      <c r="E547" s="1" t="str">
        <f>_xlfn.XLOOKUP(C547,bdd_V102[FINESS juridique],bdd_V102[[Région du FINESS juridique ]],"")</f>
        <v>OCCITANIE</v>
      </c>
      <c r="F547" s="1">
        <f>SUMIFS(bdd_V102[Activité combinée],bdd_V102[FINESS Géographique],A547)</f>
        <v>21672.5</v>
      </c>
      <c r="G547" s="1" t="str">
        <f>_xlfn.XLOOKUP(A547,bdd_V102[FINESS Géographique],bdd_V102[Validation prérequis SUN-ES],"")</f>
        <v>Oui</v>
      </c>
    </row>
    <row r="548" spans="1:7">
      <c r="A548" s="1">
        <v>340780931</v>
      </c>
      <c r="B548" t="str">
        <f>_xlfn.XLOOKUP(A548,bdd_V102[FINESS Géographique],bdd_V102[[Raison sociale ]],"")</f>
        <v>CL ST MARTIN VIGNOGOUL PIGNAN</v>
      </c>
      <c r="C548" s="146">
        <f>_xlfn.XLOOKUP(A548,bdd_V102[FINESS Géographique],bdd_V102[FINESS juridique],"")</f>
        <v>340000454</v>
      </c>
      <c r="D548" t="str">
        <f>_xlfn.XLOOKUP(C548,bdd_V102[FINESS juridique],bdd_V102[Raison sociale juridique],"")</f>
        <v>SAS CL ST MARTIN DU VIGNOGOUL</v>
      </c>
      <c r="E548" s="1" t="str">
        <f>_xlfn.XLOOKUP(C548,bdd_V102[FINESS juridique],bdd_V102[[Région du FINESS juridique ]],"")</f>
        <v>OCCITANIE</v>
      </c>
      <c r="F548" s="1">
        <f>SUMIFS(bdd_V102[Activité combinée],bdd_V102[FINESS Géographique],A548)</f>
        <v>18698</v>
      </c>
      <c r="G548" s="1" t="str">
        <f>_xlfn.XLOOKUP(A548,bdd_V102[FINESS Géographique],bdd_V102[Validation prérequis SUN-ES],"")</f>
        <v>Oui</v>
      </c>
    </row>
    <row r="549" spans="1:7">
      <c r="A549" s="1">
        <v>340015502</v>
      </c>
      <c r="B549" t="str">
        <f>_xlfn.XLOOKUP(A549,bdd_V102[FINESS Géographique],bdd_V102[[Raison sociale ]],"")</f>
        <v>CL DU MILLENAIRE MONTPELLIER</v>
      </c>
      <c r="C549" s="146">
        <f>_xlfn.XLOOKUP(A549,bdd_V102[FINESS Géographique],bdd_V102[FINESS juridique],"")</f>
        <v>340000512</v>
      </c>
      <c r="D549" t="str">
        <f>_xlfn.XLOOKUP(C549,bdd_V102[FINESS juridique],bdd_V102[Raison sociale juridique],"")</f>
        <v>SAS CL DU MILLENAIRE</v>
      </c>
      <c r="E549" s="1" t="str">
        <f>_xlfn.XLOOKUP(C549,bdd_V102[FINESS juridique],bdd_V102[[Région du FINESS juridique ]],"")</f>
        <v>OCCITANIE</v>
      </c>
      <c r="F549" s="1">
        <f>SUMIFS(bdd_V102[Activité combinée],bdd_V102[FINESS Géographique],A549)</f>
        <v>103181.5</v>
      </c>
      <c r="G549" s="1" t="str">
        <f>_xlfn.XLOOKUP(A549,bdd_V102[FINESS Géographique],bdd_V102[Validation prérequis SUN-ES],"")</f>
        <v>Oui</v>
      </c>
    </row>
    <row r="550" spans="1:7">
      <c r="A550" s="1">
        <v>340782002</v>
      </c>
      <c r="B550" t="str">
        <f>_xlfn.XLOOKUP(A550,bdd_V102[FINESS Géographique],bdd_V102[[Raison sociale ]],"")</f>
        <v>CRF LA PETITE PAIX LAMALOU LES BAINS</v>
      </c>
      <c r="C550" s="146">
        <f>_xlfn.XLOOKUP(A550,bdd_V102[FINESS Géographique],bdd_V102[FINESS juridique],"")</f>
        <v>340000629</v>
      </c>
      <c r="D550" t="str">
        <f>_xlfn.XLOOKUP(C550,bdd_V102[FINESS juridique],bdd_V102[Raison sociale juridique],"")</f>
        <v>SARL LA PETITE PAIX</v>
      </c>
      <c r="E550" s="1" t="str">
        <f>_xlfn.XLOOKUP(C550,bdd_V102[FINESS juridique],bdd_V102[[Région du FINESS juridique ]],"")</f>
        <v>OCCITANIE</v>
      </c>
      <c r="F550" s="1">
        <f>SUMIFS(bdd_V102[Activité combinée],bdd_V102[FINESS Géographique],A550)</f>
        <v>11384</v>
      </c>
      <c r="G550" s="1" t="str">
        <f>_xlfn.XLOOKUP(A550,bdd_V102[FINESS Géographique],bdd_V102[Validation prérequis SUN-ES],"")</f>
        <v>Oui</v>
      </c>
    </row>
    <row r="551" spans="1:7">
      <c r="A551" s="1">
        <v>340780253</v>
      </c>
      <c r="B551" t="str">
        <f>_xlfn.XLOOKUP(A551,bdd_V102[FINESS Géographique],bdd_V102[[Raison sociale ]],"")</f>
        <v>MR LE COLOMBIER LAMALOU LES BAINS</v>
      </c>
      <c r="C551" s="146">
        <f>_xlfn.XLOOKUP(A551,bdd_V102[FINESS Géographique],bdd_V102[FINESS juridique],"")</f>
        <v>340001387</v>
      </c>
      <c r="D551" t="str">
        <f>_xlfn.XLOOKUP(C551,bdd_V102[FINESS juridique],bdd_V102[Raison sociale juridique],"")</f>
        <v>SARL LE COLOMBIER SANTE</v>
      </c>
      <c r="E551" s="1" t="str">
        <f>_xlfn.XLOOKUP(C551,bdd_V102[FINESS juridique],bdd_V102[[Région du FINESS juridique ]],"")</f>
        <v>OCCITANIE</v>
      </c>
      <c r="F551" s="1">
        <f>SUMIFS(bdd_V102[Activité combinée],bdd_V102[FINESS Géographique],A551)</f>
        <v>9254</v>
      </c>
      <c r="G551" s="1" t="str">
        <f>_xlfn.XLOOKUP(A551,bdd_V102[FINESS Géographique],bdd_V102[Validation prérequis SUN-ES],"")</f>
        <v>Oui</v>
      </c>
    </row>
    <row r="552" spans="1:7">
      <c r="A552" s="1">
        <v>340024512</v>
      </c>
      <c r="B552" t="str">
        <f>_xlfn.XLOOKUP(A552,bdd_V102[FINESS Géographique],bdd_V102[[Raison sociale ]],"")</f>
        <v>SSR JARDINS DE SOPHIA CASTELNAU LE LEZ</v>
      </c>
      <c r="C552" s="146">
        <f>_xlfn.XLOOKUP(A552,bdd_V102[FINESS Géographique],bdd_V102[FINESS juridique],"")</f>
        <v>340001825</v>
      </c>
      <c r="D552" t="str">
        <f>_xlfn.XLOOKUP(C552,bdd_V102[FINESS juridique],bdd_V102[Raison sociale juridique],"")</f>
        <v>SAS LES JARDINS DE SOPHIA</v>
      </c>
      <c r="E552" s="1" t="str">
        <f>_xlfn.XLOOKUP(C552,bdd_V102[FINESS juridique],bdd_V102[[Région du FINESS juridique ]],"")</f>
        <v>OCCITANIE</v>
      </c>
      <c r="F552" s="1">
        <f>SUMIFS(bdd_V102[Activité combinée],bdd_V102[FINESS Géographique],A552)</f>
        <v>18075</v>
      </c>
      <c r="G552" s="1" t="str">
        <f>_xlfn.XLOOKUP(A552,bdd_V102[FINESS Géographique],bdd_V102[Validation prérequis SUN-ES],"")</f>
        <v>Non</v>
      </c>
    </row>
    <row r="553" spans="1:7">
      <c r="A553" s="1">
        <v>340789981</v>
      </c>
      <c r="B553" t="str">
        <f>_xlfn.XLOOKUP(A553,bdd_V102[FINESS Géographique],bdd_V102[[Raison sociale ]],"")</f>
        <v>CL FONTFROIDE MONTPELLIER</v>
      </c>
      <c r="C553" s="146">
        <f>_xlfn.XLOOKUP(A553,bdd_V102[FINESS Géographique],bdd_V102[FINESS juridique],"")</f>
        <v>340001866</v>
      </c>
      <c r="D553" t="str">
        <f>_xlfn.XLOOKUP(C553,bdd_V102[FINESS juridique],bdd_V102[Raison sociale juridique],"")</f>
        <v>CL FONTFROIDE</v>
      </c>
      <c r="E553" s="1" t="str">
        <f>_xlfn.XLOOKUP(C553,bdd_V102[FINESS juridique],bdd_V102[[Région du FINESS juridique ]],"")</f>
        <v>OCCITANIE</v>
      </c>
      <c r="F553" s="1">
        <f>SUMIFS(bdd_V102[Activité combinée],bdd_V102[FINESS Géographique],A553)</f>
        <v>20858.5</v>
      </c>
      <c r="G553" s="1" t="str">
        <f>_xlfn.XLOOKUP(A553,bdd_V102[FINESS Géographique],bdd_V102[Validation prérequis SUN-ES],"")</f>
        <v>Oui</v>
      </c>
    </row>
    <row r="554" spans="1:7">
      <c r="A554" s="1">
        <v>340009018</v>
      </c>
      <c r="B554" t="str">
        <f>_xlfn.XLOOKUP(A554,bdd_V102[FINESS Géographique],bdd_V102[[Raison sociale ]],"")</f>
        <v>CL PIC ST LOUP ST CLEMENT DE RIVIERE</v>
      </c>
      <c r="C554" s="146">
        <f>_xlfn.XLOOKUP(A554,bdd_V102[FINESS Géographique],bdd_V102[FINESS juridique],"")</f>
        <v>340008978</v>
      </c>
      <c r="D554" t="str">
        <f>_xlfn.XLOOKUP(C554,bdd_V102[FINESS juridique],bdd_V102[Raison sociale juridique],"")</f>
        <v>SAS CL DU PIC ST LOUP</v>
      </c>
      <c r="E554" s="1" t="str">
        <f>_xlfn.XLOOKUP(C554,bdd_V102[FINESS juridique],bdd_V102[[Région du FINESS juridique ]],"")</f>
        <v>OCCITANIE</v>
      </c>
      <c r="F554" s="1">
        <f>SUMIFS(bdd_V102[Activité combinée],bdd_V102[FINESS Géographique],A554)</f>
        <v>20010.5</v>
      </c>
      <c r="G554" s="1" t="str">
        <f>_xlfn.XLOOKUP(A554,bdd_V102[FINESS Géographique],bdd_V102[Validation prérequis SUN-ES],"")</f>
        <v>Oui</v>
      </c>
    </row>
    <row r="555" spans="1:7">
      <c r="A555" s="1">
        <v>340009539</v>
      </c>
      <c r="B555" t="str">
        <f>_xlfn.XLOOKUP(A555,bdd_V102[FINESS Géographique],bdd_V102[[Raison sociale ]],"")</f>
        <v>NEPHROLOGIE DIALYSE ST GUILHEM SETE</v>
      </c>
      <c r="C555" s="146">
        <f>_xlfn.XLOOKUP(A555,bdd_V102[FINESS Géographique],bdd_V102[FINESS juridique],"")</f>
        <v>340009489</v>
      </c>
      <c r="D555" t="str">
        <f>_xlfn.XLOOKUP(C555,bdd_V102[FINESS juridique],bdd_V102[Raison sociale juridique],"")</f>
        <v>NEPHROLOGIE DIALYSE ST GUILHEM</v>
      </c>
      <c r="E555" s="1" t="str">
        <f>_xlfn.XLOOKUP(C555,bdd_V102[FINESS juridique],bdd_V102[[Région du FINESS juridique ]],"")</f>
        <v>OCCITANIE</v>
      </c>
      <c r="F555" s="1">
        <f>SUMIFS(bdd_V102[Activité combinée],bdd_V102[FINESS Géographique],A555)</f>
        <v>8734.5</v>
      </c>
      <c r="G555" s="1" t="str">
        <f>_xlfn.XLOOKUP(A555,bdd_V102[FINESS Géographique],bdd_V102[Validation prérequis SUN-ES],"")</f>
        <v>Oui</v>
      </c>
    </row>
    <row r="556" spans="1:7">
      <c r="A556" s="1">
        <v>340009885</v>
      </c>
      <c r="B556" t="str">
        <f>_xlfn.XLOOKUP(A556,bdd_V102[FINESS Géographique],bdd_V102[[Raison sociale ]],"")</f>
        <v>POLYCL CHAMPEAU BEZIERS</v>
      </c>
      <c r="C556" s="146">
        <f>_xlfn.XLOOKUP(A556,bdd_V102[FINESS Géographique],bdd_V102[FINESS juridique],"")</f>
        <v>340009877</v>
      </c>
      <c r="D556" t="str">
        <f>_xlfn.XLOOKUP(C556,bdd_V102[FINESS juridique],bdd_V102[Raison sociale juridique],"")</f>
        <v>CHAMPEAU MEDITERRANEE</v>
      </c>
      <c r="E556" s="1" t="str">
        <f>_xlfn.XLOOKUP(C556,bdd_V102[FINESS juridique],bdd_V102[[Région du FINESS juridique ]],"")</f>
        <v>OCCITANIE</v>
      </c>
      <c r="F556" s="1">
        <f>SUMIFS(bdd_V102[Activité combinée],bdd_V102[FINESS Géographique],A556)</f>
        <v>42420</v>
      </c>
      <c r="G556" s="1" t="str">
        <f>_xlfn.XLOOKUP(A556,bdd_V102[FINESS Géographique],bdd_V102[Validation prérequis SUN-ES],"")</f>
        <v>Oui</v>
      </c>
    </row>
    <row r="557" spans="1:7">
      <c r="A557" s="1">
        <v>340010149</v>
      </c>
      <c r="B557" t="str">
        <f>_xlfn.XLOOKUP(A557,bdd_V102[FINESS Géographique],bdd_V102[[Raison sociale ]],"")</f>
        <v>CL ST CLEMENT</v>
      </c>
      <c r="C557" s="146">
        <f>_xlfn.XLOOKUP(A557,bdd_V102[FINESS Géographique],bdd_V102[FINESS juridique],"")</f>
        <v>340010099</v>
      </c>
      <c r="D557" t="str">
        <f>_xlfn.XLOOKUP(C557,bdd_V102[FINESS juridique],bdd_V102[Raison sociale juridique],"")</f>
        <v>SAS CL ST CLEMENT</v>
      </c>
      <c r="E557" s="1" t="str">
        <f>_xlfn.XLOOKUP(C557,bdd_V102[FINESS juridique],bdd_V102[[Région du FINESS juridique ]],"")</f>
        <v>OCCITANIE</v>
      </c>
      <c r="F557" s="1">
        <f>SUMIFS(bdd_V102[Activité combinée],bdd_V102[FINESS Géographique],A557)</f>
        <v>13525</v>
      </c>
      <c r="G557" s="1" t="str">
        <f>_xlfn.XLOOKUP(A557,bdd_V102[FINESS Géographique],bdd_V102[Validation prérequis SUN-ES],"")</f>
        <v>Oui</v>
      </c>
    </row>
    <row r="558" spans="1:7">
      <c r="A558" s="1">
        <v>340001064</v>
      </c>
      <c r="B558" t="str">
        <f>_xlfn.XLOOKUP(A558,bdd_V102[FINESS Géographique],bdd_V102[[Raison sociale ]],"")</f>
        <v>CENTRE MUTUALISTE NEUROLOGIQUE PROPARA</v>
      </c>
      <c r="C558" s="146">
        <f>_xlfn.XLOOKUP(A558,bdd_V102[FINESS Géographique],bdd_V102[FINESS juridique],"")</f>
        <v>340013028</v>
      </c>
      <c r="D558" t="str">
        <f>_xlfn.XLOOKUP(C558,bdd_V102[FINESS juridique],bdd_V102[Raison sociale juridique],"")</f>
        <v>UMP</v>
      </c>
      <c r="E558" s="1" t="str">
        <f>_xlfn.XLOOKUP(C558,bdd_V102[FINESS juridique],bdd_V102[[Région du FINESS juridique ]],"")</f>
        <v>OCCITANIE</v>
      </c>
      <c r="F558" s="1">
        <f>SUMIFS(bdd_V102[Activité combinée],bdd_V102[FINESS Géographique],A558)</f>
        <v>12199.5</v>
      </c>
      <c r="G558" s="1" t="str">
        <f>_xlfn.XLOOKUP(A558,bdd_V102[FINESS Géographique],bdd_V102[Validation prérequis SUN-ES],"")</f>
        <v>Oui</v>
      </c>
    </row>
    <row r="559" spans="1:7">
      <c r="A559" s="1">
        <v>300012358</v>
      </c>
      <c r="B559" t="str">
        <f>_xlfn.XLOOKUP(A559,bdd_V102[FINESS Géographique],bdd_V102[[Raison sociale ]],"")</f>
        <v>CTRE MED L'EGREGORE CAVEIRAC UGECAM</v>
      </c>
      <c r="C559" s="146">
        <f>_xlfn.XLOOKUP(A559,bdd_V102[FINESS Géographique],bdd_V102[FINESS juridique],"")</f>
        <v>340015171</v>
      </c>
      <c r="D559" t="str">
        <f>_xlfn.XLOOKUP(C559,bdd_V102[FINESS juridique],bdd_V102[Raison sociale juridique],"")</f>
        <v>UGECAM OCCITANIE</v>
      </c>
      <c r="E559" s="1" t="str">
        <f>_xlfn.XLOOKUP(C559,bdd_V102[FINESS juridique],bdd_V102[[Région du FINESS juridique ]],"")</f>
        <v>OCCITANIE</v>
      </c>
      <c r="F559" s="1">
        <f>SUMIFS(bdd_V102[Activité combinée],bdd_V102[FINESS Géographique],A559)</f>
        <v>10511</v>
      </c>
      <c r="G559" s="1" t="str">
        <f>_xlfn.XLOOKUP(A559,bdd_V102[FINESS Géographique],bdd_V102[Validation prérequis SUN-ES],"")</f>
        <v>Non</v>
      </c>
    </row>
    <row r="560" spans="1:7">
      <c r="A560" s="1">
        <v>310780481</v>
      </c>
      <c r="B560" t="str">
        <f>_xlfn.XLOOKUP(A560,bdd_V102[FINESS Géographique],bdd_V102[[Raison sociale ]],"")</f>
        <v>MECS CASTELNOUVEL LEGUEVIN UGECAM</v>
      </c>
      <c r="C560" s="146">
        <f>_xlfn.XLOOKUP(A560,bdd_V102[FINESS Géographique],bdd_V102[FINESS juridique],"")</f>
        <v>340015171</v>
      </c>
      <c r="D560" t="str">
        <f>_xlfn.XLOOKUP(C560,bdd_V102[FINESS juridique],bdd_V102[Raison sociale juridique],"")</f>
        <v>UGECAM OCCITANIE</v>
      </c>
      <c r="E560" s="1" t="str">
        <f>_xlfn.XLOOKUP(C560,bdd_V102[FINESS juridique],bdd_V102[[Région du FINESS juridique ]],"")</f>
        <v>OCCITANIE</v>
      </c>
      <c r="F560" s="1">
        <f>SUMIFS(bdd_V102[Activité combinée],bdd_V102[FINESS Géographique],A560)</f>
        <v>6523.5</v>
      </c>
      <c r="G560" s="1" t="str">
        <f>_xlfn.XLOOKUP(A560,bdd_V102[FINESS Géographique],bdd_V102[Validation prérequis SUN-ES],"")</f>
        <v>Oui</v>
      </c>
    </row>
    <row r="561" spans="1:7">
      <c r="A561" s="1">
        <v>340781608</v>
      </c>
      <c r="B561" t="str">
        <f>_xlfn.XLOOKUP(A561,bdd_V102[FINESS Géographique],bdd_V102[[Raison sociale ]],"")</f>
        <v>CL DU MAS DE ROCHET CASTELNAU LE LEZ</v>
      </c>
      <c r="C561" s="146">
        <f>_xlfn.XLOOKUP(A561,bdd_V102[FINESS Géographique],bdd_V102[FINESS juridique],"")</f>
        <v>340015171</v>
      </c>
      <c r="D561" t="str">
        <f>_xlfn.XLOOKUP(C561,bdd_V102[FINESS juridique],bdd_V102[Raison sociale juridique],"")</f>
        <v>UGECAM OCCITANIE</v>
      </c>
      <c r="E561" s="1" t="str">
        <f>_xlfn.XLOOKUP(C561,bdd_V102[FINESS juridique],bdd_V102[[Région du FINESS juridique ]],"")</f>
        <v>OCCITANIE</v>
      </c>
      <c r="F561" s="1">
        <f>SUMIFS(bdd_V102[Activité combinée],bdd_V102[FINESS Géographique],A561)</f>
        <v>19088.5</v>
      </c>
      <c r="G561" s="1" t="str">
        <f>_xlfn.XLOOKUP(A561,bdd_V102[FINESS Géographique],bdd_V102[Validation prérequis SUN-ES],"")</f>
        <v>Oui</v>
      </c>
    </row>
    <row r="562" spans="1:7">
      <c r="A562" s="1">
        <v>660780156</v>
      </c>
      <c r="B562" t="str">
        <f>_xlfn.XLOOKUP(A562,bdd_V102[FINESS Géographique],bdd_V102[[Raison sociale ]],"")</f>
        <v>CSSR LE VALLESPIR LE BOULOU</v>
      </c>
      <c r="C562" s="146">
        <f>_xlfn.XLOOKUP(A562,bdd_V102[FINESS Géographique],bdd_V102[FINESS juridique],"")</f>
        <v>340015171</v>
      </c>
      <c r="D562" t="str">
        <f>_xlfn.XLOOKUP(C562,bdd_V102[FINESS juridique],bdd_V102[Raison sociale juridique],"")</f>
        <v>UGECAM OCCITANIE</v>
      </c>
      <c r="E562" s="1" t="str">
        <f>_xlfn.XLOOKUP(C562,bdd_V102[FINESS juridique],bdd_V102[[Région du FINESS juridique ]],"")</f>
        <v>OCCITANIE</v>
      </c>
      <c r="F562" s="1">
        <f>SUMIFS(bdd_V102[Activité combinée],bdd_V102[FINESS Géographique],A562)</f>
        <v>12606</v>
      </c>
      <c r="G562" s="1" t="str">
        <f>_xlfn.XLOOKUP(A562,bdd_V102[FINESS Géographique],bdd_V102[Validation prérequis SUN-ES],"")</f>
        <v>Oui</v>
      </c>
    </row>
    <row r="563" spans="1:7">
      <c r="A563" s="1">
        <v>340016476</v>
      </c>
      <c r="B563" t="str">
        <f>_xlfn.XLOOKUP(A563,bdd_V102[FINESS Géographique],bdd_V102[[Raison sociale ]],"")</f>
        <v>HAD BEZIERS HAD</v>
      </c>
      <c r="C563" s="146">
        <f>_xlfn.XLOOKUP(A563,bdd_V102[FINESS Géographique],bdd_V102[FINESS juridique],"")</f>
        <v>340016468</v>
      </c>
      <c r="D563" t="str">
        <f>_xlfn.XLOOKUP(C563,bdd_V102[FINESS juridique],bdd_V102[Raison sociale juridique],"")</f>
        <v>SARL BEZIERS HAD</v>
      </c>
      <c r="E563" s="1" t="str">
        <f>_xlfn.XLOOKUP(C563,bdd_V102[FINESS juridique],bdd_V102[[Région du FINESS juridique ]],"")</f>
        <v>OCCITANIE</v>
      </c>
      <c r="F563" s="1">
        <f>SUMIFS(bdd_V102[Activité combinée],bdd_V102[FINESS Géographique],A563)</f>
        <v>24509.5</v>
      </c>
      <c r="G563" s="1" t="str">
        <f>_xlfn.XLOOKUP(A563,bdd_V102[FINESS Géographique],bdd_V102[Validation prérequis SUN-ES],"")</f>
        <v>Oui</v>
      </c>
    </row>
    <row r="564" spans="1:7">
      <c r="A564" s="1">
        <v>300780491</v>
      </c>
      <c r="B564" t="str">
        <f>_xlfn.XLOOKUP(A564,bdd_V102[FINESS Géographique],bdd_V102[[Raison sociale ]],"")</f>
        <v>CL LES OLIVIERS GALLARGUES</v>
      </c>
      <c r="C564" s="146">
        <f>_xlfn.XLOOKUP(A564,bdd_V102[FINESS Géographique],bdd_V102[FINESS juridique],"")</f>
        <v>340016963</v>
      </c>
      <c r="D564" t="str">
        <f>_xlfn.XLOOKUP(C564,bdd_V102[FINESS juridique],bdd_V102[Raison sociale juridique],"")</f>
        <v>SAS CL LES OLIVIERS</v>
      </c>
      <c r="E564" s="1" t="str">
        <f>_xlfn.XLOOKUP(C564,bdd_V102[FINESS juridique],bdd_V102[[Région du FINESS juridique ]],"")</f>
        <v>OCCITANIE</v>
      </c>
      <c r="F564" s="1">
        <f>SUMIFS(bdd_V102[Activité combinée],bdd_V102[FINESS Géographique],A564)</f>
        <v>15547</v>
      </c>
      <c r="G564" s="1" t="str">
        <f>_xlfn.XLOOKUP(A564,bdd_V102[FINESS Géographique],bdd_V102[Validation prérequis SUN-ES],"")</f>
        <v>Oui</v>
      </c>
    </row>
    <row r="565" spans="1:7">
      <c r="A565" s="1">
        <v>340017847</v>
      </c>
      <c r="B565" t="str">
        <f>_xlfn.XLOOKUP(A565,bdd_V102[FINESS Géographique],bdd_V102[[Raison sociale ]],"")</f>
        <v>HAD HOME SANTE 34</v>
      </c>
      <c r="C565" s="146">
        <f>_xlfn.XLOOKUP(A565,bdd_V102[FINESS Géographique],bdd_V102[FINESS juridique],"")</f>
        <v>340018175</v>
      </c>
      <c r="D565" t="str">
        <f>_xlfn.XLOOKUP(C565,bdd_V102[FINESS juridique],bdd_V102[Raison sociale juridique],"")</f>
        <v>SAS HOME SANTE 34</v>
      </c>
      <c r="E565" s="1" t="str">
        <f>_xlfn.XLOOKUP(C565,bdd_V102[FINESS juridique],bdd_V102[[Région du FINESS juridique ]],"")</f>
        <v>OCCITANIE</v>
      </c>
      <c r="F565" s="1">
        <f>SUMIFS(bdd_V102[Activité combinée],bdd_V102[FINESS Géographique],A565)</f>
        <v>6904</v>
      </c>
      <c r="G565" s="1" t="str">
        <f>_xlfn.XLOOKUP(A565,bdd_V102[FINESS Géographique],bdd_V102[Validation prérequis SUN-ES],"")</f>
        <v>Oui</v>
      </c>
    </row>
    <row r="566" spans="1:7">
      <c r="A566" s="1">
        <v>340019090</v>
      </c>
      <c r="B566" t="str">
        <f>_xlfn.XLOOKUP(A566,bdd_V102[FINESS Géographique],bdd_V102[[Raison sociale ]],"")</f>
        <v>CRF BOURGES CASTELNAU LE LEZ</v>
      </c>
      <c r="C566" s="146">
        <f>_xlfn.XLOOKUP(A566,bdd_V102[FINESS Géographique],bdd_V102[FINESS juridique],"")</f>
        <v>340019082</v>
      </c>
      <c r="D566" t="str">
        <f>_xlfn.XLOOKUP(C566,bdd_V102[FINESS juridique],bdd_V102[Raison sociale juridique],"")</f>
        <v>SAS CENTRE REEDUCATION BOURGES</v>
      </c>
      <c r="E566" s="1" t="str">
        <f>_xlfn.XLOOKUP(C566,bdd_V102[FINESS juridique],bdd_V102[[Région du FINESS juridique ]],"")</f>
        <v>OCCITANIE</v>
      </c>
      <c r="F566" s="1">
        <f>SUMIFS(bdd_V102[Activité combinée],bdd_V102[FINESS Géographique],A566)</f>
        <v>21885</v>
      </c>
      <c r="G566" s="1" t="str">
        <f>_xlfn.XLOOKUP(A566,bdd_V102[FINESS Géographique],bdd_V102[Validation prérequis SUN-ES],"")</f>
        <v>Oui</v>
      </c>
    </row>
    <row r="567" spans="1:7">
      <c r="A567" s="1">
        <v>340019603</v>
      </c>
      <c r="B567" t="str">
        <f>_xlfn.XLOOKUP(A567,bdd_V102[FINESS Géographique],bdd_V102[[Raison sociale ]],"")</f>
        <v>GCS HELP HOP LAPEYRONIE MONTPELLIER</v>
      </c>
      <c r="C567" s="146">
        <f>_xlfn.XLOOKUP(A567,bdd_V102[FINESS Géographique],bdd_V102[FINESS juridique],"")</f>
        <v>340019587</v>
      </c>
      <c r="D567" t="str">
        <f>_xlfn.XLOOKUP(C567,bdd_V102[FINESS juridique],bdd_V102[Raison sociale juridique],"")</f>
        <v>GCS HELP</v>
      </c>
      <c r="E567" s="1" t="str">
        <f>_xlfn.XLOOKUP(C567,bdd_V102[FINESS juridique],bdd_V102[[Région du FINESS juridique ]],"")</f>
        <v>OCCITANIE</v>
      </c>
      <c r="F567" s="1">
        <f>SUMIFS(bdd_V102[Activité combinée],bdd_V102[FINESS Géographique],A567)</f>
        <v>4289.5</v>
      </c>
      <c r="G567" s="1" t="str">
        <f>_xlfn.XLOOKUP(A567,bdd_V102[FINESS Géographique],bdd_V102[Validation prérequis SUN-ES],"")</f>
        <v>Non</v>
      </c>
    </row>
    <row r="568" spans="1:7">
      <c r="A568" s="1">
        <v>340000025</v>
      </c>
      <c r="B568" t="str">
        <f>_xlfn.XLOOKUP(A568,bdd_V102[FINESS Géographique],bdd_V102[[Raison sociale ]],"")</f>
        <v>INSTITUT ST PIERRE PALAVAS LES FLOTS</v>
      </c>
      <c r="C568" s="146">
        <f>_xlfn.XLOOKUP(A568,bdd_V102[FINESS Géographique],bdd_V102[FINESS juridique],"")</f>
        <v>340022722</v>
      </c>
      <c r="D568" t="str">
        <f>_xlfn.XLOOKUP(C568,bdd_V102[FINESS juridique],bdd_V102[Raison sociale juridique],"")</f>
        <v>ASSOC ST PIERRE</v>
      </c>
      <c r="E568" s="1" t="str">
        <f>_xlfn.XLOOKUP(C568,bdd_V102[FINESS juridique],bdd_V102[[Région du FINESS juridique ]],"")</f>
        <v>OCCITANIE</v>
      </c>
      <c r="F568" s="1">
        <f>SUMIFS(bdd_V102[Activité combinée],bdd_V102[FINESS Géographique],A568)</f>
        <v>19267.5</v>
      </c>
      <c r="G568" s="1" t="str">
        <f>_xlfn.XLOOKUP(A568,bdd_V102[FINESS Géographique],bdd_V102[Validation prérequis SUN-ES],"")</f>
        <v>Oui</v>
      </c>
    </row>
    <row r="569" spans="1:7">
      <c r="A569" s="1">
        <v>340780816</v>
      </c>
      <c r="B569" t="str">
        <f>_xlfn.XLOOKUP(A569,bdd_V102[FINESS Géographique],bdd_V102[[Raison sociale ]],"")</f>
        <v>CL MUT JEAN LEON LA GRANDE MOTTE</v>
      </c>
      <c r="C569" s="146">
        <f>_xlfn.XLOOKUP(A569,bdd_V102[FINESS Géographique],bdd_V102[FINESS juridique],"")</f>
        <v>340023209</v>
      </c>
      <c r="D569" t="str">
        <f>_xlfn.XLOOKUP(C569,bdd_V102[FINESS juridique],bdd_V102[Raison sociale juridique],"")</f>
        <v>MUTUALITE FRANCAISE GRAND SUD SSAM</v>
      </c>
      <c r="E569" s="1" t="str">
        <f>_xlfn.XLOOKUP(C569,bdd_V102[FINESS juridique],bdd_V102[[Région du FINESS juridique ]],"")</f>
        <v>OCCITANIE</v>
      </c>
      <c r="F569" s="1">
        <f>SUMIFS(bdd_V102[Activité combinée],bdd_V102[FINESS Géographique],A569)</f>
        <v>9536</v>
      </c>
      <c r="G569" s="1" t="str">
        <f>_xlfn.XLOOKUP(A569,bdd_V102[FINESS Géographique],bdd_V102[Validation prérequis SUN-ES],"")</f>
        <v>Oui</v>
      </c>
    </row>
    <row r="570" spans="1:7">
      <c r="A570" s="1">
        <v>340780717</v>
      </c>
      <c r="B570" t="str">
        <f>_xlfn.XLOOKUP(A570,bdd_V102[FINESS Géographique],bdd_V102[[Raison sociale ]],"")</f>
        <v>CL ST LOUIS GANGES</v>
      </c>
      <c r="C570" s="146">
        <f>_xlfn.XLOOKUP(A570,bdd_V102[FINESS Géographique],bdd_V102[FINESS juridique],"")</f>
        <v>340023225</v>
      </c>
      <c r="D570" t="str">
        <f>_xlfn.XLOOKUP(C570,bdd_V102[FINESS juridique],bdd_V102[Raison sociale juridique],"")</f>
        <v>SAS CL ST LOUIS</v>
      </c>
      <c r="E570" s="1" t="str">
        <f>_xlfn.XLOOKUP(C570,bdd_V102[FINESS juridique],bdd_V102[[Région du FINESS juridique ]],"")</f>
        <v>OCCITANIE</v>
      </c>
      <c r="F570" s="1">
        <f>SUMIFS(bdd_V102[Activité combinée],bdd_V102[FINESS Géographique],A570)</f>
        <v>25419</v>
      </c>
      <c r="G570" s="1" t="str">
        <f>_xlfn.XLOOKUP(A570,bdd_V102[FINESS Géographique],bdd_V102[Validation prérequis SUN-ES],"")</f>
        <v>Oui</v>
      </c>
    </row>
    <row r="571" spans="1:7">
      <c r="A571" s="1">
        <v>340023258</v>
      </c>
      <c r="B571" t="str">
        <f>_xlfn.XLOOKUP(A571,bdd_V102[FINESS Géographique],bdd_V102[[Raison sociale ]],"")</f>
        <v>GCS CENTRE SMR AMBRUSSUM LUNEL</v>
      </c>
      <c r="C571" s="146">
        <f>_xlfn.XLOOKUP(A571,bdd_V102[FINESS Géographique],bdd_V102[FINESS juridique],"")</f>
        <v>340023241</v>
      </c>
      <c r="D571" t="str">
        <f>_xlfn.XLOOKUP(C571,bdd_V102[FINESS juridique],bdd_V102[Raison sociale juridique],"")</f>
        <v>GCS CENTRE SMR AMBRUSSUM</v>
      </c>
      <c r="E571" s="1" t="str">
        <f>_xlfn.XLOOKUP(C571,bdd_V102[FINESS juridique],bdd_V102[[Région du FINESS juridique ]],"")</f>
        <v>OCCITANIE</v>
      </c>
      <c r="F571" s="1">
        <f>SUMIFS(bdd_V102[Activité combinée],bdd_V102[FINESS Géographique],A571)</f>
        <v>10262.5</v>
      </c>
      <c r="G571" s="1" t="str">
        <f>_xlfn.XLOOKUP(A571,bdd_V102[FINESS Géographique],bdd_V102[Validation prérequis SUN-ES],"")</f>
        <v>Oui</v>
      </c>
    </row>
    <row r="572" spans="1:7">
      <c r="A572" s="1">
        <v>340027887</v>
      </c>
      <c r="B572" t="str">
        <f>_xlfn.XLOOKUP(A572,bdd_V102[FINESS Géographique],bdd_V102[[Raison sociale ]],"")</f>
        <v>GCS POLE READAPT AURORES MEDITERRANEE</v>
      </c>
      <c r="C572" s="146">
        <f>_xlfn.XLOOKUP(A572,bdd_V102[FINESS Géographique],bdd_V102[FINESS juridique],"")</f>
        <v>340027879</v>
      </c>
      <c r="D572" t="str">
        <f>_xlfn.XLOOKUP(C572,bdd_V102[FINESS juridique],bdd_V102[Raison sociale juridique],"")</f>
        <v>GCS POLE READAPT AURORES MEDITERRANEE</v>
      </c>
      <c r="E572" s="1" t="str">
        <f>_xlfn.XLOOKUP(C572,bdd_V102[FINESS juridique],bdd_V102[[Région du FINESS juridique ]],"")</f>
        <v>OCCITANIE</v>
      </c>
      <c r="F572" s="1">
        <f>SUMIFS(bdd_V102[Activité combinée],bdd_V102[FINESS Géographique],A572)</f>
        <v>1</v>
      </c>
      <c r="G572" s="1" t="str">
        <f>_xlfn.XLOOKUP(A572,bdd_V102[FINESS Géographique],bdd_V102[Validation prérequis SUN-ES],"")</f>
        <v>Non</v>
      </c>
    </row>
    <row r="573" spans="1:7">
      <c r="A573" s="1">
        <v>420002479</v>
      </c>
      <c r="B573" t="str">
        <f>_xlfn.XLOOKUP(A573,bdd_V102[FINESS Géographique],bdd_V102[[Raison sociale ]],"")</f>
        <v>ADENE HOSPITALISATION A DOMICILE</v>
      </c>
      <c r="C573" s="146">
        <f>_xlfn.XLOOKUP(A573,bdd_V102[FINESS Géographique],bdd_V102[FINESS juridique],"")</f>
        <v>340027937</v>
      </c>
      <c r="D573" t="str">
        <f>_xlfn.XLOOKUP(C573,bdd_V102[FINESS juridique],bdd_V102[Raison sociale juridique],"")</f>
        <v>ADENE HAD</v>
      </c>
      <c r="E573" s="1" t="str">
        <f>_xlfn.XLOOKUP(C573,bdd_V102[FINESS juridique],bdd_V102[[Région du FINESS juridique ]],"")</f>
        <v>OCCITANIE</v>
      </c>
      <c r="F573" s="1">
        <f>SUMIFS(bdd_V102[Activité combinée],bdd_V102[FINESS Géographique],A573)</f>
        <v>25724</v>
      </c>
      <c r="G573" s="1" t="str">
        <f>_xlfn.XLOOKUP(A573,bdd_V102[FINESS Géographique],bdd_V102[Validation prérequis SUN-ES],"")</f>
        <v>Oui</v>
      </c>
    </row>
    <row r="574" spans="1:7">
      <c r="A574" s="1">
        <v>300012309</v>
      </c>
      <c r="B574" t="str">
        <f>_xlfn.XLOOKUP(A574,bdd_V102[FINESS Géographique],bdd_V102[[Raison sociale ]],"")</f>
        <v>ADENE HAD NIMES</v>
      </c>
      <c r="C574" s="146">
        <f>_xlfn.XLOOKUP(A574,bdd_V102[FINESS Géographique],bdd_V102[FINESS juridique],"")</f>
        <v>340027937</v>
      </c>
      <c r="D574" t="str">
        <f>_xlfn.XLOOKUP(C574,bdd_V102[FINESS juridique],bdd_V102[Raison sociale juridique],"")</f>
        <v>ADENE HAD</v>
      </c>
      <c r="E574" s="1" t="str">
        <f>_xlfn.XLOOKUP(C574,bdd_V102[FINESS juridique],bdd_V102[[Région du FINESS juridique ]],"")</f>
        <v>OCCITANIE</v>
      </c>
      <c r="F574" s="1">
        <f>SUMIFS(bdd_V102[Activité combinée],bdd_V102[FINESS Géographique],A574)</f>
        <v>5900.5</v>
      </c>
      <c r="G574" s="1" t="str">
        <f>_xlfn.XLOOKUP(A574,bdd_V102[FINESS Géographique],bdd_V102[Validation prérequis SUN-ES],"")</f>
        <v>Oui</v>
      </c>
    </row>
    <row r="575" spans="1:7">
      <c r="A575" s="1">
        <v>300013745</v>
      </c>
      <c r="B575" t="str">
        <f>_xlfn.XLOOKUP(A575,bdd_V102[FINESS Géographique],bdd_V102[[Raison sociale ]],"")</f>
        <v>ADENE HAD ALES</v>
      </c>
      <c r="C575" s="146">
        <f>_xlfn.XLOOKUP(A575,bdd_V102[FINESS Géographique],bdd_V102[FINESS juridique],"")</f>
        <v>340027937</v>
      </c>
      <c r="D575" t="str">
        <f>_xlfn.XLOOKUP(C575,bdd_V102[FINESS juridique],bdd_V102[Raison sociale juridique],"")</f>
        <v>ADENE HAD</v>
      </c>
      <c r="E575" s="1" t="str">
        <f>_xlfn.XLOOKUP(C575,bdd_V102[FINESS juridique],bdd_V102[[Région du FINESS juridique ]],"")</f>
        <v>OCCITANIE</v>
      </c>
      <c r="F575" s="1">
        <f>SUMIFS(bdd_V102[Activité combinée],bdd_V102[FINESS Géographique],A575)</f>
        <v>5847</v>
      </c>
      <c r="G575" s="1" t="str">
        <f>_xlfn.XLOOKUP(A575,bdd_V102[FINESS Géographique],bdd_V102[Validation prérequis SUN-ES],"")</f>
        <v>Oui</v>
      </c>
    </row>
    <row r="576" spans="1:7">
      <c r="A576" s="1">
        <v>340017839</v>
      </c>
      <c r="B576" t="str">
        <f>_xlfn.XLOOKUP(A576,bdd_V102[FINESS Géographique],bdd_V102[[Raison sociale ]],"")</f>
        <v>ADENE HAD MONTPELLIER</v>
      </c>
      <c r="C576" s="146">
        <f>_xlfn.XLOOKUP(A576,bdd_V102[FINESS Géographique],bdd_V102[FINESS juridique],"")</f>
        <v>340027937</v>
      </c>
      <c r="D576" t="str">
        <f>_xlfn.XLOOKUP(C576,bdd_V102[FINESS juridique],bdd_V102[Raison sociale juridique],"")</f>
        <v>ADENE HAD</v>
      </c>
      <c r="E576" s="1" t="str">
        <f>_xlfn.XLOOKUP(C576,bdd_V102[FINESS juridique],bdd_V102[[Région du FINESS juridique ]],"")</f>
        <v>OCCITANIE</v>
      </c>
      <c r="F576" s="1">
        <f>SUMIFS(bdd_V102[Activité combinée],bdd_V102[FINESS Géographique],A576)</f>
        <v>8246</v>
      </c>
      <c r="G576" s="1" t="str">
        <f>_xlfn.XLOOKUP(A576,bdd_V102[FINESS Géographique],bdd_V102[Validation prérequis SUN-ES],"")</f>
        <v>Oui</v>
      </c>
    </row>
    <row r="577" spans="1:7">
      <c r="A577" s="1">
        <v>660006305</v>
      </c>
      <c r="B577" t="str">
        <f>_xlfn.XLOOKUP(A577,bdd_V102[FINESS Géographique],bdd_V102[[Raison sociale ]],"")</f>
        <v>CL MUTUALISTE CATALANE PERPIGNAN</v>
      </c>
      <c r="C577" s="146">
        <f>_xlfn.XLOOKUP(A577,bdd_V102[FINESS Géographique],bdd_V102[FINESS juridique],"")</f>
        <v>340028901</v>
      </c>
      <c r="D577" t="str">
        <f>_xlfn.XLOOKUP(C577,bdd_V102[FINESS juridique],bdd_V102[Raison sociale juridique],"")</f>
        <v>UNION TECHNIQUE MUTUALISTE</v>
      </c>
      <c r="E577" s="1" t="str">
        <f>_xlfn.XLOOKUP(C577,bdd_V102[FINESS juridique],bdd_V102[[Région du FINESS juridique ]],"")</f>
        <v>OCCITANIE</v>
      </c>
      <c r="F577" s="1">
        <f>SUMIFS(bdd_V102[Activité combinée],bdd_V102[FINESS Géographique],A577)</f>
        <v>37427</v>
      </c>
      <c r="G577" s="1" t="str">
        <f>_xlfn.XLOOKUP(A577,bdd_V102[FINESS Géographique],bdd_V102[Validation prérequis SUN-ES],"")</f>
        <v>Oui</v>
      </c>
    </row>
    <row r="578" spans="1:7">
      <c r="A578" s="1">
        <v>340000207</v>
      </c>
      <c r="B578" t="str">
        <f>_xlfn.XLOOKUP(A578,bdd_V102[FINESS Géographique],bdd_V102[[Raison sociale ]],"")</f>
        <v>ICM MONTPELLIER</v>
      </c>
      <c r="C578" s="146">
        <f>_xlfn.XLOOKUP(A578,bdd_V102[FINESS Géographique],bdd_V102[FINESS juridique],"")</f>
        <v>340780493</v>
      </c>
      <c r="D578" t="str">
        <f>_xlfn.XLOOKUP(C578,bdd_V102[FINESS juridique],bdd_V102[Raison sociale juridique],"")</f>
        <v>ICM</v>
      </c>
      <c r="E578" s="1" t="str">
        <f>_xlfn.XLOOKUP(C578,bdd_V102[FINESS juridique],bdd_V102[[Région du FINESS juridique ]],"")</f>
        <v>OCCITANIE</v>
      </c>
      <c r="F578" s="1">
        <f>SUMIFS(bdd_V102[Activité combinée],bdd_V102[FINESS Géographique],A578)</f>
        <v>87146</v>
      </c>
      <c r="G578" s="1" t="str">
        <f>_xlfn.XLOOKUP(A578,bdd_V102[FINESS Géographique],bdd_V102[Validation prérequis SUN-ES],"")</f>
        <v>Oui</v>
      </c>
    </row>
    <row r="579" spans="1:7">
      <c r="A579" s="1">
        <v>340000439</v>
      </c>
      <c r="B579" t="str">
        <f>_xlfn.XLOOKUP(A579,bdd_V102[FINESS Géographique],bdd_V102[[Raison sociale ]],"")</f>
        <v>CTRE ORTHOPEDIQUE MAGUELONE CASTELNAU</v>
      </c>
      <c r="C579" s="146">
        <f>_xlfn.XLOOKUP(A579,bdd_V102[FINESS Géographique],bdd_V102[FINESS juridique],"")</f>
        <v>340780881</v>
      </c>
      <c r="D579" t="str">
        <f>_xlfn.XLOOKUP(C579,bdd_V102[FINESS juridique],bdd_V102[Raison sociale juridique],"")</f>
        <v>ASSOC HELIO MARINE DE LA COTE OCCITANE</v>
      </c>
      <c r="E579" s="1" t="str">
        <f>_xlfn.XLOOKUP(C579,bdd_V102[FINESS juridique],bdd_V102[[Région du FINESS juridique ]],"")</f>
        <v>OCCITANIE</v>
      </c>
      <c r="F579" s="1">
        <f>SUMIFS(bdd_V102[Activité combinée],bdd_V102[FINESS Géographique],A579)</f>
        <v>10918.5</v>
      </c>
      <c r="G579" s="1" t="str">
        <f>_xlfn.XLOOKUP(A579,bdd_V102[FINESS Géographique],bdd_V102[Validation prérequis SUN-ES],"")</f>
        <v>Oui</v>
      </c>
    </row>
    <row r="580" spans="1:7">
      <c r="A580" s="1">
        <v>340780642</v>
      </c>
      <c r="B580" t="str">
        <f>_xlfn.XLOOKUP(A580,bdd_V102[FINESS Géographique],bdd_V102[[Raison sociale ]],"")</f>
        <v>CL BEAU SOLEIL MONTPELLIER</v>
      </c>
      <c r="C580" s="146">
        <f>_xlfn.XLOOKUP(A580,bdd_V102[FINESS Géographique],bdd_V102[FINESS juridique],"")</f>
        <v>340785856</v>
      </c>
      <c r="D580" t="str">
        <f>_xlfn.XLOOKUP(C580,bdd_V102[FINESS juridique],bdd_V102[Raison sociale juridique],"")</f>
        <v>LANGUEDOC MUTUALITE UNION HOSPIT HEBER</v>
      </c>
      <c r="E580" s="1" t="str">
        <f>_xlfn.XLOOKUP(C580,bdd_V102[FINESS juridique],bdd_V102[[Région du FINESS juridique ]],"")</f>
        <v>OCCITANIE</v>
      </c>
      <c r="F580" s="1">
        <f>SUMIFS(bdd_V102[Activité combinée],bdd_V102[FINESS Géographique],A580)</f>
        <v>39876.5</v>
      </c>
      <c r="G580" s="1" t="str">
        <f>_xlfn.XLOOKUP(A580,bdd_V102[FINESS Géographique],bdd_V102[Validation prérequis SUN-ES],"")</f>
        <v>Oui</v>
      </c>
    </row>
    <row r="581" spans="1:7">
      <c r="A581" s="1">
        <v>340780212</v>
      </c>
      <c r="B581" t="str">
        <f>_xlfn.XLOOKUP(A581,bdd_V102[FINESS Géographique],bdd_V102[[Raison sociale ]],"")</f>
        <v>CRF STER LAMALOU LES BAINS</v>
      </c>
      <c r="C581" s="146">
        <f>_xlfn.XLOOKUP(A581,bdd_V102[FINESS Géographique],bdd_V102[FINESS juridique],"")</f>
        <v>340796069</v>
      </c>
      <c r="D581" t="str">
        <f>_xlfn.XLOOKUP(C581,bdd_V102[FINESS juridique],bdd_V102[Raison sociale juridique],"")</f>
        <v>CENTRE REEDUCATION MOTRICE DR STER</v>
      </c>
      <c r="E581" s="1" t="str">
        <f>_xlfn.XLOOKUP(C581,bdd_V102[FINESS juridique],bdd_V102[[Région du FINESS juridique ]],"")</f>
        <v>OCCITANIE</v>
      </c>
      <c r="F581" s="1">
        <f>SUMIFS(bdd_V102[Activité combinée],bdd_V102[FINESS Géographique],A581)</f>
        <v>30659.5</v>
      </c>
      <c r="G581" s="1" t="str">
        <f>_xlfn.XLOOKUP(A581,bdd_V102[FINESS Géographique],bdd_V102[Validation prérequis SUN-ES],"")</f>
        <v>Oui</v>
      </c>
    </row>
    <row r="582" spans="1:7">
      <c r="A582" s="1">
        <v>340796093</v>
      </c>
      <c r="B582" t="str">
        <f>_xlfn.XLOOKUP(A582,bdd_V102[FINESS Géographique],bdd_V102[[Raison sociale ]],"")</f>
        <v>CRF STER ST CLEMENT DE RIVIERE</v>
      </c>
      <c r="C582" s="146">
        <f>_xlfn.XLOOKUP(A582,bdd_V102[FINESS Géographique],bdd_V102[FINESS juridique],"")</f>
        <v>340796069</v>
      </c>
      <c r="D582" t="str">
        <f>_xlfn.XLOOKUP(C582,bdd_V102[FINESS juridique],bdd_V102[Raison sociale juridique],"")</f>
        <v>CENTRE REEDUCATION MOTRICE DR STER</v>
      </c>
      <c r="E582" s="1" t="str">
        <f>_xlfn.XLOOKUP(C582,bdd_V102[FINESS juridique],bdd_V102[[Région du FINESS juridique ]],"")</f>
        <v>OCCITANIE</v>
      </c>
      <c r="F582" s="1">
        <f>SUMIFS(bdd_V102[Activité combinée],bdd_V102[FINESS Géographique],A582)</f>
        <v>18579</v>
      </c>
      <c r="G582" s="1" t="str">
        <f>_xlfn.XLOOKUP(A582,bdd_V102[FINESS Géographique],bdd_V102[Validation prérequis SUN-ES],"")</f>
        <v>Oui</v>
      </c>
    </row>
    <row r="583" spans="1:7">
      <c r="A583" s="1">
        <v>340780196</v>
      </c>
      <c r="B583" t="str">
        <f>_xlfn.XLOOKUP(A583,bdd_V102[FINESS Géographique],bdd_V102[[Raison sociale ]],"")</f>
        <v>CRF LE VAL D'ORB BOUJAN SUR LIBRON</v>
      </c>
      <c r="C583" s="146">
        <f>_xlfn.XLOOKUP(A583,bdd_V102[FINESS Géographique],bdd_V102[FINESS juridique],"")</f>
        <v>340798123</v>
      </c>
      <c r="D583" t="str">
        <f>_xlfn.XLOOKUP(C583,bdd_V102[FINESS juridique],bdd_V102[Raison sociale juridique],"")</f>
        <v>CL LE VAL D'ORB</v>
      </c>
      <c r="E583" s="1" t="str">
        <f>_xlfn.XLOOKUP(C583,bdd_V102[FINESS juridique],bdd_V102[[Région du FINESS juridique ]],"")</f>
        <v>OCCITANIE</v>
      </c>
      <c r="F583" s="1">
        <f>SUMIFS(bdd_V102[Activité combinée],bdd_V102[FINESS Géographique],A583)</f>
        <v>16358.5</v>
      </c>
      <c r="G583" s="1" t="str">
        <f>_xlfn.XLOOKUP(A583,bdd_V102[FINESS Géographique],bdd_V102[Validation prérequis SUN-ES],"")</f>
        <v>Oui</v>
      </c>
    </row>
    <row r="584" spans="1:7">
      <c r="A584" s="1">
        <v>340798552</v>
      </c>
      <c r="B584" t="str">
        <f>_xlfn.XLOOKUP(A584,bdd_V102[FINESS Géographique],bdd_V102[[Raison sociale ]],"")</f>
        <v>CTRE SSR LE PECH DU SOLEIL BOUJAN S/L</v>
      </c>
      <c r="C584" s="146">
        <f>_xlfn.XLOOKUP(A584,bdd_V102[FINESS Géographique],bdd_V102[FINESS juridique],"")</f>
        <v>340798545</v>
      </c>
      <c r="D584" t="str">
        <f>_xlfn.XLOOKUP(C584,bdd_V102[FINESS juridique],bdd_V102[Raison sociale juridique],"")</f>
        <v>LE PECH DU SOLEIL</v>
      </c>
      <c r="E584" s="1" t="str">
        <f>_xlfn.XLOOKUP(C584,bdd_V102[FINESS juridique],bdd_V102[[Région du FINESS juridique ]],"")</f>
        <v>OCCITANIE</v>
      </c>
      <c r="F584" s="1">
        <f>SUMIFS(bdd_V102[Activité combinée],bdd_V102[FINESS Géographique],A584)</f>
        <v>14329.5</v>
      </c>
      <c r="G584" s="1" t="str">
        <f>_xlfn.XLOOKUP(A584,bdd_V102[FINESS Géographique],bdd_V102[Validation prérequis SUN-ES],"")</f>
        <v>Oui</v>
      </c>
    </row>
    <row r="585" spans="1:7">
      <c r="A585" s="1">
        <v>350000121</v>
      </c>
      <c r="B585" t="str">
        <f>_xlfn.XLOOKUP(A585,bdd_V102[FINESS Géographique],bdd_V102[[Raison sociale ]],"")</f>
        <v>CHP SAINT GREGOIRE</v>
      </c>
      <c r="C585" s="146">
        <f>_xlfn.XLOOKUP(A585,bdd_V102[FINESS Géographique],bdd_V102[FINESS juridique],"")</f>
        <v>350000303</v>
      </c>
      <c r="D585" t="str">
        <f>_xlfn.XLOOKUP(C585,bdd_V102[FINESS juridique],bdd_V102[Raison sociale juridique],"")</f>
        <v>CENTRE HOSPITALIER PRIVE ST GREGOIRE</v>
      </c>
      <c r="E585" s="1" t="str">
        <f>_xlfn.XLOOKUP(C585,bdd_V102[FINESS juridique],bdd_V102[[Région du FINESS juridique ]],"")</f>
        <v>BRETAGNE</v>
      </c>
      <c r="F585" s="1">
        <f>SUMIFS(bdd_V102[Activité combinée],bdd_V102[FINESS Géographique],A585)</f>
        <v>158752</v>
      </c>
      <c r="G585" s="1" t="str">
        <f>_xlfn.XLOOKUP(A585,bdd_V102[FINESS Géographique],bdd_V102[Validation prérequis SUN-ES],"")</f>
        <v>Oui</v>
      </c>
    </row>
    <row r="586" spans="1:7">
      <c r="A586" s="1">
        <v>350000196</v>
      </c>
      <c r="B586" t="str">
        <f>_xlfn.XLOOKUP(A586,bdd_V102[FINESS Géographique],bdd_V102[[Raison sociale ]],"")</f>
        <v>CLINIQUE DE LA COTE D'EMERAUDE</v>
      </c>
      <c r="C586" s="146">
        <f>_xlfn.XLOOKUP(A586,bdd_V102[FINESS Géographique],bdd_V102[FINESS juridique],"")</f>
        <v>350000311</v>
      </c>
      <c r="D586" t="str">
        <f>_xlfn.XLOOKUP(C586,bdd_V102[FINESS juridique],bdd_V102[Raison sociale juridique],"")</f>
        <v>CLINIQUE DE LA COTE D'EMERAUDE</v>
      </c>
      <c r="E586" s="1" t="str">
        <f>_xlfn.XLOOKUP(C586,bdd_V102[FINESS juridique],bdd_V102[[Région du FINESS juridique ]],"")</f>
        <v>BRETAGNE</v>
      </c>
      <c r="F586" s="1">
        <f>SUMIFS(bdd_V102[Activité combinée],bdd_V102[FINESS Géographique],A586)</f>
        <v>24769.5</v>
      </c>
      <c r="G586" s="1" t="str">
        <f>_xlfn.XLOOKUP(A586,bdd_V102[FINESS Géographique],bdd_V102[Validation prérequis SUN-ES],"")</f>
        <v>Oui</v>
      </c>
    </row>
    <row r="587" spans="1:7">
      <c r="A587" s="1">
        <v>350002119</v>
      </c>
      <c r="B587" t="str">
        <f>_xlfn.XLOOKUP(A587,bdd_V102[FINESS Géographique],bdd_V102[[Raison sociale ]],"")</f>
        <v>CLINIQUE DU MOULIN</v>
      </c>
      <c r="C587" s="146">
        <f>_xlfn.XLOOKUP(A587,bdd_V102[FINESS Géographique],bdd_V102[FINESS juridique],"")</f>
        <v>350000386</v>
      </c>
      <c r="D587" t="str">
        <f>_xlfn.XLOOKUP(C587,bdd_V102[FINESS juridique],bdd_V102[Raison sociale juridique],"")</f>
        <v>CLINIQUE DU MOULIN</v>
      </c>
      <c r="E587" s="1" t="str">
        <f>_xlfn.XLOOKUP(C587,bdd_V102[FINESS juridique],bdd_V102[[Région du FINESS juridique ]],"")</f>
        <v>BRETAGNE</v>
      </c>
      <c r="F587" s="1">
        <f>SUMIFS(bdd_V102[Activité combinée],bdd_V102[FINESS Géographique],A587)</f>
        <v>16935.5</v>
      </c>
      <c r="G587" s="1" t="str">
        <f>_xlfn.XLOOKUP(A587,bdd_V102[FINESS Géographique],bdd_V102[Validation prérequis SUN-ES],"")</f>
        <v>Oui</v>
      </c>
    </row>
    <row r="588" spans="1:7">
      <c r="A588" s="1">
        <v>350002176</v>
      </c>
      <c r="B588" t="str">
        <f>_xlfn.XLOOKUP(A588,bdd_V102[FINESS Géographique],bdd_V102[[Raison sociale ]],"")</f>
        <v>CLINIQUE DE L'ESPERANCE</v>
      </c>
      <c r="C588" s="146">
        <f>_xlfn.XLOOKUP(A588,bdd_V102[FINESS Géographique],bdd_V102[FINESS juridique],"")</f>
        <v>350000402</v>
      </c>
      <c r="D588" t="str">
        <f>_xlfn.XLOOKUP(C588,bdd_V102[FINESS juridique],bdd_V102[Raison sociale juridique],"")</f>
        <v>S.A. CLINIQUE DE L'ESPERANCE</v>
      </c>
      <c r="E588" s="1" t="str">
        <f>_xlfn.XLOOKUP(C588,bdd_V102[FINESS juridique],bdd_V102[[Région du FINESS juridique ]],"")</f>
        <v>BRETAGNE</v>
      </c>
      <c r="F588" s="1">
        <f>SUMIFS(bdd_V102[Activité combinée],bdd_V102[FINESS Géographique],A588)</f>
        <v>14207.75</v>
      </c>
      <c r="G588" s="1" t="str">
        <f>_xlfn.XLOOKUP(A588,bdd_V102[FINESS Géographique],bdd_V102[Validation prérequis SUN-ES],"")</f>
        <v>Oui</v>
      </c>
    </row>
    <row r="589" spans="1:7">
      <c r="A589" s="1">
        <v>220020341</v>
      </c>
      <c r="B589" t="str">
        <f>_xlfn.XLOOKUP(A589,bdd_V102[FINESS Géographique],bdd_V102[[Raison sociale ]],"")</f>
        <v>HAD DU PAYS DE GUINGAMP AUB SANTE</v>
      </c>
      <c r="C589" s="146">
        <f>_xlfn.XLOOKUP(A589,bdd_V102[FINESS Géographique],bdd_V102[FINESS juridique],"")</f>
        <v>350000626</v>
      </c>
      <c r="D589" t="str">
        <f>_xlfn.XLOOKUP(C589,bdd_V102[FINESS juridique],bdd_V102[Raison sociale juridique],"")</f>
        <v>FONDATION AUB SANTE</v>
      </c>
      <c r="E589" s="1" t="str">
        <f>_xlfn.XLOOKUP(C589,bdd_V102[FINESS juridique],bdd_V102[[Région du FINESS juridique ]],"")</f>
        <v>BRETAGNE</v>
      </c>
      <c r="F589" s="1">
        <f>SUMIFS(bdd_V102[Activité combinée],bdd_V102[FINESS Géographique],A589)</f>
        <v>5800</v>
      </c>
      <c r="G589" s="1" t="str">
        <f>_xlfn.XLOOKUP(A589,bdd_V102[FINESS Géographique],bdd_V102[Validation prérequis SUN-ES],"")</f>
        <v>Oui</v>
      </c>
    </row>
    <row r="590" spans="1:7">
      <c r="A590" s="1">
        <v>220020507</v>
      </c>
      <c r="B590" t="str">
        <f>_xlfn.XLOOKUP(A590,bdd_V102[FINESS Géographique],bdd_V102[[Raison sociale ]],"")</f>
        <v>UNITE DIALYSE LANNION AUB SANTE</v>
      </c>
      <c r="C590" s="146">
        <f>_xlfn.XLOOKUP(A590,bdd_V102[FINESS Géographique],bdd_V102[FINESS juridique],"")</f>
        <v>350000626</v>
      </c>
      <c r="D590" t="str">
        <f>_xlfn.XLOOKUP(C590,bdd_V102[FINESS juridique],bdd_V102[Raison sociale juridique],"")</f>
        <v>FONDATION AUB SANTE</v>
      </c>
      <c r="E590" s="1" t="str">
        <f>_xlfn.XLOOKUP(C590,bdd_V102[FINESS juridique],bdd_V102[[Région du FINESS juridique ]],"")</f>
        <v>BRETAGNE</v>
      </c>
      <c r="F590" s="1">
        <f>SUMIFS(bdd_V102[Activité combinée],bdd_V102[FINESS Géographique],A590)</f>
        <v>4725.5</v>
      </c>
      <c r="G590" s="1" t="str">
        <f>_xlfn.XLOOKUP(A590,bdd_V102[FINESS Géographique],bdd_V102[Validation prérequis SUN-ES],"")</f>
        <v>Non</v>
      </c>
    </row>
    <row r="591" spans="1:7">
      <c r="A591" s="1">
        <v>290005131</v>
      </c>
      <c r="B591" t="str">
        <f>_xlfn.XLOOKUP(A591,bdd_V102[FINESS Géographique],bdd_V102[[Raison sociale ]],"")</f>
        <v>UNITE DIALYSE PLOURIN-LES-MORLAIX AUB</v>
      </c>
      <c r="C591" s="146">
        <f>_xlfn.XLOOKUP(A591,bdd_V102[FINESS Géographique],bdd_V102[FINESS juridique],"")</f>
        <v>350000626</v>
      </c>
      <c r="D591" t="str">
        <f>_xlfn.XLOOKUP(C591,bdd_V102[FINESS juridique],bdd_V102[Raison sociale juridique],"")</f>
        <v>FONDATION AUB SANTE</v>
      </c>
      <c r="E591" s="1" t="str">
        <f>_xlfn.XLOOKUP(C591,bdd_V102[FINESS juridique],bdd_V102[[Région du FINESS juridique ]],"")</f>
        <v>BRETAGNE</v>
      </c>
      <c r="F591" s="1">
        <f>SUMIFS(bdd_V102[Activité combinée],bdd_V102[FINESS Géographique],A591)</f>
        <v>2112.5</v>
      </c>
      <c r="G591" s="1" t="str">
        <f>_xlfn.XLOOKUP(A591,bdd_V102[FINESS Géographique],bdd_V102[Validation prérequis SUN-ES],"")</f>
        <v>Non</v>
      </c>
    </row>
    <row r="592" spans="1:7">
      <c r="A592" s="1">
        <v>290023779</v>
      </c>
      <c r="B592" t="str">
        <f>_xlfn.XLOOKUP(A592,bdd_V102[FINESS Géographique],bdd_V102[[Raison sociale ]],"")</f>
        <v>UNITE DIALYSE CARHAIX AUB</v>
      </c>
      <c r="C592" s="146">
        <f>_xlfn.XLOOKUP(A592,bdd_V102[FINESS Géographique],bdd_V102[FINESS juridique],"")</f>
        <v>350000626</v>
      </c>
      <c r="D592" t="str">
        <f>_xlfn.XLOOKUP(C592,bdd_V102[FINESS juridique],bdd_V102[Raison sociale juridique],"")</f>
        <v>FONDATION AUB SANTE</v>
      </c>
      <c r="E592" s="1" t="str">
        <f>_xlfn.XLOOKUP(C592,bdd_V102[FINESS juridique],bdd_V102[[Région du FINESS juridique ]],"")</f>
        <v>BRETAGNE</v>
      </c>
      <c r="F592" s="1">
        <f>SUMIFS(bdd_V102[Activité combinée],bdd_V102[FINESS Géographique],A592)</f>
        <v>3069</v>
      </c>
      <c r="G592" s="1" t="str">
        <f>_xlfn.XLOOKUP(A592,bdd_V102[FINESS Géographique],bdd_V102[Validation prérequis SUN-ES],"")</f>
        <v>Non</v>
      </c>
    </row>
    <row r="593" spans="1:7">
      <c r="A593" s="1">
        <v>290029669</v>
      </c>
      <c r="B593" t="str">
        <f>_xlfn.XLOOKUP(A593,bdd_V102[FINESS Géographique],bdd_V102[[Raison sociale ]],"")</f>
        <v>UNITE DIALYSE QUIMPER AUB SANTE</v>
      </c>
      <c r="C593" s="146">
        <f>_xlfn.XLOOKUP(A593,bdd_V102[FINESS Géographique],bdd_V102[FINESS juridique],"")</f>
        <v>350000626</v>
      </c>
      <c r="D593" t="str">
        <f>_xlfn.XLOOKUP(C593,bdd_V102[FINESS juridique],bdd_V102[Raison sociale juridique],"")</f>
        <v>FONDATION AUB SANTE</v>
      </c>
      <c r="E593" s="1" t="str">
        <f>_xlfn.XLOOKUP(C593,bdd_V102[FINESS juridique],bdd_V102[[Région du FINESS juridique ]],"")</f>
        <v>BRETAGNE</v>
      </c>
      <c r="F593" s="1">
        <f>SUMIFS(bdd_V102[Activité combinée],bdd_V102[FINESS Géographique],A593)</f>
        <v>2350</v>
      </c>
      <c r="G593" s="1" t="str">
        <f>_xlfn.XLOOKUP(A593,bdd_V102[FINESS Géographique],bdd_V102[Validation prérequis SUN-ES],"")</f>
        <v>Non</v>
      </c>
    </row>
    <row r="594" spans="1:7">
      <c r="A594" s="1">
        <v>290032028</v>
      </c>
      <c r="B594" t="str">
        <f>_xlfn.XLOOKUP(A594,bdd_V102[FINESS Géographique],bdd_V102[[Raison sociale ]],"")</f>
        <v>UNITE DIALYSE BREST QUESTEL AUB SANTE</v>
      </c>
      <c r="C594" s="146">
        <f>_xlfn.XLOOKUP(A594,bdd_V102[FINESS Géographique],bdd_V102[FINESS juridique],"")</f>
        <v>350000626</v>
      </c>
      <c r="D594" t="str">
        <f>_xlfn.XLOOKUP(C594,bdd_V102[FINESS juridique],bdd_V102[Raison sociale juridique],"")</f>
        <v>FONDATION AUB SANTE</v>
      </c>
      <c r="E594" s="1" t="str">
        <f>_xlfn.XLOOKUP(C594,bdd_V102[FINESS juridique],bdd_V102[[Région du FINESS juridique ]],"")</f>
        <v>BRETAGNE</v>
      </c>
      <c r="F594" s="1">
        <f>SUMIFS(bdd_V102[Activité combinée],bdd_V102[FINESS Géographique],A594)</f>
        <v>4817</v>
      </c>
      <c r="G594" s="1" t="str">
        <f>_xlfn.XLOOKUP(A594,bdd_V102[FINESS Géographique],bdd_V102[Validation prérequis SUN-ES],"")</f>
        <v>Non</v>
      </c>
    </row>
    <row r="595" spans="1:7">
      <c r="A595" s="1">
        <v>290032838</v>
      </c>
      <c r="B595" t="str">
        <f>_xlfn.XLOOKUP(A595,bdd_V102[FINESS Géographique],bdd_V102[[Raison sociale ]],"")</f>
        <v>HAD DES PAYS DE MORLAIX</v>
      </c>
      <c r="C595" s="146">
        <f>_xlfn.XLOOKUP(A595,bdd_V102[FINESS Géographique],bdd_V102[FINESS juridique],"")</f>
        <v>350000626</v>
      </c>
      <c r="D595" t="str">
        <f>_xlfn.XLOOKUP(C595,bdd_V102[FINESS juridique],bdd_V102[Raison sociale juridique],"")</f>
        <v>FONDATION AUB SANTE</v>
      </c>
      <c r="E595" s="1" t="str">
        <f>_xlfn.XLOOKUP(C595,bdd_V102[FINESS juridique],bdd_V102[[Région du FINESS juridique ]],"")</f>
        <v>BRETAGNE</v>
      </c>
      <c r="F595" s="1">
        <f>SUMIFS(bdd_V102[Activité combinée],bdd_V102[FINESS Géographique],A595)</f>
        <v>13017.5</v>
      </c>
      <c r="G595" s="1" t="str">
        <f>_xlfn.XLOOKUP(A595,bdd_V102[FINESS Géographique],bdd_V102[Validation prérequis SUN-ES],"")</f>
        <v>Oui</v>
      </c>
    </row>
    <row r="596" spans="1:7">
      <c r="A596" s="1">
        <v>350032934</v>
      </c>
      <c r="B596" t="str">
        <f>_xlfn.XLOOKUP(A596,bdd_V102[FINESS Géographique],bdd_V102[[Raison sociale ]],"")</f>
        <v>UNITE DIALYSE PONTCHAILLOU RENNES AUB</v>
      </c>
      <c r="C596" s="146">
        <f>_xlfn.XLOOKUP(A596,bdd_V102[FINESS Géographique],bdd_V102[FINESS juridique],"")</f>
        <v>350000626</v>
      </c>
      <c r="D596" t="str">
        <f>_xlfn.XLOOKUP(C596,bdd_V102[FINESS juridique],bdd_V102[Raison sociale juridique],"")</f>
        <v>FONDATION AUB SANTE</v>
      </c>
      <c r="E596" s="1" t="str">
        <f>_xlfn.XLOOKUP(C596,bdd_V102[FINESS juridique],bdd_V102[[Région du FINESS juridique ]],"")</f>
        <v>BRETAGNE</v>
      </c>
      <c r="F596" s="1">
        <f>SUMIFS(bdd_V102[Activité combinée],bdd_V102[FINESS Géographique],A596)</f>
        <v>8372.5</v>
      </c>
      <c r="G596" s="1" t="str">
        <f>_xlfn.XLOOKUP(A596,bdd_V102[FINESS Géographique],bdd_V102[Validation prérequis SUN-ES],"")</f>
        <v>Non</v>
      </c>
    </row>
    <row r="597" spans="1:7">
      <c r="A597" s="1">
        <v>350040044</v>
      </c>
      <c r="B597" t="str">
        <f>_xlfn.XLOOKUP(A597,bdd_V102[FINESS Géographique],bdd_V102[[Raison sociale ]],"")</f>
        <v>UNITE DIALYSE BROUSSAIS SAINT MALO AUB</v>
      </c>
      <c r="C597" s="146">
        <f>_xlfn.XLOOKUP(A597,bdd_V102[FINESS Géographique],bdd_V102[FINESS juridique],"")</f>
        <v>350000626</v>
      </c>
      <c r="D597" t="str">
        <f>_xlfn.XLOOKUP(C597,bdd_V102[FINESS juridique],bdd_V102[Raison sociale juridique],"")</f>
        <v>FONDATION AUB SANTE</v>
      </c>
      <c r="E597" s="1" t="str">
        <f>_xlfn.XLOOKUP(C597,bdd_V102[FINESS juridique],bdd_V102[[Région du FINESS juridique ]],"")</f>
        <v>BRETAGNE</v>
      </c>
      <c r="F597" s="1">
        <f>SUMIFS(bdd_V102[Activité combinée],bdd_V102[FINESS Géographique],A597)</f>
        <v>6566.5</v>
      </c>
      <c r="G597" s="1" t="str">
        <f>_xlfn.XLOOKUP(A597,bdd_V102[FINESS Géographique],bdd_V102[Validation prérequis SUN-ES],"")</f>
        <v>Non</v>
      </c>
    </row>
    <row r="598" spans="1:7">
      <c r="A598" s="1">
        <v>350042131</v>
      </c>
      <c r="B598" t="str">
        <f>_xlfn.XLOOKUP(A598,bdd_V102[FINESS Géographique],bdd_V102[[Raison sociale ]],"")</f>
        <v>UNITE DIALYSE REDON AUB SANTE</v>
      </c>
      <c r="C598" s="146">
        <f>_xlfn.XLOOKUP(A598,bdd_V102[FINESS Géographique],bdd_V102[FINESS juridique],"")</f>
        <v>350000626</v>
      </c>
      <c r="D598" t="str">
        <f>_xlfn.XLOOKUP(C598,bdd_V102[FINESS juridique],bdd_V102[Raison sociale juridique],"")</f>
        <v>FONDATION AUB SANTE</v>
      </c>
      <c r="E598" s="1" t="str">
        <f>_xlfn.XLOOKUP(C598,bdd_V102[FINESS juridique],bdd_V102[[Région du FINESS juridique ]],"")</f>
        <v>BRETAGNE</v>
      </c>
      <c r="F598" s="1">
        <f>SUMIFS(bdd_V102[Activité combinée],bdd_V102[FINESS Géographique],A598)</f>
        <v>2444</v>
      </c>
      <c r="G598" s="1" t="str">
        <f>_xlfn.XLOOKUP(A598,bdd_V102[FINESS Géographique],bdd_V102[Validation prérequis SUN-ES],"")</f>
        <v>Non</v>
      </c>
    </row>
    <row r="599" spans="1:7">
      <c r="A599" s="1">
        <v>350042602</v>
      </c>
      <c r="B599" t="str">
        <f>_xlfn.XLOOKUP(A599,bdd_V102[FINESS Géographique],bdd_V102[[Raison sociale ]],"")</f>
        <v>UNITE DIALYSE FOUGERES AUB</v>
      </c>
      <c r="C599" s="146">
        <f>_xlfn.XLOOKUP(A599,bdd_V102[FINESS Géographique],bdd_V102[FINESS juridique],"")</f>
        <v>350000626</v>
      </c>
      <c r="D599" t="str">
        <f>_xlfn.XLOOKUP(C599,bdd_V102[FINESS juridique],bdd_V102[Raison sociale juridique],"")</f>
        <v>FONDATION AUB SANTE</v>
      </c>
      <c r="E599" s="1" t="str">
        <f>_xlfn.XLOOKUP(C599,bdd_V102[FINESS juridique],bdd_V102[[Région du FINESS juridique ]],"")</f>
        <v>BRETAGNE</v>
      </c>
      <c r="F599" s="1">
        <f>SUMIFS(bdd_V102[Activité combinée],bdd_V102[FINESS Géographique],A599)</f>
        <v>2098</v>
      </c>
      <c r="G599" s="1" t="str">
        <f>_xlfn.XLOOKUP(A599,bdd_V102[FINESS Géographique],bdd_V102[Validation prérequis SUN-ES],"")</f>
        <v>Non</v>
      </c>
    </row>
    <row r="600" spans="1:7">
      <c r="A600" s="1">
        <v>350044772</v>
      </c>
      <c r="B600" t="str">
        <f>_xlfn.XLOOKUP(A600,bdd_V102[FINESS Géographique],bdd_V102[[Raison sociale ]],"")</f>
        <v>HAD SAINT MALO DINAN</v>
      </c>
      <c r="C600" s="146">
        <f>_xlfn.XLOOKUP(A600,bdd_V102[FINESS Géographique],bdd_V102[FINESS juridique],"")</f>
        <v>350000626</v>
      </c>
      <c r="D600" t="str">
        <f>_xlfn.XLOOKUP(C600,bdd_V102[FINESS juridique],bdd_V102[Raison sociale juridique],"")</f>
        <v>FONDATION AUB SANTE</v>
      </c>
      <c r="E600" s="1" t="str">
        <f>_xlfn.XLOOKUP(C600,bdd_V102[FINESS juridique],bdd_V102[[Région du FINESS juridique ]],"")</f>
        <v>BRETAGNE</v>
      </c>
      <c r="F600" s="1">
        <f>SUMIFS(bdd_V102[Activité combinée],bdd_V102[FINESS Géographique],A600)</f>
        <v>17508.5</v>
      </c>
      <c r="G600" s="1" t="str">
        <f>_xlfn.XLOOKUP(A600,bdd_V102[FINESS Géographique],bdd_V102[Validation prérequis SUN-ES],"")</f>
        <v>Oui</v>
      </c>
    </row>
    <row r="601" spans="1:7">
      <c r="A601" s="1">
        <v>560004004</v>
      </c>
      <c r="B601" t="str">
        <f>_xlfn.XLOOKUP(A601,bdd_V102[FINESS Géographique],bdd_V102[[Raison sociale ]],"")</f>
        <v>UNITE DIALYSE LORIENT AUB SANTE</v>
      </c>
      <c r="C601" s="146">
        <f>_xlfn.XLOOKUP(A601,bdd_V102[FINESS Géographique],bdd_V102[FINESS juridique],"")</f>
        <v>350000626</v>
      </c>
      <c r="D601" t="str">
        <f>_xlfn.XLOOKUP(C601,bdd_V102[FINESS juridique],bdd_V102[Raison sociale juridique],"")</f>
        <v>FONDATION AUB SANTE</v>
      </c>
      <c r="E601" s="1" t="str">
        <f>_xlfn.XLOOKUP(C601,bdd_V102[FINESS juridique],bdd_V102[[Région du FINESS juridique ]],"")</f>
        <v>BRETAGNE</v>
      </c>
      <c r="F601" s="1">
        <f>SUMIFS(bdd_V102[Activité combinée],bdd_V102[FINESS Géographique],A601)</f>
        <v>2825</v>
      </c>
      <c r="G601" s="1" t="str">
        <f>_xlfn.XLOOKUP(A601,bdd_V102[FINESS Géographique],bdd_V102[Validation prérequis SUN-ES],"")</f>
        <v>Non</v>
      </c>
    </row>
    <row r="602" spans="1:7">
      <c r="A602" s="1">
        <v>560022188</v>
      </c>
      <c r="B602" t="str">
        <f>_xlfn.XLOOKUP(A602,bdd_V102[FINESS Géographique],bdd_V102[[Raison sociale ]],"")</f>
        <v>HAD CENTRE BRETAGNE</v>
      </c>
      <c r="C602" s="146">
        <f>_xlfn.XLOOKUP(A602,bdd_V102[FINESS Géographique],bdd_V102[FINESS juridique],"")</f>
        <v>350000626</v>
      </c>
      <c r="D602" t="str">
        <f>_xlfn.XLOOKUP(C602,bdd_V102[FINESS juridique],bdd_V102[Raison sociale juridique],"")</f>
        <v>FONDATION AUB SANTE</v>
      </c>
      <c r="E602" s="1" t="str">
        <f>_xlfn.XLOOKUP(C602,bdd_V102[FINESS juridique],bdd_V102[[Région du FINESS juridique ]],"")</f>
        <v>BRETAGNE</v>
      </c>
      <c r="F602" s="1">
        <f>SUMIFS(bdd_V102[Activité combinée],bdd_V102[FINESS Géographique],A602)</f>
        <v>7083.5</v>
      </c>
      <c r="G602" s="1" t="str">
        <f>_xlfn.XLOOKUP(A602,bdd_V102[FINESS Géographique],bdd_V102[Validation prérequis SUN-ES],"")</f>
        <v>Oui</v>
      </c>
    </row>
    <row r="603" spans="1:7">
      <c r="A603" s="1">
        <v>500021316</v>
      </c>
      <c r="B603" t="str">
        <f>_xlfn.XLOOKUP(A603,bdd_V102[FINESS Géographique],bdd_V102[[Raison sociale ]],"")</f>
        <v>CENTRE DE DIALYSE D'AVRANCHES</v>
      </c>
      <c r="C603" s="146">
        <f>_xlfn.XLOOKUP(A603,bdd_V102[FINESS Géographique],bdd_V102[FINESS juridique],"")</f>
        <v>350000626</v>
      </c>
      <c r="D603" t="str">
        <f>_xlfn.XLOOKUP(C603,bdd_V102[FINESS juridique],bdd_V102[Raison sociale juridique],"")</f>
        <v>FONDATION AUB SANTE</v>
      </c>
      <c r="E603" s="1" t="str">
        <f>_xlfn.XLOOKUP(C603,bdd_V102[FINESS juridique],bdd_V102[[Région du FINESS juridique ]],"")</f>
        <v>BRETAGNE</v>
      </c>
      <c r="F603" s="1">
        <f>SUMIFS(bdd_V102[Activité combinée],bdd_V102[FINESS Géographique],A603)</f>
        <v>5703.5</v>
      </c>
      <c r="G603" s="1" t="str">
        <f>_xlfn.XLOOKUP(A603,bdd_V102[FINESS Géographique],bdd_V102[Validation prérequis SUN-ES],"")</f>
        <v>Non</v>
      </c>
    </row>
    <row r="604" spans="1:7">
      <c r="A604" s="1">
        <v>350005146</v>
      </c>
      <c r="B604" t="str">
        <f>_xlfn.XLOOKUP(A604,bdd_V102[FINESS Géographique],bdd_V102[[Raison sociale ]],"")</f>
        <v>HOPITAL PRIVE SEVIGNE</v>
      </c>
      <c r="C604" s="146">
        <f>_xlfn.XLOOKUP(A604,bdd_V102[FINESS Géographique],bdd_V102[FINESS juridique],"")</f>
        <v>350000733</v>
      </c>
      <c r="D604" t="str">
        <f>_xlfn.XLOOKUP(C604,bdd_V102[FINESS juridique],bdd_V102[Raison sociale juridique],"")</f>
        <v>S.A. HOPITAL PRIVE SEVIGNE</v>
      </c>
      <c r="E604" s="1" t="str">
        <f>_xlfn.XLOOKUP(C604,bdd_V102[FINESS juridique],bdd_V102[[Région du FINESS juridique ]],"")</f>
        <v>BRETAGNE</v>
      </c>
      <c r="F604" s="1">
        <f>SUMIFS(bdd_V102[Activité combinée],bdd_V102[FINESS Géographique],A604)</f>
        <v>70899.5</v>
      </c>
      <c r="G604" s="1" t="str">
        <f>_xlfn.XLOOKUP(A604,bdd_V102[FINESS Géographique],bdd_V102[Validation prérequis SUN-ES],"")</f>
        <v>Oui</v>
      </c>
    </row>
    <row r="605" spans="1:7">
      <c r="A605" s="1">
        <v>350000139</v>
      </c>
      <c r="B605" t="str">
        <f>_xlfn.XLOOKUP(A605,bdd_V102[FINESS Géographique],bdd_V102[[Raison sociale ]],"")</f>
        <v>CLINIQUE MUTUALISTE DE LA SAGESSE</v>
      </c>
      <c r="C605" s="146">
        <f>_xlfn.XLOOKUP(A605,bdd_V102[FINESS Géographique],bdd_V102[FINESS juridique],"")</f>
        <v>350001137</v>
      </c>
      <c r="D605" t="str">
        <f>_xlfn.XLOOKUP(C605,bdd_V102[FINESS juridique],bdd_V102[Raison sociale juridique],"")</f>
        <v>CLINIQUE MUTUALISTE DE LA SAGESSE</v>
      </c>
      <c r="E605" s="1" t="str">
        <f>_xlfn.XLOOKUP(C605,bdd_V102[FINESS juridique],bdd_V102[[Région du FINESS juridique ]],"")</f>
        <v>BRETAGNE</v>
      </c>
      <c r="F605" s="1">
        <f>SUMIFS(bdd_V102[Activité combinée],bdd_V102[FINESS Géographique],A605)</f>
        <v>72932</v>
      </c>
      <c r="G605" s="1" t="str">
        <f>_xlfn.XLOOKUP(A605,bdd_V102[FINESS Géographique],bdd_V102[Validation prérequis SUN-ES],"")</f>
        <v>Oui</v>
      </c>
    </row>
    <row r="606" spans="1:7">
      <c r="A606" s="1">
        <v>350000204</v>
      </c>
      <c r="B606" t="str">
        <f>_xlfn.XLOOKUP(A606,bdd_V102[FINESS Géographique],bdd_V102[[Raison sociale ]],"")</f>
        <v>CENTRE LOCAL HOSPITALIER SAINT JOSEPH</v>
      </c>
      <c r="C606" s="146">
        <f>_xlfn.XLOOKUP(A606,bdd_V102[FINESS Géographique],bdd_V102[FINESS juridique],"")</f>
        <v>350023248</v>
      </c>
      <c r="D606" t="str">
        <f>_xlfn.XLOOKUP(C606,bdd_V102[FINESS juridique],bdd_V102[Raison sociale juridique],"")</f>
        <v>ASSOCIATION CLINIQUE SAINT JOSEPH</v>
      </c>
      <c r="E606" s="1" t="str">
        <f>_xlfn.XLOOKUP(C606,bdd_V102[FINESS juridique],bdd_V102[[Région du FINESS juridique ]],"")</f>
        <v>BRETAGNE</v>
      </c>
      <c r="F606" s="1">
        <f>SUMIFS(bdd_V102[Activité combinée],bdd_V102[FINESS Géographique],A606)</f>
        <v>10235</v>
      </c>
      <c r="G606" s="1" t="str">
        <f>_xlfn.XLOOKUP(A606,bdd_V102[FINESS Géographique],bdd_V102[Validation prérequis SUN-ES],"")</f>
        <v>Oui</v>
      </c>
    </row>
    <row r="607" spans="1:7">
      <c r="A607" s="1">
        <v>350002812</v>
      </c>
      <c r="B607" t="str">
        <f>_xlfn.XLOOKUP(A607,bdd_V102[FINESS Géographique],bdd_V102[[Raison sociale ]],"")</f>
        <v>C.R.L.C.C. EUGENE MARQUIS</v>
      </c>
      <c r="C607" s="146">
        <f>_xlfn.XLOOKUP(A607,bdd_V102[FINESS Géographique],bdd_V102[FINESS juridique],"")</f>
        <v>350023503</v>
      </c>
      <c r="D607" t="str">
        <f>_xlfn.XLOOKUP(C607,bdd_V102[FINESS juridique],bdd_V102[Raison sociale juridique],"")</f>
        <v>CENTRE REGIONAL DE LUTTE CONTRE CANCER</v>
      </c>
      <c r="E607" s="1" t="str">
        <f>_xlfn.XLOOKUP(C607,bdd_V102[FINESS juridique],bdd_V102[[Région du FINESS juridique ]],"")</f>
        <v>BRETAGNE</v>
      </c>
      <c r="F607" s="1">
        <f>SUMIFS(bdd_V102[Activité combinée],bdd_V102[FINESS Géographique],A607)</f>
        <v>43366.5</v>
      </c>
      <c r="G607" s="1" t="str">
        <f>_xlfn.XLOOKUP(A607,bdd_V102[FINESS Géographique],bdd_V102[Validation prérequis SUN-ES],"")</f>
        <v>Oui</v>
      </c>
    </row>
    <row r="608" spans="1:7">
      <c r="A608" s="1">
        <v>350002200</v>
      </c>
      <c r="B608" t="str">
        <f>_xlfn.XLOOKUP(A608,bdd_V102[FINESS Géographique],bdd_V102[[Raison sociale ]],"")</f>
        <v>CLINIQUE SAINT YVES</v>
      </c>
      <c r="C608" s="146">
        <f>_xlfn.XLOOKUP(A608,bdd_V102[FINESS Géographique],bdd_V102[FINESS juridique],"")</f>
        <v>350029948</v>
      </c>
      <c r="D608" t="str">
        <f>_xlfn.XLOOKUP(C608,bdd_V102[FINESS juridique],bdd_V102[Raison sociale juridique],"")</f>
        <v>ASSOCIATION DES OEUVRES DES AUGUSTINES</v>
      </c>
      <c r="E608" s="1" t="str">
        <f>_xlfn.XLOOKUP(C608,bdd_V102[FINESS juridique],bdd_V102[[Région du FINESS juridique ]],"")</f>
        <v>BRETAGNE</v>
      </c>
      <c r="F608" s="1">
        <f>SUMIFS(bdd_V102[Activité combinée],bdd_V102[FINESS Géographique],A608)</f>
        <v>22157</v>
      </c>
      <c r="G608" s="1" t="str">
        <f>_xlfn.XLOOKUP(A608,bdd_V102[FINESS Géographique],bdd_V102[Validation prérequis SUN-ES],"")</f>
        <v>Oui</v>
      </c>
    </row>
    <row r="609" spans="1:7">
      <c r="A609" s="1">
        <v>350008579</v>
      </c>
      <c r="B609" t="str">
        <f>_xlfn.XLOOKUP(A609,bdd_V102[FINESS Géographique],bdd_V102[[Raison sociale ]],"")</f>
        <v>CENTRE DE READAPTATION DU PATIS FRAUX</v>
      </c>
      <c r="C609" s="146">
        <f>_xlfn.XLOOKUP(A609,bdd_V102[FINESS Géographique],bdd_V102[FINESS juridique],"")</f>
        <v>350039673</v>
      </c>
      <c r="D609" t="str">
        <f>_xlfn.XLOOKUP(C609,bdd_V102[FINESS juridique],bdd_V102[Raison sociale juridique],"")</f>
        <v>ASSOCIATION LE PATIS FRAUX</v>
      </c>
      <c r="E609" s="1" t="str">
        <f>_xlfn.XLOOKUP(C609,bdd_V102[FINESS juridique],bdd_V102[[Région du FINESS juridique ]],"")</f>
        <v>BRETAGNE</v>
      </c>
      <c r="F609" s="1">
        <f>SUMIFS(bdd_V102[Activité combinée],bdd_V102[FINESS Géographique],A609)</f>
        <v>5759.5</v>
      </c>
      <c r="G609" s="1" t="str">
        <f>_xlfn.XLOOKUP(A609,bdd_V102[FINESS Géographique],bdd_V102[Validation prérequis SUN-ES],"")</f>
        <v>Non</v>
      </c>
    </row>
    <row r="610" spans="1:7">
      <c r="A610" s="1">
        <v>350042628</v>
      </c>
      <c r="B610" t="str">
        <f>_xlfn.XLOOKUP(A610,bdd_V102[FINESS Géographique],bdd_V102[[Raison sociale ]],"")</f>
        <v>HAD 35</v>
      </c>
      <c r="C610" s="146">
        <f>_xlfn.XLOOKUP(A610,bdd_V102[FINESS Géographique],bdd_V102[FINESS juridique],"")</f>
        <v>350042578</v>
      </c>
      <c r="D610" t="str">
        <f>_xlfn.XLOOKUP(C610,bdd_V102[FINESS juridique],bdd_V102[Raison sociale juridique],"")</f>
        <v>ASSOCIATION HOPITAL A DOMICILE</v>
      </c>
      <c r="E610" s="1" t="str">
        <f>_xlfn.XLOOKUP(C610,bdd_V102[FINESS juridique],bdd_V102[[Région du FINESS juridique ]],"")</f>
        <v>BRETAGNE</v>
      </c>
      <c r="F610" s="1">
        <f>SUMIFS(bdd_V102[Activité combinée],bdd_V102[FINESS Géographique],A610)</f>
        <v>41818</v>
      </c>
      <c r="G610" s="1" t="str">
        <f>_xlfn.XLOOKUP(A610,bdd_V102[FINESS Géographique],bdd_V102[Validation prérequis SUN-ES],"")</f>
        <v>Oui</v>
      </c>
    </row>
    <row r="611" spans="1:7">
      <c r="A611" s="1">
        <v>350044756</v>
      </c>
      <c r="B611" t="str">
        <f>_xlfn.XLOOKUP(A611,bdd_V102[FINESS Géographique],bdd_V102[[Raison sociale ]],"")</f>
        <v>CLINIQUE PHILAE</v>
      </c>
      <c r="C611" s="146">
        <f>_xlfn.XLOOKUP(A611,bdd_V102[FINESS Géographique],bdd_V102[FINESS juridique],"")</f>
        <v>350044749</v>
      </c>
      <c r="D611" t="str">
        <f>_xlfn.XLOOKUP(C611,bdd_V102[FINESS juridique],bdd_V102[Raison sociale juridique],"")</f>
        <v>SAS CLINIQUE PHILAE</v>
      </c>
      <c r="E611" s="1" t="str">
        <f>_xlfn.XLOOKUP(C611,bdd_V102[FINESS juridique],bdd_V102[[Région du FINESS juridique ]],"")</f>
        <v>BRETAGNE</v>
      </c>
      <c r="F611" s="1">
        <f>SUMIFS(bdd_V102[Activité combinée],bdd_V102[FINESS Géographique],A611)</f>
        <v>5643</v>
      </c>
      <c r="G611" s="1" t="str">
        <f>_xlfn.XLOOKUP(A611,bdd_V102[FINESS Géographique],bdd_V102[Validation prérequis SUN-ES],"")</f>
        <v>Oui</v>
      </c>
    </row>
    <row r="612" spans="1:7">
      <c r="A612" s="1">
        <v>350002564</v>
      </c>
      <c r="B612" t="str">
        <f>_xlfn.XLOOKUP(A612,bdd_V102[FINESS Géographique],bdd_V102[[Raison sociale ]],"")</f>
        <v>POLE MPR SAINT HELIER</v>
      </c>
      <c r="C612" s="146">
        <f>_xlfn.XLOOKUP(A612,bdd_V102[FINESS Géographique],bdd_V102[FINESS juridique],"")</f>
        <v>350046199</v>
      </c>
      <c r="D612" t="str">
        <f>_xlfn.XLOOKUP(C612,bdd_V102[FINESS juridique],bdd_V102[Raison sociale juridique],"")</f>
        <v>ASSOCIATION SAINT-HELIER</v>
      </c>
      <c r="E612" s="1" t="str">
        <f>_xlfn.XLOOKUP(C612,bdd_V102[FINESS juridique],bdd_V102[[Région du FINESS juridique ]],"")</f>
        <v>BRETAGNE</v>
      </c>
      <c r="F612" s="1">
        <f>SUMIFS(bdd_V102[Activité combinée],bdd_V102[FINESS Géographique],A612)</f>
        <v>37029.5</v>
      </c>
      <c r="G612" s="1" t="str">
        <f>_xlfn.XLOOKUP(A612,bdd_V102[FINESS Géographique],bdd_V102[Validation prérequis SUN-ES],"")</f>
        <v>Oui</v>
      </c>
    </row>
    <row r="613" spans="1:7">
      <c r="A613" s="1">
        <v>360000129</v>
      </c>
      <c r="B613" t="str">
        <f>_xlfn.XLOOKUP(A613,bdd_V102[FINESS Géographique],bdd_V102[[Raison sociale ]],"")</f>
        <v>CLINIQUE SAINT FRANCOIS</v>
      </c>
      <c r="C613" s="146">
        <f>_xlfn.XLOOKUP(A613,bdd_V102[FINESS Géographique],bdd_V102[FINESS juridique],"")</f>
        <v>360000269</v>
      </c>
      <c r="D613" t="str">
        <f>_xlfn.XLOOKUP(C613,bdd_V102[FINESS juridique],bdd_V102[Raison sociale juridique],"")</f>
        <v>SA CLINIQUE SAINT FRANCOIS</v>
      </c>
      <c r="E613" s="1" t="str">
        <f>_xlfn.XLOOKUP(C613,bdd_V102[FINESS juridique],bdd_V102[[Région du FINESS juridique ]],"")</f>
        <v>CENTRE-VAL DE LOIRE</v>
      </c>
      <c r="F613" s="1">
        <f>SUMIFS(bdd_V102[Activité combinée],bdd_V102[FINESS Géographique],A613)</f>
        <v>20538.5</v>
      </c>
      <c r="G613" s="1" t="str">
        <f>_xlfn.XLOOKUP(A613,bdd_V102[FINESS Géographique],bdd_V102[Validation prérequis SUN-ES],"")</f>
        <v>Oui</v>
      </c>
    </row>
    <row r="614" spans="1:7">
      <c r="A614" s="1">
        <v>360002232</v>
      </c>
      <c r="B614" t="str">
        <f>_xlfn.XLOOKUP(A614,bdd_V102[FINESS Géographique],bdd_V102[[Raison sociale ]],"")</f>
        <v>CTRE CONV. &amp; DIET.MANOIR EN BERRY</v>
      </c>
      <c r="C614" s="146">
        <f>_xlfn.XLOOKUP(A614,bdd_V102[FINESS Géographique],bdd_V102[FINESS juridique],"")</f>
        <v>360000541</v>
      </c>
      <c r="D614" t="str">
        <f>_xlfn.XLOOKUP(C614,bdd_V102[FINESS juridique],bdd_V102[Raison sociale juridique],"")</f>
        <v>SA CTRE CONVAL &amp; DIET MANOIR EN BERRY</v>
      </c>
      <c r="E614" s="1" t="str">
        <f>_xlfn.XLOOKUP(C614,bdd_V102[FINESS juridique],bdd_V102[[Région du FINESS juridique ]],"")</f>
        <v>CENTRE-VAL DE LOIRE</v>
      </c>
      <c r="F614" s="1">
        <f>SUMIFS(bdd_V102[Activité combinée],bdd_V102[FINESS Géographique],A614)</f>
        <v>21212.5</v>
      </c>
      <c r="G614" s="1" t="str">
        <f>_xlfn.XLOOKUP(A614,bdd_V102[FINESS Géographique],bdd_V102[Validation prérequis SUN-ES],"")</f>
        <v>Oui</v>
      </c>
    </row>
    <row r="615" spans="1:7">
      <c r="A615" s="1">
        <v>10780492</v>
      </c>
      <c r="B615" t="str">
        <f>_xlfn.XLOOKUP(A615,bdd_V102[FINESS Géographique],bdd_V102[[Raison sociale ]],"")</f>
        <v>CRF ROMANS-FERRARI</v>
      </c>
      <c r="C615" s="146">
        <f>_xlfn.XLOOKUP(A615,bdd_V102[FINESS Géographique],bdd_V102[FINESS juridique],"")</f>
        <v>360000707</v>
      </c>
      <c r="D615" t="str">
        <f>_xlfn.XLOOKUP(C615,bdd_V102[FINESS juridique],bdd_V102[Raison sociale juridique],"")</f>
        <v>COM AIDE PERS TRAUMATISEES HANDICAPEES</v>
      </c>
      <c r="E615" s="1" t="str">
        <f>_xlfn.XLOOKUP(C615,bdd_V102[FINESS juridique],bdd_V102[[Région du FINESS juridique ]],"")</f>
        <v>CENTRE-VAL DE LOIRE</v>
      </c>
      <c r="F615" s="1">
        <f>SUMIFS(bdd_V102[Activité combinée],bdd_V102[FINESS Géographique],A615)</f>
        <v>8896.5</v>
      </c>
      <c r="G615" s="1" t="str">
        <f>_xlfn.XLOOKUP(A615,bdd_V102[FINESS Géographique],bdd_V102[Validation prérequis SUN-ES],"")</f>
        <v>Non</v>
      </c>
    </row>
    <row r="616" spans="1:7">
      <c r="A616" s="1">
        <v>370000127</v>
      </c>
      <c r="B616" t="str">
        <f>_xlfn.XLOOKUP(A616,bdd_V102[FINESS Géographique],bdd_V102[[Raison sociale ]],"")</f>
        <v>CLINIQUE RONSARD</v>
      </c>
      <c r="C616" s="146">
        <f>_xlfn.XLOOKUP(A616,bdd_V102[FINESS Géographique],bdd_V102[FINESS juridique],"")</f>
        <v>370000259</v>
      </c>
      <c r="D616" t="str">
        <f>_xlfn.XLOOKUP(C616,bdd_V102[FINESS juridique],bdd_V102[Raison sociale juridique],"")</f>
        <v>CLINIQUE RONSARD</v>
      </c>
      <c r="E616" s="1" t="str">
        <f>_xlfn.XLOOKUP(C616,bdd_V102[FINESS juridique],bdd_V102[[Région du FINESS juridique ]],"")</f>
        <v>CENTRE-VAL DE LOIRE</v>
      </c>
      <c r="F616" s="1">
        <f>SUMIFS(bdd_V102[Activité combinée],bdd_V102[FINESS Géographique],A616)</f>
        <v>19947.25</v>
      </c>
      <c r="G616" s="1" t="str">
        <f>_xlfn.XLOOKUP(A616,bdd_V102[FINESS Géographique],bdd_V102[Validation prérequis SUN-ES],"")</f>
        <v>Oui</v>
      </c>
    </row>
    <row r="617" spans="1:7">
      <c r="A617" s="1">
        <v>370000143</v>
      </c>
      <c r="B617" t="str">
        <f>_xlfn.XLOOKUP(A617,bdd_V102[FINESS Géographique],bdd_V102[[Raison sociale ]],"")</f>
        <v>CLINIQUE DU VAL DE LOIRE</v>
      </c>
      <c r="C617" s="146">
        <f>_xlfn.XLOOKUP(A617,bdd_V102[FINESS Géographique],bdd_V102[FINESS juridique],"")</f>
        <v>370000291</v>
      </c>
      <c r="D617" t="str">
        <f>_xlfn.XLOOKUP(C617,bdd_V102[FINESS juridique],bdd_V102[Raison sociale juridique],"")</f>
        <v>SAS CLINIQUE PSYCHOSOMAT. VAL DE LOIRE</v>
      </c>
      <c r="E617" s="1" t="str">
        <f>_xlfn.XLOOKUP(C617,bdd_V102[FINESS juridique],bdd_V102[[Région du FINESS juridique ]],"")</f>
        <v>CENTRE-VAL DE LOIRE</v>
      </c>
      <c r="F617" s="1">
        <f>SUMIFS(bdd_V102[Activité combinée],bdd_V102[FINESS Géographique],A617)</f>
        <v>11335.25</v>
      </c>
      <c r="G617" s="1" t="str">
        <f>_xlfn.XLOOKUP(A617,bdd_V102[FINESS Géographique],bdd_V102[Validation prérequis SUN-ES],"")</f>
        <v>Oui</v>
      </c>
    </row>
    <row r="618" spans="1:7">
      <c r="A618" s="1">
        <v>370000150</v>
      </c>
      <c r="B618" t="str">
        <f>_xlfn.XLOOKUP(A618,bdd_V102[FINESS Géographique],bdd_V102[[Raison sociale ]],"")</f>
        <v>CLINIQUE VELPEAU</v>
      </c>
      <c r="C618" s="146">
        <f>_xlfn.XLOOKUP(A618,bdd_V102[FINESS Géographique],bdd_V102[FINESS juridique],"")</f>
        <v>370000333</v>
      </c>
      <c r="D618" t="str">
        <f>_xlfn.XLOOKUP(C618,bdd_V102[FINESS juridique],bdd_V102[Raison sociale juridique],"")</f>
        <v>SA CLINIQUE VELPEAU</v>
      </c>
      <c r="E618" s="1" t="str">
        <f>_xlfn.XLOOKUP(C618,bdd_V102[FINESS juridique],bdd_V102[[Région du FINESS juridique ]],"")</f>
        <v>CENTRE-VAL DE LOIRE</v>
      </c>
      <c r="F618" s="1">
        <f>SUMIFS(bdd_V102[Activité combinée],bdd_V102[FINESS Géographique],A618)</f>
        <v>14508</v>
      </c>
      <c r="G618" s="1" t="str">
        <f>_xlfn.XLOOKUP(A618,bdd_V102[FINESS Géographique],bdd_V102[Validation prérequis SUN-ES],"")</f>
        <v>Oui</v>
      </c>
    </row>
    <row r="619" spans="1:7">
      <c r="A619" s="1">
        <v>280001678</v>
      </c>
      <c r="B619" t="str">
        <f>_xlfn.XLOOKUP(A619,bdd_V102[FINESS Géographique],bdd_V102[[Raison sociale ]],"")</f>
        <v>ASSAD HAD  D'EURE ET LOIR</v>
      </c>
      <c r="C619" s="146">
        <f>_xlfn.XLOOKUP(A619,bdd_V102[FINESS Géographique],bdd_V102[FINESS juridique],"")</f>
        <v>370001638</v>
      </c>
      <c r="D619" t="str">
        <f>_xlfn.XLOOKUP(C619,bdd_V102[FINESS juridique],bdd_V102[Raison sociale juridique],"")</f>
        <v>ASSAD HAD TOURS</v>
      </c>
      <c r="E619" s="1" t="str">
        <f>_xlfn.XLOOKUP(C619,bdd_V102[FINESS juridique],bdd_V102[[Région du FINESS juridique ]],"")</f>
        <v>CENTRE-VAL DE LOIRE</v>
      </c>
      <c r="F619" s="1">
        <f>SUMIFS(bdd_V102[Activité combinée],bdd_V102[FINESS Géographique],A619)</f>
        <v>6977</v>
      </c>
      <c r="G619" s="1" t="str">
        <f>_xlfn.XLOOKUP(A619,bdd_V102[FINESS Géographique],bdd_V102[Validation prérequis SUN-ES],"")</f>
        <v>Oui</v>
      </c>
    </row>
    <row r="620" spans="1:7">
      <c r="A620" s="1">
        <v>370103673</v>
      </c>
      <c r="B620" t="str">
        <f>_xlfn.XLOOKUP(A620,bdd_V102[FINESS Géographique],bdd_V102[[Raison sociale ]],"")</f>
        <v>ASSAD HAD  D'INDRE ET LOIRE</v>
      </c>
      <c r="C620" s="146">
        <f>_xlfn.XLOOKUP(A620,bdd_V102[FINESS Géographique],bdd_V102[FINESS juridique],"")</f>
        <v>370001638</v>
      </c>
      <c r="D620" t="str">
        <f>_xlfn.XLOOKUP(C620,bdd_V102[FINESS juridique],bdd_V102[Raison sociale juridique],"")</f>
        <v>ASSAD HAD TOURS</v>
      </c>
      <c r="E620" s="1" t="str">
        <f>_xlfn.XLOOKUP(C620,bdd_V102[FINESS juridique],bdd_V102[[Région du FINESS juridique ]],"")</f>
        <v>CENTRE-VAL DE LOIRE</v>
      </c>
      <c r="F620" s="1">
        <f>SUMIFS(bdd_V102[Activité combinée],bdd_V102[FINESS Géographique],A620)</f>
        <v>12531</v>
      </c>
      <c r="G620" s="1" t="str">
        <f>_xlfn.XLOOKUP(A620,bdd_V102[FINESS Géographique],bdd_V102[Validation prérequis SUN-ES],"")</f>
        <v>Oui</v>
      </c>
    </row>
    <row r="621" spans="1:7">
      <c r="A621" s="1">
        <v>450018528</v>
      </c>
      <c r="B621" t="str">
        <f>_xlfn.XLOOKUP(A621,bdd_V102[FINESS Géographique],bdd_V102[[Raison sociale ]],"")</f>
        <v>ASSAD HAD DU LOIRET</v>
      </c>
      <c r="C621" s="146">
        <f>_xlfn.XLOOKUP(A621,bdd_V102[FINESS Géographique],bdd_V102[FINESS juridique],"")</f>
        <v>370001638</v>
      </c>
      <c r="D621" t="str">
        <f>_xlfn.XLOOKUP(C621,bdd_V102[FINESS juridique],bdd_V102[Raison sociale juridique],"")</f>
        <v>ASSAD HAD TOURS</v>
      </c>
      <c r="E621" s="1" t="str">
        <f>_xlfn.XLOOKUP(C621,bdd_V102[FINESS juridique],bdd_V102[[Région du FINESS juridique ]],"")</f>
        <v>CENTRE-VAL DE LOIRE</v>
      </c>
      <c r="F621" s="1">
        <f>SUMIFS(bdd_V102[Activité combinée],bdd_V102[FINESS Géographique],A621)</f>
        <v>9383</v>
      </c>
      <c r="G621" s="1" t="str">
        <f>_xlfn.XLOOKUP(A621,bdd_V102[FINESS Géographique],bdd_V102[Validation prérequis SUN-ES],"")</f>
        <v>Oui</v>
      </c>
    </row>
    <row r="622" spans="1:7">
      <c r="A622" s="1">
        <v>370007569</v>
      </c>
      <c r="B622" t="str">
        <f>_xlfn.XLOOKUP(A622,bdd_V102[FINESS Géographique],bdd_V102[[Raison sociale ]],"")</f>
        <v>PÔLE SANTE LEONARD DE VINCI</v>
      </c>
      <c r="C622" s="146">
        <f>_xlfn.XLOOKUP(A622,bdd_V102[FINESS Géographique],bdd_V102[FINESS juridique],"")</f>
        <v>370007528</v>
      </c>
      <c r="D622" t="str">
        <f>_xlfn.XLOOKUP(C622,bdd_V102[FINESS juridique],bdd_V102[Raison sociale juridique],"")</f>
        <v>SA PÃ”LE SANTE LEONARD DE VINCI</v>
      </c>
      <c r="E622" s="1" t="str">
        <f>_xlfn.XLOOKUP(C622,bdd_V102[FINESS juridique],bdd_V102[[Région du FINESS juridique ]],"")</f>
        <v>CENTRE-VAL DE LOIRE</v>
      </c>
      <c r="F622" s="1">
        <f>SUMIFS(bdd_V102[Activité combinée],bdd_V102[FINESS Géographique],A622)</f>
        <v>140223</v>
      </c>
      <c r="G622" s="1" t="str">
        <f>_xlfn.XLOOKUP(A622,bdd_V102[FINESS Géographique],bdd_V102[Validation prérequis SUN-ES],"")</f>
        <v>Oui</v>
      </c>
    </row>
    <row r="623" spans="1:7">
      <c r="A623" s="1">
        <v>370102659</v>
      </c>
      <c r="B623" t="str">
        <f>_xlfn.XLOOKUP(A623,bdd_V102[FINESS Géographique],bdd_V102[[Raison sociale ]],"")</f>
        <v>SERVICE USLD PSY BATIMENT LE CEDRE</v>
      </c>
      <c r="C623" s="146">
        <f>_xlfn.XLOOKUP(A623,bdd_V102[FINESS Géographique],bdd_V102[FINESS juridique],"")</f>
        <v>370013054</v>
      </c>
      <c r="D623" t="str">
        <f>_xlfn.XLOOKUP(C623,bdd_V102[FINESS juridique],bdd_V102[Raison sociale juridique],"")</f>
        <v>POLE DE SANTE MENTALE LA CONFLUENCE</v>
      </c>
      <c r="E623" s="1" t="str">
        <f>_xlfn.XLOOKUP(C623,bdd_V102[FINESS juridique],bdd_V102[[Région du FINESS juridique ]],"")</f>
        <v>CENTRE-VAL DE LOIRE</v>
      </c>
      <c r="F623" s="1">
        <f>SUMIFS(bdd_V102[Activité combinée],bdd_V102[FINESS Géographique],A623)</f>
        <v>14621.5</v>
      </c>
      <c r="G623" s="1" t="str">
        <f>_xlfn.XLOOKUP(A623,bdd_V102[FINESS Géographique],bdd_V102[Validation prérequis SUN-ES],"")</f>
        <v>Non</v>
      </c>
    </row>
    <row r="624" spans="1:7">
      <c r="A624" s="1">
        <v>370000119</v>
      </c>
      <c r="B624" t="str">
        <f>_xlfn.XLOOKUP(A624,bdd_V102[FINESS Géographique],bdd_V102[[Raison sociale ]],"")</f>
        <v>CLINIQUE VONTES</v>
      </c>
      <c r="C624" s="146">
        <f>_xlfn.XLOOKUP(A624,bdd_V102[FINESS Géographique],bdd_V102[FINESS juridique],"")</f>
        <v>370013062</v>
      </c>
      <c r="D624" t="str">
        <f>_xlfn.XLOOKUP(C624,bdd_V102[FINESS juridique],bdd_V102[Raison sociale juridique],"")</f>
        <v>CLINIQUE DE VONTES</v>
      </c>
      <c r="E624" s="1" t="str">
        <f>_xlfn.XLOOKUP(C624,bdd_V102[FINESS juridique],bdd_V102[[Région du FINESS juridique ]],"")</f>
        <v>CENTRE-VAL DE LOIRE</v>
      </c>
      <c r="F624" s="1">
        <f>SUMIFS(bdd_V102[Activité combinée],bdd_V102[FINESS Géographique],A624)</f>
        <v>26302.5</v>
      </c>
      <c r="G624" s="1" t="str">
        <f>_xlfn.XLOOKUP(A624,bdd_V102[FINESS Géographique],bdd_V102[Validation prérequis SUN-ES],"")</f>
        <v>Non</v>
      </c>
    </row>
    <row r="625" spans="1:7">
      <c r="A625" s="1">
        <v>370013286</v>
      </c>
      <c r="B625" t="str">
        <f>_xlfn.XLOOKUP(A625,bdd_V102[FINESS Géographique],bdd_V102[[Raison sociale ]],"")</f>
        <v>GCS CHIRURGIE EN CHINONAIS - ET</v>
      </c>
      <c r="C625" s="146">
        <f>_xlfn.XLOOKUP(A625,bdd_V102[FINESS Géographique],bdd_V102[FINESS juridique],"")</f>
        <v>370013278</v>
      </c>
      <c r="D625" t="str">
        <f>_xlfn.XLOOKUP(C625,bdd_V102[FINESS juridique],bdd_V102[Raison sociale juridique],"")</f>
        <v>GCS CHIRURGIE EN CHINONAIS</v>
      </c>
      <c r="E625" s="1" t="str">
        <f>_xlfn.XLOOKUP(C625,bdd_V102[FINESS juridique],bdd_V102[[Région du FINESS juridique ]],"")</f>
        <v>CENTRE-VAL DE LOIRE</v>
      </c>
      <c r="F625" s="1">
        <f>SUMIFS(bdd_V102[Activité combinée],bdd_V102[FINESS Géographique],A625)</f>
        <v>9558.5</v>
      </c>
      <c r="G625" s="1" t="str">
        <f>_xlfn.XLOOKUP(A625,bdd_V102[FINESS Géographique],bdd_V102[Validation prérequis SUN-ES],"")</f>
        <v>Non</v>
      </c>
    </row>
    <row r="626" spans="1:7">
      <c r="A626" s="1">
        <v>370000093</v>
      </c>
      <c r="B626" t="str">
        <f>_xlfn.XLOOKUP(A626,bdd_V102[FINESS Géographique],bdd_V102[[Raison sociale ]],"")</f>
        <v>SAS NOUVELLE CLINIQUE DE TOURS +</v>
      </c>
      <c r="C626" s="146">
        <f>_xlfn.XLOOKUP(A626,bdd_V102[FINESS Géographique],bdd_V102[FINESS juridique],"")</f>
        <v>370013468</v>
      </c>
      <c r="D626" t="str">
        <f>_xlfn.XLOOKUP(C626,bdd_V102[FINESS juridique],bdd_V102[Raison sociale juridique],"")</f>
        <v>NCT+ ST GATIEN ALLIANCE</v>
      </c>
      <c r="E626" s="1" t="str">
        <f>_xlfn.XLOOKUP(C626,bdd_V102[FINESS juridique],bdd_V102[[Région du FINESS juridique ]],"")</f>
        <v>CENTRE-VAL DE LOIRE</v>
      </c>
      <c r="F626" s="1">
        <f>SUMIFS(bdd_V102[Activité combinée],bdd_V102[FINESS Géographique],A626)</f>
        <v>119614.5</v>
      </c>
      <c r="G626" s="1" t="str">
        <f>_xlfn.XLOOKUP(A626,bdd_V102[FINESS Géographique],bdd_V102[Validation prérequis SUN-ES],"")</f>
        <v>Oui</v>
      </c>
    </row>
    <row r="627" spans="1:7">
      <c r="A627" s="1">
        <v>370015976</v>
      </c>
      <c r="B627" t="str">
        <f>_xlfn.XLOOKUP(A627,bdd_V102[FINESS Géographique],bdd_V102[[Raison sociale ]],"")</f>
        <v>CENTRE AMBULATOIRE DE TOURS</v>
      </c>
      <c r="C627" s="146">
        <f>_xlfn.XLOOKUP(A627,bdd_V102[FINESS Géographique],bdd_V102[FINESS juridique],"")</f>
        <v>370016065</v>
      </c>
      <c r="D627" t="str">
        <f>_xlfn.XLOOKUP(C627,bdd_V102[FINESS juridique],bdd_V102[Raison sociale juridique],"")</f>
        <v>SAS CTRE TOURENGEAU PSYCHIATRIE AMBU</v>
      </c>
      <c r="E627" s="1" t="str">
        <f>_xlfn.XLOOKUP(C627,bdd_V102[FINESS juridique],bdd_V102[[Région du FINESS juridique ]],"")</f>
        <v>CENTRE-VAL DE LOIRE</v>
      </c>
      <c r="F627" s="1">
        <f>SUMIFS(bdd_V102[Activité combinée],bdd_V102[FINESS Géographique],A627)</f>
        <v>720.25</v>
      </c>
      <c r="G627" s="1" t="str">
        <f>_xlfn.XLOOKUP(A627,bdd_V102[FINESS Géographique],bdd_V102[Validation prérequis SUN-ES],"")</f>
        <v>Non</v>
      </c>
    </row>
    <row r="628" spans="1:7">
      <c r="A628" s="1">
        <v>370100539</v>
      </c>
      <c r="B628" t="str">
        <f>_xlfn.XLOOKUP(A628,bdd_V102[FINESS Géographique],bdd_V102[[Raison sociale ]],"")</f>
        <v>MRF BOIS GIBERT</v>
      </c>
      <c r="C628" s="146">
        <f>_xlfn.XLOOKUP(A628,bdd_V102[FINESS Géographique],bdd_V102[FINESS juridique],"")</f>
        <v>370100935</v>
      </c>
      <c r="D628" t="str">
        <f>_xlfn.XLOOKUP(C628,bdd_V102[FINESS juridique],bdd_V102[Raison sociale juridique],"")</f>
        <v>MUTUELLE VYV3 CENTRE-VAL DE LOIRE</v>
      </c>
      <c r="E628" s="1" t="str">
        <f>_xlfn.XLOOKUP(C628,bdd_V102[FINESS juridique],bdd_V102[[Région du FINESS juridique ]],"")</f>
        <v>CENTRE-VAL DE LOIRE</v>
      </c>
      <c r="F628" s="1">
        <f>SUMIFS(bdd_V102[Activité combinée],bdd_V102[FINESS Géographique],A628)</f>
        <v>14804.5</v>
      </c>
      <c r="G628" s="1" t="str">
        <f>_xlfn.XLOOKUP(A628,bdd_V102[FINESS Géographique],bdd_V102[Validation prérequis SUN-ES],"")</f>
        <v>Oui</v>
      </c>
    </row>
    <row r="629" spans="1:7">
      <c r="A629" s="1">
        <v>380012658</v>
      </c>
      <c r="B629" t="str">
        <f>_xlfn.XLOOKUP(A629,bdd_V102[FINESS Géographique],bdd_V102[[Raison sociale ]],"")</f>
        <v>GROUPE HOSPIT. MUTUALISTE DE GRENOBLE</v>
      </c>
      <c r="C629" s="146">
        <f>_xlfn.XLOOKUP(A629,bdd_V102[FINESS Géographique],bdd_V102[FINESS juridique],"")</f>
        <v>380012609</v>
      </c>
      <c r="D629" t="str">
        <f>_xlfn.XLOOKUP(C629,bdd_V102[FINESS juridique],bdd_V102[Raison sociale juridique],"")</f>
        <v>UMGGHM</v>
      </c>
      <c r="E629" s="1" t="str">
        <f>_xlfn.XLOOKUP(C629,bdd_V102[FINESS juridique],bdd_V102[[Région du FINESS juridique ]],"")</f>
        <v>AUVERGNE-RHÔNE-ALPES</v>
      </c>
      <c r="F629" s="1">
        <f>SUMIFS(bdd_V102[Activité combinée],bdd_V102[FINESS Géographique],A629)</f>
        <v>133836</v>
      </c>
      <c r="G629" s="1" t="str">
        <f>_xlfn.XLOOKUP(A629,bdd_V102[FINESS Géographique],bdd_V102[Validation prérequis SUN-ES],"")</f>
        <v>Oui</v>
      </c>
    </row>
    <row r="630" spans="1:7">
      <c r="A630" s="1">
        <v>380013037</v>
      </c>
      <c r="B630" t="str">
        <f>_xlfn.XLOOKUP(A630,bdd_V102[FINESS Géographique],bdd_V102[[Raison sociale ]],"")</f>
        <v>CENTRE D'ENDOSCOPIE NORD ISERE</v>
      </c>
      <c r="C630" s="146">
        <f>_xlfn.XLOOKUP(A630,bdd_V102[FINESS Géographique],bdd_V102[FINESS juridique],"")</f>
        <v>380013011</v>
      </c>
      <c r="D630" t="str">
        <f>_xlfn.XLOOKUP(C630,bdd_V102[FINESS juridique],bdd_V102[Raison sociale juridique],"")</f>
        <v>SAS ENDO NORD ISERE</v>
      </c>
      <c r="E630" s="1" t="str">
        <f>_xlfn.XLOOKUP(C630,bdd_V102[FINESS juridique],bdd_V102[[Région du FINESS juridique ]],"")</f>
        <v>AUVERGNE-RHÔNE-ALPES</v>
      </c>
      <c r="F630" s="1">
        <f>SUMIFS(bdd_V102[Activité combinée],bdd_V102[FINESS Géographique],A630)</f>
        <v>5607</v>
      </c>
      <c r="G630" s="1" t="str">
        <f>_xlfn.XLOOKUP(A630,bdd_V102[FINESS Géographique],bdd_V102[Validation prérequis SUN-ES],"")</f>
        <v>Oui</v>
      </c>
    </row>
    <row r="631" spans="1:7">
      <c r="A631" s="1">
        <v>380017095</v>
      </c>
      <c r="B631" t="str">
        <f>_xlfn.XLOOKUP(A631,bdd_V102[FINESS Géographique],bdd_V102[[Raison sociale ]],"")</f>
        <v>CRF ST VINCENT DE PAUL</v>
      </c>
      <c r="C631" s="146">
        <f>_xlfn.XLOOKUP(A631,bdd_V102[FINESS Géographique],bdd_V102[FINESS juridique],"")</f>
        <v>380017087</v>
      </c>
      <c r="D631" t="str">
        <f>_xlfn.XLOOKUP(C631,bdd_V102[FINESS juridique],bdd_V102[Raison sociale juridique],"")</f>
        <v>ASSOCIATION CRF ST VINCENT DE PAUL</v>
      </c>
      <c r="E631" s="1" t="str">
        <f>_xlfn.XLOOKUP(C631,bdd_V102[FINESS juridique],bdd_V102[[Région du FINESS juridique ]],"")</f>
        <v>AUVERGNE-RHÔNE-ALPES</v>
      </c>
      <c r="F631" s="1">
        <f>SUMIFS(bdd_V102[Activité combinée],bdd_V102[FINESS Géographique],A631)</f>
        <v>11357.5</v>
      </c>
      <c r="G631" s="1" t="str">
        <f>_xlfn.XLOOKUP(A631,bdd_V102[FINESS Géographique],bdd_V102[Validation prérequis SUN-ES],"")</f>
        <v>Oui</v>
      </c>
    </row>
    <row r="632" spans="1:7">
      <c r="A632" s="1">
        <v>380780288</v>
      </c>
      <c r="B632" t="str">
        <f>_xlfn.XLOOKUP(A632,bdd_V102[FINESS Géographique],bdd_V102[[Raison sociale ]],"")</f>
        <v>NOUVELLE CLINIQUE DE CHARTREUSE</v>
      </c>
      <c r="C632" s="146">
        <f>_xlfn.XLOOKUP(A632,bdd_V102[FINESS Géographique],bdd_V102[FINESS juridique],"")</f>
        <v>380019224</v>
      </c>
      <c r="D632" t="str">
        <f>_xlfn.XLOOKUP(C632,bdd_V102[FINESS juridique],bdd_V102[Raison sociale juridique],"")</f>
        <v>NOUVELLE CLINIQUE DE CHARTREUSE</v>
      </c>
      <c r="E632" s="1" t="str">
        <f>_xlfn.XLOOKUP(C632,bdd_V102[FINESS juridique],bdd_V102[[Région du FINESS juridique ]],"")</f>
        <v>AUVERGNE-RHÔNE-ALPES</v>
      </c>
      <c r="F632" s="1">
        <f>SUMIFS(bdd_V102[Activité combinée],bdd_V102[FINESS Géographique],A632)</f>
        <v>15619</v>
      </c>
      <c r="G632" s="1" t="str">
        <f>_xlfn.XLOOKUP(A632,bdd_V102[FINESS Géographique],bdd_V102[Validation prérequis SUN-ES],"")</f>
        <v>Oui</v>
      </c>
    </row>
    <row r="633" spans="1:7">
      <c r="A633" s="1">
        <v>380020123</v>
      </c>
      <c r="B633" t="str">
        <f>_xlfn.XLOOKUP(A633,bdd_V102[FINESS Géographique],bdd_V102[[Raison sociale ]],"")</f>
        <v>CLINIQUE DES COTES DU RHONE</v>
      </c>
      <c r="C633" s="146">
        <f>_xlfn.XLOOKUP(A633,bdd_V102[FINESS Géographique],bdd_V102[FINESS juridique],"")</f>
        <v>380021139</v>
      </c>
      <c r="D633" t="str">
        <f>_xlfn.XLOOKUP(C633,bdd_V102[FINESS juridique],bdd_V102[Raison sociale juridique],"")</f>
        <v>CLINIQUE DES COTES DU RHONE</v>
      </c>
      <c r="E633" s="1" t="str">
        <f>_xlfn.XLOOKUP(C633,bdd_V102[FINESS juridique],bdd_V102[[Région du FINESS juridique ]],"")</f>
        <v>AUVERGNE-RHÔNE-ALPES</v>
      </c>
      <c r="F633" s="1">
        <f>SUMIFS(bdd_V102[Activité combinée],bdd_V102[FINESS Géographique],A633)</f>
        <v>19911.5</v>
      </c>
      <c r="G633" s="1" t="str">
        <f>_xlfn.XLOOKUP(A633,bdd_V102[FINESS Géographique],bdd_V102[Validation prérequis SUN-ES],"")</f>
        <v>Oui</v>
      </c>
    </row>
    <row r="634" spans="1:7">
      <c r="A634" s="1">
        <v>380780296</v>
      </c>
      <c r="B634" t="str">
        <f>_xlfn.XLOOKUP(A634,bdd_V102[FINESS Géographique],bdd_V102[[Raison sociale ]],"")</f>
        <v>CLINIQUE DU DAUPHINE</v>
      </c>
      <c r="C634" s="146">
        <f>_xlfn.XLOOKUP(A634,bdd_V102[FINESS Géographique],bdd_V102[FINESS juridique],"")</f>
        <v>380021550</v>
      </c>
      <c r="D634" t="str">
        <f>_xlfn.XLOOKUP(C634,bdd_V102[FINESS juridique],bdd_V102[Raison sociale juridique],"")</f>
        <v>CLINIQUE DU DAUPHINE</v>
      </c>
      <c r="E634" s="1" t="str">
        <f>_xlfn.XLOOKUP(C634,bdd_V102[FINESS juridique],bdd_V102[[Région du FINESS juridique ]],"")</f>
        <v>AUVERGNE-RHÔNE-ALPES</v>
      </c>
      <c r="F634" s="1">
        <f>SUMIFS(bdd_V102[Activité combinée],bdd_V102[FINESS Géographique],A634)</f>
        <v>24907</v>
      </c>
      <c r="G634" s="1" t="str">
        <f>_xlfn.XLOOKUP(A634,bdd_V102[FINESS Géographique],bdd_V102[Validation prérequis SUN-ES],"")</f>
        <v>Oui</v>
      </c>
    </row>
    <row r="635" spans="1:7">
      <c r="A635" s="1">
        <v>380802512</v>
      </c>
      <c r="B635" t="str">
        <f>_xlfn.XLOOKUP(A635,bdd_V102[FINESS Géographique],bdd_V102[[Raison sociale ]],"")</f>
        <v>USLD M.PHILIBERT SAINT MARTIN D'HERES</v>
      </c>
      <c r="C635" s="146">
        <f>_xlfn.XLOOKUP(A635,bdd_V102[FINESS Géographique],bdd_V102[FINESS juridique],"")</f>
        <v>380793265</v>
      </c>
      <c r="D635" t="str">
        <f>_xlfn.XLOOKUP(C635,bdd_V102[FINESS juridique],bdd_V102[Raison sociale juridique],"")</f>
        <v>MUTUALITE FRANCAISE ISERE SSAM</v>
      </c>
      <c r="E635" s="1" t="str">
        <f>_xlfn.XLOOKUP(C635,bdd_V102[FINESS juridique],bdd_V102[[Région du FINESS juridique ]],"")</f>
        <v>AUVERGNE-RHÔNE-ALPES</v>
      </c>
      <c r="F635" s="1">
        <f>SUMIFS(bdd_V102[Activité combinée],bdd_V102[FINESS Géographique],A635)</f>
        <v>8054</v>
      </c>
      <c r="G635" s="1" t="str">
        <f>_xlfn.XLOOKUP(A635,bdd_V102[FINESS Géographique],bdd_V102[Validation prérequis SUN-ES],"")</f>
        <v>Non</v>
      </c>
    </row>
    <row r="636" spans="1:7">
      <c r="A636" s="1">
        <v>70004726</v>
      </c>
      <c r="B636" t="str">
        <f>_xlfn.XLOOKUP(A636,bdd_V102[FINESS Géographique],bdd_V102[[Raison sociale ]],"")</f>
        <v>AGDUC CENTRE DE DIALYSE AUBENAS</v>
      </c>
      <c r="C636" s="146">
        <f>_xlfn.XLOOKUP(A636,bdd_V102[FINESS Géographique],bdd_V102[FINESS juridique],"")</f>
        <v>380793802</v>
      </c>
      <c r="D636" t="str">
        <f>_xlfn.XLOOKUP(C636,bdd_V102[FINESS juridique],bdd_V102[Raison sociale juridique],"")</f>
        <v xml:space="preserve">	AGDUC</v>
      </c>
      <c r="E636" s="1" t="str">
        <f>_xlfn.XLOOKUP(C636,bdd_V102[FINESS juridique],bdd_V102[[Région du FINESS juridique ]],"")</f>
        <v>AUVERGNE-RHÔNE-ALPES</v>
      </c>
      <c r="F636" s="1">
        <f>SUMIFS(bdd_V102[Activité combinée],bdd_V102[FINESS Géographique],A636)</f>
        <v>3296</v>
      </c>
      <c r="G636" s="1" t="str">
        <f>_xlfn.XLOOKUP(A636,bdd_V102[FINESS Géographique],bdd_V102[Validation prérequis SUN-ES],"")</f>
        <v>Non</v>
      </c>
    </row>
    <row r="637" spans="1:7">
      <c r="A637" s="1">
        <v>260001631</v>
      </c>
      <c r="B637" t="str">
        <f>_xlfn.XLOOKUP(A637,bdd_V102[FINESS Géographique],bdd_V102[[Raison sociale ]],"")</f>
        <v>AGDUC CENTRE DE DIALYSE MONTELIMAR</v>
      </c>
      <c r="C637" s="146">
        <f>_xlfn.XLOOKUP(A637,bdd_V102[FINESS Géographique],bdd_V102[FINESS juridique],"")</f>
        <v>380793802</v>
      </c>
      <c r="D637" t="str">
        <f>_xlfn.XLOOKUP(C637,bdd_V102[FINESS juridique],bdd_V102[Raison sociale juridique],"")</f>
        <v xml:space="preserve">	AGDUC</v>
      </c>
      <c r="E637" s="1" t="str">
        <f>_xlfn.XLOOKUP(C637,bdd_V102[FINESS juridique],bdd_V102[[Région du FINESS juridique ]],"")</f>
        <v>AUVERGNE-RHÔNE-ALPES</v>
      </c>
      <c r="F637" s="1">
        <f>SUMIFS(bdd_V102[Activité combinée],bdd_V102[FINESS Géographique],A637)</f>
        <v>8107.5</v>
      </c>
      <c r="G637" s="1" t="str">
        <f>_xlfn.XLOOKUP(A637,bdd_V102[FINESS Géographique],bdd_V102[Validation prérequis SUN-ES],"")</f>
        <v>Non</v>
      </c>
    </row>
    <row r="638" spans="1:7">
      <c r="A638" s="1">
        <v>260003215</v>
      </c>
      <c r="B638" t="str">
        <f>_xlfn.XLOOKUP(A638,bdd_V102[FINESS Géographique],bdd_V102[[Raison sociale ]],"")</f>
        <v>AGDUC VALENCE / MARECHAL JUIN</v>
      </c>
      <c r="C638" s="146">
        <f>_xlfn.XLOOKUP(A638,bdd_V102[FINESS Géographique],bdd_V102[FINESS juridique],"")</f>
        <v>380793802</v>
      </c>
      <c r="D638" t="str">
        <f>_xlfn.XLOOKUP(C638,bdd_V102[FINESS juridique],bdd_V102[Raison sociale juridique],"")</f>
        <v xml:space="preserve">	AGDUC</v>
      </c>
      <c r="E638" s="1" t="str">
        <f>_xlfn.XLOOKUP(C638,bdd_V102[FINESS juridique],bdd_V102[[Région du FINESS juridique ]],"")</f>
        <v>AUVERGNE-RHÔNE-ALPES</v>
      </c>
      <c r="F638" s="1">
        <f>SUMIFS(bdd_V102[Activité combinée],bdd_V102[FINESS Géographique],A638)</f>
        <v>5494</v>
      </c>
      <c r="G638" s="1" t="str">
        <f>_xlfn.XLOOKUP(A638,bdd_V102[FINESS Géographique],bdd_V102[Validation prérequis SUN-ES],"")</f>
        <v>Non</v>
      </c>
    </row>
    <row r="639" spans="1:7">
      <c r="A639" s="1">
        <v>380784801</v>
      </c>
      <c r="B639" t="str">
        <f>_xlfn.XLOOKUP(A639,bdd_V102[FINESS Géographique],bdd_V102[[Raison sociale ]],"")</f>
        <v>AGDUC CENTRE DE DIALYSE LA TRONCHE</v>
      </c>
      <c r="C639" s="146">
        <f>_xlfn.XLOOKUP(A639,bdd_V102[FINESS Géographique],bdd_V102[FINESS juridique],"")</f>
        <v>380793802</v>
      </c>
      <c r="D639" t="str">
        <f>_xlfn.XLOOKUP(C639,bdd_V102[FINESS juridique],bdd_V102[Raison sociale juridique],"")</f>
        <v xml:space="preserve">	AGDUC</v>
      </c>
      <c r="E639" s="1" t="str">
        <f>_xlfn.XLOOKUP(C639,bdd_V102[FINESS juridique],bdd_V102[[Région du FINESS juridique ]],"")</f>
        <v>AUVERGNE-RHÔNE-ALPES</v>
      </c>
      <c r="F639" s="1">
        <f>SUMIFS(bdd_V102[Activité combinée],bdd_V102[FINESS Géographique],A639)</f>
        <v>15387</v>
      </c>
      <c r="G639" s="1" t="str">
        <f>_xlfn.XLOOKUP(A639,bdd_V102[FINESS Géographique],bdd_V102[Validation prérequis SUN-ES],"")</f>
        <v>Non</v>
      </c>
    </row>
    <row r="640" spans="1:7">
      <c r="A640" s="1">
        <v>380803965</v>
      </c>
      <c r="B640" t="str">
        <f>_xlfn.XLOOKUP(A640,bdd_V102[FINESS Géographique],bdd_V102[[Raison sociale ]],"")</f>
        <v>AGDUC CENTRE DE DIALYSE VOIRON</v>
      </c>
      <c r="C640" s="146">
        <f>_xlfn.XLOOKUP(A640,bdd_V102[FINESS Géographique],bdd_V102[FINESS juridique],"")</f>
        <v>380793802</v>
      </c>
      <c r="D640" t="str">
        <f>_xlfn.XLOOKUP(C640,bdd_V102[FINESS juridique],bdd_V102[Raison sociale juridique],"")</f>
        <v xml:space="preserve">	AGDUC</v>
      </c>
      <c r="E640" s="1" t="str">
        <f>_xlfn.XLOOKUP(C640,bdd_V102[FINESS juridique],bdd_V102[[Région du FINESS juridique ]],"")</f>
        <v>AUVERGNE-RHÔNE-ALPES</v>
      </c>
      <c r="F640" s="1">
        <f>SUMIFS(bdd_V102[Activité combinée],bdd_V102[FINESS Géographique],A640)</f>
        <v>5004.5</v>
      </c>
      <c r="G640" s="1" t="str">
        <f>_xlfn.XLOOKUP(A640,bdd_V102[FINESS Géographique],bdd_V102[Validation prérequis SUN-ES],"")</f>
        <v>Non</v>
      </c>
    </row>
    <row r="641" spans="1:7">
      <c r="A641" s="1">
        <v>380012799</v>
      </c>
      <c r="B641" t="str">
        <f>_xlfn.XLOOKUP(A641,bdd_V102[FINESS Géographique],bdd_V102[[Raison sociale ]],"")</f>
        <v>ESMPI SITE BOURGOIN-JALLIEU</v>
      </c>
      <c r="C641" s="146">
        <f>_xlfn.XLOOKUP(A641,bdd_V102[FINESS Géographique],bdd_V102[FINESS juridique],"")</f>
        <v>380794297</v>
      </c>
      <c r="D641" t="str">
        <f>_xlfn.XLOOKUP(C641,bdd_V102[FINESS juridique],bdd_V102[Raison sociale juridique],"")</f>
        <v>FONDATION GEORGES BOISSEL</v>
      </c>
      <c r="E641" s="1" t="str">
        <f>_xlfn.XLOOKUP(C641,bdd_V102[FINESS juridique],bdd_V102[[Région du FINESS juridique ]],"")</f>
        <v>AUVERGNE-RHÔNE-ALPES</v>
      </c>
      <c r="F641" s="1">
        <f>SUMIFS(bdd_V102[Activité combinée],bdd_V102[FINESS Géographique],A641)</f>
        <v>14668.5</v>
      </c>
      <c r="G641" s="1" t="str">
        <f>_xlfn.XLOOKUP(A641,bdd_V102[FINESS Géographique],bdd_V102[Validation prérequis SUN-ES],"")</f>
        <v>Oui</v>
      </c>
    </row>
    <row r="642" spans="1:7">
      <c r="A642" s="1">
        <v>380012849</v>
      </c>
      <c r="B642" t="str">
        <f>_xlfn.XLOOKUP(A642,bdd_V102[FINESS Géographique],bdd_V102[[Raison sociale ]],"")</f>
        <v>HJ ADULTES VILLEFONTAINE</v>
      </c>
      <c r="C642" s="146">
        <f>_xlfn.XLOOKUP(A642,bdd_V102[FINESS Géographique],bdd_V102[FINESS juridique],"")</f>
        <v>380794297</v>
      </c>
      <c r="D642" t="str">
        <f>_xlfn.XLOOKUP(C642,bdd_V102[FINESS juridique],bdd_V102[Raison sociale juridique],"")</f>
        <v>FONDATION GEORGES BOISSEL</v>
      </c>
      <c r="E642" s="1" t="str">
        <f>_xlfn.XLOOKUP(C642,bdd_V102[FINESS juridique],bdd_V102[[Région du FINESS juridique ]],"")</f>
        <v>AUVERGNE-RHÔNE-ALPES</v>
      </c>
      <c r="F642" s="1">
        <f>SUMIFS(bdd_V102[Activité combinée],bdd_V102[FINESS Géographique],A642)</f>
        <v>1624</v>
      </c>
      <c r="G642" s="1" t="str">
        <f>_xlfn.XLOOKUP(A642,bdd_V102[FINESS Géographique],bdd_V102[Validation prérequis SUN-ES],"")</f>
        <v>Non</v>
      </c>
    </row>
    <row r="643" spans="1:7">
      <c r="A643" s="1">
        <v>380013359</v>
      </c>
      <c r="B643" t="str">
        <f>_xlfn.XLOOKUP(A643,bdd_V102[FINESS Géographique],bdd_V102[[Raison sociale ]],"")</f>
        <v>HJ ADULTES BOURGOIN LES LILATTES</v>
      </c>
      <c r="C643" s="146">
        <f>_xlfn.XLOOKUP(A643,bdd_V102[FINESS Géographique],bdd_V102[FINESS juridique],"")</f>
        <v>380794297</v>
      </c>
      <c r="D643" t="str">
        <f>_xlfn.XLOOKUP(C643,bdd_V102[FINESS juridique],bdd_V102[Raison sociale juridique],"")</f>
        <v>FONDATION GEORGES BOISSEL</v>
      </c>
      <c r="E643" s="1" t="str">
        <f>_xlfn.XLOOKUP(C643,bdd_V102[FINESS juridique],bdd_V102[[Région du FINESS juridique ]],"")</f>
        <v>AUVERGNE-RHÔNE-ALPES</v>
      </c>
      <c r="F643" s="1">
        <f>SUMIFS(bdd_V102[Activité combinée],bdd_V102[FINESS Géographique],A643)</f>
        <v>861.75</v>
      </c>
      <c r="G643" s="1" t="str">
        <f>_xlfn.XLOOKUP(A643,bdd_V102[FINESS Géographique],bdd_V102[Validation prérequis SUN-ES],"")</f>
        <v>Non</v>
      </c>
    </row>
    <row r="644" spans="1:7">
      <c r="A644" s="1">
        <v>380015461</v>
      </c>
      <c r="B644" t="str">
        <f>_xlfn.XLOOKUP(A644,bdd_V102[FINESS Géographique],bdd_V102[[Raison sociale ]],"")</f>
        <v>HJ ADULTES LA TOUR DU PIN L'ORANGERIE</v>
      </c>
      <c r="C644" s="146">
        <f>_xlfn.XLOOKUP(A644,bdd_V102[FINESS Géographique],bdd_V102[FINESS juridique],"")</f>
        <v>380794297</v>
      </c>
      <c r="D644" t="str">
        <f>_xlfn.XLOOKUP(C644,bdd_V102[FINESS juridique],bdd_V102[Raison sociale juridique],"")</f>
        <v>FONDATION GEORGES BOISSEL</v>
      </c>
      <c r="E644" s="1" t="str">
        <f>_xlfn.XLOOKUP(C644,bdd_V102[FINESS juridique],bdd_V102[[Région du FINESS juridique ]],"")</f>
        <v>AUVERGNE-RHÔNE-ALPES</v>
      </c>
      <c r="F644" s="1">
        <f>SUMIFS(bdd_V102[Activité combinée],bdd_V102[FINESS Géographique],A644)</f>
        <v>1548</v>
      </c>
      <c r="G644" s="1" t="str">
        <f>_xlfn.XLOOKUP(A644,bdd_V102[FINESS Géographique],bdd_V102[Validation prérequis SUN-ES],"")</f>
        <v>Non</v>
      </c>
    </row>
    <row r="645" spans="1:7">
      <c r="A645" s="1">
        <v>380019372</v>
      </c>
      <c r="B645" t="str">
        <f>_xlfn.XLOOKUP(A645,bdd_V102[FINESS Géographique],bdd_V102[[Raison sociale ]],"")</f>
        <v>ESMPI SITE DE MALISSOL</v>
      </c>
      <c r="C645" s="146">
        <f>_xlfn.XLOOKUP(A645,bdd_V102[FINESS Géographique],bdd_V102[FINESS juridique],"")</f>
        <v>380794297</v>
      </c>
      <c r="D645" t="str">
        <f>_xlfn.XLOOKUP(C645,bdd_V102[FINESS juridique],bdd_V102[Raison sociale juridique],"")</f>
        <v>FONDATION GEORGES BOISSEL</v>
      </c>
      <c r="E645" s="1" t="str">
        <f>_xlfn.XLOOKUP(C645,bdd_V102[FINESS juridique],bdd_V102[[Région du FINESS juridique ]],"")</f>
        <v>AUVERGNE-RHÔNE-ALPES</v>
      </c>
      <c r="F645" s="1">
        <f>SUMIFS(bdd_V102[Activité combinée],bdd_V102[FINESS Géographique],A645)</f>
        <v>1390.75</v>
      </c>
      <c r="G645" s="1" t="str">
        <f>_xlfn.XLOOKUP(A645,bdd_V102[FINESS Géographique],bdd_V102[Validation prérequis SUN-ES],"")</f>
        <v>Non</v>
      </c>
    </row>
    <row r="646" spans="1:7">
      <c r="A646" s="1">
        <v>380020537</v>
      </c>
      <c r="B646" t="str">
        <f>_xlfn.XLOOKUP(A646,bdd_V102[FINESS Géographique],bdd_V102[[Raison sociale ]],"")</f>
        <v>ESMPI SITE VIENNE</v>
      </c>
      <c r="C646" s="146">
        <f>_xlfn.XLOOKUP(A646,bdd_V102[FINESS Géographique],bdd_V102[FINESS juridique],"")</f>
        <v>380794297</v>
      </c>
      <c r="D646" t="str">
        <f>_xlfn.XLOOKUP(C646,bdd_V102[FINESS juridique],bdd_V102[Raison sociale juridique],"")</f>
        <v>FONDATION GEORGES BOISSEL</v>
      </c>
      <c r="E646" s="1" t="str">
        <f>_xlfn.XLOOKUP(C646,bdd_V102[FINESS juridique],bdd_V102[[Région du FINESS juridique ]],"")</f>
        <v>AUVERGNE-RHÔNE-ALPES</v>
      </c>
      <c r="F646" s="1">
        <f>SUMIFS(bdd_V102[Activité combinée],bdd_V102[FINESS Géographique],A646)</f>
        <v>7076.5</v>
      </c>
      <c r="G646" s="1" t="str">
        <f>_xlfn.XLOOKUP(A646,bdd_V102[FINESS Géographique],bdd_V102[Validation prérequis SUN-ES],"")</f>
        <v>Non</v>
      </c>
    </row>
    <row r="647" spans="1:7">
      <c r="A647" s="1">
        <v>380027045</v>
      </c>
      <c r="B647" t="str">
        <f>_xlfn.XLOOKUP(A647,bdd_V102[FINESS Géographique],bdd_V102[[Raison sociale ]],"")</f>
        <v>HDJ ENFANTS VIENNE</v>
      </c>
      <c r="C647" s="146">
        <f>_xlfn.XLOOKUP(A647,bdd_V102[FINESS Géographique],bdd_V102[FINESS juridique],"")</f>
        <v>380794297</v>
      </c>
      <c r="D647" t="str">
        <f>_xlfn.XLOOKUP(C647,bdd_V102[FINESS juridique],bdd_V102[Raison sociale juridique],"")</f>
        <v>FONDATION GEORGES BOISSEL</v>
      </c>
      <c r="E647" s="1" t="str">
        <f>_xlfn.XLOOKUP(C647,bdd_V102[FINESS juridique],bdd_V102[[Région du FINESS juridique ]],"")</f>
        <v>AUVERGNE-RHÔNE-ALPES</v>
      </c>
      <c r="F647" s="1">
        <f>SUMIFS(bdd_V102[Activité combinée],bdd_V102[FINESS Géographique],A647)</f>
        <v>1</v>
      </c>
      <c r="G647" s="1" t="str">
        <f>_xlfn.XLOOKUP(A647,bdd_V102[FINESS Géographique],bdd_V102[Validation prérequis SUN-ES],"")</f>
        <v>Non</v>
      </c>
    </row>
    <row r="648" spans="1:7">
      <c r="A648" s="1">
        <v>380785956</v>
      </c>
      <c r="B648" t="str">
        <f>_xlfn.XLOOKUP(A648,bdd_V102[FINESS Géographique],bdd_V102[[Raison sociale ]],"")</f>
        <v>CLINIQUE DES CEDRES</v>
      </c>
      <c r="C648" s="146">
        <f>_xlfn.XLOOKUP(A648,bdd_V102[FINESS Géographique],bdd_V102[FINESS juridique],"")</f>
        <v>380795211</v>
      </c>
      <c r="D648" t="str">
        <f>_xlfn.XLOOKUP(C648,bdd_V102[FINESS juridique],bdd_V102[Raison sociale juridique],"")</f>
        <v>CLINIQUE DES CEDRES</v>
      </c>
      <c r="E648" s="1" t="str">
        <f>_xlfn.XLOOKUP(C648,bdd_V102[FINESS juridique],bdd_V102[[Région du FINESS juridique ]],"")</f>
        <v>AUVERGNE-RHÔNE-ALPES</v>
      </c>
      <c r="F648" s="1">
        <f>SUMIFS(bdd_V102[Activité combinée],bdd_V102[FINESS Géographique],A648)</f>
        <v>59932</v>
      </c>
      <c r="G648" s="1" t="str">
        <f>_xlfn.XLOOKUP(A648,bdd_V102[FINESS Géographique],bdd_V102[Validation prérequis SUN-ES],"")</f>
        <v>Non</v>
      </c>
    </row>
    <row r="649" spans="1:7">
      <c r="A649" s="1">
        <v>380786442</v>
      </c>
      <c r="B649" t="str">
        <f>_xlfn.XLOOKUP(A649,bdd_V102[FINESS Géographique],bdd_V102[[Raison sociale ]],"")</f>
        <v>CLINIQUE BELLEDONNE</v>
      </c>
      <c r="C649" s="146">
        <f>_xlfn.XLOOKUP(A649,bdd_V102[FINESS Géographique],bdd_V102[FINESS juridique],"")</f>
        <v>380798025</v>
      </c>
      <c r="D649" t="str">
        <f>_xlfn.XLOOKUP(C649,bdd_V102[FINESS juridique],bdd_V102[Raison sociale juridique],"")</f>
        <v>CLINIQUE BELLEDONNE</v>
      </c>
      <c r="E649" s="1" t="str">
        <f>_xlfn.XLOOKUP(C649,bdd_V102[FINESS juridique],bdd_V102[[Région du FINESS juridique ]],"")</f>
        <v>AUVERGNE-RHÔNE-ALPES</v>
      </c>
      <c r="F649" s="1">
        <f>SUMIFS(bdd_V102[Activité combinée],bdd_V102[FINESS Géographique],A649)</f>
        <v>83215</v>
      </c>
      <c r="G649" s="1" t="str">
        <f>_xlfn.XLOOKUP(A649,bdd_V102[FINESS Géographique],bdd_V102[Validation prérequis SUN-ES],"")</f>
        <v>Oui</v>
      </c>
    </row>
    <row r="650" spans="1:7">
      <c r="A650" s="1">
        <v>380780197</v>
      </c>
      <c r="B650" t="str">
        <f>_xlfn.XLOOKUP(A650,bdd_V102[FINESS Géographique],bdd_V102[[Raison sociale ]],"")</f>
        <v>CLINIQUE ST VINCENT DE PAUL MATERNITE</v>
      </c>
      <c r="C650" s="146">
        <f>_xlfn.XLOOKUP(A650,bdd_V102[FINESS Géographique],bdd_V102[FINESS juridique],"")</f>
        <v>380798173</v>
      </c>
      <c r="D650" t="str">
        <f>_xlfn.XLOOKUP(C650,bdd_V102[FINESS juridique],bdd_V102[Raison sociale juridique],"")</f>
        <v>CLINIQUE ST VINCENT DE PAUL MATERNITE</v>
      </c>
      <c r="E650" s="1" t="str">
        <f>_xlfn.XLOOKUP(C650,bdd_V102[FINESS juridique],bdd_V102[[Région du FINESS juridique ]],"")</f>
        <v>AUVERGNE-RHÔNE-ALPES</v>
      </c>
      <c r="F650" s="1">
        <f>SUMIFS(bdd_V102[Activité combinée],bdd_V102[FINESS Géographique],A650)</f>
        <v>37125.5</v>
      </c>
      <c r="G650" s="1" t="str">
        <f>_xlfn.XLOOKUP(A650,bdd_V102[FINESS Géographique],bdd_V102[Validation prérequis SUN-ES],"")</f>
        <v>Oui</v>
      </c>
    </row>
    <row r="651" spans="1:7">
      <c r="A651" s="1">
        <v>380780379</v>
      </c>
      <c r="B651" t="str">
        <f>_xlfn.XLOOKUP(A651,bdd_V102[FINESS Géographique],bdd_V102[[Raison sociale ]],"")</f>
        <v>CENTRE DE PNEUMOLOGIE HENRI BAZIRE</v>
      </c>
      <c r="C651" s="146">
        <f>_xlfn.XLOOKUP(A651,bdd_V102[FINESS Géographique],bdd_V102[FINESS juridique],"")</f>
        <v>380798249</v>
      </c>
      <c r="D651" t="str">
        <f>_xlfn.XLOOKUP(C651,bdd_V102[FINESS juridique],bdd_V102[Raison sociale juridique],"")</f>
        <v>CENTRE DE PNEUMOLOGIE HENRI BAZIRE</v>
      </c>
      <c r="E651" s="1" t="str">
        <f>_xlfn.XLOOKUP(C651,bdd_V102[FINESS juridique],bdd_V102[[Région du FINESS juridique ]],"")</f>
        <v>AUVERGNE-RHÔNE-ALPES</v>
      </c>
      <c r="F651" s="1">
        <f>SUMIFS(bdd_V102[Activité combinée],bdd_V102[FINESS Géographique],A651)</f>
        <v>9690</v>
      </c>
      <c r="G651" s="1" t="str">
        <f>_xlfn.XLOOKUP(A651,bdd_V102[FINESS Géographique],bdd_V102[Validation prérequis SUN-ES],"")</f>
        <v>Oui</v>
      </c>
    </row>
    <row r="652" spans="1:7">
      <c r="A652" s="1">
        <v>380009928</v>
      </c>
      <c r="B652" t="str">
        <f>_xlfn.XLOOKUP(A652,bdd_V102[FINESS Géographique],bdd_V102[[Raison sociale ]],"")</f>
        <v>CENTRE MEDICAL ROCHEPLANE</v>
      </c>
      <c r="C652" s="146">
        <f>_xlfn.XLOOKUP(A652,bdd_V102[FINESS Géographique],bdd_V102[FINESS juridique],"")</f>
        <v>380804542</v>
      </c>
      <c r="D652" t="str">
        <f>_xlfn.XLOOKUP(C652,bdd_V102[FINESS juridique],bdd_V102[Raison sociale juridique],"")</f>
        <v>AUDAVIE</v>
      </c>
      <c r="E652" s="1" t="str">
        <f>_xlfn.XLOOKUP(C652,bdd_V102[FINESS juridique],bdd_V102[[Région du FINESS juridique ]],"")</f>
        <v>AUVERGNE-RHÔNE-ALPES</v>
      </c>
      <c r="F652" s="1">
        <f>SUMIFS(bdd_V102[Activité combinée],bdd_V102[FINESS Géographique],A652)</f>
        <v>33441</v>
      </c>
      <c r="G652" s="1" t="str">
        <f>_xlfn.XLOOKUP(A652,bdd_V102[FINESS Géographique],bdd_V102[Validation prérequis SUN-ES],"")</f>
        <v>Oui</v>
      </c>
    </row>
    <row r="653" spans="1:7">
      <c r="A653" s="1">
        <v>300017423</v>
      </c>
      <c r="B653" t="str">
        <f>_xlfn.XLOOKUP(A653,bdd_V102[FINESS Géographique],bdd_V102[[Raison sociale ]],"")</f>
        <v>CTRE MED L'EGREGORE CAVEIRAC AUDAVIE</v>
      </c>
      <c r="C653" s="146">
        <f>_xlfn.XLOOKUP(A653,bdd_V102[FINESS Géographique],bdd_V102[FINESS juridique],"")</f>
        <v>380804542</v>
      </c>
      <c r="D653" t="str">
        <f>_xlfn.XLOOKUP(C653,bdd_V102[FINESS juridique],bdd_V102[Raison sociale juridique],"")</f>
        <v>AUDAVIE</v>
      </c>
      <c r="E653" s="1" t="str">
        <f>_xlfn.XLOOKUP(C653,bdd_V102[FINESS juridique],bdd_V102[[Région du FINESS juridique ]],"")</f>
        <v>AUVERGNE-RHÔNE-ALPES</v>
      </c>
      <c r="F653" s="1">
        <f>SUMIFS(bdd_V102[Activité combinée],bdd_V102[FINESS Géographique],A653)</f>
        <v>9758.5</v>
      </c>
      <c r="G653" s="1" t="str">
        <f>_xlfn.XLOOKUP(A653,bdd_V102[FINESS Géographique],bdd_V102[Validation prérequis SUN-ES],"")</f>
        <v>Oui</v>
      </c>
    </row>
    <row r="654" spans="1:7">
      <c r="A654" s="1">
        <v>390780559</v>
      </c>
      <c r="B654" t="str">
        <f>_xlfn.XLOOKUP(A654,bdd_V102[FINESS Géographique],bdd_V102[[Raison sociale ]],"")</f>
        <v>CLINIQUE DU JURA</v>
      </c>
      <c r="C654" s="146">
        <f>_xlfn.XLOOKUP(A654,bdd_V102[FINESS Géographique],bdd_V102[FINESS juridique],"")</f>
        <v>390000180</v>
      </c>
      <c r="D654" t="str">
        <f>_xlfn.XLOOKUP(C654,bdd_V102[FINESS juridique],bdd_V102[Raison sociale juridique],"")</f>
        <v>CLINIQUE DU JURA</v>
      </c>
      <c r="E654" s="1" t="str">
        <f>_xlfn.XLOOKUP(C654,bdd_V102[FINESS juridique],bdd_V102[[Région du FINESS juridique ]],"")</f>
        <v>BOURGOGNE-FRANCHE-COMTÉ</v>
      </c>
      <c r="F654" s="1">
        <f>SUMIFS(bdd_V102[Activité combinée],bdd_V102[FINESS Géographique],A654)</f>
        <v>6507.5</v>
      </c>
      <c r="G654" s="1" t="str">
        <f>_xlfn.XLOOKUP(A654,bdd_V102[FINESS Géographique],bdd_V102[Validation prérequis SUN-ES],"")</f>
        <v>Oui</v>
      </c>
    </row>
    <row r="655" spans="1:7">
      <c r="A655" s="1">
        <v>390781193</v>
      </c>
      <c r="B655" t="str">
        <f>_xlfn.XLOOKUP(A655,bdd_V102[FINESS Géographique],bdd_V102[[Raison sociale ]],"")</f>
        <v>MAISON SOINS ADLCA BLETTERANS</v>
      </c>
      <c r="C655" s="146">
        <f>_xlfn.XLOOKUP(A655,bdd_V102[FINESS Géographique],bdd_V102[FINESS juridique],"")</f>
        <v>390000768</v>
      </c>
      <c r="D655" t="str">
        <f>_xlfn.XLOOKUP(C655,bdd_V102[FINESS juridique],bdd_V102[Raison sociale juridique],"")</f>
        <v>ADLCA ASSOC LUTTE CONTRE L'ALCOOLISME</v>
      </c>
      <c r="E655" s="1" t="str">
        <f>_xlfn.XLOOKUP(C655,bdd_V102[FINESS juridique],bdd_V102[[Région du FINESS juridique ]],"")</f>
        <v>BOURGOGNE-FRANCHE-COMTÉ</v>
      </c>
      <c r="F655" s="1">
        <f>SUMIFS(bdd_V102[Activité combinée],bdd_V102[FINESS Géographique],A655)</f>
        <v>11658</v>
      </c>
      <c r="G655" s="1" t="str">
        <f>_xlfn.XLOOKUP(A655,bdd_V102[FINESS Géographique],bdd_V102[Validation prérequis SUN-ES],"")</f>
        <v>Oui</v>
      </c>
    </row>
    <row r="656" spans="1:7">
      <c r="A656" s="1">
        <v>400780102</v>
      </c>
      <c r="B656" t="str">
        <f>_xlfn.XLOOKUP(A656,bdd_V102[FINESS Géographique],bdd_V102[[Raison sociale ]],"")</f>
        <v>CLINIQUE NAPOLEON</v>
      </c>
      <c r="C656" s="146">
        <f>_xlfn.XLOOKUP(A656,bdd_V102[FINESS Géographique],bdd_V102[FINESS juridique],"")</f>
        <v>400000055</v>
      </c>
      <c r="D656" t="str">
        <f>_xlfn.XLOOKUP(C656,bdd_V102[FINESS juridique],bdd_V102[Raison sociale juridique],"")</f>
        <v>SAS CLINIQUE NAPOLEON</v>
      </c>
      <c r="E656" s="1" t="str">
        <f>_xlfn.XLOOKUP(C656,bdd_V102[FINESS juridique],bdd_V102[[Région du FINESS juridique ]],"")</f>
        <v>NOUVELLE-AQUITAINE</v>
      </c>
      <c r="F656" s="1">
        <f>SUMIFS(bdd_V102[Activité combinée],bdd_V102[FINESS Géographique],A656)</f>
        <v>18129</v>
      </c>
      <c r="G656" s="1" t="str">
        <f>_xlfn.XLOOKUP(A656,bdd_V102[FINESS Géographique],bdd_V102[Validation prérequis SUN-ES],"")</f>
        <v>Oui</v>
      </c>
    </row>
    <row r="657" spans="1:7">
      <c r="A657" s="1">
        <v>400780342</v>
      </c>
      <c r="B657" t="str">
        <f>_xlfn.XLOOKUP(A657,bdd_V102[FINESS Géographique],bdd_V102[[Raison sociale ]],"")</f>
        <v>CLINIQUE JEAN LE BON</v>
      </c>
      <c r="C657" s="146">
        <f>_xlfn.XLOOKUP(A657,bdd_V102[FINESS Géographique],bdd_V102[FINESS juridique],"")</f>
        <v>400000196</v>
      </c>
      <c r="D657" t="str">
        <f>_xlfn.XLOOKUP(C657,bdd_V102[FINESS juridique],bdd_V102[Raison sociale juridique],"")</f>
        <v>SA CLINIQUE JEAN LE BON</v>
      </c>
      <c r="E657" s="1" t="str">
        <f>_xlfn.XLOOKUP(C657,bdd_V102[FINESS juridique],bdd_V102[[Région du FINESS juridique ]],"")</f>
        <v>NOUVELLE-AQUITAINE</v>
      </c>
      <c r="F657" s="1">
        <f>SUMIFS(bdd_V102[Activité combinée],bdd_V102[FINESS Géographique],A657)</f>
        <v>11828.5</v>
      </c>
      <c r="G657" s="1" t="str">
        <f>_xlfn.XLOOKUP(A657,bdd_V102[FINESS Géographique],bdd_V102[Validation prérequis SUN-ES],"")</f>
        <v>Oui</v>
      </c>
    </row>
    <row r="658" spans="1:7">
      <c r="A658" s="1">
        <v>400780425</v>
      </c>
      <c r="B658" t="str">
        <f>_xlfn.XLOOKUP(A658,bdd_V102[FINESS Géographique],bdd_V102[[Raison sociale ]],"")</f>
        <v>CLINIQUE SMR PRIMEROSE</v>
      </c>
      <c r="C658" s="146">
        <f>_xlfn.XLOOKUP(A658,bdd_V102[FINESS Géographique],bdd_V102[FINESS juridique],"")</f>
        <v>400000246</v>
      </c>
      <c r="D658" t="str">
        <f>_xlfn.XLOOKUP(C658,bdd_V102[FINESS juridique],bdd_V102[Raison sociale juridique],"")</f>
        <v>SARL PRIMEROSE</v>
      </c>
      <c r="E658" s="1" t="str">
        <f>_xlfn.XLOOKUP(C658,bdd_V102[FINESS juridique],bdd_V102[[Région du FINESS juridique ]],"")</f>
        <v>NOUVELLE-AQUITAINE</v>
      </c>
      <c r="F658" s="1">
        <f>SUMIFS(bdd_V102[Activité combinée],bdd_V102[FINESS Géographique],A658)</f>
        <v>10330</v>
      </c>
      <c r="G658" s="1" t="str">
        <f>_xlfn.XLOOKUP(A658,bdd_V102[FINESS Géographique],bdd_V102[Validation prérequis SUN-ES],"")</f>
        <v>Oui</v>
      </c>
    </row>
    <row r="659" spans="1:7">
      <c r="A659" s="1">
        <v>400780466</v>
      </c>
      <c r="B659" t="str">
        <f>_xlfn.XLOOKUP(A659,bdd_V102[FINESS Géographique],bdd_V102[[Raison sociale ]],"")</f>
        <v>CLINIQUE SAINT MARTIN DE SEIGNANX</v>
      </c>
      <c r="C659" s="146">
        <f>_xlfn.XLOOKUP(A659,bdd_V102[FINESS Géographique],bdd_V102[FINESS juridique],"")</f>
        <v>400000279</v>
      </c>
      <c r="D659" t="str">
        <f>_xlfn.XLOOKUP(C659,bdd_V102[FINESS juridique],bdd_V102[Raison sociale juridique],"")</f>
        <v>SAS LE BELVEDERE</v>
      </c>
      <c r="E659" s="1" t="str">
        <f>_xlfn.XLOOKUP(C659,bdd_V102[FINESS juridique],bdd_V102[[Région du FINESS juridique ]],"")</f>
        <v>NOUVELLE-AQUITAINE</v>
      </c>
      <c r="F659" s="1">
        <f>SUMIFS(bdd_V102[Activité combinée],bdd_V102[FINESS Géographique],A659)</f>
        <v>13286.5</v>
      </c>
      <c r="G659" s="1" t="str">
        <f>_xlfn.XLOOKUP(A659,bdd_V102[FINESS Géographique],bdd_V102[Validation prérequis SUN-ES],"")</f>
        <v>Oui</v>
      </c>
    </row>
    <row r="660" spans="1:7">
      <c r="A660" s="1">
        <v>400780888</v>
      </c>
      <c r="B660" t="str">
        <f>_xlfn.XLOOKUP(A660,bdd_V102[FINESS Géographique],bdd_V102[[Raison sociale ]],"")</f>
        <v>SANTE SERVICE DAX -HAD-</v>
      </c>
      <c r="C660" s="146">
        <f>_xlfn.XLOOKUP(A660,bdd_V102[FINESS Géographique],bdd_V102[FINESS juridique],"")</f>
        <v>400000535</v>
      </c>
      <c r="D660" t="str">
        <f>_xlfn.XLOOKUP(C660,bdd_V102[FINESS juridique],bdd_V102[Raison sociale juridique],"")</f>
        <v>SANTE SERVICE DAX</v>
      </c>
      <c r="E660" s="1" t="str">
        <f>_xlfn.XLOOKUP(C660,bdd_V102[FINESS juridique],bdd_V102[[Région du FINESS juridique ]],"")</f>
        <v>NOUVELLE-AQUITAINE</v>
      </c>
      <c r="F660" s="1">
        <f>SUMIFS(bdd_V102[Activité combinée],bdd_V102[FINESS Géographique],A660)</f>
        <v>32958.5</v>
      </c>
      <c r="G660" s="1" t="str">
        <f>_xlfn.XLOOKUP(A660,bdd_V102[FINESS Géographique],bdd_V102[Validation prérequis SUN-ES],"")</f>
        <v>Oui</v>
      </c>
    </row>
    <row r="661" spans="1:7">
      <c r="A661" s="1">
        <v>400015863</v>
      </c>
      <c r="B661" t="str">
        <f>_xlfn.XLOOKUP(A661,bdd_V102[FINESS Géographique],bdd_V102[[Raison sociale ]],"")</f>
        <v>CENTRE AMBULATOIRE BENESSE MAREMNE</v>
      </c>
      <c r="C661" s="146">
        <f>_xlfn.XLOOKUP(A661,bdd_V102[FINESS Géographique],bdd_V102[FINESS juridique],"")</f>
        <v>400013801</v>
      </c>
      <c r="D661" t="str">
        <f>_xlfn.XLOOKUP(C661,bdd_V102[FINESS juridique],bdd_V102[Raison sociale juridique],"")</f>
        <v>SAS CLINIQUE MAYLIS</v>
      </c>
      <c r="E661" s="1" t="str">
        <f>_xlfn.XLOOKUP(C661,bdd_V102[FINESS juridique],bdd_V102[[Région du FINESS juridique ]],"")</f>
        <v>NOUVELLE-AQUITAINE</v>
      </c>
      <c r="F661" s="1">
        <f>SUMIFS(bdd_V102[Activité combinée],bdd_V102[FINESS Géographique],A661)</f>
        <v>1</v>
      </c>
      <c r="G661" s="1" t="str">
        <f>_xlfn.XLOOKUP(A661,bdd_V102[FINESS Géographique],bdd_V102[Validation prérequis SUN-ES],"")</f>
        <v>Non</v>
      </c>
    </row>
    <row r="662" spans="1:7">
      <c r="A662" s="1">
        <v>400780375</v>
      </c>
      <c r="B662" t="str">
        <f>_xlfn.XLOOKUP(A662,bdd_V102[FINESS Géographique],bdd_V102[[Raison sociale ]],"")</f>
        <v>CLINIQUE MAYLIS</v>
      </c>
      <c r="C662" s="146">
        <f>_xlfn.XLOOKUP(A662,bdd_V102[FINESS Géographique],bdd_V102[FINESS juridique],"")</f>
        <v>400013801</v>
      </c>
      <c r="D662" t="str">
        <f>_xlfn.XLOOKUP(C662,bdd_V102[FINESS juridique],bdd_V102[Raison sociale juridique],"")</f>
        <v>SAS CLINIQUE MAYLIS</v>
      </c>
      <c r="E662" s="1" t="str">
        <f>_xlfn.XLOOKUP(C662,bdd_V102[FINESS juridique],bdd_V102[[Région du FINESS juridique ]],"")</f>
        <v>NOUVELLE-AQUITAINE</v>
      </c>
      <c r="F662" s="1">
        <f>SUMIFS(bdd_V102[Activité combinée],bdd_V102[FINESS Géographique],A662)</f>
        <v>15840.5</v>
      </c>
      <c r="G662" s="1" t="str">
        <f>_xlfn.XLOOKUP(A662,bdd_V102[FINESS Géographique],bdd_V102[Validation prérequis SUN-ES],"")</f>
        <v>Oui</v>
      </c>
    </row>
    <row r="663" spans="1:7">
      <c r="A663" s="1">
        <v>400014072</v>
      </c>
      <c r="B663" t="str">
        <f>_xlfn.XLOOKUP(A663,bdd_V102[FINESS Géographique],bdd_V102[[Raison sociale ]],"")</f>
        <v>HOPITAL DE JOUR CMPA</v>
      </c>
      <c r="C663" s="146">
        <f>_xlfn.XLOOKUP(A663,bdd_V102[FINESS Géographique],bdd_V102[FINESS juridique],"")</f>
        <v>400014064</v>
      </c>
      <c r="D663" t="str">
        <f>_xlfn.XLOOKUP(C663,bdd_V102[FINESS juridique],bdd_V102[Raison sociale juridique],"")</f>
        <v>CMPA</v>
      </c>
      <c r="E663" s="1" t="str">
        <f>_xlfn.XLOOKUP(C663,bdd_V102[FINESS juridique],bdd_V102[[Région du FINESS juridique ]],"")</f>
        <v>NOUVELLE-AQUITAINE</v>
      </c>
      <c r="F663" s="1">
        <f>SUMIFS(bdd_V102[Activité combinée],bdd_V102[FINESS Géographique],A663)</f>
        <v>3318.25</v>
      </c>
      <c r="G663" s="1" t="str">
        <f>_xlfn.XLOOKUP(A663,bdd_V102[FINESS Géographique],bdd_V102[Validation prérequis SUN-ES],"")</f>
        <v>Oui</v>
      </c>
    </row>
    <row r="664" spans="1:7">
      <c r="A664" s="1">
        <v>400015103</v>
      </c>
      <c r="B664" t="str">
        <f>_xlfn.XLOOKUP(A664,bdd_V102[FINESS Géographique],bdd_V102[[Raison sociale ]],"")</f>
        <v>GCS PAYS DE L'ADOUR</v>
      </c>
      <c r="C664" s="146">
        <f>_xlfn.XLOOKUP(A664,bdd_V102[FINESS Géographique],bdd_V102[FINESS juridique],"")</f>
        <v>400015095</v>
      </c>
      <c r="D664" t="str">
        <f>_xlfn.XLOOKUP(C664,bdd_V102[FINESS juridique],bdd_V102[Raison sociale juridique],"")</f>
        <v>GCS PAYS DE L'ADOUR</v>
      </c>
      <c r="E664" s="1" t="str">
        <f>_xlfn.XLOOKUP(C664,bdd_V102[FINESS juridique],bdd_V102[[Région du FINESS juridique ]],"")</f>
        <v>NOUVELLE-AQUITAINE</v>
      </c>
      <c r="F664" s="1">
        <f>SUMIFS(bdd_V102[Activité combinée],bdd_V102[FINESS Géographique],A664)</f>
        <v>19598</v>
      </c>
      <c r="G664" s="1" t="str">
        <f>_xlfn.XLOOKUP(A664,bdd_V102[FINESS Géographique],bdd_V102[Validation prérequis SUN-ES],"")</f>
        <v>Oui</v>
      </c>
    </row>
    <row r="665" spans="1:7">
      <c r="A665" s="1">
        <v>400015236</v>
      </c>
      <c r="B665" t="str">
        <f>_xlfn.XLOOKUP(A665,bdd_V102[FINESS Géographique],bdd_V102[[Raison sociale ]],"")</f>
        <v>GCS DU MARSAN</v>
      </c>
      <c r="C665" s="146">
        <f>_xlfn.XLOOKUP(A665,bdd_V102[FINESS Géographique],bdd_V102[FINESS juridique],"")</f>
        <v>400015145</v>
      </c>
      <c r="D665" t="str">
        <f>_xlfn.XLOOKUP(C665,bdd_V102[FINESS juridique],bdd_V102[Raison sociale juridique],"")</f>
        <v xml:space="preserve">	GCS DU MARSAN - CLINIQUE DES LANDES</v>
      </c>
      <c r="E665" s="1" t="str">
        <f>_xlfn.XLOOKUP(C665,bdd_V102[FINESS juridique],bdd_V102[[Région du FINESS juridique ]],"")</f>
        <v>NOUVELLE-AQUITAINE</v>
      </c>
      <c r="F665" s="1">
        <f>SUMIFS(bdd_V102[Activité combinée],bdd_V102[FINESS Géographique],A665)</f>
        <v>13636.5</v>
      </c>
      <c r="G665" s="1" t="str">
        <f>_xlfn.XLOOKUP(A665,bdd_V102[FINESS Géographique],bdd_V102[Validation prérequis SUN-ES],"")</f>
        <v>Non</v>
      </c>
    </row>
    <row r="666" spans="1:7">
      <c r="A666" s="1">
        <v>400015533</v>
      </c>
      <c r="B666" t="str">
        <f>_xlfn.XLOOKUP(A666,bdd_V102[FINESS Géographique],bdd_V102[[Raison sociale ]],"")</f>
        <v>HOPITAL DE JOUR HEGALDIA SUD LANDES</v>
      </c>
      <c r="C666" s="146">
        <f>_xlfn.XLOOKUP(A666,bdd_V102[FINESS Géographique],bdd_V102[FINESS juridique],"")</f>
        <v>400015491</v>
      </c>
      <c r="D666" t="str">
        <f>_xlfn.XLOOKUP(C666,bdd_V102[FINESS juridique],bdd_V102[Raison sociale juridique],"")</f>
        <v>HEGALDIA SUD LANDES</v>
      </c>
      <c r="E666" s="1" t="str">
        <f>_xlfn.XLOOKUP(C666,bdd_V102[FINESS juridique],bdd_V102[[Région du FINESS juridique ]],"")</f>
        <v>NOUVELLE-AQUITAINE</v>
      </c>
      <c r="F666" s="1">
        <f>SUMIFS(bdd_V102[Activité combinée],bdd_V102[FINESS Géographique],A666)</f>
        <v>1021</v>
      </c>
      <c r="G666" s="1" t="str">
        <f>_xlfn.XLOOKUP(A666,bdd_V102[FINESS Géographique],bdd_V102[Validation prérequis SUN-ES],"")</f>
        <v>Non</v>
      </c>
    </row>
    <row r="667" spans="1:7">
      <c r="A667" s="1">
        <v>400000261</v>
      </c>
      <c r="B667" t="str">
        <f>_xlfn.XLOOKUP(A667,bdd_V102[FINESS Géographique],bdd_V102[[Raison sociale ]],"")</f>
        <v>INSTITUT HELIO- MARIN LABENNE</v>
      </c>
      <c r="C667" s="146">
        <f>_xlfn.XLOOKUP(A667,bdd_V102[FINESS Géographique],bdd_V102[FINESS juridique],"")</f>
        <v>400780458</v>
      </c>
      <c r="D667" t="str">
        <f>_xlfn.XLOOKUP(C667,bdd_V102[FINESS juridique],bdd_V102[Raison sociale juridique],"")</f>
        <v>ASS AVENIR GERONTO SANTE POINT HELIO</v>
      </c>
      <c r="E667" s="1" t="str">
        <f>_xlfn.XLOOKUP(C667,bdd_V102[FINESS juridique],bdd_V102[[Région du FINESS juridique ]],"")</f>
        <v>NOUVELLE-AQUITAINE</v>
      </c>
      <c r="F667" s="1">
        <f>SUMIFS(bdd_V102[Activité combinée],bdd_V102[FINESS Géographique],A667)</f>
        <v>32439.5</v>
      </c>
      <c r="G667" s="1" t="str">
        <f>_xlfn.XLOOKUP(A667,bdd_V102[FINESS Géographique],bdd_V102[Validation prérequis SUN-ES],"")</f>
        <v>Oui</v>
      </c>
    </row>
    <row r="668" spans="1:7">
      <c r="A668" s="1">
        <v>640789624</v>
      </c>
      <c r="B668" t="str">
        <f>_xlfn.XLOOKUP(A668,bdd_V102[FINESS Géographique],bdd_V102[[Raison sociale ]],"")</f>
        <v>SERVICE DE SOINS DE SUITE DE COULOMME</v>
      </c>
      <c r="C668" s="146">
        <f>_xlfn.XLOOKUP(A668,bdd_V102[FINESS Géographique],bdd_V102[FINESS juridique],"")</f>
        <v>400780607</v>
      </c>
      <c r="D668" t="str">
        <f>_xlfn.XLOOKUP(C668,bdd_V102[FINESS juridique],bdd_V102[Raison sociale juridique],"")</f>
        <v>ASSOCIATION DE COULOMME</v>
      </c>
      <c r="E668" s="1" t="str">
        <f>_xlfn.XLOOKUP(C668,bdd_V102[FINESS juridique],bdd_V102[[Région du FINESS juridique ]],"")</f>
        <v>NOUVELLE-AQUITAINE</v>
      </c>
      <c r="F668" s="1">
        <f>SUMIFS(bdd_V102[Activité combinée],bdd_V102[FINESS Géographique],A668)</f>
        <v>2885</v>
      </c>
      <c r="G668" s="1" t="str">
        <f>_xlfn.XLOOKUP(A668,bdd_V102[FINESS Géographique],bdd_V102[Validation prérequis SUN-ES],"")</f>
        <v>Oui</v>
      </c>
    </row>
    <row r="669" spans="1:7">
      <c r="A669" s="1">
        <v>400791018</v>
      </c>
      <c r="B669" t="str">
        <f>_xlfn.XLOOKUP(A669,bdd_V102[FINESS Géographique],bdd_V102[[Raison sociale ]],"")</f>
        <v>CTRE. EUROPEEN REEDUCATION DU SPORTIF</v>
      </c>
      <c r="C669" s="146">
        <f>_xlfn.XLOOKUP(A669,bdd_V102[FINESS Géographique],bdd_V102[FINESS juridique],"")</f>
        <v>400790994</v>
      </c>
      <c r="D669" t="str">
        <f>_xlfn.XLOOKUP(C669,bdd_V102[FINESS juridique],bdd_V102[Raison sociale juridique],"")</f>
        <v>CENTRE EUROPEEN DE REED DU SPORTIF</v>
      </c>
      <c r="E669" s="1" t="str">
        <f>_xlfn.XLOOKUP(C669,bdd_V102[FINESS juridique],bdd_V102[[Région du FINESS juridique ]],"")</f>
        <v>NOUVELLE-AQUITAINE</v>
      </c>
      <c r="F669" s="1">
        <f>SUMIFS(bdd_V102[Activité combinée],bdd_V102[FINESS Géographique],A669)</f>
        <v>26806</v>
      </c>
      <c r="G669" s="1" t="str">
        <f>_xlfn.XLOOKUP(A669,bdd_V102[FINESS Géographique],bdd_V102[Validation prérequis SUN-ES],"")</f>
        <v>Non</v>
      </c>
    </row>
    <row r="670" spans="1:7">
      <c r="A670" s="1">
        <v>410000202</v>
      </c>
      <c r="B670" t="str">
        <f>_xlfn.XLOOKUP(A670,bdd_V102[FINESS Géographique],bdd_V102[[Raison sociale ]],"")</f>
        <v>POLYCLINIQUE BLOIS</v>
      </c>
      <c r="C670" s="146">
        <f>_xlfn.XLOOKUP(A670,bdd_V102[FINESS Géographique],bdd_V102[FINESS juridique],"")</f>
        <v>410000319</v>
      </c>
      <c r="D670" t="str">
        <f>_xlfn.XLOOKUP(C670,bdd_V102[FINESS juridique],bdd_V102[Raison sociale juridique],"")</f>
        <v>SA POLYCLINIQUE DE BLOIS</v>
      </c>
      <c r="E670" s="1" t="str">
        <f>_xlfn.XLOOKUP(C670,bdd_V102[FINESS juridique],bdd_V102[[Région du FINESS juridique ]],"")</f>
        <v>CENTRE-VAL DE LOIRE</v>
      </c>
      <c r="F670" s="1">
        <f>SUMIFS(bdd_V102[Activité combinée],bdd_V102[FINESS Géographique],A670)</f>
        <v>70858.5</v>
      </c>
      <c r="G670" s="1" t="str">
        <f>_xlfn.XLOOKUP(A670,bdd_V102[FINESS Géographique],bdd_V102[Validation prérequis SUN-ES],"")</f>
        <v>Oui</v>
      </c>
    </row>
    <row r="671" spans="1:7">
      <c r="A671" s="1">
        <v>410000277</v>
      </c>
      <c r="B671" t="str">
        <f>_xlfn.XLOOKUP(A671,bdd_V102[FINESS Géographique],bdd_V102[[Raison sociale ]],"")</f>
        <v>CLINIQUE DE COUR CHEVERNY</v>
      </c>
      <c r="C671" s="146">
        <f>_xlfn.XLOOKUP(A671,bdd_V102[FINESS Géographique],bdd_V102[FINESS juridique],"")</f>
        <v>410000467</v>
      </c>
      <c r="D671" t="str">
        <f>_xlfn.XLOOKUP(C671,bdd_V102[FINESS juridique],bdd_V102[Raison sociale juridique],"")</f>
        <v>CLINIQUE DE LA BORDE- COUR CHEVERNY</v>
      </c>
      <c r="E671" s="1" t="str">
        <f>_xlfn.XLOOKUP(C671,bdd_V102[FINESS juridique],bdd_V102[[Région du FINESS juridique ]],"")</f>
        <v>CENTRE-VAL DE LOIRE</v>
      </c>
      <c r="F671" s="1">
        <f>SUMIFS(bdd_V102[Activité combinée],bdd_V102[FINESS Géographique],A671)</f>
        <v>22869.25</v>
      </c>
      <c r="G671" s="1" t="str">
        <f>_xlfn.XLOOKUP(A671,bdd_V102[FINESS Géographique],bdd_V102[Validation prérequis SUN-ES],"")</f>
        <v>Oui</v>
      </c>
    </row>
    <row r="672" spans="1:7">
      <c r="A672" s="1">
        <v>410000285</v>
      </c>
      <c r="B672" t="str">
        <f>_xlfn.XLOOKUP(A672,bdd_V102[FINESS Géographique],bdd_V102[[Raison sociale ]],"")</f>
        <v>CLINIQUE MEDICALE DU CENTRE</v>
      </c>
      <c r="C672" s="146">
        <f>_xlfn.XLOOKUP(A672,bdd_V102[FINESS Géographique],bdd_V102[FINESS juridique],"")</f>
        <v>410000475</v>
      </c>
      <c r="D672" t="str">
        <f>_xlfn.XLOOKUP(C672,bdd_V102[FINESS juridique],bdd_V102[Raison sociale juridique],"")</f>
        <v>CLINIQUE MEDICALE DU CENTRE DE SAUMERY</v>
      </c>
      <c r="E672" s="1" t="str">
        <f>_xlfn.XLOOKUP(C672,bdd_V102[FINESS juridique],bdd_V102[[Région du FINESS juridique ]],"")</f>
        <v>CENTRE-VAL DE LOIRE</v>
      </c>
      <c r="F672" s="1">
        <f>SUMIFS(bdd_V102[Activité combinée],bdd_V102[FINESS Géographique],A672)</f>
        <v>11908.75</v>
      </c>
      <c r="G672" s="1" t="str">
        <f>_xlfn.XLOOKUP(A672,bdd_V102[FINESS Géographique],bdd_V102[Validation prérequis SUN-ES],"")</f>
        <v>Oui</v>
      </c>
    </row>
    <row r="673" spans="1:7">
      <c r="A673" s="1">
        <v>410009120</v>
      </c>
      <c r="B673" t="str">
        <f>_xlfn.XLOOKUP(A673,bdd_V102[FINESS Géographique],bdd_V102[[Raison sociale ]],"")</f>
        <v>HDJ SITE MAISON D'ARTEMIS CL MED CENT</v>
      </c>
      <c r="C673" s="146">
        <f>_xlfn.XLOOKUP(A673,bdd_V102[FINESS Géographique],bdd_V102[FINESS juridique],"")</f>
        <v>410000475</v>
      </c>
      <c r="D673" t="str">
        <f>_xlfn.XLOOKUP(C673,bdd_V102[FINESS juridique],bdd_V102[Raison sociale juridique],"")</f>
        <v>CLINIQUE MEDICALE DU CENTRE DE SAUMERY</v>
      </c>
      <c r="E673" s="1" t="str">
        <f>_xlfn.XLOOKUP(C673,bdd_V102[FINESS juridique],bdd_V102[[Région du FINESS juridique ]],"")</f>
        <v>CENTRE-VAL DE LOIRE</v>
      </c>
      <c r="F673" s="1">
        <f>SUMIFS(bdd_V102[Activité combinée],bdd_V102[FINESS Géographique],A673)</f>
        <v>1557.25</v>
      </c>
      <c r="G673" s="1" t="str">
        <f>_xlfn.XLOOKUP(A673,bdd_V102[FINESS Géographique],bdd_V102[Validation prérequis SUN-ES],"")</f>
        <v>Non</v>
      </c>
    </row>
    <row r="674" spans="1:7">
      <c r="A674" s="1">
        <v>410000293</v>
      </c>
      <c r="B674" t="str">
        <f>_xlfn.XLOOKUP(A674,bdd_V102[FINESS Géographique],bdd_V102[[Raison sociale ]],"")</f>
        <v>CLINIQUE DE CHAILLES</v>
      </c>
      <c r="C674" s="146">
        <f>_xlfn.XLOOKUP(A674,bdd_V102[FINESS Géographique],bdd_V102[FINESS juridique],"")</f>
        <v>410000491</v>
      </c>
      <c r="D674" t="str">
        <f>_xlfn.XLOOKUP(C674,bdd_V102[FINESS juridique],bdd_V102[Raison sociale juridique],"")</f>
        <v>SA CLINIQUE DE CHAILLES</v>
      </c>
      <c r="E674" s="1" t="str">
        <f>_xlfn.XLOOKUP(C674,bdd_V102[FINESS juridique],bdd_V102[[Région du FINESS juridique ]],"")</f>
        <v>CENTRE-VAL DE LOIRE</v>
      </c>
      <c r="F674" s="1">
        <f>SUMIFS(bdd_V102[Activité combinée],bdd_V102[FINESS Géographique],A674)</f>
        <v>23077</v>
      </c>
      <c r="G674" s="1" t="str">
        <f>_xlfn.XLOOKUP(A674,bdd_V102[FINESS Géographique],bdd_V102[Validation prérequis SUN-ES],"")</f>
        <v>Oui</v>
      </c>
    </row>
    <row r="675" spans="1:7">
      <c r="A675" s="1">
        <v>410004998</v>
      </c>
      <c r="B675" t="str">
        <f>_xlfn.XLOOKUP(A675,bdd_V102[FINESS Géographique],bdd_V102[[Raison sociale ]],"")</f>
        <v>CLINIQUE DU SAINT COEUR - VENDOME</v>
      </c>
      <c r="C675" s="146">
        <f>_xlfn.XLOOKUP(A675,bdd_V102[FINESS Géographique],bdd_V102[FINESS juridique],"")</f>
        <v>410000871</v>
      </c>
      <c r="D675" t="str">
        <f>_xlfn.XLOOKUP(C675,bdd_V102[FINESS juridique],bdd_V102[Raison sociale juridique],"")</f>
        <v>SA CLINIQUE DU SAINT COEUR</v>
      </c>
      <c r="E675" s="1" t="str">
        <f>_xlfn.XLOOKUP(C675,bdd_V102[FINESS juridique],bdd_V102[[Région du FINESS juridique ]],"")</f>
        <v>CENTRE-VAL DE LOIRE</v>
      </c>
      <c r="F675" s="1">
        <f>SUMIFS(bdd_V102[Activité combinée],bdd_V102[FINESS Géographique],A675)</f>
        <v>16741.5</v>
      </c>
      <c r="G675" s="1" t="str">
        <f>_xlfn.XLOOKUP(A675,bdd_V102[FINESS Géographique],bdd_V102[Validation prérequis SUN-ES],"")</f>
        <v>Oui</v>
      </c>
    </row>
    <row r="676" spans="1:7">
      <c r="A676" s="1">
        <v>410005391</v>
      </c>
      <c r="B676" t="str">
        <f>_xlfn.XLOOKUP(A676,bdd_V102[FINESS Géographique],bdd_V102[[Raison sociale ]],"")</f>
        <v>CRF L' HOSPITALET</v>
      </c>
      <c r="C676" s="146">
        <f>_xlfn.XLOOKUP(A676,bdd_V102[FINESS Géographique],bdd_V102[FINESS juridique],"")</f>
        <v>410000905</v>
      </c>
      <c r="D676" t="str">
        <f>_xlfn.XLOOKUP(C676,bdd_V102[FINESS juridique],bdd_V102[Raison sociale juridique],"")</f>
        <v>ASS L HOSPITALET</v>
      </c>
      <c r="E676" s="1" t="str">
        <f>_xlfn.XLOOKUP(C676,bdd_V102[FINESS juridique],bdd_V102[[Région du FINESS juridique ]],"")</f>
        <v>CENTRE-VAL DE LOIRE</v>
      </c>
      <c r="F676" s="1">
        <f>SUMIFS(bdd_V102[Activité combinée],bdd_V102[FINESS Géographique],A676)</f>
        <v>5613.5</v>
      </c>
      <c r="G676" s="1" t="str">
        <f>_xlfn.XLOOKUP(A676,bdd_V102[FINESS Géographique],bdd_V102[Validation prérequis SUN-ES],"")</f>
        <v>Oui</v>
      </c>
    </row>
    <row r="677" spans="1:7">
      <c r="A677" s="1">
        <v>420780504</v>
      </c>
      <c r="B677" t="str">
        <f>_xlfn.XLOOKUP(A677,bdd_V102[FINESS Géographique],bdd_V102[[Raison sociale ]],"")</f>
        <v>CLINIQUE DU PARC ST PRIEST EN JAREZ</v>
      </c>
      <c r="C677" s="146">
        <f>_xlfn.XLOOKUP(A677,bdd_V102[FINESS Géographique],bdd_V102[FINESS juridique],"")</f>
        <v>420000135</v>
      </c>
      <c r="D677" t="str">
        <f>_xlfn.XLOOKUP(C677,bdd_V102[FINESS juridique],bdd_V102[Raison sociale juridique],"")</f>
        <v>SA CLINIQUE DU PARC</v>
      </c>
      <c r="E677" s="1" t="str">
        <f>_xlfn.XLOOKUP(C677,bdd_V102[FINESS juridique],bdd_V102[[Région du FINESS juridique ]],"")</f>
        <v>AUVERGNE-RHÔNE-ALPES</v>
      </c>
      <c r="F677" s="1">
        <f>SUMIFS(bdd_V102[Activité combinée],bdd_V102[FINESS Géographique],A677)</f>
        <v>44058.5</v>
      </c>
      <c r="G677" s="1" t="str">
        <f>_xlfn.XLOOKUP(A677,bdd_V102[FINESS Géographique],bdd_V102[Validation prérequis SUN-ES],"")</f>
        <v>Oui</v>
      </c>
    </row>
    <row r="678" spans="1:7">
      <c r="A678" s="1">
        <v>420780546</v>
      </c>
      <c r="B678" t="str">
        <f>_xlfn.XLOOKUP(A678,bdd_V102[FINESS Géographique],bdd_V102[[Raison sociale ]],"")</f>
        <v>USLD SAINTE ELISABETH</v>
      </c>
      <c r="C678" s="146">
        <f>_xlfn.XLOOKUP(A678,bdd_V102[FINESS Géographique],bdd_V102[FINESS juridique],"")</f>
        <v>420000168</v>
      </c>
      <c r="D678" t="str">
        <f>_xlfn.XLOOKUP(C678,bdd_V102[FINESS juridique],bdd_V102[Raison sociale juridique],"")</f>
        <v>ASSOCIATION MAISON DES INCURABLES</v>
      </c>
      <c r="E678" s="1" t="str">
        <f>_xlfn.XLOOKUP(C678,bdd_V102[FINESS juridique],bdd_V102[[Région du FINESS juridique ]],"")</f>
        <v>AUVERGNE-RHÔNE-ALPES</v>
      </c>
      <c r="F678" s="1">
        <f>SUMIFS(bdd_V102[Activité combinée],bdd_V102[FINESS Géographique],A678)</f>
        <v>5151</v>
      </c>
      <c r="G678" s="1" t="str">
        <f>_xlfn.XLOOKUP(A678,bdd_V102[FINESS Géographique],bdd_V102[Validation prérequis SUN-ES],"")</f>
        <v>Non</v>
      </c>
    </row>
    <row r="679" spans="1:7">
      <c r="A679" s="1">
        <v>420781767</v>
      </c>
      <c r="B679" t="str">
        <f>_xlfn.XLOOKUP(A679,bdd_V102[FINESS Géographique],bdd_V102[[Raison sociale ]],"")</f>
        <v>CLINIQUE DES MONTS DU FOREZ</v>
      </c>
      <c r="C679" s="146">
        <f>_xlfn.XLOOKUP(A679,bdd_V102[FINESS Géographique],bdd_V102[FINESS juridique],"")</f>
        <v>420000523</v>
      </c>
      <c r="D679" t="str">
        <f>_xlfn.XLOOKUP(C679,bdd_V102[FINESS juridique],bdd_V102[Raison sociale juridique],"")</f>
        <v>CLINIQUE DES MONTS DU FOREZ</v>
      </c>
      <c r="E679" s="1" t="str">
        <f>_xlfn.XLOOKUP(C679,bdd_V102[FINESS juridique],bdd_V102[[Région du FINESS juridique ]],"")</f>
        <v>AUVERGNE-RHÔNE-ALPES</v>
      </c>
      <c r="F679" s="1">
        <f>SUMIFS(bdd_V102[Activité combinée],bdd_V102[FINESS Géographique],A679)</f>
        <v>11643.5</v>
      </c>
      <c r="G679" s="1" t="str">
        <f>_xlfn.XLOOKUP(A679,bdd_V102[FINESS Géographique],bdd_V102[Validation prérequis SUN-ES],"")</f>
        <v>Oui</v>
      </c>
    </row>
    <row r="680" spans="1:7">
      <c r="A680" s="1">
        <v>420782310</v>
      </c>
      <c r="B680" t="str">
        <f>_xlfn.XLOOKUP(A680,bdd_V102[FINESS Géographique],bdd_V102[[Raison sociale ]],"")</f>
        <v>CLINIQUE DU RENAISON</v>
      </c>
      <c r="C680" s="146">
        <f>_xlfn.XLOOKUP(A680,bdd_V102[FINESS Géographique],bdd_V102[FINESS juridique],"")</f>
        <v>420000853</v>
      </c>
      <c r="D680" t="str">
        <f>_xlfn.XLOOKUP(C680,bdd_V102[FINESS juridique],bdd_V102[Raison sociale juridique],"")</f>
        <v>SA CLINIQUE DU RENAISON</v>
      </c>
      <c r="E680" s="1" t="str">
        <f>_xlfn.XLOOKUP(C680,bdd_V102[FINESS juridique],bdd_V102[[Région du FINESS juridique ]],"")</f>
        <v>AUVERGNE-RHÔNE-ALPES</v>
      </c>
      <c r="F680" s="1">
        <f>SUMIFS(bdd_V102[Activité combinée],bdd_V102[FINESS Géographique],A680)</f>
        <v>46285</v>
      </c>
      <c r="G680" s="1" t="str">
        <f>_xlfn.XLOOKUP(A680,bdd_V102[FINESS Géographique],bdd_V102[Validation prérequis SUN-ES],"")</f>
        <v>Oui</v>
      </c>
    </row>
    <row r="681" spans="1:7">
      <c r="A681" s="1">
        <v>420782591</v>
      </c>
      <c r="B681" t="str">
        <f>_xlfn.XLOOKUP(A681,bdd_V102[FINESS Géographique],bdd_V102[[Raison sociale ]],"")</f>
        <v>CLINIQUE NOUVELLE DU FOREZ</v>
      </c>
      <c r="C681" s="146">
        <f>_xlfn.XLOOKUP(A681,bdd_V102[FINESS Géographique],bdd_V102[FINESS juridique],"")</f>
        <v>420000887</v>
      </c>
      <c r="D681" t="str">
        <f>_xlfn.XLOOKUP(C681,bdd_V102[FINESS juridique],bdd_V102[Raison sociale juridique],"")</f>
        <v>SA CLINIQUE NOUVELLE DU FOREZ</v>
      </c>
      <c r="E681" s="1" t="str">
        <f>_xlfn.XLOOKUP(C681,bdd_V102[FINESS juridique],bdd_V102[[Région du FINESS juridique ]],"")</f>
        <v>AUVERGNE-RHÔNE-ALPES</v>
      </c>
      <c r="F681" s="1">
        <f>SUMIFS(bdd_V102[Activité combinée],bdd_V102[FINESS Géographique],A681)</f>
        <v>16123</v>
      </c>
      <c r="G681" s="1" t="str">
        <f>_xlfn.XLOOKUP(A681,bdd_V102[FINESS Géographique],bdd_V102[Validation prérequis SUN-ES],"")</f>
        <v>Oui</v>
      </c>
    </row>
    <row r="682" spans="1:7">
      <c r="A682" s="1">
        <v>420783102</v>
      </c>
      <c r="B682" t="str">
        <f>_xlfn.XLOOKUP(A682,bdd_V102[FINESS Géographique],bdd_V102[[Raison sociale ]],"")</f>
        <v>CENTRE DE POST-CURE LA MUSARDIERE</v>
      </c>
      <c r="C682" s="146">
        <f>_xlfn.XLOOKUP(A682,bdd_V102[FINESS Géographique],bdd_V102[FINESS juridique],"")</f>
        <v>420000929</v>
      </c>
      <c r="D682" t="str">
        <f>_xlfn.XLOOKUP(C682,bdd_V102[FINESS juridique],bdd_V102[Raison sociale juridique],"")</f>
        <v>SAS LA MUSARDIÃˆRE</v>
      </c>
      <c r="E682" s="1" t="str">
        <f>_xlfn.XLOOKUP(C682,bdd_V102[FINESS juridique],bdd_V102[[Région du FINESS juridique ]],"")</f>
        <v>AUVERGNE-RHÔNE-ALPES</v>
      </c>
      <c r="F682" s="1">
        <f>SUMIFS(bdd_V102[Activité combinée],bdd_V102[FINESS Géographique],A682)</f>
        <v>6757.5</v>
      </c>
      <c r="G682" s="1" t="str">
        <f>_xlfn.XLOOKUP(A682,bdd_V102[FINESS Géographique],bdd_V102[Validation prérequis SUN-ES],"")</f>
        <v>Oui</v>
      </c>
    </row>
    <row r="683" spans="1:7">
      <c r="A683" s="1">
        <v>420012536</v>
      </c>
      <c r="B683" t="str">
        <f>_xlfn.XLOOKUP(A683,bdd_V102[FINESS Géographique],bdd_V102[[Raison sociale ]],"")</f>
        <v>ARTIC 42 CENTRE D'HEMODIALYSE ADULTES</v>
      </c>
      <c r="C683" s="146">
        <f>_xlfn.XLOOKUP(A683,bdd_V102[FINESS Géographique],bdd_V102[FINESS juridique],"")</f>
        <v>420001752</v>
      </c>
      <c r="D683" t="str">
        <f>_xlfn.XLOOKUP(C683,bdd_V102[FINESS juridique],bdd_V102[Raison sociale juridique],"")</f>
        <v xml:space="preserve">	ARTIC 42</v>
      </c>
      <c r="E683" s="1" t="str">
        <f>_xlfn.XLOOKUP(C683,bdd_V102[FINESS juridique],bdd_V102[[Région du FINESS juridique ]],"")</f>
        <v>AUVERGNE-RHÔNE-ALPES</v>
      </c>
      <c r="F683" s="1">
        <f>SUMIFS(bdd_V102[Activité combinée],bdd_V102[FINESS Géographique],A683)</f>
        <v>12449</v>
      </c>
      <c r="G683" s="1" t="str">
        <f>_xlfn.XLOOKUP(A683,bdd_V102[FINESS Géographique],bdd_V102[Validation prérequis SUN-ES],"")</f>
        <v>Non</v>
      </c>
    </row>
    <row r="684" spans="1:7">
      <c r="A684" s="1">
        <v>420788440</v>
      </c>
      <c r="B684" t="str">
        <f>_xlfn.XLOOKUP(A684,bdd_V102[FINESS Géographique],bdd_V102[[Raison sociale ]],"")</f>
        <v>CLINIQUE DE SAINT VICTOR</v>
      </c>
      <c r="C684" s="146">
        <f>_xlfn.XLOOKUP(A684,bdd_V102[FINESS Géographique],bdd_V102[FINESS juridique],"")</f>
        <v>420001794</v>
      </c>
      <c r="D684" t="str">
        <f>_xlfn.XLOOKUP(C684,bdd_V102[FINESS juridique],bdd_V102[Raison sociale juridique],"")</f>
        <v>CLINIQUE DE SAINT VICTOR</v>
      </c>
      <c r="E684" s="1" t="str">
        <f>_xlfn.XLOOKUP(C684,bdd_V102[FINESS juridique],bdd_V102[[Région du FINESS juridique ]],"")</f>
        <v>AUVERGNE-RHÔNE-ALPES</v>
      </c>
      <c r="F684" s="1">
        <f>SUMIFS(bdd_V102[Activité combinée],bdd_V102[FINESS Géographique],A684)</f>
        <v>21136</v>
      </c>
      <c r="G684" s="1" t="str">
        <f>_xlfn.XLOOKUP(A684,bdd_V102[FINESS Géographique],bdd_V102[Validation prérequis SUN-ES],"")</f>
        <v>Oui</v>
      </c>
    </row>
    <row r="685" spans="1:7">
      <c r="A685" s="1">
        <v>420010258</v>
      </c>
      <c r="B685" t="str">
        <f>_xlfn.XLOOKUP(A685,bdd_V102[FINESS Géographique],bdd_V102[[Raison sociale ]],"")</f>
        <v>GCS SANTE A DOM SAINT-PRIEST-EN-JAREZ</v>
      </c>
      <c r="C685" s="146">
        <f>_xlfn.XLOOKUP(A685,bdd_V102[FINESS Géographique],bdd_V102[FINESS juridique],"")</f>
        <v>420010209</v>
      </c>
      <c r="D685" t="str">
        <f>_xlfn.XLOOKUP(C685,bdd_V102[FINESS juridique],bdd_V102[Raison sociale juridique],"")</f>
        <v>GCS SANTE A DOMICILE</v>
      </c>
      <c r="E685" s="1" t="str">
        <f>_xlfn.XLOOKUP(C685,bdd_V102[FINESS juridique],bdd_V102[[Région du FINESS juridique ]],"")</f>
        <v>AUVERGNE-RHÔNE-ALPES</v>
      </c>
      <c r="F685" s="1">
        <f>SUMIFS(bdd_V102[Activité combinée],bdd_V102[FINESS Géographique],A685)</f>
        <v>16509</v>
      </c>
      <c r="G685" s="1" t="str">
        <f>_xlfn.XLOOKUP(A685,bdd_V102[FINESS Géographique],bdd_V102[Validation prérequis SUN-ES],"")</f>
        <v>Oui</v>
      </c>
    </row>
    <row r="686" spans="1:7">
      <c r="A686" s="1">
        <v>420011413</v>
      </c>
      <c r="B686" t="str">
        <f>_xlfn.XLOOKUP(A686,bdd_V102[FINESS Géographique],bdd_V102[[Raison sociale ]],"")</f>
        <v>HOPITAL PRIVE DE LA LOIRE</v>
      </c>
      <c r="C686" s="146">
        <f>_xlfn.XLOOKUP(A686,bdd_V102[FINESS Géographique],bdd_V102[FINESS juridique],"")</f>
        <v>420011405</v>
      </c>
      <c r="D686" t="str">
        <f>_xlfn.XLOOKUP(C686,bdd_V102[FINESS juridique],bdd_V102[Raison sociale juridique],"")</f>
        <v>HOPITAL PRIVE DE LA LOIRE</v>
      </c>
      <c r="E686" s="1" t="str">
        <f>_xlfn.XLOOKUP(C686,bdd_V102[FINESS juridique],bdd_V102[[Région du FINESS juridique ]],"")</f>
        <v>AUVERGNE-RHÔNE-ALPES</v>
      </c>
      <c r="F686" s="1">
        <f>SUMIFS(bdd_V102[Activité combinée],bdd_V102[FINESS Géographique],A686)</f>
        <v>134529.5</v>
      </c>
      <c r="G686" s="1" t="str">
        <f>_xlfn.XLOOKUP(A686,bdd_V102[FINESS Géographique],bdd_V102[Validation prérequis SUN-ES],"")</f>
        <v>Oui</v>
      </c>
    </row>
    <row r="687" spans="1:7">
      <c r="A687" s="1">
        <v>420011512</v>
      </c>
      <c r="B687" t="str">
        <f>_xlfn.XLOOKUP(A687,bdd_V102[FINESS Géographique],bdd_V102[[Raison sociale ]],"")</f>
        <v>LE CLOS CHAMPIROL REEDUCATION</v>
      </c>
      <c r="C687" s="146">
        <f>_xlfn.XLOOKUP(A687,bdd_V102[FINESS Géographique],bdd_V102[FINESS juridique],"")</f>
        <v>420011504</v>
      </c>
      <c r="D687" t="str">
        <f>_xlfn.XLOOKUP(C687,bdd_V102[FINESS juridique],bdd_V102[Raison sociale juridique],"")</f>
        <v>LE CLOS CHAMPIROL</v>
      </c>
      <c r="E687" s="1" t="str">
        <f>_xlfn.XLOOKUP(C687,bdd_V102[FINESS juridique],bdd_V102[[Région du FINESS juridique ]],"")</f>
        <v>AUVERGNE-RHÔNE-ALPES</v>
      </c>
      <c r="F687" s="1">
        <f>SUMIFS(bdd_V102[Activité combinée],bdd_V102[FINESS Géographique],A687)</f>
        <v>39792.5</v>
      </c>
      <c r="G687" s="1" t="str">
        <f>_xlfn.XLOOKUP(A687,bdd_V102[FINESS Géographique],bdd_V102[Validation prérequis SUN-ES],"")</f>
        <v>Oui</v>
      </c>
    </row>
    <row r="688" spans="1:7">
      <c r="A688" s="1">
        <v>420002677</v>
      </c>
      <c r="B688" t="str">
        <f>_xlfn.XLOOKUP(A688,bdd_V102[FINESS Géographique],bdd_V102[[Raison sociale ]],"")</f>
        <v>CENTRE D'ADDICTOLOGIE MFL SSAM</v>
      </c>
      <c r="C688" s="146">
        <f>_xlfn.XLOOKUP(A688,bdd_V102[FINESS Géographique],bdd_V102[FINESS juridique],"")</f>
        <v>420787061</v>
      </c>
      <c r="D688" t="str">
        <f>_xlfn.XLOOKUP(C688,bdd_V102[FINESS juridique],bdd_V102[Raison sociale juridique],"")</f>
        <v>MUTUALITE FRANCAISE 42 - 43 - 63 SSAM</v>
      </c>
      <c r="E688" s="1" t="str">
        <f>_xlfn.XLOOKUP(C688,bdd_V102[FINESS juridique],bdd_V102[[Région du FINESS juridique ]],"")</f>
        <v>AUVERGNE-RHÔNE-ALPES</v>
      </c>
      <c r="F688" s="1">
        <f>SUMIFS(bdd_V102[Activité combinée],bdd_V102[FINESS Géographique],A688)</f>
        <v>5392.5</v>
      </c>
      <c r="G688" s="1" t="str">
        <f>_xlfn.XLOOKUP(A688,bdd_V102[FINESS Géographique],bdd_V102[Validation prérequis SUN-ES],"")</f>
        <v>Oui</v>
      </c>
    </row>
    <row r="689" spans="1:7">
      <c r="A689" s="1">
        <v>420010050</v>
      </c>
      <c r="B689" t="str">
        <f>_xlfn.XLOOKUP(A689,bdd_V102[FINESS Géographique],bdd_V102[[Raison sociale ]],"")</f>
        <v>CLINIQUE MUTUALISTE MFL SSAM</v>
      </c>
      <c r="C689" s="146">
        <f>_xlfn.XLOOKUP(A689,bdd_V102[FINESS Géographique],bdd_V102[FINESS juridique],"")</f>
        <v>420787061</v>
      </c>
      <c r="D689" t="str">
        <f>_xlfn.XLOOKUP(C689,bdd_V102[FINESS juridique],bdd_V102[Raison sociale juridique],"")</f>
        <v>MUTUALITE FRANCAISE 42 - 43 - 63 SSAM</v>
      </c>
      <c r="E689" s="1" t="str">
        <f>_xlfn.XLOOKUP(C689,bdd_V102[FINESS juridique],bdd_V102[[Région du FINESS juridique ]],"")</f>
        <v>AUVERGNE-RHÔNE-ALPES</v>
      </c>
      <c r="F689" s="1">
        <f>SUMIFS(bdd_V102[Activité combinée],bdd_V102[FINESS Géographique],A689)</f>
        <v>61887.5</v>
      </c>
      <c r="G689" s="1" t="str">
        <f>_xlfn.XLOOKUP(A689,bdd_V102[FINESS Géographique],bdd_V102[Validation prérequis SUN-ES],"")</f>
        <v>Oui</v>
      </c>
    </row>
    <row r="690" spans="1:7">
      <c r="A690" s="1">
        <v>420782096</v>
      </c>
      <c r="B690" t="str">
        <f>_xlfn.XLOOKUP(A690,bdd_V102[FINESS Géographique],bdd_V102[[Raison sociale ]],"")</f>
        <v>CENTRE MEDICAL MFL SSAM DES 7 COLLINES</v>
      </c>
      <c r="C690" s="146">
        <f>_xlfn.XLOOKUP(A690,bdd_V102[FINESS Géographique],bdd_V102[FINESS juridique],"")</f>
        <v>420787061</v>
      </c>
      <c r="D690" t="str">
        <f>_xlfn.XLOOKUP(C690,bdd_V102[FINESS juridique],bdd_V102[Raison sociale juridique],"")</f>
        <v>MUTUALITE FRANCAISE 42 - 43 - 63 SSAM</v>
      </c>
      <c r="E690" s="1" t="str">
        <f>_xlfn.XLOOKUP(C690,bdd_V102[FINESS juridique],bdd_V102[[Région du FINESS juridique ]],"")</f>
        <v>AUVERGNE-RHÔNE-ALPES</v>
      </c>
      <c r="F690" s="1">
        <f>SUMIFS(bdd_V102[Activité combinée],bdd_V102[FINESS Géographique],A690)</f>
        <v>14348.5</v>
      </c>
      <c r="G690" s="1" t="str">
        <f>_xlfn.XLOOKUP(A690,bdd_V102[FINESS Géographique],bdd_V102[Validation prérequis SUN-ES],"")</f>
        <v>Oui</v>
      </c>
    </row>
    <row r="691" spans="1:7">
      <c r="A691" s="1">
        <v>420793697</v>
      </c>
      <c r="B691" t="str">
        <f>_xlfn.XLOOKUP(A691,bdd_V102[FINESS Géographique],bdd_V102[[Raison sociale ]],"")</f>
        <v>CLINIQUE ALMA SANTE</v>
      </c>
      <c r="C691" s="146">
        <f>_xlfn.XLOOKUP(A691,bdd_V102[FINESS Géographique],bdd_V102[FINESS juridique],"")</f>
        <v>420793689</v>
      </c>
      <c r="D691" t="str">
        <f>_xlfn.XLOOKUP(C691,bdd_V102[FINESS juridique],bdd_V102[Raison sociale juridique],"")</f>
        <v>SAS CLINIQUE ALMA SANTE</v>
      </c>
      <c r="E691" s="1" t="str">
        <f>_xlfn.XLOOKUP(C691,bdd_V102[FINESS juridique],bdd_V102[[Région du FINESS juridique ]],"")</f>
        <v>AUVERGNE-RHÔNE-ALPES</v>
      </c>
      <c r="F691" s="1">
        <f>SUMIFS(bdd_V102[Activité combinée],bdd_V102[FINESS Géographique],A691)</f>
        <v>10660</v>
      </c>
      <c r="G691" s="1" t="str">
        <f>_xlfn.XLOOKUP(A691,bdd_V102[FINESS Géographique],bdd_V102[Validation prérequis SUN-ES],"")</f>
        <v>Oui</v>
      </c>
    </row>
    <row r="692" spans="1:7">
      <c r="A692" s="1">
        <v>430000109</v>
      </c>
      <c r="B692" t="str">
        <f>_xlfn.XLOOKUP(A692,bdd_V102[FINESS Géographique],bdd_V102[[Raison sociale ]],"")</f>
        <v>CLINIQUE BON SECOURS</v>
      </c>
      <c r="C692" s="146">
        <f>_xlfn.XLOOKUP(A692,bdd_V102[FINESS Géographique],bdd_V102[FINESS juridique],"")</f>
        <v>430000372</v>
      </c>
      <c r="D692" t="str">
        <f>_xlfn.XLOOKUP(C692,bdd_V102[FINESS juridique],bdd_V102[Raison sociale juridique],"")</f>
        <v>CLINIQUE BON SECOURS</v>
      </c>
      <c r="E692" s="1" t="str">
        <f>_xlfn.XLOOKUP(C692,bdd_V102[FINESS juridique],bdd_V102[[Région du FINESS juridique ]],"")</f>
        <v>AUVERGNE-RHÔNE-ALPES</v>
      </c>
      <c r="F692" s="1">
        <f>SUMIFS(bdd_V102[Activité combinée],bdd_V102[FINESS Géographique],A692)</f>
        <v>16669.5</v>
      </c>
      <c r="G692" s="1" t="str">
        <f>_xlfn.XLOOKUP(A692,bdd_V102[FINESS Géographique],bdd_V102[Validation prérequis SUN-ES],"")</f>
        <v>Oui</v>
      </c>
    </row>
    <row r="693" spans="1:7">
      <c r="A693" s="1">
        <v>430000158</v>
      </c>
      <c r="B693" t="str">
        <f>_xlfn.XLOOKUP(A693,bdd_V102[FINESS Géographique],bdd_V102[[Raison sociale ]],"")</f>
        <v>CLINIQUE DU VELAY</v>
      </c>
      <c r="C693" s="146">
        <f>_xlfn.XLOOKUP(A693,bdd_V102[FINESS Géographique],bdd_V102[FINESS juridique],"")</f>
        <v>430000380</v>
      </c>
      <c r="D693" t="str">
        <f>_xlfn.XLOOKUP(C693,bdd_V102[FINESS juridique],bdd_V102[Raison sociale juridique],"")</f>
        <v>CLINIQUE LE CLOS DE BEAUREGARD</v>
      </c>
      <c r="E693" s="1" t="str">
        <f>_xlfn.XLOOKUP(C693,bdd_V102[FINESS juridique],bdd_V102[[Région du FINESS juridique ]],"")</f>
        <v>AUVERGNE-RHÔNE-ALPES</v>
      </c>
      <c r="F693" s="1">
        <f>SUMIFS(bdd_V102[Activité combinée],bdd_V102[FINESS Géographique],A693)</f>
        <v>8306</v>
      </c>
      <c r="G693" s="1" t="str">
        <f>_xlfn.XLOOKUP(A693,bdd_V102[FINESS Géographique],bdd_V102[Validation prérequis SUN-ES],"")</f>
        <v>Oui</v>
      </c>
    </row>
    <row r="694" spans="1:7">
      <c r="A694" s="1">
        <v>430000166</v>
      </c>
      <c r="B694" t="str">
        <f>_xlfn.XLOOKUP(A694,bdd_V102[FINESS Géographique],bdd_V102[[Raison sociale ]],"")</f>
        <v>CENTRE SSR JALAVOUX</v>
      </c>
      <c r="C694" s="146">
        <f>_xlfn.XLOOKUP(A694,bdd_V102[FINESS Géographique],bdd_V102[FINESS juridique],"")</f>
        <v>430005843</v>
      </c>
      <c r="D694" t="str">
        <f>_xlfn.XLOOKUP(C694,bdd_V102[FINESS juridique],bdd_V102[Raison sociale juridique],"")</f>
        <v>ASSOCIATION HOSPITALIERE SAINT-JOSEPH</v>
      </c>
      <c r="E694" s="1" t="str">
        <f>_xlfn.XLOOKUP(C694,bdd_V102[FINESS juridique],bdd_V102[[Région du FINESS juridique ]],"")</f>
        <v>AUVERGNE-RHÔNE-ALPES</v>
      </c>
      <c r="F694" s="1">
        <f>SUMIFS(bdd_V102[Activité combinée],bdd_V102[FINESS Géographique],A694)</f>
        <v>13730.5</v>
      </c>
      <c r="G694" s="1" t="str">
        <f>_xlfn.XLOOKUP(A694,bdd_V102[FINESS Géographique],bdd_V102[Validation prérequis SUN-ES],"")</f>
        <v>Oui</v>
      </c>
    </row>
    <row r="695" spans="1:7">
      <c r="A695" s="1">
        <v>430007450</v>
      </c>
      <c r="B695" t="str">
        <f>_xlfn.XLOOKUP(A695,bdd_V102[FINESS Géographique],bdd_V102[[Raison sociale ]],"")</f>
        <v>CLINIQUE KORIAN LE HAUT LIGNON</v>
      </c>
      <c r="C695" s="146">
        <f>_xlfn.XLOOKUP(A695,bdd_V102[FINESS Géographique],bdd_V102[FINESS juridique],"")</f>
        <v>430007427</v>
      </c>
      <c r="D695" t="str">
        <f>_xlfn.XLOOKUP(C695,bdd_V102[FINESS juridique],bdd_V102[Raison sociale juridique],"")</f>
        <v>KORIAN LE HAUT LIGNON</v>
      </c>
      <c r="E695" s="1" t="str">
        <f>_xlfn.XLOOKUP(C695,bdd_V102[FINESS juridique],bdd_V102[[Région du FINESS juridique ]],"")</f>
        <v>AUVERGNE-RHÔNE-ALPES</v>
      </c>
      <c r="F695" s="1">
        <f>SUMIFS(bdd_V102[Activité combinée],bdd_V102[FINESS Géographique],A695)</f>
        <v>16362</v>
      </c>
      <c r="G695" s="1" t="str">
        <f>_xlfn.XLOOKUP(A695,bdd_V102[FINESS Géographique],bdd_V102[Validation prérequis SUN-ES],"")</f>
        <v>Oui</v>
      </c>
    </row>
    <row r="696" spans="1:7">
      <c r="A696" s="1">
        <v>430000182</v>
      </c>
      <c r="B696" t="str">
        <f>_xlfn.XLOOKUP(A696,bdd_V102[FINESS Géographique],bdd_V102[[Raison sociale ]],"")</f>
        <v>SSR L'HORT DES MELLEYRINES</v>
      </c>
      <c r="C696" s="146">
        <f>_xlfn.XLOOKUP(A696,bdd_V102[FINESS Géographique],bdd_V102[FINESS juridique],"")</f>
        <v>430007708</v>
      </c>
      <c r="D696" t="str">
        <f>_xlfn.XLOOKUP(C696,bdd_V102[FINESS juridique],bdd_V102[Raison sociale juridique],"")</f>
        <v>ASSOCIATION LA RECOUMENE</v>
      </c>
      <c r="E696" s="1" t="str">
        <f>_xlfn.XLOOKUP(C696,bdd_V102[FINESS juridique],bdd_V102[[Région du FINESS juridique ]],"")</f>
        <v>AUVERGNE-RHÔNE-ALPES</v>
      </c>
      <c r="F696" s="1">
        <f>SUMIFS(bdd_V102[Activité combinée],bdd_V102[FINESS Géographique],A696)</f>
        <v>7651</v>
      </c>
      <c r="G696" s="1" t="str">
        <f>_xlfn.XLOOKUP(A696,bdd_V102[FINESS Géographique],bdd_V102[Validation prérequis SUN-ES],"")</f>
        <v>Non</v>
      </c>
    </row>
    <row r="697" spans="1:7">
      <c r="A697" s="1">
        <v>440000404</v>
      </c>
      <c r="B697" t="str">
        <f>_xlfn.XLOOKUP(A697,bdd_V102[FINESS Géographique],bdd_V102[[Raison sociale ]],"")</f>
        <v>CLINIQUE SAINTE MARIE</v>
      </c>
      <c r="C697" s="146">
        <f>_xlfn.XLOOKUP(A697,bdd_V102[FINESS Géographique],bdd_V102[FINESS juridique],"")</f>
        <v>440000925</v>
      </c>
      <c r="D697" t="str">
        <f>_xlfn.XLOOKUP(C697,bdd_V102[FINESS juridique],bdd_V102[Raison sociale juridique],"")</f>
        <v>SA CLINIQUE SAINTE-MARIE</v>
      </c>
      <c r="E697" s="1" t="str">
        <f>_xlfn.XLOOKUP(C697,bdd_V102[FINESS juridique],bdd_V102[[Région du FINESS juridique ]],"")</f>
        <v>PAYS DE LA LOIRE</v>
      </c>
      <c r="F697" s="1">
        <f>SUMIFS(bdd_V102[Activité combinée],bdd_V102[FINESS Géographique],A697)</f>
        <v>12458</v>
      </c>
      <c r="G697" s="1" t="str">
        <f>_xlfn.XLOOKUP(A697,bdd_V102[FINESS Géographique],bdd_V102[Validation prérequis SUN-ES],"")</f>
        <v>Oui</v>
      </c>
    </row>
    <row r="698" spans="1:7">
      <c r="A698" s="1">
        <v>440000412</v>
      </c>
      <c r="B698" t="str">
        <f>_xlfn.XLOOKUP(A698,bdd_V102[FINESS Géographique],bdd_V102[[Raison sociale ]],"")</f>
        <v>CLINIQUE BRETECHE VIAUD</v>
      </c>
      <c r="C698" s="146">
        <f>_xlfn.XLOOKUP(A698,bdd_V102[FINESS Géographique],bdd_V102[FINESS juridique],"")</f>
        <v>440000941</v>
      </c>
      <c r="D698" t="str">
        <f>_xlfn.XLOOKUP(C698,bdd_V102[FINESS juridique],bdd_V102[Raison sociale juridique],"")</f>
        <v>CLINIQUE BRETECHE  VIAUD</v>
      </c>
      <c r="E698" s="1" t="str">
        <f>_xlfn.XLOOKUP(C698,bdd_V102[FINESS juridique],bdd_V102[[Région du FINESS juridique ]],"")</f>
        <v>PAYS DE LA LOIRE</v>
      </c>
      <c r="F698" s="1">
        <f>SUMIFS(bdd_V102[Activité combinée],bdd_V102[FINESS Géographique],A698)</f>
        <v>48496</v>
      </c>
      <c r="G698" s="1" t="str">
        <f>_xlfn.XLOOKUP(A698,bdd_V102[FINESS Géographique],bdd_V102[Validation prérequis SUN-ES],"")</f>
        <v>Oui</v>
      </c>
    </row>
    <row r="699" spans="1:7">
      <c r="A699" s="1">
        <v>440029379</v>
      </c>
      <c r="B699" t="str">
        <f>_xlfn.XLOOKUP(A699,bdd_V102[FINESS Géographique],bdd_V102[[Raison sociale ]],"")</f>
        <v>CLINIQUE JULES VERNE</v>
      </c>
      <c r="C699" s="146">
        <f>_xlfn.XLOOKUP(A699,bdd_V102[FINESS Géographique],bdd_V102[FINESS juridique],"")</f>
        <v>440000974</v>
      </c>
      <c r="D699" t="str">
        <f>_xlfn.XLOOKUP(C699,bdd_V102[FINESS juridique],bdd_V102[Raison sociale juridique],"")</f>
        <v>S.A.S. CLINIQUE JULES VERNE</v>
      </c>
      <c r="E699" s="1" t="str">
        <f>_xlfn.XLOOKUP(C699,bdd_V102[FINESS juridique],bdd_V102[[Région du FINESS juridique ]],"")</f>
        <v>PAYS DE LA LOIRE</v>
      </c>
      <c r="F699" s="1">
        <f>SUMIFS(bdd_V102[Activité combinée],bdd_V102[FINESS Géographique],A699)</f>
        <v>65908.5</v>
      </c>
      <c r="G699" s="1" t="str">
        <f>_xlfn.XLOOKUP(A699,bdd_V102[FINESS Géographique],bdd_V102[Validation prérequis SUN-ES],"")</f>
        <v>Oui</v>
      </c>
    </row>
    <row r="700" spans="1:7">
      <c r="A700" s="1">
        <v>440000487</v>
      </c>
      <c r="B700" t="str">
        <f>_xlfn.XLOOKUP(A700,bdd_V102[FINESS Géographique],bdd_V102[[Raison sociale ]],"")</f>
        <v>CLINIQUE UROLOGIQUE NANTES ATLANTIS</v>
      </c>
      <c r="C700" s="146">
        <f>_xlfn.XLOOKUP(A700,bdd_V102[FINESS Géographique],bdd_V102[FINESS juridique],"")</f>
        <v>440001014</v>
      </c>
      <c r="D700" t="str">
        <f>_xlfn.XLOOKUP(C700,bdd_V102[FINESS juridique],bdd_V102[Raison sociale juridique],"")</f>
        <v>UROLOGIE NANTES CLIN ET INSTIT URO</v>
      </c>
      <c r="E700" s="1" t="str">
        <f>_xlfn.XLOOKUP(C700,bdd_V102[FINESS juridique],bdd_V102[[Région du FINESS juridique ]],"")</f>
        <v>PAYS DE LA LOIRE</v>
      </c>
      <c r="F700" s="1">
        <f>SUMIFS(bdd_V102[Activité combinée],bdd_V102[FINESS Géographique],A700)</f>
        <v>11256</v>
      </c>
      <c r="G700" s="1" t="str">
        <f>_xlfn.XLOOKUP(A700,bdd_V102[FINESS Géographique],bdd_V102[Validation prérequis SUN-ES],"")</f>
        <v>Oui</v>
      </c>
    </row>
    <row r="701" spans="1:7">
      <c r="A701" s="1">
        <v>440000701</v>
      </c>
      <c r="B701" t="str">
        <f>_xlfn.XLOOKUP(A701,bdd_V102[FINESS Géographique],bdd_V102[[Raison sociale ]],"")</f>
        <v>SSR ROZ ARVOR</v>
      </c>
      <c r="C701" s="146">
        <f>_xlfn.XLOOKUP(A701,bdd_V102[FINESS Géographique],bdd_V102[FINESS juridique],"")</f>
        <v>440001220</v>
      </c>
      <c r="D701" t="str">
        <f>_xlfn.XLOOKUP(C701,bdd_V102[FINESS juridique],bdd_V102[Raison sociale juridique],"")</f>
        <v>SASU ROZ ARVOR</v>
      </c>
      <c r="E701" s="1" t="str">
        <f>_xlfn.XLOOKUP(C701,bdd_V102[FINESS juridique],bdd_V102[[Région du FINESS juridique ]],"")</f>
        <v>PAYS DE LA LOIRE</v>
      </c>
      <c r="F701" s="1">
        <f>SUMIFS(bdd_V102[Activité combinée],bdd_V102[FINESS Géographique],A701)</f>
        <v>17880</v>
      </c>
      <c r="G701" s="1" t="str">
        <f>_xlfn.XLOOKUP(A701,bdd_V102[FINESS Géographique],bdd_V102[Validation prérequis SUN-ES],"")</f>
        <v>Oui</v>
      </c>
    </row>
    <row r="702" spans="1:7">
      <c r="A702" s="1">
        <v>440000800</v>
      </c>
      <c r="B702" t="str">
        <f>_xlfn.XLOOKUP(A702,bdd_V102[FINESS Géographique],bdd_V102[[Raison sociale ]],"")</f>
        <v>CLINIQUE DU PARC</v>
      </c>
      <c r="C702" s="146">
        <f>_xlfn.XLOOKUP(A702,bdd_V102[FINESS Géographique],bdd_V102[FINESS juridique],"")</f>
        <v>440001246</v>
      </c>
      <c r="D702" t="str">
        <f>_xlfn.XLOOKUP(C702,bdd_V102[FINESS juridique],bdd_V102[Raison sociale juridique],"")</f>
        <v>S.A. CLINIQUE DU PARC</v>
      </c>
      <c r="E702" s="1" t="str">
        <f>_xlfn.XLOOKUP(C702,bdd_V102[FINESS juridique],bdd_V102[[Région du FINESS juridique ]],"")</f>
        <v>PAYS DE LA LOIRE</v>
      </c>
      <c r="F702" s="1">
        <f>SUMIFS(bdd_V102[Activité combinée],bdd_V102[FINESS Géographique],A702)</f>
        <v>13108.5</v>
      </c>
      <c r="G702" s="1" t="str">
        <f>_xlfn.XLOOKUP(A702,bdd_V102[FINESS Géographique],bdd_V102[Validation prérequis SUN-ES],"")</f>
        <v>Oui</v>
      </c>
    </row>
    <row r="703" spans="1:7">
      <c r="A703" s="1">
        <v>440002020</v>
      </c>
      <c r="B703" t="str">
        <f>_xlfn.XLOOKUP(A703,bdd_V102[FINESS Géographique],bdd_V102[[Raison sociale ]],"")</f>
        <v>POLYCLINIQUE DE L'EUROPE</v>
      </c>
      <c r="C703" s="146">
        <f>_xlfn.XLOOKUP(A703,bdd_V102[FINESS Géographique],bdd_V102[FINESS juridique],"")</f>
        <v>440001386</v>
      </c>
      <c r="D703" t="str">
        <f>_xlfn.XLOOKUP(C703,bdd_V102[FINESS juridique],bdd_V102[Raison sociale juridique],"")</f>
        <v>POLYCLINIQUE DE L'EUROPE</v>
      </c>
      <c r="E703" s="1" t="str">
        <f>_xlfn.XLOOKUP(C703,bdd_V102[FINESS juridique],bdd_V102[[Région du FINESS juridique ]],"")</f>
        <v>PAYS DE LA LOIRE</v>
      </c>
      <c r="F703" s="1">
        <f>SUMIFS(bdd_V102[Activité combinée],bdd_V102[FINESS Géographique],A703)</f>
        <v>45540.5</v>
      </c>
      <c r="G703" s="1" t="str">
        <f>_xlfn.XLOOKUP(A703,bdd_V102[FINESS Géographique],bdd_V102[Validation prérequis SUN-ES],"")</f>
        <v>Oui</v>
      </c>
    </row>
    <row r="704" spans="1:7">
      <c r="A704" s="1">
        <v>560023152</v>
      </c>
      <c r="B704" t="str">
        <f>_xlfn.XLOOKUP(A704,bdd_V102[FINESS Géographique],bdd_V102[[Raison sociale ]],"")</f>
        <v>CTRE DIALYSE AMBULATOIRE VANNES ECHO</v>
      </c>
      <c r="C704" s="146">
        <f>_xlfn.XLOOKUP(A704,bdd_V102[FINESS Géographique],bdd_V102[FINESS juridique],"")</f>
        <v>440002590</v>
      </c>
      <c r="D704" t="str">
        <f>_xlfn.XLOOKUP(C704,bdd_V102[FINESS juridique],bdd_V102[Raison sociale juridique],"")</f>
        <v>ASSOCIATION ECHO</v>
      </c>
      <c r="E704" s="1" t="str">
        <f>_xlfn.XLOOKUP(C704,bdd_V102[FINESS juridique],bdd_V102[[Région du FINESS juridique ]],"")</f>
        <v>PAYS DE LA LOIRE</v>
      </c>
      <c r="F704" s="1">
        <f>SUMIFS(bdd_V102[Activité combinée],bdd_V102[FINESS Géographique],A704)</f>
        <v>8244</v>
      </c>
      <c r="G704" s="1" t="str">
        <f>_xlfn.XLOOKUP(A704,bdd_V102[FINESS Géographique],bdd_V102[Validation prérequis SUN-ES],"")</f>
        <v>Non</v>
      </c>
    </row>
    <row r="705" spans="1:7">
      <c r="A705" s="1">
        <v>440036176</v>
      </c>
      <c r="B705" t="str">
        <f>_xlfn.XLOOKUP(A705,bdd_V102[FINESS Géographique],bdd_V102[[Raison sociale ]],"")</f>
        <v>CENTRE DIALYSE ECHO ST HERBLAIN</v>
      </c>
      <c r="C705" s="146">
        <f>_xlfn.XLOOKUP(A705,bdd_V102[FINESS Géographique],bdd_V102[FINESS juridique],"")</f>
        <v>440002590</v>
      </c>
      <c r="D705" t="str">
        <f>_xlfn.XLOOKUP(C705,bdd_V102[FINESS juridique],bdd_V102[Raison sociale juridique],"")</f>
        <v>ASSOCIATION ECHO</v>
      </c>
      <c r="E705" s="1" t="str">
        <f>_xlfn.XLOOKUP(C705,bdd_V102[FINESS juridique],bdd_V102[[Région du FINESS juridique ]],"")</f>
        <v>PAYS DE LA LOIRE</v>
      </c>
      <c r="F705" s="1">
        <f>SUMIFS(bdd_V102[Activité combinée],bdd_V102[FINESS Géographique],A705)</f>
        <v>3518.5</v>
      </c>
      <c r="G705" s="1" t="str">
        <f>_xlfn.XLOOKUP(A705,bdd_V102[FINESS Géographique],bdd_V102[Validation prérequis SUN-ES],"")</f>
        <v>Non</v>
      </c>
    </row>
    <row r="706" spans="1:7">
      <c r="A706" s="1">
        <v>440036499</v>
      </c>
      <c r="B706" t="str">
        <f>_xlfn.XLOOKUP(A706,bdd_V102[FINESS Géographique],bdd_V102[[Raison sociale ]],"")</f>
        <v>CENTRE DIALYSE ECHO REZE</v>
      </c>
      <c r="C706" s="146">
        <f>_xlfn.XLOOKUP(A706,bdd_V102[FINESS Géographique],bdd_V102[FINESS juridique],"")</f>
        <v>440002590</v>
      </c>
      <c r="D706" t="str">
        <f>_xlfn.XLOOKUP(C706,bdd_V102[FINESS juridique],bdd_V102[Raison sociale juridique],"")</f>
        <v>ASSOCIATION ECHO</v>
      </c>
      <c r="E706" s="1" t="str">
        <f>_xlfn.XLOOKUP(C706,bdd_V102[FINESS juridique],bdd_V102[[Région du FINESS juridique ]],"")</f>
        <v>PAYS DE LA LOIRE</v>
      </c>
      <c r="F706" s="1">
        <f>SUMIFS(bdd_V102[Activité combinée],bdd_V102[FINESS Géographique],A706)</f>
        <v>11435</v>
      </c>
      <c r="G706" s="1" t="str">
        <f>_xlfn.XLOOKUP(A706,bdd_V102[FINESS Géographique],bdd_V102[Validation prérequis SUN-ES],"")</f>
        <v>Non</v>
      </c>
    </row>
    <row r="707" spans="1:7">
      <c r="A707" s="1">
        <v>440055770</v>
      </c>
      <c r="B707" t="str">
        <f>_xlfn.XLOOKUP(A707,bdd_V102[FINESS Géographique],bdd_V102[[Raison sociale ]],"")</f>
        <v>CENTRE DIALYSE ECHO ST HERBLAIN PSA</v>
      </c>
      <c r="C707" s="146">
        <f>_xlfn.XLOOKUP(A707,bdd_V102[FINESS Géographique],bdd_V102[FINESS juridique],"")</f>
        <v>440002590</v>
      </c>
      <c r="D707" t="str">
        <f>_xlfn.XLOOKUP(C707,bdd_V102[FINESS juridique],bdd_V102[Raison sociale juridique],"")</f>
        <v>ASSOCIATION ECHO</v>
      </c>
      <c r="E707" s="1" t="str">
        <f>_xlfn.XLOOKUP(C707,bdd_V102[FINESS juridique],bdd_V102[[Région du FINESS juridique ]],"")</f>
        <v>PAYS DE LA LOIRE</v>
      </c>
      <c r="F707" s="1">
        <f>SUMIFS(bdd_V102[Activité combinée],bdd_V102[FINESS Géographique],A707)</f>
        <v>5469.5</v>
      </c>
      <c r="G707" s="1" t="str">
        <f>_xlfn.XLOOKUP(A707,bdd_V102[FINESS Géographique],bdd_V102[Validation prérequis SUN-ES],"")</f>
        <v>Non</v>
      </c>
    </row>
    <row r="708" spans="1:7">
      <c r="A708" s="1">
        <v>490007499</v>
      </c>
      <c r="B708" t="str">
        <f>_xlfn.XLOOKUP(A708,bdd_V102[FINESS Géographique],bdd_V102[[Raison sociale ]],"")</f>
        <v>CENTRE DIALYSE ECHO ANGERS BOCQUEL</v>
      </c>
      <c r="C708" s="146">
        <f>_xlfn.XLOOKUP(A708,bdd_V102[FINESS Géographique],bdd_V102[FINESS juridique],"")</f>
        <v>440002590</v>
      </c>
      <c r="D708" t="str">
        <f>_xlfn.XLOOKUP(C708,bdd_V102[FINESS juridique],bdd_V102[Raison sociale juridique],"")</f>
        <v>ASSOCIATION ECHO</v>
      </c>
      <c r="E708" s="1" t="str">
        <f>_xlfn.XLOOKUP(C708,bdd_V102[FINESS juridique],bdd_V102[[Région du FINESS juridique ]],"")</f>
        <v>PAYS DE LA LOIRE</v>
      </c>
      <c r="F708" s="1">
        <f>SUMIFS(bdd_V102[Activité combinée],bdd_V102[FINESS Géographique],A708)</f>
        <v>12282.5</v>
      </c>
      <c r="G708" s="1" t="str">
        <f>_xlfn.XLOOKUP(A708,bdd_V102[FINESS Géographique],bdd_V102[Validation prérequis SUN-ES],"")</f>
        <v>Non</v>
      </c>
    </row>
    <row r="709" spans="1:7">
      <c r="A709" s="1">
        <v>490009008</v>
      </c>
      <c r="B709" t="str">
        <f>_xlfn.XLOOKUP(A709,bdd_V102[FINESS Géographique],bdd_V102[[Raison sociale ]],"")</f>
        <v>CENTRE DIALYSE ECHO CHOLET MARENGO</v>
      </c>
      <c r="C709" s="146">
        <f>_xlfn.XLOOKUP(A709,bdd_V102[FINESS Géographique],bdd_V102[FINESS juridique],"")</f>
        <v>440002590</v>
      </c>
      <c r="D709" t="str">
        <f>_xlfn.XLOOKUP(C709,bdd_V102[FINESS juridique],bdd_V102[Raison sociale juridique],"")</f>
        <v>ASSOCIATION ECHO</v>
      </c>
      <c r="E709" s="1" t="str">
        <f>_xlfn.XLOOKUP(C709,bdd_V102[FINESS juridique],bdd_V102[[Région du FINESS juridique ]],"")</f>
        <v>PAYS DE LA LOIRE</v>
      </c>
      <c r="F709" s="1">
        <f>SUMIFS(bdd_V102[Activité combinée],bdd_V102[FINESS Géographique],A709)</f>
        <v>4153.5</v>
      </c>
      <c r="G709" s="1" t="str">
        <f>_xlfn.XLOOKUP(A709,bdd_V102[FINESS Géographique],bdd_V102[Validation prérequis SUN-ES],"")</f>
        <v>Non</v>
      </c>
    </row>
    <row r="710" spans="1:7">
      <c r="A710" s="1">
        <v>530002898</v>
      </c>
      <c r="B710" t="str">
        <f>_xlfn.XLOOKUP(A710,bdd_V102[FINESS Géographique],bdd_V102[[Raison sociale ]],"")</f>
        <v>CENTRE DIALYSE ECHO LAVAL</v>
      </c>
      <c r="C710" s="146">
        <f>_xlfn.XLOOKUP(A710,bdd_V102[FINESS Géographique],bdd_V102[FINESS juridique],"")</f>
        <v>440002590</v>
      </c>
      <c r="D710" t="str">
        <f>_xlfn.XLOOKUP(C710,bdd_V102[FINESS juridique],bdd_V102[Raison sociale juridique],"")</f>
        <v>ASSOCIATION ECHO</v>
      </c>
      <c r="E710" s="1" t="str">
        <f>_xlfn.XLOOKUP(C710,bdd_V102[FINESS juridique],bdd_V102[[Région du FINESS juridique ]],"")</f>
        <v>PAYS DE LA LOIRE</v>
      </c>
      <c r="F710" s="1">
        <f>SUMIFS(bdd_V102[Activité combinée],bdd_V102[FINESS Géographique],A710)</f>
        <v>5011.5</v>
      </c>
      <c r="G710" s="1" t="str">
        <f>_xlfn.XLOOKUP(A710,bdd_V102[FINESS Géographique],bdd_V102[Validation prérequis SUN-ES],"")</f>
        <v>Non</v>
      </c>
    </row>
    <row r="711" spans="1:7">
      <c r="A711" s="1">
        <v>720003441</v>
      </c>
      <c r="B711" t="str">
        <f>_xlfn.XLOOKUP(A711,bdd_V102[FINESS Géographique],bdd_V102[[Raison sociale ]],"")</f>
        <v>CENTRE DIALYSE ECHO LE MANS CH</v>
      </c>
      <c r="C711" s="146">
        <f>_xlfn.XLOOKUP(A711,bdd_V102[FINESS Géographique],bdd_V102[FINESS juridique],"")</f>
        <v>440002590</v>
      </c>
      <c r="D711" t="str">
        <f>_xlfn.XLOOKUP(C711,bdd_V102[FINESS juridique],bdd_V102[Raison sociale juridique],"")</f>
        <v>ASSOCIATION ECHO</v>
      </c>
      <c r="E711" s="1" t="str">
        <f>_xlfn.XLOOKUP(C711,bdd_V102[FINESS juridique],bdd_V102[[Région du FINESS juridique ]],"")</f>
        <v>PAYS DE LA LOIRE</v>
      </c>
      <c r="F711" s="1">
        <f>SUMIFS(bdd_V102[Activité combinée],bdd_V102[FINESS Géographique],A711)</f>
        <v>4845</v>
      </c>
      <c r="G711" s="1" t="str">
        <f>_xlfn.XLOOKUP(A711,bdd_V102[FINESS Géographique],bdd_V102[Validation prérequis SUN-ES],"")</f>
        <v>Non</v>
      </c>
    </row>
    <row r="712" spans="1:7">
      <c r="A712" s="1">
        <v>720017839</v>
      </c>
      <c r="B712" t="str">
        <f>_xlfn.XLOOKUP(A712,bdd_V102[FINESS Géographique],bdd_V102[[Raison sociale ]],"")</f>
        <v>CENTRE DIALYSE ECHO LE MANS PSS</v>
      </c>
      <c r="C712" s="146">
        <f>_xlfn.XLOOKUP(A712,bdd_V102[FINESS Géographique],bdd_V102[FINESS juridique],"")</f>
        <v>440002590</v>
      </c>
      <c r="D712" t="str">
        <f>_xlfn.XLOOKUP(C712,bdd_V102[FINESS juridique],bdd_V102[Raison sociale juridique],"")</f>
        <v>ASSOCIATION ECHO</v>
      </c>
      <c r="E712" s="1" t="str">
        <f>_xlfn.XLOOKUP(C712,bdd_V102[FINESS juridique],bdd_V102[[Région du FINESS juridique ]],"")</f>
        <v>PAYS DE LA LOIRE</v>
      </c>
      <c r="F712" s="1">
        <f>SUMIFS(bdd_V102[Activité combinée],bdd_V102[FINESS Géographique],A712)</f>
        <v>7945.5</v>
      </c>
      <c r="G712" s="1" t="str">
        <f>_xlfn.XLOOKUP(A712,bdd_V102[FINESS Géographique],bdd_V102[Validation prérequis SUN-ES],"")</f>
        <v>Non</v>
      </c>
    </row>
    <row r="713" spans="1:7">
      <c r="A713" s="1">
        <v>850025156</v>
      </c>
      <c r="B713" t="str">
        <f>_xlfn.XLOOKUP(A713,bdd_V102[FINESS Géographique],bdd_V102[[Raison sociale ]],"")</f>
        <v>CENTRE DIALYSE ECHO OLONNES SUR MER</v>
      </c>
      <c r="C713" s="146">
        <f>_xlfn.XLOOKUP(A713,bdd_V102[FINESS Géographique],bdd_V102[FINESS juridique],"")</f>
        <v>440002590</v>
      </c>
      <c r="D713" t="str">
        <f>_xlfn.XLOOKUP(C713,bdd_V102[FINESS juridique],bdd_V102[Raison sociale juridique],"")</f>
        <v>ASSOCIATION ECHO</v>
      </c>
      <c r="E713" s="1" t="str">
        <f>_xlfn.XLOOKUP(C713,bdd_V102[FINESS juridique],bdd_V102[[Région du FINESS juridique ]],"")</f>
        <v>PAYS DE LA LOIRE</v>
      </c>
      <c r="F713" s="1">
        <f>SUMIFS(bdd_V102[Activité combinée],bdd_V102[FINESS Géographique],A713)</f>
        <v>6108</v>
      </c>
      <c r="G713" s="1" t="str">
        <f>_xlfn.XLOOKUP(A713,bdd_V102[FINESS Géographique],bdd_V102[Validation prérequis SUN-ES],"")</f>
        <v>Non</v>
      </c>
    </row>
    <row r="714" spans="1:7">
      <c r="A714" s="1">
        <v>440012128</v>
      </c>
      <c r="B714" t="str">
        <f>_xlfn.XLOOKUP(A714,bdd_V102[FINESS Géographique],bdd_V102[[Raison sociale ]],"")</f>
        <v>HAD NANTES ET REGION</v>
      </c>
      <c r="C714" s="146">
        <f>_xlfn.XLOOKUP(A714,bdd_V102[FINESS Géographique],bdd_V102[FINESS juridique],"")</f>
        <v>440003960</v>
      </c>
      <c r="D714" t="str">
        <f>_xlfn.XLOOKUP(C714,bdd_V102[FINESS juridique],bdd_V102[Raison sociale juridique],"")</f>
        <v>HOPITAL A DOMICILE NANTES &amp; REGION</v>
      </c>
      <c r="E714" s="1" t="str">
        <f>_xlfn.XLOOKUP(C714,bdd_V102[FINESS juridique],bdd_V102[[Région du FINESS juridique ]],"")</f>
        <v>PAYS DE LA LOIRE</v>
      </c>
      <c r="F714" s="1">
        <f>SUMIFS(bdd_V102[Activité combinée],bdd_V102[FINESS Géographique],A714)</f>
        <v>40274.5</v>
      </c>
      <c r="G714" s="1" t="str">
        <f>_xlfn.XLOOKUP(A714,bdd_V102[FINESS Géographique],bdd_V102[Validation prérequis SUN-ES],"")</f>
        <v>Oui</v>
      </c>
    </row>
    <row r="715" spans="1:7">
      <c r="A715" s="1">
        <v>440033819</v>
      </c>
      <c r="B715" t="str">
        <f>_xlfn.XLOOKUP(A715,bdd_V102[FINESS Géographique],bdd_V102[[Raison sociale ]],"")</f>
        <v>SANTE ATLANTIQUE</v>
      </c>
      <c r="C715" s="146">
        <f>_xlfn.XLOOKUP(A715,bdd_V102[FINESS Géographique],bdd_V102[FINESS juridique],"")</f>
        <v>440006344</v>
      </c>
      <c r="D715" t="str">
        <f>_xlfn.XLOOKUP(C715,bdd_V102[FINESS juridique],bdd_V102[Raison sociale juridique],"")</f>
        <v>CHIRURGIE SANTE ATLANTIQUE</v>
      </c>
      <c r="E715" s="1" t="str">
        <f>_xlfn.XLOOKUP(C715,bdd_V102[FINESS juridique],bdd_V102[[Région du FINESS juridique ]],"")</f>
        <v>PAYS DE LA LOIRE</v>
      </c>
      <c r="F715" s="1">
        <f>SUMIFS(bdd_V102[Activité combinée],bdd_V102[FINESS Géographique],A715)</f>
        <v>186518</v>
      </c>
      <c r="G715" s="1" t="str">
        <f>_xlfn.XLOOKUP(A715,bdd_V102[FINESS Géographique],bdd_V102[Validation prérequis SUN-ES],"")</f>
        <v>Oui</v>
      </c>
    </row>
    <row r="716" spans="1:7">
      <c r="A716" s="1">
        <v>440002624</v>
      </c>
      <c r="B716" t="str">
        <f>_xlfn.XLOOKUP(A716,bdd_V102[FINESS Géographique],bdd_V102[[Raison sociale ]],"")</f>
        <v>CENTRE POST CURE LES BRIORDS</v>
      </c>
      <c r="C716" s="146">
        <f>_xlfn.XLOOKUP(A716,bdd_V102[FINESS Géographique],bdd_V102[FINESS juridique],"")</f>
        <v>440007482</v>
      </c>
      <c r="D716" t="str">
        <f>_xlfn.XLOOKUP(C716,bdd_V102[FINESS juridique],bdd_V102[Raison sociale juridique],"")</f>
        <v>PSY'ACTIV</v>
      </c>
      <c r="E716" s="1" t="str">
        <f>_xlfn.XLOOKUP(C716,bdd_V102[FINESS juridique],bdd_V102[[Région du FINESS juridique ]],"")</f>
        <v>PAYS DE LA LOIRE</v>
      </c>
      <c r="F716" s="1">
        <f>SUMIFS(bdd_V102[Activité combinée],bdd_V102[FINESS Géographique],A716)</f>
        <v>4407.5</v>
      </c>
      <c r="G716" s="1" t="str">
        <f>_xlfn.XLOOKUP(A716,bdd_V102[FINESS Géographique],bdd_V102[Validation prérequis SUN-ES],"")</f>
        <v>Non</v>
      </c>
    </row>
    <row r="717" spans="1:7">
      <c r="A717" s="1">
        <v>440043792</v>
      </c>
      <c r="B717" t="str">
        <f>_xlfn.XLOOKUP(A717,bdd_V102[FINESS Géographique],bdd_V102[[Raison sociale ]],"")</f>
        <v>CENTRE POST CURE LA MAINGUAIS</v>
      </c>
      <c r="C717" s="146">
        <f>_xlfn.XLOOKUP(A717,bdd_V102[FINESS Géographique],bdd_V102[FINESS juridique],"")</f>
        <v>440007482</v>
      </c>
      <c r="D717" t="str">
        <f>_xlfn.XLOOKUP(C717,bdd_V102[FINESS juridique],bdd_V102[Raison sociale juridique],"")</f>
        <v>PSY'ACTIV</v>
      </c>
      <c r="E717" s="1" t="str">
        <f>_xlfn.XLOOKUP(C717,bdd_V102[FINESS juridique],bdd_V102[[Région du FINESS juridique ]],"")</f>
        <v>PAYS DE LA LOIRE</v>
      </c>
      <c r="F717" s="1">
        <f>SUMIFS(bdd_V102[Activité combinée],bdd_V102[FINESS Géographique],A717)</f>
        <v>4694</v>
      </c>
      <c r="G717" s="1" t="str">
        <f>_xlfn.XLOOKUP(A717,bdd_V102[FINESS Géographique],bdd_V102[Validation prérequis SUN-ES],"")</f>
        <v>Non</v>
      </c>
    </row>
    <row r="718" spans="1:7">
      <c r="A718" s="1">
        <v>440002939</v>
      </c>
      <c r="B718" t="str">
        <f>_xlfn.XLOOKUP(A718,bdd_V102[FINESS Géographique],bdd_V102[[Raison sociale ]],"")</f>
        <v>USLD CHEVEUX BLANCS</v>
      </c>
      <c r="C718" s="146">
        <f>_xlfn.XLOOKUP(A718,bdd_V102[FINESS Géographique],bdd_V102[FINESS juridique],"")</f>
        <v>440018620</v>
      </c>
      <c r="D718" t="str">
        <f>_xlfn.XLOOKUP(C718,bdd_V102[FINESS juridique],bdd_V102[Raison sociale juridique],"")</f>
        <v>VYV3 PDL PERSONNES AGEES</v>
      </c>
      <c r="E718" s="1" t="str">
        <f>_xlfn.XLOOKUP(C718,bdd_V102[FINESS juridique],bdd_V102[[Région du FINESS juridique ]],"")</f>
        <v>PAYS DE LA LOIRE</v>
      </c>
      <c r="F718" s="1">
        <f>SUMIFS(bdd_V102[Activité combinée],bdd_V102[FINESS Géographique],A718)</f>
        <v>5699.5</v>
      </c>
      <c r="G718" s="1" t="str">
        <f>_xlfn.XLOOKUP(A718,bdd_V102[FINESS Géographique],bdd_V102[Validation prérequis SUN-ES],"")</f>
        <v>Non</v>
      </c>
    </row>
    <row r="719" spans="1:7">
      <c r="A719" s="1">
        <v>440002459</v>
      </c>
      <c r="B719" t="str">
        <f>_xlfn.XLOOKUP(A719,bdd_V102[FINESS Géographique],bdd_V102[[Raison sociale ]],"")</f>
        <v>SSR LE BODIO</v>
      </c>
      <c r="C719" s="146">
        <f>_xlfn.XLOOKUP(A719,bdd_V102[FINESS Géographique],bdd_V102[FINESS juridique],"")</f>
        <v>440018661</v>
      </c>
      <c r="D719" t="str">
        <f>_xlfn.XLOOKUP(C719,bdd_V102[FINESS juridique],bdd_V102[Raison sociale juridique],"")</f>
        <v>ASSOCIATION OEUVRES DE PEN BRON</v>
      </c>
      <c r="E719" s="1" t="str">
        <f>_xlfn.XLOOKUP(C719,bdd_V102[FINESS juridique],bdd_V102[[Région du FINESS juridique ]],"")</f>
        <v>PAYS DE LA LOIRE</v>
      </c>
      <c r="F719" s="1">
        <f>SUMIFS(bdd_V102[Activité combinée],bdd_V102[FINESS Géographique],A719)</f>
        <v>8804</v>
      </c>
      <c r="G719" s="1" t="str">
        <f>_xlfn.XLOOKUP(A719,bdd_V102[FINESS Géographique],bdd_V102[Validation prérequis SUN-ES],"")</f>
        <v>Oui</v>
      </c>
    </row>
    <row r="720" spans="1:7">
      <c r="A720" s="1">
        <v>440053387</v>
      </c>
      <c r="B720" t="str">
        <f>_xlfn.XLOOKUP(A720,bdd_V102[FINESS Géographique],bdd_V102[[Raison sociale ]],"")</f>
        <v>SSR CMPR COTE D'AMOUR</v>
      </c>
      <c r="C720" s="146">
        <f>_xlfn.XLOOKUP(A720,bdd_V102[FINESS Géographique],bdd_V102[FINESS juridique],"")</f>
        <v>440018661</v>
      </c>
      <c r="D720" t="str">
        <f>_xlfn.XLOOKUP(C720,bdd_V102[FINESS juridique],bdd_V102[Raison sociale juridique],"")</f>
        <v>ASSOCIATION OEUVRES DE PEN BRON</v>
      </c>
      <c r="E720" s="1" t="str">
        <f>_xlfn.XLOOKUP(C720,bdd_V102[FINESS juridique],bdd_V102[[Région du FINESS juridique ]],"")</f>
        <v>PAYS DE LA LOIRE</v>
      </c>
      <c r="F720" s="1">
        <f>SUMIFS(bdd_V102[Activité combinée],bdd_V102[FINESS Géographique],A720)</f>
        <v>19696.5</v>
      </c>
      <c r="G720" s="1" t="str">
        <f>_xlfn.XLOOKUP(A720,bdd_V102[FINESS Géographique],bdd_V102[Validation prérequis SUN-ES],"")</f>
        <v>Oui</v>
      </c>
    </row>
    <row r="721" spans="1:7">
      <c r="A721" s="1">
        <v>440000719</v>
      </c>
      <c r="B721" t="str">
        <f>_xlfn.XLOOKUP(A721,bdd_V102[FINESS Géographique],bdd_V102[[Raison sociale ]],"")</f>
        <v>SSR LA BARONNAIS</v>
      </c>
      <c r="C721" s="146">
        <f>_xlfn.XLOOKUP(A721,bdd_V102[FINESS Géographique],bdd_V102[FINESS juridique],"")</f>
        <v>440018729</v>
      </c>
      <c r="D721" t="str">
        <f>_xlfn.XLOOKUP(C721,bdd_V102[FINESS juridique],bdd_V102[Raison sociale juridique],"")</f>
        <v>LES APSYADES</v>
      </c>
      <c r="E721" s="1" t="str">
        <f>_xlfn.XLOOKUP(C721,bdd_V102[FINESS juridique],bdd_V102[[Région du FINESS juridique ]],"")</f>
        <v>PAYS DE LA LOIRE</v>
      </c>
      <c r="F721" s="1">
        <f>SUMIFS(bdd_V102[Activité combinée],bdd_V102[FINESS Géographique],A721)</f>
        <v>8618</v>
      </c>
      <c r="G721" s="1" t="str">
        <f>_xlfn.XLOOKUP(A721,bdd_V102[FINESS Géographique],bdd_V102[Validation prérequis SUN-ES],"")</f>
        <v>Non</v>
      </c>
    </row>
    <row r="722" spans="1:7">
      <c r="A722" s="1">
        <v>440004943</v>
      </c>
      <c r="B722" t="str">
        <f>_xlfn.XLOOKUP(A722,bdd_V102[FINESS Géographique],bdd_V102[[Raison sociale ]],"")</f>
        <v>CENTRE LA CHICOTIERE</v>
      </c>
      <c r="C722" s="146">
        <f>_xlfn.XLOOKUP(A722,bdd_V102[FINESS Géographique],bdd_V102[FINESS juridique],"")</f>
        <v>440018729</v>
      </c>
      <c r="D722" t="str">
        <f>_xlfn.XLOOKUP(C722,bdd_V102[FINESS juridique],bdd_V102[Raison sociale juridique],"")</f>
        <v>LES APSYADES</v>
      </c>
      <c r="E722" s="1" t="str">
        <f>_xlfn.XLOOKUP(C722,bdd_V102[FINESS juridique],bdd_V102[[Région du FINESS juridique ]],"")</f>
        <v>PAYS DE LA LOIRE</v>
      </c>
      <c r="F722" s="1">
        <f>SUMIFS(bdd_V102[Activité combinée],bdd_V102[FINESS Géographique],A722)</f>
        <v>3118.75</v>
      </c>
      <c r="G722" s="1" t="str">
        <f>_xlfn.XLOOKUP(A722,bdd_V102[FINESS Géographique],bdd_V102[Validation prérequis SUN-ES],"")</f>
        <v>Non</v>
      </c>
    </row>
    <row r="723" spans="1:7">
      <c r="A723" s="1">
        <v>440041580</v>
      </c>
      <c r="B723" t="str">
        <f>_xlfn.XLOOKUP(A723,bdd_V102[FINESS Géographique],bdd_V102[[Raison sociale ]],"")</f>
        <v>HOPITAL PRIVE DU CONFLUENT</v>
      </c>
      <c r="C723" s="146">
        <f>_xlfn.XLOOKUP(A723,bdd_V102[FINESS Géographique],bdd_V102[FINESS juridique],"")</f>
        <v>440041572</v>
      </c>
      <c r="D723" t="str">
        <f>_xlfn.XLOOKUP(C723,bdd_V102[FINESS juridique],bdd_V102[Raison sociale juridique],"")</f>
        <v>L'HOPITAL PRIVE DU CONFLUENT</v>
      </c>
      <c r="E723" s="1" t="str">
        <f>_xlfn.XLOOKUP(C723,bdd_V102[FINESS juridique],bdd_V102[[Région du FINESS juridique ]],"")</f>
        <v>PAYS DE LA LOIRE</v>
      </c>
      <c r="F723" s="1">
        <f>SUMIFS(bdd_V102[Activité combinée],bdd_V102[FINESS Géographique],A723)</f>
        <v>178033</v>
      </c>
      <c r="G723" s="1" t="str">
        <f>_xlfn.XLOOKUP(A723,bdd_V102[FINESS Géographique],bdd_V102[Validation prérequis SUN-ES],"")</f>
        <v>Oui</v>
      </c>
    </row>
    <row r="724" spans="1:7">
      <c r="A724" s="1">
        <v>440048718</v>
      </c>
      <c r="B724" t="str">
        <f>_xlfn.XLOOKUP(A724,bdd_V102[FINESS Géographique],bdd_V102[[Raison sociale ]],"")</f>
        <v>HOPITAL DU CONFLUENT-SITE JULES VERNE</v>
      </c>
      <c r="C724" s="146">
        <f>_xlfn.XLOOKUP(A724,bdd_V102[FINESS Géographique],bdd_V102[FINESS juridique],"")</f>
        <v>440041572</v>
      </c>
      <c r="D724" t="str">
        <f>_xlfn.XLOOKUP(C724,bdd_V102[FINESS juridique],bdd_V102[Raison sociale juridique],"")</f>
        <v>L'HOPITAL PRIVE DU CONFLUENT</v>
      </c>
      <c r="E724" s="1" t="str">
        <f>_xlfn.XLOOKUP(C724,bdd_V102[FINESS juridique],bdd_V102[[Région du FINESS juridique ]],"")</f>
        <v>PAYS DE LA LOIRE</v>
      </c>
      <c r="F724" s="1">
        <f>SUMIFS(bdd_V102[Activité combinée],bdd_V102[FINESS Géographique],A724)</f>
        <v>2338</v>
      </c>
      <c r="G724" s="1" t="str">
        <f>_xlfn.XLOOKUP(A724,bdd_V102[FINESS Géographique],bdd_V102[Validation prérequis SUN-ES],"")</f>
        <v>Non</v>
      </c>
    </row>
    <row r="725" spans="1:7">
      <c r="A725" s="1">
        <v>290000686</v>
      </c>
      <c r="B725" t="str">
        <f>_xlfn.XLOOKUP(A725,bdd_V102[FINESS Géographique],bdd_V102[[Raison sociale ]],"")</f>
        <v>CENTRE DE SOINS DE SUITE DE KERAMPIR</v>
      </c>
      <c r="C725" s="146">
        <f>_xlfn.XLOOKUP(A725,bdd_V102[FINESS Géographique],bdd_V102[FINESS juridique],"")</f>
        <v>440042844</v>
      </c>
      <c r="D725" t="str">
        <f>_xlfn.XLOOKUP(C725,bdd_V102[FINESS juridique],bdd_V102[Raison sociale juridique],"")</f>
        <v>UGECAM BRETAGNE ET PAYS DE LA LOIRE</v>
      </c>
      <c r="E725" s="1" t="str">
        <f>_xlfn.XLOOKUP(C725,bdd_V102[FINESS juridique],bdd_V102[[Région du FINESS juridique ]],"")</f>
        <v>PAYS DE LA LOIRE</v>
      </c>
      <c r="F725" s="1">
        <f>SUMIFS(bdd_V102[Activité combinée],bdd_V102[FINESS Géographique],A725)</f>
        <v>7177</v>
      </c>
      <c r="G725" s="1" t="str">
        <f>_xlfn.XLOOKUP(A725,bdd_V102[FINESS Géographique],bdd_V102[Validation prérequis SUN-ES],"")</f>
        <v>Oui</v>
      </c>
    </row>
    <row r="726" spans="1:7">
      <c r="A726" s="1">
        <v>290002344</v>
      </c>
      <c r="B726" t="str">
        <f>_xlfn.XLOOKUP(A726,bdd_V102[FINESS Géographique],bdd_V102[[Raison sociale ]],"")</f>
        <v>POLE READAPT DE CORNOUAILLE SAINT YVI</v>
      </c>
      <c r="C726" s="146">
        <f>_xlfn.XLOOKUP(A726,bdd_V102[FINESS Géographique],bdd_V102[FINESS juridique],"")</f>
        <v>440042844</v>
      </c>
      <c r="D726" t="str">
        <f>_xlfn.XLOOKUP(C726,bdd_V102[FINESS juridique],bdd_V102[Raison sociale juridique],"")</f>
        <v>UGECAM BRETAGNE ET PAYS DE LA LOIRE</v>
      </c>
      <c r="E726" s="1" t="str">
        <f>_xlfn.XLOOKUP(C726,bdd_V102[FINESS juridique],bdd_V102[[Région du FINESS juridique ]],"")</f>
        <v>PAYS DE LA LOIRE</v>
      </c>
      <c r="F726" s="1">
        <f>SUMIFS(bdd_V102[Activité combinée],bdd_V102[FINESS Géographique],A726)</f>
        <v>14065.5</v>
      </c>
      <c r="G726" s="1" t="str">
        <f>_xlfn.XLOOKUP(A726,bdd_V102[FINESS Géographique],bdd_V102[Validation prérequis SUN-ES],"")</f>
        <v>Oui</v>
      </c>
    </row>
    <row r="727" spans="1:7">
      <c r="A727" s="1">
        <v>290036466</v>
      </c>
      <c r="B727" t="str">
        <f>_xlfn.XLOOKUP(A727,bdd_V102[FINESS Géographique],bdd_V102[[Raison sociale ]],"")</f>
        <v>POLE READAPT DE CORNOUAILLE CONCARNEAU</v>
      </c>
      <c r="C727" s="146">
        <f>_xlfn.XLOOKUP(A727,bdd_V102[FINESS Géographique],bdd_V102[FINESS juridique],"")</f>
        <v>440042844</v>
      </c>
      <c r="D727" t="str">
        <f>_xlfn.XLOOKUP(C727,bdd_V102[FINESS juridique],bdd_V102[Raison sociale juridique],"")</f>
        <v>UGECAM BRETAGNE ET PAYS DE LA LOIRE</v>
      </c>
      <c r="E727" s="1" t="str">
        <f>_xlfn.XLOOKUP(C727,bdd_V102[FINESS juridique],bdd_V102[[Région du FINESS juridique ]],"")</f>
        <v>PAYS DE LA LOIRE</v>
      </c>
      <c r="F727" s="1">
        <f>SUMIFS(bdd_V102[Activité combinée],bdd_V102[FINESS Géographique],A727)</f>
        <v>13821.5</v>
      </c>
      <c r="G727" s="1" t="str">
        <f>_xlfn.XLOOKUP(A727,bdd_V102[FINESS Géographique],bdd_V102[Validation prérequis SUN-ES],"")</f>
        <v>Non</v>
      </c>
    </row>
    <row r="728" spans="1:7">
      <c r="A728" s="1">
        <v>290036474</v>
      </c>
      <c r="B728" t="str">
        <f>_xlfn.XLOOKUP(A728,bdd_V102[FINESS Géographique],bdd_V102[[Raison sociale ]],"")</f>
        <v>POLE READAPT DE CORNOUAILLE QUIMPER</v>
      </c>
      <c r="C728" s="146">
        <f>_xlfn.XLOOKUP(A728,bdd_V102[FINESS Géographique],bdd_V102[FINESS juridique],"")</f>
        <v>440042844</v>
      </c>
      <c r="D728" t="str">
        <f>_xlfn.XLOOKUP(C728,bdd_V102[FINESS juridique],bdd_V102[Raison sociale juridique],"")</f>
        <v>UGECAM BRETAGNE ET PAYS DE LA LOIRE</v>
      </c>
      <c r="E728" s="1" t="str">
        <f>_xlfn.XLOOKUP(C728,bdd_V102[FINESS juridique],bdd_V102[[Région du FINESS juridique ]],"")</f>
        <v>PAYS DE LA LOIRE</v>
      </c>
      <c r="F728" s="1">
        <f>SUMIFS(bdd_V102[Activité combinée],bdd_V102[FINESS Géographique],A728)</f>
        <v>5352.5</v>
      </c>
      <c r="G728" s="1" t="str">
        <f>_xlfn.XLOOKUP(A728,bdd_V102[FINESS Géographique],bdd_V102[Validation prérequis SUN-ES],"")</f>
        <v>Non</v>
      </c>
    </row>
    <row r="729" spans="1:7">
      <c r="A729" s="1">
        <v>350002754</v>
      </c>
      <c r="B729" t="str">
        <f>_xlfn.XLOOKUP(A729,bdd_V102[FINESS Géographique],bdd_V102[[Raison sociale ]],"")</f>
        <v>CENTRE READAPTATION ESCALE THEBAUDAIS</v>
      </c>
      <c r="C729" s="146">
        <f>_xlfn.XLOOKUP(A729,bdd_V102[FINESS Géographique],bdd_V102[FINESS juridique],"")</f>
        <v>440042844</v>
      </c>
      <c r="D729" t="str">
        <f>_xlfn.XLOOKUP(C729,bdd_V102[FINESS juridique],bdd_V102[Raison sociale juridique],"")</f>
        <v>UGECAM BRETAGNE ET PAYS DE LA LOIRE</v>
      </c>
      <c r="E729" s="1" t="str">
        <f>_xlfn.XLOOKUP(C729,bdd_V102[FINESS juridique],bdd_V102[[Région du FINESS juridique ]],"")</f>
        <v>PAYS DE LA LOIRE</v>
      </c>
      <c r="F729" s="1">
        <f>SUMIFS(bdd_V102[Activité combinée],bdd_V102[FINESS Géographique],A729)</f>
        <v>7370</v>
      </c>
      <c r="G729" s="1" t="str">
        <f>_xlfn.XLOOKUP(A729,bdd_V102[FINESS Géographique],bdd_V102[Validation prérequis SUN-ES],"")</f>
        <v>Oui</v>
      </c>
    </row>
    <row r="730" spans="1:7">
      <c r="A730" s="1">
        <v>350005021</v>
      </c>
      <c r="B730" t="str">
        <f>_xlfn.XLOOKUP(A730,bdd_V102[FINESS Géographique],bdd_V102[[Raison sociale ]],"")</f>
        <v>POLE GERIATRIQUE RENNAIS</v>
      </c>
      <c r="C730" s="146">
        <f>_xlfn.XLOOKUP(A730,bdd_V102[FINESS Géographique],bdd_V102[FINESS juridique],"")</f>
        <v>440042844</v>
      </c>
      <c r="D730" t="str">
        <f>_xlfn.XLOOKUP(C730,bdd_V102[FINESS juridique],bdd_V102[Raison sociale juridique],"")</f>
        <v>UGECAM BRETAGNE ET PAYS DE LA LOIRE</v>
      </c>
      <c r="E730" s="1" t="str">
        <f>_xlfn.XLOOKUP(C730,bdd_V102[FINESS juridique],bdd_V102[[Région du FINESS juridique ]],"")</f>
        <v>PAYS DE LA LOIRE</v>
      </c>
      <c r="F730" s="1">
        <f>SUMIFS(bdd_V102[Activité combinée],bdd_V102[FINESS Géographique],A730)</f>
        <v>53483</v>
      </c>
      <c r="G730" s="1" t="str">
        <f>_xlfn.XLOOKUP(A730,bdd_V102[FINESS Géographique],bdd_V102[Validation prérequis SUN-ES],"")</f>
        <v>Oui</v>
      </c>
    </row>
    <row r="731" spans="1:7">
      <c r="A731" s="1">
        <v>560003055</v>
      </c>
      <c r="B731" t="str">
        <f>_xlfn.XLOOKUP(A731,bdd_V102[FINESS Géographique],bdd_V102[[Raison sociale ]],"")</f>
        <v>CENTRE DE SOINS DE SUITE KORN-ER-HOUET</v>
      </c>
      <c r="C731" s="146">
        <f>_xlfn.XLOOKUP(A731,bdd_V102[FINESS Géographique],bdd_V102[FINESS juridique],"")</f>
        <v>440042844</v>
      </c>
      <c r="D731" t="str">
        <f>_xlfn.XLOOKUP(C731,bdd_V102[FINESS juridique],bdd_V102[Raison sociale juridique],"")</f>
        <v>UGECAM BRETAGNE ET PAYS DE LA LOIRE</v>
      </c>
      <c r="E731" s="1" t="str">
        <f>_xlfn.XLOOKUP(C731,bdd_V102[FINESS juridique],bdd_V102[[Région du FINESS juridique ]],"")</f>
        <v>PAYS DE LA LOIRE</v>
      </c>
      <c r="F731" s="1">
        <f>SUMIFS(bdd_V102[Activité combinée],bdd_V102[FINESS Géographique],A731)</f>
        <v>14599.5</v>
      </c>
      <c r="G731" s="1" t="str">
        <f>_xlfn.XLOOKUP(A731,bdd_V102[FINESS Géographique],bdd_V102[Validation prérequis SUN-ES],"")</f>
        <v>Oui</v>
      </c>
    </row>
    <row r="732" spans="1:7">
      <c r="A732" s="1">
        <v>440000255</v>
      </c>
      <c r="B732" t="str">
        <f>_xlfn.XLOOKUP(A732,bdd_V102[FINESS Géographique],bdd_V102[[Raison sociale ]],"")</f>
        <v>CRF LA TOURMALINE</v>
      </c>
      <c r="C732" s="146">
        <f>_xlfn.XLOOKUP(A732,bdd_V102[FINESS Géographique],bdd_V102[FINESS juridique],"")</f>
        <v>440042844</v>
      </c>
      <c r="D732" t="str">
        <f>_xlfn.XLOOKUP(C732,bdd_V102[FINESS juridique],bdd_V102[Raison sociale juridique],"")</f>
        <v>UGECAM BRETAGNE ET PAYS DE LA LOIRE</v>
      </c>
      <c r="E732" s="1" t="str">
        <f>_xlfn.XLOOKUP(C732,bdd_V102[FINESS juridique],bdd_V102[[Région du FINESS juridique ]],"")</f>
        <v>PAYS DE LA LOIRE</v>
      </c>
      <c r="F732" s="1">
        <f>SUMIFS(bdd_V102[Activité combinée],bdd_V102[FINESS Géographique],A732)</f>
        <v>12712</v>
      </c>
      <c r="G732" s="1" t="str">
        <f>_xlfn.XLOOKUP(A732,bdd_V102[FINESS Géographique],bdd_V102[Validation prérequis SUN-ES],"")</f>
        <v>Oui</v>
      </c>
    </row>
    <row r="733" spans="1:7">
      <c r="A733" s="1">
        <v>440024669</v>
      </c>
      <c r="B733" t="str">
        <f>_xlfn.XLOOKUP(A733,bdd_V102[FINESS Géographique],bdd_V102[[Raison sociale ]],"")</f>
        <v>SSR LE BOIS RIGNOUX</v>
      </c>
      <c r="C733" s="146">
        <f>_xlfn.XLOOKUP(A733,bdd_V102[FINESS Géographique],bdd_V102[FINESS juridique],"")</f>
        <v>440042844</v>
      </c>
      <c r="D733" t="str">
        <f>_xlfn.XLOOKUP(C733,bdd_V102[FINESS juridique],bdd_V102[Raison sociale juridique],"")</f>
        <v>UGECAM BRETAGNE ET PAYS DE LA LOIRE</v>
      </c>
      <c r="E733" s="1" t="str">
        <f>_xlfn.XLOOKUP(C733,bdd_V102[FINESS juridique],bdd_V102[[Région du FINESS juridique ]],"")</f>
        <v>PAYS DE LA LOIRE</v>
      </c>
      <c r="F733" s="1">
        <f>SUMIFS(bdd_V102[Activité combinée],bdd_V102[FINESS Géographique],A733)</f>
        <v>10405</v>
      </c>
      <c r="G733" s="1" t="str">
        <f>_xlfn.XLOOKUP(A733,bdd_V102[FINESS Géographique],bdd_V102[Validation prérequis SUN-ES],"")</f>
        <v>Oui</v>
      </c>
    </row>
    <row r="734" spans="1:7">
      <c r="A734" s="1">
        <v>490000643</v>
      </c>
      <c r="B734" t="str">
        <f>_xlfn.XLOOKUP(A734,bdd_V102[FINESS Géographique],bdd_V102[[Raison sociale ]],"")</f>
        <v>CSSR LES EUMENIDES - SITE ANGERS</v>
      </c>
      <c r="C734" s="146">
        <f>_xlfn.XLOOKUP(A734,bdd_V102[FINESS Géographique],bdd_V102[FINESS juridique],"")</f>
        <v>440042844</v>
      </c>
      <c r="D734" t="str">
        <f>_xlfn.XLOOKUP(C734,bdd_V102[FINESS juridique],bdd_V102[Raison sociale juridique],"")</f>
        <v>UGECAM BRETAGNE ET PAYS DE LA LOIRE</v>
      </c>
      <c r="E734" s="1" t="str">
        <f>_xlfn.XLOOKUP(C734,bdd_V102[FINESS juridique],bdd_V102[[Région du FINESS juridique ]],"")</f>
        <v>PAYS DE LA LOIRE</v>
      </c>
      <c r="F734" s="1">
        <f>SUMIFS(bdd_V102[Activité combinée],bdd_V102[FINESS Géographique],A734)</f>
        <v>10663</v>
      </c>
      <c r="G734" s="1" t="str">
        <f>_xlfn.XLOOKUP(A734,bdd_V102[FINESS Géographique],bdd_V102[Validation prérequis SUN-ES],"")</f>
        <v>Oui</v>
      </c>
    </row>
    <row r="735" spans="1:7">
      <c r="A735" s="1">
        <v>490018777</v>
      </c>
      <c r="B735" t="str">
        <f>_xlfn.XLOOKUP(A735,bdd_V102[FINESS Géographique],bdd_V102[[Raison sociale ]],"")</f>
        <v>SSR LES EUMENIDES CHOLET</v>
      </c>
      <c r="C735" s="146">
        <f>_xlfn.XLOOKUP(A735,bdd_V102[FINESS Géographique],bdd_V102[FINESS juridique],"")</f>
        <v>440042844</v>
      </c>
      <c r="D735" t="str">
        <f>_xlfn.XLOOKUP(C735,bdd_V102[FINESS juridique],bdd_V102[Raison sociale juridique],"")</f>
        <v>UGECAM BRETAGNE ET PAYS DE LA LOIRE</v>
      </c>
      <c r="E735" s="1" t="str">
        <f>_xlfn.XLOOKUP(C735,bdd_V102[FINESS juridique],bdd_V102[[Région du FINESS juridique ]],"")</f>
        <v>PAYS DE LA LOIRE</v>
      </c>
      <c r="F735" s="1">
        <f>SUMIFS(bdd_V102[Activité combinée],bdd_V102[FINESS Géographique],A735)</f>
        <v>919.5</v>
      </c>
      <c r="G735" s="1" t="str">
        <f>_xlfn.XLOOKUP(A735,bdd_V102[FINESS Géographique],bdd_V102[Validation prérequis SUN-ES],"")</f>
        <v>Non</v>
      </c>
    </row>
    <row r="736" spans="1:7">
      <c r="A736" s="1">
        <v>740010475</v>
      </c>
      <c r="B736" t="str">
        <f>_xlfn.XLOOKUP(A736,bdd_V102[FINESS Géographique],bdd_V102[[Raison sociale ]],"")</f>
        <v>HAD HAUTE-SAVOIE SUD</v>
      </c>
      <c r="C736" s="146">
        <f>_xlfn.XLOOKUP(A736,bdd_V102[FINESS Géographique],bdd_V102[FINESS juridique],"")</f>
        <v>440052041</v>
      </c>
      <c r="D736" t="str">
        <f>_xlfn.XLOOKUP(C736,bdd_V102[FINESS juridique],bdd_V102[Raison sociale juridique],"")</f>
        <v>LNA ES</v>
      </c>
      <c r="E736" s="1" t="str">
        <f>_xlfn.XLOOKUP(C736,bdd_V102[FINESS juridique],bdd_V102[[Région du FINESS juridique ]],"")</f>
        <v>PAYS DE LA LOIRE</v>
      </c>
      <c r="F736" s="1">
        <f>SUMIFS(bdd_V102[Activité combinée],bdd_V102[FINESS Géographique],A736)</f>
        <v>12920.5</v>
      </c>
      <c r="G736" s="1" t="str">
        <f>_xlfn.XLOOKUP(A736,bdd_V102[FINESS Géographique],bdd_V102[Validation prérequis SUN-ES],"")</f>
        <v>Oui</v>
      </c>
    </row>
    <row r="737" spans="1:7">
      <c r="A737" s="1">
        <v>280505223</v>
      </c>
      <c r="B737" t="str">
        <f>_xlfn.XLOOKUP(A737,bdd_V102[FINESS Géographique],bdd_V102[[Raison sociale ]],"")</f>
        <v>INSTITUT DIABETOLOGIE NUTRITION CENTRE</v>
      </c>
      <c r="C737" s="146">
        <f>_xlfn.XLOOKUP(A737,bdd_V102[FINESS Géographique],bdd_V102[FINESS juridique],"")</f>
        <v>440052041</v>
      </c>
      <c r="D737" t="str">
        <f>_xlfn.XLOOKUP(C737,bdd_V102[FINESS juridique],bdd_V102[Raison sociale juridique],"")</f>
        <v>LNA ES</v>
      </c>
      <c r="E737" s="1" t="str">
        <f>_xlfn.XLOOKUP(C737,bdd_V102[FINESS juridique],bdd_V102[[Région du FINESS juridique ]],"")</f>
        <v>PAYS DE LA LOIRE</v>
      </c>
      <c r="F737" s="1">
        <f>SUMIFS(bdd_V102[Activité combinée],bdd_V102[FINESS Géographique],A737)</f>
        <v>18026</v>
      </c>
      <c r="G737" s="1" t="str">
        <f>_xlfn.XLOOKUP(A737,bdd_V102[FINESS Géographique],bdd_V102[Validation prérequis SUN-ES],"")</f>
        <v>Oui</v>
      </c>
    </row>
    <row r="738" spans="1:7">
      <c r="A738" s="1">
        <v>370009938</v>
      </c>
      <c r="B738" t="str">
        <f>_xlfn.XLOOKUP(A738,bdd_V102[FINESS Géographique],bdd_V102[[Raison sociale ]],"")</f>
        <v>HAD VAL DE LOIRE</v>
      </c>
      <c r="C738" s="146">
        <f>_xlfn.XLOOKUP(A738,bdd_V102[FINESS Géographique],bdd_V102[FINESS juridique],"")</f>
        <v>440052041</v>
      </c>
      <c r="D738" t="str">
        <f>_xlfn.XLOOKUP(C738,bdd_V102[FINESS juridique],bdd_V102[Raison sociale juridique],"")</f>
        <v>LNA ES</v>
      </c>
      <c r="E738" s="1" t="str">
        <f>_xlfn.XLOOKUP(C738,bdd_V102[FINESS juridique],bdd_V102[[Région du FINESS juridique ]],"")</f>
        <v>PAYS DE LA LOIRE</v>
      </c>
      <c r="F738" s="1">
        <f>SUMIFS(bdd_V102[Activité combinée],bdd_V102[FINESS Géographique],A738)</f>
        <v>24673.5</v>
      </c>
      <c r="G738" s="1" t="str">
        <f>_xlfn.XLOOKUP(A738,bdd_V102[FINESS Géographique],bdd_V102[Validation prérequis SUN-ES],"")</f>
        <v>Oui</v>
      </c>
    </row>
    <row r="739" spans="1:7">
      <c r="A739" s="1">
        <v>410000418</v>
      </c>
      <c r="B739" t="str">
        <f>_xlfn.XLOOKUP(A739,bdd_V102[FINESS Géographique],bdd_V102[[Raison sociale ]],"")</f>
        <v>INSTITUT MEDICAL DE SOLOGNE</v>
      </c>
      <c r="C739" s="146">
        <f>_xlfn.XLOOKUP(A739,bdd_V102[FINESS Géographique],bdd_V102[FINESS juridique],"")</f>
        <v>440052041</v>
      </c>
      <c r="D739" t="str">
        <f>_xlfn.XLOOKUP(C739,bdd_V102[FINESS juridique],bdd_V102[Raison sociale juridique],"")</f>
        <v>LNA ES</v>
      </c>
      <c r="E739" s="1" t="str">
        <f>_xlfn.XLOOKUP(C739,bdd_V102[FINESS juridique],bdd_V102[[Région du FINESS juridique ]],"")</f>
        <v>PAYS DE LA LOIRE</v>
      </c>
      <c r="F739" s="1">
        <f>SUMIFS(bdd_V102[Activité combinée],bdd_V102[FINESS Géographique],A739)</f>
        <v>28887</v>
      </c>
      <c r="G739" s="1" t="str">
        <f>_xlfn.XLOOKUP(A739,bdd_V102[FINESS Géographique],bdd_V102[Validation prérequis SUN-ES],"")</f>
        <v>Oui</v>
      </c>
    </row>
    <row r="740" spans="1:7">
      <c r="A740" s="1">
        <v>410005003</v>
      </c>
      <c r="B740" t="str">
        <f>_xlfn.XLOOKUP(A740,bdd_V102[FINESS Géographique],bdd_V102[[Raison sociale ]],"")</f>
        <v>HAD LOIR ET CHER</v>
      </c>
      <c r="C740" s="146">
        <f>_xlfn.XLOOKUP(A740,bdd_V102[FINESS Géographique],bdd_V102[FINESS juridique],"")</f>
        <v>440052041</v>
      </c>
      <c r="D740" t="str">
        <f>_xlfn.XLOOKUP(C740,bdd_V102[FINESS juridique],bdd_V102[Raison sociale juridique],"")</f>
        <v>LNA ES</v>
      </c>
      <c r="E740" s="1" t="str">
        <f>_xlfn.XLOOKUP(C740,bdd_V102[FINESS juridique],bdd_V102[[Région du FINESS juridique ]],"")</f>
        <v>PAYS DE LA LOIRE</v>
      </c>
      <c r="F740" s="1">
        <f>SUMIFS(bdd_V102[Activité combinée],bdd_V102[FINESS Géographique],A740)</f>
        <v>25547.5</v>
      </c>
      <c r="G740" s="1" t="str">
        <f>_xlfn.XLOOKUP(A740,bdd_V102[FINESS Géographique],bdd_V102[Validation prérequis SUN-ES],"")</f>
        <v>Oui</v>
      </c>
    </row>
    <row r="741" spans="1:7">
      <c r="A741" s="1">
        <v>450018536</v>
      </c>
      <c r="B741" t="str">
        <f>_xlfn.XLOOKUP(A741,bdd_V102[FINESS Géographique],bdd_V102[[Raison sociale ]],"")</f>
        <v>HAD ORLEANS MONTARGIS</v>
      </c>
      <c r="C741" s="146">
        <f>_xlfn.XLOOKUP(A741,bdd_V102[FINESS Géographique],bdd_V102[FINESS juridique],"")</f>
        <v>440052041</v>
      </c>
      <c r="D741" t="str">
        <f>_xlfn.XLOOKUP(C741,bdd_V102[FINESS juridique],bdd_V102[Raison sociale juridique],"")</f>
        <v>LNA ES</v>
      </c>
      <c r="E741" s="1" t="str">
        <f>_xlfn.XLOOKUP(C741,bdd_V102[FINESS juridique],bdd_V102[[Région du FINESS juridique ]],"")</f>
        <v>PAYS DE LA LOIRE</v>
      </c>
      <c r="F741" s="1">
        <f>SUMIFS(bdd_V102[Activité combinée],bdd_V102[FINESS Géographique],A741)</f>
        <v>37441.5</v>
      </c>
      <c r="G741" s="1" t="str">
        <f>_xlfn.XLOOKUP(A741,bdd_V102[FINESS Géographique],bdd_V102[Validation prérequis SUN-ES],"")</f>
        <v>Oui</v>
      </c>
    </row>
    <row r="742" spans="1:7">
      <c r="A742" s="1">
        <v>590790655</v>
      </c>
      <c r="B742" t="str">
        <f>_xlfn.XLOOKUP(A742,bdd_V102[FINESS Géographique],bdd_V102[[Raison sociale ]],"")</f>
        <v>SAINT ROCH CHIRURGIE</v>
      </c>
      <c r="C742" s="146">
        <f>_xlfn.XLOOKUP(A742,bdd_V102[FINESS Géographique],bdd_V102[FINESS juridique],"")</f>
        <v>440052041</v>
      </c>
      <c r="D742" t="str">
        <f>_xlfn.XLOOKUP(C742,bdd_V102[FINESS juridique],bdd_V102[Raison sociale juridique],"")</f>
        <v>LNA ES</v>
      </c>
      <c r="E742" s="1" t="str">
        <f>_xlfn.XLOOKUP(C742,bdd_V102[FINESS juridique],bdd_V102[[Région du FINESS juridique ]],"")</f>
        <v>PAYS DE LA LOIRE</v>
      </c>
      <c r="F742" s="1">
        <f>SUMIFS(bdd_V102[Activité combinée],bdd_V102[FINESS Géographique],A742)</f>
        <v>9037.5</v>
      </c>
      <c r="G742" s="1" t="str">
        <f>_xlfn.XLOOKUP(A742,bdd_V102[FINESS Géographique],bdd_V102[Validation prérequis SUN-ES],"")</f>
        <v>Oui</v>
      </c>
    </row>
    <row r="743" spans="1:7">
      <c r="A743" s="1">
        <v>590810784</v>
      </c>
      <c r="B743" t="str">
        <f>_xlfn.XLOOKUP(A743,bdd_V102[FINESS Géographique],bdd_V102[[Raison sociale ]],"")</f>
        <v>CLINIQUE ST-ROCH CONVALESCENCE</v>
      </c>
      <c r="C743" s="146">
        <f>_xlfn.XLOOKUP(A743,bdd_V102[FINESS Géographique],bdd_V102[FINESS juridique],"")</f>
        <v>440052041</v>
      </c>
      <c r="D743" t="str">
        <f>_xlfn.XLOOKUP(C743,bdd_V102[FINESS juridique],bdd_V102[Raison sociale juridique],"")</f>
        <v>LNA ES</v>
      </c>
      <c r="E743" s="1" t="str">
        <f>_xlfn.XLOOKUP(C743,bdd_V102[FINESS juridique],bdd_V102[[Région du FINESS juridique ]],"")</f>
        <v>PAYS DE LA LOIRE</v>
      </c>
      <c r="F743" s="1">
        <f>SUMIFS(bdd_V102[Activité combinée],bdd_V102[FINESS Géographique],A743)</f>
        <v>23852</v>
      </c>
      <c r="G743" s="1" t="str">
        <f>_xlfn.XLOOKUP(A743,bdd_V102[FINESS Géographique],bdd_V102[Validation prérequis SUN-ES],"")</f>
        <v>Oui</v>
      </c>
    </row>
    <row r="744" spans="1:7">
      <c r="A744" s="1">
        <v>600100861</v>
      </c>
      <c r="B744" t="str">
        <f>_xlfn.XLOOKUP(A744,bdd_V102[FINESS Géographique],bdd_V102[[Raison sociale ]],"")</f>
        <v>SSR LNA BRETEUIL</v>
      </c>
      <c r="C744" s="146">
        <f>_xlfn.XLOOKUP(A744,bdd_V102[FINESS Géographique],bdd_V102[FINESS juridique],"")</f>
        <v>440052041</v>
      </c>
      <c r="D744" t="str">
        <f>_xlfn.XLOOKUP(C744,bdd_V102[FINESS juridique],bdd_V102[Raison sociale juridique],"")</f>
        <v>LNA ES</v>
      </c>
      <c r="E744" s="1" t="str">
        <f>_xlfn.XLOOKUP(C744,bdd_V102[FINESS juridique],bdd_V102[[Région du FINESS juridique ]],"")</f>
        <v>PAYS DE LA LOIRE</v>
      </c>
      <c r="F744" s="1">
        <f>SUMIFS(bdd_V102[Activité combinée],bdd_V102[FINESS Géographique],A744)</f>
        <v>30377.5</v>
      </c>
      <c r="G744" s="1" t="str">
        <f>_xlfn.XLOOKUP(A744,bdd_V102[FINESS Géographique],bdd_V102[Validation prérequis SUN-ES],"")</f>
        <v>Oui</v>
      </c>
    </row>
    <row r="745" spans="1:7">
      <c r="A745" s="1">
        <v>770021251</v>
      </c>
      <c r="B745" t="str">
        <f>_xlfn.XLOOKUP(A745,bdd_V102[FINESS Géographique],bdd_V102[[Raison sociale ]],"")</f>
        <v>HAD NORD SEINE ET MARNE</v>
      </c>
      <c r="C745" s="146">
        <f>_xlfn.XLOOKUP(A745,bdd_V102[FINESS Géographique],bdd_V102[FINESS juridique],"")</f>
        <v>440052041</v>
      </c>
      <c r="D745" t="str">
        <f>_xlfn.XLOOKUP(C745,bdd_V102[FINESS juridique],bdd_V102[Raison sociale juridique],"")</f>
        <v>LNA ES</v>
      </c>
      <c r="E745" s="1" t="str">
        <f>_xlfn.XLOOKUP(C745,bdd_V102[FINESS juridique],bdd_V102[[Région du FINESS juridique ]],"")</f>
        <v>PAYS DE LA LOIRE</v>
      </c>
      <c r="F745" s="1">
        <f>SUMIFS(bdd_V102[Activité combinée],bdd_V102[FINESS Géographique],A745)</f>
        <v>12411</v>
      </c>
      <c r="G745" s="1" t="str">
        <f>_xlfn.XLOOKUP(A745,bdd_V102[FINESS Géographique],bdd_V102[Validation prérequis SUN-ES],"")</f>
        <v>Oui</v>
      </c>
    </row>
    <row r="746" spans="1:7">
      <c r="A746" s="1">
        <v>770300218</v>
      </c>
      <c r="B746" t="str">
        <f>_xlfn.XLOOKUP(A746,bdd_V102[FINESS Géographique],bdd_V102[[Raison sociale ]],"")</f>
        <v>INSTITUT MEDICAL DE SERRIS</v>
      </c>
      <c r="C746" s="146">
        <f>_xlfn.XLOOKUP(A746,bdd_V102[FINESS Géographique],bdd_V102[FINESS juridique],"")</f>
        <v>440052041</v>
      </c>
      <c r="D746" t="str">
        <f>_xlfn.XLOOKUP(C746,bdd_V102[FINESS juridique],bdd_V102[Raison sociale juridique],"")</f>
        <v>LNA ES</v>
      </c>
      <c r="E746" s="1" t="str">
        <f>_xlfn.XLOOKUP(C746,bdd_V102[FINESS juridique],bdd_V102[[Région du FINESS juridique ]],"")</f>
        <v>PAYS DE LA LOIRE</v>
      </c>
      <c r="F746" s="1">
        <f>SUMIFS(bdd_V102[Activité combinée],bdd_V102[FINESS Géographique],A746)</f>
        <v>19334.5</v>
      </c>
      <c r="G746" s="1" t="str">
        <f>_xlfn.XLOOKUP(A746,bdd_V102[FINESS Géographique],bdd_V102[Validation prérequis SUN-ES],"")</f>
        <v>Oui</v>
      </c>
    </row>
    <row r="747" spans="1:7">
      <c r="A747" s="1">
        <v>930021001</v>
      </c>
      <c r="B747" t="str">
        <f>_xlfn.XLOOKUP(A747,bdd_V102[FINESS Géographique],bdd_V102[[Raison sociale ]],"")</f>
        <v>INSTITUT READAPTATION DE ROMAINVILLE</v>
      </c>
      <c r="C747" s="146">
        <f>_xlfn.XLOOKUP(A747,bdd_V102[FINESS Géographique],bdd_V102[FINESS juridique],"")</f>
        <v>440052041</v>
      </c>
      <c r="D747" t="str">
        <f>_xlfn.XLOOKUP(C747,bdd_V102[FINESS juridique],bdd_V102[Raison sociale juridique],"")</f>
        <v>LNA ES</v>
      </c>
      <c r="E747" s="1" t="str">
        <f>_xlfn.XLOOKUP(C747,bdd_V102[FINESS juridique],bdd_V102[[Région du FINESS juridique ]],"")</f>
        <v>PAYS DE LA LOIRE</v>
      </c>
      <c r="F747" s="1">
        <f>SUMIFS(bdd_V102[Activité combinée],bdd_V102[FINESS Géographique],A747)</f>
        <v>38486.5</v>
      </c>
      <c r="G747" s="1" t="str">
        <f>_xlfn.XLOOKUP(A747,bdd_V102[FINESS Géographique],bdd_V102[Validation prérequis SUN-ES],"")</f>
        <v>Oui</v>
      </c>
    </row>
    <row r="748" spans="1:7">
      <c r="A748" s="1">
        <v>930310016</v>
      </c>
      <c r="B748" t="str">
        <f>_xlfn.XLOOKUP(A748,bdd_V102[FINESS Géographique],bdd_V102[[Raison sociale ]],"")</f>
        <v>MAISON DE SANTE D EPINAY LE NOBLE AGE</v>
      </c>
      <c r="C748" s="146">
        <f>_xlfn.XLOOKUP(A748,bdd_V102[FINESS Géographique],bdd_V102[FINESS juridique],"")</f>
        <v>440052041</v>
      </c>
      <c r="D748" t="str">
        <f>_xlfn.XLOOKUP(C748,bdd_V102[FINESS juridique],bdd_V102[Raison sociale juridique],"")</f>
        <v>LNA ES</v>
      </c>
      <c r="E748" s="1" t="str">
        <f>_xlfn.XLOOKUP(C748,bdd_V102[FINESS juridique],bdd_V102[[Région du FINESS juridique ]],"")</f>
        <v>PAYS DE LA LOIRE</v>
      </c>
      <c r="F748" s="1">
        <f>SUMIFS(bdd_V102[Activité combinée],bdd_V102[FINESS Géographique],A748)</f>
        <v>38048.75</v>
      </c>
      <c r="G748" s="1" t="str">
        <f>_xlfn.XLOOKUP(A748,bdd_V102[FINESS Géographique],bdd_V102[Validation prérequis SUN-ES],"")</f>
        <v>Oui</v>
      </c>
    </row>
    <row r="749" spans="1:7">
      <c r="A749" s="1">
        <v>760035709</v>
      </c>
      <c r="B749" t="str">
        <f>_xlfn.XLOOKUP(A749,bdd_V102[FINESS Géographique],bdd_V102[[Raison sociale ]],"")</f>
        <v>HAD CAUX MARITIME</v>
      </c>
      <c r="C749" s="146">
        <f>_xlfn.XLOOKUP(A749,bdd_V102[FINESS Géographique],bdd_V102[FINESS juridique],"")</f>
        <v>440052041</v>
      </c>
      <c r="D749" t="str">
        <f>_xlfn.XLOOKUP(C749,bdd_V102[FINESS juridique],bdd_V102[Raison sociale juridique],"")</f>
        <v>LNA ES</v>
      </c>
      <c r="E749" s="1" t="str">
        <f>_xlfn.XLOOKUP(C749,bdd_V102[FINESS juridique],bdd_V102[[Région du FINESS juridique ]],"")</f>
        <v>PAYS DE LA LOIRE</v>
      </c>
      <c r="F749" s="1">
        <f>SUMIFS(bdd_V102[Activité combinée],bdd_V102[FINESS Géographique],A749)</f>
        <v>9172</v>
      </c>
      <c r="G749" s="1" t="str">
        <f>_xlfn.XLOOKUP(A749,bdd_V102[FINESS Géographique],bdd_V102[Validation prérequis SUN-ES],"")</f>
        <v>Oui</v>
      </c>
    </row>
    <row r="750" spans="1:7">
      <c r="A750" s="1">
        <v>860009208</v>
      </c>
      <c r="B750" t="str">
        <f>_xlfn.XLOOKUP(A750,bdd_V102[FINESS Géographique],bdd_V102[[Raison sociale ]],"")</f>
        <v>CENTRE DE READAPTATION DU MOULIN VERT</v>
      </c>
      <c r="C750" s="146">
        <f>_xlfn.XLOOKUP(A750,bdd_V102[FINESS Géographique],bdd_V102[FINESS juridique],"")</f>
        <v>440052041</v>
      </c>
      <c r="D750" t="str">
        <f>_xlfn.XLOOKUP(C750,bdd_V102[FINESS juridique],bdd_V102[Raison sociale juridique],"")</f>
        <v>LNA ES</v>
      </c>
      <c r="E750" s="1" t="str">
        <f>_xlfn.XLOOKUP(C750,bdd_V102[FINESS juridique],bdd_V102[[Région du FINESS juridique ]],"")</f>
        <v>PAYS DE LA LOIRE</v>
      </c>
      <c r="F750" s="1">
        <f>SUMIFS(bdd_V102[Activité combinée],bdd_V102[FINESS Géographique],A750)</f>
        <v>12021</v>
      </c>
      <c r="G750" s="1" t="str">
        <f>_xlfn.XLOOKUP(A750,bdd_V102[FINESS Géographique],bdd_V102[Validation prérequis SUN-ES],"")</f>
        <v>Oui</v>
      </c>
    </row>
    <row r="751" spans="1:7">
      <c r="A751" s="1">
        <v>440003390</v>
      </c>
      <c r="B751" t="str">
        <f>_xlfn.XLOOKUP(A751,bdd_V102[FINESS Géographique],bdd_V102[[Raison sociale ]],"")</f>
        <v>LNA ES - SITE GUERANDE</v>
      </c>
      <c r="C751" s="146">
        <f>_xlfn.XLOOKUP(A751,bdd_V102[FINESS Géographique],bdd_V102[FINESS juridique],"")</f>
        <v>440052041</v>
      </c>
      <c r="D751" t="str">
        <f>_xlfn.XLOOKUP(C751,bdd_V102[FINESS juridique],bdd_V102[Raison sociale juridique],"")</f>
        <v>LNA ES</v>
      </c>
      <c r="E751" s="1" t="str">
        <f>_xlfn.XLOOKUP(C751,bdd_V102[FINESS juridique],bdd_V102[[Région du FINESS juridique ]],"")</f>
        <v>PAYS DE LA LOIRE</v>
      </c>
      <c r="F751" s="1">
        <f>SUMIFS(bdd_V102[Activité combinée],bdd_V102[FINESS Géographique],A751)</f>
        <v>14534.75</v>
      </c>
      <c r="G751" s="1" t="str">
        <f>_xlfn.XLOOKUP(A751,bdd_V102[FINESS Géographique],bdd_V102[Validation prérequis SUN-ES],"")</f>
        <v>Oui</v>
      </c>
    </row>
    <row r="752" spans="1:7">
      <c r="A752" s="1">
        <v>490016870</v>
      </c>
      <c r="B752" t="str">
        <f>_xlfn.XLOOKUP(A752,bdd_V102[FINESS Géographique],bdd_V102[[Raison sociale ]],"")</f>
        <v>HAD OUEST ANJOU SAUMUROIS</v>
      </c>
      <c r="C752" s="146">
        <f>_xlfn.XLOOKUP(A752,bdd_V102[FINESS Géographique],bdd_V102[FINESS juridique],"")</f>
        <v>440052041</v>
      </c>
      <c r="D752" t="str">
        <f>_xlfn.XLOOKUP(C752,bdd_V102[FINESS juridique],bdd_V102[Raison sociale juridique],"")</f>
        <v>LNA ES</v>
      </c>
      <c r="E752" s="1" t="str">
        <f>_xlfn.XLOOKUP(C752,bdd_V102[FINESS juridique],bdd_V102[[Région du FINESS juridique ]],"")</f>
        <v>PAYS DE LA LOIRE</v>
      </c>
      <c r="F752" s="1">
        <f>SUMIFS(bdd_V102[Activité combinée],bdd_V102[FINESS Géographique],A752)</f>
        <v>6359.5</v>
      </c>
      <c r="G752" s="1" t="str">
        <f>_xlfn.XLOOKUP(A752,bdd_V102[FINESS Géographique],bdd_V102[Validation prérequis SUN-ES],"")</f>
        <v>Oui</v>
      </c>
    </row>
    <row r="753" spans="1:7">
      <c r="A753" s="1">
        <v>830100764</v>
      </c>
      <c r="B753" t="str">
        <f>_xlfn.XLOOKUP(A753,bdd_V102[FINESS Géographique],bdd_V102[[Raison sociale ]],"")</f>
        <v>INSTITUT MEDICALISE DE MAR VIVO</v>
      </c>
      <c r="C753" s="146">
        <f>_xlfn.XLOOKUP(A753,bdd_V102[FINESS Géographique],bdd_V102[FINESS juridique],"")</f>
        <v>440052041</v>
      </c>
      <c r="D753" t="str">
        <f>_xlfn.XLOOKUP(C753,bdd_V102[FINESS juridique],bdd_V102[Raison sociale juridique],"")</f>
        <v>LNA ES</v>
      </c>
      <c r="E753" s="1" t="str">
        <f>_xlfn.XLOOKUP(C753,bdd_V102[FINESS juridique],bdd_V102[[Région du FINESS juridique ]],"")</f>
        <v>PAYS DE LA LOIRE</v>
      </c>
      <c r="F753" s="1">
        <f>SUMIFS(bdd_V102[Activité combinée],bdd_V102[FINESS Géographique],A753)</f>
        <v>29386.5</v>
      </c>
      <c r="G753" s="1" t="str">
        <f>_xlfn.XLOOKUP(A753,bdd_V102[FINESS Géographique],bdd_V102[Validation prérequis SUN-ES],"")</f>
        <v>Oui</v>
      </c>
    </row>
    <row r="754" spans="1:7">
      <c r="A754" s="1">
        <v>440000693</v>
      </c>
      <c r="B754" t="str">
        <f>_xlfn.XLOOKUP(A754,bdd_V102[FINESS Géographique],bdd_V102[[Raison sociale ]],"")</f>
        <v>SSR JULES VERNE</v>
      </c>
      <c r="C754" s="146">
        <f>_xlfn.XLOOKUP(A754,bdd_V102[FINESS Géographique],bdd_V102[FINESS juridique],"")</f>
        <v>440053411</v>
      </c>
      <c r="D754" t="str">
        <f>_xlfn.XLOOKUP(C754,bdd_V102[FINESS juridique],bdd_V102[Raison sociale juridique],"")</f>
        <v>UG CLINIQUE MUTUALISTE JULES VERNE</v>
      </c>
      <c r="E754" s="1" t="str">
        <f>_xlfn.XLOOKUP(C754,bdd_V102[FINESS juridique],bdd_V102[[Région du FINESS juridique ]],"")</f>
        <v>PAYS DE LA LOIRE</v>
      </c>
      <c r="F754" s="1">
        <f>SUMIFS(bdd_V102[Activité combinée],bdd_V102[FINESS Géographique],A754)</f>
        <v>7459.5</v>
      </c>
      <c r="G754" s="1" t="str">
        <f>_xlfn.XLOOKUP(A754,bdd_V102[FINESS Géographique],bdd_V102[Validation prérequis SUN-ES],"")</f>
        <v>Oui</v>
      </c>
    </row>
    <row r="755" spans="1:7">
      <c r="A755" s="1">
        <v>440029338</v>
      </c>
      <c r="B755" t="str">
        <f>_xlfn.XLOOKUP(A755,bdd_V102[FINESS Géographique],bdd_V102[[Raison sociale ]],"")</f>
        <v>CLINIQUE MUTUALISTE JULES VERNE</v>
      </c>
      <c r="C755" s="146">
        <f>_xlfn.XLOOKUP(A755,bdd_V102[FINESS Géographique],bdd_V102[FINESS juridique],"")</f>
        <v>440053411</v>
      </c>
      <c r="D755" t="str">
        <f>_xlfn.XLOOKUP(C755,bdd_V102[FINESS juridique],bdd_V102[Raison sociale juridique],"")</f>
        <v>UG CLINIQUE MUTUALISTE JULES VERNE</v>
      </c>
      <c r="E755" s="1" t="str">
        <f>_xlfn.XLOOKUP(C755,bdd_V102[FINESS juridique],bdd_V102[[Région du FINESS juridique ]],"")</f>
        <v>PAYS DE LA LOIRE</v>
      </c>
      <c r="F755" s="1">
        <f>SUMIFS(bdd_V102[Activité combinée],bdd_V102[FINESS Géographique],A755)</f>
        <v>70364</v>
      </c>
      <c r="G755" s="1" t="str">
        <f>_xlfn.XLOOKUP(A755,bdd_V102[FINESS Géographique],bdd_V102[Validation prérequis SUN-ES],"")</f>
        <v>Oui</v>
      </c>
    </row>
    <row r="756" spans="1:7">
      <c r="A756" s="1">
        <v>440050433</v>
      </c>
      <c r="B756" t="str">
        <f>_xlfn.XLOOKUP(A756,bdd_V102[FINESS Géographique],bdd_V102[[Raison sociale ]],"")</f>
        <v>CLINIQUE MUTUALISTE DE L'ESTUAIRE</v>
      </c>
      <c r="C756" s="146">
        <f>_xlfn.XLOOKUP(A756,bdd_V102[FINESS Géographique],bdd_V102[FINESS juridique],"")</f>
        <v>440053429</v>
      </c>
      <c r="D756" t="str">
        <f>_xlfn.XLOOKUP(C756,bdd_V102[FINESS juridique],bdd_V102[Raison sociale juridique],"")</f>
        <v>UNION GESTIONNAIRE CLINIQUE ESTUAIRE</v>
      </c>
      <c r="E756" s="1" t="str">
        <f>_xlfn.XLOOKUP(C756,bdd_V102[FINESS juridique],bdd_V102[[Région du FINESS juridique ]],"")</f>
        <v>PAYS DE LA LOIRE</v>
      </c>
      <c r="F756" s="1">
        <f>SUMIFS(bdd_V102[Activité combinée],bdd_V102[FINESS Géographique],A756)</f>
        <v>65152.5</v>
      </c>
      <c r="G756" s="1" t="str">
        <f>_xlfn.XLOOKUP(A756,bdd_V102[FINESS Géographique],bdd_V102[Validation prérequis SUN-ES],"")</f>
        <v>Oui</v>
      </c>
    </row>
    <row r="757" spans="1:7">
      <c r="A757" s="1">
        <v>290036706</v>
      </c>
      <c r="B757" t="str">
        <f>_xlfn.XLOOKUP(A757,bdd_V102[FINESS Géographique],bdd_V102[[Raison sociale ]],"")</f>
        <v>INSTITUT DE READAPTATION DU CAP HORN</v>
      </c>
      <c r="C757" s="146">
        <f>_xlfn.XLOOKUP(A757,bdd_V102[FINESS Géographique],bdd_V102[FINESS juridique],"")</f>
        <v>440055911</v>
      </c>
      <c r="D757" t="str">
        <f>_xlfn.XLOOKUP(C757,bdd_V102[FINESS juridique],bdd_V102[Raison sociale juridique],"")</f>
        <v>SAS INST. DE READAPTATION DU CAP HORN</v>
      </c>
      <c r="E757" s="1" t="str">
        <f>_xlfn.XLOOKUP(C757,bdd_V102[FINESS juridique],bdd_V102[[Région du FINESS juridique ]],"")</f>
        <v>PAYS DE LA LOIRE</v>
      </c>
      <c r="F757" s="1">
        <f>SUMIFS(bdd_V102[Activité combinée],bdd_V102[FINESS Géographique],A757)</f>
        <v>39140</v>
      </c>
      <c r="G757" s="1" t="str">
        <f>_xlfn.XLOOKUP(A757,bdd_V102[FINESS Géographique],bdd_V102[Validation prérequis SUN-ES],"")</f>
        <v>Oui</v>
      </c>
    </row>
    <row r="758" spans="1:7">
      <c r="A758" s="1">
        <v>440044451</v>
      </c>
      <c r="B758" t="str">
        <f>_xlfn.XLOOKUP(A758,bdd_V102[FINESS Géographique],bdd_V102[[Raison sociale ]],"")</f>
        <v>SSR L'ESTUAIRE</v>
      </c>
      <c r="C758" s="146">
        <f>_xlfn.XLOOKUP(A758,bdd_V102[FINESS Géographique],bdd_V102[FINESS juridique],"")</f>
        <v>440055952</v>
      </c>
      <c r="D758" t="str">
        <f>_xlfn.XLOOKUP(C758,bdd_V102[FINESS juridique],bdd_V102[Raison sociale juridique],"")</f>
        <v>SAS CTRE DE READAPTATION DE L'ESTUAIRE</v>
      </c>
      <c r="E758" s="1" t="str">
        <f>_xlfn.XLOOKUP(C758,bdd_V102[FINESS juridique],bdd_V102[[Région du FINESS juridique ]],"")</f>
        <v>PAYS DE LA LOIRE</v>
      </c>
      <c r="F758" s="1">
        <f>SUMIFS(bdd_V102[Activité combinée],bdd_V102[FINESS Géographique],A758)</f>
        <v>13927.5</v>
      </c>
      <c r="G758" s="1" t="str">
        <f>_xlfn.XLOOKUP(A758,bdd_V102[FINESS Géographique],bdd_V102[Validation prérequis SUN-ES],"")</f>
        <v>Oui</v>
      </c>
    </row>
    <row r="759" spans="1:7">
      <c r="A759" s="1">
        <v>770023059</v>
      </c>
      <c r="B759" t="str">
        <f>_xlfn.XLOOKUP(A759,bdd_V102[FINESS Géographique],bdd_V102[[Raison sociale ]],"")</f>
        <v>SSR POLE SANTE ORGEMONT</v>
      </c>
      <c r="C759" s="146">
        <f>_xlfn.XLOOKUP(A759,bdd_V102[FINESS Géographique],bdd_V102[FINESS juridique],"")</f>
        <v>440056455</v>
      </c>
      <c r="D759" t="str">
        <f>_xlfn.XLOOKUP(C759,bdd_V102[FINESS juridique],bdd_V102[Raison sociale juridique],"")</f>
        <v>POLE SANTE ORGEMONT</v>
      </c>
      <c r="E759" s="1" t="str">
        <f>_xlfn.XLOOKUP(C759,bdd_V102[FINESS juridique],bdd_V102[[Région du FINESS juridique ]],"")</f>
        <v>PAYS DE LA LOIRE</v>
      </c>
      <c r="F759" s="1">
        <f>SUMIFS(bdd_V102[Activité combinée],bdd_V102[FINESS Géographique],A759)</f>
        <v>30708.5</v>
      </c>
      <c r="G759" s="1" t="str">
        <f>_xlfn.XLOOKUP(A759,bdd_V102[FINESS Géographique],bdd_V102[Validation prérequis SUN-ES],"")</f>
        <v>Oui</v>
      </c>
    </row>
    <row r="760" spans="1:7">
      <c r="A760" s="1">
        <v>440059319</v>
      </c>
      <c r="B760" t="str">
        <f>_xlfn.XLOOKUP(A760,bdd_V102[FINESS Géographique],bdd_V102[[Raison sociale ]],"")</f>
        <v>SSR CONFLUENT LNA</v>
      </c>
      <c r="C760" s="146">
        <f>_xlfn.XLOOKUP(A760,bdd_V102[FINESS Géographique],bdd_V102[FINESS juridique],"")</f>
        <v>440059301</v>
      </c>
      <c r="D760" t="str">
        <f>_xlfn.XLOOKUP(C760,bdd_V102[FINESS juridique],bdd_V102[Raison sociale juridique],"")</f>
        <v>CENTRE READAPTATION DU CONFLUENT LNA</v>
      </c>
      <c r="E760" s="1" t="str">
        <f>_xlfn.XLOOKUP(C760,bdd_V102[FINESS juridique],bdd_V102[[Région du FINESS juridique ]],"")</f>
        <v>PAYS DE LA LOIRE</v>
      </c>
      <c r="F760" s="1">
        <f>SUMIFS(bdd_V102[Activité combinée],bdd_V102[FINESS Géographique],A760)</f>
        <v>6261.5</v>
      </c>
      <c r="G760" s="1" t="str">
        <f>_xlfn.XLOOKUP(A760,bdd_V102[FINESS Géographique],bdd_V102[Validation prérequis SUN-ES],"")</f>
        <v>Oui</v>
      </c>
    </row>
    <row r="761" spans="1:7">
      <c r="A761" s="1">
        <v>440059335</v>
      </c>
      <c r="B761" t="str">
        <f>_xlfn.XLOOKUP(A761,bdd_V102[FINESS Géographique],bdd_V102[[Raison sociale ]],"")</f>
        <v>SSR VIVALTO CONFLUENT</v>
      </c>
      <c r="C761" s="146">
        <f>_xlfn.XLOOKUP(A761,bdd_V102[FINESS Géographique],bdd_V102[FINESS juridique],"")</f>
        <v>440059327</v>
      </c>
      <c r="D761" t="str">
        <f>_xlfn.XLOOKUP(C761,bdd_V102[FINESS juridique],bdd_V102[Raison sociale juridique],"")</f>
        <v>VS SUB 3</v>
      </c>
      <c r="E761" s="1" t="str">
        <f>_xlfn.XLOOKUP(C761,bdd_V102[FINESS juridique],bdd_V102[[Région du FINESS juridique ]],"")</f>
        <v>PAYS DE LA LOIRE</v>
      </c>
      <c r="F761" s="1">
        <f>SUMIFS(bdd_V102[Activité combinée],bdd_V102[FINESS Géographique],A761)</f>
        <v>2639</v>
      </c>
      <c r="G761" s="1" t="str">
        <f>_xlfn.XLOOKUP(A761,bdd_V102[FINESS Géographique],bdd_V102[Validation prérequis SUN-ES],"")</f>
        <v>Non</v>
      </c>
    </row>
    <row r="762" spans="1:7">
      <c r="A762" s="1">
        <v>770016475</v>
      </c>
      <c r="B762" t="str">
        <f>_xlfn.XLOOKUP(A762,bdd_V102[FINESS Géographique],bdd_V102[[Raison sociale ]],"")</f>
        <v>HAD DE L'EST FRANCILIEN 77</v>
      </c>
      <c r="C762" s="146">
        <f>_xlfn.XLOOKUP(A762,bdd_V102[FINESS Géographique],bdd_V102[FINESS juridique],"")</f>
        <v>440052041</v>
      </c>
      <c r="D762" t="str">
        <f>_xlfn.XLOOKUP(C762,bdd_V102[FINESS juridique],bdd_V102[Raison sociale juridique],"")</f>
        <v>LNA ES</v>
      </c>
      <c r="E762" s="1" t="str">
        <f>_xlfn.XLOOKUP(C762,bdd_V102[FINESS juridique],bdd_V102[[Région du FINESS juridique ]],"")</f>
        <v>PAYS DE LA LOIRE</v>
      </c>
      <c r="F762" s="1">
        <f>SUMIFS(bdd_V102[Activité combinée],bdd_V102[FINESS Géographique],A762)</f>
        <v>4813</v>
      </c>
      <c r="G762" s="1" t="str">
        <f>_xlfn.XLOOKUP(A762,bdd_V102[FINESS Géographique],bdd_V102[Validation prérequis SUN-ES],"")</f>
        <v>Non</v>
      </c>
    </row>
    <row r="763" spans="1:7">
      <c r="A763" s="1">
        <v>450000336</v>
      </c>
      <c r="B763" t="str">
        <f>_xlfn.XLOOKUP(A763,bdd_V102[FINESS Géographique],bdd_V102[[Raison sociale ]],"")</f>
        <v>CH SAINT JEAN DE BRIARE</v>
      </c>
      <c r="C763" s="146">
        <f>_xlfn.XLOOKUP(A763,bdd_V102[FINESS Géographique],bdd_V102[FINESS juridique],"")</f>
        <v>450000179</v>
      </c>
      <c r="D763" t="str">
        <f>_xlfn.XLOOKUP(C763,bdd_V102[FINESS juridique],bdd_V102[Raison sociale juridique],"")</f>
        <v>ASSOC BAPTERROSSES HOPITAL  ST JEAN</v>
      </c>
      <c r="E763" s="1" t="str">
        <f>_xlfn.XLOOKUP(C763,bdd_V102[FINESS juridique],bdd_V102[[Région du FINESS juridique ]],"")</f>
        <v>CENTRE-VAL DE LOIRE</v>
      </c>
      <c r="F763" s="1">
        <f>SUMIFS(bdd_V102[Activité combinée],bdd_V102[FINESS Géographique],A763)</f>
        <v>12631</v>
      </c>
      <c r="G763" s="1" t="str">
        <f>_xlfn.XLOOKUP(A763,bdd_V102[FINESS Géographique],bdd_V102[Validation prérequis SUN-ES],"")</f>
        <v>Oui</v>
      </c>
    </row>
    <row r="764" spans="1:7">
      <c r="A764" s="1">
        <v>450010079</v>
      </c>
      <c r="B764" t="str">
        <f>_xlfn.XLOOKUP(A764,bdd_V102[FINESS Géographique],bdd_V102[[Raison sociale ]],"")</f>
        <v>ORELIANCE - LONGUES ALLEES</v>
      </c>
      <c r="C764" s="146">
        <f>_xlfn.XLOOKUP(A764,bdd_V102[FINESS Géographique],bdd_V102[FINESS juridique],"")</f>
        <v>450000195</v>
      </c>
      <c r="D764" t="str">
        <f>_xlfn.XLOOKUP(C764,bdd_V102[FINESS juridique],bdd_V102[Raison sociale juridique],"")</f>
        <v>SAS POLYCLINIQUE LES LONGUES ALLEES</v>
      </c>
      <c r="E764" s="1" t="str">
        <f>_xlfn.XLOOKUP(C764,bdd_V102[FINESS juridique],bdd_V102[[Région du FINESS juridique ]],"")</f>
        <v>CENTRE-VAL DE LOIRE</v>
      </c>
      <c r="F764" s="1">
        <f>SUMIFS(bdd_V102[Activité combinée],bdd_V102[FINESS Géographique],A764)</f>
        <v>82437</v>
      </c>
      <c r="G764" s="1" t="str">
        <f>_xlfn.XLOOKUP(A764,bdd_V102[FINESS Géographique],bdd_V102[Validation prérequis SUN-ES],"")</f>
        <v>Oui</v>
      </c>
    </row>
    <row r="765" spans="1:7">
      <c r="A765" s="1">
        <v>450000245</v>
      </c>
      <c r="B765" t="str">
        <f>_xlfn.XLOOKUP(A765,bdd_V102[FINESS Géographique],bdd_V102[[Raison sociale ]],"")</f>
        <v>CLINIQUE L'ARCHETTE</v>
      </c>
      <c r="C765" s="146">
        <f>_xlfn.XLOOKUP(A765,bdd_V102[FINESS Géographique],bdd_V102[FINESS juridique],"")</f>
        <v>450000542</v>
      </c>
      <c r="D765" t="str">
        <f>_xlfn.XLOOKUP(C765,bdd_V102[FINESS juridique],bdd_V102[Raison sociale juridique],"")</f>
        <v>SA CLINIQUE DE L'ARCHETTE</v>
      </c>
      <c r="E765" s="1" t="str">
        <f>_xlfn.XLOOKUP(C765,bdd_V102[FINESS juridique],bdd_V102[[Région du FINESS juridique ]],"")</f>
        <v>CENTRE-VAL DE LOIRE</v>
      </c>
      <c r="F765" s="1">
        <f>SUMIFS(bdd_V102[Activité combinée],bdd_V102[FINESS Géographique],A765)</f>
        <v>30997.5</v>
      </c>
      <c r="G765" s="1" t="str">
        <f>_xlfn.XLOOKUP(A765,bdd_V102[FINESS Géographique],bdd_V102[Validation prérequis SUN-ES],"")</f>
        <v>Oui</v>
      </c>
    </row>
    <row r="766" spans="1:7">
      <c r="A766" s="1">
        <v>450000252</v>
      </c>
      <c r="B766" t="str">
        <f>_xlfn.XLOOKUP(A766,bdd_V102[FINESS Géographique],bdd_V102[[Raison sociale ]],"")</f>
        <v>CLINIQUE BELLE ALLEE</v>
      </c>
      <c r="C766" s="146">
        <f>_xlfn.XLOOKUP(A766,bdd_V102[FINESS Géographique],bdd_V102[FINESS juridique],"")</f>
        <v>450000559</v>
      </c>
      <c r="D766" t="str">
        <f>_xlfn.XLOOKUP(C766,bdd_V102[FINESS juridique],bdd_V102[Raison sociale juridique],"")</f>
        <v>SA CLINIQUE BELLE ALLEE</v>
      </c>
      <c r="E766" s="1" t="str">
        <f>_xlfn.XLOOKUP(C766,bdd_V102[FINESS juridique],bdd_V102[[Région du FINESS juridique ]],"")</f>
        <v>CENTRE-VAL DE LOIRE</v>
      </c>
      <c r="F766" s="1">
        <f>SUMIFS(bdd_V102[Activité combinée],bdd_V102[FINESS Géographique],A766)</f>
        <v>15924</v>
      </c>
      <c r="G766" s="1" t="str">
        <f>_xlfn.XLOOKUP(A766,bdd_V102[FINESS Géographique],bdd_V102[Validation prérequis SUN-ES],"")</f>
        <v>Oui</v>
      </c>
    </row>
    <row r="767" spans="1:7">
      <c r="A767" s="1">
        <v>450000294</v>
      </c>
      <c r="B767" t="str">
        <f>_xlfn.XLOOKUP(A767,bdd_V102[FINESS Géographique],bdd_V102[[Raison sociale ]],"")</f>
        <v>ORELIANCE - REINE BLANCHE</v>
      </c>
      <c r="C767" s="146">
        <f>_xlfn.XLOOKUP(A767,bdd_V102[FINESS Géographique],bdd_V102[FINESS juridique],"")</f>
        <v>450000591</v>
      </c>
      <c r="D767" t="str">
        <f>_xlfn.XLOOKUP(C767,bdd_V102[FINESS juridique],bdd_V102[Raison sociale juridique],"")</f>
        <v>SA CLINIQUE DE LA REINE BLANCHE</v>
      </c>
      <c r="E767" s="1" t="str">
        <f>_xlfn.XLOOKUP(C767,bdd_V102[FINESS juridique],bdd_V102[[Région du FINESS juridique ]],"")</f>
        <v>CENTRE-VAL DE LOIRE</v>
      </c>
      <c r="F767" s="1">
        <f>SUMIFS(bdd_V102[Activité combinée],bdd_V102[FINESS Géographique],A767)</f>
        <v>70178</v>
      </c>
      <c r="G767" s="1" t="str">
        <f>_xlfn.XLOOKUP(A767,bdd_V102[FINESS Géographique],bdd_V102[Validation prérequis SUN-ES],"")</f>
        <v>Oui</v>
      </c>
    </row>
    <row r="768" spans="1:7">
      <c r="A768" s="1">
        <v>450014956</v>
      </c>
      <c r="B768" t="str">
        <f>_xlfn.XLOOKUP(A768,bdd_V102[FINESS Géographique],bdd_V102[[Raison sociale ]],"")</f>
        <v>MRC  LES SABLONS</v>
      </c>
      <c r="C768" s="146">
        <f>_xlfn.XLOOKUP(A768,bdd_V102[FINESS Géographique],bdd_V102[FINESS juridique],"")</f>
        <v>450000849</v>
      </c>
      <c r="D768" t="str">
        <f>_xlfn.XLOOKUP(C768,bdd_V102[FINESS juridique],bdd_V102[Raison sociale juridique],"")</f>
        <v>SAMEC LES SABLONS</v>
      </c>
      <c r="E768" s="1" t="str">
        <f>_xlfn.XLOOKUP(C768,bdd_V102[FINESS juridique],bdd_V102[[Région du FINESS juridique ]],"")</f>
        <v>CENTRE-VAL DE LOIRE</v>
      </c>
      <c r="F768" s="1">
        <f>SUMIFS(bdd_V102[Activité combinée],bdd_V102[FINESS Géographique],A768)</f>
        <v>6058.5</v>
      </c>
      <c r="G768" s="1" t="str">
        <f>_xlfn.XLOOKUP(A768,bdd_V102[FINESS Géographique],bdd_V102[Validation prérequis SUN-ES],"")</f>
        <v>Non</v>
      </c>
    </row>
    <row r="769" spans="1:7">
      <c r="A769" s="1">
        <v>450012935</v>
      </c>
      <c r="B769" t="str">
        <f>_xlfn.XLOOKUP(A769,bdd_V102[FINESS Géographique],bdd_V102[[Raison sociale ]],"")</f>
        <v>CENTRE D'HEMODIALYSE  ARCHETTE</v>
      </c>
      <c r="C769" s="146">
        <f>_xlfn.XLOOKUP(A769,bdd_V102[FINESS Géographique],bdd_V102[FINESS juridique],"")</f>
        <v>450001466</v>
      </c>
      <c r="D769" t="str">
        <f>_xlfn.XLOOKUP(C769,bdd_V102[FINESS juridique],bdd_V102[Raison sociale juridique],"")</f>
        <v>CENTRE D'HEMODIALYSE DE L'ARCHETTE</v>
      </c>
      <c r="E769" s="1" t="str">
        <f>_xlfn.XLOOKUP(C769,bdd_V102[FINESS juridique],bdd_V102[[Région du FINESS juridique ]],"")</f>
        <v>CENTRE-VAL DE LOIRE</v>
      </c>
      <c r="F769" s="1">
        <f>SUMIFS(bdd_V102[Activité combinée],bdd_V102[FINESS Géographique],A769)</f>
        <v>8421</v>
      </c>
      <c r="G769" s="1" t="str">
        <f>_xlfn.XLOOKUP(A769,bdd_V102[FINESS Géographique],bdd_V102[Validation prérequis SUN-ES],"")</f>
        <v>Non</v>
      </c>
    </row>
    <row r="770" spans="1:7">
      <c r="A770" s="1">
        <v>450012968</v>
      </c>
      <c r="B770" t="str">
        <f>_xlfn.XLOOKUP(A770,bdd_V102[FINESS Géographique],bdd_V102[[Raison sociale ]],"")</f>
        <v>CLINIQUE DE MONTARGIS</v>
      </c>
      <c r="C770" s="146">
        <f>_xlfn.XLOOKUP(A770,bdd_V102[FINESS Géographique],bdd_V102[FINESS juridique],"")</f>
        <v>450001474</v>
      </c>
      <c r="D770" t="str">
        <f>_xlfn.XLOOKUP(C770,bdd_V102[FINESS juridique],bdd_V102[Raison sociale juridique],"")</f>
        <v>SA CLINIQUE DE MONTARGIS</v>
      </c>
      <c r="E770" s="1" t="str">
        <f>_xlfn.XLOOKUP(C770,bdd_V102[FINESS juridique],bdd_V102[[Région du FINESS juridique ]],"")</f>
        <v>CENTRE-VAL DE LOIRE</v>
      </c>
      <c r="F770" s="1">
        <f>SUMIFS(bdd_V102[Activité combinée],bdd_V102[FINESS Géographique],A770)</f>
        <v>9767.5</v>
      </c>
      <c r="G770" s="1" t="str">
        <f>_xlfn.XLOOKUP(A770,bdd_V102[FINESS Géographique],bdd_V102[Validation prérequis SUN-ES],"")</f>
        <v>Oui</v>
      </c>
    </row>
    <row r="771" spans="1:7">
      <c r="A771" s="1">
        <v>450013081</v>
      </c>
      <c r="B771" t="str">
        <f>_xlfn.XLOOKUP(A771,bdd_V102[FINESS Géographique],bdd_V102[[Raison sociale ]],"")</f>
        <v>MRC LA CIGOGNE</v>
      </c>
      <c r="C771" s="146">
        <f>_xlfn.XLOOKUP(A771,bdd_V102[FINESS Géographique],bdd_V102[FINESS juridique],"")</f>
        <v>450001490</v>
      </c>
      <c r="D771" t="str">
        <f>_xlfn.XLOOKUP(C771,bdd_V102[FINESS juridique],bdd_V102[Raison sociale juridique],"")</f>
        <v>SAS LA CIGOGNE</v>
      </c>
      <c r="E771" s="1" t="str">
        <f>_xlfn.XLOOKUP(C771,bdd_V102[FINESS juridique],bdd_V102[[Région du FINESS juridique ]],"")</f>
        <v>CENTRE-VAL DE LOIRE</v>
      </c>
      <c r="F771" s="1">
        <f>SUMIFS(bdd_V102[Activité combinée],bdd_V102[FINESS Géographique],A771)</f>
        <v>15426.5</v>
      </c>
      <c r="G771" s="1" t="str">
        <f>_xlfn.XLOOKUP(A771,bdd_V102[FINESS Géographique],bdd_V102[Validation prérequis SUN-ES],"")</f>
        <v>Oui</v>
      </c>
    </row>
    <row r="772" spans="1:7">
      <c r="A772" s="1">
        <v>450000393</v>
      </c>
      <c r="B772" t="str">
        <f>_xlfn.XLOOKUP(A772,bdd_V102[FINESS Géographique],bdd_V102[[Raison sociale ]],"")</f>
        <v>HOPITAL DE JOUR PIERRE CHEVALDONNE</v>
      </c>
      <c r="C772" s="146">
        <f>_xlfn.XLOOKUP(A772,bdd_V102[FINESS Géographique],bdd_V102[FINESS juridique],"")</f>
        <v>450011507</v>
      </c>
      <c r="D772" t="str">
        <f>_xlfn.XLOOKUP(C772,bdd_V102[FINESS juridique],bdd_V102[Raison sociale juridique],"")</f>
        <v>AIDAPHI</v>
      </c>
      <c r="E772" s="1" t="str">
        <f>_xlfn.XLOOKUP(C772,bdd_V102[FINESS juridique],bdd_V102[[Région du FINESS juridique ]],"")</f>
        <v>CENTRE-VAL DE LOIRE</v>
      </c>
      <c r="F772" s="1">
        <f>SUMIFS(bdd_V102[Activité combinée],bdd_V102[FINESS Géographique],A772)</f>
        <v>370.25</v>
      </c>
      <c r="G772" s="1" t="str">
        <f>_xlfn.XLOOKUP(A772,bdd_V102[FINESS Géographique],bdd_V102[Validation prérequis SUN-ES],"")</f>
        <v>Non</v>
      </c>
    </row>
    <row r="773" spans="1:7">
      <c r="A773" s="1">
        <v>450004379</v>
      </c>
      <c r="B773" t="str">
        <f>_xlfn.XLOOKUP(A773,bdd_V102[FINESS Géographique],bdd_V102[[Raison sociale ]],"")</f>
        <v>SAFT HOPITAL CHEVALDONNE</v>
      </c>
      <c r="C773" s="146">
        <f>_xlfn.XLOOKUP(A773,bdd_V102[FINESS Géographique],bdd_V102[FINESS juridique],"")</f>
        <v>450011507</v>
      </c>
      <c r="D773" t="str">
        <f>_xlfn.XLOOKUP(C773,bdd_V102[FINESS juridique],bdd_V102[Raison sociale juridique],"")</f>
        <v>AIDAPHI</v>
      </c>
      <c r="E773" s="1" t="str">
        <f>_xlfn.XLOOKUP(C773,bdd_V102[FINESS juridique],bdd_V102[[Région du FINESS juridique ]],"")</f>
        <v>CENTRE-VAL DE LOIRE</v>
      </c>
      <c r="F773" s="1">
        <f>SUMIFS(bdd_V102[Activité combinée],bdd_V102[FINESS Géographique],A773)</f>
        <v>720</v>
      </c>
      <c r="G773" s="1" t="str">
        <f>_xlfn.XLOOKUP(A773,bdd_V102[FINESS Géographique],bdd_V102[Validation prérequis SUN-ES],"")</f>
        <v>Non</v>
      </c>
    </row>
    <row r="774" spans="1:7">
      <c r="A774" s="1">
        <v>450018924</v>
      </c>
      <c r="B774" t="str">
        <f>_xlfn.XLOOKUP(A774,bdd_V102[FINESS Géographique],bdd_V102[[Raison sociale ]],"")</f>
        <v>CLINIQUE DU PONT DE GIEN</v>
      </c>
      <c r="C774" s="146">
        <f>_xlfn.XLOOKUP(A774,bdd_V102[FINESS Géographique],bdd_V102[FINESS juridique],"")</f>
        <v>450015409</v>
      </c>
      <c r="D774" t="str">
        <f>_xlfn.XLOOKUP(C774,bdd_V102[FINESS juridique],bdd_V102[Raison sociale juridique],"")</f>
        <v>SAS CLINIQUE DU PONT DE GIEN</v>
      </c>
      <c r="E774" s="1" t="str">
        <f>_xlfn.XLOOKUP(C774,bdd_V102[FINESS juridique],bdd_V102[[Région du FINESS juridique ]],"")</f>
        <v>CENTRE-VAL DE LOIRE</v>
      </c>
      <c r="F774" s="1">
        <f>SUMIFS(bdd_V102[Activité combinée],bdd_V102[FINESS Géographique],A774)</f>
        <v>13997</v>
      </c>
      <c r="G774" s="1" t="str">
        <f>_xlfn.XLOOKUP(A774,bdd_V102[FINESS Géographique],bdd_V102[Validation prérequis SUN-ES],"")</f>
        <v>Oui</v>
      </c>
    </row>
    <row r="775" spans="1:7">
      <c r="A775" s="1">
        <v>280000266</v>
      </c>
      <c r="B775" t="str">
        <f>_xlfn.XLOOKUP(A775,bdd_V102[FINESS Géographique],bdd_V102[[Raison sociale ]],"")</f>
        <v>CRF BEAUROUVRE SITE DE BLANDAINVILLE</v>
      </c>
      <c r="C775" s="146">
        <f>_xlfn.XLOOKUP(A775,bdd_V102[FINESS Géographique],bdd_V102[FINESS juridique],"")</f>
        <v>450018106</v>
      </c>
      <c r="D775" t="str">
        <f>_xlfn.XLOOKUP(C775,bdd_V102[FINESS juridique],bdd_V102[Raison sociale juridique],"")</f>
        <v>UGECAM CENTRE</v>
      </c>
      <c r="E775" s="1" t="str">
        <f>_xlfn.XLOOKUP(C775,bdd_V102[FINESS juridique],bdd_V102[[Région du FINESS juridique ]],"")</f>
        <v>CENTRE-VAL DE LOIRE</v>
      </c>
      <c r="F775" s="1">
        <f>SUMIFS(bdd_V102[Activité combinée],bdd_V102[FINESS Géographique],A775)</f>
        <v>17411</v>
      </c>
      <c r="G775" s="1" t="str">
        <f>_xlfn.XLOOKUP(A775,bdd_V102[FINESS Géographique],bdd_V102[Validation prérequis SUN-ES],"")</f>
        <v>Oui</v>
      </c>
    </row>
    <row r="776" spans="1:7">
      <c r="A776" s="1">
        <v>370000218</v>
      </c>
      <c r="B776" t="str">
        <f>_xlfn.XLOOKUP(A776,bdd_V102[FINESS Géographique],bdd_V102[[Raison sociale ]],"")</f>
        <v>CRF CLOS ST VICTOR - JOUE LES TOURS</v>
      </c>
      <c r="C776" s="146">
        <f>_xlfn.XLOOKUP(A776,bdd_V102[FINESS Géographique],bdd_V102[FINESS juridique],"")</f>
        <v>450018106</v>
      </c>
      <c r="D776" t="str">
        <f>_xlfn.XLOOKUP(C776,bdd_V102[FINESS juridique],bdd_V102[Raison sociale juridique],"")</f>
        <v>UGECAM CENTRE</v>
      </c>
      <c r="E776" s="1" t="str">
        <f>_xlfn.XLOOKUP(C776,bdd_V102[FINESS juridique],bdd_V102[[Région du FINESS juridique ]],"")</f>
        <v>CENTRE-VAL DE LOIRE</v>
      </c>
      <c r="F776" s="1">
        <f>SUMIFS(bdd_V102[Activité combinée],bdd_V102[FINESS Géographique],A776)</f>
        <v>14206.5</v>
      </c>
      <c r="G776" s="1" t="str">
        <f>_xlfn.XLOOKUP(A776,bdd_V102[FINESS Géographique],bdd_V102[Validation prérequis SUN-ES],"")</f>
        <v>Oui</v>
      </c>
    </row>
    <row r="777" spans="1:7">
      <c r="A777" s="1">
        <v>450002456</v>
      </c>
      <c r="B777" t="str">
        <f>_xlfn.XLOOKUP(A777,bdd_V102[FINESS Géographique],bdd_V102[[Raison sociale ]],"")</f>
        <v>CRFA LE COTEAU</v>
      </c>
      <c r="C777" s="146">
        <f>_xlfn.XLOOKUP(A777,bdd_V102[FINESS Géographique],bdd_V102[FINESS juridique],"")</f>
        <v>450018106</v>
      </c>
      <c r="D777" t="str">
        <f>_xlfn.XLOOKUP(C777,bdd_V102[FINESS juridique],bdd_V102[Raison sociale juridique],"")</f>
        <v>UGECAM CENTRE</v>
      </c>
      <c r="E777" s="1" t="str">
        <f>_xlfn.XLOOKUP(C777,bdd_V102[FINESS juridique],bdd_V102[[Région du FINESS juridique ]],"")</f>
        <v>CENTRE-VAL DE LOIRE</v>
      </c>
      <c r="F777" s="1">
        <f>SUMIFS(bdd_V102[Activité combinée],bdd_V102[FINESS Géographique],A777)</f>
        <v>15040.5</v>
      </c>
      <c r="G777" s="1" t="str">
        <f>_xlfn.XLOOKUP(A777,bdd_V102[FINESS Géographique],bdd_V102[Validation prérequis SUN-ES],"")</f>
        <v>Oui</v>
      </c>
    </row>
    <row r="778" spans="1:7">
      <c r="A778" s="1">
        <v>460006349</v>
      </c>
      <c r="B778" t="str">
        <f>_xlfn.XLOOKUP(A778,bdd_V102[FINESS Géographique],bdd_V102[[Raison sociale ]],"")</f>
        <v>SSR BEAUSEJOUR MERCUES</v>
      </c>
      <c r="C778" s="146">
        <f>_xlfn.XLOOKUP(A778,bdd_V102[FINESS Géographique],bdd_V102[FINESS juridique],"")</f>
        <v>460000029</v>
      </c>
      <c r="D778" t="str">
        <f>_xlfn.XLOOKUP(C778,bdd_V102[FINESS juridique],bdd_V102[Raison sociale juridique],"")</f>
        <v>SAS CL DU QUERCY</v>
      </c>
      <c r="E778" s="1" t="str">
        <f>_xlfn.XLOOKUP(C778,bdd_V102[FINESS juridique],bdd_V102[[Région du FINESS juridique ]],"")</f>
        <v>OCCITANIE</v>
      </c>
      <c r="F778" s="1">
        <f>SUMIFS(bdd_V102[Activité combinée],bdd_V102[FINESS Géographique],A778)</f>
        <v>4476</v>
      </c>
      <c r="G778" s="1" t="str">
        <f>_xlfn.XLOOKUP(A778,bdd_V102[FINESS Géographique],bdd_V102[Validation prérequis SUN-ES],"")</f>
        <v>Non</v>
      </c>
    </row>
    <row r="779" spans="1:7">
      <c r="A779" s="1">
        <v>460780042</v>
      </c>
      <c r="B779" t="str">
        <f>_xlfn.XLOOKUP(A779,bdd_V102[FINESS Géographique],bdd_V102[[Raison sociale ]],"")</f>
        <v>CL DU QUERCY SSR BELLEVUE CAHORS</v>
      </c>
      <c r="C779" s="146">
        <f>_xlfn.XLOOKUP(A779,bdd_V102[FINESS Géographique],bdd_V102[FINESS juridique],"")</f>
        <v>460000029</v>
      </c>
      <c r="D779" t="str">
        <f>_xlfn.XLOOKUP(C779,bdd_V102[FINESS juridique],bdd_V102[Raison sociale juridique],"")</f>
        <v>SAS CL DU QUERCY</v>
      </c>
      <c r="E779" s="1" t="str">
        <f>_xlfn.XLOOKUP(C779,bdd_V102[FINESS juridique],bdd_V102[[Région du FINESS juridique ]],"")</f>
        <v>OCCITANIE</v>
      </c>
      <c r="F779" s="1">
        <f>SUMIFS(bdd_V102[Activité combinée],bdd_V102[FINESS Géographique],A779)</f>
        <v>9415</v>
      </c>
      <c r="G779" s="1" t="str">
        <f>_xlfn.XLOOKUP(A779,bdd_V102[FINESS Géographique],bdd_V102[Validation prérequis SUN-ES],"")</f>
        <v>Non</v>
      </c>
    </row>
    <row r="780" spans="1:7">
      <c r="A780" s="1">
        <v>460785900</v>
      </c>
      <c r="B780" t="str">
        <f>_xlfn.XLOOKUP(A780,bdd_V102[FINESS Géographique],bdd_V102[[Raison sociale ]],"")</f>
        <v>CL DU RELAIS CAILLAC</v>
      </c>
      <c r="C780" s="146">
        <f>_xlfn.XLOOKUP(A780,bdd_V102[FINESS Géographique],bdd_V102[FINESS juridique],"")</f>
        <v>460002207</v>
      </c>
      <c r="D780" t="str">
        <f>_xlfn.XLOOKUP(C780,bdd_V102[FINESS juridique],bdd_V102[Raison sociale juridique],"")</f>
        <v>CL DU RELAIS</v>
      </c>
      <c r="E780" s="1" t="str">
        <f>_xlfn.XLOOKUP(C780,bdd_V102[FINESS juridique],bdd_V102[[Région du FINESS juridique ]],"")</f>
        <v>OCCITANIE</v>
      </c>
      <c r="F780" s="1">
        <f>SUMIFS(bdd_V102[Activité combinée],bdd_V102[FINESS Géographique],A780)</f>
        <v>5153.5</v>
      </c>
      <c r="G780" s="1" t="str">
        <f>_xlfn.XLOOKUP(A780,bdd_V102[FINESS Géographique],bdd_V102[Validation prérequis SUN-ES],"")</f>
        <v>Oui</v>
      </c>
    </row>
    <row r="781" spans="1:7">
      <c r="A781" s="1">
        <v>460006075</v>
      </c>
      <c r="B781" t="str">
        <f>_xlfn.XLOOKUP(A781,bdd_V102[FINESS Géographique],bdd_V102[[Raison sociale ]],"")</f>
        <v>CL FONT REDONDE FIGEAC</v>
      </c>
      <c r="C781" s="146">
        <f>_xlfn.XLOOKUP(A781,bdd_V102[FINESS Géographique],bdd_V102[FINESS juridique],"")</f>
        <v>460006067</v>
      </c>
      <c r="D781" t="str">
        <f>_xlfn.XLOOKUP(C781,bdd_V102[FINESS juridique],bdd_V102[Raison sociale juridique],"")</f>
        <v>SAS CL FONT REDONDE</v>
      </c>
      <c r="E781" s="1" t="str">
        <f>_xlfn.XLOOKUP(C781,bdd_V102[FINESS juridique],bdd_V102[[Région du FINESS juridique ]],"")</f>
        <v>OCCITANIE</v>
      </c>
      <c r="F781" s="1">
        <f>SUMIFS(bdd_V102[Activité combinée],bdd_V102[FINESS Géographique],A781)</f>
        <v>2553</v>
      </c>
      <c r="G781" s="1" t="str">
        <f>_xlfn.XLOOKUP(A781,bdd_V102[FINESS Géographique],bdd_V102[Validation prérequis SUN-ES],"")</f>
        <v>Non</v>
      </c>
    </row>
    <row r="782" spans="1:7">
      <c r="A782" s="1">
        <v>460007404</v>
      </c>
      <c r="B782" t="str">
        <f>_xlfn.XLOOKUP(A782,bdd_V102[FINESS Géographique],bdd_V102[[Raison sociale ]],"")</f>
        <v>HAD 46 FIGEAC</v>
      </c>
      <c r="C782" s="146">
        <f>_xlfn.XLOOKUP(A782,bdd_V102[FINESS Géographique],bdd_V102[FINESS juridique],"")</f>
        <v>460007396</v>
      </c>
      <c r="D782" t="str">
        <f>_xlfn.XLOOKUP(C782,bdd_V102[FINESS juridique],bdd_V102[Raison sociale juridique],"")</f>
        <v>SAS HAD 46</v>
      </c>
      <c r="E782" s="1" t="str">
        <f>_xlfn.XLOOKUP(C782,bdd_V102[FINESS juridique],bdd_V102[[Région du FINESS juridique ]],"")</f>
        <v>OCCITANIE</v>
      </c>
      <c r="F782" s="1">
        <f>SUMIFS(bdd_V102[Activité combinée],bdd_V102[FINESS Géographique],A782)</f>
        <v>13384.5</v>
      </c>
      <c r="G782" s="1" t="str">
        <f>_xlfn.XLOOKUP(A782,bdd_V102[FINESS Géographique],bdd_V102[Validation prérequis SUN-ES],"")</f>
        <v>Oui</v>
      </c>
    </row>
    <row r="783" spans="1:7">
      <c r="A783" s="1">
        <v>460000060</v>
      </c>
      <c r="B783" t="str">
        <f>_xlfn.XLOOKUP(A783,bdd_V102[FINESS Géographique],bdd_V102[[Raison sociale ]],"")</f>
        <v>CRF LA ROSERAIE MONTFAUCON</v>
      </c>
      <c r="C783" s="146">
        <f>_xlfn.XLOOKUP(A783,bdd_V102[FINESS Géographique],bdd_V102[FINESS juridique],"")</f>
        <v>460780117</v>
      </c>
      <c r="D783" t="str">
        <f>_xlfn.XLOOKUP(C783,bdd_V102[FINESS juridique],bdd_V102[Raison sociale juridique],"")</f>
        <v>UNION MUTUALISTE LA ROSERAIE</v>
      </c>
      <c r="E783" s="1" t="str">
        <f>_xlfn.XLOOKUP(C783,bdd_V102[FINESS juridique],bdd_V102[[Région du FINESS juridique ]],"")</f>
        <v>OCCITANIE</v>
      </c>
      <c r="F783" s="1">
        <f>SUMIFS(bdd_V102[Activité combinée],bdd_V102[FINESS Géographique],A783)</f>
        <v>14880.5</v>
      </c>
      <c r="G783" s="1" t="str">
        <f>_xlfn.XLOOKUP(A783,bdd_V102[FINESS Géographique],bdd_V102[Validation prérequis SUN-ES],"")</f>
        <v>Oui</v>
      </c>
    </row>
    <row r="784" spans="1:7">
      <c r="A784" s="1">
        <v>460002769</v>
      </c>
      <c r="B784" t="str">
        <f>_xlfn.XLOOKUP(A784,bdd_V102[FINESS Géographique],bdd_V102[[Raison sociale ]],"")</f>
        <v>APP THERA PSY GEN HN FIGEAC CHS FALRET</v>
      </c>
      <c r="C784" s="146">
        <f>_xlfn.XLOOKUP(A784,bdd_V102[FINESS Géographique],bdd_V102[FINESS juridique],"")</f>
        <v>460785090</v>
      </c>
      <c r="D784" t="str">
        <f>_xlfn.XLOOKUP(C784,bdd_V102[FINESS juridique],bdd_V102[Raison sociale juridique],"")</f>
        <v>INSTITUT CAMILLE MIRET</v>
      </c>
      <c r="E784" s="1" t="str">
        <f>_xlfn.XLOOKUP(C784,bdd_V102[FINESS juridique],bdd_V102[[Région du FINESS juridique ]],"")</f>
        <v>OCCITANIE</v>
      </c>
      <c r="F784" s="1">
        <f>SUMIFS(bdd_V102[Activité combinée],bdd_V102[FINESS Géographique],A784)</f>
        <v>985.5</v>
      </c>
      <c r="G784" s="1" t="str">
        <f>_xlfn.XLOOKUP(A784,bdd_V102[FINESS Géographique],bdd_V102[Validation prérequis SUN-ES],"")</f>
        <v>Non</v>
      </c>
    </row>
    <row r="785" spans="1:7">
      <c r="A785" s="1">
        <v>460004559</v>
      </c>
      <c r="B785" t="str">
        <f>_xlfn.XLOOKUP(A785,bdd_V102[FINESS Géographique],bdd_V102[[Raison sociale ]],"")</f>
        <v>HJ PIJ LEYME CHS FALRET</v>
      </c>
      <c r="C785" s="146">
        <f>_xlfn.XLOOKUP(A785,bdd_V102[FINESS Géographique],bdd_V102[FINESS juridique],"")</f>
        <v>460785090</v>
      </c>
      <c r="D785" t="str">
        <f>_xlfn.XLOOKUP(C785,bdd_V102[FINESS juridique],bdd_V102[Raison sociale juridique],"")</f>
        <v>INSTITUT CAMILLE MIRET</v>
      </c>
      <c r="E785" s="1" t="str">
        <f>_xlfn.XLOOKUP(C785,bdd_V102[FINESS juridique],bdd_V102[[Région du FINESS juridique ]],"")</f>
        <v>OCCITANIE</v>
      </c>
      <c r="F785" s="1">
        <f>SUMIFS(bdd_V102[Activité combinée],bdd_V102[FINESS Géographique],A785)</f>
        <v>48.75</v>
      </c>
      <c r="G785" s="1" t="str">
        <f>_xlfn.XLOOKUP(A785,bdd_V102[FINESS Géographique],bdd_V102[Validation prérequis SUN-ES],"")</f>
        <v>Non</v>
      </c>
    </row>
    <row r="786" spans="1:7">
      <c r="A786" s="1">
        <v>460005507</v>
      </c>
      <c r="B786" t="str">
        <f>_xlfn.XLOOKUP(A786,bdd_V102[FINESS Géographique],bdd_V102[[Raison sociale ]],"")</f>
        <v>UNITE PSY GEN HC CAHORS CHS FALRET</v>
      </c>
      <c r="C786" s="146">
        <f>_xlfn.XLOOKUP(A786,bdd_V102[FINESS Géographique],bdd_V102[FINESS juridique],"")</f>
        <v>460785090</v>
      </c>
      <c r="D786" t="str">
        <f>_xlfn.XLOOKUP(C786,bdd_V102[FINESS juridique],bdd_V102[Raison sociale juridique],"")</f>
        <v>INSTITUT CAMILLE MIRET</v>
      </c>
      <c r="E786" s="1" t="str">
        <f>_xlfn.XLOOKUP(C786,bdd_V102[FINESS juridique],bdd_V102[[Région du FINESS juridique ]],"")</f>
        <v>OCCITANIE</v>
      </c>
      <c r="F786" s="1">
        <f>SUMIFS(bdd_V102[Activité combinée],bdd_V102[FINESS Géographique],A786)</f>
        <v>2746</v>
      </c>
      <c r="G786" s="1" t="str">
        <f>_xlfn.XLOOKUP(A786,bdd_V102[FINESS Géographique],bdd_V102[Validation prérequis SUN-ES],"")</f>
        <v>Non</v>
      </c>
    </row>
    <row r="787" spans="1:7">
      <c r="A787" s="1">
        <v>460006083</v>
      </c>
      <c r="B787" t="str">
        <f>_xlfn.XLOOKUP(A787,bdd_V102[FINESS Géographique],bdd_V102[[Raison sociale ]],"")</f>
        <v>CSSR NOTRE DAME BRETENOUX</v>
      </c>
      <c r="C787" s="146">
        <f>_xlfn.XLOOKUP(A787,bdd_V102[FINESS Géographique],bdd_V102[FINESS juridique],"")</f>
        <v>460785090</v>
      </c>
      <c r="D787" t="str">
        <f>_xlfn.XLOOKUP(C787,bdd_V102[FINESS juridique],bdd_V102[Raison sociale juridique],"")</f>
        <v>INSTITUT CAMILLE MIRET</v>
      </c>
      <c r="E787" s="1" t="str">
        <f>_xlfn.XLOOKUP(C787,bdd_V102[FINESS juridique],bdd_V102[[Région du FINESS juridique ]],"")</f>
        <v>OCCITANIE</v>
      </c>
      <c r="F787" s="1">
        <f>SUMIFS(bdd_V102[Activité combinée],bdd_V102[FINESS Géographique],A787)</f>
        <v>2377.5</v>
      </c>
      <c r="G787" s="1" t="str">
        <f>_xlfn.XLOOKUP(A787,bdd_V102[FINESS Géographique],bdd_V102[Validation prérequis SUN-ES],"")</f>
        <v>Non</v>
      </c>
    </row>
    <row r="788" spans="1:7">
      <c r="A788" s="1">
        <v>460006158</v>
      </c>
      <c r="B788" t="str">
        <f>_xlfn.XLOOKUP(A788,bdd_V102[FINESS Géographique],bdd_V102[[Raison sociale ]],"")</f>
        <v>HJ PSY GEN GERONTO CAHORS CHS FALRET</v>
      </c>
      <c r="C788" s="146">
        <f>_xlfn.XLOOKUP(A788,bdd_V102[FINESS Géographique],bdd_V102[FINESS juridique],"")</f>
        <v>460785090</v>
      </c>
      <c r="D788" t="str">
        <f>_xlfn.XLOOKUP(C788,bdd_V102[FINESS juridique],bdd_V102[Raison sociale juridique],"")</f>
        <v>INSTITUT CAMILLE MIRET</v>
      </c>
      <c r="E788" s="1" t="str">
        <f>_xlfn.XLOOKUP(C788,bdd_V102[FINESS juridique],bdd_V102[[Région du FINESS juridique ]],"")</f>
        <v>OCCITANIE</v>
      </c>
      <c r="F788" s="1">
        <f>SUMIFS(bdd_V102[Activité combinée],bdd_V102[FINESS Géographique],A788)</f>
        <v>467.5</v>
      </c>
      <c r="G788" s="1" t="str">
        <f>_xlfn.XLOOKUP(A788,bdd_V102[FINESS Géographique],bdd_V102[Validation prérequis SUN-ES],"")</f>
        <v>Non</v>
      </c>
    </row>
    <row r="789" spans="1:7">
      <c r="A789" s="1">
        <v>460007487</v>
      </c>
      <c r="B789" t="str">
        <f>_xlfn.XLOOKUP(A789,bdd_V102[FINESS Géographique],bdd_V102[[Raison sociale ]],"")</f>
        <v>HJ PSY GEN ST CERE CHS J FALRET</v>
      </c>
      <c r="C789" s="146">
        <f>_xlfn.XLOOKUP(A789,bdd_V102[FINESS Géographique],bdd_V102[FINESS juridique],"")</f>
        <v>460785090</v>
      </c>
      <c r="D789" t="str">
        <f>_xlfn.XLOOKUP(C789,bdd_V102[FINESS juridique],bdd_V102[Raison sociale juridique],"")</f>
        <v>INSTITUT CAMILLE MIRET</v>
      </c>
      <c r="E789" s="1" t="str">
        <f>_xlfn.XLOOKUP(C789,bdd_V102[FINESS juridique],bdd_V102[[Région du FINESS juridique ]],"")</f>
        <v>OCCITANIE</v>
      </c>
      <c r="F789" s="1">
        <f>SUMIFS(bdd_V102[Activité combinée],bdd_V102[FINESS Géographique],A789)</f>
        <v>1401.25</v>
      </c>
      <c r="G789" s="1" t="str">
        <f>_xlfn.XLOOKUP(A789,bdd_V102[FINESS Géographique],bdd_V102[Validation prérequis SUN-ES],"")</f>
        <v>Non</v>
      </c>
    </row>
    <row r="790" spans="1:7">
      <c r="A790" s="1">
        <v>460007933</v>
      </c>
      <c r="B790" t="str">
        <f>_xlfn.XLOOKUP(A790,bdd_V102[FINESS Géographique],bdd_V102[[Raison sociale ]],"")</f>
        <v>CENTRE DE CRISE ICM SITE CH CAHORS</v>
      </c>
      <c r="C790" s="146">
        <f>_xlfn.XLOOKUP(A790,bdd_V102[FINESS Géographique],bdd_V102[FINESS juridique],"")</f>
        <v>460785090</v>
      </c>
      <c r="D790" t="str">
        <f>_xlfn.XLOOKUP(C790,bdd_V102[FINESS juridique],bdd_V102[Raison sociale juridique],"")</f>
        <v>INSTITUT CAMILLE MIRET</v>
      </c>
      <c r="E790" s="1" t="str">
        <f>_xlfn.XLOOKUP(C790,bdd_V102[FINESS juridique],bdd_V102[[Région du FINESS juridique ]],"")</f>
        <v>OCCITANIE</v>
      </c>
      <c r="F790" s="1">
        <f>SUMIFS(bdd_V102[Activité combinée],bdd_V102[FINESS Géographique],A790)</f>
        <v>1</v>
      </c>
      <c r="G790" s="1" t="str">
        <f>_xlfn.XLOOKUP(A790,bdd_V102[FINESS Géographique],bdd_V102[Validation prérequis SUN-ES],"")</f>
        <v>Non</v>
      </c>
    </row>
    <row r="791" spans="1:7">
      <c r="A791" s="1">
        <v>460780554</v>
      </c>
      <c r="B791" t="str">
        <f>_xlfn.XLOOKUP(A791,bdd_V102[FINESS Géographique],bdd_V102[[Raison sociale ]],"")</f>
        <v>CHS LEYME CHS JP FALRET</v>
      </c>
      <c r="C791" s="146">
        <f>_xlfn.XLOOKUP(A791,bdd_V102[FINESS Géographique],bdd_V102[FINESS juridique],"")</f>
        <v>460785090</v>
      </c>
      <c r="D791" t="str">
        <f>_xlfn.XLOOKUP(C791,bdd_V102[FINESS juridique],bdd_V102[Raison sociale juridique],"")</f>
        <v>INSTITUT CAMILLE MIRET</v>
      </c>
      <c r="E791" s="1" t="str">
        <f>_xlfn.XLOOKUP(C791,bdd_V102[FINESS juridique],bdd_V102[[Région du FINESS juridique ]],"")</f>
        <v>OCCITANIE</v>
      </c>
      <c r="F791" s="1">
        <f>SUMIFS(bdd_V102[Activité combinée],bdd_V102[FINESS Géographique],A791)</f>
        <v>15157.25</v>
      </c>
      <c r="G791" s="1" t="str">
        <f>_xlfn.XLOOKUP(A791,bdd_V102[FINESS Géographique],bdd_V102[Validation prérequis SUN-ES],"")</f>
        <v>Oui</v>
      </c>
    </row>
    <row r="792" spans="1:7">
      <c r="A792" s="1">
        <v>460781685</v>
      </c>
      <c r="B792" t="str">
        <f>_xlfn.XLOOKUP(A792,bdd_V102[FINESS Géographique],bdd_V102[[Raison sociale ]],"")</f>
        <v>HJ PSY GEN CAHORS CHS JP FALRET</v>
      </c>
      <c r="C792" s="146">
        <f>_xlfn.XLOOKUP(A792,bdd_V102[FINESS Géographique],bdd_V102[FINESS juridique],"")</f>
        <v>460785090</v>
      </c>
      <c r="D792" t="str">
        <f>_xlfn.XLOOKUP(C792,bdd_V102[FINESS juridique],bdd_V102[Raison sociale juridique],"")</f>
        <v>INSTITUT CAMILLE MIRET</v>
      </c>
      <c r="E792" s="1" t="str">
        <f>_xlfn.XLOOKUP(C792,bdd_V102[FINESS juridique],bdd_V102[[Région du FINESS juridique ]],"")</f>
        <v>OCCITANIE</v>
      </c>
      <c r="F792" s="1">
        <f>SUMIFS(bdd_V102[Activité combinée],bdd_V102[FINESS Géographique],A792)</f>
        <v>1240.75</v>
      </c>
      <c r="G792" s="1" t="str">
        <f>_xlfn.XLOOKUP(A792,bdd_V102[FINESS Géographique],bdd_V102[Validation prérequis SUN-ES],"")</f>
        <v>Non</v>
      </c>
    </row>
    <row r="793" spans="1:7">
      <c r="A793" s="1">
        <v>460781693</v>
      </c>
      <c r="B793" t="str">
        <f>_xlfn.XLOOKUP(A793,bdd_V102[FINESS Géographique],bdd_V102[[Raison sociale ]],"")</f>
        <v>HJ PIJ CAHORS CHS JP FALRET</v>
      </c>
      <c r="C793" s="146">
        <f>_xlfn.XLOOKUP(A793,bdd_V102[FINESS Géographique],bdd_V102[FINESS juridique],"")</f>
        <v>460785090</v>
      </c>
      <c r="D793" t="str">
        <f>_xlfn.XLOOKUP(C793,bdd_V102[FINESS juridique],bdd_V102[Raison sociale juridique],"")</f>
        <v>INSTITUT CAMILLE MIRET</v>
      </c>
      <c r="E793" s="1" t="str">
        <f>_xlfn.XLOOKUP(C793,bdd_V102[FINESS juridique],bdd_V102[[Région du FINESS juridique ]],"")</f>
        <v>OCCITANIE</v>
      </c>
      <c r="F793" s="1">
        <f>SUMIFS(bdd_V102[Activité combinée],bdd_V102[FINESS Géographique],A793)</f>
        <v>371.75</v>
      </c>
      <c r="G793" s="1" t="str">
        <f>_xlfn.XLOOKUP(A793,bdd_V102[FINESS Géographique],bdd_V102[Validation prérequis SUN-ES],"")</f>
        <v>Non</v>
      </c>
    </row>
    <row r="794" spans="1:7">
      <c r="A794" s="1">
        <v>460784325</v>
      </c>
      <c r="B794" t="str">
        <f>_xlfn.XLOOKUP(A794,bdd_V102[FINESS Géographique],bdd_V102[[Raison sociale ]],"")</f>
        <v>HJ PIJ SOUILLAC CHS JP FALRET</v>
      </c>
      <c r="C794" s="146">
        <f>_xlfn.XLOOKUP(A794,bdd_V102[FINESS Géographique],bdd_V102[FINESS juridique],"")</f>
        <v>460785090</v>
      </c>
      <c r="D794" t="str">
        <f>_xlfn.XLOOKUP(C794,bdd_V102[FINESS juridique],bdd_V102[Raison sociale juridique],"")</f>
        <v>INSTITUT CAMILLE MIRET</v>
      </c>
      <c r="E794" s="1" t="str">
        <f>_xlfn.XLOOKUP(C794,bdd_V102[FINESS juridique],bdd_V102[[Région du FINESS juridique ]],"")</f>
        <v>OCCITANIE</v>
      </c>
      <c r="F794" s="1">
        <f>SUMIFS(bdd_V102[Activité combinée],bdd_V102[FINESS Géographique],A794)</f>
        <v>164.5</v>
      </c>
      <c r="G794" s="1" t="str">
        <f>_xlfn.XLOOKUP(A794,bdd_V102[FINESS Géographique],bdd_V102[Validation prérequis SUN-ES],"")</f>
        <v>Non</v>
      </c>
    </row>
    <row r="795" spans="1:7">
      <c r="A795" s="1">
        <v>460784895</v>
      </c>
      <c r="B795" t="str">
        <f>_xlfn.XLOOKUP(A795,bdd_V102[FINESS Géographique],bdd_V102[[Raison sociale ]],"")</f>
        <v>HJ PIJ ST CERE CHS JP FALRET</v>
      </c>
      <c r="C795" s="146">
        <f>_xlfn.XLOOKUP(A795,bdd_V102[FINESS Géographique],bdd_V102[FINESS juridique],"")</f>
        <v>460785090</v>
      </c>
      <c r="D795" t="str">
        <f>_xlfn.XLOOKUP(C795,bdd_V102[FINESS juridique],bdd_V102[Raison sociale juridique],"")</f>
        <v>INSTITUT CAMILLE MIRET</v>
      </c>
      <c r="E795" s="1" t="str">
        <f>_xlfn.XLOOKUP(C795,bdd_V102[FINESS juridique],bdd_V102[[Région du FINESS juridique ]],"")</f>
        <v>OCCITANIE</v>
      </c>
      <c r="F795" s="1">
        <f>SUMIFS(bdd_V102[Activité combinée],bdd_V102[FINESS Géographique],A795)</f>
        <v>257.25</v>
      </c>
      <c r="G795" s="1" t="str">
        <f>_xlfn.XLOOKUP(A795,bdd_V102[FINESS Géographique],bdd_V102[Validation prérequis SUN-ES],"")</f>
        <v>Non</v>
      </c>
    </row>
    <row r="796" spans="1:7">
      <c r="A796" s="1">
        <v>460785801</v>
      </c>
      <c r="B796" t="str">
        <f>_xlfn.XLOOKUP(A796,bdd_V102[FINESS Géographique],bdd_V102[[Raison sociale ]],"")</f>
        <v>HJ PIJ FIGEAC CHS JP FALRET</v>
      </c>
      <c r="C796" s="146">
        <f>_xlfn.XLOOKUP(A796,bdd_V102[FINESS Géographique],bdd_V102[FINESS juridique],"")</f>
        <v>460785090</v>
      </c>
      <c r="D796" t="str">
        <f>_xlfn.XLOOKUP(C796,bdd_V102[FINESS juridique],bdd_V102[Raison sociale juridique],"")</f>
        <v>INSTITUT CAMILLE MIRET</v>
      </c>
      <c r="E796" s="1" t="str">
        <f>_xlfn.XLOOKUP(C796,bdd_V102[FINESS juridique],bdd_V102[[Région du FINESS juridique ]],"")</f>
        <v>OCCITANIE</v>
      </c>
      <c r="F796" s="1">
        <f>SUMIFS(bdd_V102[Activité combinée],bdd_V102[FINESS Géographique],A796)</f>
        <v>237</v>
      </c>
      <c r="G796" s="1" t="str">
        <f>_xlfn.XLOOKUP(A796,bdd_V102[FINESS Géographique],bdd_V102[Validation prérequis SUN-ES],"")</f>
        <v>Non</v>
      </c>
    </row>
    <row r="797" spans="1:7">
      <c r="A797" s="1">
        <v>460785819</v>
      </c>
      <c r="B797" t="str">
        <f>_xlfn.XLOOKUP(A797,bdd_V102[FINESS Géographique],bdd_V102[[Raison sociale ]],"")</f>
        <v>HJ PSY GEN FIGEAC CHS JP FALRET</v>
      </c>
      <c r="C797" s="146">
        <f>_xlfn.XLOOKUP(A797,bdd_V102[FINESS Géographique],bdd_V102[FINESS juridique],"")</f>
        <v>460785090</v>
      </c>
      <c r="D797" t="str">
        <f>_xlfn.XLOOKUP(C797,bdd_V102[FINESS juridique],bdd_V102[Raison sociale juridique],"")</f>
        <v>INSTITUT CAMILLE MIRET</v>
      </c>
      <c r="E797" s="1" t="str">
        <f>_xlfn.XLOOKUP(C797,bdd_V102[FINESS juridique],bdd_V102[[Région du FINESS juridique ]],"")</f>
        <v>OCCITANIE</v>
      </c>
      <c r="F797" s="1">
        <f>SUMIFS(bdd_V102[Activité combinée],bdd_V102[FINESS Géographique],A797)</f>
        <v>1458.5</v>
      </c>
      <c r="G797" s="1" t="str">
        <f>_xlfn.XLOOKUP(A797,bdd_V102[FINESS Géographique],bdd_V102[Validation prérequis SUN-ES],"")</f>
        <v>Non</v>
      </c>
    </row>
    <row r="798" spans="1:7">
      <c r="A798" s="1">
        <v>470009358</v>
      </c>
      <c r="B798" t="str">
        <f>_xlfn.XLOOKUP(A798,bdd_V102[FINESS Géographique],bdd_V102[[Raison sociale ]],"")</f>
        <v>HOSPITALISATION A DOMICILE 47</v>
      </c>
      <c r="C798" s="146">
        <f>_xlfn.XLOOKUP(A798,bdd_V102[FINESS Géographique],bdd_V102[FINESS juridique],"")</f>
        <v>470009309</v>
      </c>
      <c r="D798" t="str">
        <f>_xlfn.XLOOKUP(C798,bdd_V102[FINESS juridique],bdd_V102[Raison sociale juridique],"")</f>
        <v>HOSPITALISATION A DOMICILE 47</v>
      </c>
      <c r="E798" s="1" t="str">
        <f>_xlfn.XLOOKUP(C798,bdd_V102[FINESS juridique],bdd_V102[[Région du FINESS juridique ]],"")</f>
        <v>NOUVELLE-AQUITAINE</v>
      </c>
      <c r="F798" s="1">
        <f>SUMIFS(bdd_V102[Activité combinée],bdd_V102[FINESS Géographique],A798)</f>
        <v>17603</v>
      </c>
      <c r="G798" s="1" t="str">
        <f>_xlfn.XLOOKUP(A798,bdd_V102[FINESS Géographique],bdd_V102[Validation prérequis SUN-ES],"")</f>
        <v>Oui</v>
      </c>
    </row>
    <row r="799" spans="1:7">
      <c r="A799" s="1">
        <v>470000027</v>
      </c>
      <c r="B799" t="str">
        <f>_xlfn.XLOOKUP(A799,bdd_V102[FINESS Géographique],bdd_V102[[Raison sociale ]],"")</f>
        <v>CLINIQUE ESQUIROL-SAINT-HILAIRE</v>
      </c>
      <c r="C799" s="146">
        <f>_xlfn.XLOOKUP(A799,bdd_V102[FINESS Géographique],bdd_V102[FINESS juridique],"")</f>
        <v>470014069</v>
      </c>
      <c r="D799" t="str">
        <f>_xlfn.XLOOKUP(C799,bdd_V102[FINESS juridique],bdd_V102[Raison sociale juridique],"")</f>
        <v>SAS CLINIQUE ESQUIROL SAINT HILAIRE</v>
      </c>
      <c r="E799" s="1" t="str">
        <f>_xlfn.XLOOKUP(C799,bdd_V102[FINESS juridique],bdd_V102[[Région du FINESS juridique ]],"")</f>
        <v>NOUVELLE-AQUITAINE</v>
      </c>
      <c r="F799" s="1">
        <f>SUMIFS(bdd_V102[Activité combinée],bdd_V102[FINESS Géographique],A799)</f>
        <v>81824</v>
      </c>
      <c r="G799" s="1" t="str">
        <f>_xlfn.XLOOKUP(A799,bdd_V102[FINESS Géographique],bdd_V102[Validation prérequis SUN-ES],"")</f>
        <v>Oui</v>
      </c>
    </row>
    <row r="800" spans="1:7">
      <c r="A800" s="1">
        <v>470000159</v>
      </c>
      <c r="B800" t="str">
        <f>_xlfn.XLOOKUP(A800,bdd_V102[FINESS Géographique],bdd_V102[[Raison sociale ]],"")</f>
        <v>CLINIQUE CALABET</v>
      </c>
      <c r="C800" s="146">
        <f>_xlfn.XLOOKUP(A800,bdd_V102[FINESS Géographique],bdd_V102[FINESS juridique],"")</f>
        <v>470014069</v>
      </c>
      <c r="D800" t="str">
        <f>_xlfn.XLOOKUP(C800,bdd_V102[FINESS juridique],bdd_V102[Raison sociale juridique],"")</f>
        <v>SAS CLINIQUE ESQUIROL SAINT HILAIRE</v>
      </c>
      <c r="E800" s="1" t="str">
        <f>_xlfn.XLOOKUP(C800,bdd_V102[FINESS juridique],bdd_V102[[Région du FINESS juridique ]],"")</f>
        <v>NOUVELLE-AQUITAINE</v>
      </c>
      <c r="F800" s="1">
        <f>SUMIFS(bdd_V102[Activité combinée],bdd_V102[FINESS Géographique],A800)</f>
        <v>3788.5</v>
      </c>
      <c r="G800" s="1" t="str">
        <f>_xlfn.XLOOKUP(A800,bdd_V102[FINESS Géographique],bdd_V102[Validation prérequis SUN-ES],"")</f>
        <v>Non</v>
      </c>
    </row>
    <row r="801" spans="1:7">
      <c r="A801" s="1">
        <v>470016049</v>
      </c>
      <c r="B801" t="str">
        <f>_xlfn.XLOOKUP(A801,bdd_V102[FINESS Géographique],bdd_V102[[Raison sociale ]],"")</f>
        <v>GCS POLE DE SANTE DU VILLENEUVOIS</v>
      </c>
      <c r="C801" s="146">
        <f>_xlfn.XLOOKUP(A801,bdd_V102[FINESS Géographique],bdd_V102[FINESS juridique],"")</f>
        <v>470016023</v>
      </c>
      <c r="D801" t="str">
        <f>_xlfn.XLOOKUP(C801,bdd_V102[FINESS juridique],bdd_V102[Raison sociale juridique],"")</f>
        <v>GCS POLE DE SANTE DU VILLENEUVOIS</v>
      </c>
      <c r="E801" s="1" t="str">
        <f>_xlfn.XLOOKUP(C801,bdd_V102[FINESS juridique],bdd_V102[[Région du FINESS juridique ]],"")</f>
        <v>NOUVELLE-AQUITAINE</v>
      </c>
      <c r="F801" s="1">
        <f>SUMIFS(bdd_V102[Activité combinée],bdd_V102[FINESS Géographique],A801)</f>
        <v>21209</v>
      </c>
      <c r="G801" s="1" t="str">
        <f>_xlfn.XLOOKUP(A801,bdd_V102[FINESS Géographique],bdd_V102[Validation prérequis SUN-ES],"")</f>
        <v>Non</v>
      </c>
    </row>
    <row r="802" spans="1:7">
      <c r="A802" s="1">
        <v>480780287</v>
      </c>
      <c r="B802" t="str">
        <f>_xlfn.XLOOKUP(A802,bdd_V102[FINESS Géographique],bdd_V102[[Raison sociale ]],"")</f>
        <v>MAISON DE REPOS LES TILLEULS MARVEJOLS</v>
      </c>
      <c r="C802" s="146">
        <f>_xlfn.XLOOKUP(A802,bdd_V102[FINESS Géographique],bdd_V102[FINESS juridique],"")</f>
        <v>480001635</v>
      </c>
      <c r="D802" t="str">
        <f>_xlfn.XLOOKUP(C802,bdd_V102[FINESS juridique],bdd_V102[Raison sociale juridique],"")</f>
        <v>ASSOC DE GESTION SSR LES TILLEULS</v>
      </c>
      <c r="E802" s="1" t="str">
        <f>_xlfn.XLOOKUP(C802,bdd_V102[FINESS juridique],bdd_V102[[Région du FINESS juridique ]],"")</f>
        <v>OCCITANIE</v>
      </c>
      <c r="F802" s="1">
        <f>SUMIFS(bdd_V102[Activité combinée],bdd_V102[FINESS Géographique],A802)</f>
        <v>5642.5</v>
      </c>
      <c r="G802" s="1" t="str">
        <f>_xlfn.XLOOKUP(A802,bdd_V102[FINESS Géographique],bdd_V102[Validation prérequis SUN-ES],"")</f>
        <v>Oui</v>
      </c>
    </row>
    <row r="803" spans="1:7">
      <c r="A803" s="1">
        <v>480000793</v>
      </c>
      <c r="B803" t="str">
        <f>_xlfn.XLOOKUP(A803,bdd_V102[FINESS Géographique],bdd_V102[[Raison sociale ]],"")</f>
        <v>SSR SPECIALISE EN PNEUMOLOGIE ANTRENAS</v>
      </c>
      <c r="C803" s="146">
        <f>_xlfn.XLOOKUP(A803,bdd_V102[FINESS Géographique],bdd_V102[FINESS juridique],"")</f>
        <v>480782101</v>
      </c>
      <c r="D803" t="str">
        <f>_xlfn.XLOOKUP(C803,bdd_V102[FINESS juridique],bdd_V102[Raison sociale juridique],"")</f>
        <v>A2LFS</v>
      </c>
      <c r="E803" s="1" t="str">
        <f>_xlfn.XLOOKUP(C803,bdd_V102[FINESS juridique],bdd_V102[[Région du FINESS juridique ]],"")</f>
        <v>OCCITANIE</v>
      </c>
      <c r="F803" s="1">
        <f>SUMIFS(bdd_V102[Activité combinée],bdd_V102[FINESS Géographique],A803)</f>
        <v>4448.5</v>
      </c>
      <c r="G803" s="1" t="str">
        <f>_xlfn.XLOOKUP(A803,bdd_V102[FINESS Géographique],bdd_V102[Validation prérequis SUN-ES],"")</f>
        <v>Non</v>
      </c>
    </row>
    <row r="804" spans="1:7">
      <c r="A804" s="1">
        <v>480000835</v>
      </c>
      <c r="B804" t="str">
        <f>_xlfn.XLOOKUP(A804,bdd_V102[FINESS Géographique],bdd_V102[[Raison sociale ]],"")</f>
        <v>CTRE POSTCURE ALC STE MARIE CANOURGUE</v>
      </c>
      <c r="C804" s="146">
        <f>_xlfn.XLOOKUP(A804,bdd_V102[FINESS Géographique],bdd_V102[FINESS juridique],"")</f>
        <v>480782101</v>
      </c>
      <c r="D804" t="str">
        <f>_xlfn.XLOOKUP(C804,bdd_V102[FINESS juridique],bdd_V102[Raison sociale juridique],"")</f>
        <v>A2LFS</v>
      </c>
      <c r="E804" s="1" t="str">
        <f>_xlfn.XLOOKUP(C804,bdd_V102[FINESS juridique],bdd_V102[[Région du FINESS juridique ]],"")</f>
        <v>OCCITANIE</v>
      </c>
      <c r="F804" s="1">
        <f>SUMIFS(bdd_V102[Activité combinée],bdd_V102[FINESS Géographique],A804)</f>
        <v>4052</v>
      </c>
      <c r="G804" s="1" t="str">
        <f>_xlfn.XLOOKUP(A804,bdd_V102[FINESS Géographique],bdd_V102[Validation prérequis SUN-ES],"")</f>
        <v>Non</v>
      </c>
    </row>
    <row r="805" spans="1:7">
      <c r="A805" s="1">
        <v>480780543</v>
      </c>
      <c r="B805" t="str">
        <f>_xlfn.XLOOKUP(A805,bdd_V102[FINESS Géographique],bdd_V102[[Raison sociale ]],"")</f>
        <v>SSR PEDIATRIQUE LES ECUREUILS ANTRENAS</v>
      </c>
      <c r="C805" s="146">
        <f>_xlfn.XLOOKUP(A805,bdd_V102[FINESS Géographique],bdd_V102[FINESS juridique],"")</f>
        <v>480782101</v>
      </c>
      <c r="D805" t="str">
        <f>_xlfn.XLOOKUP(C805,bdd_V102[FINESS juridique],bdd_V102[Raison sociale juridique],"")</f>
        <v>A2LFS</v>
      </c>
      <c r="E805" s="1" t="str">
        <f>_xlfn.XLOOKUP(C805,bdd_V102[FINESS juridique],bdd_V102[[Région du FINESS juridique ]],"")</f>
        <v>OCCITANIE</v>
      </c>
      <c r="F805" s="1">
        <f>SUMIFS(bdd_V102[Activité combinée],bdd_V102[FINESS Géographique],A805)</f>
        <v>7503</v>
      </c>
      <c r="G805" s="1" t="str">
        <f>_xlfn.XLOOKUP(A805,bdd_V102[FINESS Géographique],bdd_V102[Validation prérequis SUN-ES],"")</f>
        <v>Non</v>
      </c>
    </row>
    <row r="806" spans="1:7">
      <c r="A806" s="1">
        <v>480783034</v>
      </c>
      <c r="B806" t="str">
        <f>_xlfn.XLOOKUP(A806,bdd_V102[FINESS Géographique],bdd_V102[[Raison sociale ]],"")</f>
        <v>CRF DE MONTRODAT</v>
      </c>
      <c r="C806" s="146">
        <f>_xlfn.XLOOKUP(A806,bdd_V102[FINESS Géographique],bdd_V102[FINESS juridique],"")</f>
        <v>480782101</v>
      </c>
      <c r="D806" t="str">
        <f>_xlfn.XLOOKUP(C806,bdd_V102[FINESS juridique],bdd_V102[Raison sociale juridique],"")</f>
        <v>A2LFS</v>
      </c>
      <c r="E806" s="1" t="str">
        <f>_xlfn.XLOOKUP(C806,bdd_V102[FINESS juridique],bdd_V102[[Région du FINESS juridique ]],"")</f>
        <v>OCCITANIE</v>
      </c>
      <c r="F806" s="1">
        <f>SUMIFS(bdd_V102[Activité combinée],bdd_V102[FINESS Géographique],A806)</f>
        <v>8113</v>
      </c>
      <c r="G806" s="1" t="str">
        <f>_xlfn.XLOOKUP(A806,bdd_V102[FINESS Géographique],bdd_V102[Validation prérequis SUN-ES],"")</f>
        <v>Non</v>
      </c>
    </row>
    <row r="807" spans="1:7">
      <c r="A807" s="1">
        <v>480780212</v>
      </c>
      <c r="B807" t="str">
        <f>_xlfn.XLOOKUP(A807,bdd_V102[FINESS Géographique],bdd_V102[[Raison sociale ]],"")</f>
        <v>CENTRE POST CURE LE BOY LANUEJOLS</v>
      </c>
      <c r="C807" s="146">
        <f>_xlfn.XLOOKUP(A807,bdd_V102[FINESS Géographique],bdd_V102[FINESS juridique],"")</f>
        <v>480782168</v>
      </c>
      <c r="D807" t="str">
        <f>_xlfn.XLOOKUP(C807,bdd_V102[FINESS juridique],bdd_V102[Raison sociale juridique],"")</f>
        <v>ASSOC LES AMIS DE LA PROVIDENCE</v>
      </c>
      <c r="E807" s="1" t="str">
        <f>_xlfn.XLOOKUP(C807,bdd_V102[FINESS juridique],bdd_V102[[Région du FINESS juridique ]],"")</f>
        <v>OCCITANIE</v>
      </c>
      <c r="F807" s="1">
        <f>SUMIFS(bdd_V102[Activité combinée],bdd_V102[FINESS Géographique],A807)</f>
        <v>5297.5</v>
      </c>
      <c r="G807" s="1" t="str">
        <f>_xlfn.XLOOKUP(A807,bdd_V102[FINESS Géographique],bdd_V102[Validation prérequis SUN-ES],"")</f>
        <v>Oui</v>
      </c>
    </row>
    <row r="808" spans="1:7">
      <c r="A808" s="1">
        <v>490000247</v>
      </c>
      <c r="B808" t="str">
        <f>_xlfn.XLOOKUP(A808,bdd_V102[FINESS Géographique],bdd_V102[[Raison sociale ]],"")</f>
        <v>CLINIQUE SAINT-DIDIER</v>
      </c>
      <c r="C808" s="146">
        <f>_xlfn.XLOOKUP(A808,bdd_V102[FINESS Géographique],bdd_V102[FINESS juridique],"")</f>
        <v>490000130</v>
      </c>
      <c r="D808" t="str">
        <f>_xlfn.XLOOKUP(C808,bdd_V102[FINESS juridique],bdd_V102[Raison sociale juridique],"")</f>
        <v>SAS CLINIQUE SAINT DIDIER</v>
      </c>
      <c r="E808" s="1" t="str">
        <f>_xlfn.XLOOKUP(C808,bdd_V102[FINESS juridique],bdd_V102[[Région du FINESS juridique ]],"")</f>
        <v>PAYS DE LA LOIRE</v>
      </c>
      <c r="F808" s="1">
        <f>SUMIFS(bdd_V102[Activité combinée],bdd_V102[FINESS Géographique],A808)</f>
        <v>5718</v>
      </c>
      <c r="G808" s="1" t="str">
        <f>_xlfn.XLOOKUP(A808,bdd_V102[FINESS Géographique],bdd_V102[Validation prérequis SUN-ES],"")</f>
        <v>Oui</v>
      </c>
    </row>
    <row r="809" spans="1:7">
      <c r="A809" s="1">
        <v>490000262</v>
      </c>
      <c r="B809" t="str">
        <f>_xlfn.XLOOKUP(A809,bdd_V102[FINESS Géographique],bdd_V102[[Raison sociale ]],"")</f>
        <v>CLINIQUE SAINT JOSEPH</v>
      </c>
      <c r="C809" s="146">
        <f>_xlfn.XLOOKUP(A809,bdd_V102[FINESS Géographique],bdd_V102[FINESS juridique],"")</f>
        <v>490000171</v>
      </c>
      <c r="D809" t="str">
        <f>_xlfn.XLOOKUP(C809,bdd_V102[FINESS juridique],bdd_V102[Raison sociale juridique],"")</f>
        <v>SA CLINIQUE SAINT JOSEPH</v>
      </c>
      <c r="E809" s="1" t="str">
        <f>_xlfn.XLOOKUP(C809,bdd_V102[FINESS juridique],bdd_V102[[Région du FINESS juridique ]],"")</f>
        <v>PAYS DE LA LOIRE</v>
      </c>
      <c r="F809" s="1">
        <f>SUMIFS(bdd_V102[Activité combinée],bdd_V102[FINESS Géographique],A809)</f>
        <v>47627</v>
      </c>
      <c r="G809" s="1" t="str">
        <f>_xlfn.XLOOKUP(A809,bdd_V102[FINESS Géographique],bdd_V102[Validation prérequis SUN-ES],"")</f>
        <v>Oui</v>
      </c>
    </row>
    <row r="810" spans="1:7">
      <c r="A810" s="1">
        <v>490015906</v>
      </c>
      <c r="B810" t="str">
        <f>_xlfn.XLOOKUP(A810,bdd_V102[FINESS Géographique],bdd_V102[[Raison sociale ]],"")</f>
        <v>CLINIQUE ST LEONARD</v>
      </c>
      <c r="C810" s="146">
        <f>_xlfn.XLOOKUP(A810,bdd_V102[FINESS Géographique],bdd_V102[FINESS juridique],"")</f>
        <v>490000197</v>
      </c>
      <c r="D810" t="str">
        <f>_xlfn.XLOOKUP(C810,bdd_V102[FINESS juridique],bdd_V102[Raison sociale juridique],"")</f>
        <v>SA CLINIQUE ST LEONARD</v>
      </c>
      <c r="E810" s="1" t="str">
        <f>_xlfn.XLOOKUP(C810,bdd_V102[FINESS juridique],bdd_V102[[Région du FINESS juridique ]],"")</f>
        <v>PAYS DE LA LOIRE</v>
      </c>
      <c r="F810" s="1">
        <f>SUMIFS(bdd_V102[Activité combinée],bdd_V102[FINESS Géographique],A810)</f>
        <v>25277.5</v>
      </c>
      <c r="G810" s="1" t="str">
        <f>_xlfn.XLOOKUP(A810,bdd_V102[FINESS Géographique],bdd_V102[Validation prérequis SUN-ES],"")</f>
        <v>Non</v>
      </c>
    </row>
    <row r="811" spans="1:7">
      <c r="A811" s="1">
        <v>490007929</v>
      </c>
      <c r="B811" t="str">
        <f>_xlfn.XLOOKUP(A811,bdd_V102[FINESS Géographique],bdd_V102[[Raison sociale ]],"")</f>
        <v>CLINIQUE CHIRURGICALE DE LA LOIRE</v>
      </c>
      <c r="C811" s="146">
        <f>_xlfn.XLOOKUP(A811,bdd_V102[FINESS Géographique],bdd_V102[FINESS juridique],"")</f>
        <v>490000627</v>
      </c>
      <c r="D811" t="str">
        <f>_xlfn.XLOOKUP(C811,bdd_V102[FINESS juridique],bdd_V102[Raison sociale juridique],"")</f>
        <v>SA CLINIQUE CHIRURGICALE DE LA LOIRE</v>
      </c>
      <c r="E811" s="1" t="str">
        <f>_xlfn.XLOOKUP(C811,bdd_V102[FINESS juridique],bdd_V102[[Région du FINESS juridique ]],"")</f>
        <v>PAYS DE LA LOIRE</v>
      </c>
      <c r="F811" s="1">
        <f>SUMIFS(bdd_V102[Activité combinée],bdd_V102[FINESS Géographique],A811)</f>
        <v>21820.5</v>
      </c>
      <c r="G811" s="1" t="str">
        <f>_xlfn.XLOOKUP(A811,bdd_V102[FINESS Géographique],bdd_V102[Validation prérequis SUN-ES],"")</f>
        <v>Oui</v>
      </c>
    </row>
    <row r="812" spans="1:7">
      <c r="A812" s="1">
        <v>490002037</v>
      </c>
      <c r="B812" t="str">
        <f>_xlfn.XLOOKUP(A812,bdd_V102[FINESS Géographique],bdd_V102[[Raison sociale ]],"")</f>
        <v>POLYCLINIQUE DU PARC</v>
      </c>
      <c r="C812" s="146">
        <f>_xlfn.XLOOKUP(A812,bdd_V102[FINESS Géographique],bdd_V102[FINESS juridique],"")</f>
        <v>490000890</v>
      </c>
      <c r="D812" t="str">
        <f>_xlfn.XLOOKUP(C812,bdd_V102[FINESS juridique],bdd_V102[Raison sociale juridique],"")</f>
        <v>POLYCLINIQUE DU PARC</v>
      </c>
      <c r="E812" s="1" t="str">
        <f>_xlfn.XLOOKUP(C812,bdd_V102[FINESS juridique],bdd_V102[[Région du FINESS juridique ]],"")</f>
        <v>PAYS DE LA LOIRE</v>
      </c>
      <c r="F812" s="1">
        <f>SUMIFS(bdd_V102[Activité combinée],bdd_V102[FINESS Géographique],A812)</f>
        <v>46954.5</v>
      </c>
      <c r="G812" s="1" t="str">
        <f>_xlfn.XLOOKUP(A812,bdd_V102[FINESS Géographique],bdd_V102[Validation prérequis SUN-ES],"")</f>
        <v>Oui</v>
      </c>
    </row>
    <row r="813" spans="1:7">
      <c r="A813" s="1">
        <v>490534922</v>
      </c>
      <c r="B813" t="str">
        <f>_xlfn.XLOOKUP(A813,bdd_V102[FINESS Géographique],bdd_V102[[Raison sociale ]],"")</f>
        <v>SSR ARCOLE</v>
      </c>
      <c r="C813" s="146">
        <f>_xlfn.XLOOKUP(A813,bdd_V102[FINESS Géographique],bdd_V102[FINESS juridique],"")</f>
        <v>490000890</v>
      </c>
      <c r="D813" t="str">
        <f>_xlfn.XLOOKUP(C813,bdd_V102[FINESS juridique],bdd_V102[Raison sociale juridique],"")</f>
        <v>POLYCLINIQUE DU PARC</v>
      </c>
      <c r="E813" s="1" t="str">
        <f>_xlfn.XLOOKUP(C813,bdd_V102[FINESS juridique],bdd_V102[[Région du FINESS juridique ]],"")</f>
        <v>PAYS DE LA LOIRE</v>
      </c>
      <c r="F813" s="1">
        <f>SUMIFS(bdd_V102[Activité combinée],bdd_V102[FINESS Géographique],A813)</f>
        <v>10975</v>
      </c>
      <c r="G813" s="1" t="str">
        <f>_xlfn.XLOOKUP(A813,bdd_V102[FINESS Géographique],bdd_V102[Validation prérequis SUN-ES],"")</f>
        <v>Oui</v>
      </c>
    </row>
    <row r="814" spans="1:7">
      <c r="A814" s="1">
        <v>490540440</v>
      </c>
      <c r="B814" t="str">
        <f>_xlfn.XLOOKUP(A814,bdd_V102[FINESS Géographique],bdd_V102[[Raison sociale ]],"")</f>
        <v>CENTRE DE LA MAIN</v>
      </c>
      <c r="C814" s="146">
        <f>_xlfn.XLOOKUP(A814,bdd_V102[FINESS Géographique],bdd_V102[FINESS juridique],"")</f>
        <v>490004330</v>
      </c>
      <c r="D814" t="str">
        <f>_xlfn.XLOOKUP(C814,bdd_V102[FINESS juridique],bdd_V102[Raison sociale juridique],"")</f>
        <v>SAS CENTRE DE LA MAIN</v>
      </c>
      <c r="E814" s="1" t="str">
        <f>_xlfn.XLOOKUP(C814,bdd_V102[FINESS juridique],bdd_V102[[Région du FINESS juridique ]],"")</f>
        <v>PAYS DE LA LOIRE</v>
      </c>
      <c r="F814" s="1">
        <f>SUMIFS(bdd_V102[Activité combinée],bdd_V102[FINESS Géographique],A814)</f>
        <v>7895</v>
      </c>
      <c r="G814" s="1" t="str">
        <f>_xlfn.XLOOKUP(A814,bdd_V102[FINESS Géographique],bdd_V102[Validation prérequis SUN-ES],"")</f>
        <v>Oui</v>
      </c>
    </row>
    <row r="815" spans="1:7">
      <c r="A815" s="1">
        <v>490014909</v>
      </c>
      <c r="B815" t="str">
        <f>_xlfn.XLOOKUP(A815,bdd_V102[FINESS Géographique],bdd_V102[[Raison sociale ]],"")</f>
        <v>CLINIQUE DE L'ANJOU</v>
      </c>
      <c r="C815" s="146">
        <f>_xlfn.XLOOKUP(A815,bdd_V102[FINESS Géographique],bdd_V102[FINESS juridique],"")</f>
        <v>490008109</v>
      </c>
      <c r="D815" t="str">
        <f>_xlfn.XLOOKUP(C815,bdd_V102[FINESS juridique],bdd_V102[Raison sociale juridique],"")</f>
        <v>S.A.S. CLINIQUE DE L'ANJOU</v>
      </c>
      <c r="E815" s="1" t="str">
        <f>_xlfn.XLOOKUP(C815,bdd_V102[FINESS juridique],bdd_V102[[Région du FINESS juridique ]],"")</f>
        <v>PAYS DE LA LOIRE</v>
      </c>
      <c r="F815" s="1">
        <f>SUMIFS(bdd_V102[Activité combinée],bdd_V102[FINESS Géographique],A815)</f>
        <v>111512</v>
      </c>
      <c r="G815" s="1" t="str">
        <f>_xlfn.XLOOKUP(A815,bdd_V102[FINESS Géographique],bdd_V102[Validation prérequis SUN-ES],"")</f>
        <v>Oui</v>
      </c>
    </row>
    <row r="816" spans="1:7">
      <c r="A816" s="1">
        <v>490543675</v>
      </c>
      <c r="B816" t="str">
        <f>_xlfn.XLOOKUP(A816,bdd_V102[FINESS Géographique],bdd_V102[[Raison sociale ]],"")</f>
        <v>SSR ANJOU</v>
      </c>
      <c r="C816" s="146">
        <f>_xlfn.XLOOKUP(A816,bdd_V102[FINESS Géographique],bdd_V102[FINESS juridique],"")</f>
        <v>490009529</v>
      </c>
      <c r="D816" t="str">
        <f>_xlfn.XLOOKUP(C816,bdd_V102[FINESS juridique],bdd_V102[Raison sociale juridique],"")</f>
        <v>CENTRE SSR DE L'ANJOU</v>
      </c>
      <c r="E816" s="1" t="str">
        <f>_xlfn.XLOOKUP(C816,bdd_V102[FINESS juridique],bdd_V102[[Région du FINESS juridique ]],"")</f>
        <v>PAYS DE LA LOIRE</v>
      </c>
      <c r="F816" s="1">
        <f>SUMIFS(bdd_V102[Activité combinée],bdd_V102[FINESS Géographique],A816)</f>
        <v>8536.5</v>
      </c>
      <c r="G816" s="1" t="str">
        <f>_xlfn.XLOOKUP(A816,bdd_V102[FINESS Géographique],bdd_V102[Validation prérequis SUN-ES],"")</f>
        <v>Oui</v>
      </c>
    </row>
    <row r="817" spans="1:7">
      <c r="A817" s="1">
        <v>490000312</v>
      </c>
      <c r="B817" t="str">
        <f>_xlfn.XLOOKUP(A817,bdd_V102[FINESS Géographique],bdd_V102[[Raison sociale ]],"")</f>
        <v>HAD SAINT SAUVEUR</v>
      </c>
      <c r="C817" s="146">
        <f>_xlfn.XLOOKUP(A817,bdd_V102[FINESS Géographique],bdd_V102[FINESS juridique],"")</f>
        <v>490012176</v>
      </c>
      <c r="D817" t="str">
        <f>_xlfn.XLOOKUP(C817,bdd_V102[FINESS juridique],bdd_V102[Raison sociale juridique],"")</f>
        <v>HAD SAINT SAUVEUR</v>
      </c>
      <c r="E817" s="1" t="str">
        <f>_xlfn.XLOOKUP(C817,bdd_V102[FINESS juridique],bdd_V102[[Région du FINESS juridique ]],"")</f>
        <v>PAYS DE LA LOIRE</v>
      </c>
      <c r="F817" s="1">
        <f>SUMIFS(bdd_V102[Activité combinée],bdd_V102[FINESS Géographique],A817)</f>
        <v>17823.5</v>
      </c>
      <c r="G817" s="1" t="str">
        <f>_xlfn.XLOOKUP(A817,bdd_V102[FINESS Géographique],bdd_V102[Validation prérequis SUN-ES],"")</f>
        <v>Oui</v>
      </c>
    </row>
    <row r="818" spans="1:7">
      <c r="A818" s="1">
        <v>490016334</v>
      </c>
      <c r="B818" t="str">
        <f>_xlfn.XLOOKUP(A818,bdd_V102[FINESS Géographique],bdd_V102[[Raison sociale ]],"")</f>
        <v>HAD MAUGES BOCAGE CHOLETAIS</v>
      </c>
      <c r="C818" s="146">
        <f>_xlfn.XLOOKUP(A818,bdd_V102[FINESS Géographique],bdd_V102[FINESS juridique],"")</f>
        <v>490016326</v>
      </c>
      <c r="D818" t="str">
        <f>_xlfn.XLOOKUP(C818,bdd_V102[FINESS juridique],bdd_V102[Raison sociale juridique],"")</f>
        <v>ASS. H.A.D. MAUGES BOCAGE CHOLETAIS</v>
      </c>
      <c r="E818" s="1" t="str">
        <f>_xlfn.XLOOKUP(C818,bdd_V102[FINESS juridique],bdd_V102[[Région du FINESS juridique ]],"")</f>
        <v>PAYS DE LA LOIRE</v>
      </c>
      <c r="F818" s="1">
        <f>SUMIFS(bdd_V102[Activité combinée],bdd_V102[FINESS Géographique],A818)</f>
        <v>9022.5</v>
      </c>
      <c r="G818" s="1" t="str">
        <f>_xlfn.XLOOKUP(A818,bdd_V102[FINESS Géographique],bdd_V102[Validation prérequis SUN-ES],"")</f>
        <v>Oui</v>
      </c>
    </row>
    <row r="819" spans="1:7">
      <c r="A819" s="1">
        <v>440001113</v>
      </c>
      <c r="B819" t="str">
        <f>_xlfn.XLOOKUP(A819,bdd_V102[FINESS Géographique],bdd_V102[[Raison sociale ]],"")</f>
        <v>ICO - SITE GAUDUCHEAU</v>
      </c>
      <c r="C819" s="146">
        <f>_xlfn.XLOOKUP(A819,bdd_V102[FINESS Géographique],bdd_V102[FINESS juridique],"")</f>
        <v>490017258</v>
      </c>
      <c r="D819" t="str">
        <f>_xlfn.XLOOKUP(C819,bdd_V102[FINESS juridique],bdd_V102[Raison sociale juridique],"")</f>
        <v>INSTITUT DE CANCEROLOGIE DE L'OUEST</v>
      </c>
      <c r="E819" s="1" t="str">
        <f>_xlfn.XLOOKUP(C819,bdd_V102[FINESS juridique],bdd_V102[[Région du FINESS juridique ]],"")</f>
        <v>PAYS DE LA LOIRE</v>
      </c>
      <c r="F819" s="1">
        <f>SUMIFS(bdd_V102[Activité combinée],bdd_V102[FINESS Géographique],A819)</f>
        <v>65817</v>
      </c>
      <c r="G819" s="1" t="str">
        <f>_xlfn.XLOOKUP(A819,bdd_V102[FINESS Géographique],bdd_V102[Validation prérequis SUN-ES],"")</f>
        <v>Oui</v>
      </c>
    </row>
    <row r="820" spans="1:7">
      <c r="A820" s="1">
        <v>490000155</v>
      </c>
      <c r="B820" t="str">
        <f>_xlfn.XLOOKUP(A820,bdd_V102[FINESS Géographique],bdd_V102[[Raison sociale ]],"")</f>
        <v>ICO - SITE PAUL PAPIN</v>
      </c>
      <c r="C820" s="146">
        <f>_xlfn.XLOOKUP(A820,bdd_V102[FINESS Géographique],bdd_V102[FINESS juridique],"")</f>
        <v>490017258</v>
      </c>
      <c r="D820" t="str">
        <f>_xlfn.XLOOKUP(C820,bdd_V102[FINESS juridique],bdd_V102[Raison sociale juridique],"")</f>
        <v>INSTITUT DE CANCEROLOGIE DE L'OUEST</v>
      </c>
      <c r="E820" s="1" t="str">
        <f>_xlfn.XLOOKUP(C820,bdd_V102[FINESS juridique],bdd_V102[[Région du FINESS juridique ]],"")</f>
        <v>PAYS DE LA LOIRE</v>
      </c>
      <c r="F820" s="1">
        <f>SUMIFS(bdd_V102[Activité combinée],bdd_V102[FINESS Géographique],A820)</f>
        <v>57906.5</v>
      </c>
      <c r="G820" s="1" t="str">
        <f>_xlfn.XLOOKUP(A820,bdd_V102[FINESS Géographique],bdd_V102[Validation prérequis SUN-ES],"")</f>
        <v>Oui</v>
      </c>
    </row>
    <row r="821" spans="1:7">
      <c r="A821" s="1">
        <v>490000700</v>
      </c>
      <c r="B821" t="str">
        <f>_xlfn.XLOOKUP(A821,bdd_V102[FINESS Géographique],bdd_V102[[Raison sociale ]],"")</f>
        <v>SSR PSM VILLAGE SANTE ST JOSEPH</v>
      </c>
      <c r="C821" s="146">
        <f>_xlfn.XLOOKUP(A821,bdd_V102[FINESS Géographique],bdd_V102[FINESS juridique],"")</f>
        <v>490020773</v>
      </c>
      <c r="D821" t="str">
        <f>_xlfn.XLOOKUP(C821,bdd_V102[FINESS juridique],bdd_V102[Raison sociale juridique],"")</f>
        <v>FASSIC</v>
      </c>
      <c r="E821" s="1" t="str">
        <f>_xlfn.XLOOKUP(C821,bdd_V102[FINESS juridique],bdd_V102[[Région du FINESS juridique ]],"")</f>
        <v>PAYS DE LA LOIRE</v>
      </c>
      <c r="F821" s="1">
        <f>SUMIFS(bdd_V102[Activité combinée],bdd_V102[FINESS Géographique],A821)</f>
        <v>2669.5</v>
      </c>
      <c r="G821" s="1" t="str">
        <f>_xlfn.XLOOKUP(A821,bdd_V102[FINESS Géographique],bdd_V102[Validation prérequis SUN-ES],"")</f>
        <v>Oui</v>
      </c>
    </row>
    <row r="822" spans="1:7">
      <c r="A822" s="1">
        <v>490004256</v>
      </c>
      <c r="B822" t="str">
        <f>_xlfn.XLOOKUP(A822,bdd_V102[FINESS Géographique],bdd_V102[[Raison sociale ]],"")</f>
        <v>HOPITAL PRIVE ST MARTIN</v>
      </c>
      <c r="C822" s="146">
        <f>_xlfn.XLOOKUP(A822,bdd_V102[FINESS Géographique],bdd_V102[FINESS juridique],"")</f>
        <v>490020773</v>
      </c>
      <c r="D822" t="str">
        <f>_xlfn.XLOOKUP(C822,bdd_V102[FINESS juridique],bdd_V102[Raison sociale juridique],"")</f>
        <v>FASSIC</v>
      </c>
      <c r="E822" s="1" t="str">
        <f>_xlfn.XLOOKUP(C822,bdd_V102[FINESS juridique],bdd_V102[[Région du FINESS juridique ]],"")</f>
        <v>PAYS DE LA LOIRE</v>
      </c>
      <c r="F822" s="1">
        <f>SUMIFS(bdd_V102[Activité combinée],bdd_V102[FINESS Géographique],A822)</f>
        <v>5926.5</v>
      </c>
      <c r="G822" s="1" t="str">
        <f>_xlfn.XLOOKUP(A822,bdd_V102[FINESS Géographique],bdd_V102[Validation prérequis SUN-ES],"")</f>
        <v>Oui</v>
      </c>
    </row>
    <row r="823" spans="1:7">
      <c r="A823" s="1">
        <v>490531910</v>
      </c>
      <c r="B823" t="str">
        <f>_xlfn.XLOOKUP(A823,bdd_V102[FINESS Géographique],bdd_V102[[Raison sociale ]],"")</f>
        <v>SSR LES CAPUCINS</v>
      </c>
      <c r="C823" s="146">
        <f>_xlfn.XLOOKUP(A823,bdd_V102[FINESS Géographique],bdd_V102[FINESS juridique],"")</f>
        <v>490535093</v>
      </c>
      <c r="D823" t="str">
        <f>_xlfn.XLOOKUP(C823,bdd_V102[FINESS juridique],bdd_V102[Raison sociale juridique],"")</f>
        <v>ASSOCIATION LES CAPUCINS</v>
      </c>
      <c r="E823" s="1" t="str">
        <f>_xlfn.XLOOKUP(C823,bdd_V102[FINESS juridique],bdd_V102[[Région du FINESS juridique ]],"")</f>
        <v>PAYS DE LA LOIRE</v>
      </c>
      <c r="F823" s="1">
        <f>SUMIFS(bdd_V102[Activité combinée],bdd_V102[FINESS Géographique],A823)</f>
        <v>39729</v>
      </c>
      <c r="G823" s="1" t="str">
        <f>_xlfn.XLOOKUP(A823,bdd_V102[FINESS Géographique],bdd_V102[Validation prérequis SUN-ES],"")</f>
        <v>Oui</v>
      </c>
    </row>
    <row r="824" spans="1:7">
      <c r="A824" s="1">
        <v>490007549</v>
      </c>
      <c r="B824" t="str">
        <f>_xlfn.XLOOKUP(A824,bdd_V102[FINESS Géographique],bdd_V102[[Raison sociale ]],"")</f>
        <v>SSR CTRE BASSE VISION ET AUDITION</v>
      </c>
      <c r="C824" s="146">
        <f>_xlfn.XLOOKUP(A824,bdd_V102[FINESS Géographique],bdd_V102[FINESS juridique],"")</f>
        <v>490535168</v>
      </c>
      <c r="D824" t="str">
        <f>_xlfn.XLOOKUP(C824,bdd_V102[FINESS juridique],bdd_V102[Raison sociale juridique],"")</f>
        <v>VYV3 PDL PÃ”LE ACCOMPAGNEMENT ET SOINS</v>
      </c>
      <c r="E824" s="1" t="str">
        <f>_xlfn.XLOOKUP(C824,bdd_V102[FINESS juridique],bdd_V102[[Région du FINESS juridique ]],"")</f>
        <v>PAYS DE LA LOIRE</v>
      </c>
      <c r="F824" s="1">
        <f>SUMIFS(bdd_V102[Activité combinée],bdd_V102[FINESS Géographique],A824)</f>
        <v>1487.5</v>
      </c>
      <c r="G824" s="1" t="str">
        <f>_xlfn.XLOOKUP(A824,bdd_V102[FINESS Géographique],bdd_V102[Validation prérequis SUN-ES],"")</f>
        <v>Oui</v>
      </c>
    </row>
    <row r="825" spans="1:7">
      <c r="A825" s="1">
        <v>490009248</v>
      </c>
      <c r="B825" t="str">
        <f>_xlfn.XLOOKUP(A825,bdd_V102[FINESS Géographique],bdd_V102[[Raison sociale ]],"")</f>
        <v>SSR SAINT CLAUDE</v>
      </c>
      <c r="C825" s="146">
        <f>_xlfn.XLOOKUP(A825,bdd_V102[FINESS Géographique],bdd_V102[FINESS juridique],"")</f>
        <v>490535168</v>
      </c>
      <c r="D825" t="str">
        <f>_xlfn.XLOOKUP(C825,bdd_V102[FINESS juridique],bdd_V102[Raison sociale juridique],"")</f>
        <v>VYV3 PDL PÃ”LE ACCOMPAGNEMENT ET SOINS</v>
      </c>
      <c r="E825" s="1" t="str">
        <f>_xlfn.XLOOKUP(C825,bdd_V102[FINESS juridique],bdd_V102[[Région du FINESS juridique ]],"")</f>
        <v>PAYS DE LA LOIRE</v>
      </c>
      <c r="F825" s="1">
        <f>SUMIFS(bdd_V102[Activité combinée],bdd_V102[FINESS Géographique],A825)</f>
        <v>11648</v>
      </c>
      <c r="G825" s="1" t="str">
        <f>_xlfn.XLOOKUP(A825,bdd_V102[FINESS Géographique],bdd_V102[Validation prérequis SUN-ES],"")</f>
        <v>Oui</v>
      </c>
    </row>
    <row r="826" spans="1:7">
      <c r="A826" s="1">
        <v>490002979</v>
      </c>
      <c r="B826" t="str">
        <f>_xlfn.XLOOKUP(A826,bdd_V102[FINESS Géographique],bdd_V102[[Raison sociale ]],"")</f>
        <v>INSTITUT PSYCHOTHERAPIQUE</v>
      </c>
      <c r="C826" s="146">
        <f>_xlfn.XLOOKUP(A826,bdd_V102[FINESS Géographique],bdd_V102[FINESS juridique],"")</f>
        <v>490535705</v>
      </c>
      <c r="D826" t="str">
        <f>_xlfn.XLOOKUP(C826,bdd_V102[FINESS juridique],bdd_V102[Raison sociale juridique],"")</f>
        <v>ASSOCIATION SANITAIRE ET SOCIALE</v>
      </c>
      <c r="E826" s="1" t="str">
        <f>_xlfn.XLOOKUP(C826,bdd_V102[FINESS juridique],bdd_V102[[Région du FINESS juridique ]],"")</f>
        <v>PAYS DE LA LOIRE</v>
      </c>
      <c r="F826" s="1">
        <f>SUMIFS(bdd_V102[Activité combinée],bdd_V102[FINESS Géographique],A826)</f>
        <v>7926.5</v>
      </c>
      <c r="G826" s="1" t="str">
        <f>_xlfn.XLOOKUP(A826,bdd_V102[FINESS Géographique],bdd_V102[Validation prérequis SUN-ES],"")</f>
        <v>Oui</v>
      </c>
    </row>
    <row r="827" spans="1:7">
      <c r="A827" s="1">
        <v>500000146</v>
      </c>
      <c r="B827" t="str">
        <f>_xlfn.XLOOKUP(A827,bdd_V102[FINESS Géographique],bdd_V102[[Raison sociale ]],"")</f>
        <v>HOPITAL PRIVE DE LA BAIE</v>
      </c>
      <c r="C827" s="146">
        <f>_xlfn.XLOOKUP(A827,bdd_V102[FINESS Géographique],bdd_V102[FINESS juridique],"")</f>
        <v>500000500</v>
      </c>
      <c r="D827" t="str">
        <f>_xlfn.XLOOKUP(C827,bdd_V102[FINESS juridique],bdd_V102[Raison sociale juridique],"")</f>
        <v>SA HOPITAL PRIVE DE LA BAIE</v>
      </c>
      <c r="E827" s="1" t="str">
        <f>_xlfn.XLOOKUP(C827,bdd_V102[FINESS juridique],bdd_V102[[Région du FINESS juridique ]],"")</f>
        <v>NORMANDIE</v>
      </c>
      <c r="F827" s="1">
        <f>SUMIFS(bdd_V102[Activité combinée],bdd_V102[FINESS Géographique],A827)</f>
        <v>39647</v>
      </c>
      <c r="G827" s="1" t="str">
        <f>_xlfn.XLOOKUP(A827,bdd_V102[FINESS Géographique],bdd_V102[Validation prérequis SUN-ES],"")</f>
        <v>Oui</v>
      </c>
    </row>
    <row r="828" spans="1:7">
      <c r="A828" s="1">
        <v>500000203</v>
      </c>
      <c r="B828" t="str">
        <f>_xlfn.XLOOKUP(A828,bdd_V102[FINESS Géographique],bdd_V102[[Raison sociale ]],"")</f>
        <v>POLYCLINIQUE DE LA MANCHE - SAINT-LO</v>
      </c>
      <c r="C828" s="146">
        <f>_xlfn.XLOOKUP(A828,bdd_V102[FINESS Géographique],bdd_V102[FINESS juridique],"")</f>
        <v>500000542</v>
      </c>
      <c r="D828" t="str">
        <f>_xlfn.XLOOKUP(C828,bdd_V102[FINESS juridique],bdd_V102[Raison sociale juridique],"")</f>
        <v>S.A. POLYCLINIQUE DE LA MANCHE</v>
      </c>
      <c r="E828" s="1" t="str">
        <f>_xlfn.XLOOKUP(C828,bdd_V102[FINESS juridique],bdd_V102[[Région du FINESS juridique ]],"")</f>
        <v>NORMANDIE</v>
      </c>
      <c r="F828" s="1">
        <f>SUMIFS(bdd_V102[Activité combinée],bdd_V102[FINESS Géographique],A828)</f>
        <v>15922.5</v>
      </c>
      <c r="G828" s="1" t="str">
        <f>_xlfn.XLOOKUP(A828,bdd_V102[FINESS Géographique],bdd_V102[Validation prérequis SUN-ES],"")</f>
        <v>Non</v>
      </c>
    </row>
    <row r="829" spans="1:7">
      <c r="A829" s="1">
        <v>500000229</v>
      </c>
      <c r="B829" t="str">
        <f>_xlfn.XLOOKUP(A829,bdd_V102[FINESS Géographique],bdd_V102[[Raison sociale ]],"")</f>
        <v>CRF "LE NORMANDY" - GRANVILLE</v>
      </c>
      <c r="C829" s="146">
        <f>_xlfn.XLOOKUP(A829,bdd_V102[FINESS Géographique],bdd_V102[FINESS juridique],"")</f>
        <v>500000567</v>
      </c>
      <c r="D829" t="str">
        <f>_xlfn.XLOOKUP(C829,bdd_V102[FINESS juridique],bdd_V102[Raison sociale juridique],"")</f>
        <v>NORMANDY</v>
      </c>
      <c r="E829" s="1" t="str">
        <f>_xlfn.XLOOKUP(C829,bdd_V102[FINESS juridique],bdd_V102[[Région du FINESS juridique ]],"")</f>
        <v>NORMANDIE</v>
      </c>
      <c r="F829" s="1">
        <f>SUMIFS(bdd_V102[Activité combinée],bdd_V102[FINESS Géographique],A829)</f>
        <v>41621</v>
      </c>
      <c r="G829" s="1" t="str">
        <f>_xlfn.XLOOKUP(A829,bdd_V102[FINESS Géographique],bdd_V102[Validation prérequis SUN-ES],"")</f>
        <v>Oui</v>
      </c>
    </row>
    <row r="830" spans="1:7">
      <c r="A830" s="1">
        <v>500021423</v>
      </c>
      <c r="B830" t="str">
        <f>_xlfn.XLOOKUP(A830,bdd_V102[FINESS Géographique],bdd_V102[[Raison sociale ]],"")</f>
        <v>CRF LE NORMANDY II</v>
      </c>
      <c r="C830" s="146">
        <f>_xlfn.XLOOKUP(A830,bdd_V102[FINESS Géographique],bdd_V102[FINESS juridique],"")</f>
        <v>500000567</v>
      </c>
      <c r="D830" t="str">
        <f>_xlfn.XLOOKUP(C830,bdd_V102[FINESS juridique],bdd_V102[Raison sociale juridique],"")</f>
        <v>NORMANDY</v>
      </c>
      <c r="E830" s="1" t="str">
        <f>_xlfn.XLOOKUP(C830,bdd_V102[FINESS juridique],bdd_V102[[Région du FINESS juridique ]],"")</f>
        <v>NORMANDIE</v>
      </c>
      <c r="F830" s="1">
        <f>SUMIFS(bdd_V102[Activité combinée],bdd_V102[FINESS Géographique],A830)</f>
        <v>15032.5</v>
      </c>
      <c r="G830" s="1" t="str">
        <f>_xlfn.XLOOKUP(A830,bdd_V102[FINESS Géographique],bdd_V102[Validation prérequis SUN-ES],"")</f>
        <v>Oui</v>
      </c>
    </row>
    <row r="831" spans="1:7">
      <c r="A831" s="1">
        <v>500000401</v>
      </c>
      <c r="B831" t="str">
        <f>_xlfn.XLOOKUP(A831,bdd_V102[FINESS Géographique],bdd_V102[[Raison sociale ]],"")</f>
        <v>CLINIQUE HENRI GUILLARD - COUTANCES</v>
      </c>
      <c r="C831" s="146">
        <f>_xlfn.XLOOKUP(A831,bdd_V102[FINESS Géographique],bdd_V102[FINESS juridique],"")</f>
        <v>500000609</v>
      </c>
      <c r="D831" t="str">
        <f>_xlfn.XLOOKUP(C831,bdd_V102[FINESS juridique],bdd_V102[Raison sociale juridique],"")</f>
        <v>SA CLINIQUE HENRY GUILLARD</v>
      </c>
      <c r="E831" s="1" t="str">
        <f>_xlfn.XLOOKUP(C831,bdd_V102[FINESS juridique],bdd_V102[[Région du FINESS juridique ]],"")</f>
        <v>NORMANDIE</v>
      </c>
      <c r="F831" s="1">
        <f>SUMIFS(bdd_V102[Activité combinée],bdd_V102[FINESS Géographique],A831)</f>
        <v>6735</v>
      </c>
      <c r="G831" s="1" t="str">
        <f>_xlfn.XLOOKUP(A831,bdd_V102[FINESS Géographique],bdd_V102[Validation prérequis SUN-ES],"")</f>
        <v>Non</v>
      </c>
    </row>
    <row r="832" spans="1:7">
      <c r="A832" s="1">
        <v>500002357</v>
      </c>
      <c r="B832" t="str">
        <f>_xlfn.XLOOKUP(A832,bdd_V102[FINESS Géographique],bdd_V102[[Raison sociale ]],"")</f>
        <v>POLYCLINIQUE DU COTENTIN</v>
      </c>
      <c r="C832" s="146">
        <f>_xlfn.XLOOKUP(A832,bdd_V102[FINESS Géographique],bdd_V102[FINESS juridique],"")</f>
        <v>500002233</v>
      </c>
      <c r="D832" t="str">
        <f>_xlfn.XLOOKUP(C832,bdd_V102[FINESS juridique],bdd_V102[Raison sociale juridique],"")</f>
        <v>S.A. POLYCLINIQUE DU COTENTIN</v>
      </c>
      <c r="E832" s="1" t="str">
        <f>_xlfn.XLOOKUP(C832,bdd_V102[FINESS juridique],bdd_V102[[Région du FINESS juridique ]],"")</f>
        <v>NORMANDIE</v>
      </c>
      <c r="F832" s="1">
        <f>SUMIFS(bdd_V102[Activité combinée],bdd_V102[FINESS Géographique],A832)</f>
        <v>19210</v>
      </c>
      <c r="G832" s="1" t="str">
        <f>_xlfn.XLOOKUP(A832,bdd_V102[FINESS Géographique],bdd_V102[Validation prérequis SUN-ES],"")</f>
        <v>Oui</v>
      </c>
    </row>
    <row r="833" spans="1:7">
      <c r="A833" s="1">
        <v>500000237</v>
      </c>
      <c r="B833" t="str">
        <f>_xlfn.XLOOKUP(A833,bdd_V102[FINESS Géographique],bdd_V102[[Raison sociale ]],"")</f>
        <v>FONDATION LE BON SAUVEUR DE LA MANCHE</v>
      </c>
      <c r="C833" s="146">
        <f>_xlfn.XLOOKUP(A833,bdd_V102[FINESS Géographique],bdd_V102[FINESS juridique],"")</f>
        <v>500010384</v>
      </c>
      <c r="D833" t="str">
        <f>_xlfn.XLOOKUP(C833,bdd_V102[FINESS juridique],bdd_V102[Raison sociale juridique],"")</f>
        <v>FONDATION BON SAUVEUR DE LA MANCHE</v>
      </c>
      <c r="E833" s="1" t="str">
        <f>_xlfn.XLOOKUP(C833,bdd_V102[FINESS juridique],bdd_V102[[Région du FINESS juridique ]],"")</f>
        <v>NORMANDIE</v>
      </c>
      <c r="F833" s="1">
        <f>SUMIFS(bdd_V102[Activité combinée],bdd_V102[FINESS Géographique],A833)</f>
        <v>8337.75</v>
      </c>
      <c r="G833" s="1" t="str">
        <f>_xlfn.XLOOKUP(A833,bdd_V102[FINESS Géographique],bdd_V102[Validation prérequis SUN-ES],"")</f>
        <v>Non</v>
      </c>
    </row>
    <row r="834" spans="1:7">
      <c r="A834" s="1">
        <v>500000252</v>
      </c>
      <c r="B834" t="str">
        <f>_xlfn.XLOOKUP(A834,bdd_V102[FINESS Géographique],bdd_V102[[Raison sociale ]],"")</f>
        <v>FONDATION BON SAUVEUR DE LA MANCHE</v>
      </c>
      <c r="C834" s="146">
        <f>_xlfn.XLOOKUP(A834,bdd_V102[FINESS Géographique],bdd_V102[FINESS juridique],"")</f>
        <v>500010384</v>
      </c>
      <c r="D834" t="str">
        <f>_xlfn.XLOOKUP(C834,bdd_V102[FINESS juridique],bdd_V102[Raison sociale juridique],"")</f>
        <v>FONDATION BON SAUVEUR DE LA MANCHE</v>
      </c>
      <c r="E834" s="1" t="str">
        <f>_xlfn.XLOOKUP(C834,bdd_V102[FINESS juridique],bdd_V102[[Région du FINESS juridique ]],"")</f>
        <v>NORMANDIE</v>
      </c>
      <c r="F834" s="1">
        <f>SUMIFS(bdd_V102[Activité combinée],bdd_V102[FINESS Géographique],A834)</f>
        <v>12361</v>
      </c>
      <c r="G834" s="1" t="str">
        <f>_xlfn.XLOOKUP(A834,bdd_V102[FINESS Géographique],bdd_V102[Validation prérequis SUN-ES],"")</f>
        <v>Non</v>
      </c>
    </row>
    <row r="835" spans="1:7">
      <c r="A835" s="1">
        <v>500000278</v>
      </c>
      <c r="B835" t="str">
        <f>_xlfn.XLOOKUP(A835,bdd_V102[FINESS Géographique],bdd_V102[[Raison sociale ]],"")</f>
        <v>CENTRE POST CURE BEAUREGARD/LA GLACERI</v>
      </c>
      <c r="C835" s="146">
        <f>_xlfn.XLOOKUP(A835,bdd_V102[FINESS Géographique],bdd_V102[FINESS juridique],"")</f>
        <v>500010384</v>
      </c>
      <c r="D835" t="str">
        <f>_xlfn.XLOOKUP(C835,bdd_V102[FINESS juridique],bdd_V102[Raison sociale juridique],"")</f>
        <v>FONDATION BON SAUVEUR DE LA MANCHE</v>
      </c>
      <c r="E835" s="1" t="str">
        <f>_xlfn.XLOOKUP(C835,bdd_V102[FINESS juridique],bdd_V102[[Région du FINESS juridique ]],"")</f>
        <v>NORMANDIE</v>
      </c>
      <c r="F835" s="1">
        <f>SUMIFS(bdd_V102[Activité combinée],bdd_V102[FINESS Géographique],A835)</f>
        <v>2762</v>
      </c>
      <c r="G835" s="1" t="str">
        <f>_xlfn.XLOOKUP(A835,bdd_V102[FINESS Géographique],bdd_V102[Validation prérequis SUN-ES],"")</f>
        <v>Non</v>
      </c>
    </row>
    <row r="836" spans="1:7">
      <c r="A836" s="1">
        <v>500012273</v>
      </c>
      <c r="B836" t="str">
        <f>_xlfn.XLOOKUP(A836,bdd_V102[FINESS Géographique],bdd_V102[[Raison sociale ]],"")</f>
        <v>ATELIER INTERSECTORIEL- FBS PICAUVILLE</v>
      </c>
      <c r="C836" s="146">
        <f>_xlfn.XLOOKUP(A836,bdd_V102[FINESS Géographique],bdd_V102[FINESS juridique],"")</f>
        <v>500010384</v>
      </c>
      <c r="D836" t="str">
        <f>_xlfn.XLOOKUP(C836,bdd_V102[FINESS juridique],bdd_V102[Raison sociale juridique],"")</f>
        <v>FONDATION BON SAUVEUR DE LA MANCHE</v>
      </c>
      <c r="E836" s="1" t="str">
        <f>_xlfn.XLOOKUP(C836,bdd_V102[FINESS juridique],bdd_V102[[Région du FINESS juridique ]],"")</f>
        <v>NORMANDIE</v>
      </c>
      <c r="F836" s="1">
        <f>SUMIFS(bdd_V102[Activité combinée],bdd_V102[FINESS Géographique],A836)</f>
        <v>1603</v>
      </c>
      <c r="G836" s="1" t="str">
        <f>_xlfn.XLOOKUP(A836,bdd_V102[FINESS Géographique],bdd_V102[Validation prérequis SUN-ES],"")</f>
        <v>Non</v>
      </c>
    </row>
    <row r="837" spans="1:7">
      <c r="A837" s="1">
        <v>500012307</v>
      </c>
      <c r="B837" t="str">
        <f>_xlfn.XLOOKUP(A837,bdd_V102[FINESS Géographique],bdd_V102[[Raison sociale ]],"")</f>
        <v>SERVICE DE PSY ADULTES  (50G01-02)</v>
      </c>
      <c r="C837" s="146">
        <f>_xlfn.XLOOKUP(A837,bdd_V102[FINESS Géographique],bdd_V102[FINESS juridique],"")</f>
        <v>500010384</v>
      </c>
      <c r="D837" t="str">
        <f>_xlfn.XLOOKUP(C837,bdd_V102[FINESS juridique],bdd_V102[Raison sociale juridique],"")</f>
        <v>FONDATION BON SAUVEUR DE LA MANCHE</v>
      </c>
      <c r="E837" s="1" t="str">
        <f>_xlfn.XLOOKUP(C837,bdd_V102[FINESS juridique],bdd_V102[[Région du FINESS juridique ]],"")</f>
        <v>NORMANDIE</v>
      </c>
      <c r="F837" s="1">
        <f>SUMIFS(bdd_V102[Activité combinée],bdd_V102[FINESS Géographique],A837)</f>
        <v>7634</v>
      </c>
      <c r="G837" s="1" t="str">
        <f>_xlfn.XLOOKUP(A837,bdd_V102[FINESS Géographique],bdd_V102[Validation prérequis SUN-ES],"")</f>
        <v>Non</v>
      </c>
    </row>
    <row r="838" spans="1:7">
      <c r="A838" s="1">
        <v>500012661</v>
      </c>
      <c r="B838" t="str">
        <f>_xlfn.XLOOKUP(A838,bdd_V102[FINESS Géographique],bdd_V102[[Raison sociale ]],"")</f>
        <v>CENTRE D'ALCOOLOGIE - FBS MANCHE</v>
      </c>
      <c r="C838" s="146">
        <f>_xlfn.XLOOKUP(A838,bdd_V102[FINESS Géographique],bdd_V102[FINESS juridique],"")</f>
        <v>500010384</v>
      </c>
      <c r="D838" t="str">
        <f>_xlfn.XLOOKUP(C838,bdd_V102[FINESS juridique],bdd_V102[Raison sociale juridique],"")</f>
        <v>FONDATION BON SAUVEUR DE LA MANCHE</v>
      </c>
      <c r="E838" s="1" t="str">
        <f>_xlfn.XLOOKUP(C838,bdd_V102[FINESS juridique],bdd_V102[[Région du FINESS juridique ]],"")</f>
        <v>NORMANDIE</v>
      </c>
      <c r="F838" s="1">
        <f>SUMIFS(bdd_V102[Activité combinée],bdd_V102[FINESS Géographique],A838)</f>
        <v>2107</v>
      </c>
      <c r="G838" s="1" t="str">
        <f>_xlfn.XLOOKUP(A838,bdd_V102[FINESS Géographique],bdd_V102[Validation prérequis SUN-ES],"")</f>
        <v>Non</v>
      </c>
    </row>
    <row r="839" spans="1:7">
      <c r="A839" s="1">
        <v>500013313</v>
      </c>
      <c r="B839" t="str">
        <f>_xlfn.XLOOKUP(A839,bdd_V102[FINESS Géographique],bdd_V102[[Raison sociale ]],"")</f>
        <v>HOPITAL DE JOUR (50I02) - FBS MANCHE</v>
      </c>
      <c r="C839" s="146">
        <f>_xlfn.XLOOKUP(A839,bdd_V102[FINESS Géographique],bdd_V102[FINESS juridique],"")</f>
        <v>500010384</v>
      </c>
      <c r="D839" t="str">
        <f>_xlfn.XLOOKUP(C839,bdd_V102[FINESS juridique],bdd_V102[Raison sociale juridique],"")</f>
        <v>FONDATION BON SAUVEUR DE LA MANCHE</v>
      </c>
      <c r="E839" s="1" t="str">
        <f>_xlfn.XLOOKUP(C839,bdd_V102[FINESS juridique],bdd_V102[[Région du FINESS juridique ]],"")</f>
        <v>NORMANDIE</v>
      </c>
      <c r="F839" s="1">
        <f>SUMIFS(bdd_V102[Activité combinée],bdd_V102[FINESS Géographique],A839)</f>
        <v>565</v>
      </c>
      <c r="G839" s="1" t="str">
        <f>_xlfn.XLOOKUP(A839,bdd_V102[FINESS Géographique],bdd_V102[Validation prérequis SUN-ES],"")</f>
        <v>Non</v>
      </c>
    </row>
    <row r="840" spans="1:7">
      <c r="A840" s="1">
        <v>500013990</v>
      </c>
      <c r="B840" t="str">
        <f>_xlfn.XLOOKUP(A840,bdd_V102[FINESS Géographique],bdd_V102[[Raison sociale ]],"")</f>
        <v>CENTRE ANDRE HEDOUIN</v>
      </c>
      <c r="C840" s="146">
        <f>_xlfn.XLOOKUP(A840,bdd_V102[FINESS Géographique],bdd_V102[FINESS juridique],"")</f>
        <v>500010384</v>
      </c>
      <c r="D840" t="str">
        <f>_xlfn.XLOOKUP(C840,bdd_V102[FINESS juridique],bdd_V102[Raison sociale juridique],"")</f>
        <v>FONDATION BON SAUVEUR DE LA MANCHE</v>
      </c>
      <c r="E840" s="1" t="str">
        <f>_xlfn.XLOOKUP(C840,bdd_V102[FINESS juridique],bdd_V102[[Région du FINESS juridique ]],"")</f>
        <v>NORMANDIE</v>
      </c>
      <c r="F840" s="1">
        <f>SUMIFS(bdd_V102[Activité combinée],bdd_V102[FINESS Géographique],A840)</f>
        <v>1974.75</v>
      </c>
      <c r="G840" s="1" t="str">
        <f>_xlfn.XLOOKUP(A840,bdd_V102[FINESS Géographique],bdd_V102[Validation prérequis SUN-ES],"")</f>
        <v>Non</v>
      </c>
    </row>
    <row r="841" spans="1:7">
      <c r="A841" s="1">
        <v>500014782</v>
      </c>
      <c r="B841" t="str">
        <f>_xlfn.XLOOKUP(A841,bdd_V102[FINESS Géographique],bdd_V102[[Raison sociale ]],"")</f>
        <v>HOPITAL DE JOUR (50G01)-FBS PICAUVILLE</v>
      </c>
      <c r="C841" s="146">
        <f>_xlfn.XLOOKUP(A841,bdd_V102[FINESS Géographique],bdd_V102[FINESS juridique],"")</f>
        <v>500010384</v>
      </c>
      <c r="D841" t="str">
        <f>_xlfn.XLOOKUP(C841,bdd_V102[FINESS juridique],bdd_V102[Raison sociale juridique],"")</f>
        <v>FONDATION BON SAUVEUR DE LA MANCHE</v>
      </c>
      <c r="E841" s="1" t="str">
        <f>_xlfn.XLOOKUP(C841,bdd_V102[FINESS juridique],bdd_V102[[Région du FINESS juridique ]],"")</f>
        <v>NORMANDIE</v>
      </c>
      <c r="F841" s="1">
        <f>SUMIFS(bdd_V102[Activité combinée],bdd_V102[FINESS Géographique],A841)</f>
        <v>98.75</v>
      </c>
      <c r="G841" s="1" t="str">
        <f>_xlfn.XLOOKUP(A841,bdd_V102[FINESS Géographique],bdd_V102[Validation prérequis SUN-ES],"")</f>
        <v>Non</v>
      </c>
    </row>
    <row r="842" spans="1:7">
      <c r="A842" s="1">
        <v>500014873</v>
      </c>
      <c r="B842" t="str">
        <f>_xlfn.XLOOKUP(A842,bdd_V102[FINESS Géographique],bdd_V102[[Raison sociale ]],"")</f>
        <v>CMP P. ACHALLE (50G02) -FBS PICAUVILLE</v>
      </c>
      <c r="C842" s="146">
        <f>_xlfn.XLOOKUP(A842,bdd_V102[FINESS Géographique],bdd_V102[FINESS juridique],"")</f>
        <v>500010384</v>
      </c>
      <c r="D842" t="str">
        <f>_xlfn.XLOOKUP(C842,bdd_V102[FINESS juridique],bdd_V102[Raison sociale juridique],"")</f>
        <v>FONDATION BON SAUVEUR DE LA MANCHE</v>
      </c>
      <c r="E842" s="1" t="str">
        <f>_xlfn.XLOOKUP(C842,bdd_V102[FINESS juridique],bdd_V102[[Région du FINESS juridique ]],"")</f>
        <v>NORMANDIE</v>
      </c>
      <c r="F842" s="1">
        <f>SUMIFS(bdd_V102[Activité combinée],bdd_V102[FINESS Géographique],A842)</f>
        <v>41</v>
      </c>
      <c r="G842" s="1" t="str">
        <f>_xlfn.XLOOKUP(A842,bdd_V102[FINESS Géographique],bdd_V102[Validation prérequis SUN-ES],"")</f>
        <v>Non</v>
      </c>
    </row>
    <row r="843" spans="1:7">
      <c r="A843" s="1">
        <v>500014923</v>
      </c>
      <c r="B843" t="str">
        <f>_xlfn.XLOOKUP(A843,bdd_V102[FINESS Géographique],bdd_V102[[Raison sociale ]],"")</f>
        <v>APPARTEMENT (50G02-G03)-FBS PICAUVILLE</v>
      </c>
      <c r="C843" s="146">
        <f>_xlfn.XLOOKUP(A843,bdd_V102[FINESS Géographique],bdd_V102[FINESS juridique],"")</f>
        <v>500010384</v>
      </c>
      <c r="D843" t="str">
        <f>_xlfn.XLOOKUP(C843,bdd_V102[FINESS juridique],bdd_V102[Raison sociale juridique],"")</f>
        <v>FONDATION BON SAUVEUR DE LA MANCHE</v>
      </c>
      <c r="E843" s="1" t="str">
        <f>_xlfn.XLOOKUP(C843,bdd_V102[FINESS juridique],bdd_V102[[Région du FINESS juridique ]],"")</f>
        <v>NORMANDIE</v>
      </c>
      <c r="F843" s="1">
        <f>SUMIFS(bdd_V102[Activité combinée],bdd_V102[FINESS Géographique],A843)</f>
        <v>1791.5</v>
      </c>
      <c r="G843" s="1" t="str">
        <f>_xlfn.XLOOKUP(A843,bdd_V102[FINESS Géographique],bdd_V102[Validation prérequis SUN-ES],"")</f>
        <v>Non</v>
      </c>
    </row>
    <row r="844" spans="1:7">
      <c r="A844" s="1">
        <v>500014931</v>
      </c>
      <c r="B844" t="str">
        <f>_xlfn.XLOOKUP(A844,bdd_V102[FINESS Géographique],bdd_V102[[Raison sociale ]],"")</f>
        <v>CMP LE GAVENDES (50G03)-FBS PICAUVILLE</v>
      </c>
      <c r="C844" s="146">
        <f>_xlfn.XLOOKUP(A844,bdd_V102[FINESS Géographique],bdd_V102[FINESS juridique],"")</f>
        <v>500010384</v>
      </c>
      <c r="D844" t="str">
        <f>_xlfn.XLOOKUP(C844,bdd_V102[FINESS juridique],bdd_V102[Raison sociale juridique],"")</f>
        <v>FONDATION BON SAUVEUR DE LA MANCHE</v>
      </c>
      <c r="E844" s="1" t="str">
        <f>_xlfn.XLOOKUP(C844,bdd_V102[FINESS juridique],bdd_V102[[Région du FINESS juridique ]],"")</f>
        <v>NORMANDIE</v>
      </c>
      <c r="F844" s="1">
        <f>SUMIFS(bdd_V102[Activité combinée],bdd_V102[FINESS Géographique],A844)</f>
        <v>547.5</v>
      </c>
      <c r="G844" s="1" t="str">
        <f>_xlfn.XLOOKUP(A844,bdd_V102[FINESS Géographique],bdd_V102[Validation prérequis SUN-ES],"")</f>
        <v>Non</v>
      </c>
    </row>
    <row r="845" spans="1:7">
      <c r="A845" s="1">
        <v>500015276</v>
      </c>
      <c r="B845" t="str">
        <f>_xlfn.XLOOKUP(A845,bdd_V102[FINESS Géographique],bdd_V102[[Raison sociale ]],"")</f>
        <v>HOPITAL DE JOUR (50G05) - FBS MANCHE</v>
      </c>
      <c r="C845" s="146">
        <f>_xlfn.XLOOKUP(A845,bdd_V102[FINESS Géographique],bdd_V102[FINESS juridique],"")</f>
        <v>500010384</v>
      </c>
      <c r="D845" t="str">
        <f>_xlfn.XLOOKUP(C845,bdd_V102[FINESS juridique],bdd_V102[Raison sociale juridique],"")</f>
        <v>FONDATION BON SAUVEUR DE LA MANCHE</v>
      </c>
      <c r="E845" s="1" t="str">
        <f>_xlfn.XLOOKUP(C845,bdd_V102[FINESS juridique],bdd_V102[[Région du FINESS juridique ]],"")</f>
        <v>NORMANDIE</v>
      </c>
      <c r="F845" s="1">
        <f>SUMIFS(bdd_V102[Activité combinée],bdd_V102[FINESS Géographique],A845)</f>
        <v>794.5</v>
      </c>
      <c r="G845" s="1" t="str">
        <f>_xlfn.XLOOKUP(A845,bdd_V102[FINESS Géographique],bdd_V102[Validation prérequis SUN-ES],"")</f>
        <v>Non</v>
      </c>
    </row>
    <row r="846" spans="1:7">
      <c r="A846" s="1">
        <v>500015284</v>
      </c>
      <c r="B846" t="str">
        <f>_xlfn.XLOOKUP(A846,bdd_V102[FINESS Géographique],bdd_V102[[Raison sociale ]],"")</f>
        <v>HOPITAL DU BUOT (50G04)- FBS MANCHE</v>
      </c>
      <c r="C846" s="146">
        <f>_xlfn.XLOOKUP(A846,bdd_V102[FINESS Géographique],bdd_V102[FINESS juridique],"")</f>
        <v>500010384</v>
      </c>
      <c r="D846" t="str">
        <f>_xlfn.XLOOKUP(C846,bdd_V102[FINESS juridique],bdd_V102[Raison sociale juridique],"")</f>
        <v>FONDATION BON SAUVEUR DE LA MANCHE</v>
      </c>
      <c r="E846" s="1" t="str">
        <f>_xlfn.XLOOKUP(C846,bdd_V102[FINESS juridique],bdd_V102[[Région du FINESS juridique ]],"")</f>
        <v>NORMANDIE</v>
      </c>
      <c r="F846" s="1">
        <f>SUMIFS(bdd_V102[Activité combinée],bdd_V102[FINESS Géographique],A846)</f>
        <v>801</v>
      </c>
      <c r="G846" s="1" t="str">
        <f>_xlfn.XLOOKUP(A846,bdd_V102[FINESS Géographique],bdd_V102[Validation prérequis SUN-ES],"")</f>
        <v>Non</v>
      </c>
    </row>
    <row r="847" spans="1:7">
      <c r="A847" s="1">
        <v>500015292</v>
      </c>
      <c r="B847" t="str">
        <f>_xlfn.XLOOKUP(A847,bdd_V102[FINESS Géographique],bdd_V102[[Raison sociale ]],"")</f>
        <v>MAISON RURALE (50G05) - FBS MANCHE</v>
      </c>
      <c r="C847" s="146">
        <f>_xlfn.XLOOKUP(A847,bdd_V102[FINESS Géographique],bdd_V102[FINESS juridique],"")</f>
        <v>500010384</v>
      </c>
      <c r="D847" t="str">
        <f>_xlfn.XLOOKUP(C847,bdd_V102[FINESS juridique],bdd_V102[Raison sociale juridique],"")</f>
        <v>FONDATION BON SAUVEUR DE LA MANCHE</v>
      </c>
      <c r="E847" s="1" t="str">
        <f>_xlfn.XLOOKUP(C847,bdd_V102[FINESS juridique],bdd_V102[[Région du FINESS juridique ]],"")</f>
        <v>NORMANDIE</v>
      </c>
      <c r="F847" s="1">
        <f>SUMIFS(bdd_V102[Activité combinée],bdd_V102[FINESS Géographique],A847)</f>
        <v>380</v>
      </c>
      <c r="G847" s="1" t="str">
        <f>_xlfn.XLOOKUP(A847,bdd_V102[FINESS Géographique],bdd_V102[Validation prérequis SUN-ES],"")</f>
        <v>Non</v>
      </c>
    </row>
    <row r="848" spans="1:7">
      <c r="A848" s="1">
        <v>500015318</v>
      </c>
      <c r="B848" t="str">
        <f>_xlfn.XLOOKUP(A848,bdd_V102[FINESS Géographique],bdd_V102[[Raison sociale ]],"")</f>
        <v>MAISON RURALE DANGY (50G05)-FBS MANCHE</v>
      </c>
      <c r="C848" s="146">
        <f>_xlfn.XLOOKUP(A848,bdd_V102[FINESS Géographique],bdd_V102[FINESS juridique],"")</f>
        <v>500010384</v>
      </c>
      <c r="D848" t="str">
        <f>_xlfn.XLOOKUP(C848,bdd_V102[FINESS juridique],bdd_V102[Raison sociale juridique],"")</f>
        <v>FONDATION BON SAUVEUR DE LA MANCHE</v>
      </c>
      <c r="E848" s="1" t="str">
        <f>_xlfn.XLOOKUP(C848,bdd_V102[FINESS juridique],bdd_V102[[Région du FINESS juridique ]],"")</f>
        <v>NORMANDIE</v>
      </c>
      <c r="F848" s="1">
        <f>SUMIFS(bdd_V102[Activité combinée],bdd_V102[FINESS Géographique],A848)</f>
        <v>382</v>
      </c>
      <c r="G848" s="1" t="str">
        <f>_xlfn.XLOOKUP(A848,bdd_V102[FINESS Géographique],bdd_V102[Validation prérequis SUN-ES],"")</f>
        <v>Non</v>
      </c>
    </row>
    <row r="849" spans="1:7">
      <c r="A849" s="1">
        <v>500017165</v>
      </c>
      <c r="B849" t="str">
        <f>_xlfn.XLOOKUP(A849,bdd_V102[FINESS Géographique],bdd_V102[[Raison sociale ]],"")</f>
        <v>ATELIER THERAP. (50G01)-FBS PICAUVILLE</v>
      </c>
      <c r="C849" s="146">
        <f>_xlfn.XLOOKUP(A849,bdd_V102[FINESS Géographique],bdd_V102[FINESS juridique],"")</f>
        <v>500010384</v>
      </c>
      <c r="D849" t="str">
        <f>_xlfn.XLOOKUP(C849,bdd_V102[FINESS juridique],bdd_V102[Raison sociale juridique],"")</f>
        <v>FONDATION BON SAUVEUR DE LA MANCHE</v>
      </c>
      <c r="E849" s="1" t="str">
        <f>_xlfn.XLOOKUP(C849,bdd_V102[FINESS juridique],bdd_V102[[Région du FINESS juridique ]],"")</f>
        <v>NORMANDIE</v>
      </c>
      <c r="F849" s="1">
        <f>SUMIFS(bdd_V102[Activité combinée],bdd_V102[FINESS Géographique],A849)</f>
        <v>551</v>
      </c>
      <c r="G849" s="1" t="str">
        <f>_xlfn.XLOOKUP(A849,bdd_V102[FINESS Géographique],bdd_V102[Validation prérequis SUN-ES],"")</f>
        <v>Non</v>
      </c>
    </row>
    <row r="850" spans="1:7">
      <c r="A850" s="1">
        <v>500017181</v>
      </c>
      <c r="B850" t="str">
        <f>_xlfn.XLOOKUP(A850,bdd_V102[FINESS Géographique],bdd_V102[[Raison sociale ]],"")</f>
        <v>APPARTEMENT S. DE RIOU- FBS PICAUVILLE</v>
      </c>
      <c r="C850" s="146">
        <f>_xlfn.XLOOKUP(A850,bdd_V102[FINESS Géographique],bdd_V102[FINESS juridique],"")</f>
        <v>500010384</v>
      </c>
      <c r="D850" t="str">
        <f>_xlfn.XLOOKUP(C850,bdd_V102[FINESS juridique],bdd_V102[Raison sociale juridique],"")</f>
        <v>FONDATION BON SAUVEUR DE LA MANCHE</v>
      </c>
      <c r="E850" s="1" t="str">
        <f>_xlfn.XLOOKUP(C850,bdd_V102[FINESS juridique],bdd_V102[[Région du FINESS juridique ]],"")</f>
        <v>NORMANDIE</v>
      </c>
      <c r="F850" s="1">
        <f>SUMIFS(bdd_V102[Activité combinée],bdd_V102[FINESS Géographique],A850)</f>
        <v>899</v>
      </c>
      <c r="G850" s="1" t="str">
        <f>_xlfn.XLOOKUP(A850,bdd_V102[FINESS Géographique],bdd_V102[Validation prérequis SUN-ES],"")</f>
        <v>Non</v>
      </c>
    </row>
    <row r="851" spans="1:7">
      <c r="A851" s="1">
        <v>500017330</v>
      </c>
      <c r="B851" t="str">
        <f>_xlfn.XLOOKUP(A851,bdd_V102[FINESS Géographique],bdd_V102[[Raison sociale ]],"")</f>
        <v>APPART. TRIESTE - FBS MANCHE</v>
      </c>
      <c r="C851" s="146">
        <f>_xlfn.XLOOKUP(A851,bdd_V102[FINESS Géographique],bdd_V102[FINESS juridique],"")</f>
        <v>500010384</v>
      </c>
      <c r="D851" t="str">
        <f>_xlfn.XLOOKUP(C851,bdd_V102[FINESS juridique],bdd_V102[Raison sociale juridique],"")</f>
        <v>FONDATION BON SAUVEUR DE LA MANCHE</v>
      </c>
      <c r="E851" s="1" t="str">
        <f>_xlfn.XLOOKUP(C851,bdd_V102[FINESS juridique],bdd_V102[[Région du FINESS juridique ]],"")</f>
        <v>NORMANDIE</v>
      </c>
      <c r="F851" s="1">
        <f>SUMIFS(bdd_V102[Activité combinée],bdd_V102[FINESS Géographique],A851)</f>
        <v>573</v>
      </c>
      <c r="G851" s="1" t="str">
        <f>_xlfn.XLOOKUP(A851,bdd_V102[FINESS Géographique],bdd_V102[Validation prérequis SUN-ES],"")</f>
        <v>Non</v>
      </c>
    </row>
    <row r="852" spans="1:7">
      <c r="A852" s="1">
        <v>500017348</v>
      </c>
      <c r="B852" t="str">
        <f>_xlfn.XLOOKUP(A852,bdd_V102[FINESS Géographique],bdd_V102[[Raison sociale ]],"")</f>
        <v>HOPITAL DE JOUR (50G05) - FBS MANCHE</v>
      </c>
      <c r="C852" s="146">
        <f>_xlfn.XLOOKUP(A852,bdd_V102[FINESS Géographique],bdd_V102[FINESS juridique],"")</f>
        <v>500010384</v>
      </c>
      <c r="D852" t="str">
        <f>_xlfn.XLOOKUP(C852,bdd_V102[FINESS juridique],bdd_V102[Raison sociale juridique],"")</f>
        <v>FONDATION BON SAUVEUR DE LA MANCHE</v>
      </c>
      <c r="E852" s="1" t="str">
        <f>_xlfn.XLOOKUP(C852,bdd_V102[FINESS juridique],bdd_V102[[Région du FINESS juridique ]],"")</f>
        <v>NORMANDIE</v>
      </c>
      <c r="F852" s="1">
        <f>SUMIFS(bdd_V102[Activité combinée],bdd_V102[FINESS Géographique],A852)</f>
        <v>502.5</v>
      </c>
      <c r="G852" s="1" t="str">
        <f>_xlfn.XLOOKUP(A852,bdd_V102[FINESS Géographique],bdd_V102[Validation prérequis SUN-ES],"")</f>
        <v>Non</v>
      </c>
    </row>
    <row r="853" spans="1:7">
      <c r="A853" s="1">
        <v>500017355</v>
      </c>
      <c r="B853" t="str">
        <f>_xlfn.XLOOKUP(A853,bdd_V102[FINESS Géographique],bdd_V102[[Raison sociale ]],"")</f>
        <v>MAISON RURALE CERISY (50G05)- FBS</v>
      </c>
      <c r="C853" s="146">
        <f>_xlfn.XLOOKUP(A853,bdd_V102[FINESS Géographique],bdd_V102[FINESS juridique],"")</f>
        <v>500010384</v>
      </c>
      <c r="D853" t="str">
        <f>_xlfn.XLOOKUP(C853,bdd_V102[FINESS juridique],bdd_V102[Raison sociale juridique],"")</f>
        <v>FONDATION BON SAUVEUR DE LA MANCHE</v>
      </c>
      <c r="E853" s="1" t="str">
        <f>_xlfn.XLOOKUP(C853,bdd_V102[FINESS juridique],bdd_V102[[Région du FINESS juridique ]],"")</f>
        <v>NORMANDIE</v>
      </c>
      <c r="F853" s="1">
        <f>SUMIFS(bdd_V102[Activité combinée],bdd_V102[FINESS Géographique],A853)</f>
        <v>366.25</v>
      </c>
      <c r="G853" s="1" t="str">
        <f>_xlfn.XLOOKUP(A853,bdd_V102[FINESS Géographique],bdd_V102[Validation prérequis SUN-ES],"")</f>
        <v>Non</v>
      </c>
    </row>
    <row r="854" spans="1:7">
      <c r="A854" s="1">
        <v>500017579</v>
      </c>
      <c r="B854" t="str">
        <f>_xlfn.XLOOKUP(A854,bdd_V102[FINESS Géographique],bdd_V102[[Raison sociale ]],"")</f>
        <v>HOPITAL DE JOUR PR ENFANTS -FBS MANCHE</v>
      </c>
      <c r="C854" s="146">
        <f>_xlfn.XLOOKUP(A854,bdd_V102[FINESS Géographique],bdd_V102[FINESS juridique],"")</f>
        <v>500010384</v>
      </c>
      <c r="D854" t="str">
        <f>_xlfn.XLOOKUP(C854,bdd_V102[FINESS juridique],bdd_V102[Raison sociale juridique],"")</f>
        <v>FONDATION BON SAUVEUR DE LA MANCHE</v>
      </c>
      <c r="E854" s="1" t="str">
        <f>_xlfn.XLOOKUP(C854,bdd_V102[FINESS juridique],bdd_V102[[Région du FINESS juridique ]],"")</f>
        <v>NORMANDIE</v>
      </c>
      <c r="F854" s="1">
        <f>SUMIFS(bdd_V102[Activité combinée],bdd_V102[FINESS Géographique],A854)</f>
        <v>383.25</v>
      </c>
      <c r="G854" s="1" t="str">
        <f>_xlfn.XLOOKUP(A854,bdd_V102[FINESS Géographique],bdd_V102[Validation prérequis SUN-ES],"")</f>
        <v>Non</v>
      </c>
    </row>
    <row r="855" spans="1:7">
      <c r="A855" s="1">
        <v>500018668</v>
      </c>
      <c r="B855" t="str">
        <f>_xlfn.XLOOKUP(A855,bdd_V102[FINESS Géographique],bdd_V102[[Raison sociale ]],"")</f>
        <v>APPARTEMENT THERAPEUTIQUE INTERSECTORI</v>
      </c>
      <c r="C855" s="146">
        <f>_xlfn.XLOOKUP(A855,bdd_V102[FINESS Géographique],bdd_V102[FINESS juridique],"")</f>
        <v>500010384</v>
      </c>
      <c r="D855" t="str">
        <f>_xlfn.XLOOKUP(C855,bdd_V102[FINESS juridique],bdd_V102[Raison sociale juridique],"")</f>
        <v>FONDATION BON SAUVEUR DE LA MANCHE</v>
      </c>
      <c r="E855" s="1" t="str">
        <f>_xlfn.XLOOKUP(C855,bdd_V102[FINESS juridique],bdd_V102[[Région du FINESS juridique ]],"")</f>
        <v>NORMANDIE</v>
      </c>
      <c r="F855" s="1">
        <f>SUMIFS(bdd_V102[Activité combinée],bdd_V102[FINESS Géographique],A855)</f>
        <v>174.5</v>
      </c>
      <c r="G855" s="1" t="str">
        <f>_xlfn.XLOOKUP(A855,bdd_V102[FINESS Géographique],bdd_V102[Validation prérequis SUN-ES],"")</f>
        <v>Non</v>
      </c>
    </row>
    <row r="856" spans="1:7">
      <c r="A856" s="1">
        <v>500020342</v>
      </c>
      <c r="B856" t="str">
        <f>_xlfn.XLOOKUP(A856,bdd_V102[FINESS Géographique],bdd_V102[[Raison sociale ]],"")</f>
        <v>HÔPITAL DE NUIT (ESPACE LEO KANNER)</v>
      </c>
      <c r="C856" s="146">
        <f>_xlfn.XLOOKUP(A856,bdd_V102[FINESS Géographique],bdd_V102[FINESS juridique],"")</f>
        <v>500010384</v>
      </c>
      <c r="D856" t="str">
        <f>_xlfn.XLOOKUP(C856,bdd_V102[FINESS juridique],bdd_V102[Raison sociale juridique],"")</f>
        <v>FONDATION BON SAUVEUR DE LA MANCHE</v>
      </c>
      <c r="E856" s="1" t="str">
        <f>_xlfn.XLOOKUP(C856,bdd_V102[FINESS juridique],bdd_V102[[Région du FINESS juridique ]],"")</f>
        <v>NORMANDIE</v>
      </c>
      <c r="F856" s="1">
        <f>SUMIFS(bdd_V102[Activité combinée],bdd_V102[FINESS Géographique],A856)</f>
        <v>1528.5</v>
      </c>
      <c r="G856" s="1" t="str">
        <f>_xlfn.XLOOKUP(A856,bdd_V102[FINESS Géographique],bdd_V102[Validation prérequis SUN-ES],"")</f>
        <v>Non</v>
      </c>
    </row>
    <row r="857" spans="1:7">
      <c r="A857" s="1">
        <v>500020367</v>
      </c>
      <c r="B857" t="str">
        <f>_xlfn.XLOOKUP(A857,bdd_V102[FINESS Géographique],bdd_V102[[Raison sociale ]],"")</f>
        <v>HÔPITAL DE JOUR "ESPACE PRELUDE" FBS</v>
      </c>
      <c r="C857" s="146">
        <f>_xlfn.XLOOKUP(A857,bdd_V102[FINESS Géographique],bdd_V102[FINESS juridique],"")</f>
        <v>500010384</v>
      </c>
      <c r="D857" t="str">
        <f>_xlfn.XLOOKUP(C857,bdd_V102[FINESS juridique],bdd_V102[Raison sociale juridique],"")</f>
        <v>FONDATION BON SAUVEUR DE LA MANCHE</v>
      </c>
      <c r="E857" s="1" t="str">
        <f>_xlfn.XLOOKUP(C857,bdd_V102[FINESS juridique],bdd_V102[[Région du FINESS juridique ]],"")</f>
        <v>NORMANDIE</v>
      </c>
      <c r="F857" s="1">
        <f>SUMIFS(bdd_V102[Activité combinée],bdd_V102[FINESS Géographique],A857)</f>
        <v>1539.25</v>
      </c>
      <c r="G857" s="1" t="str">
        <f>_xlfn.XLOOKUP(A857,bdd_V102[FINESS Géographique],bdd_V102[Validation prérequis SUN-ES],"")</f>
        <v>Non</v>
      </c>
    </row>
    <row r="858" spans="1:7">
      <c r="A858" s="1">
        <v>500020383</v>
      </c>
      <c r="B858" t="str">
        <f>_xlfn.XLOOKUP(A858,bdd_V102[FINESS Géographique],bdd_V102[[Raison sociale ]],"")</f>
        <v>ECALGRAIN - GERONTOPSY</v>
      </c>
      <c r="C858" s="146">
        <f>_xlfn.XLOOKUP(A858,bdd_V102[FINESS Géographique],bdd_V102[FINESS juridique],"")</f>
        <v>500010384</v>
      </c>
      <c r="D858" t="str">
        <f>_xlfn.XLOOKUP(C858,bdd_V102[FINESS juridique],bdd_V102[Raison sociale juridique],"")</f>
        <v>FONDATION BON SAUVEUR DE LA MANCHE</v>
      </c>
      <c r="E858" s="1" t="str">
        <f>_xlfn.XLOOKUP(C858,bdd_V102[FINESS juridique],bdd_V102[[Région du FINESS juridique ]],"")</f>
        <v>NORMANDIE</v>
      </c>
      <c r="F858" s="1">
        <f>SUMIFS(bdd_V102[Activité combinée],bdd_V102[FINESS Géographique],A858)</f>
        <v>2635</v>
      </c>
      <c r="G858" s="1" t="str">
        <f>_xlfn.XLOOKUP(A858,bdd_V102[FINESS Géographique],bdd_V102[Validation prérequis SUN-ES],"")</f>
        <v>Non</v>
      </c>
    </row>
    <row r="859" spans="1:7">
      <c r="A859" s="1">
        <v>500020391</v>
      </c>
      <c r="B859" t="str">
        <f>_xlfn.XLOOKUP(A859,bdd_V102[FINESS Géographique],bdd_V102[[Raison sociale ]],"")</f>
        <v>RESIDENCE PICARDIE - FBS MANCHE</v>
      </c>
      <c r="C859" s="146">
        <f>_xlfn.XLOOKUP(A859,bdd_V102[FINESS Géographique],bdd_V102[FINESS juridique],"")</f>
        <v>500010384</v>
      </c>
      <c r="D859" t="str">
        <f>_xlfn.XLOOKUP(C859,bdd_V102[FINESS juridique],bdd_V102[Raison sociale juridique],"")</f>
        <v>FONDATION BON SAUVEUR DE LA MANCHE</v>
      </c>
      <c r="E859" s="1" t="str">
        <f>_xlfn.XLOOKUP(C859,bdd_V102[FINESS juridique],bdd_V102[[Région du FINESS juridique ]],"")</f>
        <v>NORMANDIE</v>
      </c>
      <c r="F859" s="1">
        <f>SUMIFS(bdd_V102[Activité combinée],bdd_V102[FINESS Géographique],A859)</f>
        <v>1348.5</v>
      </c>
      <c r="G859" s="1" t="str">
        <f>_xlfn.XLOOKUP(A859,bdd_V102[FINESS Géographique],bdd_V102[Validation prérequis SUN-ES],"")</f>
        <v>Non</v>
      </c>
    </row>
    <row r="860" spans="1:7">
      <c r="A860" s="1">
        <v>500020862</v>
      </c>
      <c r="B860" t="str">
        <f>_xlfn.XLOOKUP(A860,bdd_V102[FINESS Géographique],bdd_V102[[Raison sociale ]],"")</f>
        <v>HOPITAL DE JOUR "ESPACE NAGY"-ADDICTO</v>
      </c>
      <c r="C860" s="146">
        <f>_xlfn.XLOOKUP(A860,bdd_V102[FINESS Géographique],bdd_V102[FINESS juridique],"")</f>
        <v>500010384</v>
      </c>
      <c r="D860" t="str">
        <f>_xlfn.XLOOKUP(C860,bdd_V102[FINESS juridique],bdd_V102[Raison sociale juridique],"")</f>
        <v>FONDATION BON SAUVEUR DE LA MANCHE</v>
      </c>
      <c r="E860" s="1" t="str">
        <f>_xlfn.XLOOKUP(C860,bdd_V102[FINESS juridique],bdd_V102[[Région du FINESS juridique ]],"")</f>
        <v>NORMANDIE</v>
      </c>
      <c r="F860" s="1">
        <f>SUMIFS(bdd_V102[Activité combinée],bdd_V102[FINESS Géographique],A860)</f>
        <v>752.25</v>
      </c>
      <c r="G860" s="1" t="str">
        <f>_xlfn.XLOOKUP(A860,bdd_V102[FINESS Géographique],bdd_V102[Validation prérequis SUN-ES],"")</f>
        <v>Non</v>
      </c>
    </row>
    <row r="861" spans="1:7">
      <c r="A861" s="1">
        <v>500021787</v>
      </c>
      <c r="B861" t="str">
        <f>_xlfn.XLOOKUP(A861,bdd_V102[FINESS Géographique],bdd_V102[[Raison sociale ]],"")</f>
        <v>FERME THERAPEUTIQUE - FBS MANCHE</v>
      </c>
      <c r="C861" s="146">
        <f>_xlfn.XLOOKUP(A861,bdd_V102[FINESS Géographique],bdd_V102[FINESS juridique],"")</f>
        <v>500010384</v>
      </c>
      <c r="D861" t="str">
        <f>_xlfn.XLOOKUP(C861,bdd_V102[FINESS juridique],bdd_V102[Raison sociale juridique],"")</f>
        <v>FONDATION BON SAUVEUR DE LA MANCHE</v>
      </c>
      <c r="E861" s="1" t="str">
        <f>_xlfn.XLOOKUP(C861,bdd_V102[FINESS juridique],bdd_V102[[Région du FINESS juridique ]],"")</f>
        <v>NORMANDIE</v>
      </c>
      <c r="F861" s="1">
        <f>SUMIFS(bdd_V102[Activité combinée],bdd_V102[FINESS Géographique],A861)</f>
        <v>643</v>
      </c>
      <c r="G861" s="1" t="str">
        <f>_xlfn.XLOOKUP(A861,bdd_V102[FINESS Géographique],bdd_V102[Validation prérequis SUN-ES],"")</f>
        <v>Non</v>
      </c>
    </row>
    <row r="862" spans="1:7">
      <c r="A862" s="1">
        <v>500023940</v>
      </c>
      <c r="B862" t="str">
        <f>_xlfn.XLOOKUP(A862,bdd_V102[FINESS Géographique],bdd_V102[[Raison sociale ]],"")</f>
        <v>CSPPA</v>
      </c>
      <c r="C862" s="146">
        <f>_xlfn.XLOOKUP(A862,bdd_V102[FINESS Géographique],bdd_V102[FINESS juridique],"")</f>
        <v>500010384</v>
      </c>
      <c r="D862" t="str">
        <f>_xlfn.XLOOKUP(C862,bdd_V102[FINESS juridique],bdd_V102[Raison sociale juridique],"")</f>
        <v>FONDATION BON SAUVEUR DE LA MANCHE</v>
      </c>
      <c r="E862" s="1" t="str">
        <f>_xlfn.XLOOKUP(C862,bdd_V102[FINESS juridique],bdd_V102[[Région du FINESS juridique ]],"")</f>
        <v>NORMANDIE</v>
      </c>
      <c r="F862" s="1">
        <f>SUMIFS(bdd_V102[Activité combinée],bdd_V102[FINESS Géographique],A862)</f>
        <v>467.75</v>
      </c>
      <c r="G862" s="1" t="str">
        <f>_xlfn.XLOOKUP(A862,bdd_V102[FINESS Géographique],bdd_V102[Validation prérequis SUN-ES],"")</f>
        <v>Non</v>
      </c>
    </row>
    <row r="863" spans="1:7">
      <c r="A863" s="1">
        <v>500023957</v>
      </c>
      <c r="B863" t="str">
        <f>_xlfn.XLOOKUP(A863,bdd_V102[FINESS Géographique],bdd_V102[[Raison sociale ]],"")</f>
        <v>POLE RESSOURCES ENFANCE (PRE)</v>
      </c>
      <c r="C863" s="146">
        <f>_xlfn.XLOOKUP(A863,bdd_V102[FINESS Géographique],bdd_V102[FINESS juridique],"")</f>
        <v>500010384</v>
      </c>
      <c r="D863" t="str">
        <f>_xlfn.XLOOKUP(C863,bdd_V102[FINESS juridique],bdd_V102[Raison sociale juridique],"")</f>
        <v>FONDATION BON SAUVEUR DE LA MANCHE</v>
      </c>
      <c r="E863" s="1" t="str">
        <f>_xlfn.XLOOKUP(C863,bdd_V102[FINESS juridique],bdd_V102[[Région du FINESS juridique ]],"")</f>
        <v>NORMANDIE</v>
      </c>
      <c r="F863" s="1">
        <f>SUMIFS(bdd_V102[Activité combinée],bdd_V102[FINESS Géographique],A863)</f>
        <v>476.5</v>
      </c>
      <c r="G863" s="1" t="str">
        <f>_xlfn.XLOOKUP(A863,bdd_V102[FINESS Géographique],bdd_V102[Validation prérequis SUN-ES],"")</f>
        <v>Non</v>
      </c>
    </row>
    <row r="864" spans="1:7">
      <c r="A864" s="1">
        <v>500025812</v>
      </c>
      <c r="B864" t="str">
        <f>_xlfn.XLOOKUP(A864,bdd_V102[FINESS Géographique],bdd_V102[[Raison sociale ]],"")</f>
        <v>DAPA DU COTENTIN</v>
      </c>
      <c r="C864" s="146">
        <f>_xlfn.XLOOKUP(A864,bdd_V102[FINESS Géographique],bdd_V102[FINESS juridique],"")</f>
        <v>500010384</v>
      </c>
      <c r="D864" t="str">
        <f>_xlfn.XLOOKUP(C864,bdd_V102[FINESS juridique],bdd_V102[Raison sociale juridique],"")</f>
        <v>FONDATION BON SAUVEUR DE LA MANCHE</v>
      </c>
      <c r="E864" s="1" t="str">
        <f>_xlfn.XLOOKUP(C864,bdd_V102[FINESS juridique],bdd_V102[[Région du FINESS juridique ]],"")</f>
        <v>NORMANDIE</v>
      </c>
      <c r="F864" s="1">
        <f>SUMIFS(bdd_V102[Activité combinée],bdd_V102[FINESS Géographique],A864)</f>
        <v>762</v>
      </c>
      <c r="G864" s="1" t="str">
        <f>_xlfn.XLOOKUP(A864,bdd_V102[FINESS Géographique],bdd_V102[Validation prérequis SUN-ES],"")</f>
        <v>Non</v>
      </c>
    </row>
    <row r="865" spans="1:7">
      <c r="A865" s="1">
        <v>510000516</v>
      </c>
      <c r="B865" t="str">
        <f>_xlfn.XLOOKUP(A865,bdd_V102[FINESS Géographique],bdd_V102[[Raison sociale ]],"")</f>
        <v>INSTITUT GODINOT</v>
      </c>
      <c r="C865" s="146">
        <f>_xlfn.XLOOKUP(A865,bdd_V102[FINESS Géographique],bdd_V102[FINESS juridique],"")</f>
        <v>510000136</v>
      </c>
      <c r="D865" t="str">
        <f>_xlfn.XLOOKUP(C865,bdd_V102[FINESS juridique],bdd_V102[Raison sociale juridique],"")</f>
        <v>INSTITUT GODINOT</v>
      </c>
      <c r="E865" s="1" t="str">
        <f>_xlfn.XLOOKUP(C865,bdd_V102[FINESS juridique],bdd_V102[[Région du FINESS juridique ]],"")</f>
        <v>GRAND EST</v>
      </c>
      <c r="F865" s="1">
        <f>SUMIFS(bdd_V102[Activité combinée],bdd_V102[FINESS Géographique],A865)</f>
        <v>41698</v>
      </c>
      <c r="G865" s="1" t="str">
        <f>_xlfn.XLOOKUP(A865,bdd_V102[FINESS Géographique],bdd_V102[Validation prérequis SUN-ES],"")</f>
        <v>Oui</v>
      </c>
    </row>
    <row r="866" spans="1:7">
      <c r="A866" s="1">
        <v>510000185</v>
      </c>
      <c r="B866" t="str">
        <f>_xlfn.XLOOKUP(A866,bdd_V102[FINESS Géographique],bdd_V102[[Raison sociale ]],"")</f>
        <v>POLYCLINIQUE DE COURLANCY</v>
      </c>
      <c r="C866" s="146">
        <f>_xlfn.XLOOKUP(A866,bdd_V102[FINESS Géographique],bdd_V102[FINESS juridique],"")</f>
        <v>510000532</v>
      </c>
      <c r="D866" t="str">
        <f>_xlfn.XLOOKUP(C866,bdd_V102[FINESS juridique],bdd_V102[Raison sociale juridique],"")</f>
        <v>SA COURLANCY SANTE</v>
      </c>
      <c r="E866" s="1" t="str">
        <f>_xlfn.XLOOKUP(C866,bdd_V102[FINESS juridique],bdd_V102[[Région du FINESS juridique ]],"")</f>
        <v>GRAND EST</v>
      </c>
      <c r="F866" s="1">
        <f>SUMIFS(bdd_V102[Activité combinée],bdd_V102[FINESS Géographique],A866)</f>
        <v>73798.5</v>
      </c>
      <c r="G866" s="1" t="str">
        <f>_xlfn.XLOOKUP(A866,bdd_V102[FINESS Géographique],bdd_V102[Validation prérequis SUN-ES],"")</f>
        <v>Oui</v>
      </c>
    </row>
    <row r="867" spans="1:7">
      <c r="A867" s="1">
        <v>510012040</v>
      </c>
      <c r="B867" t="str">
        <f>_xlfn.XLOOKUP(A867,bdd_V102[FINESS Géographique],bdd_V102[[Raison sociale ]],"")</f>
        <v>POLYCLINIQUE DES BLEUETS</v>
      </c>
      <c r="C867" s="146">
        <f>_xlfn.XLOOKUP(A867,bdd_V102[FINESS Géographique],bdd_V102[FINESS juridique],"")</f>
        <v>510000532</v>
      </c>
      <c r="D867" t="str">
        <f>_xlfn.XLOOKUP(C867,bdd_V102[FINESS juridique],bdd_V102[Raison sociale juridique],"")</f>
        <v>SA COURLANCY SANTE</v>
      </c>
      <c r="E867" s="1" t="str">
        <f>_xlfn.XLOOKUP(C867,bdd_V102[FINESS juridique],bdd_V102[[Région du FINESS juridique ]],"")</f>
        <v>GRAND EST</v>
      </c>
      <c r="F867" s="1">
        <f>SUMIFS(bdd_V102[Activité combinée],bdd_V102[FINESS Géographique],A867)</f>
        <v>26354</v>
      </c>
      <c r="G867" s="1" t="str">
        <f>_xlfn.XLOOKUP(A867,bdd_V102[FINESS Géographique],bdd_V102[Validation prérequis SUN-ES],"")</f>
        <v>Oui</v>
      </c>
    </row>
    <row r="868" spans="1:7">
      <c r="A868" s="1">
        <v>510024979</v>
      </c>
      <c r="B868" t="str">
        <f>_xlfn.XLOOKUP(A868,bdd_V102[FINESS Géographique],bdd_V102[[Raison sociale ]],"")</f>
        <v>POLYCLINIQUE REIMS - BEZANNES</v>
      </c>
      <c r="C868" s="146">
        <f>_xlfn.XLOOKUP(A868,bdd_V102[FINESS Géographique],bdd_V102[FINESS juridique],"")</f>
        <v>510000532</v>
      </c>
      <c r="D868" t="str">
        <f>_xlfn.XLOOKUP(C868,bdd_V102[FINESS juridique],bdd_V102[Raison sociale juridique],"")</f>
        <v>SA COURLANCY SANTE</v>
      </c>
      <c r="E868" s="1" t="str">
        <f>_xlfn.XLOOKUP(C868,bdd_V102[FINESS juridique],bdd_V102[[Région du FINESS juridique ]],"")</f>
        <v>GRAND EST</v>
      </c>
      <c r="F868" s="1">
        <f>SUMIFS(bdd_V102[Activité combinée],bdd_V102[FINESS Géographique],A868)</f>
        <v>150209</v>
      </c>
      <c r="G868" s="1" t="str">
        <f>_xlfn.XLOOKUP(A868,bdd_V102[FINESS Géographique],bdd_V102[Validation prérequis SUN-ES],"")</f>
        <v>Oui</v>
      </c>
    </row>
    <row r="869" spans="1:7">
      <c r="A869" s="1">
        <v>510000243</v>
      </c>
      <c r="B869" t="str">
        <f>_xlfn.XLOOKUP(A869,bdd_V102[FINESS Géographique],bdd_V102[[Raison sociale ]],"")</f>
        <v>CLINIQUE D'EPERNAY</v>
      </c>
      <c r="C869" s="146">
        <f>_xlfn.XLOOKUP(A869,bdd_V102[FINESS Géographique],bdd_V102[FINESS juridique],"")</f>
        <v>510000573</v>
      </c>
      <c r="D869" t="str">
        <f>_xlfn.XLOOKUP(C869,bdd_V102[FINESS juridique],bdd_V102[Raison sociale juridique],"")</f>
        <v>CLINIQUE D'EPERNAY</v>
      </c>
      <c r="E869" s="1" t="str">
        <f>_xlfn.XLOOKUP(C869,bdd_V102[FINESS juridique],bdd_V102[[Région du FINESS juridique ]],"")</f>
        <v>GRAND EST</v>
      </c>
      <c r="F869" s="1">
        <f>SUMIFS(bdd_V102[Activité combinée],bdd_V102[FINESS Géographique],A869)</f>
        <v>15713.5</v>
      </c>
      <c r="G869" s="1" t="str">
        <f>_xlfn.XLOOKUP(A869,bdd_V102[FINESS Géographique],bdd_V102[Validation prérequis SUN-ES],"")</f>
        <v>Oui</v>
      </c>
    </row>
    <row r="870" spans="1:7">
      <c r="A870" s="1">
        <v>510000813</v>
      </c>
      <c r="B870" t="str">
        <f>_xlfn.XLOOKUP(A870,bdd_V102[FINESS Géographique],bdd_V102[[Raison sociale ]],"")</f>
        <v>CENTRE DE POST-CURE L'AMITIE</v>
      </c>
      <c r="C870" s="146">
        <f>_xlfn.XLOOKUP(A870,bdd_V102[FINESS Géographique],bdd_V102[FINESS juridique],"")</f>
        <v>510000854</v>
      </c>
      <c r="D870" t="str">
        <f>_xlfn.XLOOKUP(C870,bdd_V102[FINESS juridique],bdd_V102[Raison sociale juridique],"")</f>
        <v>ASSOCIATION L'AMITIE</v>
      </c>
      <c r="E870" s="1" t="str">
        <f>_xlfn.XLOOKUP(C870,bdd_V102[FINESS juridique],bdd_V102[[Région du FINESS juridique ]],"")</f>
        <v>GRAND EST</v>
      </c>
      <c r="F870" s="1">
        <f>SUMIFS(bdd_V102[Activité combinée],bdd_V102[FINESS Géographique],A870)</f>
        <v>4733</v>
      </c>
      <c r="G870" s="1" t="str">
        <f>_xlfn.XLOOKUP(A870,bdd_V102[FINESS Géographique],bdd_V102[Validation prérequis SUN-ES],"")</f>
        <v>Oui</v>
      </c>
    </row>
    <row r="871" spans="1:7">
      <c r="A871" s="1">
        <v>510026289</v>
      </c>
      <c r="B871" t="str">
        <f>_xlfn.XLOOKUP(A871,bdd_V102[FINESS Géographique],bdd_V102[[Raison sociale ]],"")</f>
        <v>GCS HAD D'EPERNAY-CH EPERNAY-ET EXPL.</v>
      </c>
      <c r="C871" s="146">
        <f>_xlfn.XLOOKUP(A871,bdd_V102[FINESS Géographique],bdd_V102[FINESS juridique],"")</f>
        <v>510026263</v>
      </c>
      <c r="D871" t="str">
        <f>_xlfn.XLOOKUP(C871,bdd_V102[FINESS juridique],bdd_V102[Raison sociale juridique],"")</f>
        <v>GCS HAD D'EPERNAY</v>
      </c>
      <c r="E871" s="1" t="str">
        <f>_xlfn.XLOOKUP(C871,bdd_V102[FINESS juridique],bdd_V102[[Région du FINESS juridique ]],"")</f>
        <v>GRAND EST</v>
      </c>
      <c r="F871" s="1">
        <f>SUMIFS(bdd_V102[Activité combinée],bdd_V102[FINESS Géographique],A871)</f>
        <v>2813.5</v>
      </c>
      <c r="G871" s="1" t="str">
        <f>_xlfn.XLOOKUP(A871,bdd_V102[FINESS Géographique],bdd_V102[Validation prérequis SUN-ES],"")</f>
        <v>Non</v>
      </c>
    </row>
    <row r="872" spans="1:7">
      <c r="A872" s="1">
        <v>520780156</v>
      </c>
      <c r="B872" t="str">
        <f>_xlfn.XLOOKUP(A872,bdd_V102[FINESS Géographique],bdd_V102[[Raison sociale ]],"")</f>
        <v>CLINIQUE DE LA COMPASSION</v>
      </c>
      <c r="C872" s="146">
        <f>_xlfn.XLOOKUP(A872,bdd_V102[FINESS Géographique],bdd_V102[FINESS juridique],"")</f>
        <v>520000092</v>
      </c>
      <c r="D872" t="str">
        <f>_xlfn.XLOOKUP(C872,bdd_V102[FINESS juridique],bdd_V102[Raison sociale juridique],"")</f>
        <v>SARL CLINI LA COMPASSION</v>
      </c>
      <c r="E872" s="1" t="str">
        <f>_xlfn.XLOOKUP(C872,bdd_V102[FINESS juridique],bdd_V102[[Région du FINESS juridique ]],"")</f>
        <v>GRAND EST</v>
      </c>
      <c r="F872" s="1">
        <f>SUMIFS(bdd_V102[Activité combinée],bdd_V102[FINESS Géographique],A872)</f>
        <v>2213</v>
      </c>
      <c r="G872" s="1" t="str">
        <f>_xlfn.XLOOKUP(A872,bdd_V102[FINESS Géographique],bdd_V102[Validation prérequis SUN-ES],"")</f>
        <v>Oui</v>
      </c>
    </row>
    <row r="873" spans="1:7">
      <c r="A873" s="1">
        <v>520780180</v>
      </c>
      <c r="B873" t="str">
        <f>_xlfn.XLOOKUP(A873,bdd_V102[FINESS Géographique],bdd_V102[[Raison sociale ]],"")</f>
        <v>CLINIQUE FRANCOIS 1ER</v>
      </c>
      <c r="C873" s="146">
        <f>_xlfn.XLOOKUP(A873,bdd_V102[FINESS Géographique],bdd_V102[FINESS juridique],"")</f>
        <v>520000100</v>
      </c>
      <c r="D873" t="str">
        <f>_xlfn.XLOOKUP(C873,bdd_V102[FINESS juridique],bdd_V102[Raison sociale juridique],"")</f>
        <v>SAS CLINIQUE FRANCOIS 1ER</v>
      </c>
      <c r="E873" s="1" t="str">
        <f>_xlfn.XLOOKUP(C873,bdd_V102[FINESS juridique],bdd_V102[[Région du FINESS juridique ]],"")</f>
        <v>GRAND EST</v>
      </c>
      <c r="F873" s="1">
        <f>SUMIFS(bdd_V102[Activité combinée],bdd_V102[FINESS Géographique],A873)</f>
        <v>10370</v>
      </c>
      <c r="G873" s="1" t="str">
        <f>_xlfn.XLOOKUP(A873,bdd_V102[FINESS Géographique],bdd_V102[Validation prérequis SUN-ES],"")</f>
        <v>Oui</v>
      </c>
    </row>
    <row r="874" spans="1:7">
      <c r="A874" s="1">
        <v>520780214</v>
      </c>
      <c r="B874" t="str">
        <f>_xlfn.XLOOKUP(A874,bdd_V102[FINESS Géographique],bdd_V102[[Raison sociale ]],"")</f>
        <v>CENTRE MEDICO-CHIRURGICAL DE CHAUMONT</v>
      </c>
      <c r="C874" s="146">
        <f>_xlfn.XLOOKUP(A874,bdd_V102[FINESS Géographique],bdd_V102[FINESS juridique],"")</f>
        <v>520000118</v>
      </c>
      <c r="D874" t="str">
        <f>_xlfn.XLOOKUP(C874,bdd_V102[FINESS juridique],bdd_V102[Raison sociale juridique],"")</f>
        <v>SA CTRE MEDICO CHIR LE BOIS</v>
      </c>
      <c r="E874" s="1" t="str">
        <f>_xlfn.XLOOKUP(C874,bdd_V102[FINESS juridique],bdd_V102[[Région du FINESS juridique ]],"")</f>
        <v>GRAND EST</v>
      </c>
      <c r="F874" s="1">
        <f>SUMIFS(bdd_V102[Activité combinée],bdd_V102[FINESS Géographique],A874)</f>
        <v>20954</v>
      </c>
      <c r="G874" s="1" t="str">
        <f>_xlfn.XLOOKUP(A874,bdd_V102[FINESS Géographique],bdd_V102[Validation prérequis SUN-ES],"")</f>
        <v>Oui</v>
      </c>
    </row>
    <row r="875" spans="1:7">
      <c r="A875" s="1">
        <v>520004680</v>
      </c>
      <c r="B875" t="str">
        <f>_xlfn.XLOOKUP(A875,bdd_V102[FINESS Géographique],bdd_V102[[Raison sociale ]],"")</f>
        <v>GCS POLE DE SANTE SUD 52 - CH CHAUMONT</v>
      </c>
      <c r="C875" s="146">
        <f>_xlfn.XLOOKUP(A875,bdd_V102[FINESS Géographique],bdd_V102[FINESS juridique],"")</f>
        <v>520004664</v>
      </c>
      <c r="D875" t="str">
        <f>_xlfn.XLOOKUP(C875,bdd_V102[FINESS juridique],bdd_V102[Raison sociale juridique],"")</f>
        <v>POLE DE SANTE SUD HAUT MARNAIS - GCS</v>
      </c>
      <c r="E875" s="1" t="str">
        <f>_xlfn.XLOOKUP(C875,bdd_V102[FINESS juridique],bdd_V102[[Région du FINESS juridique ]],"")</f>
        <v>GRAND EST</v>
      </c>
      <c r="F875" s="1">
        <f>SUMIFS(bdd_V102[Activité combinée],bdd_V102[FINESS Géographique],A875)</f>
        <v>12040.5</v>
      </c>
      <c r="G875" s="1" t="str">
        <f>_xlfn.XLOOKUP(A875,bdd_V102[FINESS Géographique],bdd_V102[Validation prérequis SUN-ES],"")</f>
        <v>Oui</v>
      </c>
    </row>
    <row r="876" spans="1:7">
      <c r="A876" s="1">
        <v>520004714</v>
      </c>
      <c r="B876" t="str">
        <f>_xlfn.XLOOKUP(A876,bdd_V102[FINESS Géographique],bdd_V102[[Raison sociale ]],"")</f>
        <v>GCS POL SANT SUD 52 - CLINIQ COMPASSIO</v>
      </c>
      <c r="C876" s="146">
        <f>_xlfn.XLOOKUP(A876,bdd_V102[FINESS Géographique],bdd_V102[FINESS juridique],"")</f>
        <v>520004664</v>
      </c>
      <c r="D876" t="str">
        <f>_xlfn.XLOOKUP(C876,bdd_V102[FINESS juridique],bdd_V102[Raison sociale juridique],"")</f>
        <v>POLE DE SANTE SUD HAUT MARNAIS - GCS</v>
      </c>
      <c r="E876" s="1" t="str">
        <f>_xlfn.XLOOKUP(C876,bdd_V102[FINESS juridique],bdd_V102[[Région du FINESS juridique ]],"")</f>
        <v>GRAND EST</v>
      </c>
      <c r="F876" s="1">
        <f>SUMIFS(bdd_V102[Activité combinée],bdd_V102[FINESS Géographique],A876)</f>
        <v>8908.5</v>
      </c>
      <c r="G876" s="1" t="str">
        <f>_xlfn.XLOOKUP(A876,bdd_V102[FINESS Géographique],bdd_V102[Validation prérequis SUN-ES],"")</f>
        <v>Oui</v>
      </c>
    </row>
    <row r="877" spans="1:7">
      <c r="A877" s="1">
        <v>520005398</v>
      </c>
      <c r="B877" t="str">
        <f>_xlfn.XLOOKUP(A877,bdd_V102[FINESS Géographique],bdd_V102[[Raison sociale ]],"")</f>
        <v>GCS CANCER NORD HAUTE MARNE - ET EXPL.</v>
      </c>
      <c r="C877" s="146">
        <f>_xlfn.XLOOKUP(A877,bdd_V102[FINESS Géographique],bdd_V102[FINESS juridique],"")</f>
        <v>520005372</v>
      </c>
      <c r="D877" t="str">
        <f>_xlfn.XLOOKUP(C877,bdd_V102[FINESS juridique],bdd_V102[Raison sociale juridique],"")</f>
        <v>GCS CANCER NORD HAUTE MARNE</v>
      </c>
      <c r="E877" s="1" t="str">
        <f>_xlfn.XLOOKUP(C877,bdd_V102[FINESS juridique],bdd_V102[[Région du FINESS juridique ]],"")</f>
        <v>GRAND EST</v>
      </c>
      <c r="F877" s="1">
        <f>SUMIFS(bdd_V102[Activité combinée],bdd_V102[FINESS Géographique],A877)</f>
        <v>206</v>
      </c>
      <c r="G877" s="1" t="str">
        <f>_xlfn.XLOOKUP(A877,bdd_V102[FINESS Géographique],bdd_V102[Validation prérequis SUN-ES],"")</f>
        <v>Non</v>
      </c>
    </row>
    <row r="878" spans="1:7">
      <c r="A878" s="1">
        <v>530000124</v>
      </c>
      <c r="B878" t="str">
        <f>_xlfn.XLOOKUP(A878,bdd_V102[FINESS Géographique],bdd_V102[[Raison sociale ]],"")</f>
        <v>CLINIQUE NOTRE DAME DE PRITZ</v>
      </c>
      <c r="C878" s="146">
        <f>_xlfn.XLOOKUP(A878,bdd_V102[FINESS Géographique],bdd_V102[FINESS juridique],"")</f>
        <v>530000249</v>
      </c>
      <c r="D878" t="str">
        <f>_xlfn.XLOOKUP(C878,bdd_V102[FINESS juridique],bdd_V102[Raison sociale juridique],"")</f>
        <v>CLINIQUE DE CHANGE NOTRE DAME DE PRITZ</v>
      </c>
      <c r="E878" s="1" t="str">
        <f>_xlfn.XLOOKUP(C878,bdd_V102[FINESS juridique],bdd_V102[[Région du FINESS juridique ]],"")</f>
        <v>PAYS DE LA LOIRE</v>
      </c>
      <c r="F878" s="1">
        <f>SUMIFS(bdd_V102[Activité combinée],bdd_V102[FINESS Géographique],A878)</f>
        <v>11209</v>
      </c>
      <c r="G878" s="1" t="str">
        <f>_xlfn.XLOOKUP(A878,bdd_V102[FINESS Géographique],bdd_V102[Validation prérequis SUN-ES],"")</f>
        <v>Oui</v>
      </c>
    </row>
    <row r="879" spans="1:7">
      <c r="A879" s="1">
        <v>530031509</v>
      </c>
      <c r="B879" t="str">
        <f>_xlfn.XLOOKUP(A879,bdd_V102[FINESS Géographique],bdd_V102[[Raison sociale ]],"")</f>
        <v>CENTRE DE SOINS DE LA BREHONNIERE</v>
      </c>
      <c r="C879" s="146">
        <f>_xlfn.XLOOKUP(A879,bdd_V102[FINESS Géographique],bdd_V102[FINESS juridique],"")</f>
        <v>530000868</v>
      </c>
      <c r="D879" t="str">
        <f>_xlfn.XLOOKUP(C879,bdd_V102[FINESS juridique],bdd_V102[Raison sociale juridique],"")</f>
        <v>CENTRE DE SOINS DE LA BREHONNIERE</v>
      </c>
      <c r="E879" s="1" t="str">
        <f>_xlfn.XLOOKUP(C879,bdd_V102[FINESS juridique],bdd_V102[[Région du FINESS juridique ]],"")</f>
        <v>PAYS DE LA LOIRE</v>
      </c>
      <c r="F879" s="1">
        <f>SUMIFS(bdd_V102[Activité combinée],bdd_V102[FINESS Géographique],A879)</f>
        <v>6773.5</v>
      </c>
      <c r="G879" s="1" t="str">
        <f>_xlfn.XLOOKUP(A879,bdd_V102[FINESS Géographique],bdd_V102[Validation prérequis SUN-ES],"")</f>
        <v>Oui</v>
      </c>
    </row>
    <row r="880" spans="1:7">
      <c r="A880" s="1">
        <v>530031962</v>
      </c>
      <c r="B880" t="str">
        <f>_xlfn.XLOOKUP(A880,bdd_V102[FINESS Géographique],bdd_V102[[Raison sociale ]],"")</f>
        <v>POLYCLINIQUE DU MAINE</v>
      </c>
      <c r="C880" s="146">
        <f>_xlfn.XLOOKUP(A880,bdd_V102[FINESS Géographique],bdd_V102[FINESS juridique],"")</f>
        <v>530000975</v>
      </c>
      <c r="D880" t="str">
        <f>_xlfn.XLOOKUP(C880,bdd_V102[FINESS juridique],bdd_V102[Raison sociale juridique],"")</f>
        <v>S.A. POLYCLINIQUE DU MAINE</v>
      </c>
      <c r="E880" s="1" t="str">
        <f>_xlfn.XLOOKUP(C880,bdd_V102[FINESS juridique],bdd_V102[[Région du FINESS juridique ]],"")</f>
        <v>PAYS DE LA LOIRE</v>
      </c>
      <c r="F880" s="1">
        <f>SUMIFS(bdd_V102[Activité combinée],bdd_V102[FINESS Géographique],A880)</f>
        <v>38395</v>
      </c>
      <c r="G880" s="1" t="str">
        <f>_xlfn.XLOOKUP(A880,bdd_V102[FINESS Géographique],bdd_V102[Validation prérequis SUN-ES],"")</f>
        <v>Oui</v>
      </c>
    </row>
    <row r="881" spans="1:7">
      <c r="A881" s="1">
        <v>540000395</v>
      </c>
      <c r="B881" t="str">
        <f>_xlfn.XLOOKUP(A881,bdd_V102[FINESS Géographique],bdd_V102[[Raison sociale ]],"")</f>
        <v>LES MAISONS  HOSPITALI. SITE NANCY</v>
      </c>
      <c r="C881" s="146">
        <f>_xlfn.XLOOKUP(A881,bdd_V102[FINESS Géographique],bdd_V102[FINESS juridique],"")</f>
        <v>540000122</v>
      </c>
      <c r="D881" t="str">
        <f>_xlfn.XLOOKUP(C881,bdd_V102[FINESS juridique],bdd_V102[Raison sociale juridique],"")</f>
        <v>ASSOC LES MAISONS HOSPITALIERES (ALMH)</v>
      </c>
      <c r="E881" s="1" t="str">
        <f>_xlfn.XLOOKUP(C881,bdd_V102[FINESS juridique],bdd_V102[[Région du FINESS juridique ]],"")</f>
        <v>GRAND EST</v>
      </c>
      <c r="F881" s="1">
        <f>SUMIFS(bdd_V102[Activité combinée],bdd_V102[FINESS Géographique],A881)</f>
        <v>17566.5</v>
      </c>
      <c r="G881" s="1" t="str">
        <f>_xlfn.XLOOKUP(A881,bdd_V102[FINESS Géographique],bdd_V102[Validation prérequis SUN-ES],"")</f>
        <v>Oui</v>
      </c>
    </row>
    <row r="882" spans="1:7">
      <c r="A882" s="1">
        <v>540000858</v>
      </c>
      <c r="B882" t="str">
        <f>_xlfn.XLOOKUP(A882,bdd_V102[FINESS Géographique],bdd_V102[[Raison sociale ]],"")</f>
        <v>LES MAISONS HOSPITALI. SITE N. MAISONS</v>
      </c>
      <c r="C882" s="146">
        <f>_xlfn.XLOOKUP(A882,bdd_V102[FINESS Géographique],bdd_V102[FINESS juridique],"")</f>
        <v>540000122</v>
      </c>
      <c r="D882" t="str">
        <f>_xlfn.XLOOKUP(C882,bdd_V102[FINESS juridique],bdd_V102[Raison sociale juridique],"")</f>
        <v>ASSOC LES MAISONS HOSPITALIERES (ALMH)</v>
      </c>
      <c r="E882" s="1" t="str">
        <f>_xlfn.XLOOKUP(C882,bdd_V102[FINESS juridique],bdd_V102[[Région du FINESS juridique ]],"")</f>
        <v>GRAND EST</v>
      </c>
      <c r="F882" s="1">
        <f>SUMIFS(bdd_V102[Activité combinée],bdd_V102[FINESS Géographique],A882)</f>
        <v>1072.5</v>
      </c>
      <c r="G882" s="1" t="str">
        <f>_xlfn.XLOOKUP(A882,bdd_V102[FINESS Géographique],bdd_V102[Validation prérequis SUN-ES],"")</f>
        <v>Oui</v>
      </c>
    </row>
    <row r="883" spans="1:7">
      <c r="A883" s="1">
        <v>540013224</v>
      </c>
      <c r="B883" t="str">
        <f>_xlfn.XLOOKUP(A883,bdd_V102[FINESS Géographique],bdd_V102[[Raison sociale ]],"")</f>
        <v>POLYCLINIQUE MAJORELLE</v>
      </c>
      <c r="C883" s="146">
        <f>_xlfn.XLOOKUP(A883,bdd_V102[FINESS Géographique],bdd_V102[FINESS juridique],"")</f>
        <v>540000536</v>
      </c>
      <c r="D883" t="str">
        <f>_xlfn.XLOOKUP(C883,bdd_V102[FINESS juridique],bdd_V102[Raison sociale juridique],"")</f>
        <v>SA POLYCLINIQUE MAJORELLE</v>
      </c>
      <c r="E883" s="1" t="str">
        <f>_xlfn.XLOOKUP(C883,bdd_V102[FINESS juridique],bdd_V102[[Région du FINESS juridique ]],"")</f>
        <v>GRAND EST</v>
      </c>
      <c r="F883" s="1">
        <f>SUMIFS(bdd_V102[Activité combinée],bdd_V102[FINESS Géographique],A883)</f>
        <v>38997.5</v>
      </c>
      <c r="G883" s="1" t="str">
        <f>_xlfn.XLOOKUP(A883,bdd_V102[FINESS Géographique],bdd_V102[Validation prérequis SUN-ES],"")</f>
        <v>Oui</v>
      </c>
    </row>
    <row r="884" spans="1:7">
      <c r="A884" s="1">
        <v>540000452</v>
      </c>
      <c r="B884" t="str">
        <f>_xlfn.XLOOKUP(A884,bdd_V102[FINESS Géographique],bdd_V102[[Raison sociale ]],"")</f>
        <v>CLINIQUE SAINT ANDRE</v>
      </c>
      <c r="C884" s="146">
        <f>_xlfn.XLOOKUP(A884,bdd_V102[FINESS Géographique],bdd_V102[FINESS juridique],"")</f>
        <v>540000908</v>
      </c>
      <c r="D884" t="str">
        <f>_xlfn.XLOOKUP(C884,bdd_V102[FINESS juridique],bdd_V102[Raison sociale juridique],"")</f>
        <v>SA CLINIQUE SAINT-ANDRE</v>
      </c>
      <c r="E884" s="1" t="str">
        <f>_xlfn.XLOOKUP(C884,bdd_V102[FINESS juridique],bdd_V102[[Région du FINESS juridique ]],"")</f>
        <v>GRAND EST</v>
      </c>
      <c r="F884" s="1">
        <f>SUMIFS(bdd_V102[Activité combinée],bdd_V102[FINESS Géographique],A884)</f>
        <v>26504</v>
      </c>
      <c r="G884" s="1" t="str">
        <f>_xlfn.XLOOKUP(A884,bdd_V102[FINESS Géographique],bdd_V102[Validation prérequis SUN-ES],"")</f>
        <v>Oui</v>
      </c>
    </row>
    <row r="885" spans="1:7">
      <c r="A885" s="1">
        <v>540001286</v>
      </c>
      <c r="B885" t="str">
        <f>_xlfn.XLOOKUP(A885,bdd_V102[FINESS Géographique],bdd_V102[[Raison sociale ]],"")</f>
        <v>INSTITUT DE CANCEROLOGIE DE LORRAINE</v>
      </c>
      <c r="C885" s="146">
        <f>_xlfn.XLOOKUP(A885,bdd_V102[FINESS Géographique],bdd_V102[FINESS juridique],"")</f>
        <v>540003019</v>
      </c>
      <c r="D885" t="str">
        <f>_xlfn.XLOOKUP(C885,bdd_V102[FINESS juridique],bdd_V102[Raison sociale juridique],"")</f>
        <v>INSTITUT DE CANCEROLOGIE DE LORRAINE</v>
      </c>
      <c r="E885" s="1" t="str">
        <f>_xlfn.XLOOKUP(C885,bdd_V102[FINESS juridique],bdd_V102[[Région du FINESS juridique ]],"")</f>
        <v>GRAND EST</v>
      </c>
      <c r="F885" s="1">
        <f>SUMIFS(bdd_V102[Activité combinée],bdd_V102[FINESS Géographique],A885)</f>
        <v>59473</v>
      </c>
      <c r="G885" s="1" t="str">
        <f>_xlfn.XLOOKUP(A885,bdd_V102[FINESS Géographique],bdd_V102[Validation prérequis SUN-ES],"")</f>
        <v>Oui</v>
      </c>
    </row>
    <row r="886" spans="1:7">
      <c r="A886" s="1">
        <v>540000478</v>
      </c>
      <c r="B886" t="str">
        <f>_xlfn.XLOOKUP(A886,bdd_V102[FINESS Géographique],bdd_V102[[Raison sociale ]],"")</f>
        <v>CLINIQUE LOUIS PASTEUR</v>
      </c>
      <c r="C886" s="146">
        <f>_xlfn.XLOOKUP(A886,bdd_V102[FINESS Géographique],bdd_V102[FINESS juridique],"")</f>
        <v>540027547</v>
      </c>
      <c r="D886" t="str">
        <f>_xlfn.XLOOKUP(C886,bdd_V102[FINESS juridique],bdd_V102[Raison sociale juridique],"")</f>
        <v>SAS CLINIQUE LOUIS PASTEUR</v>
      </c>
      <c r="E886" s="1" t="str">
        <f>_xlfn.XLOOKUP(C886,bdd_V102[FINESS juridique],bdd_V102[[Région du FINESS juridique ]],"")</f>
        <v>GRAND EST</v>
      </c>
      <c r="F886" s="1">
        <f>SUMIFS(bdd_V102[Activité combinée],bdd_V102[FINESS Géographique],A886)</f>
        <v>101531.5</v>
      </c>
      <c r="G886" s="1" t="str">
        <f>_xlfn.XLOOKUP(A886,bdd_V102[FINESS Géographique],bdd_V102[Validation prérequis SUN-ES],"")</f>
        <v>Oui</v>
      </c>
    </row>
    <row r="887" spans="1:7">
      <c r="A887" s="1">
        <v>540000361</v>
      </c>
      <c r="B887" t="str">
        <f>_xlfn.XLOOKUP(A887,bdd_V102[FINESS Géographique],bdd_V102[[Raison sociale ]],"")</f>
        <v>CLINIQUE JEANNE D'ARC</v>
      </c>
      <c r="C887" s="146">
        <f>_xlfn.XLOOKUP(A887,bdd_V102[FINESS Géographique],bdd_V102[FINESS juridique],"")</f>
        <v>540003928</v>
      </c>
      <c r="D887" t="str">
        <f>_xlfn.XLOOKUP(C887,bdd_V102[FINESS juridique],bdd_V102[Raison sociale juridique],"")</f>
        <v>SAS SOCIETE NOUVELLE CLQ JEANNE D'ARC</v>
      </c>
      <c r="E887" s="1" t="str">
        <f>_xlfn.XLOOKUP(C887,bdd_V102[FINESS juridique],bdd_V102[[Région du FINESS juridique ]],"")</f>
        <v>GRAND EST</v>
      </c>
      <c r="F887" s="1">
        <f>SUMIFS(bdd_V102[Activité combinée],bdd_V102[FINESS Géographique],A887)</f>
        <v>12636.5</v>
      </c>
      <c r="G887" s="1" t="str">
        <f>_xlfn.XLOOKUP(A887,bdd_V102[FINESS Géographique],bdd_V102[Validation prérequis SUN-ES],"")</f>
        <v>Oui</v>
      </c>
    </row>
    <row r="888" spans="1:7">
      <c r="A888" s="1">
        <v>540000585</v>
      </c>
      <c r="B888" t="str">
        <f>_xlfn.XLOOKUP(A888,bdd_V102[FINESS Géographique],bdd_V102[[Raison sociale ]],"")</f>
        <v>SSR DE FLAVIGNY - OHS</v>
      </c>
      <c r="C888" s="146">
        <f>_xlfn.XLOOKUP(A888,bdd_V102[FINESS Géographique],bdd_V102[FINESS juridique],"")</f>
        <v>540006707</v>
      </c>
      <c r="D888" t="str">
        <f>_xlfn.XLOOKUP(C888,bdd_V102[FINESS juridique],bdd_V102[Raison sociale juridique],"")</f>
        <v>OFFICE D'HYGIENE SOCIALE DE LORRAINE</v>
      </c>
      <c r="E888" s="1" t="str">
        <f>_xlfn.XLOOKUP(C888,bdd_V102[FINESS juridique],bdd_V102[[Région du FINESS juridique ]],"")</f>
        <v>GRAND EST</v>
      </c>
      <c r="F888" s="1">
        <f>SUMIFS(bdd_V102[Activité combinée],bdd_V102[FINESS Géographique],A888)</f>
        <v>6018</v>
      </c>
      <c r="G888" s="1" t="str">
        <f>_xlfn.XLOOKUP(A888,bdd_V102[FINESS Géographique],bdd_V102[Validation prérequis SUN-ES],"")</f>
        <v>Oui</v>
      </c>
    </row>
    <row r="889" spans="1:7">
      <c r="A889" s="1">
        <v>540000668</v>
      </c>
      <c r="B889" t="str">
        <f>_xlfn.XLOOKUP(A889,bdd_V102[FINESS Géographique],bdd_V102[[Raison sociale ]],"")</f>
        <v>CTRE JACQUES PARISOT BAINVILLE S MADON</v>
      </c>
      <c r="C889" s="146">
        <f>_xlfn.XLOOKUP(A889,bdd_V102[FINESS Géographique],bdd_V102[FINESS juridique],"")</f>
        <v>540006707</v>
      </c>
      <c r="D889" t="str">
        <f>_xlfn.XLOOKUP(C889,bdd_V102[FINESS juridique],bdd_V102[Raison sociale juridique],"")</f>
        <v>OFFICE D'HYGIENE SOCIALE DE LORRAINE</v>
      </c>
      <c r="E889" s="1" t="str">
        <f>_xlfn.XLOOKUP(C889,bdd_V102[FINESS juridique],bdd_V102[[Région du FINESS juridique ]],"")</f>
        <v>GRAND EST</v>
      </c>
      <c r="F889" s="1">
        <f>SUMIFS(bdd_V102[Activité combinée],bdd_V102[FINESS Géographique],A889)</f>
        <v>15142</v>
      </c>
      <c r="G889" s="1" t="str">
        <f>_xlfn.XLOOKUP(A889,bdd_V102[FINESS Géographique],bdd_V102[Validation prérequis SUN-ES],"")</f>
        <v>Oui</v>
      </c>
    </row>
    <row r="890" spans="1:7">
      <c r="A890" s="1">
        <v>540000973</v>
      </c>
      <c r="B890" t="str">
        <f>_xlfn.XLOOKUP(A890,bdd_V102[FINESS Géographique],bdd_V102[[Raison sociale ]],"")</f>
        <v>CTRE D'OBSERVATION ET DE CURE FLAVIGNY</v>
      </c>
      <c r="C890" s="146">
        <f>_xlfn.XLOOKUP(A890,bdd_V102[FINESS Géographique],bdd_V102[FINESS juridique],"")</f>
        <v>540006707</v>
      </c>
      <c r="D890" t="str">
        <f>_xlfn.XLOOKUP(C890,bdd_V102[FINESS juridique],bdd_V102[Raison sociale juridique],"")</f>
        <v>OFFICE D'HYGIENE SOCIALE DE LORRAINE</v>
      </c>
      <c r="E890" s="1" t="str">
        <f>_xlfn.XLOOKUP(C890,bdd_V102[FINESS juridique],bdd_V102[[Région du FINESS juridique ]],"")</f>
        <v>GRAND EST</v>
      </c>
      <c r="F890" s="1">
        <f>SUMIFS(bdd_V102[Activité combinée],bdd_V102[FINESS Géographique],A890)</f>
        <v>1839.5</v>
      </c>
      <c r="G890" s="1" t="str">
        <f>_xlfn.XLOOKUP(A890,bdd_V102[FINESS Géographique],bdd_V102[Validation prérequis SUN-ES],"")</f>
        <v>Oui</v>
      </c>
    </row>
    <row r="891" spans="1:7">
      <c r="A891" s="1">
        <v>540020146</v>
      </c>
      <c r="B891" t="str">
        <f>_xlfn.XLOOKUP(A891,bdd_V102[FINESS Géographique],bdd_V102[[Raison sociale ]],"")</f>
        <v>CENTRE DE REEDUCATION FLORENTIN</v>
      </c>
      <c r="C891" s="146">
        <f>_xlfn.XLOOKUP(A891,bdd_V102[FINESS Géographique],bdd_V102[FINESS juridique],"")</f>
        <v>540006707</v>
      </c>
      <c r="D891" t="str">
        <f>_xlfn.XLOOKUP(C891,bdd_V102[FINESS juridique],bdd_V102[Raison sociale juridique],"")</f>
        <v>OFFICE D'HYGIENE SOCIALE DE LORRAINE</v>
      </c>
      <c r="E891" s="1" t="str">
        <f>_xlfn.XLOOKUP(C891,bdd_V102[FINESS juridique],bdd_V102[[Région du FINESS juridique ]],"")</f>
        <v>GRAND EST</v>
      </c>
      <c r="F891" s="1">
        <f>SUMIFS(bdd_V102[Activité combinée],bdd_V102[FINESS Géographique],A891)</f>
        <v>19524.5</v>
      </c>
      <c r="G891" s="1" t="str">
        <f>_xlfn.XLOOKUP(A891,bdd_V102[FINESS Géographique],bdd_V102[Validation prérequis SUN-ES],"")</f>
        <v>Oui</v>
      </c>
    </row>
    <row r="892" spans="1:7">
      <c r="A892" s="1">
        <v>540005196</v>
      </c>
      <c r="B892" t="str">
        <f>_xlfn.XLOOKUP(A892,bdd_V102[FINESS Géographique],bdd_V102[[Raison sociale ]],"")</f>
        <v>ETB SOINS DE SUITE LE CHATEAU BACCARAT</v>
      </c>
      <c r="C892" s="146">
        <f>_xlfn.XLOOKUP(A892,bdd_V102[FINESS Géographique],bdd_V102[FINESS juridique],"")</f>
        <v>540008398</v>
      </c>
      <c r="D892" t="str">
        <f>_xlfn.XLOOKUP(C892,bdd_V102[FINESS juridique],bdd_V102[Raison sociale juridique],"")</f>
        <v>MUTUELLE " LE CHATEAU "</v>
      </c>
      <c r="E892" s="1" t="str">
        <f>_xlfn.XLOOKUP(C892,bdd_V102[FINESS juridique],bdd_V102[[Région du FINESS juridique ]],"")</f>
        <v>GRAND EST</v>
      </c>
      <c r="F892" s="1">
        <f>SUMIFS(bdd_V102[Activité combinée],bdd_V102[FINESS Géographique],A892)</f>
        <v>11824.5</v>
      </c>
      <c r="G892" s="1" t="str">
        <f>_xlfn.XLOOKUP(A892,bdd_V102[FINESS Géographique],bdd_V102[Validation prérequis SUN-ES],"")</f>
        <v>Oui</v>
      </c>
    </row>
    <row r="893" spans="1:7">
      <c r="A893" s="1">
        <v>540010568</v>
      </c>
      <c r="B893" t="str">
        <f>_xlfn.XLOOKUP(A893,bdd_V102[FINESS Géographique],bdd_V102[[Raison sociale ]],"")</f>
        <v>HAD HADAN AGGLOMERATION NANCEIENNE</v>
      </c>
      <c r="C893" s="146">
        <f>_xlfn.XLOOKUP(A893,bdd_V102[FINESS Géographique],bdd_V102[FINESS juridique],"")</f>
        <v>540010519</v>
      </c>
      <c r="D893" t="str">
        <f>_xlfn.XLOOKUP(C893,bdd_V102[FINESS juridique],bdd_V102[Raison sociale juridique],"")</f>
        <v>ASSOCIATION HADAN</v>
      </c>
      <c r="E893" s="1" t="str">
        <f>_xlfn.XLOOKUP(C893,bdd_V102[FINESS juridique],bdd_V102[[Région du FINESS juridique ]],"")</f>
        <v>GRAND EST</v>
      </c>
      <c r="F893" s="1">
        <f>SUMIFS(bdd_V102[Activité combinée],bdd_V102[FINESS Géographique],A893)</f>
        <v>38688.5</v>
      </c>
      <c r="G893" s="1" t="str">
        <f>_xlfn.XLOOKUP(A893,bdd_V102[FINESS Géographique],bdd_V102[Validation prérequis SUN-ES],"")</f>
        <v>Oui</v>
      </c>
    </row>
    <row r="894" spans="1:7">
      <c r="A894" s="1">
        <v>540025046</v>
      </c>
      <c r="B894" t="str">
        <f>_xlfn.XLOOKUP(A894,bdd_V102[FINESS Géographique],bdd_V102[[Raison sociale ]],"")</f>
        <v>HAD HADAN SITE JOEUF</v>
      </c>
      <c r="C894" s="146">
        <f>_xlfn.XLOOKUP(A894,bdd_V102[FINESS Géographique],bdd_V102[FINESS juridique],"")</f>
        <v>540010519</v>
      </c>
      <c r="D894" t="str">
        <f>_xlfn.XLOOKUP(C894,bdd_V102[FINESS juridique],bdd_V102[Raison sociale juridique],"")</f>
        <v>ASSOCIATION HADAN</v>
      </c>
      <c r="E894" s="1" t="str">
        <f>_xlfn.XLOOKUP(C894,bdd_V102[FINESS juridique],bdd_V102[[Région du FINESS juridique ]],"")</f>
        <v>GRAND EST</v>
      </c>
      <c r="F894" s="1">
        <f>SUMIFS(bdd_V102[Activité combinée],bdd_V102[FINESS Géographique],A894)</f>
        <v>5408</v>
      </c>
      <c r="G894" s="1" t="str">
        <f>_xlfn.XLOOKUP(A894,bdd_V102[FINESS Géographique],bdd_V102[Validation prérequis SUN-ES],"")</f>
        <v>Oui</v>
      </c>
    </row>
    <row r="895" spans="1:7">
      <c r="A895" s="1">
        <v>540000072</v>
      </c>
      <c r="B895" t="str">
        <f>_xlfn.XLOOKUP(A895,bdd_V102[FINESS Géographique],bdd_V102[[Raison sociale ]],"")</f>
        <v>MAISON HOSPITALIERE DE BACCARAT</v>
      </c>
      <c r="C895" s="146">
        <f>_xlfn.XLOOKUP(A895,bdd_V102[FINESS Géographique],bdd_V102[FINESS juridique],"")</f>
        <v>540014081</v>
      </c>
      <c r="D895" t="str">
        <f>_xlfn.XLOOKUP(C895,bdd_V102[FINESS juridique],bdd_V102[Raison sociale juridique],"")</f>
        <v>ASSOCIATION DE GESTION MH DE BACCARAT</v>
      </c>
      <c r="E895" s="1" t="str">
        <f>_xlfn.XLOOKUP(C895,bdd_V102[FINESS juridique],bdd_V102[[Région du FINESS juridique ]],"")</f>
        <v>GRAND EST</v>
      </c>
      <c r="F895" s="1">
        <f>SUMIFS(bdd_V102[Activité combinée],bdd_V102[FINESS Géographique],A895)</f>
        <v>11080.5</v>
      </c>
      <c r="G895" s="1" t="str">
        <f>_xlfn.XLOOKUP(A895,bdd_V102[FINESS Géographique],bdd_V102[Validation prérequis SUN-ES],"")</f>
        <v>Oui</v>
      </c>
    </row>
    <row r="896" spans="1:7">
      <c r="A896" s="1">
        <v>540000288</v>
      </c>
      <c r="B896" t="str">
        <f>_xlfn.XLOOKUP(A896,bdd_V102[FINESS Géographique],bdd_V102[[Raison sociale ]],"")</f>
        <v>LES ELIEUX SOINS DE SUITE READAPTATION</v>
      </c>
      <c r="C896" s="146">
        <f>_xlfn.XLOOKUP(A896,bdd_V102[FINESS Géographique],bdd_V102[FINESS juridique],"")</f>
        <v>540018710</v>
      </c>
      <c r="D896" t="str">
        <f>_xlfn.XLOOKUP(C896,bdd_V102[FINESS juridique],bdd_V102[Raison sociale juridique],"")</f>
        <v>SA " LES ELIEUX " ETABLISSEMENT SSR</v>
      </c>
      <c r="E896" s="1" t="str">
        <f>_xlfn.XLOOKUP(C896,bdd_V102[FINESS juridique],bdd_V102[[Région du FINESS juridique ]],"")</f>
        <v>GRAND EST</v>
      </c>
      <c r="F896" s="1">
        <f>SUMIFS(bdd_V102[Activité combinée],bdd_V102[FINESS Géographique],A896)</f>
        <v>11771</v>
      </c>
      <c r="G896" s="1" t="str">
        <f>_xlfn.XLOOKUP(A896,bdd_V102[FINESS Géographique],bdd_V102[Validation prérequis SUN-ES],"")</f>
        <v>Oui</v>
      </c>
    </row>
    <row r="897" spans="1:7">
      <c r="A897" s="1">
        <v>80000250</v>
      </c>
      <c r="B897" t="str">
        <f>_xlfn.XLOOKUP(A897,bdd_V102[FINESS Géographique],bdd_V102[[Raison sociale ]],"")</f>
        <v>CRF POUR ADULTES</v>
      </c>
      <c r="C897" s="146">
        <f>_xlfn.XLOOKUP(A897,bdd_V102[FINESS Géographique],bdd_V102[FINESS juridique],"")</f>
        <v>540019726</v>
      </c>
      <c r="D897" t="str">
        <f>_xlfn.XLOOKUP(C897,bdd_V102[FINESS juridique],bdd_V102[Raison sociale juridique],"")</f>
        <v>UGECAM NORD-EST</v>
      </c>
      <c r="E897" s="1" t="str">
        <f>_xlfn.XLOOKUP(C897,bdd_V102[FINESS juridique],bdd_V102[[Région du FINESS juridique ]],"")</f>
        <v>GRAND EST</v>
      </c>
      <c r="F897" s="1">
        <f>SUMIFS(bdd_V102[Activité combinée],bdd_V102[FINESS Géographique],A897)</f>
        <v>12830.5</v>
      </c>
      <c r="G897" s="1" t="str">
        <f>_xlfn.XLOOKUP(A897,bdd_V102[FINESS Géographique],bdd_V102[Validation prérequis SUN-ES],"")</f>
        <v>Non</v>
      </c>
    </row>
    <row r="898" spans="1:7">
      <c r="A898" s="1">
        <v>80000268</v>
      </c>
      <c r="B898" t="str">
        <f>_xlfn.XLOOKUP(A898,bdd_V102[FINESS Géographique],bdd_V102[[Raison sociale ]],"")</f>
        <v>SOINS DE SUITE SAINT JULIEN</v>
      </c>
      <c r="C898" s="146">
        <f>_xlfn.XLOOKUP(A898,bdd_V102[FINESS Géographique],bdd_V102[FINESS juridique],"")</f>
        <v>540019726</v>
      </c>
      <c r="D898" t="str">
        <f>_xlfn.XLOOKUP(C898,bdd_V102[FINESS juridique],bdd_V102[Raison sociale juridique],"")</f>
        <v>UGECAM NORD-EST</v>
      </c>
      <c r="E898" s="1" t="str">
        <f>_xlfn.XLOOKUP(C898,bdd_V102[FINESS juridique],bdd_V102[[Région du FINESS juridique ]],"")</f>
        <v>GRAND EST</v>
      </c>
      <c r="F898" s="1">
        <f>SUMIFS(bdd_V102[Activité combinée],bdd_V102[FINESS Géographique],A898)</f>
        <v>7047.5</v>
      </c>
      <c r="G898" s="1" t="str">
        <f>_xlfn.XLOOKUP(A898,bdd_V102[FINESS Géographique],bdd_V102[Validation prérequis SUN-ES],"")</f>
        <v>Non</v>
      </c>
    </row>
    <row r="899" spans="1:7">
      <c r="A899" s="1">
        <v>80002140</v>
      </c>
      <c r="B899" t="str">
        <f>_xlfn.XLOOKUP(A899,bdd_V102[FINESS Géographique],bdd_V102[[Raison sociale ]],"")</f>
        <v>CRF POUR ENFANTS DE WARNECOURT</v>
      </c>
      <c r="C899" s="146">
        <f>_xlfn.XLOOKUP(A899,bdd_V102[FINESS Géographique],bdd_V102[FINESS juridique],"")</f>
        <v>540019726</v>
      </c>
      <c r="D899" t="str">
        <f>_xlfn.XLOOKUP(C899,bdd_V102[FINESS juridique],bdd_V102[Raison sociale juridique],"")</f>
        <v>UGECAM NORD-EST</v>
      </c>
      <c r="E899" s="1" t="str">
        <f>_xlfn.XLOOKUP(C899,bdd_V102[FINESS juridique],bdd_V102[[Région du FINESS juridique ]],"")</f>
        <v>GRAND EST</v>
      </c>
      <c r="F899" s="1">
        <f>SUMIFS(bdd_V102[Activité combinée],bdd_V102[FINESS Géographique],A899)</f>
        <v>1110.5</v>
      </c>
      <c r="G899" s="1" t="str">
        <f>_xlfn.XLOOKUP(A899,bdd_V102[FINESS Géographique],bdd_V102[Validation prérequis SUN-ES],"")</f>
        <v>Non</v>
      </c>
    </row>
    <row r="900" spans="1:7">
      <c r="A900" s="1">
        <v>540009412</v>
      </c>
      <c r="B900" t="str">
        <f>_xlfn.XLOOKUP(A900,bdd_V102[FINESS Géographique],bdd_V102[[Raison sociale ]],"")</f>
        <v>CTRE DE READAPTATION LAY ST CHRISTOPHE</v>
      </c>
      <c r="C900" s="146">
        <f>_xlfn.XLOOKUP(A900,bdd_V102[FINESS Géographique],bdd_V102[FINESS juridique],"")</f>
        <v>540019726</v>
      </c>
      <c r="D900" t="str">
        <f>_xlfn.XLOOKUP(C900,bdd_V102[FINESS juridique],bdd_V102[Raison sociale juridique],"")</f>
        <v>UGECAM NORD-EST</v>
      </c>
      <c r="E900" s="1" t="str">
        <f>_xlfn.XLOOKUP(C900,bdd_V102[FINESS juridique],bdd_V102[[Région du FINESS juridique ]],"")</f>
        <v>GRAND EST</v>
      </c>
      <c r="F900" s="1">
        <f>SUMIFS(bdd_V102[Activité combinée],bdd_V102[FINESS Géographique],A900)</f>
        <v>9852</v>
      </c>
      <c r="G900" s="1" t="str">
        <f>_xlfn.XLOOKUP(A900,bdd_V102[FINESS Géographique],bdd_V102[Validation prérequis SUN-ES],"")</f>
        <v>Non</v>
      </c>
    </row>
    <row r="901" spans="1:7">
      <c r="A901" s="1">
        <v>540009701</v>
      </c>
      <c r="B901" t="str">
        <f>_xlfn.XLOOKUP(A901,bdd_V102[FINESS Géographique],bdd_V102[[Raison sociale ]],"")</f>
        <v>INST REGIONAL DE READAPTATION NANCY</v>
      </c>
      <c r="C901" s="146">
        <f>_xlfn.XLOOKUP(A901,bdd_V102[FINESS Géographique],bdd_V102[FINESS juridique],"")</f>
        <v>540019726</v>
      </c>
      <c r="D901" t="str">
        <f>_xlfn.XLOOKUP(C901,bdd_V102[FINESS juridique],bdd_V102[Raison sociale juridique],"")</f>
        <v>UGECAM NORD-EST</v>
      </c>
      <c r="E901" s="1" t="str">
        <f>_xlfn.XLOOKUP(C901,bdd_V102[FINESS juridique],bdd_V102[[Région du FINESS juridique ]],"")</f>
        <v>GRAND EST</v>
      </c>
      <c r="F901" s="1">
        <f>SUMIFS(bdd_V102[Activité combinée],bdd_V102[FINESS Géographique],A901)</f>
        <v>23454</v>
      </c>
      <c r="G901" s="1" t="str">
        <f>_xlfn.XLOOKUP(A901,bdd_V102[FINESS Géographique],bdd_V102[Validation prérequis SUN-ES],"")</f>
        <v>Non</v>
      </c>
    </row>
    <row r="902" spans="1:7">
      <c r="A902" s="1">
        <v>540013737</v>
      </c>
      <c r="B902" t="str">
        <f>_xlfn.XLOOKUP(A902,bdd_V102[FINESS Géographique],bdd_V102[[Raison sociale ]],"")</f>
        <v>IRR CTRE DE READAPTATION POUR ENFANTS</v>
      </c>
      <c r="C902" s="146">
        <f>_xlfn.XLOOKUP(A902,bdd_V102[FINESS Géographique],bdd_V102[FINESS juridique],"")</f>
        <v>540019726</v>
      </c>
      <c r="D902" t="str">
        <f>_xlfn.XLOOKUP(C902,bdd_V102[FINESS juridique],bdd_V102[Raison sociale juridique],"")</f>
        <v>UGECAM NORD-EST</v>
      </c>
      <c r="E902" s="1" t="str">
        <f>_xlfn.XLOOKUP(C902,bdd_V102[FINESS juridique],bdd_V102[[Région du FINESS juridique ]],"")</f>
        <v>GRAND EST</v>
      </c>
      <c r="F902" s="1">
        <f>SUMIFS(bdd_V102[Activité combinée],bdd_V102[FINESS Géographique],A902)</f>
        <v>10327.5</v>
      </c>
      <c r="G902" s="1" t="str">
        <f>_xlfn.XLOOKUP(A902,bdd_V102[FINESS Géographique],bdd_V102[Validation prérequis SUN-ES],"")</f>
        <v>Non</v>
      </c>
    </row>
    <row r="903" spans="1:7">
      <c r="A903" s="1">
        <v>570003103</v>
      </c>
      <c r="B903" t="str">
        <f>_xlfn.XLOOKUP(A903,bdd_V102[FINESS Géographique],bdd_V102[[Raison sociale ]],"")</f>
        <v>CRF LE HOHBERG DE SARREGUEMINES</v>
      </c>
      <c r="C903" s="146">
        <f>_xlfn.XLOOKUP(A903,bdd_V102[FINESS Géographique],bdd_V102[FINESS juridique],"")</f>
        <v>540019726</v>
      </c>
      <c r="D903" t="str">
        <f>_xlfn.XLOOKUP(C903,bdd_V102[FINESS juridique],bdd_V102[Raison sociale juridique],"")</f>
        <v>UGECAM NORD-EST</v>
      </c>
      <c r="E903" s="1" t="str">
        <f>_xlfn.XLOOKUP(C903,bdd_V102[FINESS juridique],bdd_V102[[Région du FINESS juridique ]],"")</f>
        <v>GRAND EST</v>
      </c>
      <c r="F903" s="1">
        <f>SUMIFS(bdd_V102[Activité combinée],bdd_V102[FINESS Géographique],A903)</f>
        <v>16416</v>
      </c>
      <c r="G903" s="1" t="str">
        <f>_xlfn.XLOOKUP(A903,bdd_V102[FINESS Géographique],bdd_V102[Validation prérequis SUN-ES],"")</f>
        <v>Non</v>
      </c>
    </row>
    <row r="904" spans="1:7">
      <c r="A904" s="1">
        <v>570012633</v>
      </c>
      <c r="B904" t="str">
        <f>_xlfn.XLOOKUP(A904,bdd_V102[FINESS Géographique],bdd_V102[[Raison sociale ]],"")</f>
        <v>CTRE MED DIET L'ALUMNAT SCY-CHAZELLES</v>
      </c>
      <c r="C904" s="146">
        <f>_xlfn.XLOOKUP(A904,bdd_V102[FINESS Géographique],bdd_V102[FINESS juridique],"")</f>
        <v>540019726</v>
      </c>
      <c r="D904" t="str">
        <f>_xlfn.XLOOKUP(C904,bdd_V102[FINESS juridique],bdd_V102[Raison sociale juridique],"")</f>
        <v>UGECAM NORD-EST</v>
      </c>
      <c r="E904" s="1" t="str">
        <f>_xlfn.XLOOKUP(C904,bdd_V102[FINESS juridique],bdd_V102[[Région du FINESS juridique ]],"")</f>
        <v>GRAND EST</v>
      </c>
      <c r="F904" s="1">
        <f>SUMIFS(bdd_V102[Activité combinée],bdd_V102[FINESS Géographique],A904)</f>
        <v>7088.5</v>
      </c>
      <c r="G904" s="1" t="str">
        <f>_xlfn.XLOOKUP(A904,bdd_V102[FINESS Géographique],bdd_V102[Validation prérequis SUN-ES],"")</f>
        <v>Non</v>
      </c>
    </row>
    <row r="905" spans="1:7">
      <c r="A905" s="1">
        <v>880780465</v>
      </c>
      <c r="B905" t="str">
        <f>_xlfn.XLOOKUP(A905,bdd_V102[FINESS Géographique],bdd_V102[[Raison sociale ]],"")</f>
        <v>MAISON D'ENFANTS "LA COMBE" - SENONES</v>
      </c>
      <c r="C905" s="146">
        <f>_xlfn.XLOOKUP(A905,bdd_V102[FINESS Géographique],bdd_V102[FINESS juridique],"")</f>
        <v>540019726</v>
      </c>
      <c r="D905" t="str">
        <f>_xlfn.XLOOKUP(C905,bdd_V102[FINESS juridique],bdd_V102[Raison sociale juridique],"")</f>
        <v>UGECAM NORD-EST</v>
      </c>
      <c r="E905" s="1" t="str">
        <f>_xlfn.XLOOKUP(C905,bdd_V102[FINESS juridique],bdd_V102[[Région du FINESS juridique ]],"")</f>
        <v>GRAND EST</v>
      </c>
      <c r="F905" s="1">
        <f>SUMIFS(bdd_V102[Activité combinée],bdd_V102[FINESS Géographique],A905)</f>
        <v>3937.5</v>
      </c>
      <c r="G905" s="1" t="str">
        <f>_xlfn.XLOOKUP(A905,bdd_V102[FINESS Géographique],bdd_V102[Validation prérequis SUN-ES],"")</f>
        <v>Non</v>
      </c>
    </row>
    <row r="906" spans="1:7">
      <c r="A906" s="1">
        <v>540026895</v>
      </c>
      <c r="B906" t="str">
        <f>_xlfn.XLOOKUP(A906,bdd_V102[FINESS Géographique],bdd_V102[[Raison sociale ]],"")</f>
        <v>HOPITAL PRIVE NANCY LORRAINE</v>
      </c>
      <c r="C906" s="146">
        <f>_xlfn.XLOOKUP(A906,bdd_V102[FINESS Géographique],bdd_V102[FINESS juridique],"")</f>
        <v>540026739</v>
      </c>
      <c r="D906" t="str">
        <f>_xlfn.XLOOKUP(C906,bdd_V102[FINESS juridique],bdd_V102[Raison sociale juridique],"")</f>
        <v>SAS MEDIPOLE DE NANCY</v>
      </c>
      <c r="E906" s="1" t="str">
        <f>_xlfn.XLOOKUP(C906,bdd_V102[FINESS juridique],bdd_V102[[Région du FINESS juridique ]],"")</f>
        <v>GRAND EST</v>
      </c>
      <c r="F906" s="1">
        <f>SUMIFS(bdd_V102[Activité combinée],bdd_V102[FINESS Géographique],A906)</f>
        <v>112753</v>
      </c>
      <c r="G906" s="1" t="str">
        <f>_xlfn.XLOOKUP(A906,bdd_V102[FINESS Géographique],bdd_V102[Validation prérequis SUN-ES],"")</f>
        <v>Non</v>
      </c>
    </row>
    <row r="907" spans="1:7">
      <c r="A907" s="1">
        <v>550000178</v>
      </c>
      <c r="B907" t="str">
        <f>_xlfn.XLOOKUP(A907,bdd_V102[FINESS Géographique],bdd_V102[[Raison sociale ]],"")</f>
        <v>POLYCLINIQUE DU PARC</v>
      </c>
      <c r="C907" s="146">
        <f>_xlfn.XLOOKUP(A907,bdd_V102[FINESS Géographique],bdd_V102[FINESS juridique],"")</f>
        <v>550000293</v>
      </c>
      <c r="D907" t="str">
        <f>_xlfn.XLOOKUP(C907,bdd_V102[FINESS juridique],bdd_V102[Raison sociale juridique],"")</f>
        <v>POLYCLINIQUE DU PARC</v>
      </c>
      <c r="E907" s="1" t="str">
        <f>_xlfn.XLOOKUP(C907,bdd_V102[FINESS juridique],bdd_V102[[Région du FINESS juridique ]],"")</f>
        <v>GRAND EST</v>
      </c>
      <c r="F907" s="1">
        <f>SUMIFS(bdd_V102[Activité combinée],bdd_V102[FINESS Géographique],A907)</f>
        <v>23509.5</v>
      </c>
      <c r="G907" s="1" t="str">
        <f>_xlfn.XLOOKUP(A907,bdd_V102[FINESS Géographique],bdd_V102[Validation prérequis SUN-ES],"")</f>
        <v>Oui</v>
      </c>
    </row>
    <row r="908" spans="1:7">
      <c r="A908" s="1">
        <v>560002081</v>
      </c>
      <c r="B908" t="str">
        <f>_xlfn.XLOOKUP(A908,bdd_V102[FINESS Géographique],bdd_V102[[Raison sociale ]],"")</f>
        <v>CLINIQUE DU GOLFE</v>
      </c>
      <c r="C908" s="146">
        <f>_xlfn.XLOOKUP(A908,bdd_V102[FINESS Géographique],bdd_V102[FINESS juridique],"")</f>
        <v>560000416</v>
      </c>
      <c r="D908" t="str">
        <f>_xlfn.XLOOKUP(C908,bdd_V102[FINESS juridique],bdd_V102[Raison sociale juridique],"")</f>
        <v>S.A CLINIQUE DU GOLFE</v>
      </c>
      <c r="E908" s="1" t="str">
        <f>_xlfn.XLOOKUP(C908,bdd_V102[FINESS juridique],bdd_V102[[Région du FINESS juridique ]],"")</f>
        <v>BRETAGNE</v>
      </c>
      <c r="F908" s="1">
        <f>SUMIFS(bdd_V102[Activité combinée],bdd_V102[FINESS Géographique],A908)</f>
        <v>14768</v>
      </c>
      <c r="G908" s="1" t="str">
        <f>_xlfn.XLOOKUP(A908,bdd_V102[FINESS Géographique],bdd_V102[Validation prérequis SUN-ES],"")</f>
        <v>Oui</v>
      </c>
    </row>
    <row r="909" spans="1:7">
      <c r="A909" s="1">
        <v>560003006</v>
      </c>
      <c r="B909" t="str">
        <f>_xlfn.XLOOKUP(A909,bdd_V102[FINESS Géographique],bdd_V102[[Raison sociale ]],"")</f>
        <v>CENTRE DE POST-CURE KERDUDO</v>
      </c>
      <c r="C909" s="146">
        <f>_xlfn.XLOOKUP(A909,bdd_V102[FINESS Géographique],bdd_V102[FINESS juridique],"")</f>
        <v>560006074</v>
      </c>
      <c r="D909" t="str">
        <f>_xlfn.XLOOKUP(C909,bdd_V102[FINESS juridique],bdd_V102[Raison sociale juridique],"")</f>
        <v>MUTUALITE BRETAGNE SANITAIRE ET SOCIAL</v>
      </c>
      <c r="E909" s="1" t="str">
        <f>_xlfn.XLOOKUP(C909,bdd_V102[FINESS juridique],bdd_V102[[Région du FINESS juridique ]],"")</f>
        <v>BRETAGNE</v>
      </c>
      <c r="F909" s="1">
        <f>SUMIFS(bdd_V102[Activité combinée],bdd_V102[FINESS Géographique],A909)</f>
        <v>3698.5</v>
      </c>
      <c r="G909" s="1" t="str">
        <f>_xlfn.XLOOKUP(A909,bdd_V102[FINESS Géographique],bdd_V102[Validation prérequis SUN-ES],"")</f>
        <v>Non</v>
      </c>
    </row>
    <row r="910" spans="1:7">
      <c r="A910" s="1">
        <v>560007510</v>
      </c>
      <c r="B910" t="str">
        <f>_xlfn.XLOOKUP(A910,bdd_V102[FINESS Géographique],bdd_V102[[Raison sociale ]],"")</f>
        <v>POLYCLINIQUE DE KERIO</v>
      </c>
      <c r="C910" s="146">
        <f>_xlfn.XLOOKUP(A910,bdd_V102[FINESS Géographique],bdd_V102[FINESS juridique],"")</f>
        <v>560001307</v>
      </c>
      <c r="D910" t="str">
        <f>_xlfn.XLOOKUP(C910,bdd_V102[FINESS juridique],bdd_V102[Raison sociale juridique],"")</f>
        <v>POLYCLINIQUE DE KERIO</v>
      </c>
      <c r="E910" s="1" t="str">
        <f>_xlfn.XLOOKUP(C910,bdd_V102[FINESS juridique],bdd_V102[[Région du FINESS juridique ]],"")</f>
        <v>BRETAGNE</v>
      </c>
      <c r="F910" s="1">
        <f>SUMIFS(bdd_V102[Activité combinée],bdd_V102[FINESS Géographique],A910)</f>
        <v>14052.5</v>
      </c>
      <c r="G910" s="1" t="str">
        <f>_xlfn.XLOOKUP(A910,bdd_V102[FINESS Géographique],bdd_V102[Validation prérequis SUN-ES],"")</f>
        <v>Oui</v>
      </c>
    </row>
    <row r="911" spans="1:7">
      <c r="A911" s="1">
        <v>560000184</v>
      </c>
      <c r="B911" t="str">
        <f>_xlfn.XLOOKUP(A911,bdd_V102[FINESS Géographique],bdd_V102[[Raison sociale ]],"")</f>
        <v>CLINIQUE DES AUGUSTINES</v>
      </c>
      <c r="C911" s="146">
        <f>_xlfn.XLOOKUP(A911,bdd_V102[FINESS Géographique],bdd_V102[FINESS juridique],"")</f>
        <v>560006017</v>
      </c>
      <c r="D911" t="str">
        <f>_xlfn.XLOOKUP(C911,bdd_V102[FINESS juridique],bdd_V102[Raison sociale juridique],"")</f>
        <v>ASSOC CLINIQUE DES AUGUSTINES</v>
      </c>
      <c r="E911" s="1" t="str">
        <f>_xlfn.XLOOKUP(C911,bdd_V102[FINESS juridique],bdd_V102[[Région du FINESS juridique ]],"")</f>
        <v>BRETAGNE</v>
      </c>
      <c r="F911" s="1">
        <f>SUMIFS(bdd_V102[Activité combinée],bdd_V102[FINESS Géographique],A911)</f>
        <v>30246</v>
      </c>
      <c r="G911" s="1" t="str">
        <f>_xlfn.XLOOKUP(A911,bdd_V102[FINESS Géographique],bdd_V102[Validation prérequis SUN-ES],"")</f>
        <v>Oui</v>
      </c>
    </row>
    <row r="912" spans="1:7">
      <c r="A912" s="1">
        <v>560027377</v>
      </c>
      <c r="B912" t="str">
        <f>_xlfn.XLOOKUP(A912,bdd_V102[FINESS Géographique],bdd_V102[[Raison sociale ]],"")</f>
        <v>ASS DES AUGUSTINES SITE CH MALESTROIT</v>
      </c>
      <c r="C912" s="146">
        <f>_xlfn.XLOOKUP(A912,bdd_V102[FINESS Géographique],bdd_V102[FINESS juridique],"")</f>
        <v>560006017</v>
      </c>
      <c r="D912" t="str">
        <f>_xlfn.XLOOKUP(C912,bdd_V102[FINESS juridique],bdd_V102[Raison sociale juridique],"")</f>
        <v>ASSOC CLINIQUE DES AUGUSTINES</v>
      </c>
      <c r="E912" s="1" t="str">
        <f>_xlfn.XLOOKUP(C912,bdd_V102[FINESS juridique],bdd_V102[[Région du FINESS juridique ]],"")</f>
        <v>BRETAGNE</v>
      </c>
      <c r="F912" s="1">
        <f>SUMIFS(bdd_V102[Activité combinée],bdd_V102[FINESS Géographique],A912)</f>
        <v>953.5</v>
      </c>
      <c r="G912" s="1" t="str">
        <f>_xlfn.XLOOKUP(A912,bdd_V102[FINESS Géographique],bdd_V102[Validation prérequis SUN-ES],"")</f>
        <v>Non</v>
      </c>
    </row>
    <row r="913" spans="1:7">
      <c r="A913" s="1">
        <v>220000475</v>
      </c>
      <c r="B913" t="str">
        <f>_xlfn.XLOOKUP(A913,bdd_V102[FINESS Géographique],bdd_V102[[Raison sociale ]],"")</f>
        <v>CENTRE SOINS DE SUITE LES CHATELETS</v>
      </c>
      <c r="C913" s="146">
        <f>_xlfn.XLOOKUP(A913,bdd_V102[FINESS Géographique],bdd_V102[FINESS juridique],"")</f>
        <v>560006074</v>
      </c>
      <c r="D913" t="str">
        <f>_xlfn.XLOOKUP(C913,bdd_V102[FINESS juridique],bdd_V102[Raison sociale juridique],"")</f>
        <v>MUTUALITE BRETAGNE SANITAIRE ET SOCIAL</v>
      </c>
      <c r="E913" s="1" t="str">
        <f>_xlfn.XLOOKUP(C913,bdd_V102[FINESS juridique],bdd_V102[[Région du FINESS juridique ]],"")</f>
        <v>BRETAGNE</v>
      </c>
      <c r="F913" s="1">
        <f>SUMIFS(bdd_V102[Activité combinée],bdd_V102[FINESS Géographique],A913)</f>
        <v>15812.5</v>
      </c>
      <c r="G913" s="1" t="str">
        <f>_xlfn.XLOOKUP(A913,bdd_V102[FINESS Géographique],bdd_V102[Validation prérequis SUN-ES],"")</f>
        <v>Oui</v>
      </c>
    </row>
    <row r="914" spans="1:7">
      <c r="A914" s="1">
        <v>560000390</v>
      </c>
      <c r="B914" t="str">
        <f>_xlfn.XLOOKUP(A914,bdd_V102[FINESS Géographique],bdd_V102[[Raison sociale ]],"")</f>
        <v>CENTRE DE POSTCURE LE PHARE</v>
      </c>
      <c r="C914" s="146">
        <f>_xlfn.XLOOKUP(A914,bdd_V102[FINESS Géographique],bdd_V102[FINESS juridique],"")</f>
        <v>560006074</v>
      </c>
      <c r="D914" t="str">
        <f>_xlfn.XLOOKUP(C914,bdd_V102[FINESS juridique],bdd_V102[Raison sociale juridique],"")</f>
        <v>MUTUALITE BRETAGNE SANITAIRE ET SOCIAL</v>
      </c>
      <c r="E914" s="1" t="str">
        <f>_xlfn.XLOOKUP(C914,bdd_V102[FINESS juridique],bdd_V102[[Région du FINESS juridique ]],"")</f>
        <v>BRETAGNE</v>
      </c>
      <c r="F914" s="1">
        <f>SUMIFS(bdd_V102[Activité combinée],bdd_V102[FINESS Géographique],A914)</f>
        <v>4088.5</v>
      </c>
      <c r="G914" s="1" t="str">
        <f>_xlfn.XLOOKUP(A914,bdd_V102[FINESS Géographique],bdd_V102[Validation prérequis SUN-ES],"")</f>
        <v>Non</v>
      </c>
    </row>
    <row r="915" spans="1:7">
      <c r="A915" s="1">
        <v>560002024</v>
      </c>
      <c r="B915" t="str">
        <f>_xlfn.XLOOKUP(A915,bdd_V102[FINESS Géographique],bdd_V102[[Raison sociale ]],"")</f>
        <v>CTRE DE REED.FONCTIONNELLE DE KERPAPE</v>
      </c>
      <c r="C915" s="146">
        <f>_xlfn.XLOOKUP(A915,bdd_V102[FINESS Géographique],bdd_V102[FINESS juridique],"")</f>
        <v>560006074</v>
      </c>
      <c r="D915" t="str">
        <f>_xlfn.XLOOKUP(C915,bdd_V102[FINESS juridique],bdd_V102[Raison sociale juridique],"")</f>
        <v>MUTUALITE BRETAGNE SANITAIRE ET SOCIAL</v>
      </c>
      <c r="E915" s="1" t="str">
        <f>_xlfn.XLOOKUP(C915,bdd_V102[FINESS juridique],bdd_V102[[Région du FINESS juridique ]],"")</f>
        <v>BRETAGNE</v>
      </c>
      <c r="F915" s="1">
        <f>SUMIFS(bdd_V102[Activité combinée],bdd_V102[FINESS Géographique],A915)</f>
        <v>46197.5</v>
      </c>
      <c r="G915" s="1" t="str">
        <f>_xlfn.XLOOKUP(A915,bdd_V102[FINESS Géographique],bdd_V102[Validation prérequis SUN-ES],"")</f>
        <v>Oui</v>
      </c>
    </row>
    <row r="916" spans="1:7">
      <c r="A916" s="1">
        <v>560008799</v>
      </c>
      <c r="B916" t="str">
        <f>_xlfn.XLOOKUP(A916,bdd_V102[FINESS Géographique],bdd_V102[[Raison sociale ]],"")</f>
        <v>HÔPITAL PRIVE OCEANE</v>
      </c>
      <c r="C916" s="146">
        <f>_xlfn.XLOOKUP(A916,bdd_V102[FINESS Géographique],bdd_V102[FINESS juridique],"")</f>
        <v>560013989</v>
      </c>
      <c r="D916" t="str">
        <f>_xlfn.XLOOKUP(C916,bdd_V102[FINESS juridique],bdd_V102[Raison sociale juridique],"")</f>
        <v>SOCIETE D'EXPLOITATION OCEANE</v>
      </c>
      <c r="E916" s="1" t="str">
        <f>_xlfn.XLOOKUP(C916,bdd_V102[FINESS juridique],bdd_V102[[Région du FINESS juridique ]],"")</f>
        <v>BRETAGNE</v>
      </c>
      <c r="F916" s="1">
        <f>SUMIFS(bdd_V102[Activité combinée],bdd_V102[FINESS Géographique],A916)</f>
        <v>113926.5</v>
      </c>
      <c r="G916" s="1" t="str">
        <f>_xlfn.XLOOKUP(A916,bdd_V102[FINESS Géographique],bdd_V102[Validation prérequis SUN-ES],"")</f>
        <v>Oui</v>
      </c>
    </row>
    <row r="917" spans="1:7">
      <c r="A917" s="1">
        <v>560018509</v>
      </c>
      <c r="B917" t="str">
        <f>_xlfn.XLOOKUP(A917,bdd_V102[FINESS Géographique],bdd_V102[[Raison sociale ]],"")</f>
        <v>HAD DE L'AVEN A ETEL</v>
      </c>
      <c r="C917" s="146">
        <f>_xlfn.XLOOKUP(A917,bdd_V102[FINESS Géographique],bdd_V102[FINESS juridique],"")</f>
        <v>560018459</v>
      </c>
      <c r="D917" t="str">
        <f>_xlfn.XLOOKUP(C917,bdd_V102[FINESS juridique],bdd_V102[Raison sociale juridique],"")</f>
        <v>HOPITAL A DOMICILE DE L'AVEN A ETEL</v>
      </c>
      <c r="E917" s="1" t="str">
        <f>_xlfn.XLOOKUP(C917,bdd_V102[FINESS juridique],bdd_V102[[Région du FINESS juridique ]],"")</f>
        <v>BRETAGNE</v>
      </c>
      <c r="F917" s="1">
        <f>SUMIFS(bdd_V102[Activité combinée],bdd_V102[FINESS Géographique],A917)</f>
        <v>29777.5</v>
      </c>
      <c r="G917" s="1" t="str">
        <f>_xlfn.XLOOKUP(A917,bdd_V102[FINESS Géographique],bdd_V102[Validation prérequis SUN-ES],"")</f>
        <v>Oui</v>
      </c>
    </row>
    <row r="918" spans="1:7">
      <c r="A918" s="1">
        <v>560000242</v>
      </c>
      <c r="B918" t="str">
        <f>_xlfn.XLOOKUP(A918,bdd_V102[FINESS Géographique],bdd_V102[[Raison sociale ]],"")</f>
        <v>CPCR  BILLIERS</v>
      </c>
      <c r="C918" s="146">
        <f>_xlfn.XLOOKUP(A918,bdd_V102[FINESS Géographique],bdd_V102[FINESS juridique],"")</f>
        <v>560022246</v>
      </c>
      <c r="D918" t="str">
        <f>_xlfn.XLOOKUP(C918,bdd_V102[FINESS juridique],bdd_V102[Raison sociale juridique],"")</f>
        <v>CPRB DE BILLIERS</v>
      </c>
      <c r="E918" s="1" t="str">
        <f>_xlfn.XLOOKUP(C918,bdd_V102[FINESS juridique],bdd_V102[[Région du FINESS juridique ]],"")</f>
        <v>BRETAGNE</v>
      </c>
      <c r="F918" s="1">
        <f>SUMIFS(bdd_V102[Activité combinée],bdd_V102[FINESS Géographique],A918)</f>
        <v>11284</v>
      </c>
      <c r="G918" s="1" t="str">
        <f>_xlfn.XLOOKUP(A918,bdd_V102[FINESS Géographique],bdd_V102[Validation prérequis SUN-ES],"")</f>
        <v>Oui</v>
      </c>
    </row>
    <row r="919" spans="1:7">
      <c r="A919" s="1">
        <v>560002933</v>
      </c>
      <c r="B919" t="str">
        <f>_xlfn.XLOOKUP(A919,bdd_V102[FINESS Géographique],bdd_V102[[Raison sociale ]],"")</f>
        <v>CLINIQUE MUTUALISTE PORTE DE L'ORIENT</v>
      </c>
      <c r="C919" s="146">
        <f>_xlfn.XLOOKUP(A919,bdd_V102[FINESS Géographique],bdd_V102[FINESS juridique],"")</f>
        <v>560026965</v>
      </c>
      <c r="D919" t="str">
        <f>_xlfn.XLOOKUP(C919,bdd_V102[FINESS juridique],bdd_V102[Raison sociale juridique],"")</f>
        <v>UG CLIN MUTUALISTE PORTE DE L'ORIENT</v>
      </c>
      <c r="E919" s="1" t="str">
        <f>_xlfn.XLOOKUP(C919,bdd_V102[FINESS juridique],bdd_V102[[Région du FINESS juridique ]],"")</f>
        <v>BRETAGNE</v>
      </c>
      <c r="F919" s="1">
        <f>SUMIFS(bdd_V102[Activité combinée],bdd_V102[FINESS Géographique],A919)</f>
        <v>38619.5</v>
      </c>
      <c r="G919" s="1" t="str">
        <f>_xlfn.XLOOKUP(A919,bdd_V102[FINESS Géographique],bdd_V102[Validation prérequis SUN-ES],"")</f>
        <v>Oui</v>
      </c>
    </row>
    <row r="920" spans="1:7">
      <c r="A920" s="1">
        <v>560029068</v>
      </c>
      <c r="B920" t="str">
        <f>_xlfn.XLOOKUP(A920,bdd_V102[FINESS Géographique],bdd_V102[[Raison sociale ]],"")</f>
        <v>GCS CLINIQUE DU TER</v>
      </c>
      <c r="C920" s="146">
        <f>_xlfn.XLOOKUP(A920,bdd_V102[FINESS Géographique],bdd_V102[FINESS juridique],"")</f>
        <v>560029050</v>
      </c>
      <c r="D920" t="str">
        <f>_xlfn.XLOOKUP(C920,bdd_V102[FINESS juridique],bdd_V102[Raison sociale juridique],"")</f>
        <v>GCS CLINIQUE DU TER</v>
      </c>
      <c r="E920" s="1" t="str">
        <f>_xlfn.XLOOKUP(C920,bdd_V102[FINESS juridique],bdd_V102[[Région du FINESS juridique ]],"")</f>
        <v>BRETAGNE</v>
      </c>
      <c r="F920" s="1">
        <f>SUMIFS(bdd_V102[Activité combinée],bdd_V102[FINESS Géographique],A920)</f>
        <v>19852</v>
      </c>
      <c r="G920" s="1" t="str">
        <f>_xlfn.XLOOKUP(A920,bdd_V102[FINESS Géographique],bdd_V102[Validation prérequis SUN-ES],"")</f>
        <v>Oui</v>
      </c>
    </row>
    <row r="921" spans="1:7">
      <c r="A921" s="1">
        <v>570000083</v>
      </c>
      <c r="B921" t="str">
        <f>_xlfn.XLOOKUP(A921,bdd_V102[FINESS Géographique],bdd_V102[[Raison sociale ]],"")</f>
        <v>CLINIQUE SAINT NABOR DE SAINT AVOLD</v>
      </c>
      <c r="C921" s="146">
        <f>_xlfn.XLOOKUP(A921,bdd_V102[FINESS Géographique],bdd_V102[FINESS juridique],"")</f>
        <v>570000729</v>
      </c>
      <c r="D921" t="str">
        <f>_xlfn.XLOOKUP(C921,bdd_V102[FINESS juridique],bdd_V102[Raison sociale juridique],"")</f>
        <v>SA CLINIQUE ST NABOR</v>
      </c>
      <c r="E921" s="1" t="str">
        <f>_xlfn.XLOOKUP(C921,bdd_V102[FINESS juridique],bdd_V102[[Région du FINESS juridique ]],"")</f>
        <v>GRAND EST</v>
      </c>
      <c r="F921" s="1">
        <f>SUMIFS(bdd_V102[Activité combinée],bdd_V102[FINESS Géographique],A921)</f>
        <v>27023.5</v>
      </c>
      <c r="G921" s="1" t="str">
        <f>_xlfn.XLOOKUP(A921,bdd_V102[FINESS Géographique],bdd_V102[Validation prérequis SUN-ES],"")</f>
        <v>Oui</v>
      </c>
    </row>
    <row r="922" spans="1:7">
      <c r="A922" s="1">
        <v>570000356</v>
      </c>
      <c r="B922" t="str">
        <f>_xlfn.XLOOKUP(A922,bdd_V102[FINESS Géographique],bdd_V102[[Raison sociale ]],"")</f>
        <v>CLINIQUE AMBROISE PARE DE THIONVILLE</v>
      </c>
      <c r="C922" s="146">
        <f>_xlfn.XLOOKUP(A922,bdd_V102[FINESS Géographique],bdd_V102[FINESS juridique],"")</f>
        <v>570000919</v>
      </c>
      <c r="D922" t="str">
        <f>_xlfn.XLOOKUP(C922,bdd_V102[FINESS juridique],bdd_V102[Raison sociale juridique],"")</f>
        <v>SARL CLINIQUE AMBROISE PARE</v>
      </c>
      <c r="E922" s="1" t="str">
        <f>_xlfn.XLOOKUP(C922,bdd_V102[FINESS juridique],bdd_V102[[Région du FINESS juridique ]],"")</f>
        <v>GRAND EST</v>
      </c>
      <c r="F922" s="1">
        <f>SUMIFS(bdd_V102[Activité combinée],bdd_V102[FINESS Géographique],A922)</f>
        <v>27128</v>
      </c>
      <c r="G922" s="1" t="str">
        <f>_xlfn.XLOOKUP(A922,bdd_V102[FINESS Géographique],bdd_V102[Validation prérequis SUN-ES],"")</f>
        <v>Oui</v>
      </c>
    </row>
    <row r="923" spans="1:7">
      <c r="A923" s="1">
        <v>570000646</v>
      </c>
      <c r="B923" t="str">
        <f>_xlfn.XLOOKUP(A923,bdd_V102[FINESS Géographique],bdd_V102[[Raison sociale ]],"")</f>
        <v>HOPITAL-CLINIQUE CLAUDE BERNARD</v>
      </c>
      <c r="C923" s="146">
        <f>_xlfn.XLOOKUP(A923,bdd_V102[FINESS Géographique],bdd_V102[FINESS juridique],"")</f>
        <v>570001115</v>
      </c>
      <c r="D923" t="str">
        <f>_xlfn.XLOOKUP(C923,bdd_V102[FINESS juridique],bdd_V102[Raison sociale juridique],"")</f>
        <v>SA HOPITAL CLINIQUE CLAUDE BERNARD</v>
      </c>
      <c r="E923" s="1" t="str">
        <f>_xlfn.XLOOKUP(C923,bdd_V102[FINESS juridique],bdd_V102[[Région du FINESS juridique ]],"")</f>
        <v>GRAND EST</v>
      </c>
      <c r="F923" s="1">
        <f>SUMIFS(bdd_V102[Activité combinée],bdd_V102[FINESS Géographique],A923)</f>
        <v>99527</v>
      </c>
      <c r="G923" s="1" t="str">
        <f>_xlfn.XLOOKUP(A923,bdd_V102[FINESS Géographique],bdd_V102[Validation prérequis SUN-ES],"")</f>
        <v>Oui</v>
      </c>
    </row>
    <row r="924" spans="1:7">
      <c r="A924" s="1">
        <v>570002287</v>
      </c>
      <c r="B924" t="str">
        <f>_xlfn.XLOOKUP(A924,bdd_V102[FINESS Géographique],bdd_V102[[Raison sociale ]],"")</f>
        <v>MAISON DE SANTE STE MARGUERITE NOVEANT</v>
      </c>
      <c r="C924" s="146">
        <f>_xlfn.XLOOKUP(A924,bdd_V102[FINESS Géographique],bdd_V102[FINESS juridique],"")</f>
        <v>570001230</v>
      </c>
      <c r="D924" t="str">
        <f>_xlfn.XLOOKUP(C924,bdd_V102[FINESS juridique],bdd_V102[Raison sociale juridique],"")</f>
        <v>MAISON DE SANTE SAINTE MARGUERITE</v>
      </c>
      <c r="E924" s="1" t="str">
        <f>_xlfn.XLOOKUP(C924,bdd_V102[FINESS juridique],bdd_V102[[Région du FINESS juridique ]],"")</f>
        <v>GRAND EST</v>
      </c>
      <c r="F924" s="1">
        <f>SUMIFS(bdd_V102[Activité combinée],bdd_V102[FINESS Géographique],A924)</f>
        <v>14047.5</v>
      </c>
      <c r="G924" s="1" t="str">
        <f>_xlfn.XLOOKUP(A924,bdd_V102[FINESS Géographique],bdd_V102[Validation prérequis SUN-ES],"")</f>
        <v>Oui</v>
      </c>
    </row>
    <row r="925" spans="1:7">
      <c r="A925" s="1">
        <v>710978347</v>
      </c>
      <c r="B925" t="str">
        <f>_xlfn.XLOOKUP(A925,bdd_V102[FINESS Géographique],bdd_V102[[Raison sociale ]],"")</f>
        <v>HOTEL DIEU DU CREUSOT</v>
      </c>
      <c r="C925" s="146">
        <f>_xlfn.XLOOKUP(A925,bdd_V102[FINESS Géographique],bdd_V102[FINESS juridique],"")</f>
        <v>570010181</v>
      </c>
      <c r="D925" t="str">
        <f>_xlfn.XLOOKUP(C925,bdd_V102[FINESS juridique],bdd_V102[Raison sociale juridique],"")</f>
        <v>ASSOCIATION GROUPE SOS SANTE</v>
      </c>
      <c r="E925" s="1" t="str">
        <f>_xlfn.XLOOKUP(C925,bdd_V102[FINESS juridique],bdd_V102[[Région du FINESS juridique ]],"")</f>
        <v>GRAND EST</v>
      </c>
      <c r="F925" s="1">
        <f>SUMIFS(bdd_V102[Activité combinée],bdd_V102[FINESS Géographique],A925)</f>
        <v>56895</v>
      </c>
      <c r="G925" s="1" t="str">
        <f>_xlfn.XLOOKUP(A925,bdd_V102[FINESS Géographique],bdd_V102[Validation prérequis SUN-ES],"")</f>
        <v>Oui</v>
      </c>
    </row>
    <row r="926" spans="1:7">
      <c r="A926" s="1">
        <v>540001096</v>
      </c>
      <c r="B926" t="str">
        <f>_xlfn.XLOOKUP(A926,bdd_V102[FINESS Géographique],bdd_V102[[Raison sociale ]],"")</f>
        <v>CH DE MT ST MARTIN (GROUPE SOS SANTE)</v>
      </c>
      <c r="C926" s="146">
        <f>_xlfn.XLOOKUP(A926,bdd_V102[FINESS Géographique],bdd_V102[FINESS juridique],"")</f>
        <v>570010181</v>
      </c>
      <c r="D926" t="str">
        <f>_xlfn.XLOOKUP(C926,bdd_V102[FINESS juridique],bdd_V102[Raison sociale juridique],"")</f>
        <v>ASSOCIATION GROUPE SOS SANTE</v>
      </c>
      <c r="E926" s="1" t="str">
        <f>_xlfn.XLOOKUP(C926,bdd_V102[FINESS juridique],bdd_V102[[Région du FINESS juridique ]],"")</f>
        <v>GRAND EST</v>
      </c>
      <c r="F926" s="1">
        <f>SUMIFS(bdd_V102[Activité combinée],bdd_V102[FINESS Géographique],A926)</f>
        <v>55062</v>
      </c>
      <c r="G926" s="1" t="str">
        <f>_xlfn.XLOOKUP(A926,bdd_V102[FINESS Géographique],bdd_V102[Validation prérequis SUN-ES],"")</f>
        <v>Oui</v>
      </c>
    </row>
    <row r="927" spans="1:7">
      <c r="A927" s="1">
        <v>540009859</v>
      </c>
      <c r="B927" t="str">
        <f>_xlfn.XLOOKUP(A927,bdd_V102[FINESS Géographique],bdd_V102[[Raison sociale ]],"")</f>
        <v>USLD CH HOTEL DIEU MSM SOS SANTE</v>
      </c>
      <c r="C927" s="146">
        <f>_xlfn.XLOOKUP(A927,bdd_V102[FINESS Géographique],bdd_V102[FINESS juridique],"")</f>
        <v>570010181</v>
      </c>
      <c r="D927" t="str">
        <f>_xlfn.XLOOKUP(C927,bdd_V102[FINESS juridique],bdd_V102[Raison sociale juridique],"")</f>
        <v>ASSOCIATION GROUPE SOS SANTE</v>
      </c>
      <c r="E927" s="1" t="str">
        <f>_xlfn.XLOOKUP(C927,bdd_V102[FINESS juridique],bdd_V102[[Région du FINESS juridique ]],"")</f>
        <v>GRAND EST</v>
      </c>
      <c r="F927" s="1">
        <f>SUMIFS(bdd_V102[Activité combinée],bdd_V102[FINESS Géographique],A927)</f>
        <v>3628.5</v>
      </c>
      <c r="G927" s="1" t="str">
        <f>_xlfn.XLOOKUP(A927,bdd_V102[FINESS Géographique],bdd_V102[Validation prérequis SUN-ES],"")</f>
        <v>Non</v>
      </c>
    </row>
    <row r="928" spans="1:7">
      <c r="A928" s="1">
        <v>570000166</v>
      </c>
      <c r="B928" t="str">
        <f>_xlfn.XLOOKUP(A928,bdd_V102[FINESS Géographique],bdd_V102[[Raison sociale ]],"")</f>
        <v>CTRE DE GERIATRIE FORBACH - SOS SANTE</v>
      </c>
      <c r="C928" s="146">
        <f>_xlfn.XLOOKUP(A928,bdd_V102[FINESS Géographique],bdd_V102[FINESS juridique],"")</f>
        <v>570010181</v>
      </c>
      <c r="D928" t="str">
        <f>_xlfn.XLOOKUP(C928,bdd_V102[FINESS juridique],bdd_V102[Raison sociale juridique],"")</f>
        <v>ASSOCIATION GROUPE SOS SANTE</v>
      </c>
      <c r="E928" s="1" t="str">
        <f>_xlfn.XLOOKUP(C928,bdd_V102[FINESS juridique],bdd_V102[[Région du FINESS juridique ]],"")</f>
        <v>GRAND EST</v>
      </c>
      <c r="F928" s="1">
        <f>SUMIFS(bdd_V102[Activité combinée],bdd_V102[FINESS Géographique],A928)</f>
        <v>11551.5</v>
      </c>
      <c r="G928" s="1" t="str">
        <f>_xlfn.XLOOKUP(A928,bdd_V102[FINESS Géographique],bdd_V102[Validation prérequis SUN-ES],"")</f>
        <v>Oui</v>
      </c>
    </row>
    <row r="929" spans="1:7">
      <c r="A929" s="1">
        <v>570000216</v>
      </c>
      <c r="B929" t="str">
        <f>_xlfn.XLOOKUP(A929,bdd_V102[FINESS Géographique],bdd_V102[[Raison sociale ]],"")</f>
        <v>HOPITAL DE SAINT AVOLD - SOS SANTE</v>
      </c>
      <c r="C929" s="146">
        <f>_xlfn.XLOOKUP(A929,bdd_V102[FINESS Géographique],bdd_V102[FINESS juridique],"")</f>
        <v>570010181</v>
      </c>
      <c r="D929" t="str">
        <f>_xlfn.XLOOKUP(C929,bdd_V102[FINESS juridique],bdd_V102[Raison sociale juridique],"")</f>
        <v>ASSOCIATION GROUPE SOS SANTE</v>
      </c>
      <c r="E929" s="1" t="str">
        <f>_xlfn.XLOOKUP(C929,bdd_V102[FINESS juridique],bdd_V102[[Région du FINESS juridique ]],"")</f>
        <v>GRAND EST</v>
      </c>
      <c r="F929" s="1">
        <f>SUMIFS(bdd_V102[Activité combinée],bdd_V102[FINESS Géographique],A929)</f>
        <v>84266</v>
      </c>
      <c r="G929" s="1" t="str">
        <f>_xlfn.XLOOKUP(A929,bdd_V102[FINESS Géographique],bdd_V102[Validation prérequis SUN-ES],"")</f>
        <v>Oui</v>
      </c>
    </row>
    <row r="930" spans="1:7">
      <c r="A930" s="1">
        <v>570000455</v>
      </c>
      <c r="B930" t="str">
        <f>_xlfn.XLOOKUP(A930,bdd_V102[FINESS Géographique],bdd_V102[[Raison sociale ]],"")</f>
        <v>HOPITAL DE CHATEAU-SALINS - SOS SANTE</v>
      </c>
      <c r="C930" s="146">
        <f>_xlfn.XLOOKUP(A930,bdd_V102[FINESS Géographique],bdd_V102[FINESS juridique],"")</f>
        <v>570010181</v>
      </c>
      <c r="D930" t="str">
        <f>_xlfn.XLOOKUP(C930,bdd_V102[FINESS juridique],bdd_V102[Raison sociale juridique],"")</f>
        <v>ASSOCIATION GROUPE SOS SANTE</v>
      </c>
      <c r="E930" s="1" t="str">
        <f>_xlfn.XLOOKUP(C930,bdd_V102[FINESS juridique],bdd_V102[[Région du FINESS juridique ]],"")</f>
        <v>GRAND EST</v>
      </c>
      <c r="F930" s="1">
        <f>SUMIFS(bdd_V102[Activité combinée],bdd_V102[FINESS Géographique],A930)</f>
        <v>13365</v>
      </c>
      <c r="G930" s="1" t="str">
        <f>_xlfn.XLOOKUP(A930,bdd_V102[FINESS Géographique],bdd_V102[Validation prérequis SUN-ES],"")</f>
        <v>Oui</v>
      </c>
    </row>
    <row r="931" spans="1:7">
      <c r="A931" s="1">
        <v>570003079</v>
      </c>
      <c r="B931" t="str">
        <f>_xlfn.XLOOKUP(A931,bdd_V102[FINESS Géographique],bdd_V102[[Raison sociale ]],"")</f>
        <v>CENTRE DE GERIATRIE LE KEM - SOS SANTE</v>
      </c>
      <c r="C931" s="146">
        <f>_xlfn.XLOOKUP(A931,bdd_V102[FINESS Géographique],bdd_V102[FINESS juridique],"")</f>
        <v>570010181</v>
      </c>
      <c r="D931" t="str">
        <f>_xlfn.XLOOKUP(C931,bdd_V102[FINESS juridique],bdd_V102[Raison sociale juridique],"")</f>
        <v>ASSOCIATION GROUPE SOS SANTE</v>
      </c>
      <c r="E931" s="1" t="str">
        <f>_xlfn.XLOOKUP(C931,bdd_V102[FINESS juridique],bdd_V102[[Région du FINESS juridique ]],"")</f>
        <v>GRAND EST</v>
      </c>
      <c r="F931" s="1">
        <f>SUMIFS(bdd_V102[Activité combinée],bdd_V102[FINESS Géographique],A931)</f>
        <v>31263</v>
      </c>
      <c r="G931" s="1" t="str">
        <f>_xlfn.XLOOKUP(A931,bdd_V102[FINESS Géographique],bdd_V102[Validation prérequis SUN-ES],"")</f>
        <v>Oui</v>
      </c>
    </row>
    <row r="932" spans="1:7">
      <c r="A932" s="1">
        <v>750150286</v>
      </c>
      <c r="B932" t="str">
        <f>_xlfn.XLOOKUP(A932,bdd_V102[FINESS Géographique],bdd_V102[[Raison sociale ]],"")</f>
        <v>HOPITAL JEAN JAURES</v>
      </c>
      <c r="C932" s="146">
        <f>_xlfn.XLOOKUP(A932,bdd_V102[FINESS Géographique],bdd_V102[FINESS juridique],"")</f>
        <v>570010181</v>
      </c>
      <c r="D932" t="str">
        <f>_xlfn.XLOOKUP(C932,bdd_V102[FINESS juridique],bdd_V102[Raison sociale juridique],"")</f>
        <v>ASSOCIATION GROUPE SOS SANTE</v>
      </c>
      <c r="E932" s="1" t="str">
        <f>_xlfn.XLOOKUP(C932,bdd_V102[FINESS juridique],bdd_V102[[Région du FINESS juridique ]],"")</f>
        <v>GRAND EST</v>
      </c>
      <c r="F932" s="1">
        <f>SUMIFS(bdd_V102[Activité combinée],bdd_V102[FINESS Géographique],A932)</f>
        <v>16610.5</v>
      </c>
      <c r="G932" s="1" t="str">
        <f>_xlfn.XLOOKUP(A932,bdd_V102[FINESS Géographique],bdd_V102[Validation prérequis SUN-ES],"")</f>
        <v>Oui</v>
      </c>
    </row>
    <row r="933" spans="1:7">
      <c r="A933" s="1">
        <v>940700040</v>
      </c>
      <c r="B933" t="str">
        <f>_xlfn.XLOOKUP(A933,bdd_V102[FINESS Géographique],bdd_V102[[Raison sociale ]],"")</f>
        <v>CENTRE DE READAPTATION FONCTIONNELLE</v>
      </c>
      <c r="C933" s="146">
        <f>_xlfn.XLOOKUP(A933,bdd_V102[FINESS Géographique],bdd_V102[FINESS juridique],"")</f>
        <v>570010181</v>
      </c>
      <c r="D933" t="str">
        <f>_xlfn.XLOOKUP(C933,bdd_V102[FINESS juridique],bdd_V102[Raison sociale juridique],"")</f>
        <v>ASSOCIATION GROUPE SOS SANTE</v>
      </c>
      <c r="E933" s="1" t="str">
        <f>_xlfn.XLOOKUP(C933,bdd_V102[FINESS juridique],bdd_V102[[Région du FINESS juridique ]],"")</f>
        <v>GRAND EST</v>
      </c>
      <c r="F933" s="1">
        <f>SUMIFS(bdd_V102[Activité combinée],bdd_V102[FINESS Géographique],A933)</f>
        <v>14422</v>
      </c>
      <c r="G933" s="1" t="str">
        <f>_xlfn.XLOOKUP(A933,bdd_V102[FINESS Géographique],bdd_V102[Validation prérequis SUN-ES],"")</f>
        <v>Oui</v>
      </c>
    </row>
    <row r="934" spans="1:7">
      <c r="A934" s="1">
        <v>570000828</v>
      </c>
      <c r="B934" t="str">
        <f>_xlfn.XLOOKUP(A934,bdd_V102[FINESS Géographique],bdd_V102[[Raison sociale ]],"")</f>
        <v>CTRE POST CURE LA FONTENELLE MAIZEROY</v>
      </c>
      <c r="C934" s="146">
        <f>_xlfn.XLOOKUP(A934,bdd_V102[FINESS Géographique],bdd_V102[FINESS juridique],"")</f>
        <v>570011452</v>
      </c>
      <c r="D934" t="str">
        <f>_xlfn.XLOOKUP(C934,bdd_V102[FINESS juridique],bdd_V102[Raison sociale juridique],"")</f>
        <v>COMITE DEP. PREVENTION ALCOOLISME</v>
      </c>
      <c r="E934" s="1" t="str">
        <f>_xlfn.XLOOKUP(C934,bdd_V102[FINESS juridique],bdd_V102[[Région du FINESS juridique ]],"")</f>
        <v>GRAND EST</v>
      </c>
      <c r="F934" s="1">
        <f>SUMIFS(bdd_V102[Activité combinée],bdd_V102[FINESS Géographique],A934)</f>
        <v>7426</v>
      </c>
      <c r="G934" s="1" t="str">
        <f>_xlfn.XLOOKUP(A934,bdd_V102[FINESS Géographique],bdd_V102[Validation prérequis SUN-ES],"")</f>
        <v>Oui</v>
      </c>
    </row>
    <row r="935" spans="1:7">
      <c r="A935" s="1">
        <v>570000364</v>
      </c>
      <c r="B935" t="str">
        <f>_xlfn.XLOOKUP(A935,bdd_V102[FINESS Géographique],bdd_V102[[Raison sociale ]],"")</f>
        <v>CLINIQUE NOTRE DAME DE THIONVILLE</v>
      </c>
      <c r="C935" s="146">
        <f>_xlfn.XLOOKUP(A935,bdd_V102[FINESS Géographique],bdd_V102[FINESS juridique],"")</f>
        <v>570011569</v>
      </c>
      <c r="D935" t="str">
        <f>_xlfn.XLOOKUP(C935,bdd_V102[FINESS juridique],bdd_V102[Raison sociale juridique],"")</f>
        <v>SE DE LA  CLINIQUE NOTRE DAME</v>
      </c>
      <c r="E935" s="1" t="str">
        <f>_xlfn.XLOOKUP(C935,bdd_V102[FINESS juridique],bdd_V102[[Région du FINESS juridique ]],"")</f>
        <v>GRAND EST</v>
      </c>
      <c r="F935" s="1">
        <f>SUMIFS(bdd_V102[Activité combinée],bdd_V102[FINESS Géographique],A935)</f>
        <v>11240</v>
      </c>
      <c r="G935" s="1" t="str">
        <f>_xlfn.XLOOKUP(A935,bdd_V102[FINESS Géographique],bdd_V102[Validation prérequis SUN-ES],"")</f>
        <v>Oui</v>
      </c>
    </row>
    <row r="936" spans="1:7">
      <c r="A936" s="1">
        <v>570001057</v>
      </c>
      <c r="B936" t="str">
        <f>_xlfn.XLOOKUP(A936,bdd_V102[FINESS Géographique],bdd_V102[[Raison sociale ]],"")</f>
        <v>HOPITAL BELLE-ISLE DE METZ - HPM</v>
      </c>
      <c r="C936" s="146">
        <f>_xlfn.XLOOKUP(A936,bdd_V102[FINESS Géographique],bdd_V102[FINESS juridique],"")</f>
        <v>570023630</v>
      </c>
      <c r="D936" t="str">
        <f>_xlfn.XLOOKUP(C936,bdd_V102[FINESS juridique],bdd_V102[Raison sociale juridique],"")</f>
        <v>HOPITAUX PRIVES DE METZ (HPM)</v>
      </c>
      <c r="E936" s="1" t="str">
        <f>_xlfn.XLOOKUP(C936,bdd_V102[FINESS juridique],bdd_V102[[Région du FINESS juridique ]],"")</f>
        <v>GRAND EST</v>
      </c>
      <c r="F936" s="1">
        <f>SUMIFS(bdd_V102[Activité combinée],bdd_V102[FINESS Géographique],A936)</f>
        <v>35535.5</v>
      </c>
      <c r="G936" s="1" t="str">
        <f>_xlfn.XLOOKUP(A936,bdd_V102[FINESS Géographique],bdd_V102[Validation prérequis SUN-ES],"")</f>
        <v>Oui</v>
      </c>
    </row>
    <row r="937" spans="1:7">
      <c r="A937" s="1">
        <v>570003947</v>
      </c>
      <c r="B937" t="str">
        <f>_xlfn.XLOOKUP(A937,bdd_V102[FINESS Géographique],bdd_V102[[Raison sociale ]],"")</f>
        <v>USLD HOPITAL STE BLANDINE DE METZ</v>
      </c>
      <c r="C937" s="146">
        <f>_xlfn.XLOOKUP(A937,bdd_V102[FINESS Géographique],bdd_V102[FINESS juridique],"")</f>
        <v>570023630</v>
      </c>
      <c r="D937" t="str">
        <f>_xlfn.XLOOKUP(C937,bdd_V102[FINESS juridique],bdd_V102[Raison sociale juridique],"")</f>
        <v>HOPITAUX PRIVES DE METZ (HPM)</v>
      </c>
      <c r="E937" s="1" t="str">
        <f>_xlfn.XLOOKUP(C937,bdd_V102[FINESS juridique],bdd_V102[[Région du FINESS juridique ]],"")</f>
        <v>GRAND EST</v>
      </c>
      <c r="F937" s="1">
        <f>SUMIFS(bdd_V102[Activité combinée],bdd_V102[FINESS Géographique],A937)</f>
        <v>5301.5</v>
      </c>
      <c r="G937" s="1" t="str">
        <f>_xlfn.XLOOKUP(A937,bdd_V102[FINESS Géographique],bdd_V102[Validation prérequis SUN-ES],"")</f>
        <v>Non</v>
      </c>
    </row>
    <row r="938" spans="1:7">
      <c r="A938" s="1">
        <v>570026252</v>
      </c>
      <c r="B938" t="str">
        <f>_xlfn.XLOOKUP(A938,bdd_V102[FINESS Géographique],bdd_V102[[Raison sociale ]],"")</f>
        <v>HOPITAL ROBERT SCHUMAN DE VANTOUX -HPM</v>
      </c>
      <c r="C938" s="146">
        <f>_xlfn.XLOOKUP(A938,bdd_V102[FINESS Géographique],bdd_V102[FINESS juridique],"")</f>
        <v>570023630</v>
      </c>
      <c r="D938" t="str">
        <f>_xlfn.XLOOKUP(C938,bdd_V102[FINESS juridique],bdd_V102[Raison sociale juridique],"")</f>
        <v>HOPITAUX PRIVES DE METZ (HPM)</v>
      </c>
      <c r="E938" s="1" t="str">
        <f>_xlfn.XLOOKUP(C938,bdd_V102[FINESS juridique],bdd_V102[[Région du FINESS juridique ]],"")</f>
        <v>GRAND EST</v>
      </c>
      <c r="F938" s="1">
        <f>SUMIFS(bdd_V102[Activité combinée],bdd_V102[FINESS Géographique],A938)</f>
        <v>138952.5</v>
      </c>
      <c r="G938" s="1" t="str">
        <f>_xlfn.XLOOKUP(A938,bdd_V102[FINESS Géographique],bdd_V102[Validation prérequis SUN-ES],"")</f>
        <v>Oui</v>
      </c>
    </row>
    <row r="939" spans="1:7">
      <c r="A939" s="1">
        <v>570000026</v>
      </c>
      <c r="B939" t="str">
        <f>_xlfn.XLOOKUP(A939,bdd_V102[FINESS Géographique],bdd_V102[[Raison sociale ]],"")</f>
        <v>HOPITAL SAINT JOSEPH DE SARRALBE</v>
      </c>
      <c r="C939" s="146">
        <f>_xlfn.XLOOKUP(A939,bdd_V102[FINESS Géographique],bdd_V102[FINESS juridique],"")</f>
        <v>570024794</v>
      </c>
      <c r="D939" t="str">
        <f>_xlfn.XLOOKUP(C939,bdd_V102[FINESS juridique],bdd_V102[Raison sociale juridique],"")</f>
        <v>ASSOCIATION HOPITAL SAINT JOSEPH</v>
      </c>
      <c r="E939" s="1" t="str">
        <f>_xlfn.XLOOKUP(C939,bdd_V102[FINESS juridique],bdd_V102[[Région du FINESS juridique ]],"")</f>
        <v>GRAND EST</v>
      </c>
      <c r="F939" s="1">
        <f>SUMIFS(bdd_V102[Activité combinée],bdd_V102[FINESS Géographique],A939)</f>
        <v>6667</v>
      </c>
      <c r="G939" s="1" t="str">
        <f>_xlfn.XLOOKUP(A939,bdd_V102[FINESS Géographique],bdd_V102[Validation prérequis SUN-ES],"")</f>
        <v>Oui</v>
      </c>
    </row>
    <row r="940" spans="1:7">
      <c r="A940" s="1">
        <v>540001104</v>
      </c>
      <c r="B940" t="str">
        <f>_xlfn.XLOOKUP(A940,bdd_V102[FINESS Géographique],bdd_V102[[Raison sociale ]],"")</f>
        <v>HOPITAL DE JOEUF (ASSPO)</v>
      </c>
      <c r="C940" s="146">
        <f>_xlfn.XLOOKUP(A940,bdd_V102[FINESS Géographique],bdd_V102[FINESS juridique],"")</f>
        <v>570027995</v>
      </c>
      <c r="D940" t="str">
        <f>_xlfn.XLOOKUP(C940,bdd_V102[FINESS juridique],bdd_V102[Raison sociale juridique],"")</f>
        <v>ASSPO</v>
      </c>
      <c r="E940" s="1" t="str">
        <f>_xlfn.XLOOKUP(C940,bdd_V102[FINESS juridique],bdd_V102[[Région du FINESS juridique ]],"")</f>
        <v>GRAND EST</v>
      </c>
      <c r="F940" s="1">
        <f>SUMIFS(bdd_V102[Activité combinée],bdd_V102[FINESS Géographique],A940)</f>
        <v>8145.5</v>
      </c>
      <c r="G940" s="1" t="str">
        <f>_xlfn.XLOOKUP(A940,bdd_V102[FINESS Géographique],bdd_V102[Validation prérequis SUN-ES],"")</f>
        <v>Oui</v>
      </c>
    </row>
    <row r="941" spans="1:7">
      <c r="A941" s="1">
        <v>570009670</v>
      </c>
      <c r="B941" t="str">
        <f>_xlfn.XLOOKUP(A941,bdd_V102[FINESS Géographique],bdd_V102[[Raison sociale ]],"")</f>
        <v>HOPITAL ST MAURICE ASSPO</v>
      </c>
      <c r="C941" s="146">
        <f>_xlfn.XLOOKUP(A941,bdd_V102[FINESS Géographique],bdd_V102[FINESS juridique],"")</f>
        <v>570027995</v>
      </c>
      <c r="D941" t="str">
        <f>_xlfn.XLOOKUP(C941,bdd_V102[FINESS juridique],bdd_V102[Raison sociale juridique],"")</f>
        <v>ASSPO</v>
      </c>
      <c r="E941" s="1" t="str">
        <f>_xlfn.XLOOKUP(C941,bdd_V102[FINESS juridique],bdd_V102[[Région du FINESS juridique ]],"")</f>
        <v>GRAND EST</v>
      </c>
      <c r="F941" s="1">
        <f>SUMIFS(bdd_V102[Activité combinée],bdd_V102[FINESS Géographique],A941)</f>
        <v>9981</v>
      </c>
      <c r="G941" s="1" t="str">
        <f>_xlfn.XLOOKUP(A941,bdd_V102[FINESS Géographique],bdd_V102[Validation prérequis SUN-ES],"")</f>
        <v>Oui</v>
      </c>
    </row>
    <row r="942" spans="1:7">
      <c r="A942" s="1">
        <v>570027631</v>
      </c>
      <c r="B942" t="str">
        <f>_xlfn.XLOOKUP(A942,bdd_V102[FINESS Géographique],bdd_V102[[Raison sociale ]],"")</f>
        <v>CNPA ST AVOLD</v>
      </c>
      <c r="C942" s="146">
        <f>_xlfn.XLOOKUP(A942,bdd_V102[FINESS Géographique],bdd_V102[FINESS juridique],"")</f>
        <v>570029504</v>
      </c>
      <c r="D942" t="str">
        <f>_xlfn.XLOOKUP(C942,bdd_V102[FINESS juridique],bdd_V102[Raison sociale juridique],"")</f>
        <v>SAS CNPA</v>
      </c>
      <c r="E942" s="1" t="str">
        <f>_xlfn.XLOOKUP(C942,bdd_V102[FINESS juridique],bdd_V102[[Région du FINESS juridique ]],"")</f>
        <v>GRAND EST</v>
      </c>
      <c r="F942" s="1">
        <f>SUMIFS(bdd_V102[Activité combinée],bdd_V102[FINESS Géographique],A942)</f>
        <v>1146.75</v>
      </c>
      <c r="G942" s="1" t="str">
        <f>_xlfn.XLOOKUP(A942,bdd_V102[FINESS Géographique],bdd_V102[Validation prérequis SUN-ES],"")</f>
        <v>Oui</v>
      </c>
    </row>
    <row r="943" spans="1:7">
      <c r="A943" s="1">
        <v>570000562</v>
      </c>
      <c r="B943" t="str">
        <f>_xlfn.XLOOKUP(A943,bdd_V102[FINESS Géographique],bdd_V102[[Raison sociale ]],"")</f>
        <v>HOPITAL ST FRANCOIS - MARANGE-SILVANGE</v>
      </c>
      <c r="C943" s="146">
        <f>_xlfn.XLOOKUP(A943,bdd_V102[FINESS Géographique],bdd_V102[FINESS juridique],"")</f>
        <v>570030395</v>
      </c>
      <c r="D943" t="str">
        <f>_xlfn.XLOOKUP(C943,bdd_V102[FINESS juridique],bdd_V102[Raison sociale juridique],"")</f>
        <v>POLE SANTE MOSELLE</v>
      </c>
      <c r="E943" s="1" t="str">
        <f>_xlfn.XLOOKUP(C943,bdd_V102[FINESS juridique],bdd_V102[[Région du FINESS juridique ]],"")</f>
        <v>GRAND EST</v>
      </c>
      <c r="F943" s="1">
        <f>SUMIFS(bdd_V102[Activité combinée],bdd_V102[FINESS Géographique],A943)</f>
        <v>22877</v>
      </c>
      <c r="G943" s="1" t="str">
        <f>_xlfn.XLOOKUP(A943,bdd_V102[FINESS Géographique],bdd_V102[Validation prérequis SUN-ES],"")</f>
        <v>Oui</v>
      </c>
    </row>
    <row r="944" spans="1:7">
      <c r="A944" s="1">
        <v>570000950</v>
      </c>
      <c r="B944" t="str">
        <f>_xlfn.XLOOKUP(A944,bdd_V102[FINESS Géographique],bdd_V102[[Raison sociale ]],"")</f>
        <v>CLINIQUE STE ELISABETH DE YUTZ</v>
      </c>
      <c r="C944" s="146">
        <f>_xlfn.XLOOKUP(A944,bdd_V102[FINESS Géographique],bdd_V102[FINESS juridique],"")</f>
        <v>570030395</v>
      </c>
      <c r="D944" t="str">
        <f>_xlfn.XLOOKUP(C944,bdd_V102[FINESS juridique],bdd_V102[Raison sociale juridique],"")</f>
        <v>POLE SANTE MOSELLE</v>
      </c>
      <c r="E944" s="1" t="str">
        <f>_xlfn.XLOOKUP(C944,bdd_V102[FINESS juridique],bdd_V102[[Région du FINESS juridique ]],"")</f>
        <v>GRAND EST</v>
      </c>
      <c r="F944" s="1">
        <f>SUMIFS(bdd_V102[Activité combinée],bdd_V102[FINESS Géographique],A944)</f>
        <v>18009</v>
      </c>
      <c r="G944" s="1" t="str">
        <f>_xlfn.XLOOKUP(A944,bdd_V102[FINESS Géographique],bdd_V102[Validation prérequis SUN-ES],"")</f>
        <v>Oui</v>
      </c>
    </row>
    <row r="945" spans="1:7">
      <c r="A945" s="1">
        <v>580780138</v>
      </c>
      <c r="B945" t="str">
        <f>_xlfn.XLOOKUP(A945,bdd_V102[FINESS Géographique],bdd_V102[[Raison sociale ]],"")</f>
        <v>POLYCLINIQUE DU VAL DE LOIRE</v>
      </c>
      <c r="C945" s="146">
        <f>_xlfn.XLOOKUP(A945,bdd_V102[FINESS Géographique],bdd_V102[FINESS juridique],"")</f>
        <v>580000024</v>
      </c>
      <c r="D945" t="str">
        <f>_xlfn.XLOOKUP(C945,bdd_V102[FINESS juridique],bdd_V102[Raison sociale juridique],"")</f>
        <v>SAS  POLYCLINIQUE DU VAL DE LOIRE</v>
      </c>
      <c r="E945" s="1" t="str">
        <f>_xlfn.XLOOKUP(C945,bdd_V102[FINESS juridique],bdd_V102[[Région du FINESS juridique ]],"")</f>
        <v>BOURGOGNE-FRANCHE-COMTÉ</v>
      </c>
      <c r="F945" s="1">
        <f>SUMIFS(bdd_V102[Activité combinée],bdd_V102[FINESS Géographique],A945)</f>
        <v>32746</v>
      </c>
      <c r="G945" s="1" t="str">
        <f>_xlfn.XLOOKUP(A945,bdd_V102[FINESS Géographique],bdd_V102[Validation prérequis SUN-ES],"")</f>
        <v>Oui</v>
      </c>
    </row>
    <row r="946" spans="1:7">
      <c r="A946" s="1">
        <v>580780187</v>
      </c>
      <c r="B946" t="str">
        <f>_xlfn.XLOOKUP(A946,bdd_V102[FINESS Géographique],bdd_V102[[Raison sociale ]],"")</f>
        <v>MAISON CONVALESC. LUZY CLIN. DU MORVAN</v>
      </c>
      <c r="C946" s="146">
        <f>_xlfn.XLOOKUP(A946,bdd_V102[FINESS Géographique],bdd_V102[FINESS juridique],"")</f>
        <v>580000057</v>
      </c>
      <c r="D946" t="str">
        <f>_xlfn.XLOOKUP(C946,bdd_V102[FINESS juridique],bdd_V102[Raison sociale juridique],"")</f>
        <v>CLINIQUE DU MORVAN</v>
      </c>
      <c r="E946" s="1" t="str">
        <f>_xlfn.XLOOKUP(C946,bdd_V102[FINESS juridique],bdd_V102[[Région du FINESS juridique ]],"")</f>
        <v>BOURGOGNE-FRANCHE-COMTÉ</v>
      </c>
      <c r="F946" s="1">
        <f>SUMIFS(bdd_V102[Activité combinée],bdd_V102[FINESS Géographique],A946)</f>
        <v>5152</v>
      </c>
      <c r="G946" s="1" t="str">
        <f>_xlfn.XLOOKUP(A946,bdd_V102[FINESS Géographique],bdd_V102[Validation prérequis SUN-ES],"")</f>
        <v>Oui</v>
      </c>
    </row>
    <row r="947" spans="1:7">
      <c r="A947" s="1">
        <v>580780203</v>
      </c>
      <c r="B947" t="str">
        <f>_xlfn.XLOOKUP(A947,bdd_V102[FINESS Géographique],bdd_V102[[Raison sociale ]],"")</f>
        <v>CENTRE MEDICAL DE LA VENERIE</v>
      </c>
      <c r="C947" s="146">
        <f>_xlfn.XLOOKUP(A947,bdd_V102[FINESS Géographique],bdd_V102[FINESS juridique],"")</f>
        <v>580000073</v>
      </c>
      <c r="D947" t="str">
        <f>_xlfn.XLOOKUP(C947,bdd_V102[FINESS juridique],bdd_V102[Raison sociale juridique],"")</f>
        <v>SAS CENTRE MEDICAL DE LA VENERIE</v>
      </c>
      <c r="E947" s="1" t="str">
        <f>_xlfn.XLOOKUP(C947,bdd_V102[FINESS juridique],bdd_V102[[Région du FINESS juridique ]],"")</f>
        <v>BOURGOGNE-FRANCHE-COMTÉ</v>
      </c>
      <c r="F947" s="1">
        <f>SUMIFS(bdd_V102[Activité combinée],bdd_V102[FINESS Géographique],A947)</f>
        <v>15113.5</v>
      </c>
      <c r="G947" s="1" t="str">
        <f>_xlfn.XLOOKUP(A947,bdd_V102[FINESS Géographique],bdd_V102[Validation prérequis SUN-ES],"")</f>
        <v>Oui</v>
      </c>
    </row>
    <row r="948" spans="1:7">
      <c r="A948" s="1">
        <v>580780237</v>
      </c>
      <c r="B948" t="str">
        <f>_xlfn.XLOOKUP(A948,bdd_V102[FINESS Géographique],bdd_V102[[Raison sociale ]],"")</f>
        <v>CLINIQUE DU CHATEAU DU TREMBLAY</v>
      </c>
      <c r="C948" s="146">
        <f>_xlfn.XLOOKUP(A948,bdd_V102[FINESS Géographique],bdd_V102[FINESS juridique],"")</f>
        <v>580000099</v>
      </c>
      <c r="D948" t="str">
        <f>_xlfn.XLOOKUP(C948,bdd_V102[FINESS juridique],bdd_V102[Raison sociale juridique],"")</f>
        <v>S.A.S. CLINIQUE DU CHATEAU DU TREMBLAY</v>
      </c>
      <c r="E948" s="1" t="str">
        <f>_xlfn.XLOOKUP(C948,bdd_V102[FINESS juridique],bdd_V102[[Région du FINESS juridique ]],"")</f>
        <v>BOURGOGNE-FRANCHE-COMTÉ</v>
      </c>
      <c r="F948" s="1">
        <f>SUMIFS(bdd_V102[Activité combinée],bdd_V102[FINESS Géographique],A948)</f>
        <v>14136</v>
      </c>
      <c r="G948" s="1" t="str">
        <f>_xlfn.XLOOKUP(A948,bdd_V102[FINESS Géographique],bdd_V102[Validation prérequis SUN-ES],"")</f>
        <v>Oui</v>
      </c>
    </row>
    <row r="949" spans="1:7">
      <c r="A949" s="1">
        <v>580972008</v>
      </c>
      <c r="B949" t="str">
        <f>_xlfn.XLOOKUP(A949,bdd_V102[FINESS Géographique],bdd_V102[[Raison sociale ]],"")</f>
        <v>CRF PASORI - COSNE</v>
      </c>
      <c r="C949" s="146">
        <f>_xlfn.XLOOKUP(A949,bdd_V102[FINESS Géographique],bdd_V102[FINESS juridique],"")</f>
        <v>580000628</v>
      </c>
      <c r="D949" t="str">
        <f>_xlfn.XLOOKUP(C949,bdd_V102[FINESS juridique],bdd_V102[Raison sociale juridique],"")</f>
        <v>S.A.S. PASORI</v>
      </c>
      <c r="E949" s="1" t="str">
        <f>_xlfn.XLOOKUP(C949,bdd_V102[FINESS juridique],bdd_V102[[Région du FINESS juridique ]],"")</f>
        <v>BOURGOGNE-FRANCHE-COMTÉ</v>
      </c>
      <c r="F949" s="1">
        <f>SUMIFS(bdd_V102[Activité combinée],bdd_V102[FINESS Géographique],A949)</f>
        <v>21390.5</v>
      </c>
      <c r="G949" s="1" t="str">
        <f>_xlfn.XLOOKUP(A949,bdd_V102[FINESS Géographique],bdd_V102[Validation prérequis SUN-ES],"")</f>
        <v>Oui</v>
      </c>
    </row>
    <row r="950" spans="1:7">
      <c r="A950" s="1">
        <v>580971349</v>
      </c>
      <c r="B950" t="str">
        <f>_xlfn.XLOOKUP(A950,bdd_V102[FINESS Géographique],bdd_V102[[Raison sociale ]],"")</f>
        <v>SOINS DE SUITE &amp; READAPT LE RECONFORT</v>
      </c>
      <c r="C950" s="146">
        <f>_xlfn.XLOOKUP(A950,bdd_V102[FINESS Géographique],bdd_V102[FINESS juridique],"")</f>
        <v>580002129</v>
      </c>
      <c r="D950" t="str">
        <f>_xlfn.XLOOKUP(C950,bdd_V102[FINESS juridique],bdd_V102[Raison sociale juridique],"")</f>
        <v>SCTE DE GESTION MAISON CONVALESCENCE</v>
      </c>
      <c r="E950" s="1" t="str">
        <f>_xlfn.XLOOKUP(C950,bdd_V102[FINESS juridique],bdd_V102[[Région du FINESS juridique ]],"")</f>
        <v>BOURGOGNE-FRANCHE-COMTÉ</v>
      </c>
      <c r="F950" s="1">
        <f>SUMIFS(bdd_V102[Activité combinée],bdd_V102[FINESS Géographique],A950)</f>
        <v>14038.5</v>
      </c>
      <c r="G950" s="1" t="str">
        <f>_xlfn.XLOOKUP(A950,bdd_V102[FINESS Géographique],bdd_V102[Validation prérequis SUN-ES],"")</f>
        <v>Oui</v>
      </c>
    </row>
    <row r="951" spans="1:7">
      <c r="A951" s="1">
        <v>590780060</v>
      </c>
      <c r="B951" t="str">
        <f>_xlfn.XLOOKUP(A951,bdd_V102[FINESS Géographique],bdd_V102[[Raison sociale ]],"")</f>
        <v>INSTITUT OPHTALMIQUE</v>
      </c>
      <c r="C951" s="146">
        <f>_xlfn.XLOOKUP(A951,bdd_V102[FINESS Géographique],bdd_V102[FINESS juridique],"")</f>
        <v>590000022</v>
      </c>
      <c r="D951" t="str">
        <f>_xlfn.XLOOKUP(C951,bdd_V102[FINESS juridique],bdd_V102[Raison sociale juridique],"")</f>
        <v>INSTITUT OPHTALMIQUE</v>
      </c>
      <c r="E951" s="1" t="str">
        <f>_xlfn.XLOOKUP(C951,bdd_V102[FINESS juridique],bdd_V102[[Région du FINESS juridique ]],"")</f>
        <v>HAUTS-DE-FRANCE</v>
      </c>
      <c r="F951" s="1">
        <f>SUMIFS(bdd_V102[Activité combinée],bdd_V102[FINESS Géographique],A951)</f>
        <v>15998.5</v>
      </c>
      <c r="G951" s="1" t="str">
        <f>_xlfn.XLOOKUP(A951,bdd_V102[FINESS Géographique],bdd_V102[Validation prérequis SUN-ES],"")</f>
        <v>Oui</v>
      </c>
    </row>
    <row r="952" spans="1:7">
      <c r="A952" s="1">
        <v>590816310</v>
      </c>
      <c r="B952" t="str">
        <f>_xlfn.XLOOKUP(A952,bdd_V102[FINESS Géographique],bdd_V102[[Raison sociale ]],"")</f>
        <v>CLINIQUE SAINT AME</v>
      </c>
      <c r="C952" s="146">
        <f>_xlfn.XLOOKUP(A952,bdd_V102[FINESS Géographique],bdd_V102[FINESS juridique],"")</f>
        <v>590000048</v>
      </c>
      <c r="D952" t="str">
        <f>_xlfn.XLOOKUP(C952,bdd_V102[FINESS juridique],bdd_V102[Raison sociale juridique],"")</f>
        <v>SA CLINIQUE SAINT AME</v>
      </c>
      <c r="E952" s="1" t="str">
        <f>_xlfn.XLOOKUP(C952,bdd_V102[FINESS juridique],bdd_V102[[Région du FINESS juridique ]],"")</f>
        <v>HAUTS-DE-FRANCE</v>
      </c>
      <c r="F952" s="1">
        <f>SUMIFS(bdd_V102[Activité combinée],bdd_V102[FINESS Géographique],A952)</f>
        <v>34394</v>
      </c>
      <c r="G952" s="1" t="str">
        <f>_xlfn.XLOOKUP(A952,bdd_V102[FINESS Géographique],bdd_V102[Validation prérequis SUN-ES],"")</f>
        <v>Oui</v>
      </c>
    </row>
    <row r="953" spans="1:7">
      <c r="A953" s="1">
        <v>590780094</v>
      </c>
      <c r="B953" t="str">
        <f>_xlfn.XLOOKUP(A953,bdd_V102[FINESS Géographique],bdd_V102[[Raison sociale ]],"")</f>
        <v>CENTRE LEONARD DE VINCI</v>
      </c>
      <c r="C953" s="146">
        <f>_xlfn.XLOOKUP(A953,bdd_V102[FINESS Géographique],bdd_V102[FINESS juridique],"")</f>
        <v>590000055</v>
      </c>
      <c r="D953" t="str">
        <f>_xlfn.XLOOKUP(C953,bdd_V102[FINESS juridique],bdd_V102[Raison sociale juridique],"")</f>
        <v>SARL DU PONT SAINT-VAAST</v>
      </c>
      <c r="E953" s="1" t="str">
        <f>_xlfn.XLOOKUP(C953,bdd_V102[FINESS juridique],bdd_V102[[Région du FINESS juridique ]],"")</f>
        <v>HAUTS-DE-FRANCE</v>
      </c>
      <c r="F953" s="1">
        <f>SUMIFS(bdd_V102[Activité combinée],bdd_V102[FINESS Géographique],A953)</f>
        <v>8201.5</v>
      </c>
      <c r="G953" s="1" t="str">
        <f>_xlfn.XLOOKUP(A953,bdd_V102[FINESS Géographique],bdd_V102[Validation prérequis SUN-ES],"")</f>
        <v>Oui</v>
      </c>
    </row>
    <row r="954" spans="1:7">
      <c r="A954" s="1">
        <v>590780128</v>
      </c>
      <c r="B954" t="str">
        <f>_xlfn.XLOOKUP(A954,bdd_V102[FINESS Géographique],bdd_V102[[Raison sociale ]],"")</f>
        <v>CRF HELENE BOREL</v>
      </c>
      <c r="C954" s="146">
        <f>_xlfn.XLOOKUP(A954,bdd_V102[FINESS Géographique],bdd_V102[FINESS juridique],"")</f>
        <v>590000063</v>
      </c>
      <c r="D954" t="str">
        <f>_xlfn.XLOOKUP(C954,bdd_V102[FINESS juridique],bdd_V102[Raison sociale juridique],"")</f>
        <v>ASSO CENTRE HELENE BOREL</v>
      </c>
      <c r="E954" s="1" t="str">
        <f>_xlfn.XLOOKUP(C954,bdd_V102[FINESS juridique],bdd_V102[[Région du FINESS juridique ]],"")</f>
        <v>HAUTS-DE-FRANCE</v>
      </c>
      <c r="F954" s="1">
        <f>SUMIFS(bdd_V102[Activité combinée],bdd_V102[FINESS Géographique],A954)</f>
        <v>9648.5</v>
      </c>
      <c r="G954" s="1" t="str">
        <f>_xlfn.XLOOKUP(A954,bdd_V102[FINESS Géographique],bdd_V102[Validation prérequis SUN-ES],"")</f>
        <v>Oui</v>
      </c>
    </row>
    <row r="955" spans="1:7">
      <c r="A955" s="1">
        <v>590780383</v>
      </c>
      <c r="B955" t="str">
        <f>_xlfn.XLOOKUP(A955,bdd_V102[FINESS Géographique],bdd_V102[[Raison sociale ]],"")</f>
        <v>HOPITAL PRIVE LA LOUVIERE</v>
      </c>
      <c r="C955" s="146">
        <f>_xlfn.XLOOKUP(A955,bdd_V102[FINESS Géographique],bdd_V102[FINESS juridique],"")</f>
        <v>590000204</v>
      </c>
      <c r="D955" t="str">
        <f>_xlfn.XLOOKUP(C955,bdd_V102[FINESS juridique],bdd_V102[Raison sociale juridique],"")</f>
        <v>HOPITAL PRIVE LA LOUVIERE</v>
      </c>
      <c r="E955" s="1" t="str">
        <f>_xlfn.XLOOKUP(C955,bdd_V102[FINESS juridique],bdd_V102[[Région du FINESS juridique ]],"")</f>
        <v>HAUTS-DE-FRANCE</v>
      </c>
      <c r="F955" s="1">
        <f>SUMIFS(bdd_V102[Activité combinée],bdd_V102[FINESS Géographique],A955)</f>
        <v>79674.5</v>
      </c>
      <c r="G955" s="1" t="str">
        <f>_xlfn.XLOOKUP(A955,bdd_V102[FINESS Géographique],bdd_V102[Validation prérequis SUN-ES],"")</f>
        <v>Oui</v>
      </c>
    </row>
    <row r="956" spans="1:7">
      <c r="A956" s="1">
        <v>590813382</v>
      </c>
      <c r="B956" t="str">
        <f>_xlfn.XLOOKUP(A956,bdd_V102[FINESS Géographique],bdd_V102[[Raison sociale ]],"")</f>
        <v>NOUVELLE CLINIQUE VILLETTE SA</v>
      </c>
      <c r="C956" s="146">
        <f>_xlfn.XLOOKUP(A956,bdd_V102[FINESS Géographique],bdd_V102[FINESS juridique],"")</f>
        <v>590000386</v>
      </c>
      <c r="D956" t="str">
        <f>_xlfn.XLOOKUP(C956,bdd_V102[FINESS juridique],bdd_V102[Raison sociale juridique],"")</f>
        <v>NOUVELLE CLINIQUE VILLETTE SA</v>
      </c>
      <c r="E956" s="1" t="str">
        <f>_xlfn.XLOOKUP(C956,bdd_V102[FINESS juridique],bdd_V102[[Région du FINESS juridique ]],"")</f>
        <v>HAUTS-DE-FRANCE</v>
      </c>
      <c r="F956" s="1">
        <f>SUMIFS(bdd_V102[Activité combinée],bdd_V102[FINESS Géographique],A956)</f>
        <v>13383.5</v>
      </c>
      <c r="G956" s="1" t="str">
        <f>_xlfn.XLOOKUP(A956,bdd_V102[FINESS Géographique],bdd_V102[Validation prérequis SUN-ES],"")</f>
        <v>Oui</v>
      </c>
    </row>
    <row r="957" spans="1:7">
      <c r="A957" s="1">
        <v>590781571</v>
      </c>
      <c r="B957" t="str">
        <f>_xlfn.XLOOKUP(A957,bdd_V102[FINESS Géographique],bdd_V102[[Raison sociale ]],"")</f>
        <v>CLINIQUE DU CAMBRESIS</v>
      </c>
      <c r="C957" s="146">
        <f>_xlfn.XLOOKUP(A957,bdd_V102[FINESS Géographique],bdd_V102[FINESS juridique],"")</f>
        <v>590000402</v>
      </c>
      <c r="D957" t="str">
        <f>_xlfn.XLOOKUP(C957,bdd_V102[FINESS juridique],bdd_V102[Raison sociale juridique],"")</f>
        <v>CLINIQUE DU CAMBRESIS</v>
      </c>
      <c r="E957" s="1" t="str">
        <f>_xlfn.XLOOKUP(C957,bdd_V102[FINESS juridique],bdd_V102[[Région du FINESS juridique ]],"")</f>
        <v>HAUTS-DE-FRANCE</v>
      </c>
      <c r="F957" s="1">
        <f>SUMIFS(bdd_V102[Activité combinée],bdd_V102[FINESS Géographique],A957)</f>
        <v>8763.5</v>
      </c>
      <c r="G957" s="1" t="str">
        <f>_xlfn.XLOOKUP(A957,bdd_V102[FINESS Géographique],bdd_V102[Validation prérequis SUN-ES],"")</f>
        <v>Oui</v>
      </c>
    </row>
    <row r="958" spans="1:7">
      <c r="A958" s="1">
        <v>590035838</v>
      </c>
      <c r="B958" t="str">
        <f>_xlfn.XLOOKUP(A958,bdd_V102[FINESS Géographique],bdd_V102[[Raison sociale ]],"")</f>
        <v>HAD SAMBRE AVESNOIS</v>
      </c>
      <c r="C958" s="146">
        <f>_xlfn.XLOOKUP(A958,bdd_V102[FINESS Géographique],bdd_V102[FINESS juridique],"")</f>
        <v>590000485</v>
      </c>
      <c r="D958" t="str">
        <f>_xlfn.XLOOKUP(C958,bdd_V102[FINESS juridique],bdd_V102[Raison sociale juridique],"")</f>
        <v>S.A. POLYCLINIQUE DU VAL DE SAMBRE</v>
      </c>
      <c r="E958" s="1" t="str">
        <f>_xlfn.XLOOKUP(C958,bdd_V102[FINESS juridique],bdd_V102[[Région du FINESS juridique ]],"")</f>
        <v>HAUTS-DE-FRANCE</v>
      </c>
      <c r="F958" s="1">
        <f>SUMIFS(bdd_V102[Activité combinée],bdd_V102[FINESS Géographique],A958)</f>
        <v>6787.5</v>
      </c>
      <c r="G958" s="1" t="str">
        <f>_xlfn.XLOOKUP(A958,bdd_V102[FINESS Géographique],bdd_V102[Validation prérequis SUN-ES],"")</f>
        <v>Non</v>
      </c>
    </row>
    <row r="959" spans="1:7">
      <c r="A959" s="1">
        <v>590813507</v>
      </c>
      <c r="B959" t="str">
        <f>_xlfn.XLOOKUP(A959,bdd_V102[FINESS Géographique],bdd_V102[[Raison sociale ]],"")</f>
        <v>POLYCLINIQUE DU VAL DE SAMBRE</v>
      </c>
      <c r="C959" s="146">
        <f>_xlfn.XLOOKUP(A959,bdd_V102[FINESS Géographique],bdd_V102[FINESS juridique],"")</f>
        <v>590000485</v>
      </c>
      <c r="D959" t="str">
        <f>_xlfn.XLOOKUP(C959,bdd_V102[FINESS juridique],bdd_V102[Raison sociale juridique],"")</f>
        <v>S.A. POLYCLINIQUE DU VAL DE SAMBRE</v>
      </c>
      <c r="E959" s="1" t="str">
        <f>_xlfn.XLOOKUP(C959,bdd_V102[FINESS juridique],bdd_V102[[Région du FINESS juridique ]],"")</f>
        <v>HAUTS-DE-FRANCE</v>
      </c>
      <c r="F959" s="1">
        <f>SUMIFS(bdd_V102[Activité combinée],bdd_V102[FINESS Géographique],A959)</f>
        <v>24896.5</v>
      </c>
      <c r="G959" s="1" t="str">
        <f>_xlfn.XLOOKUP(A959,bdd_V102[FINESS Géographique],bdd_V102[Validation prérequis SUN-ES],"")</f>
        <v>Oui</v>
      </c>
    </row>
    <row r="960" spans="1:7">
      <c r="A960" s="1">
        <v>590006896</v>
      </c>
      <c r="B960" t="str">
        <f>_xlfn.XLOOKUP(A960,bdd_V102[FINESS Géographique],bdd_V102[[Raison sociale ]],"")</f>
        <v>POLYCLINIQUE DE LA THIERACHE</v>
      </c>
      <c r="C960" s="146">
        <f>_xlfn.XLOOKUP(A960,bdd_V102[FINESS Géographique],bdd_V102[FINESS juridique],"")</f>
        <v>590000519</v>
      </c>
      <c r="D960" t="str">
        <f>_xlfn.XLOOKUP(C960,bdd_V102[FINESS juridique],bdd_V102[Raison sociale juridique],"")</f>
        <v>S.A. POLYCLINIQUE DE LA THIERACHE</v>
      </c>
      <c r="E960" s="1" t="str">
        <f>_xlfn.XLOOKUP(C960,bdd_V102[FINESS juridique],bdd_V102[[Région du FINESS juridique ]],"")</f>
        <v>HAUTS-DE-FRANCE</v>
      </c>
      <c r="F960" s="1">
        <f>SUMIFS(bdd_V102[Activité combinée],bdd_V102[FINESS Géographique],A960)</f>
        <v>13139.5</v>
      </c>
      <c r="G960" s="1" t="str">
        <f>_xlfn.XLOOKUP(A960,bdd_V102[FINESS Géographique],bdd_V102[Validation prérequis SUN-ES],"")</f>
        <v>Oui</v>
      </c>
    </row>
    <row r="961" spans="1:7">
      <c r="A961" s="1">
        <v>590782256</v>
      </c>
      <c r="B961" t="str">
        <f>_xlfn.XLOOKUP(A961,bdd_V102[FINESS Géographique],bdd_V102[[Raison sociale ]],"")</f>
        <v>NOUVELLE CLINIQUE DES DENTELLIERES</v>
      </c>
      <c r="C961" s="146">
        <f>_xlfn.XLOOKUP(A961,bdd_V102[FINESS Géographique],bdd_V102[FINESS juridique],"")</f>
        <v>590000659</v>
      </c>
      <c r="D961" t="str">
        <f>_xlfn.XLOOKUP(C961,bdd_V102[FINESS juridique],bdd_V102[Raison sociale juridique],"")</f>
        <v>NOUVELLE CLINIQUE DES DENTELLIERES</v>
      </c>
      <c r="E961" s="1" t="str">
        <f>_xlfn.XLOOKUP(C961,bdd_V102[FINESS juridique],bdd_V102[[Région du FINESS juridique ]],"")</f>
        <v>HAUTS-DE-FRANCE</v>
      </c>
      <c r="F961" s="1">
        <f>SUMIFS(bdd_V102[Activité combinée],bdd_V102[FINESS Géographique],A961)</f>
        <v>5721.5</v>
      </c>
      <c r="G961" s="1" t="str">
        <f>_xlfn.XLOOKUP(A961,bdd_V102[FINESS Géographique],bdd_V102[Validation prérequis SUN-ES],"")</f>
        <v>Oui</v>
      </c>
    </row>
    <row r="962" spans="1:7">
      <c r="A962" s="1">
        <v>590034732</v>
      </c>
      <c r="B962" t="str">
        <f>_xlfn.XLOOKUP(A962,bdd_V102[FINESS Géographique],bdd_V102[[Raison sociale ]],"")</f>
        <v>CRF LA ROUGEVILLE</v>
      </c>
      <c r="C962" s="146">
        <f>_xlfn.XLOOKUP(A962,bdd_V102[FINESS Géographique],bdd_V102[FINESS juridique],"")</f>
        <v>590000675</v>
      </c>
      <c r="D962" t="str">
        <f>_xlfn.XLOOKUP(C962,bdd_V102[FINESS juridique],bdd_V102[Raison sociale juridique],"")</f>
        <v>POLYCLINIQUE DU PARC</v>
      </c>
      <c r="E962" s="1" t="str">
        <f>_xlfn.XLOOKUP(C962,bdd_V102[FINESS juridique],bdd_V102[[Région du FINESS juridique ]],"")</f>
        <v>HAUTS-DE-FRANCE</v>
      </c>
      <c r="F962" s="1">
        <f>SUMIFS(bdd_V102[Activité combinée],bdd_V102[FINESS Géographique],A962)</f>
        <v>14813.5</v>
      </c>
      <c r="G962" s="1" t="str">
        <f>_xlfn.XLOOKUP(A962,bdd_V102[FINESS Géographique],bdd_V102[Validation prérequis SUN-ES],"")</f>
        <v>Oui</v>
      </c>
    </row>
    <row r="963" spans="1:7">
      <c r="A963" s="1">
        <v>590782298</v>
      </c>
      <c r="B963" t="str">
        <f>_xlfn.XLOOKUP(A963,bdd_V102[FINESS Géographique],bdd_V102[[Raison sociale ]],"")</f>
        <v>POLYCLINIQUE DU PARC</v>
      </c>
      <c r="C963" s="146">
        <f>_xlfn.XLOOKUP(A963,bdd_V102[FINESS Géographique],bdd_V102[FINESS juridique],"")</f>
        <v>590000675</v>
      </c>
      <c r="D963" t="str">
        <f>_xlfn.XLOOKUP(C963,bdd_V102[FINESS juridique],bdd_V102[Raison sociale juridique],"")</f>
        <v>POLYCLINIQUE DU PARC</v>
      </c>
      <c r="E963" s="1" t="str">
        <f>_xlfn.XLOOKUP(C963,bdd_V102[FINESS juridique],bdd_V102[[Région du FINESS juridique ]],"")</f>
        <v>HAUTS-DE-FRANCE</v>
      </c>
      <c r="F963" s="1">
        <f>SUMIFS(bdd_V102[Activité combinée],bdd_V102[FINESS Géographique],A963)</f>
        <v>49862</v>
      </c>
      <c r="G963" s="1" t="str">
        <f>_xlfn.XLOOKUP(A963,bdd_V102[FINESS Géographique],bdd_V102[Validation prérequis SUN-ES],"")</f>
        <v>Oui</v>
      </c>
    </row>
    <row r="964" spans="1:7">
      <c r="A964" s="1">
        <v>590782546</v>
      </c>
      <c r="B964" t="str">
        <f>_xlfn.XLOOKUP(A964,bdd_V102[FINESS Géographique],bdd_V102[[Raison sociale ]],"")</f>
        <v>SAS CLINIQUE DES PEUPLIERS</v>
      </c>
      <c r="C964" s="146">
        <f>_xlfn.XLOOKUP(A964,bdd_V102[FINESS Géographique],bdd_V102[FINESS juridique],"")</f>
        <v>590000733</v>
      </c>
      <c r="D964" t="str">
        <f>_xlfn.XLOOKUP(C964,bdd_V102[FINESS juridique],bdd_V102[Raison sociale juridique],"")</f>
        <v>SAS CLINIQUE DES PEUPLIERS</v>
      </c>
      <c r="E964" s="1" t="str">
        <f>_xlfn.XLOOKUP(C964,bdd_V102[FINESS juridique],bdd_V102[[Région du FINESS juridique ]],"")</f>
        <v>HAUTS-DE-FRANCE</v>
      </c>
      <c r="F964" s="1">
        <f>SUMIFS(bdd_V102[Activité combinée],bdd_V102[FINESS Géographique],A964)</f>
        <v>39347.5</v>
      </c>
      <c r="G964" s="1" t="str">
        <f>_xlfn.XLOOKUP(A964,bdd_V102[FINESS Géographique],bdd_V102[Validation prérequis SUN-ES],"")</f>
        <v>Oui</v>
      </c>
    </row>
    <row r="965" spans="1:7">
      <c r="A965" s="1">
        <v>590782553</v>
      </c>
      <c r="B965" t="str">
        <f>_xlfn.XLOOKUP(A965,bdd_V102[FINESS Géographique],bdd_V102[[Raison sociale ]],"")</f>
        <v>HOPITAL PRIVE DE VILLENEUVE D'ASCQ</v>
      </c>
      <c r="C965" s="146">
        <f>_xlfn.XLOOKUP(A965,bdd_V102[FINESS Géographique],bdd_V102[FINESS juridique],"")</f>
        <v>590000741</v>
      </c>
      <c r="D965" t="str">
        <f>_xlfn.XLOOKUP(C965,bdd_V102[FINESS juridique],bdd_V102[Raison sociale juridique],"")</f>
        <v>HOPITAL PRIVE DE VILLENEUVE D'ASCQ</v>
      </c>
      <c r="E965" s="1" t="str">
        <f>_xlfn.XLOOKUP(C965,bdd_V102[FINESS juridique],bdd_V102[[Région du FINESS juridique ]],"")</f>
        <v>HAUTS-DE-FRANCE</v>
      </c>
      <c r="F965" s="1">
        <f>SUMIFS(bdd_V102[Activité combinée],bdd_V102[FINESS Géographique],A965)</f>
        <v>61874.5</v>
      </c>
      <c r="G965" s="1" t="str">
        <f>_xlfn.XLOOKUP(A965,bdd_V102[FINESS Géographique],bdd_V102[Validation prérequis SUN-ES],"")</f>
        <v>Oui</v>
      </c>
    </row>
    <row r="966" spans="1:7">
      <c r="A966" s="1">
        <v>590784484</v>
      </c>
      <c r="B966" t="str">
        <f>_xlfn.XLOOKUP(A966,bdd_V102[FINESS Géographique],bdd_V102[[Raison sociale ]],"")</f>
        <v>NEPHROCARE MAUBEUGE</v>
      </c>
      <c r="C966" s="146">
        <f>_xlfn.XLOOKUP(A966,bdd_V102[FINESS Géographique],bdd_V102[FINESS juridique],"")</f>
        <v>590001467</v>
      </c>
      <c r="D966" t="str">
        <f>_xlfn.XLOOKUP(C966,bdd_V102[FINESS juridique],bdd_V102[Raison sociale juridique],"")</f>
        <v>SAS NEPHROCARE MAUBEUGE</v>
      </c>
      <c r="E966" s="1" t="str">
        <f>_xlfn.XLOOKUP(C966,bdd_V102[FINESS juridique],bdd_V102[[Région du FINESS juridique ]],"")</f>
        <v>HAUTS-DE-FRANCE</v>
      </c>
      <c r="F966" s="1">
        <f>SUMIFS(bdd_V102[Activité combinée],bdd_V102[FINESS Géographique],A966)</f>
        <v>11236</v>
      </c>
      <c r="G966" s="1" t="str">
        <f>_xlfn.XLOOKUP(A966,bdd_V102[FINESS Géographique],bdd_V102[Validation prérequis SUN-ES],"")</f>
        <v>Oui</v>
      </c>
    </row>
    <row r="967" spans="1:7">
      <c r="A967" s="1">
        <v>590788964</v>
      </c>
      <c r="B967" t="str">
        <f>_xlfn.XLOOKUP(A967,bdd_V102[FINESS Géographique],bdd_V102[[Raison sociale ]],"")</f>
        <v>SARL CLINIQUE DU PARC</v>
      </c>
      <c r="C967" s="146">
        <f>_xlfn.XLOOKUP(A967,bdd_V102[FINESS Géographique],bdd_V102[FINESS juridique],"")</f>
        <v>590001756</v>
      </c>
      <c r="D967" t="str">
        <f>_xlfn.XLOOKUP(C967,bdd_V102[FINESS juridique],bdd_V102[Raison sociale juridique],"")</f>
        <v>SARL CLINIQUE DU PARC</v>
      </c>
      <c r="E967" s="1" t="str">
        <f>_xlfn.XLOOKUP(C967,bdd_V102[FINESS juridique],bdd_V102[[Région du FINESS juridique ]],"")</f>
        <v>HAUTS-DE-FRANCE</v>
      </c>
      <c r="F967" s="1">
        <f>SUMIFS(bdd_V102[Activité combinée],bdd_V102[FINESS Géographique],A967)</f>
        <v>14857</v>
      </c>
      <c r="G967" s="1" t="str">
        <f>_xlfn.XLOOKUP(A967,bdd_V102[FINESS Géographique],bdd_V102[Validation prérequis SUN-ES],"")</f>
        <v>Oui</v>
      </c>
    </row>
    <row r="968" spans="1:7">
      <c r="A968" s="1">
        <v>590791109</v>
      </c>
      <c r="B968" t="str">
        <f>_xlfn.XLOOKUP(A968,bdd_V102[FINESS Géographique],bdd_V102[[Raison sociale ]],"")</f>
        <v>CLINIQUE LES BRUYERES</v>
      </c>
      <c r="C968" s="146">
        <f>_xlfn.XLOOKUP(A968,bdd_V102[FINESS Géographique],bdd_V102[FINESS juridique],"")</f>
        <v>590002234</v>
      </c>
      <c r="D968" t="str">
        <f>_xlfn.XLOOKUP(C968,bdd_V102[FINESS juridique],bdd_V102[Raison sociale juridique],"")</f>
        <v>SA CLINIQUE "LES BRUYERES"</v>
      </c>
      <c r="E968" s="1" t="str">
        <f>_xlfn.XLOOKUP(C968,bdd_V102[FINESS juridique],bdd_V102[[Région du FINESS juridique ]],"")</f>
        <v>HAUTS-DE-FRANCE</v>
      </c>
      <c r="F968" s="1">
        <f>SUMIFS(bdd_V102[Activité combinée],bdd_V102[FINESS Géographique],A968)</f>
        <v>10275</v>
      </c>
      <c r="G968" s="1" t="str">
        <f>_xlfn.XLOOKUP(A968,bdd_V102[FINESS Géographique],bdd_V102[Validation prérequis SUN-ES],"")</f>
        <v>Oui</v>
      </c>
    </row>
    <row r="969" spans="1:7">
      <c r="A969" s="1">
        <v>590806360</v>
      </c>
      <c r="B969" t="str">
        <f>_xlfn.XLOOKUP(A969,bdd_V102[FINESS Géographique],bdd_V102[[Raison sociale ]],"")</f>
        <v>CLINIQUE DE LA MITTERIE</v>
      </c>
      <c r="C969" s="146">
        <f>_xlfn.XLOOKUP(A969,bdd_V102[FINESS Géographique],bdd_V102[FINESS juridique],"")</f>
        <v>590003596</v>
      </c>
      <c r="D969" t="str">
        <f>_xlfn.XLOOKUP(C969,bdd_V102[FINESS juridique],bdd_V102[Raison sociale juridique],"")</f>
        <v>SAS CLINIQUE DE LA MITTERIE</v>
      </c>
      <c r="E969" s="1" t="str">
        <f>_xlfn.XLOOKUP(C969,bdd_V102[FINESS juridique],bdd_V102[[Région du FINESS juridique ]],"")</f>
        <v>HAUTS-DE-FRANCE</v>
      </c>
      <c r="F969" s="1">
        <f>SUMIFS(bdd_V102[Activité combinée],bdd_V102[FINESS Géographique],A969)</f>
        <v>39669.5</v>
      </c>
      <c r="G969" s="1" t="str">
        <f>_xlfn.XLOOKUP(A969,bdd_V102[FINESS Géographique],bdd_V102[Validation prérequis SUN-ES],"")</f>
        <v>Oui</v>
      </c>
    </row>
    <row r="970" spans="1:7">
      <c r="A970" s="1">
        <v>590782280</v>
      </c>
      <c r="B970" t="str">
        <f>_xlfn.XLOOKUP(A970,bdd_V102[FINESS Géographique],bdd_V102[[Raison sociale ]],"")</f>
        <v>CLINIQUE SAINT-ROCH</v>
      </c>
      <c r="C970" s="146">
        <f>_xlfn.XLOOKUP(A970,bdd_V102[FINESS Géographique],bdd_V102[FINESS juridique],"")</f>
        <v>590004552</v>
      </c>
      <c r="D970" t="str">
        <f>_xlfn.XLOOKUP(C970,bdd_V102[FINESS juridique],bdd_V102[Raison sociale juridique],"")</f>
        <v>SAS CLINIQUE SAINT ROCH</v>
      </c>
      <c r="E970" s="1" t="str">
        <f>_xlfn.XLOOKUP(C970,bdd_V102[FINESS juridique],bdd_V102[[Région du FINESS juridique ]],"")</f>
        <v>HAUTS-DE-FRANCE</v>
      </c>
      <c r="F970" s="1">
        <f>SUMIFS(bdd_V102[Activité combinée],bdd_V102[FINESS Géographique],A970)</f>
        <v>10384.5</v>
      </c>
      <c r="G970" s="1" t="str">
        <f>_xlfn.XLOOKUP(A970,bdd_V102[FINESS Géographique],bdd_V102[Validation prérequis SUN-ES],"")</f>
        <v>Oui</v>
      </c>
    </row>
    <row r="971" spans="1:7">
      <c r="A971" s="1">
        <v>590783189</v>
      </c>
      <c r="B971" t="str">
        <f>_xlfn.XLOOKUP(A971,bdd_V102[FINESS Géographique],bdd_V102[[Raison sociale ]],"")</f>
        <v>UNITE GERONTOLOGIE ET SOINS DE SUITE</v>
      </c>
      <c r="C971" s="146">
        <f>_xlfn.XLOOKUP(A971,bdd_V102[FINESS Géographique],bdd_V102[FINESS juridique],"")</f>
        <v>590004552</v>
      </c>
      <c r="D971" t="str">
        <f>_xlfn.XLOOKUP(C971,bdd_V102[FINESS juridique],bdd_V102[Raison sociale juridique],"")</f>
        <v>SAS CLINIQUE SAINT ROCH</v>
      </c>
      <c r="E971" s="1" t="str">
        <f>_xlfn.XLOOKUP(C971,bdd_V102[FINESS juridique],bdd_V102[[Région du FINESS juridique ]],"")</f>
        <v>HAUTS-DE-FRANCE</v>
      </c>
      <c r="F971" s="1">
        <f>SUMIFS(bdd_V102[Activité combinée],bdd_V102[FINESS Géographique],A971)</f>
        <v>9145.5</v>
      </c>
      <c r="G971" s="1" t="str">
        <f>_xlfn.XLOOKUP(A971,bdd_V102[FINESS Géographique],bdd_V102[Validation prérequis SUN-ES],"")</f>
        <v>Oui</v>
      </c>
    </row>
    <row r="972" spans="1:7">
      <c r="A972" s="1">
        <v>590809703</v>
      </c>
      <c r="B972" t="str">
        <f>_xlfn.XLOOKUP(A972,bdd_V102[FINESS Géographique],bdd_V102[[Raison sociale ]],"")</f>
        <v>CLINIQUE SAINT-ROCH</v>
      </c>
      <c r="C972" s="146">
        <f>_xlfn.XLOOKUP(A972,bdd_V102[FINESS Géographique],bdd_V102[FINESS juridique],"")</f>
        <v>590004552</v>
      </c>
      <c r="D972" t="str">
        <f>_xlfn.XLOOKUP(C972,bdd_V102[FINESS juridique],bdd_V102[Raison sociale juridique],"")</f>
        <v>SAS CLINIQUE SAINT ROCH</v>
      </c>
      <c r="E972" s="1" t="str">
        <f>_xlfn.XLOOKUP(C972,bdd_V102[FINESS juridique],bdd_V102[[Région du FINESS juridique ]],"")</f>
        <v>HAUTS-DE-FRANCE</v>
      </c>
      <c r="F972" s="1">
        <f>SUMIFS(bdd_V102[Activité combinée],bdd_V102[FINESS Géographique],A972)</f>
        <v>25847.5</v>
      </c>
      <c r="G972" s="1" t="str">
        <f>_xlfn.XLOOKUP(A972,bdd_V102[FINESS Géographique],bdd_V102[Validation prérequis SUN-ES],"")</f>
        <v>Oui</v>
      </c>
    </row>
    <row r="973" spans="1:7">
      <c r="A973" s="1">
        <v>590047791</v>
      </c>
      <c r="B973" t="str">
        <f>_xlfn.XLOOKUP(A973,bdd_V102[FINESS Géographique],bdd_V102[[Raison sociale ]],"")</f>
        <v>HOPITAL DE JOUR</v>
      </c>
      <c r="C973" s="146">
        <f>_xlfn.XLOOKUP(A973,bdd_V102[FINESS Géographique],bdd_V102[FINESS juridique],"")</f>
        <v>590005245</v>
      </c>
      <c r="D973" t="str">
        <f>_xlfn.XLOOKUP(C973,bdd_V102[FINESS juridique],bdd_V102[Raison sociale juridique],"")</f>
        <v>S.A CLINIQUE DE L'ESCREBIEUX</v>
      </c>
      <c r="E973" s="1" t="str">
        <f>_xlfn.XLOOKUP(C973,bdd_V102[FINESS juridique],bdd_V102[[Région du FINESS juridique ]],"")</f>
        <v>HAUTS-DE-FRANCE</v>
      </c>
      <c r="F973" s="1">
        <f>SUMIFS(bdd_V102[Activité combinée],bdd_V102[FINESS Géographique],A973)</f>
        <v>2061</v>
      </c>
      <c r="G973" s="1" t="str">
        <f>_xlfn.XLOOKUP(A973,bdd_V102[FINESS Géographique],bdd_V102[Validation prérequis SUN-ES],"")</f>
        <v>Non</v>
      </c>
    </row>
    <row r="974" spans="1:7">
      <c r="A974" s="1">
        <v>590813069</v>
      </c>
      <c r="B974" t="str">
        <f>_xlfn.XLOOKUP(A974,bdd_V102[FINESS Géographique],bdd_V102[[Raison sociale ]],"")</f>
        <v>CLINIQUE DE L'ESCREBIEUX</v>
      </c>
      <c r="C974" s="146">
        <f>_xlfn.XLOOKUP(A974,bdd_V102[FINESS Géographique],bdd_V102[FINESS juridique],"")</f>
        <v>590005245</v>
      </c>
      <c r="D974" t="str">
        <f>_xlfn.XLOOKUP(C974,bdd_V102[FINESS juridique],bdd_V102[Raison sociale juridique],"")</f>
        <v>S.A CLINIQUE DE L'ESCREBIEUX</v>
      </c>
      <c r="E974" s="1" t="str">
        <f>_xlfn.XLOOKUP(C974,bdd_V102[FINESS juridique],bdd_V102[[Région du FINESS juridique ]],"")</f>
        <v>HAUTS-DE-FRANCE</v>
      </c>
      <c r="F974" s="1">
        <f>SUMIFS(bdd_V102[Activité combinée],bdd_V102[FINESS Géographique],A974)</f>
        <v>16806</v>
      </c>
      <c r="G974" s="1" t="str">
        <f>_xlfn.XLOOKUP(A974,bdd_V102[FINESS Géographique],bdd_V102[Validation prérequis SUN-ES],"")</f>
        <v>Oui</v>
      </c>
    </row>
    <row r="975" spans="1:7">
      <c r="A975" s="1">
        <v>590813176</v>
      </c>
      <c r="B975" t="str">
        <f>_xlfn.XLOOKUP(A975,bdd_V102[FINESS Géographique],bdd_V102[[Raison sociale ]],"")</f>
        <v>CLINIQUE DES HETRES</v>
      </c>
      <c r="C975" s="146">
        <f>_xlfn.XLOOKUP(A975,bdd_V102[FINESS Géographique],bdd_V102[FINESS juridique],"")</f>
        <v>590005278</v>
      </c>
      <c r="D975" t="str">
        <f>_xlfn.XLOOKUP(C975,bdd_V102[FINESS juridique],bdd_V102[Raison sociale juridique],"")</f>
        <v>CLINIQUE DES HETRES</v>
      </c>
      <c r="E975" s="1" t="str">
        <f>_xlfn.XLOOKUP(C975,bdd_V102[FINESS juridique],bdd_V102[[Région du FINESS juridique ]],"")</f>
        <v>HAUTS-DE-FRANCE</v>
      </c>
      <c r="F975" s="1">
        <f>SUMIFS(bdd_V102[Activité combinée],bdd_V102[FINESS Géographique],A975)</f>
        <v>9663</v>
      </c>
      <c r="G975" s="1" t="str">
        <f>_xlfn.XLOOKUP(A975,bdd_V102[FINESS Géographique],bdd_V102[Validation prérequis SUN-ES],"")</f>
        <v>Non</v>
      </c>
    </row>
    <row r="976" spans="1:7">
      <c r="A976" s="1">
        <v>590815056</v>
      </c>
      <c r="B976" t="str">
        <f>_xlfn.XLOOKUP(A976,bdd_V102[FINESS Géographique],bdd_V102[[Raison sociale ]],"")</f>
        <v>CLINIQUE DE FLANDRE</v>
      </c>
      <c r="C976" s="146">
        <f>_xlfn.XLOOKUP(A976,bdd_V102[FINESS Géographique],bdd_V102[FINESS juridique],"")</f>
        <v>590005492</v>
      </c>
      <c r="D976" t="str">
        <f>_xlfn.XLOOKUP(C976,bdd_V102[FINESS juridique],bdd_V102[Raison sociale juridique],"")</f>
        <v>S.A CLINIQUE DE FLANDRE</v>
      </c>
      <c r="E976" s="1" t="str">
        <f>_xlfn.XLOOKUP(C976,bdd_V102[FINESS juridique],bdd_V102[[Région du FINESS juridique ]],"")</f>
        <v>HAUTS-DE-FRANCE</v>
      </c>
      <c r="F976" s="1">
        <f>SUMIFS(bdd_V102[Activité combinée],bdd_V102[FINESS Géographique],A976)</f>
        <v>36660.5</v>
      </c>
      <c r="G976" s="1" t="str">
        <f>_xlfn.XLOOKUP(A976,bdd_V102[FINESS Géographique],bdd_V102[Validation prérequis SUN-ES],"")</f>
        <v>Oui</v>
      </c>
    </row>
    <row r="977" spans="1:7">
      <c r="A977" s="1">
        <v>590008041</v>
      </c>
      <c r="B977" t="str">
        <f>_xlfn.XLOOKUP(A977,bdd_V102[FINESS Géographique],bdd_V102[[Raison sociale ]],"")</f>
        <v>POLYCLINIQUE VAUBAN</v>
      </c>
      <c r="C977" s="146">
        <f>_xlfn.XLOOKUP(A977,bdd_V102[FINESS Géographique],bdd_V102[FINESS juridique],"")</f>
        <v>590008033</v>
      </c>
      <c r="D977" t="str">
        <f>_xlfn.XLOOKUP(C977,bdd_V102[FINESS juridique],bdd_V102[Raison sociale juridique],"")</f>
        <v>POLYCLINIQUE VAUBAN</v>
      </c>
      <c r="E977" s="1" t="str">
        <f>_xlfn.XLOOKUP(C977,bdd_V102[FINESS juridique],bdd_V102[[Région du FINESS juridique ]],"")</f>
        <v>HAUTS-DE-FRANCE</v>
      </c>
      <c r="F977" s="1">
        <f>SUMIFS(bdd_V102[Activité combinée],bdd_V102[FINESS Géographique],A977)</f>
        <v>80221.5</v>
      </c>
      <c r="G977" s="1" t="str">
        <f>_xlfn.XLOOKUP(A977,bdd_V102[FINESS Géographique],bdd_V102[Validation prérequis SUN-ES],"")</f>
        <v>Oui</v>
      </c>
    </row>
    <row r="978" spans="1:7">
      <c r="A978" s="1">
        <v>590032108</v>
      </c>
      <c r="B978" t="str">
        <f>_xlfn.XLOOKUP(A978,bdd_V102[FINESS Géographique],bdd_V102[[Raison sociale ]],"")</f>
        <v>HOPITAL A DOMICILE DU DOUAISIS MUTUALI</v>
      </c>
      <c r="C978" s="146">
        <f>_xlfn.XLOOKUP(A978,bdd_V102[FINESS Géographique],bdd_V102[FINESS juridique],"")</f>
        <v>590024469</v>
      </c>
      <c r="D978" t="str">
        <f>_xlfn.XLOOKUP(C978,bdd_V102[FINESS juridique],bdd_V102[Raison sociale juridique],"")</f>
        <v>MUTUALITE FRANÃ‡AISE AISNE NPDC SSAM</v>
      </c>
      <c r="E978" s="1" t="str">
        <f>_xlfn.XLOOKUP(C978,bdd_V102[FINESS juridique],bdd_V102[[Région du FINESS juridique ]],"")</f>
        <v>HAUTS-DE-FRANCE</v>
      </c>
      <c r="F978" s="1">
        <f>SUMIFS(bdd_V102[Activité combinée],bdd_V102[FINESS Géographique],A978)</f>
        <v>7328</v>
      </c>
      <c r="G978" s="1" t="str">
        <f>_xlfn.XLOOKUP(A978,bdd_V102[FINESS Géographique],bdd_V102[Validation prérequis SUN-ES],"")</f>
        <v>Oui</v>
      </c>
    </row>
    <row r="979" spans="1:7">
      <c r="A979" s="1">
        <v>590032199</v>
      </c>
      <c r="B979" t="str">
        <f>_xlfn.XLOOKUP(A979,bdd_V102[FINESS Géographique],bdd_V102[[Raison sociale ]],"")</f>
        <v>HOPITAL A DOMICILE DU CAMBRESIS</v>
      </c>
      <c r="C979" s="146">
        <f>_xlfn.XLOOKUP(A979,bdd_V102[FINESS Géographique],bdd_V102[FINESS juridique],"")</f>
        <v>590024469</v>
      </c>
      <c r="D979" t="str">
        <f>_xlfn.XLOOKUP(C979,bdd_V102[FINESS juridique],bdd_V102[Raison sociale juridique],"")</f>
        <v>MUTUALITE FRANÃ‡AISE AISNE NPDC SSAM</v>
      </c>
      <c r="E979" s="1" t="str">
        <f>_xlfn.XLOOKUP(C979,bdd_V102[FINESS juridique],bdd_V102[[Région du FINESS juridique ]],"")</f>
        <v>HAUTS-DE-FRANCE</v>
      </c>
      <c r="F979" s="1">
        <f>SUMIFS(bdd_V102[Activité combinée],bdd_V102[FINESS Géographique],A979)</f>
        <v>7349.5</v>
      </c>
      <c r="G979" s="1" t="str">
        <f>_xlfn.XLOOKUP(A979,bdd_V102[FINESS Géographique],bdd_V102[Validation prérequis SUN-ES],"")</f>
        <v>Oui</v>
      </c>
    </row>
    <row r="980" spans="1:7">
      <c r="A980" s="1">
        <v>590043469</v>
      </c>
      <c r="B980" t="str">
        <f>_xlfn.XLOOKUP(A980,bdd_V102[FINESS Géographique],bdd_V102[[Raison sociale ]],"")</f>
        <v>HOPITAL A DOMICILE DE FLANDRE MARITIME</v>
      </c>
      <c r="C980" s="146">
        <f>_xlfn.XLOOKUP(A980,bdd_V102[FINESS Géographique],bdd_V102[FINESS juridique],"")</f>
        <v>590024469</v>
      </c>
      <c r="D980" t="str">
        <f>_xlfn.XLOOKUP(C980,bdd_V102[FINESS juridique],bdd_V102[Raison sociale juridique],"")</f>
        <v>MUTUALITE FRANÃ‡AISE AISNE NPDC SSAM</v>
      </c>
      <c r="E980" s="1" t="str">
        <f>_xlfn.XLOOKUP(C980,bdd_V102[FINESS juridique],bdd_V102[[Région du FINESS juridique ]],"")</f>
        <v>HAUTS-DE-FRANCE</v>
      </c>
      <c r="F980" s="1">
        <f>SUMIFS(bdd_V102[Activité combinée],bdd_V102[FINESS Géographique],A980)</f>
        <v>13272</v>
      </c>
      <c r="G980" s="1" t="str">
        <f>_xlfn.XLOOKUP(A980,bdd_V102[FINESS Géographique],bdd_V102[Validation prérequis SUN-ES],"")</f>
        <v>Oui</v>
      </c>
    </row>
    <row r="981" spans="1:7">
      <c r="A981" s="1">
        <v>620010348</v>
      </c>
      <c r="B981" t="str">
        <f>_xlfn.XLOOKUP(A981,bdd_V102[FINESS Géographique],bdd_V102[[Raison sociale ]],"")</f>
        <v>HAD CALAIS - SAINT OMER</v>
      </c>
      <c r="C981" s="146">
        <f>_xlfn.XLOOKUP(A981,bdd_V102[FINESS Géographique],bdd_V102[FINESS juridique],"")</f>
        <v>590024469</v>
      </c>
      <c r="D981" t="str">
        <f>_xlfn.XLOOKUP(C981,bdd_V102[FINESS juridique],bdd_V102[Raison sociale juridique],"")</f>
        <v>MUTUALITE FRANÃ‡AISE AISNE NPDC SSAM</v>
      </c>
      <c r="E981" s="1" t="str">
        <f>_xlfn.XLOOKUP(C981,bdd_V102[FINESS juridique],bdd_V102[[Région du FINESS juridique ]],"")</f>
        <v>HAUTS-DE-FRANCE</v>
      </c>
      <c r="F981" s="1">
        <f>SUMIFS(bdd_V102[Activité combinée],bdd_V102[FINESS Géographique],A981)</f>
        <v>12175</v>
      </c>
      <c r="G981" s="1" t="str">
        <f>_xlfn.XLOOKUP(A981,bdd_V102[FINESS Géographique],bdd_V102[Validation prérequis SUN-ES],"")</f>
        <v>Oui</v>
      </c>
    </row>
    <row r="982" spans="1:7">
      <c r="A982" s="1">
        <v>590782181</v>
      </c>
      <c r="B982" t="str">
        <f>_xlfn.XLOOKUP(A982,bdd_V102[FINESS Géographique],bdd_V102[[Raison sociale ]],"")</f>
        <v>CRF LE VAL BLEU  DE VALENCIENNES</v>
      </c>
      <c r="C982" s="146">
        <f>_xlfn.XLOOKUP(A982,bdd_V102[FINESS Géographique],bdd_V102[FINESS juridique],"")</f>
        <v>590039863</v>
      </c>
      <c r="D982" t="str">
        <f>_xlfn.XLOOKUP(C982,bdd_V102[FINESS juridique],bdd_V102[Raison sociale juridique],"")</f>
        <v>SIÃˆGE UGECAM HAUTS DE FRANCE</v>
      </c>
      <c r="E982" s="1" t="str">
        <f>_xlfn.XLOOKUP(C982,bdd_V102[FINESS juridique],bdd_V102[[Région du FINESS juridique ]],"")</f>
        <v>HAUTS-DE-FRANCE</v>
      </c>
      <c r="F982" s="1">
        <f>SUMIFS(bdd_V102[Activité combinée],bdd_V102[FINESS Géographique],A982)</f>
        <v>3662.5</v>
      </c>
      <c r="G982" s="1" t="str">
        <f>_xlfn.XLOOKUP(A982,bdd_V102[FINESS Géographique],bdd_V102[Validation prérequis SUN-ES],"")</f>
        <v>Oui</v>
      </c>
    </row>
    <row r="983" spans="1:7">
      <c r="A983" s="1">
        <v>600101679</v>
      </c>
      <c r="B983" t="str">
        <f>_xlfn.XLOOKUP(A983,bdd_V102[FINESS Géographique],bdd_V102[[Raison sociale ]],"")</f>
        <v>SSR UGECAM BEAUVAIS</v>
      </c>
      <c r="C983" s="146">
        <f>_xlfn.XLOOKUP(A983,bdd_V102[FINESS Géographique],bdd_V102[FINESS juridique],"")</f>
        <v>590039863</v>
      </c>
      <c r="D983" t="str">
        <f>_xlfn.XLOOKUP(C983,bdd_V102[FINESS juridique],bdd_V102[Raison sociale juridique],"")</f>
        <v>SIÃˆGE UGECAM HAUTS DE FRANCE</v>
      </c>
      <c r="E983" s="1" t="str">
        <f>_xlfn.XLOOKUP(C983,bdd_V102[FINESS juridique],bdd_V102[[Région du FINESS juridique ]],"")</f>
        <v>HAUTS-DE-FRANCE</v>
      </c>
      <c r="F983" s="1">
        <f>SUMIFS(bdd_V102[Activité combinée],bdd_V102[FINESS Géographique],A983)</f>
        <v>15572</v>
      </c>
      <c r="G983" s="1" t="str">
        <f>_xlfn.XLOOKUP(A983,bdd_V102[FINESS Géographique],bdd_V102[Validation prérequis SUN-ES],"")</f>
        <v>Oui</v>
      </c>
    </row>
    <row r="984" spans="1:7">
      <c r="A984" s="1">
        <v>620100347</v>
      </c>
      <c r="B984" t="str">
        <f>_xlfn.XLOOKUP(A984,bdd_V102[FINESS Géographique],bdd_V102[[Raison sociale ]],"")</f>
        <v>CLINIQUE PSYCHIATRIQUE "LE RYONVAL"</v>
      </c>
      <c r="C984" s="146">
        <f>_xlfn.XLOOKUP(A984,bdd_V102[FINESS Géographique],bdd_V102[FINESS juridique],"")</f>
        <v>590039863</v>
      </c>
      <c r="D984" t="str">
        <f>_xlfn.XLOOKUP(C984,bdd_V102[FINESS juridique],bdd_V102[Raison sociale juridique],"")</f>
        <v>SIÃˆGE UGECAM HAUTS DE FRANCE</v>
      </c>
      <c r="E984" s="1" t="str">
        <f>_xlfn.XLOOKUP(C984,bdd_V102[FINESS juridique],bdd_V102[[Région du FINESS juridique ]],"")</f>
        <v>HAUTS-DE-FRANCE</v>
      </c>
      <c r="F984" s="1">
        <f>SUMIFS(bdd_V102[Activité combinée],bdd_V102[FINESS Géographique],A984)</f>
        <v>12727.5</v>
      </c>
      <c r="G984" s="1" t="str">
        <f>_xlfn.XLOOKUP(A984,bdd_V102[FINESS Géographique],bdd_V102[Validation prérequis SUN-ES],"")</f>
        <v>Oui</v>
      </c>
    </row>
    <row r="985" spans="1:7">
      <c r="A985" s="1">
        <v>620105973</v>
      </c>
      <c r="B985" t="str">
        <f>_xlfn.XLOOKUP(A985,bdd_V102[FINESS Géographique],bdd_V102[[Raison sociale ]],"")</f>
        <v>CTRE ANTOINE DE SAINT EXUPERY</v>
      </c>
      <c r="C985" s="146">
        <f>_xlfn.XLOOKUP(A985,bdd_V102[FINESS Géographique],bdd_V102[FINESS juridique],"")</f>
        <v>590039863</v>
      </c>
      <c r="D985" t="str">
        <f>_xlfn.XLOOKUP(C985,bdd_V102[FINESS juridique],bdd_V102[Raison sociale juridique],"")</f>
        <v>SIÃˆGE UGECAM HAUTS DE FRANCE</v>
      </c>
      <c r="E985" s="1" t="str">
        <f>_xlfn.XLOOKUP(C985,bdd_V102[FINESS juridique],bdd_V102[[Région du FINESS juridique ]],"")</f>
        <v>HAUTS-DE-FRANCE</v>
      </c>
      <c r="F985" s="1">
        <f>SUMIFS(bdd_V102[Activité combinée],bdd_V102[FINESS Géographique],A985)</f>
        <v>20152.5</v>
      </c>
      <c r="G985" s="1" t="str">
        <f>_xlfn.XLOOKUP(A985,bdd_V102[FINESS Géographique],bdd_V102[Validation prérequis SUN-ES],"")</f>
        <v>Oui</v>
      </c>
    </row>
    <row r="986" spans="1:7">
      <c r="A986" s="1">
        <v>590048476</v>
      </c>
      <c r="B986" t="str">
        <f>_xlfn.XLOOKUP(A986,bdd_V102[FINESS Géographique],bdd_V102[[Raison sociale ]],"")</f>
        <v>GCS GHICL HAD SYNERGIE REEDUC-READAPTA</v>
      </c>
      <c r="C986" s="146">
        <f>_xlfn.XLOOKUP(A986,bdd_V102[FINESS Géographique],bdd_V102[FINESS juridique],"")</f>
        <v>590051801</v>
      </c>
      <c r="D986" t="str">
        <f>_xlfn.XLOOKUP(C986,bdd_V102[FINESS juridique],bdd_V102[Raison sociale juridique],"")</f>
        <v>GCS GHICL DES HOPITAUX DE L'ICL</v>
      </c>
      <c r="E986" s="1" t="str">
        <f>_xlfn.XLOOKUP(C986,bdd_V102[FINESS juridique],bdd_V102[[Région du FINESS juridique ]],"")</f>
        <v>HAUTS-DE-FRANCE</v>
      </c>
      <c r="F986" s="1">
        <f>SUMIFS(bdd_V102[Activité combinée],bdd_V102[FINESS Géographique],A986)</f>
        <v>9381.5</v>
      </c>
      <c r="G986" s="1" t="str">
        <f>_xlfn.XLOOKUP(A986,bdd_V102[FINESS Géographique],bdd_V102[Validation prérequis SUN-ES],"")</f>
        <v>Oui</v>
      </c>
    </row>
    <row r="987" spans="1:7">
      <c r="A987" s="1">
        <v>590052056</v>
      </c>
      <c r="B987" t="str">
        <f>_xlfn.XLOOKUP(A987,bdd_V102[FINESS Géographique],bdd_V102[[Raison sociale ]],"")</f>
        <v>GCS GHICL CLINIQUE STE MARIE</v>
      </c>
      <c r="C987" s="146">
        <f>_xlfn.XLOOKUP(A987,bdd_V102[FINESS Géographique],bdd_V102[FINESS juridique],"")</f>
        <v>590051801</v>
      </c>
      <c r="D987" t="str">
        <f>_xlfn.XLOOKUP(C987,bdd_V102[FINESS juridique],bdd_V102[Raison sociale juridique],"")</f>
        <v>GCS GHICL DES HOPITAUX DE L'ICL</v>
      </c>
      <c r="E987" s="1" t="str">
        <f>_xlfn.XLOOKUP(C987,bdd_V102[FINESS juridique],bdd_V102[[Région du FINESS juridique ]],"")</f>
        <v>HAUTS-DE-FRANCE</v>
      </c>
      <c r="F987" s="1">
        <f>SUMIFS(bdd_V102[Activité combinée],bdd_V102[FINESS Géographique],A987)</f>
        <v>30223</v>
      </c>
      <c r="G987" s="1" t="str">
        <f>_xlfn.XLOOKUP(A987,bdd_V102[FINESS Géographique],bdd_V102[Validation prérequis SUN-ES],"")</f>
        <v>Oui</v>
      </c>
    </row>
    <row r="988" spans="1:7">
      <c r="A988" s="1">
        <v>590780284</v>
      </c>
      <c r="B988" t="str">
        <f>_xlfn.XLOOKUP(A988,bdd_V102[FINESS Géographique],bdd_V102[[Raison sociale ]],"")</f>
        <v>GCS GHICL HÔPITAL ST PHILIBERT</v>
      </c>
      <c r="C988" s="146">
        <f>_xlfn.XLOOKUP(A988,bdd_V102[FINESS Géographique],bdd_V102[FINESS juridique],"")</f>
        <v>590051801</v>
      </c>
      <c r="D988" t="str">
        <f>_xlfn.XLOOKUP(C988,bdd_V102[FINESS juridique],bdd_V102[Raison sociale juridique],"")</f>
        <v>GCS GHICL DES HOPITAUX DE L'ICL</v>
      </c>
      <c r="E988" s="1" t="str">
        <f>_xlfn.XLOOKUP(C988,bdd_V102[FINESS juridique],bdd_V102[[Région du FINESS juridique ]],"")</f>
        <v>HAUTS-DE-FRANCE</v>
      </c>
      <c r="F988" s="1">
        <f>SUMIFS(bdd_V102[Activité combinée],bdd_V102[FINESS Géographique],A988)</f>
        <v>102768</v>
      </c>
      <c r="G988" s="1" t="str">
        <f>_xlfn.XLOOKUP(A988,bdd_V102[FINESS Géographique],bdd_V102[Validation prérequis SUN-ES],"")</f>
        <v>Oui</v>
      </c>
    </row>
    <row r="989" spans="1:7">
      <c r="A989" s="1">
        <v>590797353</v>
      </c>
      <c r="B989" t="str">
        <f>_xlfn.XLOOKUP(A989,bdd_V102[FINESS Géographique],bdd_V102[[Raison sociale ]],"")</f>
        <v>GCS GHICL HOPITAL SAINT VINCENT -</v>
      </c>
      <c r="C989" s="146">
        <f>_xlfn.XLOOKUP(A989,bdd_V102[FINESS Géographique],bdd_V102[FINESS juridique],"")</f>
        <v>590051801</v>
      </c>
      <c r="D989" t="str">
        <f>_xlfn.XLOOKUP(C989,bdd_V102[FINESS juridique],bdd_V102[Raison sociale juridique],"")</f>
        <v>GCS GHICL DES HOPITAUX DE L'ICL</v>
      </c>
      <c r="E989" s="1" t="str">
        <f>_xlfn.XLOOKUP(C989,bdd_V102[FINESS juridique],bdd_V102[[Région du FINESS juridique ]],"")</f>
        <v>HAUTS-DE-FRANCE</v>
      </c>
      <c r="F989" s="1">
        <f>SUMIFS(bdd_V102[Activité combinée],bdd_V102[FINESS Géographique],A989)</f>
        <v>147163.5</v>
      </c>
      <c r="G989" s="1" t="str">
        <f>_xlfn.XLOOKUP(A989,bdd_V102[FINESS Géographique],bdd_V102[Validation prérequis SUN-ES],"")</f>
        <v>Oui</v>
      </c>
    </row>
    <row r="990" spans="1:7">
      <c r="A990" s="1">
        <v>590008579</v>
      </c>
      <c r="B990" t="str">
        <f>_xlfn.XLOOKUP(A990,bdd_V102[FINESS Géographique],bdd_V102[[Raison sociale ]],"")</f>
        <v>CLINIQUE PSY ADULTES AVENUE SALOMON</v>
      </c>
      <c r="C990" s="146">
        <f>_xlfn.XLOOKUP(A990,bdd_V102[FINESS Géographique],bdd_V102[FINESS juridique],"")</f>
        <v>590053955</v>
      </c>
      <c r="D990" t="str">
        <f>_xlfn.XLOOKUP(C990,bdd_V102[FINESS juridique],bdd_V102[Raison sociale juridique],"")</f>
        <v>SAS HPM NORD</v>
      </c>
      <c r="E990" s="1" t="str">
        <f>_xlfn.XLOOKUP(C990,bdd_V102[FINESS juridique],bdd_V102[[Région du FINESS juridique ]],"")</f>
        <v>HAUTS-DE-FRANCE</v>
      </c>
      <c r="F990" s="1">
        <f>SUMIFS(bdd_V102[Activité combinée],bdd_V102[FINESS Géographique],A990)</f>
        <v>13175.75</v>
      </c>
      <c r="G990" s="1" t="str">
        <f>_xlfn.XLOOKUP(A990,bdd_V102[FINESS Géographique],bdd_V102[Validation prérequis SUN-ES],"")</f>
        <v>Oui</v>
      </c>
    </row>
    <row r="991" spans="1:7">
      <c r="A991" s="1">
        <v>590060455</v>
      </c>
      <c r="B991" t="str">
        <f>_xlfn.XLOOKUP(A991,bdd_V102[FINESS Géographique],bdd_V102[[Raison sociale ]],"")</f>
        <v>UNITE DE DIALYSE MEDICALISEE</v>
      </c>
      <c r="C991" s="146">
        <f>_xlfn.XLOOKUP(A991,bdd_V102[FINESS Géographique],bdd_V102[FINESS juridique],"")</f>
        <v>590053955</v>
      </c>
      <c r="D991" t="str">
        <f>_xlfn.XLOOKUP(C991,bdd_V102[FINESS juridique],bdd_V102[Raison sociale juridique],"")</f>
        <v>SAS HPM NORD</v>
      </c>
      <c r="E991" s="1" t="str">
        <f>_xlfn.XLOOKUP(C991,bdd_V102[FINESS juridique],bdd_V102[[Région du FINESS juridique ]],"")</f>
        <v>HAUTS-DE-FRANCE</v>
      </c>
      <c r="F991" s="1">
        <f>SUMIFS(bdd_V102[Activité combinée],bdd_V102[FINESS Géographique],A991)</f>
        <v>3238</v>
      </c>
      <c r="G991" s="1" t="str">
        <f>_xlfn.XLOOKUP(A991,bdd_V102[FINESS Géographique],bdd_V102[Validation prérequis SUN-ES],"")</f>
        <v>Non</v>
      </c>
    </row>
    <row r="992" spans="1:7">
      <c r="A992" s="1">
        <v>590780235</v>
      </c>
      <c r="B992" t="str">
        <f>_xlfn.XLOOKUP(A992,bdd_V102[FINESS Géographique],bdd_V102[[Raison sociale ]],"")</f>
        <v>CLINIQUE PSY LA MAISON FLEURIE</v>
      </c>
      <c r="C992" s="146">
        <f>_xlfn.XLOOKUP(A992,bdd_V102[FINESS Géographique],bdd_V102[FINESS juridique],"")</f>
        <v>590053955</v>
      </c>
      <c r="D992" t="str">
        <f>_xlfn.XLOOKUP(C992,bdd_V102[FINESS juridique],bdd_V102[Raison sociale juridique],"")</f>
        <v>SAS HPM NORD</v>
      </c>
      <c r="E992" s="1" t="str">
        <f>_xlfn.XLOOKUP(C992,bdd_V102[FINESS juridique],bdd_V102[[Région du FINESS juridique ]],"")</f>
        <v>HAUTS-DE-FRANCE</v>
      </c>
      <c r="F992" s="1">
        <f>SUMIFS(bdd_V102[Activité combinée],bdd_V102[FINESS Géographique],A992)</f>
        <v>13442.75</v>
      </c>
      <c r="G992" s="1" t="str">
        <f>_xlfn.XLOOKUP(A992,bdd_V102[FINESS Géographique],bdd_V102[Validation prérequis SUN-ES],"")</f>
        <v>Oui</v>
      </c>
    </row>
    <row r="993" spans="1:7">
      <c r="A993" s="1">
        <v>590780250</v>
      </c>
      <c r="B993" t="str">
        <f>_xlfn.XLOOKUP(A993,bdd_V102[FINESS Géographique],bdd_V102[[Raison sociale ]],"")</f>
        <v>CLINIQUE LILLE SUD</v>
      </c>
      <c r="C993" s="146">
        <f>_xlfn.XLOOKUP(A993,bdd_V102[FINESS Géographique],bdd_V102[FINESS juridique],"")</f>
        <v>590053955</v>
      </c>
      <c r="D993" t="str">
        <f>_xlfn.XLOOKUP(C993,bdd_V102[FINESS juridique],bdd_V102[Raison sociale juridique],"")</f>
        <v>SAS HPM NORD</v>
      </c>
      <c r="E993" s="1" t="str">
        <f>_xlfn.XLOOKUP(C993,bdd_V102[FINESS juridique],bdd_V102[[Région du FINESS juridique ]],"")</f>
        <v>HAUTS-DE-FRANCE</v>
      </c>
      <c r="F993" s="1">
        <f>SUMIFS(bdd_V102[Activité combinée],bdd_V102[FINESS Géographique],A993)</f>
        <v>37269</v>
      </c>
      <c r="G993" s="1" t="str">
        <f>_xlfn.XLOOKUP(A993,bdd_V102[FINESS Géographique],bdd_V102[Validation prérequis SUN-ES],"")</f>
        <v>Oui</v>
      </c>
    </row>
    <row r="994" spans="1:7">
      <c r="A994" s="1">
        <v>590780268</v>
      </c>
      <c r="B994" t="str">
        <f>_xlfn.XLOOKUP(A994,bdd_V102[FINESS Géographique],bdd_V102[[Raison sociale ]],"")</f>
        <v>HOPITAL PRIVE LE BOIS</v>
      </c>
      <c r="C994" s="146">
        <f>_xlfn.XLOOKUP(A994,bdd_V102[FINESS Géographique],bdd_V102[FINESS juridique],"")</f>
        <v>590053955</v>
      </c>
      <c r="D994" t="str">
        <f>_xlfn.XLOOKUP(C994,bdd_V102[FINESS juridique],bdd_V102[Raison sociale juridique],"")</f>
        <v>SAS HPM NORD</v>
      </c>
      <c r="E994" s="1" t="str">
        <f>_xlfn.XLOOKUP(C994,bdd_V102[FINESS juridique],bdd_V102[[Région du FINESS juridique ]],"")</f>
        <v>HAUTS-DE-FRANCE</v>
      </c>
      <c r="F994" s="1">
        <f>SUMIFS(bdd_V102[Activité combinée],bdd_V102[FINESS Géographique],A994)</f>
        <v>117743.5</v>
      </c>
      <c r="G994" s="1" t="str">
        <f>_xlfn.XLOOKUP(A994,bdd_V102[FINESS Géographique],bdd_V102[Validation prérequis SUN-ES],"")</f>
        <v>Oui</v>
      </c>
    </row>
    <row r="995" spans="1:7">
      <c r="A995" s="1">
        <v>590780342</v>
      </c>
      <c r="B995" t="str">
        <f>_xlfn.XLOOKUP(A995,bdd_V102[FINESS Géographique],bdd_V102[[Raison sociale ]],"")</f>
        <v>CLINIQUE AMBROISE PARE</v>
      </c>
      <c r="C995" s="146">
        <f>_xlfn.XLOOKUP(A995,bdd_V102[FINESS Géographique],bdd_V102[FINESS juridique],"")</f>
        <v>590053955</v>
      </c>
      <c r="D995" t="str">
        <f>_xlfn.XLOOKUP(C995,bdd_V102[FINESS juridique],bdd_V102[Raison sociale juridique],"")</f>
        <v>SAS HPM NORD</v>
      </c>
      <c r="E995" s="1" t="str">
        <f>_xlfn.XLOOKUP(C995,bdd_V102[FINESS juridique],bdd_V102[[Région du FINESS juridique ]],"")</f>
        <v>HAUTS-DE-FRANCE</v>
      </c>
      <c r="F995" s="1">
        <f>SUMIFS(bdd_V102[Activité combinée],bdd_V102[FINESS Géographique],A995)</f>
        <v>12548</v>
      </c>
      <c r="G995" s="1" t="str">
        <f>_xlfn.XLOOKUP(A995,bdd_V102[FINESS Géographique],bdd_V102[Validation prérequis SUN-ES],"")</f>
        <v>Oui</v>
      </c>
    </row>
    <row r="996" spans="1:7">
      <c r="A996" s="1">
        <v>590781951</v>
      </c>
      <c r="B996" t="str">
        <f>_xlfn.XLOOKUP(A996,bdd_V102[FINESS Géographique],bdd_V102[[Raison sociale ]],"")</f>
        <v>CLINIQUE DU SPORT ET D'ORTHOPEDIE</v>
      </c>
      <c r="C996" s="146">
        <f>_xlfn.XLOOKUP(A996,bdd_V102[FINESS Géographique],bdd_V102[FINESS juridique],"")</f>
        <v>590053955</v>
      </c>
      <c r="D996" t="str">
        <f>_xlfn.XLOOKUP(C996,bdd_V102[FINESS juridique],bdd_V102[Raison sociale juridique],"")</f>
        <v>SAS HPM NORD</v>
      </c>
      <c r="E996" s="1" t="str">
        <f>_xlfn.XLOOKUP(C996,bdd_V102[FINESS juridique],bdd_V102[[Région du FINESS juridique ]],"")</f>
        <v>HAUTS-DE-FRANCE</v>
      </c>
      <c r="F996" s="1">
        <f>SUMIFS(bdd_V102[Activité combinée],bdd_V102[FINESS Géographique],A996)</f>
        <v>23064.5</v>
      </c>
      <c r="G996" s="1" t="str">
        <f>_xlfn.XLOOKUP(A996,bdd_V102[FINESS Géographique],bdd_V102[Validation prérequis SUN-ES],"")</f>
        <v>Oui</v>
      </c>
    </row>
    <row r="997" spans="1:7">
      <c r="A997" s="1">
        <v>590817458</v>
      </c>
      <c r="B997" t="str">
        <f>_xlfn.XLOOKUP(A997,bdd_V102[FINESS Géographique],bdd_V102[[Raison sociale ]],"")</f>
        <v>CLINIQUE DE LA VICTOIRE</v>
      </c>
      <c r="C997" s="146">
        <f>_xlfn.XLOOKUP(A997,bdd_V102[FINESS Géographique],bdd_V102[FINESS juridique],"")</f>
        <v>590053955</v>
      </c>
      <c r="D997" t="str">
        <f>_xlfn.XLOOKUP(C997,bdd_V102[FINESS juridique],bdd_V102[Raison sociale juridique],"")</f>
        <v>SAS HPM NORD</v>
      </c>
      <c r="E997" s="1" t="str">
        <f>_xlfn.XLOOKUP(C997,bdd_V102[FINESS juridique],bdd_V102[[Région du FINESS juridique ]],"")</f>
        <v>HAUTS-DE-FRANCE</v>
      </c>
      <c r="F997" s="1">
        <f>SUMIFS(bdd_V102[Activité combinée],bdd_V102[FINESS Géographique],A997)</f>
        <v>21828</v>
      </c>
      <c r="G997" s="1" t="str">
        <f>_xlfn.XLOOKUP(A997,bdd_V102[FINESS Géographique],bdd_V102[Validation prérequis SUN-ES],"")</f>
        <v>Oui</v>
      </c>
    </row>
    <row r="998" spans="1:7">
      <c r="A998" s="1">
        <v>590817839</v>
      </c>
      <c r="B998" t="str">
        <f>_xlfn.XLOOKUP(A998,bdd_V102[FINESS Géographique],bdd_V102[[Raison sociale ]],"")</f>
        <v>CLINIQUE DU VAL DE LYS</v>
      </c>
      <c r="C998" s="146">
        <f>_xlfn.XLOOKUP(A998,bdd_V102[FINESS Géographique],bdd_V102[FINESS juridique],"")</f>
        <v>590053955</v>
      </c>
      <c r="D998" t="str">
        <f>_xlfn.XLOOKUP(C998,bdd_V102[FINESS juridique],bdd_V102[Raison sociale juridique],"")</f>
        <v>SAS HPM NORD</v>
      </c>
      <c r="E998" s="1" t="str">
        <f>_xlfn.XLOOKUP(C998,bdd_V102[FINESS juridique],bdd_V102[[Région du FINESS juridique ]],"")</f>
        <v>HAUTS-DE-FRANCE</v>
      </c>
      <c r="F998" s="1">
        <f>SUMIFS(bdd_V102[Activité combinée],bdd_V102[FINESS Géographique],A998)</f>
        <v>11675.5</v>
      </c>
      <c r="G998" s="1" t="str">
        <f>_xlfn.XLOOKUP(A998,bdd_V102[FINESS Géographique],bdd_V102[Validation prérequis SUN-ES],"")</f>
        <v>Oui</v>
      </c>
    </row>
    <row r="999" spans="1:7">
      <c r="A999" s="1">
        <v>590000188</v>
      </c>
      <c r="B999" t="str">
        <f>_xlfn.XLOOKUP(A999,bdd_V102[FINESS Géographique],bdd_V102[[Raison sociale ]],"")</f>
        <v>CLCC OSCAR LAMBRET LILLE</v>
      </c>
      <c r="C999" s="146">
        <f>_xlfn.XLOOKUP(A999,bdd_V102[FINESS Géographique],bdd_V102[FINESS juridique],"")</f>
        <v>590780334</v>
      </c>
      <c r="D999" t="str">
        <f>_xlfn.XLOOKUP(C999,bdd_V102[FINESS juridique],bdd_V102[Raison sociale juridique],"")</f>
        <v>CLCC OSCAR LAMBRET LILLE</v>
      </c>
      <c r="E999" s="1" t="str">
        <f>_xlfn.XLOOKUP(C999,bdd_V102[FINESS juridique],bdd_V102[[Région du FINESS juridique ]],"")</f>
        <v>HAUTS-DE-FRANCE</v>
      </c>
      <c r="F999" s="1">
        <f>SUMIFS(bdd_V102[Activité combinée],bdd_V102[FINESS Géographique],A999)</f>
        <v>73822.5</v>
      </c>
      <c r="G999" s="1" t="str">
        <f>_xlfn.XLOOKUP(A999,bdd_V102[FINESS Géographique],bdd_V102[Validation prérequis SUN-ES],"")</f>
        <v>Oui</v>
      </c>
    </row>
    <row r="1000" spans="1:7">
      <c r="A1000" s="1">
        <v>590001749</v>
      </c>
      <c r="B1000" t="str">
        <f>_xlfn.XLOOKUP(A1000,bdd_V102[FINESS Géographique],bdd_V102[[Raison sociale ]],"")</f>
        <v>POLYCLINIQUE DE GRANDE SYNTHE</v>
      </c>
      <c r="C1000" s="146">
        <f>_xlfn.XLOOKUP(A1000,bdd_V102[FINESS Géographique],bdd_V102[FINESS juridique],"")</f>
        <v>590788956</v>
      </c>
      <c r="D1000" t="str">
        <f>_xlfn.XLOOKUP(C1000,bdd_V102[FINESS juridique],bdd_V102[Raison sociale juridique],"")</f>
        <v>ASSOC POLYCLINIQUE GRANDE SYNTHE</v>
      </c>
      <c r="E1000" s="1" t="str">
        <f>_xlfn.XLOOKUP(C1000,bdd_V102[FINESS juridique],bdd_V102[[Région du FINESS juridique ]],"")</f>
        <v>HAUTS-DE-FRANCE</v>
      </c>
      <c r="F1000" s="1">
        <f>SUMIFS(bdd_V102[Activité combinée],bdd_V102[FINESS Géographique],A1000)</f>
        <v>46634</v>
      </c>
      <c r="G1000" s="1" t="str">
        <f>_xlfn.XLOOKUP(A1000,bdd_V102[FINESS Géographique],bdd_V102[Validation prérequis SUN-ES],"")</f>
        <v>Oui</v>
      </c>
    </row>
    <row r="1001" spans="1:7">
      <c r="A1001" s="1">
        <v>660010422</v>
      </c>
      <c r="B1001" t="str">
        <f>_xlfn.XLOOKUP(A1001,bdd_V102[FINESS Géographique],bdd_V102[[Raison sociale ]],"")</f>
        <v>POLE PEDIATRIQUE CERDAGNE CABESTANY</v>
      </c>
      <c r="C1001" s="146">
        <f>_xlfn.XLOOKUP(A1001,bdd_V102[FINESS Géographique],bdd_V102[FINESS juridique],"")</f>
        <v>590799730</v>
      </c>
      <c r="D1001" t="str">
        <f>_xlfn.XLOOKUP(C1001,bdd_V102[FINESS juridique],bdd_V102[Raison sociale juridique],"")</f>
        <v>ASSO A.L.E.F.P.A.</v>
      </c>
      <c r="E1001" s="1" t="str">
        <f>_xlfn.XLOOKUP(C1001,bdd_V102[FINESS juridique],bdd_V102[[Région du FINESS juridique ]],"")</f>
        <v>HAUTS-DE-FRANCE</v>
      </c>
      <c r="F1001" s="1">
        <f>SUMIFS(bdd_V102[Activité combinée],bdd_V102[FINESS Géographique],A1001)</f>
        <v>1234.5</v>
      </c>
      <c r="G1001" s="1" t="str">
        <f>_xlfn.XLOOKUP(A1001,bdd_V102[FINESS Géographique],bdd_V102[Validation prérequis SUN-ES],"")</f>
        <v>Non</v>
      </c>
    </row>
    <row r="1002" spans="1:7">
      <c r="A1002" s="1">
        <v>660780321</v>
      </c>
      <c r="B1002" t="str">
        <f>_xlfn.XLOOKUP(A1002,bdd_V102[FINESS Géographique],bdd_V102[[Raison sociale ]],"")</f>
        <v>POLE PEDIATRIQUE CERDAGNE OSSEJA</v>
      </c>
      <c r="C1002" s="146">
        <f>_xlfn.XLOOKUP(A1002,bdd_V102[FINESS Géographique],bdd_V102[FINESS juridique],"")</f>
        <v>590799730</v>
      </c>
      <c r="D1002" t="str">
        <f>_xlfn.XLOOKUP(C1002,bdd_V102[FINESS juridique],bdd_V102[Raison sociale juridique],"")</f>
        <v>ASSO A.L.E.F.P.A.</v>
      </c>
      <c r="E1002" s="1" t="str">
        <f>_xlfn.XLOOKUP(C1002,bdd_V102[FINESS juridique],bdd_V102[[Région du FINESS juridique ]],"")</f>
        <v>HAUTS-DE-FRANCE</v>
      </c>
      <c r="F1002" s="1">
        <f>SUMIFS(bdd_V102[Activité combinée],bdd_V102[FINESS Géographique],A1002)</f>
        <v>10764</v>
      </c>
      <c r="G1002" s="1" t="str">
        <f>_xlfn.XLOOKUP(A1002,bdd_V102[FINESS Géographique],bdd_V102[Validation prérequis SUN-ES],"")</f>
        <v>Non</v>
      </c>
    </row>
    <row r="1003" spans="1:7">
      <c r="A1003" s="1">
        <v>590046124</v>
      </c>
      <c r="B1003" t="str">
        <f>_xlfn.XLOOKUP(A1003,bdd_V102[FINESS Géographique],bdd_V102[[Raison sociale ]],"")</f>
        <v>SANTELYS HAD ROUBAIX ET ENVIRONS</v>
      </c>
      <c r="C1003" s="146">
        <f>_xlfn.XLOOKUP(A1003,bdd_V102[FINESS Géographique],bdd_V102[FINESS juridique],"")</f>
        <v>590799995</v>
      </c>
      <c r="D1003" t="str">
        <f>_xlfn.XLOOKUP(C1003,bdd_V102[FINESS juridique],bdd_V102[Raison sociale juridique],"")</f>
        <v>SANTELYS ASSOCIATION LOOS</v>
      </c>
      <c r="E1003" s="1" t="str">
        <f>_xlfn.XLOOKUP(C1003,bdd_V102[FINESS juridique],bdd_V102[[Région du FINESS juridique ]],"")</f>
        <v>HAUTS-DE-FRANCE</v>
      </c>
      <c r="F1003" s="1">
        <f>SUMIFS(bdd_V102[Activité combinée],bdd_V102[FINESS Géographique],A1003)</f>
        <v>11074</v>
      </c>
      <c r="G1003" s="1" t="str">
        <f>_xlfn.XLOOKUP(A1003,bdd_V102[FINESS Géographique],bdd_V102[Validation prérequis SUN-ES],"")</f>
        <v>Oui</v>
      </c>
    </row>
    <row r="1004" spans="1:7">
      <c r="A1004" s="1">
        <v>590812509</v>
      </c>
      <c r="B1004" t="str">
        <f>_xlfn.XLOOKUP(A1004,bdd_V102[FINESS Géographique],bdd_V102[[Raison sociale ]],"")</f>
        <v>SANTELYS HAD LILLE METROPOLE</v>
      </c>
      <c r="C1004" s="146">
        <f>_xlfn.XLOOKUP(A1004,bdd_V102[FINESS Géographique],bdd_V102[FINESS juridique],"")</f>
        <v>590799995</v>
      </c>
      <c r="D1004" t="str">
        <f>_xlfn.XLOOKUP(C1004,bdd_V102[FINESS juridique],bdd_V102[Raison sociale juridique],"")</f>
        <v>SANTELYS ASSOCIATION LOOS</v>
      </c>
      <c r="E1004" s="1" t="str">
        <f>_xlfn.XLOOKUP(C1004,bdd_V102[FINESS juridique],bdd_V102[[Région du FINESS juridique ]],"")</f>
        <v>HAUTS-DE-FRANCE</v>
      </c>
      <c r="F1004" s="1">
        <f>SUMIFS(bdd_V102[Activité combinée],bdd_V102[FINESS Géographique],A1004)</f>
        <v>22876.5</v>
      </c>
      <c r="G1004" s="1" t="str">
        <f>_xlfn.XLOOKUP(A1004,bdd_V102[FINESS Géographique],bdd_V102[Validation prérequis SUN-ES],"")</f>
        <v>Oui</v>
      </c>
    </row>
    <row r="1005" spans="1:7">
      <c r="A1005" s="1">
        <v>620003889</v>
      </c>
      <c r="B1005" t="str">
        <f>_xlfn.XLOOKUP(A1005,bdd_V102[FINESS Géographique],bdd_V102[[Raison sociale ]],"")</f>
        <v>SANTELYS HAD DU BETHUNOIS</v>
      </c>
      <c r="C1005" s="146">
        <f>_xlfn.XLOOKUP(A1005,bdd_V102[FINESS Géographique],bdd_V102[FINESS juridique],"")</f>
        <v>590799995</v>
      </c>
      <c r="D1005" t="str">
        <f>_xlfn.XLOOKUP(C1005,bdd_V102[FINESS juridique],bdd_V102[Raison sociale juridique],"")</f>
        <v>SANTELYS ASSOCIATION LOOS</v>
      </c>
      <c r="E1005" s="1" t="str">
        <f>_xlfn.XLOOKUP(C1005,bdd_V102[FINESS juridique],bdd_V102[[Région du FINESS juridique ]],"")</f>
        <v>HAUTS-DE-FRANCE</v>
      </c>
      <c r="F1005" s="1">
        <f>SUMIFS(bdd_V102[Activité combinée],bdd_V102[FINESS Géographique],A1005)</f>
        <v>22688.5</v>
      </c>
      <c r="G1005" s="1" t="str">
        <f>_xlfn.XLOOKUP(A1005,bdd_V102[FINESS Géographique],bdd_V102[Validation prérequis SUN-ES],"")</f>
        <v>Oui</v>
      </c>
    </row>
    <row r="1006" spans="1:7">
      <c r="A1006" s="1">
        <v>620010389</v>
      </c>
      <c r="B1006" t="str">
        <f>_xlfn.XLOOKUP(A1006,bdd_V102[FINESS Géographique],bdd_V102[[Raison sociale ]],"")</f>
        <v>SANTELYS HAD ARTOIS ET TERNOIS</v>
      </c>
      <c r="C1006" s="146">
        <f>_xlfn.XLOOKUP(A1006,bdd_V102[FINESS Géographique],bdd_V102[FINESS juridique],"")</f>
        <v>590799995</v>
      </c>
      <c r="D1006" t="str">
        <f>_xlfn.XLOOKUP(C1006,bdd_V102[FINESS juridique],bdd_V102[Raison sociale juridique],"")</f>
        <v>SANTELYS ASSOCIATION LOOS</v>
      </c>
      <c r="E1006" s="1" t="str">
        <f>_xlfn.XLOOKUP(C1006,bdd_V102[FINESS juridique],bdd_V102[[Région du FINESS juridique ]],"")</f>
        <v>HAUTS-DE-FRANCE</v>
      </c>
      <c r="F1006" s="1">
        <f>SUMIFS(bdd_V102[Activité combinée],bdd_V102[FINESS Géographique],A1006)</f>
        <v>25695</v>
      </c>
      <c r="G1006" s="1" t="str">
        <f>_xlfn.XLOOKUP(A1006,bdd_V102[FINESS Géographique],bdd_V102[Validation prérequis SUN-ES],"")</f>
        <v>Oui</v>
      </c>
    </row>
    <row r="1007" spans="1:7">
      <c r="A1007" s="1">
        <v>20004156</v>
      </c>
      <c r="B1007" t="str">
        <f>_xlfn.XLOOKUP(A1007,bdd_V102[FINESS Géographique],bdd_V102[[Raison sociale ]],"")</f>
        <v>CLINIQUE TEMPS DE VIE SAINT-QUENTIN</v>
      </c>
      <c r="C1007" s="146">
        <f>_xlfn.XLOOKUP(A1007,bdd_V102[FINESS Géographique],bdd_V102[FINESS juridique],"")</f>
        <v>590805065</v>
      </c>
      <c r="D1007" t="str">
        <f>_xlfn.XLOOKUP(C1007,bdd_V102[FINESS juridique],bdd_V102[Raison sociale juridique],"")</f>
        <v>TEMPS DE VIE</v>
      </c>
      <c r="E1007" s="1" t="str">
        <f>_xlfn.XLOOKUP(C1007,bdd_V102[FINESS juridique],bdd_V102[[Région du FINESS juridique ]],"")</f>
        <v>HAUTS-DE-FRANCE</v>
      </c>
      <c r="F1007" s="1">
        <f>SUMIFS(bdd_V102[Activité combinée],bdd_V102[FINESS Géographique],A1007)</f>
        <v>10316.75</v>
      </c>
      <c r="G1007" s="1" t="str">
        <f>_xlfn.XLOOKUP(A1007,bdd_V102[FINESS Géographique],bdd_V102[Validation prérequis SUN-ES],"")</f>
        <v>Non</v>
      </c>
    </row>
    <row r="1008" spans="1:7">
      <c r="A1008" s="1">
        <v>20014767</v>
      </c>
      <c r="B1008" t="str">
        <f>_xlfn.XLOOKUP(A1008,bdd_V102[FINESS Géographique],bdd_V102[[Raison sociale ]],"")</f>
        <v>HAD TEMPS DE VIE SAINT-QUENTIN</v>
      </c>
      <c r="C1008" s="146">
        <f>_xlfn.XLOOKUP(A1008,bdd_V102[FINESS Géographique],bdd_V102[FINESS juridique],"")</f>
        <v>590805065</v>
      </c>
      <c r="D1008" t="str">
        <f>_xlfn.XLOOKUP(C1008,bdd_V102[FINESS juridique],bdd_V102[Raison sociale juridique],"")</f>
        <v>TEMPS DE VIE</v>
      </c>
      <c r="E1008" s="1" t="str">
        <f>_xlfn.XLOOKUP(C1008,bdd_V102[FINESS juridique],bdd_V102[[Région du FINESS juridique ]],"")</f>
        <v>HAUTS-DE-FRANCE</v>
      </c>
      <c r="F1008" s="1">
        <f>SUMIFS(bdd_V102[Activité combinée],bdd_V102[FINESS Géographique],A1008)</f>
        <v>10011.5</v>
      </c>
      <c r="G1008" s="1" t="str">
        <f>_xlfn.XLOOKUP(A1008,bdd_V102[FINESS Géographique],bdd_V102[Validation prérequis SUN-ES],"")</f>
        <v>Oui</v>
      </c>
    </row>
    <row r="1009" spans="1:7">
      <c r="A1009" s="1">
        <v>590797387</v>
      </c>
      <c r="B1009" t="str">
        <f>_xlfn.XLOOKUP(A1009,bdd_V102[FINESS Géographique],bdd_V102[[Raison sociale ]],"")</f>
        <v>CRF L'ESPOIR DE LILLE HELLEMMES</v>
      </c>
      <c r="C1009" s="146">
        <f>_xlfn.XLOOKUP(A1009,bdd_V102[FINESS Géographique],bdd_V102[FINESS juridique],"")</f>
        <v>590805628</v>
      </c>
      <c r="D1009" t="str">
        <f>_xlfn.XLOOKUP(C1009,bdd_V102[FINESS juridique],bdd_V102[Raison sociale juridique],"")</f>
        <v>ASSO CTRE REED READAPT LILLE HELLEMMES</v>
      </c>
      <c r="E1009" s="1" t="str">
        <f>_xlfn.XLOOKUP(C1009,bdd_V102[FINESS juridique],bdd_V102[[Région du FINESS juridique ]],"")</f>
        <v>HAUTS-DE-FRANCE</v>
      </c>
      <c r="F1009" s="1">
        <f>SUMIFS(bdd_V102[Activité combinée],bdd_V102[FINESS Géographique],A1009)</f>
        <v>29503</v>
      </c>
      <c r="G1009" s="1" t="str">
        <f>_xlfn.XLOOKUP(A1009,bdd_V102[FINESS Géographique],bdd_V102[Validation prérequis SUN-ES],"")</f>
        <v>Oui</v>
      </c>
    </row>
    <row r="1010" spans="1:7">
      <c r="A1010" s="1">
        <v>600100754</v>
      </c>
      <c r="B1010" t="str">
        <f>_xlfn.XLOOKUP(A1010,bdd_V102[FINESS Géographique],bdd_V102[[Raison sociale ]],"")</f>
        <v>POLYCLINIQUE SAINT CÔME</v>
      </c>
      <c r="C1010" s="146">
        <f>_xlfn.XLOOKUP(A1010,bdd_V102[FINESS Géographique],bdd_V102[FINESS juridique],"")</f>
        <v>600000228</v>
      </c>
      <c r="D1010" t="str">
        <f>_xlfn.XLOOKUP(C1010,bdd_V102[FINESS juridique],bdd_V102[Raison sociale juridique],"")</f>
        <v>SA POLYCLINIQUE SAINT CÃ”ME</v>
      </c>
      <c r="E1010" s="1" t="str">
        <f>_xlfn.XLOOKUP(C1010,bdd_V102[FINESS juridique],bdd_V102[[Région du FINESS juridique ]],"")</f>
        <v>HAUTS-DE-FRANCE</v>
      </c>
      <c r="F1010" s="1">
        <f>SUMIFS(bdd_V102[Activité combinée],bdd_V102[FINESS Géographique],A1010)</f>
        <v>80187</v>
      </c>
      <c r="G1010" s="1" t="str">
        <f>_xlfn.XLOOKUP(A1010,bdd_V102[FINESS Géographique],bdd_V102[Validation prérequis SUN-ES],"")</f>
        <v>Oui</v>
      </c>
    </row>
    <row r="1011" spans="1:7">
      <c r="A1011" s="1">
        <v>600009054</v>
      </c>
      <c r="B1011" t="str">
        <f>_xlfn.XLOOKUP(A1011,bdd_V102[FINESS Géographique],bdd_V102[[Raison sociale ]],"")</f>
        <v>CLINIQUE EUGENIE</v>
      </c>
      <c r="C1011" s="146">
        <f>_xlfn.XLOOKUP(A1011,bdd_V102[FINESS Géographique],bdd_V102[FINESS juridique],"")</f>
        <v>600000798</v>
      </c>
      <c r="D1011" t="str">
        <f>_xlfn.XLOOKUP(C1011,bdd_V102[FINESS juridique],bdd_V102[Raison sociale juridique],"")</f>
        <v>CLINIQUE EUGENIE</v>
      </c>
      <c r="E1011" s="1" t="str">
        <f>_xlfn.XLOOKUP(C1011,bdd_V102[FINESS juridique],bdd_V102[[Région du FINESS juridique ]],"")</f>
        <v>HAUTS-DE-FRANCE</v>
      </c>
      <c r="F1011" s="1">
        <f>SUMIFS(bdd_V102[Activité combinée],bdd_V102[FINESS Géographique],A1011)</f>
        <v>11722</v>
      </c>
      <c r="G1011" s="1" t="str">
        <f>_xlfn.XLOOKUP(A1011,bdd_V102[FINESS Géographique],bdd_V102[Validation prérequis SUN-ES],"")</f>
        <v>Oui</v>
      </c>
    </row>
    <row r="1012" spans="1:7">
      <c r="A1012" s="1">
        <v>600110175</v>
      </c>
      <c r="B1012" t="str">
        <f>_xlfn.XLOOKUP(A1012,bdd_V102[FINESS Géographique],bdd_V102[[Raison sociale ]],"")</f>
        <v>CLINIQUE DU PARC SAINT-LAZARE</v>
      </c>
      <c r="C1012" s="146">
        <f>_xlfn.XLOOKUP(A1012,bdd_V102[FINESS Géographique],bdd_V102[FINESS juridique],"")</f>
        <v>600001234</v>
      </c>
      <c r="D1012" t="str">
        <f>_xlfn.XLOOKUP(C1012,bdd_V102[FINESS juridique],bdd_V102[Raison sociale juridique],"")</f>
        <v>CLINIQUE DU PARC ST LAZARE</v>
      </c>
      <c r="E1012" s="1" t="str">
        <f>_xlfn.XLOOKUP(C1012,bdd_V102[FINESS juridique],bdd_V102[[Région du FINESS juridique ]],"")</f>
        <v>HAUTS-DE-FRANCE</v>
      </c>
      <c r="F1012" s="1">
        <f>SUMIFS(bdd_V102[Activité combinée],bdd_V102[FINESS Géographique],A1012)</f>
        <v>21071.5</v>
      </c>
      <c r="G1012" s="1" t="str">
        <f>_xlfn.XLOOKUP(A1012,bdd_V102[FINESS Géographique],bdd_V102[Validation prérequis SUN-ES],"")</f>
        <v>Oui</v>
      </c>
    </row>
    <row r="1013" spans="1:7">
      <c r="A1013" s="1">
        <v>600013999</v>
      </c>
      <c r="B1013" t="str">
        <f>_xlfn.XLOOKUP(A1013,bdd_V102[FINESS Géographique],bdd_V102[[Raison sociale ]],"")</f>
        <v>CENTRE CHIRURGICAL</v>
      </c>
      <c r="C1013" s="146">
        <f>_xlfn.XLOOKUP(A1013,bdd_V102[FINESS Géographique],bdd_V102[FINESS juridique],"")</f>
        <v>600008635</v>
      </c>
      <c r="D1013" t="str">
        <f>_xlfn.XLOOKUP(C1013,bdd_V102[FINESS juridique],bdd_V102[Raison sociale juridique],"")</f>
        <v>SARL AMBOISE</v>
      </c>
      <c r="E1013" s="1" t="str">
        <f>_xlfn.XLOOKUP(C1013,bdd_V102[FINESS juridique],bdd_V102[[Région du FINESS juridique ]],"")</f>
        <v>HAUTS-DE-FRANCE</v>
      </c>
      <c r="F1013" s="1">
        <f>SUMIFS(bdd_V102[Activité combinée],bdd_V102[FINESS Géographique],A1013)</f>
        <v>4324</v>
      </c>
      <c r="G1013" s="1" t="str">
        <f>_xlfn.XLOOKUP(A1013,bdd_V102[FINESS Géographique],bdd_V102[Validation prérequis SUN-ES],"")</f>
        <v>Oui</v>
      </c>
    </row>
    <row r="1014" spans="1:7">
      <c r="A1014" s="1">
        <v>600010862</v>
      </c>
      <c r="B1014" t="str">
        <f>_xlfn.XLOOKUP(A1014,bdd_V102[FINESS Géographique],bdd_V102[[Raison sociale ]],"")</f>
        <v>SAS CENTRE CHIRURGICAL DE CHANTILLY</v>
      </c>
      <c r="C1014" s="146">
        <f>_xlfn.XLOOKUP(A1014,bdd_V102[FINESS Géographique],bdd_V102[FINESS juridique],"")</f>
        <v>600010854</v>
      </c>
      <c r="D1014" t="str">
        <f>_xlfn.XLOOKUP(C1014,bdd_V102[FINESS juridique],bdd_V102[Raison sociale juridique],"")</f>
        <v>SAS CENTRE CHIRURGICAL DE CHANTILLY</v>
      </c>
      <c r="E1014" s="1" t="str">
        <f>_xlfn.XLOOKUP(C1014,bdd_V102[FINESS juridique],bdd_V102[[Région du FINESS juridique ]],"")</f>
        <v>HAUTS-DE-FRANCE</v>
      </c>
      <c r="F1014" s="1">
        <f>SUMIFS(bdd_V102[Activité combinée],bdd_V102[FINESS Géographique],A1014)</f>
        <v>10428.5</v>
      </c>
      <c r="G1014" s="1" t="str">
        <f>_xlfn.XLOOKUP(A1014,bdd_V102[FINESS Géographique],bdd_V102[Validation prérequis SUN-ES],"")</f>
        <v>Oui</v>
      </c>
    </row>
    <row r="1015" spans="1:7">
      <c r="A1015" s="1">
        <v>600101687</v>
      </c>
      <c r="B1015" t="str">
        <f>_xlfn.XLOOKUP(A1015,bdd_V102[FINESS Géographique],bdd_V102[[Raison sociale ]],"")</f>
        <v>PAVILLON DE LA CHAUSSEE</v>
      </c>
      <c r="C1015" s="146">
        <f>_xlfn.XLOOKUP(A1015,bdd_V102[FINESS Géographique],bdd_V102[FINESS juridique],"")</f>
        <v>600106561</v>
      </c>
      <c r="D1015" t="str">
        <f>_xlfn.XLOOKUP(C1015,bdd_V102[FINESS juridique],bdd_V102[Raison sociale juridique],"")</f>
        <v>CENTRE GERIATRIE ACCUEIL SPECIALISE</v>
      </c>
      <c r="E1015" s="1" t="str">
        <f>_xlfn.XLOOKUP(C1015,bdd_V102[FINESS juridique],bdd_V102[[Région du FINESS juridique ]],"")</f>
        <v>HAUTS-DE-FRANCE</v>
      </c>
      <c r="F1015" s="1">
        <f>SUMIFS(bdd_V102[Activité combinée],bdd_V102[FINESS Géographique],A1015)</f>
        <v>6749.5</v>
      </c>
      <c r="G1015" s="1" t="str">
        <f>_xlfn.XLOOKUP(A1015,bdd_V102[FINESS Géographique],bdd_V102[Validation prérequis SUN-ES],"")</f>
        <v>Non</v>
      </c>
    </row>
    <row r="1016" spans="1:7">
      <c r="A1016" s="1">
        <v>600105381</v>
      </c>
      <c r="B1016" t="str">
        <f>_xlfn.XLOOKUP(A1016,bdd_V102[FINESS Géographique],bdd_V102[[Raison sociale ]],"")</f>
        <v>USLD CONDE CHANTILLY</v>
      </c>
      <c r="C1016" s="146">
        <f>_xlfn.XLOOKUP(A1016,bdd_V102[FINESS Géographique],bdd_V102[FINESS juridique],"")</f>
        <v>600106611</v>
      </c>
      <c r="D1016" t="str">
        <f>_xlfn.XLOOKUP(C1016,bdd_V102[FINESS juridique],bdd_V102[Raison sociale juridique],"")</f>
        <v>FONDATION CONDE</v>
      </c>
      <c r="E1016" s="1" t="str">
        <f>_xlfn.XLOOKUP(C1016,bdd_V102[FINESS juridique],bdd_V102[[Région du FINESS juridique ]],"")</f>
        <v>HAUTS-DE-FRANCE</v>
      </c>
      <c r="F1016" s="1">
        <f>SUMIFS(bdd_V102[Activité combinée],bdd_V102[FINESS Géographique],A1016)</f>
        <v>9123</v>
      </c>
      <c r="G1016" s="1" t="str">
        <f>_xlfn.XLOOKUP(A1016,bdd_V102[FINESS Géographique],bdd_V102[Validation prérequis SUN-ES],"")</f>
        <v>Non</v>
      </c>
    </row>
    <row r="1017" spans="1:7">
      <c r="A1017" s="1">
        <v>600111124</v>
      </c>
      <c r="B1017" t="str">
        <f>_xlfn.XLOOKUP(A1017,bdd_V102[FINESS Géographique],bdd_V102[[Raison sociale ]],"")</f>
        <v>SSR CONDE CHANTILLY</v>
      </c>
      <c r="C1017" s="146">
        <f>_xlfn.XLOOKUP(A1017,bdd_V102[FINESS Géographique],bdd_V102[FINESS juridique],"")</f>
        <v>600106611</v>
      </c>
      <c r="D1017" t="str">
        <f>_xlfn.XLOOKUP(C1017,bdd_V102[FINESS juridique],bdd_V102[Raison sociale juridique],"")</f>
        <v>FONDATION CONDE</v>
      </c>
      <c r="E1017" s="1" t="str">
        <f>_xlfn.XLOOKUP(C1017,bdd_V102[FINESS juridique],bdd_V102[[Région du FINESS juridique ]],"")</f>
        <v>HAUTS-DE-FRANCE</v>
      </c>
      <c r="F1017" s="1">
        <f>SUMIFS(bdd_V102[Activité combinée],bdd_V102[FINESS Géographique],A1017)</f>
        <v>4039</v>
      </c>
      <c r="G1017" s="1" t="str">
        <f>_xlfn.XLOOKUP(A1017,bdd_V102[FINESS Géographique],bdd_V102[Validation prérequis SUN-ES],"")</f>
        <v>Non</v>
      </c>
    </row>
    <row r="1018" spans="1:7">
      <c r="A1018" s="1">
        <v>600100168</v>
      </c>
      <c r="B1018" t="str">
        <f>_xlfn.XLOOKUP(A1018,bdd_V102[FINESS Géographique],bdd_V102[[Raison sociale ]],"")</f>
        <v>CENTRE MEDICO-CHIRURGICAL DES JOCKEYS</v>
      </c>
      <c r="C1018" s="146">
        <f>_xlfn.XLOOKUP(A1018,bdd_V102[FINESS Géographique],bdd_V102[FINESS juridique],"")</f>
        <v>600106629</v>
      </c>
      <c r="D1018" t="str">
        <f>_xlfn.XLOOKUP(C1018,bdd_V102[FINESS juridique],bdd_V102[Raison sociale juridique],"")</f>
        <v>CENTRE MEDICO-CHIRURGICAL DES JOCKEYS</v>
      </c>
      <c r="E1018" s="1" t="str">
        <f>_xlfn.XLOOKUP(C1018,bdd_V102[FINESS juridique],bdd_V102[[Région du FINESS juridique ]],"")</f>
        <v>HAUTS-DE-FRANCE</v>
      </c>
      <c r="F1018" s="1">
        <f>SUMIFS(bdd_V102[Activité combinée],bdd_V102[FINESS Géographique],A1018)</f>
        <v>17338.5</v>
      </c>
      <c r="G1018" s="1" t="str">
        <f>_xlfn.XLOOKUP(A1018,bdd_V102[FINESS Géographique],bdd_V102[Validation prérequis SUN-ES],"")</f>
        <v>Oui</v>
      </c>
    </row>
    <row r="1019" spans="1:7">
      <c r="A1019" s="1">
        <v>600009393</v>
      </c>
      <c r="B1019" t="str">
        <f>_xlfn.XLOOKUP(A1019,bdd_V102[FINESS Géographique],bdd_V102[[Raison sociale ]],"")</f>
        <v>LA NOUVELLE FORGE</v>
      </c>
      <c r="C1019" s="146">
        <f>_xlfn.XLOOKUP(A1019,bdd_V102[FINESS Géographique],bdd_V102[FINESS juridique],"")</f>
        <v>600107049</v>
      </c>
      <c r="D1019" t="str">
        <f>_xlfn.XLOOKUP(C1019,bdd_V102[FINESS juridique],bdd_V102[Raison sociale juridique],"")</f>
        <v>ASSOCIATION LA NOUVELLE FORGE</v>
      </c>
      <c r="E1019" s="1" t="str">
        <f>_xlfn.XLOOKUP(C1019,bdd_V102[FINESS juridique],bdd_V102[[Région du FINESS juridique ]],"")</f>
        <v>HAUTS-DE-FRANCE</v>
      </c>
      <c r="F1019" s="1">
        <f>SUMIFS(bdd_V102[Activité combinée],bdd_V102[FINESS Géographique],A1019)</f>
        <v>547</v>
      </c>
      <c r="G1019" s="1" t="str">
        <f>_xlfn.XLOOKUP(A1019,bdd_V102[FINESS Géographique],bdd_V102[Validation prérequis SUN-ES],"")</f>
        <v>Non</v>
      </c>
    </row>
    <row r="1020" spans="1:7">
      <c r="A1020" s="1">
        <v>600009476</v>
      </c>
      <c r="B1020" t="str">
        <f>_xlfn.XLOOKUP(A1020,bdd_V102[FINESS Géographique],bdd_V102[[Raison sociale ]],"")</f>
        <v>CMP ENFANTS SENLIS</v>
      </c>
      <c r="C1020" s="146">
        <f>_xlfn.XLOOKUP(A1020,bdd_V102[FINESS Géographique],bdd_V102[FINESS juridique],"")</f>
        <v>600107049</v>
      </c>
      <c r="D1020" t="str">
        <f>_xlfn.XLOOKUP(C1020,bdd_V102[FINESS juridique],bdd_V102[Raison sociale juridique],"")</f>
        <v>ASSOCIATION LA NOUVELLE FORGE</v>
      </c>
      <c r="E1020" s="1" t="str">
        <f>_xlfn.XLOOKUP(C1020,bdd_V102[FINESS juridique],bdd_V102[[Région du FINESS juridique ]],"")</f>
        <v>HAUTS-DE-FRANCE</v>
      </c>
      <c r="F1020" s="1">
        <f>SUMIFS(bdd_V102[Activité combinée],bdd_V102[FINESS Géographique],A1020)</f>
        <v>11</v>
      </c>
      <c r="G1020" s="1" t="str">
        <f>_xlfn.XLOOKUP(A1020,bdd_V102[FINESS Géographique],bdd_V102[Validation prérequis SUN-ES],"")</f>
        <v>Non</v>
      </c>
    </row>
    <row r="1021" spans="1:7">
      <c r="A1021" s="1">
        <v>600101174</v>
      </c>
      <c r="B1021" t="str">
        <f>_xlfn.XLOOKUP(A1021,bdd_V102[FINESS Géographique],bdd_V102[[Raison sociale ]],"")</f>
        <v>CHS NOUVELLE FORGE SENLIS</v>
      </c>
      <c r="C1021" s="146">
        <f>_xlfn.XLOOKUP(A1021,bdd_V102[FINESS Géographique],bdd_V102[FINESS juridique],"")</f>
        <v>600107049</v>
      </c>
      <c r="D1021" t="str">
        <f>_xlfn.XLOOKUP(C1021,bdd_V102[FINESS juridique],bdd_V102[Raison sociale juridique],"")</f>
        <v>ASSOCIATION LA NOUVELLE FORGE</v>
      </c>
      <c r="E1021" s="1" t="str">
        <f>_xlfn.XLOOKUP(C1021,bdd_V102[FINESS juridique],bdd_V102[[Région du FINESS juridique ]],"")</f>
        <v>HAUTS-DE-FRANCE</v>
      </c>
      <c r="F1021" s="1">
        <f>SUMIFS(bdd_V102[Activité combinée],bdd_V102[FINESS Géographique],A1021)</f>
        <v>2753</v>
      </c>
      <c r="G1021" s="1" t="str">
        <f>_xlfn.XLOOKUP(A1021,bdd_V102[FINESS Géographique],bdd_V102[Validation prérequis SUN-ES],"")</f>
        <v>Non</v>
      </c>
    </row>
    <row r="1022" spans="1:7">
      <c r="A1022" s="1">
        <v>600003008</v>
      </c>
      <c r="B1022" t="str">
        <f>_xlfn.XLOOKUP(A1022,bdd_V102[FINESS Géographique],bdd_V102[[Raison sociale ]],"")</f>
        <v>SERVICE HOSPITALISATION A DOMICILE</v>
      </c>
      <c r="C1022" s="146">
        <f>_xlfn.XLOOKUP(A1022,bdd_V102[FINESS Géographique],bdd_V102[FINESS juridique],"")</f>
        <v>600113278</v>
      </c>
      <c r="D1022" t="str">
        <f>_xlfn.XLOOKUP(C1022,bdd_V102[FINESS juridique],bdd_V102[Raison sociale juridique],"")</f>
        <v>ASSOCIATION  COORDINATION SAN SOC OISE</v>
      </c>
      <c r="E1022" s="1" t="str">
        <f>_xlfn.XLOOKUP(C1022,bdd_V102[FINESS juridique],bdd_V102[[Région du FINESS juridique ]],"")</f>
        <v>HAUTS-DE-FRANCE</v>
      </c>
      <c r="F1022" s="1">
        <f>SUMIFS(bdd_V102[Activité combinée],bdd_V102[FINESS Géographique],A1022)</f>
        <v>17639</v>
      </c>
      <c r="G1022" s="1" t="str">
        <f>_xlfn.XLOOKUP(A1022,bdd_V102[FINESS Géographique],bdd_V102[Validation prérequis SUN-ES],"")</f>
        <v>Non</v>
      </c>
    </row>
    <row r="1023" spans="1:7">
      <c r="A1023" s="1">
        <v>610006421</v>
      </c>
      <c r="B1023" t="str">
        <f>_xlfn.XLOOKUP(A1023,bdd_V102[FINESS Géographique],bdd_V102[[Raison sociale ]],"")</f>
        <v>CLINIQUE D'ALENCON</v>
      </c>
      <c r="C1023" s="146">
        <f>_xlfn.XLOOKUP(A1023,bdd_V102[FINESS Géographique],bdd_V102[FINESS juridique],"")</f>
        <v>610006413</v>
      </c>
      <c r="D1023" t="str">
        <f>_xlfn.XLOOKUP(C1023,bdd_V102[FINESS juridique],bdd_V102[Raison sociale juridique],"")</f>
        <v>S.A.S.U. CLINIQUE D'ALENCON</v>
      </c>
      <c r="E1023" s="1" t="str">
        <f>_xlfn.XLOOKUP(C1023,bdd_V102[FINESS juridique],bdd_V102[[Région du FINESS juridique ]],"")</f>
        <v>NORMANDIE</v>
      </c>
      <c r="F1023" s="1">
        <f>SUMIFS(bdd_V102[Activité combinée],bdd_V102[FINESS Géographique],A1023)</f>
        <v>24672.5</v>
      </c>
      <c r="G1023" s="1" t="str">
        <f>_xlfn.XLOOKUP(A1023,bdd_V102[FINESS Géographique],bdd_V102[Validation prérequis SUN-ES],"")</f>
        <v>Oui</v>
      </c>
    </row>
    <row r="1024" spans="1:7">
      <c r="A1024" s="1">
        <v>610006256</v>
      </c>
      <c r="B1024" t="str">
        <f>_xlfn.XLOOKUP(A1024,bdd_V102[FINESS Géographique],bdd_V102[[Raison sociale ]],"")</f>
        <v>HAD ORNE-EST</v>
      </c>
      <c r="C1024" s="146">
        <f>_xlfn.XLOOKUP(A1024,bdd_V102[FINESS Géographique],bdd_V102[FINESS juridique],"")</f>
        <v>610006769</v>
      </c>
      <c r="D1024" t="str">
        <f>_xlfn.XLOOKUP(C1024,bdd_V102[FINESS juridique],bdd_V102[Raison sociale juridique],"")</f>
        <v>ASSOCIATION ADMR DE SOINS ET D'HAD</v>
      </c>
      <c r="E1024" s="1" t="str">
        <f>_xlfn.XLOOKUP(C1024,bdd_V102[FINESS juridique],bdd_V102[[Région du FINESS juridique ]],"")</f>
        <v>NORMANDIE</v>
      </c>
      <c r="F1024" s="1">
        <f>SUMIFS(bdd_V102[Activité combinée],bdd_V102[FINESS Géographique],A1024)</f>
        <v>2235</v>
      </c>
      <c r="G1024" s="1" t="str">
        <f>_xlfn.XLOOKUP(A1024,bdd_V102[FINESS Géographique],bdd_V102[Validation prérequis SUN-ES],"")</f>
        <v>Oui</v>
      </c>
    </row>
    <row r="1025" spans="1:7">
      <c r="A1025" s="1">
        <v>610006777</v>
      </c>
      <c r="B1025" t="str">
        <f>_xlfn.XLOOKUP(A1025,bdd_V102[FINESS Géographique],bdd_V102[[Raison sociale ]],"")</f>
        <v>HAD ORNE EST - SITE DE L'AIGLE</v>
      </c>
      <c r="C1025" s="146">
        <f>_xlfn.XLOOKUP(A1025,bdd_V102[FINESS Géographique],bdd_V102[FINESS juridique],"")</f>
        <v>610006769</v>
      </c>
      <c r="D1025" t="str">
        <f>_xlfn.XLOOKUP(C1025,bdd_V102[FINESS juridique],bdd_V102[Raison sociale juridique],"")</f>
        <v>ASSOCIATION ADMR DE SOINS ET D'HAD</v>
      </c>
      <c r="E1025" s="1" t="str">
        <f>_xlfn.XLOOKUP(C1025,bdd_V102[FINESS juridique],bdd_V102[[Région du FINESS juridique ]],"")</f>
        <v>NORMANDIE</v>
      </c>
      <c r="F1025" s="1">
        <f>SUMIFS(bdd_V102[Activité combinée],bdd_V102[FINESS Géographique],A1025)</f>
        <v>1188.5</v>
      </c>
      <c r="G1025" s="1" t="str">
        <f>_xlfn.XLOOKUP(A1025,bdd_V102[FINESS Géographique],bdd_V102[Validation prérequis SUN-ES],"")</f>
        <v>Oui</v>
      </c>
    </row>
    <row r="1026" spans="1:7">
      <c r="A1026" s="1">
        <v>610004269</v>
      </c>
      <c r="B1026" t="str">
        <f>_xlfn.XLOOKUP(A1026,bdd_V102[FINESS Géographique],bdd_V102[[Raison sociale ]],"")</f>
        <v>SERVICE D'HOSPITALISATION A DOMICILE</v>
      </c>
      <c r="C1026" s="146">
        <f>_xlfn.XLOOKUP(A1026,bdd_V102[FINESS Géographique],bdd_V102[FINESS juridique],"")</f>
        <v>610787038</v>
      </c>
      <c r="D1026" t="str">
        <f>_xlfn.XLOOKUP(C1026,bdd_V102[FINESS juridique],bdd_V102[Raison sociale juridique],"")</f>
        <v>ASSOCIATION "SOINS SANTE" - ARGENTAN</v>
      </c>
      <c r="E1026" s="1" t="str">
        <f>_xlfn.XLOOKUP(C1026,bdd_V102[FINESS juridique],bdd_V102[[Région du FINESS juridique ]],"")</f>
        <v>NORMANDIE</v>
      </c>
      <c r="F1026" s="1">
        <f>SUMIFS(bdd_V102[Activité combinée],bdd_V102[FINESS Géographique],A1026)</f>
        <v>4046.5</v>
      </c>
      <c r="G1026" s="1" t="str">
        <f>_xlfn.XLOOKUP(A1026,bdd_V102[FINESS Géographique],bdd_V102[Validation prérequis SUN-ES],"")</f>
        <v>Oui</v>
      </c>
    </row>
    <row r="1027" spans="1:7">
      <c r="A1027" s="1">
        <v>140017278</v>
      </c>
      <c r="B1027" t="str">
        <f>_xlfn.XLOOKUP(A1027,bdd_V102[FINESS Géographique],bdd_V102[[Raison sociale ]],"")</f>
        <v>INSTITUT MEDECINE PHYSIQUE ET READAPTA</v>
      </c>
      <c r="C1027" s="146">
        <f>_xlfn.XLOOKUP(A1027,bdd_V102[FINESS Géographique],bdd_V102[FINESS juridique],"")</f>
        <v>610787285</v>
      </c>
      <c r="D1027" t="str">
        <f>_xlfn.XLOOKUP(C1027,bdd_V102[FINESS juridique],bdd_V102[Raison sociale juridique],"")</f>
        <v>ASSOCIATION PIERRE NOAL</v>
      </c>
      <c r="E1027" s="1" t="str">
        <f>_xlfn.XLOOKUP(C1027,bdd_V102[FINESS juridique],bdd_V102[[Région du FINESS juridique ]],"")</f>
        <v>NORMANDIE</v>
      </c>
      <c r="F1027" s="1">
        <f>SUMIFS(bdd_V102[Activité combinée],bdd_V102[FINESS Géographique],A1027)</f>
        <v>11198</v>
      </c>
      <c r="G1027" s="1" t="str">
        <f>_xlfn.XLOOKUP(A1027,bdd_V102[FINESS Géographique],bdd_V102[Validation prérequis SUN-ES],"")</f>
        <v>Oui</v>
      </c>
    </row>
    <row r="1028" spans="1:7">
      <c r="A1028" s="1">
        <v>610005837</v>
      </c>
      <c r="B1028" t="str">
        <f>_xlfn.XLOOKUP(A1028,bdd_V102[FINESS Géographique],bdd_V102[[Raison sociale ]],"")</f>
        <v>HOSPITALISATION A DOMICILE - ALENCON</v>
      </c>
      <c r="C1028" s="146">
        <f>_xlfn.XLOOKUP(A1028,bdd_V102[FINESS Géographique],bdd_V102[FINESS juridique],"")</f>
        <v>610787285</v>
      </c>
      <c r="D1028" t="str">
        <f>_xlfn.XLOOKUP(C1028,bdd_V102[FINESS juridique],bdd_V102[Raison sociale juridique],"")</f>
        <v>ASSOCIATION PIERRE NOAL</v>
      </c>
      <c r="E1028" s="1" t="str">
        <f>_xlfn.XLOOKUP(C1028,bdd_V102[FINESS juridique],bdd_V102[[Région du FINESS juridique ]],"")</f>
        <v>NORMANDIE</v>
      </c>
      <c r="F1028" s="1">
        <f>SUMIFS(bdd_V102[Activité combinée],bdd_V102[FINESS Géographique],A1028)</f>
        <v>1806.5</v>
      </c>
      <c r="G1028" s="1" t="str">
        <f>_xlfn.XLOOKUP(A1028,bdd_V102[FINESS Géographique],bdd_V102[Validation prérequis SUN-ES],"")</f>
        <v>Oui</v>
      </c>
    </row>
    <row r="1029" spans="1:7">
      <c r="A1029" s="1">
        <v>610007155</v>
      </c>
      <c r="B1029" t="str">
        <f>_xlfn.XLOOKUP(A1029,bdd_V102[FINESS Géographique],bdd_V102[[Raison sociale ]],"")</f>
        <v>HAD - LA FERTE MACE (ANTENNE ALENCON)</v>
      </c>
      <c r="C1029" s="146">
        <f>_xlfn.XLOOKUP(A1029,bdd_V102[FINESS Géographique],bdd_V102[FINESS juridique],"")</f>
        <v>610787285</v>
      </c>
      <c r="D1029" t="str">
        <f>_xlfn.XLOOKUP(C1029,bdd_V102[FINESS juridique],bdd_V102[Raison sociale juridique],"")</f>
        <v>ASSOCIATION PIERRE NOAL</v>
      </c>
      <c r="E1029" s="1" t="str">
        <f>_xlfn.XLOOKUP(C1029,bdd_V102[FINESS juridique],bdd_V102[[Région du FINESS juridique ]],"")</f>
        <v>NORMANDIE</v>
      </c>
      <c r="F1029" s="1">
        <f>SUMIFS(bdd_V102[Activité combinée],bdd_V102[FINESS Géographique],A1029)</f>
        <v>828</v>
      </c>
      <c r="G1029" s="1" t="str">
        <f>_xlfn.XLOOKUP(A1029,bdd_V102[FINESS Géographique],bdd_V102[Validation prérequis SUN-ES],"")</f>
        <v>Oui</v>
      </c>
    </row>
    <row r="1030" spans="1:7">
      <c r="A1030" s="1">
        <v>610784423</v>
      </c>
      <c r="B1030" t="str">
        <f>_xlfn.XLOOKUP(A1030,bdd_V102[FINESS Géographique],bdd_V102[[Raison sociale ]],"")</f>
        <v>CMPR DE BAGNOLES DE L'ORNE</v>
      </c>
      <c r="C1030" s="146">
        <f>_xlfn.XLOOKUP(A1030,bdd_V102[FINESS Géographique],bdd_V102[FINESS juridique],"")</f>
        <v>610787285</v>
      </c>
      <c r="D1030" t="str">
        <f>_xlfn.XLOOKUP(C1030,bdd_V102[FINESS juridique],bdd_V102[Raison sociale juridique],"")</f>
        <v>ASSOCIATION PIERRE NOAL</v>
      </c>
      <c r="E1030" s="1" t="str">
        <f>_xlfn.XLOOKUP(C1030,bdd_V102[FINESS juridique],bdd_V102[[Région du FINESS juridique ]],"")</f>
        <v>NORMANDIE</v>
      </c>
      <c r="F1030" s="1">
        <f>SUMIFS(bdd_V102[Activité combinée],bdd_V102[FINESS Géographique],A1030)</f>
        <v>14255.5</v>
      </c>
      <c r="G1030" s="1" t="str">
        <f>_xlfn.XLOOKUP(A1030,bdd_V102[FINESS Géographique],bdd_V102[Validation prérequis SUN-ES],"")</f>
        <v>Oui</v>
      </c>
    </row>
    <row r="1031" spans="1:7">
      <c r="A1031" s="1">
        <v>140027681</v>
      </c>
      <c r="B1031" t="str">
        <f>_xlfn.XLOOKUP(A1031,bdd_V102[FINESS Géographique],bdd_V102[[Raison sociale ]],"")</f>
        <v>CMPR LA CLAIRIERE - HEROUVILLE STCLAIR</v>
      </c>
      <c r="C1031" s="146">
        <f>_xlfn.XLOOKUP(A1031,bdd_V102[FINESS Géographique],bdd_V102[FINESS juridique],"")</f>
        <v>610787764</v>
      </c>
      <c r="D1031" t="str">
        <f>_xlfn.XLOOKUP(C1031,bdd_V102[FINESS juridique],bdd_V102[Raison sociale juridique],"")</f>
        <v>FONDATION NORMANDIE GENERATIONS</v>
      </c>
      <c r="E1031" s="1" t="str">
        <f>_xlfn.XLOOKUP(C1031,bdd_V102[FINESS juridique],bdd_V102[[Région du FINESS juridique ]],"")</f>
        <v>NORMANDIE</v>
      </c>
      <c r="F1031" s="1">
        <f>SUMIFS(bdd_V102[Activité combinée],bdd_V102[FINESS Géographique],A1031)</f>
        <v>2397</v>
      </c>
      <c r="G1031" s="1" t="str">
        <f>_xlfn.XLOOKUP(A1031,bdd_V102[FINESS Géographique],bdd_V102[Validation prérequis SUN-ES],"")</f>
        <v>Non</v>
      </c>
    </row>
    <row r="1032" spans="1:7">
      <c r="A1032" s="1">
        <v>610780389</v>
      </c>
      <c r="B1032" t="str">
        <f>_xlfn.XLOOKUP(A1032,bdd_V102[FINESS Géographique],bdd_V102[[Raison sociale ]],"")</f>
        <v>CMPR LA CLAIRIERE - FLERS</v>
      </c>
      <c r="C1032" s="146">
        <f>_xlfn.XLOOKUP(A1032,bdd_V102[FINESS Géographique],bdd_V102[FINESS juridique],"")</f>
        <v>610787764</v>
      </c>
      <c r="D1032" t="str">
        <f>_xlfn.XLOOKUP(C1032,bdd_V102[FINESS juridique],bdd_V102[Raison sociale juridique],"")</f>
        <v>FONDATION NORMANDIE GENERATIONS</v>
      </c>
      <c r="E1032" s="1" t="str">
        <f>_xlfn.XLOOKUP(C1032,bdd_V102[FINESS juridique],bdd_V102[[Région du FINESS juridique ]],"")</f>
        <v>NORMANDIE</v>
      </c>
      <c r="F1032" s="1">
        <f>SUMIFS(bdd_V102[Activité combinée],bdd_V102[FINESS Géographique],A1032)</f>
        <v>5061</v>
      </c>
      <c r="G1032" s="1" t="str">
        <f>_xlfn.XLOOKUP(A1032,bdd_V102[FINESS Géographique],bdd_V102[Validation prérequis SUN-ES],"")</f>
        <v>Non</v>
      </c>
    </row>
    <row r="1033" spans="1:7">
      <c r="A1033" s="1">
        <v>720019918</v>
      </c>
      <c r="B1033" t="str">
        <f>_xlfn.XLOOKUP(A1033,bdd_V102[FINESS Géographique],bdd_V102[[Raison sociale ]],"")</f>
        <v>CENTRE SSR BOCQUET</v>
      </c>
      <c r="C1033" s="146">
        <f>_xlfn.XLOOKUP(A1033,bdd_V102[FINESS Géographique],bdd_V102[FINESS juridique],"")</f>
        <v>610787764</v>
      </c>
      <c r="D1033" t="str">
        <f>_xlfn.XLOOKUP(C1033,bdd_V102[FINESS juridique],bdd_V102[Raison sociale juridique],"")</f>
        <v>FONDATION NORMANDIE GENERATIONS</v>
      </c>
      <c r="E1033" s="1" t="str">
        <f>_xlfn.XLOOKUP(C1033,bdd_V102[FINESS juridique],bdd_V102[[Région du FINESS juridique ]],"")</f>
        <v>NORMANDIE</v>
      </c>
      <c r="F1033" s="1">
        <f>SUMIFS(bdd_V102[Activité combinée],bdd_V102[FINESS Géographique],A1033)</f>
        <v>1705.5</v>
      </c>
      <c r="G1033" s="1" t="str">
        <f>_xlfn.XLOOKUP(A1033,bdd_V102[FINESS Géographique],bdd_V102[Validation prérequis SUN-ES],"")</f>
        <v>Non</v>
      </c>
    </row>
    <row r="1034" spans="1:7">
      <c r="A1034" s="1">
        <v>620100487</v>
      </c>
      <c r="B1034" t="str">
        <f>_xlfn.XLOOKUP(A1034,bdd_V102[FINESS Géographique],bdd_V102[[Raison sociale ]],"")</f>
        <v>CLINIQUE DES ACACIAS</v>
      </c>
      <c r="C1034" s="146">
        <f>_xlfn.XLOOKUP(A1034,bdd_V102[FINESS Géographique],bdd_V102[FINESS juridique],"")</f>
        <v>620000125</v>
      </c>
      <c r="D1034" t="str">
        <f>_xlfn.XLOOKUP(C1034,bdd_V102[FINESS juridique],bdd_V102[Raison sociale juridique],"")</f>
        <v>CLINIQUE DES ACACIAS</v>
      </c>
      <c r="E1034" s="1" t="str">
        <f>_xlfn.XLOOKUP(C1034,bdd_V102[FINESS juridique],bdd_V102[[Région du FINESS juridique ]],"")</f>
        <v>HAUTS-DE-FRANCE</v>
      </c>
      <c r="F1034" s="1">
        <f>SUMIFS(bdd_V102[Activité combinée],bdd_V102[FINESS Géographique],A1034)</f>
        <v>17573.5</v>
      </c>
      <c r="G1034" s="1" t="str">
        <f>_xlfn.XLOOKUP(A1034,bdd_V102[FINESS Géographique],bdd_V102[Validation prérequis SUN-ES],"")</f>
        <v>Oui</v>
      </c>
    </row>
    <row r="1035" spans="1:7">
      <c r="A1035" s="1">
        <v>620100495</v>
      </c>
      <c r="B1035" t="str">
        <f>_xlfn.XLOOKUP(A1035,bdd_V102[FINESS Géographique],bdd_V102[[Raison sociale ]],"")</f>
        <v>CLINIQUE LES DRAGS</v>
      </c>
      <c r="C1035" s="146">
        <f>_xlfn.XLOOKUP(A1035,bdd_V102[FINESS Géographique],bdd_V102[FINESS juridique],"")</f>
        <v>620000133</v>
      </c>
      <c r="D1035" t="str">
        <f>_xlfn.XLOOKUP(C1035,bdd_V102[FINESS juridique],bdd_V102[Raison sociale juridique],"")</f>
        <v>CLINIQUE  LES DRAGS</v>
      </c>
      <c r="E1035" s="1" t="str">
        <f>_xlfn.XLOOKUP(C1035,bdd_V102[FINESS juridique],bdd_V102[[Région du FINESS juridique ]],"")</f>
        <v>HAUTS-DE-FRANCE</v>
      </c>
      <c r="F1035" s="1">
        <f>SUMIFS(bdd_V102[Activité combinée],bdd_V102[FINESS Géographique],A1035)</f>
        <v>14453</v>
      </c>
      <c r="G1035" s="1" t="str">
        <f>_xlfn.XLOOKUP(A1035,bdd_V102[FINESS Géographique],bdd_V102[Validation prérequis SUN-ES],"")</f>
        <v>Oui</v>
      </c>
    </row>
    <row r="1036" spans="1:7">
      <c r="A1036" s="1">
        <v>620100735</v>
      </c>
      <c r="B1036" t="str">
        <f>_xlfn.XLOOKUP(A1036,bdd_V102[FINESS Géographique],bdd_V102[[Raison sociale ]],"")</f>
        <v>CLINIQUE ANNE ARTOIS</v>
      </c>
      <c r="C1036" s="146">
        <f>_xlfn.XLOOKUP(A1036,bdd_V102[FINESS Géographique],bdd_V102[FINESS juridique],"")</f>
        <v>620000265</v>
      </c>
      <c r="D1036" t="str">
        <f>_xlfn.XLOOKUP(C1036,bdd_V102[FINESS juridique],bdd_V102[Raison sociale juridique],"")</f>
        <v>S.A.CLINIQUE ANNE D'ARTOIS</v>
      </c>
      <c r="E1036" s="1" t="str">
        <f>_xlfn.XLOOKUP(C1036,bdd_V102[FINESS juridique],bdd_V102[[Région du FINESS juridique ]],"")</f>
        <v>HAUTS-DE-FRANCE</v>
      </c>
      <c r="F1036" s="1">
        <f>SUMIFS(bdd_V102[Activité combinée],bdd_V102[FINESS Géographique],A1036)</f>
        <v>40755</v>
      </c>
      <c r="G1036" s="1" t="str">
        <f>_xlfn.XLOOKUP(A1036,bdd_V102[FINESS Géographique],bdd_V102[Validation prérequis SUN-ES],"")</f>
        <v>Oui</v>
      </c>
    </row>
    <row r="1037" spans="1:7">
      <c r="A1037" s="1">
        <v>620100750</v>
      </c>
      <c r="B1037" t="str">
        <f>_xlfn.XLOOKUP(A1037,bdd_V102[FINESS Géographique],bdd_V102[[Raison sociale ]],"")</f>
        <v>CLINIQUE AMBROISE PARE</v>
      </c>
      <c r="C1037" s="146">
        <f>_xlfn.XLOOKUP(A1037,bdd_V102[FINESS Géographique],bdd_V102[FINESS juridique],"")</f>
        <v>620000273</v>
      </c>
      <c r="D1037" t="str">
        <f>_xlfn.XLOOKUP(C1037,bdd_V102[FINESS juridique],bdd_V102[Raison sociale juridique],"")</f>
        <v>SARL CLINIQUE AMBROISE PARE</v>
      </c>
      <c r="E1037" s="1" t="str">
        <f>_xlfn.XLOOKUP(C1037,bdd_V102[FINESS juridique],bdd_V102[[Région du FINESS juridique ]],"")</f>
        <v>HAUTS-DE-FRANCE</v>
      </c>
      <c r="F1037" s="1">
        <f>SUMIFS(bdd_V102[Activité combinée],bdd_V102[FINESS Géographique],A1037)</f>
        <v>19001</v>
      </c>
      <c r="G1037" s="1" t="str">
        <f>_xlfn.XLOOKUP(A1037,bdd_V102[FINESS Géographique],bdd_V102[Validation prérequis SUN-ES],"")</f>
        <v>Non</v>
      </c>
    </row>
    <row r="1038" spans="1:7">
      <c r="A1038" s="1">
        <v>620006049</v>
      </c>
      <c r="B1038" t="str">
        <f>_xlfn.XLOOKUP(A1038,bdd_V102[FINESS Géographique],bdd_V102[[Raison sociale ]],"")</f>
        <v>CLINIQUE CHIRURGICALE DE SAINT-OMER</v>
      </c>
      <c r="C1038" s="146">
        <f>_xlfn.XLOOKUP(A1038,bdd_V102[FINESS Géographique],bdd_V102[FINESS juridique],"")</f>
        <v>620000331</v>
      </c>
      <c r="D1038" t="str">
        <f>_xlfn.XLOOKUP(C1038,bdd_V102[FINESS juridique],bdd_V102[Raison sociale juridique],"")</f>
        <v>SARL CLINIQUE DE ST-OMER</v>
      </c>
      <c r="E1038" s="1" t="str">
        <f>_xlfn.XLOOKUP(C1038,bdd_V102[FINESS juridique],bdd_V102[[Région du FINESS juridique ]],"")</f>
        <v>HAUTS-DE-FRANCE</v>
      </c>
      <c r="F1038" s="1">
        <f>SUMIFS(bdd_V102[Activité combinée],bdd_V102[FINESS Géographique],A1038)</f>
        <v>27062</v>
      </c>
      <c r="G1038" s="1" t="str">
        <f>_xlfn.XLOOKUP(A1038,bdd_V102[FINESS Géographique],bdd_V102[Validation prérequis SUN-ES],"")</f>
        <v>Oui</v>
      </c>
    </row>
    <row r="1039" spans="1:7">
      <c r="A1039" s="1">
        <v>620101501</v>
      </c>
      <c r="B1039" t="str">
        <f>_xlfn.XLOOKUP(A1039,bdd_V102[FINESS Géographique],bdd_V102[[Raison sociale ]],"")</f>
        <v>HOPITAL PRIVE DE BOIS BERNARD</v>
      </c>
      <c r="C1039" s="146">
        <f>_xlfn.XLOOKUP(A1039,bdd_V102[FINESS Géographique],bdd_V102[FINESS juridique],"")</f>
        <v>620000364</v>
      </c>
      <c r="D1039" t="str">
        <f>_xlfn.XLOOKUP(C1039,bdd_V102[FINESS juridique],bdd_V102[Raison sociale juridique],"")</f>
        <v>HOPITAL PRIVE DE BOIS BERNARD</v>
      </c>
      <c r="E1039" s="1" t="str">
        <f>_xlfn.XLOOKUP(C1039,bdd_V102[FINESS juridique],bdd_V102[[Région du FINESS juridique ]],"")</f>
        <v>HAUTS-DE-FRANCE</v>
      </c>
      <c r="F1039" s="1">
        <f>SUMIFS(bdd_V102[Activité combinée],bdd_V102[FINESS Géographique],A1039)</f>
        <v>79036.5</v>
      </c>
      <c r="G1039" s="1" t="str">
        <f>_xlfn.XLOOKUP(A1039,bdd_V102[FINESS Géographique],bdd_V102[Validation prérequis SUN-ES],"")</f>
        <v>Oui</v>
      </c>
    </row>
    <row r="1040" spans="1:7">
      <c r="A1040" s="1">
        <v>620115592</v>
      </c>
      <c r="B1040" t="str">
        <f>_xlfn.XLOOKUP(A1040,bdd_V102[FINESS Géographique],bdd_V102[[Raison sociale ]],"")</f>
        <v>ASSOC REGIONALE ESPOIR ET VIE</v>
      </c>
      <c r="C1040" s="146">
        <f>_xlfn.XLOOKUP(A1040,bdd_V102[FINESS Géographique],bdd_V102[FINESS juridique],"")</f>
        <v>620000638</v>
      </c>
      <c r="D1040" t="str">
        <f>_xlfn.XLOOKUP(C1040,bdd_V102[FINESS juridique],bdd_V102[Raison sociale juridique],"")</f>
        <v>ASSOC REGIONALE ESPOIR ET VIE</v>
      </c>
      <c r="E1040" s="1" t="str">
        <f>_xlfn.XLOOKUP(C1040,bdd_V102[FINESS juridique],bdd_V102[[Région du FINESS juridique ]],"")</f>
        <v>HAUTS-DE-FRANCE</v>
      </c>
      <c r="F1040" s="1">
        <f>SUMIFS(bdd_V102[Activité combinée],bdd_V102[FINESS Géographique],A1040)</f>
        <v>4991.5</v>
      </c>
      <c r="G1040" s="1" t="str">
        <f>_xlfn.XLOOKUP(A1040,bdd_V102[FINESS Géographique],bdd_V102[Validation prérequis SUN-ES],"")</f>
        <v>Non</v>
      </c>
    </row>
    <row r="1041" spans="1:7">
      <c r="A1041" s="1">
        <v>620105940</v>
      </c>
      <c r="B1041" t="str">
        <f>_xlfn.XLOOKUP(A1041,bdd_V102[FINESS Géographique],bdd_V102[[Raison sociale ]],"")</f>
        <v>POLYCLINIQUE DU TERNOIS</v>
      </c>
      <c r="C1041" s="146">
        <f>_xlfn.XLOOKUP(A1041,bdd_V102[FINESS Géographique],bdd_V102[FINESS juridique],"")</f>
        <v>620000950</v>
      </c>
      <c r="D1041" t="str">
        <f>_xlfn.XLOOKUP(C1041,bdd_V102[FINESS juridique],bdd_V102[Raison sociale juridique],"")</f>
        <v>POLYCLINIQUE DU TERNOIS</v>
      </c>
      <c r="E1041" s="1" t="str">
        <f>_xlfn.XLOOKUP(C1041,bdd_V102[FINESS juridique],bdd_V102[[Région du FINESS juridique ]],"")</f>
        <v>HAUTS-DE-FRANCE</v>
      </c>
      <c r="F1041" s="1">
        <f>SUMIFS(bdd_V102[Activité combinée],bdd_V102[FINESS Géographique],A1041)</f>
        <v>12008</v>
      </c>
      <c r="G1041" s="1" t="str">
        <f>_xlfn.XLOOKUP(A1041,bdd_V102[FINESS Géographique],bdd_V102[Validation prérequis SUN-ES],"")</f>
        <v>Oui</v>
      </c>
    </row>
    <row r="1042" spans="1:7">
      <c r="A1042" s="1">
        <v>620105981</v>
      </c>
      <c r="B1042" t="str">
        <f>_xlfn.XLOOKUP(A1042,bdd_V102[FINESS Géographique],bdd_V102[[Raison sociale ]],"")</f>
        <v>HOPITAL A DOMICILE REGION DE LENS</v>
      </c>
      <c r="C1042" s="146">
        <f>_xlfn.XLOOKUP(A1042,bdd_V102[FINESS Géographique],bdd_V102[FINESS juridique],"")</f>
        <v>620000968</v>
      </c>
      <c r="D1042" t="str">
        <f>_xlfn.XLOOKUP(C1042,bdd_V102[FINESS juridique],bdd_V102[Raison sociale juridique],"")</f>
        <v>SANTE SERVICES DE LA REGION DE LENS</v>
      </c>
      <c r="E1042" s="1" t="str">
        <f>_xlfn.XLOOKUP(C1042,bdd_V102[FINESS juridique],bdd_V102[[Région du FINESS juridique ]],"")</f>
        <v>HAUTS-DE-FRANCE</v>
      </c>
      <c r="F1042" s="1">
        <f>SUMIFS(bdd_V102[Activité combinée],bdd_V102[FINESS Géographique],A1042)</f>
        <v>33583</v>
      </c>
      <c r="G1042" s="1" t="str">
        <f>_xlfn.XLOOKUP(A1042,bdd_V102[FINESS Géographique],bdd_V102[Validation prérequis SUN-ES],"")</f>
        <v>Non</v>
      </c>
    </row>
    <row r="1043" spans="1:7">
      <c r="A1043" s="1">
        <v>590025128</v>
      </c>
      <c r="B1043" t="str">
        <f>_xlfn.XLOOKUP(A1043,bdd_V102[FINESS Géographique],bdd_V102[[Raison sociale ]],"")</f>
        <v>HAD DU HAINAUT</v>
      </c>
      <c r="C1043" s="146">
        <f>_xlfn.XLOOKUP(A1043,bdd_V102[FINESS Géographique],bdd_V102[FINESS juridique],"")</f>
        <v>620001834</v>
      </c>
      <c r="D1043" t="str">
        <f>_xlfn.XLOOKUP(C1043,bdd_V102[FINESS juridique],bdd_V102[Raison sociale juridique],"")</f>
        <v>ASSO GROUPE AHNAC</v>
      </c>
      <c r="E1043" s="1" t="str">
        <f>_xlfn.XLOOKUP(C1043,bdd_V102[FINESS juridique],bdd_V102[[Région du FINESS juridique ]],"")</f>
        <v>HAUTS-DE-FRANCE</v>
      </c>
      <c r="F1043" s="1">
        <f>SUMIFS(bdd_V102[Activité combinée],bdd_V102[FINESS Géographique],A1043)</f>
        <v>10014.5</v>
      </c>
      <c r="G1043" s="1" t="str">
        <f>_xlfn.XLOOKUP(A1043,bdd_V102[FINESS Géographique],bdd_V102[Validation prérequis SUN-ES],"")</f>
        <v>Non</v>
      </c>
    </row>
    <row r="1044" spans="1:7">
      <c r="A1044" s="1">
        <v>590785374</v>
      </c>
      <c r="B1044" t="str">
        <f>_xlfn.XLOOKUP(A1044,bdd_V102[FINESS Géographique],bdd_V102[[Raison sociale ]],"")</f>
        <v>CLINIQUE TEISSIER</v>
      </c>
      <c r="C1044" s="146">
        <f>_xlfn.XLOOKUP(A1044,bdd_V102[FINESS Géographique],bdd_V102[FINESS juridique],"")</f>
        <v>620001834</v>
      </c>
      <c r="D1044" t="str">
        <f>_xlfn.XLOOKUP(C1044,bdd_V102[FINESS juridique],bdd_V102[Raison sociale juridique],"")</f>
        <v>ASSO GROUPE AHNAC</v>
      </c>
      <c r="E1044" s="1" t="str">
        <f>_xlfn.XLOOKUP(C1044,bdd_V102[FINESS juridique],bdd_V102[[Région du FINESS juridique ]],"")</f>
        <v>HAUTS-DE-FRANCE</v>
      </c>
      <c r="F1044" s="1">
        <f>SUMIFS(bdd_V102[Activité combinée],bdd_V102[FINESS Géographique],A1044)</f>
        <v>21702</v>
      </c>
      <c r="G1044" s="1" t="str">
        <f>_xlfn.XLOOKUP(A1044,bdd_V102[FINESS Géographique],bdd_V102[Validation prérequis SUN-ES],"")</f>
        <v>Oui</v>
      </c>
    </row>
    <row r="1045" spans="1:7">
      <c r="A1045" s="1">
        <v>620003350</v>
      </c>
      <c r="B1045" t="str">
        <f>_xlfn.XLOOKUP(A1045,bdd_V102[FINESS Géographique],bdd_V102[[Raison sociale ]],"")</f>
        <v>HOPITAL DE RIAUMONT</v>
      </c>
      <c r="C1045" s="146">
        <f>_xlfn.XLOOKUP(A1045,bdd_V102[FINESS Géographique],bdd_V102[FINESS juridique],"")</f>
        <v>620001834</v>
      </c>
      <c r="D1045" t="str">
        <f>_xlfn.XLOOKUP(C1045,bdd_V102[FINESS juridique],bdd_V102[Raison sociale juridique],"")</f>
        <v>ASSO GROUPE AHNAC</v>
      </c>
      <c r="E1045" s="1" t="str">
        <f>_xlfn.XLOOKUP(C1045,bdd_V102[FINESS juridique],bdd_V102[[Région du FINESS juridique ]],"")</f>
        <v>HAUTS-DE-FRANCE</v>
      </c>
      <c r="F1045" s="1">
        <f>SUMIFS(bdd_V102[Activité combinée],bdd_V102[FINESS Géographique],A1045)</f>
        <v>56573.5</v>
      </c>
      <c r="G1045" s="1" t="str">
        <f>_xlfn.XLOOKUP(A1045,bdd_V102[FINESS Géographique],bdd_V102[Validation prérequis SUN-ES],"")</f>
        <v>Non</v>
      </c>
    </row>
    <row r="1046" spans="1:7">
      <c r="A1046" s="1">
        <v>620003376</v>
      </c>
      <c r="B1046" t="str">
        <f>_xlfn.XLOOKUP(A1046,bdd_V102[FINESS Géographique],bdd_V102[[Raison sociale ]],"")</f>
        <v>POLYCLINIQUE MED CHIR D'HENIN-BEAUMONT</v>
      </c>
      <c r="C1046" s="146">
        <f>_xlfn.XLOOKUP(A1046,bdd_V102[FINESS Géographique],bdd_V102[FINESS juridique],"")</f>
        <v>620001834</v>
      </c>
      <c r="D1046" t="str">
        <f>_xlfn.XLOOKUP(C1046,bdd_V102[FINESS juridique],bdd_V102[Raison sociale juridique],"")</f>
        <v>ASSO GROUPE AHNAC</v>
      </c>
      <c r="E1046" s="1" t="str">
        <f>_xlfn.XLOOKUP(C1046,bdd_V102[FINESS juridique],bdd_V102[[Région du FINESS juridique ]],"")</f>
        <v>HAUTS-DE-FRANCE</v>
      </c>
      <c r="F1046" s="1">
        <f>SUMIFS(bdd_V102[Activité combinée],bdd_V102[FINESS Géographique],A1046)</f>
        <v>67388</v>
      </c>
      <c r="G1046" s="1" t="str">
        <f>_xlfn.XLOOKUP(A1046,bdd_V102[FINESS Géographique],bdd_V102[Validation prérequis SUN-ES],"")</f>
        <v>Non</v>
      </c>
    </row>
    <row r="1047" spans="1:7">
      <c r="A1047" s="1">
        <v>620004838</v>
      </c>
      <c r="B1047" t="str">
        <f>_xlfn.XLOOKUP(A1047,bdd_V102[FINESS Géographique],bdd_V102[[Raison sociale ]],"")</f>
        <v>CTRE PSYCHO MARRONNIERS BULLY</v>
      </c>
      <c r="C1047" s="146">
        <f>_xlfn.XLOOKUP(A1047,bdd_V102[FINESS Géographique],bdd_V102[FINESS juridique],"")</f>
        <v>620001834</v>
      </c>
      <c r="D1047" t="str">
        <f>_xlfn.XLOOKUP(C1047,bdd_V102[FINESS juridique],bdd_V102[Raison sociale juridique],"")</f>
        <v>ASSO GROUPE AHNAC</v>
      </c>
      <c r="E1047" s="1" t="str">
        <f>_xlfn.XLOOKUP(C1047,bdd_V102[FINESS juridique],bdd_V102[[Région du FINESS juridique ]],"")</f>
        <v>HAUTS-DE-FRANCE</v>
      </c>
      <c r="F1047" s="1">
        <f>SUMIFS(bdd_V102[Activité combinée],bdd_V102[FINESS Géographique],A1047)</f>
        <v>7262.25</v>
      </c>
      <c r="G1047" s="1" t="str">
        <f>_xlfn.XLOOKUP(A1047,bdd_V102[FINESS Géographique],bdd_V102[Validation prérequis SUN-ES],"")</f>
        <v>Non</v>
      </c>
    </row>
    <row r="1048" spans="1:7">
      <c r="A1048" s="1">
        <v>620025346</v>
      </c>
      <c r="B1048" t="str">
        <f>_xlfn.XLOOKUP(A1048,bdd_V102[FINESS Géographique],bdd_V102[[Raison sociale ]],"")</f>
        <v>POLYCLINIQUE DE LA "CLARENCE"</v>
      </c>
      <c r="C1048" s="146">
        <f>_xlfn.XLOOKUP(A1048,bdd_V102[FINESS Géographique],bdd_V102[FINESS juridique],"")</f>
        <v>620001834</v>
      </c>
      <c r="D1048" t="str">
        <f>_xlfn.XLOOKUP(C1048,bdd_V102[FINESS juridique],bdd_V102[Raison sociale juridique],"")</f>
        <v>ASSO GROUPE AHNAC</v>
      </c>
      <c r="E1048" s="1" t="str">
        <f>_xlfn.XLOOKUP(C1048,bdd_V102[FINESS juridique],bdd_V102[[Région du FINESS juridique ]],"")</f>
        <v>HAUTS-DE-FRANCE</v>
      </c>
      <c r="F1048" s="1">
        <f>SUMIFS(bdd_V102[Activité combinée],bdd_V102[FINESS Géographique],A1048)</f>
        <v>68704.5</v>
      </c>
      <c r="G1048" s="1" t="str">
        <f>_xlfn.XLOOKUP(A1048,bdd_V102[FINESS Géographique],bdd_V102[Validation prérequis SUN-ES],"")</f>
        <v>Oui</v>
      </c>
    </row>
    <row r="1049" spans="1:7">
      <c r="A1049" s="1">
        <v>620100842</v>
      </c>
      <c r="B1049" t="str">
        <f>_xlfn.XLOOKUP(A1049,bdd_V102[FINESS Géographique],bdd_V102[[Raison sociale ]],"")</f>
        <v>CRF LES HAUTOIS D'OIGNIES</v>
      </c>
      <c r="C1049" s="146">
        <f>_xlfn.XLOOKUP(A1049,bdd_V102[FINESS Géographique],bdd_V102[FINESS juridique],"")</f>
        <v>620001834</v>
      </c>
      <c r="D1049" t="str">
        <f>_xlfn.XLOOKUP(C1049,bdd_V102[FINESS juridique],bdd_V102[Raison sociale juridique],"")</f>
        <v>ASSO GROUPE AHNAC</v>
      </c>
      <c r="E1049" s="1" t="str">
        <f>_xlfn.XLOOKUP(C1049,bdd_V102[FINESS juridique],bdd_V102[[Région du FINESS juridique ]],"")</f>
        <v>HAUTS-DE-FRANCE</v>
      </c>
      <c r="F1049" s="1">
        <f>SUMIFS(bdd_V102[Activité combinée],bdd_V102[FINESS Géographique],A1049)</f>
        <v>26816.5</v>
      </c>
      <c r="G1049" s="1" t="str">
        <f>_xlfn.XLOOKUP(A1049,bdd_V102[FINESS Géographique],bdd_V102[Validation prérequis SUN-ES],"")</f>
        <v>Non</v>
      </c>
    </row>
    <row r="1050" spans="1:7">
      <c r="A1050" s="1">
        <v>620024208</v>
      </c>
      <c r="B1050" t="str">
        <f>_xlfn.XLOOKUP(A1050,bdd_V102[FINESS Géographique],bdd_V102[[Raison sociale ]],"")</f>
        <v>NEPHROCARE HELFAUT</v>
      </c>
      <c r="C1050" s="146">
        <f>_xlfn.XLOOKUP(A1050,bdd_V102[FINESS Géographique],bdd_V102[FINESS juridique],"")</f>
        <v>620002352</v>
      </c>
      <c r="D1050" t="str">
        <f>_xlfn.XLOOKUP(C1050,bdd_V102[FINESS juridique],bdd_V102[Raison sociale juridique],"")</f>
        <v>NEPHROCARE HELFAUT</v>
      </c>
      <c r="E1050" s="1" t="str">
        <f>_xlfn.XLOOKUP(C1050,bdd_V102[FINESS juridique],bdd_V102[[Région du FINESS juridique ]],"")</f>
        <v>HAUTS-DE-FRANCE</v>
      </c>
      <c r="F1050" s="1">
        <f>SUMIFS(bdd_V102[Activité combinée],bdd_V102[FINESS Géographique],A1050)</f>
        <v>7551.5</v>
      </c>
      <c r="G1050" s="1" t="str">
        <f>_xlfn.XLOOKUP(A1050,bdd_V102[FINESS Géographique],bdd_V102[Validation prérequis SUN-ES],"")</f>
        <v>Oui</v>
      </c>
    </row>
    <row r="1051" spans="1:7">
      <c r="A1051" s="1">
        <v>620118513</v>
      </c>
      <c r="B1051" t="str">
        <f>_xlfn.XLOOKUP(A1051,bdd_V102[FINESS Géographique],bdd_V102[[Raison sociale ]],"")</f>
        <v>CENTRE MCO COTE D'OPALE</v>
      </c>
      <c r="C1051" s="146">
        <f>_xlfn.XLOOKUP(A1051,bdd_V102[FINESS Géographique],bdd_V102[FINESS juridique],"")</f>
        <v>620002915</v>
      </c>
      <c r="D1051" t="str">
        <f>_xlfn.XLOOKUP(C1051,bdd_V102[FINESS juridique],bdd_V102[Raison sociale juridique],"")</f>
        <v>CENTRE MCO COTE D'OPALE</v>
      </c>
      <c r="E1051" s="1" t="str">
        <f>_xlfn.XLOOKUP(C1051,bdd_V102[FINESS juridique],bdd_V102[[Région du FINESS juridique ]],"")</f>
        <v>HAUTS-DE-FRANCE</v>
      </c>
      <c r="F1051" s="1">
        <f>SUMIFS(bdd_V102[Activité combinée],bdd_V102[FINESS Géographique],A1051)</f>
        <v>67797</v>
      </c>
      <c r="G1051" s="1" t="str">
        <f>_xlfn.XLOOKUP(A1051,bdd_V102[FINESS Géographique],bdd_V102[Validation prérequis SUN-ES],"")</f>
        <v>Oui</v>
      </c>
    </row>
    <row r="1052" spans="1:7">
      <c r="A1052" s="1">
        <v>590817441</v>
      </c>
      <c r="B1052" t="str">
        <f>_xlfn.XLOOKUP(A1052,bdd_V102[FINESS Géographique],bdd_V102[[Raison sociale ]],"")</f>
        <v>ETAB HOPALE - CENTRE CLAIR SEJOUR</v>
      </c>
      <c r="C1052" s="146">
        <f>_xlfn.XLOOKUP(A1052,bdd_V102[FINESS Géographique],bdd_V102[FINESS juridique],"")</f>
        <v>620003814</v>
      </c>
      <c r="D1052" t="str">
        <f>_xlfn.XLOOKUP(C1052,bdd_V102[FINESS juridique],bdd_V102[Raison sociale juridique],"")</f>
        <v>FONDATION HOPALE</v>
      </c>
      <c r="E1052" s="1" t="str">
        <f>_xlfn.XLOOKUP(C1052,bdd_V102[FINESS juridique],bdd_V102[[Région du FINESS juridique ]],"")</f>
        <v>HAUTS-DE-FRANCE</v>
      </c>
      <c r="F1052" s="1">
        <f>SUMIFS(bdd_V102[Activité combinée],bdd_V102[FINESS Géographique],A1052)</f>
        <v>9587</v>
      </c>
      <c r="G1052" s="1" t="str">
        <f>_xlfn.XLOOKUP(A1052,bdd_V102[FINESS Géographique],bdd_V102[Validation prérequis SUN-ES],"")</f>
        <v>Non</v>
      </c>
    </row>
    <row r="1053" spans="1:7">
      <c r="A1053" s="1">
        <v>620000026</v>
      </c>
      <c r="B1053" t="str">
        <f>_xlfn.XLOOKUP(A1053,bdd_V102[FINESS Géographique],bdd_V102[[Raison sociale ]],"")</f>
        <v>ETAB HOPALE CTRE CALOT/HELIO</v>
      </c>
      <c r="C1053" s="146">
        <f>_xlfn.XLOOKUP(A1053,bdd_V102[FINESS Géographique],bdd_V102[FINESS juridique],"")</f>
        <v>620003814</v>
      </c>
      <c r="D1053" t="str">
        <f>_xlfn.XLOOKUP(C1053,bdd_V102[FINESS juridique],bdd_V102[Raison sociale juridique],"")</f>
        <v>FONDATION HOPALE</v>
      </c>
      <c r="E1053" s="1" t="str">
        <f>_xlfn.XLOOKUP(C1053,bdd_V102[FINESS juridique],bdd_V102[[Région du FINESS juridique ]],"")</f>
        <v>HAUTS-DE-FRANCE</v>
      </c>
      <c r="F1053" s="1">
        <f>SUMIFS(bdd_V102[Activité combinée],bdd_V102[FINESS Géographique],A1053)</f>
        <v>41731</v>
      </c>
      <c r="G1053" s="1" t="str">
        <f>_xlfn.XLOOKUP(A1053,bdd_V102[FINESS Géographique],bdd_V102[Validation prérequis SUN-ES],"")</f>
        <v>Non</v>
      </c>
    </row>
    <row r="1054" spans="1:7">
      <c r="A1054" s="1">
        <v>620003822</v>
      </c>
      <c r="B1054" t="str">
        <f>_xlfn.XLOOKUP(A1054,bdd_V102[FINESS Géographique],bdd_V102[[Raison sociale ]],"")</f>
        <v>ETAB HOPALE - CENTRE SAINTE BARBE</v>
      </c>
      <c r="C1054" s="146">
        <f>_xlfn.XLOOKUP(A1054,bdd_V102[FINESS Géographique],bdd_V102[FINESS juridique],"")</f>
        <v>620003814</v>
      </c>
      <c r="D1054" t="str">
        <f>_xlfn.XLOOKUP(C1054,bdd_V102[FINESS juridique],bdd_V102[Raison sociale juridique],"")</f>
        <v>FONDATION HOPALE</v>
      </c>
      <c r="E1054" s="1" t="str">
        <f>_xlfn.XLOOKUP(C1054,bdd_V102[FINESS juridique],bdd_V102[[Région du FINESS juridique ]],"")</f>
        <v>HAUTS-DE-FRANCE</v>
      </c>
      <c r="F1054" s="1">
        <f>SUMIFS(bdd_V102[Activité combinée],bdd_V102[FINESS Géographique],A1054)</f>
        <v>17722.5</v>
      </c>
      <c r="G1054" s="1" t="str">
        <f>_xlfn.XLOOKUP(A1054,bdd_V102[FINESS Géographique],bdd_V102[Validation prérequis SUN-ES],"")</f>
        <v>Non</v>
      </c>
    </row>
    <row r="1055" spans="1:7">
      <c r="A1055" s="1">
        <v>620027664</v>
      </c>
      <c r="B1055" t="str">
        <f>_xlfn.XLOOKUP(A1055,bdd_V102[FINESS Géographique],bdd_V102[[Raison sociale ]],"")</f>
        <v>ETABLISSEMENT HOPALE-CENTRE CALVE</v>
      </c>
      <c r="C1055" s="146">
        <f>_xlfn.XLOOKUP(A1055,bdd_V102[FINESS Géographique],bdd_V102[FINESS juridique],"")</f>
        <v>620003814</v>
      </c>
      <c r="D1055" t="str">
        <f>_xlfn.XLOOKUP(C1055,bdd_V102[FINESS juridique],bdd_V102[Raison sociale juridique],"")</f>
        <v>FONDATION HOPALE</v>
      </c>
      <c r="E1055" s="1" t="str">
        <f>_xlfn.XLOOKUP(C1055,bdd_V102[FINESS juridique],bdd_V102[[Région du FINESS juridique ]],"")</f>
        <v>HAUTS-DE-FRANCE</v>
      </c>
      <c r="F1055" s="1">
        <f>SUMIFS(bdd_V102[Activité combinée],bdd_V102[FINESS Géographique],A1055)</f>
        <v>45635.5</v>
      </c>
      <c r="G1055" s="1" t="str">
        <f>_xlfn.XLOOKUP(A1055,bdd_V102[FINESS Géographique],bdd_V102[Validation prérequis SUN-ES],"")</f>
        <v>Non</v>
      </c>
    </row>
    <row r="1056" spans="1:7">
      <c r="A1056" s="1">
        <v>620013649</v>
      </c>
      <c r="B1056" t="str">
        <f>_xlfn.XLOOKUP(A1056,bdd_V102[FINESS Géographique],bdd_V102[[Raison sociale ]],"")</f>
        <v>HAD DU LITTORAL BOULOGNE MONTREUIL</v>
      </c>
      <c r="C1056" s="146">
        <f>_xlfn.XLOOKUP(A1056,bdd_V102[FINESS Géographique],bdd_V102[FINESS juridique],"")</f>
        <v>620013599</v>
      </c>
      <c r="D1056" t="str">
        <f>_xlfn.XLOOKUP(C1056,bdd_V102[FINESS juridique],bdd_V102[Raison sociale juridique],"")</f>
        <v>ASSOCIATION HAD LITT BOULOGN/MONTREUIL</v>
      </c>
      <c r="E1056" s="1" t="str">
        <f>_xlfn.XLOOKUP(C1056,bdd_V102[FINESS juridique],bdd_V102[[Région du FINESS juridique ]],"")</f>
        <v>HAUTS-DE-FRANCE</v>
      </c>
      <c r="F1056" s="1">
        <f>SUMIFS(bdd_V102[Activité combinée],bdd_V102[FINESS Géographique],A1056)</f>
        <v>15963.5</v>
      </c>
      <c r="G1056" s="1" t="str">
        <f>_xlfn.XLOOKUP(A1056,bdd_V102[FINESS Géographique],bdd_V102[Validation prérequis SUN-ES],"")</f>
        <v>Oui</v>
      </c>
    </row>
    <row r="1057" spans="1:7">
      <c r="A1057" s="1">
        <v>620100099</v>
      </c>
      <c r="B1057" t="str">
        <f>_xlfn.XLOOKUP(A1057,bdd_V102[FINESS Géographique],bdd_V102[[Raison sociale ]],"")</f>
        <v>HOPITAL PRIVE ARRAS LES BONNETTES</v>
      </c>
      <c r="C1057" s="146">
        <f>_xlfn.XLOOKUP(A1057,bdd_V102[FINESS Géographique],bdd_V102[FINESS juridique],"")</f>
        <v>620014779</v>
      </c>
      <c r="D1057" t="str">
        <f>_xlfn.XLOOKUP(C1057,bdd_V102[FINESS juridique],bdd_V102[Raison sociale juridique],"")</f>
        <v>SAS CLINIQUE BON SECOURS</v>
      </c>
      <c r="E1057" s="1" t="str">
        <f>_xlfn.XLOOKUP(C1057,bdd_V102[FINESS juridique],bdd_V102[[Région du FINESS juridique ]],"")</f>
        <v>HAUTS-DE-FRANCE</v>
      </c>
      <c r="F1057" s="1">
        <f>SUMIFS(bdd_V102[Activité combinée],bdd_V102[FINESS Géographique],A1057)</f>
        <v>63639.5</v>
      </c>
      <c r="G1057" s="1" t="str">
        <f>_xlfn.XLOOKUP(A1057,bdd_V102[FINESS Géographique],bdd_V102[Validation prérequis SUN-ES],"")</f>
        <v>Oui</v>
      </c>
    </row>
    <row r="1058" spans="1:7">
      <c r="A1058" s="1">
        <v>620026401</v>
      </c>
      <c r="B1058" t="str">
        <f>_xlfn.XLOOKUP(A1058,bdd_V102[FINESS Géographique],bdd_V102[[Raison sociale ]],"")</f>
        <v>HOPALE REEDUCATION-CENTRE ARRAS</v>
      </c>
      <c r="C1058" s="146">
        <f>_xlfn.XLOOKUP(A1058,bdd_V102[FINESS Géographique],bdd_V102[FINESS juridique],"")</f>
        <v>620024158</v>
      </c>
      <c r="D1058" t="str">
        <f>_xlfn.XLOOKUP(C1058,bdd_V102[FINESS juridique],bdd_V102[Raison sociale juridique],"")</f>
        <v>ASSOCIATION HOPALE REEDUCATION</v>
      </c>
      <c r="E1058" s="1" t="str">
        <f>_xlfn.XLOOKUP(C1058,bdd_V102[FINESS juridique],bdd_V102[[Région du FINESS juridique ]],"")</f>
        <v>HAUTS-DE-FRANCE</v>
      </c>
      <c r="F1058" s="1">
        <f>SUMIFS(bdd_V102[Activité combinée],bdd_V102[FINESS Géographique],A1058)</f>
        <v>9447.5</v>
      </c>
      <c r="G1058" s="1" t="str">
        <f>_xlfn.XLOOKUP(A1058,bdd_V102[FINESS Géographique],bdd_V102[Validation prérequis SUN-ES],"")</f>
        <v>Non</v>
      </c>
    </row>
    <row r="1059" spans="1:7">
      <c r="A1059" s="1">
        <v>620101311</v>
      </c>
      <c r="B1059" t="str">
        <f>_xlfn.XLOOKUP(A1059,bdd_V102[FINESS Géographique],bdd_V102[[Raison sociale ]],"")</f>
        <v>CLINIQUE DES 2 CAPS</v>
      </c>
      <c r="C1059" s="146">
        <f>_xlfn.XLOOKUP(A1059,bdd_V102[FINESS Géographique],bdd_V102[FINESS juridique],"")</f>
        <v>620027763</v>
      </c>
      <c r="D1059" t="str">
        <f>_xlfn.XLOOKUP(C1059,bdd_V102[FINESS juridique],bdd_V102[Raison sociale juridique],"")</f>
        <v>CLINIQUE DES DEUX CAPS</v>
      </c>
      <c r="E1059" s="1" t="str">
        <f>_xlfn.XLOOKUP(C1059,bdd_V102[FINESS juridique],bdd_V102[[Région du FINESS juridique ]],"")</f>
        <v>HAUTS-DE-FRANCE</v>
      </c>
      <c r="F1059" s="1">
        <f>SUMIFS(bdd_V102[Activité combinée],bdd_V102[FINESS Géographique],A1059)</f>
        <v>35997</v>
      </c>
      <c r="G1059" s="1" t="str">
        <f>_xlfn.XLOOKUP(A1059,bdd_V102[FINESS Géographique],bdd_V102[Validation prérequis SUN-ES],"")</f>
        <v>Oui</v>
      </c>
    </row>
    <row r="1060" spans="1:7">
      <c r="A1060" s="1">
        <v>620026690</v>
      </c>
      <c r="B1060" t="str">
        <f>_xlfn.XLOOKUP(A1060,bdd_V102[FINESS Géographique],bdd_V102[[Raison sociale ]],"")</f>
        <v>GCS CENTRE JOLIOT CURIE</v>
      </c>
      <c r="C1060" s="146">
        <f>_xlfn.XLOOKUP(A1060,bdd_V102[FINESS Géographique],bdd_V102[FINESS juridique],"")</f>
        <v>620027839</v>
      </c>
      <c r="D1060" t="str">
        <f>_xlfn.XLOOKUP(C1060,bdd_V102[FINESS juridique],bdd_V102[Raison sociale juridique],"")</f>
        <v>CTRE J.CURIE GCS PUBLIC PRIVE LITTORAL</v>
      </c>
      <c r="E1060" s="1" t="str">
        <f>_xlfn.XLOOKUP(C1060,bdd_V102[FINESS juridique],bdd_V102[[Région du FINESS juridique ]],"")</f>
        <v>HAUTS-DE-FRANCE</v>
      </c>
      <c r="F1060" s="1">
        <f>SUMIFS(bdd_V102[Activité combinée],bdd_V102[FINESS Géographique],A1060)</f>
        <v>17505.5</v>
      </c>
      <c r="G1060" s="1" t="str">
        <f>_xlfn.XLOOKUP(A1060,bdd_V102[FINESS Géographique],bdd_V102[Validation prérequis SUN-ES],"")</f>
        <v>Non</v>
      </c>
    </row>
    <row r="1061" spans="1:7">
      <c r="A1061" s="1">
        <v>620116046</v>
      </c>
      <c r="B1061" t="str">
        <f>_xlfn.XLOOKUP(A1061,bdd_V102[FINESS Géographique],bdd_V102[[Raison sociale ]],"")</f>
        <v>CLINIQUE DES 7 VALLEES</v>
      </c>
      <c r="C1061" s="146">
        <f>_xlfn.XLOOKUP(A1061,bdd_V102[FINESS Géographique],bdd_V102[FINESS juridique],"")</f>
        <v>620035303</v>
      </c>
      <c r="D1061" t="str">
        <f>_xlfn.XLOOKUP(C1061,bdd_V102[FINESS juridique],bdd_V102[Raison sociale juridique],"")</f>
        <v>POLE PRIVE DES SEPT VALLEES</v>
      </c>
      <c r="E1061" s="1" t="str">
        <f>_xlfn.XLOOKUP(C1061,bdd_V102[FINESS juridique],bdd_V102[[Région du FINESS juridique ]],"")</f>
        <v>HAUTS-DE-FRANCE</v>
      </c>
      <c r="F1061" s="1">
        <f>SUMIFS(bdd_V102[Activité combinée],bdd_V102[FINESS Géographique],A1061)</f>
        <v>3782.5</v>
      </c>
      <c r="G1061" s="1" t="str">
        <f>_xlfn.XLOOKUP(A1061,bdd_V102[FINESS Géographique],bdd_V102[Validation prérequis SUN-ES],"")</f>
        <v>Oui</v>
      </c>
    </row>
    <row r="1062" spans="1:7">
      <c r="A1062" s="1">
        <v>630780211</v>
      </c>
      <c r="B1062" t="str">
        <f>_xlfn.XLOOKUP(A1062,bdd_V102[FINESS Géographique],bdd_V102[[Raison sociale ]],"")</f>
        <v>POLE SANTE REPUBLIQUE</v>
      </c>
      <c r="C1062" s="146">
        <f>_xlfn.XLOOKUP(A1062,bdd_V102[FINESS Géographique],bdd_V102[FINESS juridique],"")</f>
        <v>630000107</v>
      </c>
      <c r="D1062" t="str">
        <f>_xlfn.XLOOKUP(C1062,bdd_V102[FINESS juridique],bdd_V102[Raison sociale juridique],"")</f>
        <v>STE GESTION ETABL.DE SOINS</v>
      </c>
      <c r="E1062" s="1" t="str">
        <f>_xlfn.XLOOKUP(C1062,bdd_V102[FINESS juridique],bdd_V102[[Région du FINESS juridique ]],"")</f>
        <v>AUVERGNE-RHÔNE-ALPES</v>
      </c>
      <c r="F1062" s="1">
        <f>SUMIFS(bdd_V102[Activité combinée],bdd_V102[FINESS Géographique],A1062)</f>
        <v>75533</v>
      </c>
      <c r="G1062" s="1" t="str">
        <f>_xlfn.XLOOKUP(A1062,bdd_V102[FINESS Géographique],bdd_V102[Validation prérequis SUN-ES],"")</f>
        <v>Oui</v>
      </c>
    </row>
    <row r="1063" spans="1:7">
      <c r="A1063" s="1">
        <v>630780369</v>
      </c>
      <c r="B1063" t="str">
        <f>_xlfn.XLOOKUP(A1063,bdd_V102[FINESS Géographique],bdd_V102[[Raison sociale ]],"")</f>
        <v>CLINIQUE DE LA PLAINE</v>
      </c>
      <c r="C1063" s="146">
        <f>_xlfn.XLOOKUP(A1063,bdd_V102[FINESS Géographique],bdd_V102[FINESS juridique],"")</f>
        <v>630000164</v>
      </c>
      <c r="D1063" t="str">
        <f>_xlfn.XLOOKUP(C1063,bdd_V102[FINESS juridique],bdd_V102[Raison sociale juridique],"")</f>
        <v>STE D'EXPLOIT.CLIN.DE LA PLAINE</v>
      </c>
      <c r="E1063" s="1" t="str">
        <f>_xlfn.XLOOKUP(C1063,bdd_V102[FINESS juridique],bdd_V102[[Région du FINESS juridique ]],"")</f>
        <v>AUVERGNE-RHÔNE-ALPES</v>
      </c>
      <c r="F1063" s="1">
        <f>SUMIFS(bdd_V102[Activité combinée],bdd_V102[FINESS Géographique],A1063)</f>
        <v>20486.5</v>
      </c>
      <c r="G1063" s="1" t="str">
        <f>_xlfn.XLOOKUP(A1063,bdd_V102[FINESS Géographique],bdd_V102[Validation prérequis SUN-ES],"")</f>
        <v>Oui</v>
      </c>
    </row>
    <row r="1064" spans="1:7">
      <c r="A1064" s="1">
        <v>630780401</v>
      </c>
      <c r="B1064" t="str">
        <f>_xlfn.XLOOKUP(A1064,bdd_V102[FINESS Géographique],bdd_V102[[Raison sociale ]],"")</f>
        <v>CLINIQUE PSYCHIATRIQUE DE L AUZON</v>
      </c>
      <c r="C1064" s="146">
        <f>_xlfn.XLOOKUP(A1064,bdd_V102[FINESS Géographique],bdd_V102[FINESS juridique],"")</f>
        <v>630000172</v>
      </c>
      <c r="D1064" t="str">
        <f>_xlfn.XLOOKUP(C1064,bdd_V102[FINESS juridique],bdd_V102[Raison sociale juridique],"")</f>
        <v>CLINIQUE DE L'AUZON</v>
      </c>
      <c r="E1064" s="1" t="str">
        <f>_xlfn.XLOOKUP(C1064,bdd_V102[FINESS juridique],bdd_V102[[Région du FINESS juridique ]],"")</f>
        <v>AUVERGNE-RHÔNE-ALPES</v>
      </c>
      <c r="F1064" s="1">
        <f>SUMIFS(bdd_V102[Activité combinée],bdd_V102[FINESS Géographique],A1064)</f>
        <v>21584.25</v>
      </c>
      <c r="G1064" s="1" t="str">
        <f>_xlfn.XLOOKUP(A1064,bdd_V102[FINESS Géographique],bdd_V102[Validation prérequis SUN-ES],"")</f>
        <v>Oui</v>
      </c>
    </row>
    <row r="1065" spans="1:7">
      <c r="A1065" s="1">
        <v>630781433</v>
      </c>
      <c r="B1065" t="str">
        <f>_xlfn.XLOOKUP(A1065,bdd_V102[FINESS Géographique],bdd_V102[[Raison sociale ]],"")</f>
        <v>MECS L'ILE AUX ENFANTS</v>
      </c>
      <c r="C1065" s="146">
        <f>_xlfn.XLOOKUP(A1065,bdd_V102[FINESS Géographique],bdd_V102[FINESS juridique],"")</f>
        <v>630000362</v>
      </c>
      <c r="D1065" t="str">
        <f>_xlfn.XLOOKUP(C1065,bdd_V102[FINESS juridique],bdd_V102[Raison sociale juridique],"")</f>
        <v>ASSOC.D'EDUCATION POPULAIRE</v>
      </c>
      <c r="E1065" s="1" t="str">
        <f>_xlfn.XLOOKUP(C1065,bdd_V102[FINESS juridique],bdd_V102[[Région du FINESS juridique ]],"")</f>
        <v>AUVERGNE-RHÔNE-ALPES</v>
      </c>
      <c r="F1065" s="1">
        <f>SUMIFS(bdd_V102[Activité combinée],bdd_V102[FINESS Géographique],A1065)</f>
        <v>1295.5</v>
      </c>
      <c r="G1065" s="1" t="str">
        <f>_xlfn.XLOOKUP(A1065,bdd_V102[FINESS Géographique],bdd_V102[Validation prérequis SUN-ES],"")</f>
        <v>Non</v>
      </c>
    </row>
    <row r="1066" spans="1:7">
      <c r="A1066" s="1">
        <v>630781417</v>
      </c>
      <c r="B1066" t="str">
        <f>_xlfn.XLOOKUP(A1066,bdd_V102[FINESS Géographique],bdd_V102[[Raison sociale ]],"")</f>
        <v>CLINIQUE PSYCHIATRIQUE LES QUEYRIAUX</v>
      </c>
      <c r="C1066" s="146">
        <f>_xlfn.XLOOKUP(A1066,bdd_V102[FINESS Géographique],bdd_V102[FINESS juridique],"")</f>
        <v>630000578</v>
      </c>
      <c r="D1066" t="str">
        <f>_xlfn.XLOOKUP(C1066,bdd_V102[FINESS juridique],bdd_V102[Raison sociale juridique],"")</f>
        <v>CLINIQUE NEURO-PSY DES QUEYRIAUX</v>
      </c>
      <c r="E1066" s="1" t="str">
        <f>_xlfn.XLOOKUP(C1066,bdd_V102[FINESS juridique],bdd_V102[[Région du FINESS juridique ]],"")</f>
        <v>AUVERGNE-RHÔNE-ALPES</v>
      </c>
      <c r="F1066" s="1">
        <f>SUMIFS(bdd_V102[Activité combinée],bdd_V102[FINESS Géographique],A1066)</f>
        <v>13829.25</v>
      </c>
      <c r="G1066" s="1" t="str">
        <f>_xlfn.XLOOKUP(A1066,bdd_V102[FINESS Géographique],bdd_V102[Validation prérequis SUN-ES],"")</f>
        <v>Oui</v>
      </c>
    </row>
    <row r="1067" spans="1:7">
      <c r="A1067" s="1">
        <v>630781839</v>
      </c>
      <c r="B1067" t="str">
        <f>_xlfn.XLOOKUP(A1067,bdd_V102[FINESS Géographique],bdd_V102[[Raison sociale ]],"")</f>
        <v>HOPITAL PRIVE LA CHATAIGNERAIE</v>
      </c>
      <c r="C1067" s="146">
        <f>_xlfn.XLOOKUP(A1067,bdd_V102[FINESS Géographique],bdd_V102[FINESS juridique],"")</f>
        <v>630000826</v>
      </c>
      <c r="D1067" t="str">
        <f>_xlfn.XLOOKUP(C1067,bdd_V102[FINESS juridique],bdd_V102[Raison sociale juridique],"")</f>
        <v>HOPITAL PRIVE LA CHATAIGNERAIE</v>
      </c>
      <c r="E1067" s="1" t="str">
        <f>_xlfn.XLOOKUP(C1067,bdd_V102[FINESS juridique],bdd_V102[[Région du FINESS juridique ]],"")</f>
        <v>AUVERGNE-RHÔNE-ALPES</v>
      </c>
      <c r="F1067" s="1">
        <f>SUMIFS(bdd_V102[Activité combinée],bdd_V102[FINESS Géographique],A1067)</f>
        <v>100511.5</v>
      </c>
      <c r="G1067" s="1" t="str">
        <f>_xlfn.XLOOKUP(A1067,bdd_V102[FINESS Géographique],bdd_V102[Validation prérequis SUN-ES],"")</f>
        <v>Oui</v>
      </c>
    </row>
    <row r="1068" spans="1:7">
      <c r="A1068" s="1">
        <v>630005668</v>
      </c>
      <c r="B1068" t="str">
        <f>_xlfn.XLOOKUP(A1068,bdd_V102[FINESS Géographique],bdd_V102[[Raison sociale ]],"")</f>
        <v>AURA SANTE CLERMONT-FERRAND</v>
      </c>
      <c r="C1068" s="146">
        <f>_xlfn.XLOOKUP(A1068,bdd_V102[FINESS Géographique],bdd_V102[FINESS juridique],"")</f>
        <v>630000990</v>
      </c>
      <c r="D1068" t="str">
        <f>_xlfn.XLOOKUP(C1068,bdd_V102[FINESS juridique],bdd_V102[Raison sociale juridique],"")</f>
        <v>AURA SANTE</v>
      </c>
      <c r="E1068" s="1" t="str">
        <f>_xlfn.XLOOKUP(C1068,bdd_V102[FINESS juridique],bdd_V102[[Région du FINESS juridique ]],"")</f>
        <v>AUVERGNE-RHÔNE-ALPES</v>
      </c>
      <c r="F1068" s="1">
        <f>SUMIFS(bdd_V102[Activité combinée],bdd_V102[FINESS Géographique],A1068)</f>
        <v>6729.5</v>
      </c>
      <c r="G1068" s="1" t="str">
        <f>_xlfn.XLOOKUP(A1068,bdd_V102[FINESS Géographique],bdd_V102[Validation prérequis SUN-ES],"")</f>
        <v>Non</v>
      </c>
    </row>
    <row r="1069" spans="1:7">
      <c r="A1069" s="1">
        <v>630010528</v>
      </c>
      <c r="B1069" t="str">
        <f>_xlfn.XLOOKUP(A1069,bdd_V102[FINESS Géographique],bdd_V102[[Raison sociale ]],"")</f>
        <v>AURA SANTE HAD CEBAZAT</v>
      </c>
      <c r="C1069" s="146">
        <f>_xlfn.XLOOKUP(A1069,bdd_V102[FINESS Géographique],bdd_V102[FINESS juridique],"")</f>
        <v>630000990</v>
      </c>
      <c r="D1069" t="str">
        <f>_xlfn.XLOOKUP(C1069,bdd_V102[FINESS juridique],bdd_V102[Raison sociale juridique],"")</f>
        <v>AURA SANTE</v>
      </c>
      <c r="E1069" s="1" t="str">
        <f>_xlfn.XLOOKUP(C1069,bdd_V102[FINESS juridique],bdd_V102[[Région du FINESS juridique ]],"")</f>
        <v>AUVERGNE-RHÔNE-ALPES</v>
      </c>
      <c r="F1069" s="1">
        <f>SUMIFS(bdd_V102[Activité combinée],bdd_V102[FINESS Géographique],A1069)</f>
        <v>8552.5</v>
      </c>
      <c r="G1069" s="1" t="str">
        <f>_xlfn.XLOOKUP(A1069,bdd_V102[FINESS Géographique],bdd_V102[Validation prérequis SUN-ES],"")</f>
        <v>Oui</v>
      </c>
    </row>
    <row r="1070" spans="1:7">
      <c r="A1070" s="1">
        <v>630010296</v>
      </c>
      <c r="B1070" t="str">
        <f>_xlfn.XLOOKUP(A1070,bdd_V102[FINESS Géographique],bdd_V102[[Raison sociale ]],"")</f>
        <v>HAD 63 - SERVICE HAD</v>
      </c>
      <c r="C1070" s="146">
        <f>_xlfn.XLOOKUP(A1070,bdd_V102[FINESS Géographique],bdd_V102[FINESS juridique],"")</f>
        <v>630001188</v>
      </c>
      <c r="D1070" t="str">
        <f>_xlfn.XLOOKUP(C1070,bdd_V102[FINESS juridique],bdd_V102[Raison sociale juridique],"")</f>
        <v>AGESSA</v>
      </c>
      <c r="E1070" s="1" t="str">
        <f>_xlfn.XLOOKUP(C1070,bdd_V102[FINESS juridique],bdd_V102[[Région du FINESS juridique ]],"")</f>
        <v>AUVERGNE-RHÔNE-ALPES</v>
      </c>
      <c r="F1070" s="1">
        <f>SUMIFS(bdd_V102[Activité combinée],bdd_V102[FINESS Géographique],A1070)</f>
        <v>13729</v>
      </c>
      <c r="G1070" s="1" t="str">
        <f>_xlfn.XLOOKUP(A1070,bdd_V102[FINESS Géographique],bdd_V102[Validation prérequis SUN-ES],"")</f>
        <v>Oui</v>
      </c>
    </row>
    <row r="1071" spans="1:7">
      <c r="A1071" s="1">
        <v>630785756</v>
      </c>
      <c r="B1071" t="str">
        <f>_xlfn.XLOOKUP(A1071,bdd_V102[FINESS Géographique],bdd_V102[[Raison sociale ]],"")</f>
        <v>CTRE REEDUCATION FONCT.M.BARBAT</v>
      </c>
      <c r="C1071" s="146">
        <f>_xlfn.XLOOKUP(A1071,bdd_V102[FINESS Géographique],bdd_V102[FINESS juridique],"")</f>
        <v>630001188</v>
      </c>
      <c r="D1071" t="str">
        <f>_xlfn.XLOOKUP(C1071,bdd_V102[FINESS juridique],bdd_V102[Raison sociale juridique],"")</f>
        <v>AGESSA</v>
      </c>
      <c r="E1071" s="1" t="str">
        <f>_xlfn.XLOOKUP(C1071,bdd_V102[FINESS juridique],bdd_V102[[Région du FINESS juridique ]],"")</f>
        <v>AUVERGNE-RHÔNE-ALPES</v>
      </c>
      <c r="F1071" s="1">
        <f>SUMIFS(bdd_V102[Activité combinée],bdd_V102[FINESS Géographique],A1071)</f>
        <v>16197</v>
      </c>
      <c r="G1071" s="1" t="str">
        <f>_xlfn.XLOOKUP(A1071,bdd_V102[FINESS Géographique],bdd_V102[Validation prérequis SUN-ES],"")</f>
        <v>Oui</v>
      </c>
    </row>
    <row r="1072" spans="1:7">
      <c r="A1072" s="1">
        <v>630000131</v>
      </c>
      <c r="B1072" t="str">
        <f>_xlfn.XLOOKUP(A1072,bdd_V102[FINESS Géographique],bdd_V102[[Raison sociale ]],"")</f>
        <v>CLINIQUE MED CARDIO PNEUMOLOGIE DURTOL</v>
      </c>
      <c r="C1072" s="146">
        <f>_xlfn.XLOOKUP(A1072,bdd_V102[FINESS Géographique],bdd_V102[FINESS juridique],"")</f>
        <v>630003168</v>
      </c>
      <c r="D1072" t="str">
        <f>_xlfn.XLOOKUP(C1072,bdd_V102[FINESS juridique],bdd_V102[Raison sociale juridique],"")</f>
        <v>ASSO CLINIQUE MED CARDIO PNEUMO DURTOL</v>
      </c>
      <c r="E1072" s="1" t="str">
        <f>_xlfn.XLOOKUP(C1072,bdd_V102[FINESS juridique],bdd_V102[[Région du FINESS juridique ]],"")</f>
        <v>AUVERGNE-RHÔNE-ALPES</v>
      </c>
      <c r="F1072" s="1">
        <f>SUMIFS(bdd_V102[Activité combinée],bdd_V102[FINESS Géographique],A1072)</f>
        <v>15781.5</v>
      </c>
      <c r="G1072" s="1" t="str">
        <f>_xlfn.XLOOKUP(A1072,bdd_V102[FINESS Géographique],bdd_V102[Validation prérequis SUN-ES],"")</f>
        <v>Oui</v>
      </c>
    </row>
    <row r="1073" spans="1:7">
      <c r="A1073" s="1">
        <v>630780526</v>
      </c>
      <c r="B1073" t="str">
        <f>_xlfn.XLOOKUP(A1073,bdd_V102[FINESS Géographique],bdd_V102[[Raison sociale ]],"")</f>
        <v>ASSO. "LES SAPINS" - CENTRE MEDICAL</v>
      </c>
      <c r="C1073" s="146">
        <f>_xlfn.XLOOKUP(A1073,bdd_V102[FINESS Géographique],bdd_V102[FINESS juridique],"")</f>
        <v>630009991</v>
      </c>
      <c r="D1073" t="str">
        <f>_xlfn.XLOOKUP(C1073,bdd_V102[FINESS juridique],bdd_V102[Raison sociale juridique],"")</f>
        <v>ASSO." LES SAPINS " - CENTRE MEDICAL</v>
      </c>
      <c r="E1073" s="1" t="str">
        <f>_xlfn.XLOOKUP(C1073,bdd_V102[FINESS juridique],bdd_V102[[Région du FINESS juridique ]],"")</f>
        <v>AUVERGNE-RHÔNE-ALPES</v>
      </c>
      <c r="F1073" s="1">
        <f>SUMIFS(bdd_V102[Activité combinée],bdd_V102[FINESS Géographique],A1073)</f>
        <v>8419.5</v>
      </c>
      <c r="G1073" s="1" t="str">
        <f>_xlfn.XLOOKUP(A1073,bdd_V102[FINESS Géographique],bdd_V102[Validation prérequis SUN-ES],"")</f>
        <v>Non</v>
      </c>
    </row>
    <row r="1074" spans="1:7">
      <c r="A1074" s="1">
        <v>630008118</v>
      </c>
      <c r="B1074" t="str">
        <f>_xlfn.XLOOKUP(A1074,bdd_V102[FINESS Géographique],bdd_V102[[Raison sociale ]],"")</f>
        <v>HAD CLERMONT-FERRAND</v>
      </c>
      <c r="C1074" s="146">
        <f>_xlfn.XLOOKUP(A1074,bdd_V102[FINESS Géographique],bdd_V102[FINESS juridique],"")</f>
        <v>630011153</v>
      </c>
      <c r="D1074" t="str">
        <f>_xlfn.XLOOKUP(C1074,bdd_V102[FINESS juridique],bdd_V102[Raison sociale juridique],"")</f>
        <v>CLINIDOM</v>
      </c>
      <c r="E1074" s="1" t="str">
        <f>_xlfn.XLOOKUP(C1074,bdd_V102[FINESS juridique],bdd_V102[[Région du FINESS juridique ]],"")</f>
        <v>AUVERGNE-RHÔNE-ALPES</v>
      </c>
      <c r="F1074" s="1">
        <f>SUMIFS(bdd_V102[Activité combinée],bdd_V102[FINESS Géographique],A1074)</f>
        <v>9212.5</v>
      </c>
      <c r="G1074" s="1" t="str">
        <f>_xlfn.XLOOKUP(A1074,bdd_V102[FINESS Géographique],bdd_V102[Validation prérequis SUN-ES],"")</f>
        <v>Oui</v>
      </c>
    </row>
    <row r="1075" spans="1:7">
      <c r="A1075" s="1">
        <v>630781755</v>
      </c>
      <c r="B1075" t="str">
        <f>_xlfn.XLOOKUP(A1075,bdd_V102[FINESS Géographique],bdd_V102[[Raison sociale ]],"")</f>
        <v>CENTRE MEDICAL INFANTILE DE ROMAGNAT</v>
      </c>
      <c r="C1075" s="146">
        <f>_xlfn.XLOOKUP(A1075,bdd_V102[FINESS Géographique],bdd_V102[FINESS juridique],"")</f>
        <v>630011518</v>
      </c>
      <c r="D1075" t="str">
        <f>_xlfn.XLOOKUP(C1075,bdd_V102[FINESS juridique],bdd_V102[Raison sociale juridique],"")</f>
        <v>ASSOCIATION ENFANTS CHEMINOTS</v>
      </c>
      <c r="E1075" s="1" t="str">
        <f>_xlfn.XLOOKUP(C1075,bdd_V102[FINESS juridique],bdd_V102[[Région du FINESS juridique ]],"")</f>
        <v>AUVERGNE-RHÔNE-ALPES</v>
      </c>
      <c r="F1075" s="1">
        <f>SUMIFS(bdd_V102[Activité combinée],bdd_V102[FINESS Géographique],A1075)</f>
        <v>12473.5</v>
      </c>
      <c r="G1075" s="1" t="str">
        <f>_xlfn.XLOOKUP(A1075,bdd_V102[FINESS Géographique],bdd_V102[Validation prérequis SUN-ES],"")</f>
        <v>Oui</v>
      </c>
    </row>
    <row r="1076" spans="1:7">
      <c r="A1076" s="1">
        <v>630780179</v>
      </c>
      <c r="B1076" t="str">
        <f>_xlfn.XLOOKUP(A1076,bdd_V102[FINESS Géographique],bdd_V102[[Raison sociale ]],"")</f>
        <v>SSR ALTERIS DE CHANAT LA MOUTEYRE</v>
      </c>
      <c r="C1076" s="146">
        <f>_xlfn.XLOOKUP(A1076,bdd_V102[FINESS Géographique],bdd_V102[FINESS juridique],"")</f>
        <v>630011534</v>
      </c>
      <c r="D1076" t="str">
        <f>_xlfn.XLOOKUP(C1076,bdd_V102[FINESS juridique],bdd_V102[Raison sociale juridique],"")</f>
        <v>ALTERIS</v>
      </c>
      <c r="E1076" s="1" t="str">
        <f>_xlfn.XLOOKUP(C1076,bdd_V102[FINESS juridique],bdd_V102[[Région du FINESS juridique ]],"")</f>
        <v>AUVERGNE-RHÔNE-ALPES</v>
      </c>
      <c r="F1076" s="1">
        <f>SUMIFS(bdd_V102[Activité combinée],bdd_V102[FINESS Géographique],A1076)</f>
        <v>10338</v>
      </c>
      <c r="G1076" s="1" t="str">
        <f>_xlfn.XLOOKUP(A1076,bdd_V102[FINESS Géographique],bdd_V102[Validation prérequis SUN-ES],"")</f>
        <v>Non</v>
      </c>
    </row>
    <row r="1077" spans="1:7">
      <c r="A1077" s="1">
        <v>630000479</v>
      </c>
      <c r="B1077" t="str">
        <f>_xlfn.XLOOKUP(A1077,bdd_V102[FINESS Géographique],bdd_V102[[Raison sociale ]],"")</f>
        <v>CENTRE LUTTE CONTRE LE CANCER J.PERRIN</v>
      </c>
      <c r="C1077" s="146">
        <f>_xlfn.XLOOKUP(A1077,bdd_V102[FINESS Géographique],bdd_V102[FINESS juridique],"")</f>
        <v>630781110</v>
      </c>
      <c r="D1077" t="str">
        <f>_xlfn.XLOOKUP(C1077,bdd_V102[FINESS juridique],bdd_V102[Raison sociale juridique],"")</f>
        <v>CENTRE LUTTE CONTRE LE CANCER J.PERRIN</v>
      </c>
      <c r="E1077" s="1" t="str">
        <f>_xlfn.XLOOKUP(C1077,bdd_V102[FINESS juridique],bdd_V102[[Région du FINESS juridique ]],"")</f>
        <v>AUVERGNE-RHÔNE-ALPES</v>
      </c>
      <c r="F1077" s="1">
        <f>SUMIFS(bdd_V102[Activité combinée],bdd_V102[FINESS Géographique],A1077)</f>
        <v>69632</v>
      </c>
      <c r="G1077" s="1" t="str">
        <f>_xlfn.XLOOKUP(A1077,bdd_V102[FINESS Géographique],bdd_V102[Validation prérequis SUN-ES],"")</f>
        <v>Oui</v>
      </c>
    </row>
    <row r="1078" spans="1:7">
      <c r="A1078" s="1">
        <v>630000487</v>
      </c>
      <c r="B1078" t="str">
        <f>_xlfn.XLOOKUP(A1078,bdd_V102[FINESS Géographique],bdd_V102[[Raison sociale ]],"")</f>
        <v>CENTRE DE  REED.FONCT.NOTRE-DAME</v>
      </c>
      <c r="C1078" s="146">
        <f>_xlfn.XLOOKUP(A1078,bdd_V102[FINESS Géographique],bdd_V102[FINESS juridique],"")</f>
        <v>630781136</v>
      </c>
      <c r="D1078" t="str">
        <f>_xlfn.XLOOKUP(C1078,bdd_V102[FINESS juridique],bdd_V102[Raison sociale juridique],"")</f>
        <v>ASSOC HOSPITALIERE NOTRE DAME</v>
      </c>
      <c r="E1078" s="1" t="str">
        <f>_xlfn.XLOOKUP(C1078,bdd_V102[FINESS juridique],bdd_V102[[Région du FINESS juridique ]],"")</f>
        <v>AUVERGNE-RHÔNE-ALPES</v>
      </c>
      <c r="F1078" s="1">
        <f>SUMIFS(bdd_V102[Activité combinée],bdd_V102[FINESS Géographique],A1078)</f>
        <v>11989</v>
      </c>
      <c r="G1078" s="1" t="str">
        <f>_xlfn.XLOOKUP(A1078,bdd_V102[FINESS Géographique],bdd_V102[Validation prérequis SUN-ES],"")</f>
        <v>Oui</v>
      </c>
    </row>
    <row r="1079" spans="1:7">
      <c r="A1079" s="1">
        <v>70005061</v>
      </c>
      <c r="B1079" t="str">
        <f>_xlfn.XLOOKUP(A1079,bdd_V102[FINESS Géographique],bdd_V102[[Raison sociale ]],"")</f>
        <v>HOPITAL DE JOUR ADULTES AUBENAS</v>
      </c>
      <c r="C1079" s="146">
        <f>_xlfn.XLOOKUP(A1079,bdd_V102[FINESS Géographique],bdd_V102[FINESS juridique],"")</f>
        <v>630786754</v>
      </c>
      <c r="D1079" t="str">
        <f>_xlfn.XLOOKUP(C1079,bdd_V102[FINESS juridique],bdd_V102[Raison sociale juridique],"")</f>
        <v>ASSOCIATION HOSPITALIERE SAINTE MARIE</v>
      </c>
      <c r="E1079" s="1" t="str">
        <f>_xlfn.XLOOKUP(C1079,bdd_V102[FINESS juridique],bdd_V102[[Région du FINESS juridique ]],"")</f>
        <v>AUVERGNE-RHÔNE-ALPES</v>
      </c>
      <c r="F1079" s="1">
        <f>SUMIFS(bdd_V102[Activité combinée],bdd_V102[FINESS Géographique],A1079)</f>
        <v>848</v>
      </c>
      <c r="G1079" s="1" t="str">
        <f>_xlfn.XLOOKUP(A1079,bdd_V102[FINESS Géographique],bdd_V102[Validation prérequis SUN-ES],"")</f>
        <v>Non</v>
      </c>
    </row>
    <row r="1080" spans="1:7">
      <c r="A1080" s="1">
        <v>70006465</v>
      </c>
      <c r="B1080" t="str">
        <f>_xlfn.XLOOKUP(A1080,bdd_V102[FINESS Géographique],bdd_V102[[Raison sociale ]],"")</f>
        <v>HOPITAL DE JOUR ENFANTS PRIVAS</v>
      </c>
      <c r="C1080" s="146">
        <f>_xlfn.XLOOKUP(A1080,bdd_V102[FINESS Géographique],bdd_V102[FINESS juridique],"")</f>
        <v>630786754</v>
      </c>
      <c r="D1080" t="str">
        <f>_xlfn.XLOOKUP(C1080,bdd_V102[FINESS juridique],bdd_V102[Raison sociale juridique],"")</f>
        <v>ASSOCIATION HOSPITALIERE SAINTE MARIE</v>
      </c>
      <c r="E1080" s="1" t="str">
        <f>_xlfn.XLOOKUP(C1080,bdd_V102[FINESS juridique],bdd_V102[[Région du FINESS juridique ]],"")</f>
        <v>AUVERGNE-RHÔNE-ALPES</v>
      </c>
      <c r="F1080" s="1">
        <f>SUMIFS(bdd_V102[Activité combinée],bdd_V102[FINESS Géographique],A1080)</f>
        <v>689.25</v>
      </c>
      <c r="G1080" s="1" t="str">
        <f>_xlfn.XLOOKUP(A1080,bdd_V102[FINESS Géographique],bdd_V102[Validation prérequis SUN-ES],"")</f>
        <v>Non</v>
      </c>
    </row>
    <row r="1081" spans="1:7">
      <c r="A1081" s="1">
        <v>70006838</v>
      </c>
      <c r="B1081" t="str">
        <f>_xlfn.XLOOKUP(A1081,bdd_V102[FINESS Géographique],bdd_V102[[Raison sociale ]],"")</f>
        <v>HOPITAL DE JOUR ADULTES VILLA SOPHIE</v>
      </c>
      <c r="C1081" s="146">
        <f>_xlfn.XLOOKUP(A1081,bdd_V102[FINESS Géographique],bdd_V102[FINESS juridique],"")</f>
        <v>630786754</v>
      </c>
      <c r="D1081" t="str">
        <f>_xlfn.XLOOKUP(C1081,bdd_V102[FINESS juridique],bdd_V102[Raison sociale juridique],"")</f>
        <v>ASSOCIATION HOSPITALIERE SAINTE MARIE</v>
      </c>
      <c r="E1081" s="1" t="str">
        <f>_xlfn.XLOOKUP(C1081,bdd_V102[FINESS juridique],bdd_V102[[Région du FINESS juridique ]],"")</f>
        <v>AUVERGNE-RHÔNE-ALPES</v>
      </c>
      <c r="F1081" s="1">
        <f>SUMIFS(bdd_V102[Activité combinée],bdd_V102[FINESS Géographique],A1081)</f>
        <v>1804.75</v>
      </c>
      <c r="G1081" s="1" t="str">
        <f>_xlfn.XLOOKUP(A1081,bdd_V102[FINESS Géographique],bdd_V102[Validation prérequis SUN-ES],"")</f>
        <v>Non</v>
      </c>
    </row>
    <row r="1082" spans="1:7">
      <c r="A1082" s="1">
        <v>70006846</v>
      </c>
      <c r="B1082" t="str">
        <f>_xlfn.XLOOKUP(A1082,bdd_V102[FINESS Géographique],bdd_V102[[Raison sociale ]],"")</f>
        <v>HOPITAL DE JOUR ADULTES PRIVAS</v>
      </c>
      <c r="C1082" s="146">
        <f>_xlfn.XLOOKUP(A1082,bdd_V102[FINESS Géographique],bdd_V102[FINESS juridique],"")</f>
        <v>630786754</v>
      </c>
      <c r="D1082" t="str">
        <f>_xlfn.XLOOKUP(C1082,bdd_V102[FINESS juridique],bdd_V102[Raison sociale juridique],"")</f>
        <v>ASSOCIATION HOSPITALIERE SAINTE MARIE</v>
      </c>
      <c r="E1082" s="1" t="str">
        <f>_xlfn.XLOOKUP(C1082,bdd_V102[FINESS juridique],bdd_V102[[Région du FINESS juridique ]],"")</f>
        <v>AUVERGNE-RHÔNE-ALPES</v>
      </c>
      <c r="F1082" s="1">
        <f>SUMIFS(bdd_V102[Activité combinée],bdd_V102[FINESS Géographique],A1082)</f>
        <v>1477.75</v>
      </c>
      <c r="G1082" s="1" t="str">
        <f>_xlfn.XLOOKUP(A1082,bdd_V102[FINESS Géographique],bdd_V102[Validation prérequis SUN-ES],"")</f>
        <v>Non</v>
      </c>
    </row>
    <row r="1083" spans="1:7">
      <c r="A1083" s="1">
        <v>70008412</v>
      </c>
      <c r="B1083" t="str">
        <f>_xlfn.XLOOKUP(A1083,bdd_V102[FINESS Géographique],bdd_V102[[Raison sociale ]],"")</f>
        <v>HOPITAL DE JOUR ADOLESCENTS D'AUBENAS</v>
      </c>
      <c r="C1083" s="146">
        <f>_xlfn.XLOOKUP(A1083,bdd_V102[FINESS Géographique],bdd_V102[FINESS juridique],"")</f>
        <v>630786754</v>
      </c>
      <c r="D1083" t="str">
        <f>_xlfn.XLOOKUP(C1083,bdd_V102[FINESS juridique],bdd_V102[Raison sociale juridique],"")</f>
        <v>ASSOCIATION HOSPITALIERE SAINTE MARIE</v>
      </c>
      <c r="E1083" s="1" t="str">
        <f>_xlfn.XLOOKUP(C1083,bdd_V102[FINESS juridique],bdd_V102[[Région du FINESS juridique ]],"")</f>
        <v>AUVERGNE-RHÔNE-ALPES</v>
      </c>
      <c r="F1083" s="1">
        <f>SUMIFS(bdd_V102[Activité combinée],bdd_V102[FINESS Géographique],A1083)</f>
        <v>485</v>
      </c>
      <c r="G1083" s="1" t="str">
        <f>_xlfn.XLOOKUP(A1083,bdd_V102[FINESS Géographique],bdd_V102[Validation prérequis SUN-ES],"")</f>
        <v>Non</v>
      </c>
    </row>
    <row r="1084" spans="1:7">
      <c r="A1084" s="1">
        <v>70008503</v>
      </c>
      <c r="B1084" t="str">
        <f>_xlfn.XLOOKUP(A1084,bdd_V102[FINESS Géographique],bdd_V102[[Raison sociale ]],"")</f>
        <v>HOPITAL DE JOUR BOURG ST ANDEOL</v>
      </c>
      <c r="C1084" s="146">
        <f>_xlfn.XLOOKUP(A1084,bdd_V102[FINESS Géographique],bdd_V102[FINESS juridique],"")</f>
        <v>630786754</v>
      </c>
      <c r="D1084" t="str">
        <f>_xlfn.XLOOKUP(C1084,bdd_V102[FINESS juridique],bdd_V102[Raison sociale juridique],"")</f>
        <v>ASSOCIATION HOSPITALIERE SAINTE MARIE</v>
      </c>
      <c r="E1084" s="1" t="str">
        <f>_xlfn.XLOOKUP(C1084,bdd_V102[FINESS juridique],bdd_V102[[Région du FINESS juridique ]],"")</f>
        <v>AUVERGNE-RHÔNE-ALPES</v>
      </c>
      <c r="F1084" s="1">
        <f>SUMIFS(bdd_V102[Activité combinée],bdd_V102[FINESS Géographique],A1084)</f>
        <v>1030</v>
      </c>
      <c r="G1084" s="1" t="str">
        <f>_xlfn.XLOOKUP(A1084,bdd_V102[FINESS Géographique],bdd_V102[Validation prérequis SUN-ES],"")</f>
        <v>Non</v>
      </c>
    </row>
    <row r="1085" spans="1:7">
      <c r="A1085" s="1">
        <v>70008800</v>
      </c>
      <c r="B1085" t="str">
        <f>_xlfn.XLOOKUP(A1085,bdd_V102[FINESS Géographique],bdd_V102[[Raison sociale ]],"")</f>
        <v>HOPITAL DE JOUR ADDICTOLOGIE</v>
      </c>
      <c r="C1085" s="146">
        <f>_xlfn.XLOOKUP(A1085,bdd_V102[FINESS Géographique],bdd_V102[FINESS juridique],"")</f>
        <v>630786754</v>
      </c>
      <c r="D1085" t="str">
        <f>_xlfn.XLOOKUP(C1085,bdd_V102[FINESS juridique],bdd_V102[Raison sociale juridique],"")</f>
        <v>ASSOCIATION HOSPITALIERE SAINTE MARIE</v>
      </c>
      <c r="E1085" s="1" t="str">
        <f>_xlfn.XLOOKUP(C1085,bdd_V102[FINESS juridique],bdd_V102[[Région du FINESS juridique ]],"")</f>
        <v>AUVERGNE-RHÔNE-ALPES</v>
      </c>
      <c r="F1085" s="1">
        <f>SUMIFS(bdd_V102[Activité combinée],bdd_V102[FINESS Géographique],A1085)</f>
        <v>1</v>
      </c>
      <c r="G1085" s="1" t="str">
        <f>_xlfn.XLOOKUP(A1085,bdd_V102[FINESS Géographique],bdd_V102[Validation prérequis SUN-ES],"")</f>
        <v>Non</v>
      </c>
    </row>
    <row r="1086" spans="1:7">
      <c r="A1086" s="1">
        <v>70780317</v>
      </c>
      <c r="B1086" t="str">
        <f>_xlfn.XLOOKUP(A1086,bdd_V102[FINESS Géographique],bdd_V102[[Raison sociale ]],"")</f>
        <v>CHS SAINTE-MARIE PRIVAS</v>
      </c>
      <c r="C1086" s="146">
        <f>_xlfn.XLOOKUP(A1086,bdd_V102[FINESS Géographique],bdd_V102[FINESS juridique],"")</f>
        <v>630786754</v>
      </c>
      <c r="D1086" t="str">
        <f>_xlfn.XLOOKUP(C1086,bdd_V102[FINESS juridique],bdd_V102[Raison sociale juridique],"")</f>
        <v>ASSOCIATION HOSPITALIERE SAINTE MARIE</v>
      </c>
      <c r="E1086" s="1" t="str">
        <f>_xlfn.XLOOKUP(C1086,bdd_V102[FINESS juridique],bdd_V102[[Région du FINESS juridique ]],"")</f>
        <v>AUVERGNE-RHÔNE-ALPES</v>
      </c>
      <c r="F1086" s="1">
        <f>SUMIFS(bdd_V102[Activité combinée],bdd_V102[FINESS Géographique],A1086)</f>
        <v>31176</v>
      </c>
      <c r="G1086" s="1" t="str">
        <f>_xlfn.XLOOKUP(A1086,bdd_V102[FINESS Géographique],bdd_V102[Validation prérequis SUN-ES],"")</f>
        <v>Oui</v>
      </c>
    </row>
    <row r="1087" spans="1:7">
      <c r="A1087" s="1">
        <v>70785456</v>
      </c>
      <c r="B1087" t="str">
        <f>_xlfn.XLOOKUP(A1087,bdd_V102[FINESS Géographique],bdd_V102[[Raison sociale ]],"")</f>
        <v>HOPITAL DE JOUR ENFANTS ANNONAY</v>
      </c>
      <c r="C1087" s="146">
        <f>_xlfn.XLOOKUP(A1087,bdd_V102[FINESS Géographique],bdd_V102[FINESS juridique],"")</f>
        <v>630786754</v>
      </c>
      <c r="D1087" t="str">
        <f>_xlfn.XLOOKUP(C1087,bdd_V102[FINESS juridique],bdd_V102[Raison sociale juridique],"")</f>
        <v>ASSOCIATION HOSPITALIERE SAINTE MARIE</v>
      </c>
      <c r="E1087" s="1" t="str">
        <f>_xlfn.XLOOKUP(C1087,bdd_V102[FINESS juridique],bdd_V102[[Région du FINESS juridique ]],"")</f>
        <v>AUVERGNE-RHÔNE-ALPES</v>
      </c>
      <c r="F1087" s="1">
        <f>SUMIFS(bdd_V102[Activité combinée],bdd_V102[FINESS Géographique],A1087)</f>
        <v>637.75</v>
      </c>
      <c r="G1087" s="1" t="str">
        <f>_xlfn.XLOOKUP(A1087,bdd_V102[FINESS Géographique],bdd_V102[Validation prérequis SUN-ES],"")</f>
        <v>Non</v>
      </c>
    </row>
    <row r="1088" spans="1:7">
      <c r="A1088" s="1">
        <v>70785464</v>
      </c>
      <c r="B1088" t="str">
        <f>_xlfn.XLOOKUP(A1088,bdd_V102[FINESS Géographique],bdd_V102[[Raison sociale ]],"")</f>
        <v>HOPITAL DE JOUR ENFANTS AUBENAS</v>
      </c>
      <c r="C1088" s="146">
        <f>_xlfn.XLOOKUP(A1088,bdd_V102[FINESS Géographique],bdd_V102[FINESS juridique],"")</f>
        <v>630786754</v>
      </c>
      <c r="D1088" t="str">
        <f>_xlfn.XLOOKUP(C1088,bdd_V102[FINESS juridique],bdd_V102[Raison sociale juridique],"")</f>
        <v>ASSOCIATION HOSPITALIERE SAINTE MARIE</v>
      </c>
      <c r="E1088" s="1" t="str">
        <f>_xlfn.XLOOKUP(C1088,bdd_V102[FINESS juridique],bdd_V102[[Région du FINESS juridique ]],"")</f>
        <v>AUVERGNE-RHÔNE-ALPES</v>
      </c>
      <c r="F1088" s="1">
        <f>SUMIFS(bdd_V102[Activité combinée],bdd_V102[FINESS Géographique],A1088)</f>
        <v>790.25</v>
      </c>
      <c r="G1088" s="1" t="str">
        <f>_xlfn.XLOOKUP(A1088,bdd_V102[FINESS Géographique],bdd_V102[Validation prérequis SUN-ES],"")</f>
        <v>Non</v>
      </c>
    </row>
    <row r="1089" spans="1:7">
      <c r="A1089" s="1">
        <v>70786355</v>
      </c>
      <c r="B1089" t="str">
        <f>_xlfn.XLOOKUP(A1089,bdd_V102[FINESS Géographique],bdd_V102[[Raison sociale ]],"")</f>
        <v>CLINIQUE JOSEPH CHIRON</v>
      </c>
      <c r="C1089" s="146">
        <f>_xlfn.XLOOKUP(A1089,bdd_V102[FINESS Géographique],bdd_V102[FINESS juridique],"")</f>
        <v>630786754</v>
      </c>
      <c r="D1089" t="str">
        <f>_xlfn.XLOOKUP(C1089,bdd_V102[FINESS juridique],bdd_V102[Raison sociale juridique],"")</f>
        <v>ASSOCIATION HOSPITALIERE SAINTE MARIE</v>
      </c>
      <c r="E1089" s="1" t="str">
        <f>_xlfn.XLOOKUP(C1089,bdd_V102[FINESS juridique],bdd_V102[[Région du FINESS juridique ]],"")</f>
        <v>AUVERGNE-RHÔNE-ALPES</v>
      </c>
      <c r="F1089" s="1">
        <f>SUMIFS(bdd_V102[Activité combinée],bdd_V102[FINESS Géographique],A1089)</f>
        <v>6743</v>
      </c>
      <c r="G1089" s="1" t="str">
        <f>_xlfn.XLOOKUP(A1089,bdd_V102[FINESS Géographique],bdd_V102[Validation prérequis SUN-ES],"")</f>
        <v>Non</v>
      </c>
    </row>
    <row r="1090" spans="1:7">
      <c r="A1090" s="1">
        <v>70786363</v>
      </c>
      <c r="B1090" t="str">
        <f>_xlfn.XLOOKUP(A1090,bdd_V102[FINESS Géographique],bdd_V102[[Raison sociale ]],"")</f>
        <v>HOPITAL DE JOUR ADULTES ANNONAY</v>
      </c>
      <c r="C1090" s="146">
        <f>_xlfn.XLOOKUP(A1090,bdd_V102[FINESS Géographique],bdd_V102[FINESS juridique],"")</f>
        <v>630786754</v>
      </c>
      <c r="D1090" t="str">
        <f>_xlfn.XLOOKUP(C1090,bdd_V102[FINESS juridique],bdd_V102[Raison sociale juridique],"")</f>
        <v>ASSOCIATION HOSPITALIERE SAINTE MARIE</v>
      </c>
      <c r="E1090" s="1" t="str">
        <f>_xlfn.XLOOKUP(C1090,bdd_V102[FINESS juridique],bdd_V102[[Région du FINESS juridique ]],"")</f>
        <v>AUVERGNE-RHÔNE-ALPES</v>
      </c>
      <c r="F1090" s="1">
        <f>SUMIFS(bdd_V102[Activité combinée],bdd_V102[FINESS Géographique],A1090)</f>
        <v>1000.75</v>
      </c>
      <c r="G1090" s="1" t="str">
        <f>_xlfn.XLOOKUP(A1090,bdd_V102[FINESS Géographique],bdd_V102[Validation prérequis SUN-ES],"")</f>
        <v>Non</v>
      </c>
    </row>
    <row r="1091" spans="1:7">
      <c r="A1091" s="1">
        <v>260005277</v>
      </c>
      <c r="B1091" t="str">
        <f>_xlfn.XLOOKUP(A1091,bdd_V102[FINESS Géographique],bdd_V102[[Raison sociale ]],"")</f>
        <v>HOPITAL DE JOUR ADULTES MONTELIMAR</v>
      </c>
      <c r="C1091" s="146">
        <f>_xlfn.XLOOKUP(A1091,bdd_V102[FINESS Géographique],bdd_V102[FINESS juridique],"")</f>
        <v>630786754</v>
      </c>
      <c r="D1091" t="str">
        <f>_xlfn.XLOOKUP(C1091,bdd_V102[FINESS juridique],bdd_V102[Raison sociale juridique],"")</f>
        <v>ASSOCIATION HOSPITALIERE SAINTE MARIE</v>
      </c>
      <c r="E1091" s="1" t="str">
        <f>_xlfn.XLOOKUP(C1091,bdd_V102[FINESS juridique],bdd_V102[[Région du FINESS juridique ]],"")</f>
        <v>AUVERGNE-RHÔNE-ALPES</v>
      </c>
      <c r="F1091" s="1">
        <f>SUMIFS(bdd_V102[Activité combinée],bdd_V102[FINESS Géographique],A1091)</f>
        <v>1181.25</v>
      </c>
      <c r="G1091" s="1" t="str">
        <f>_xlfn.XLOOKUP(A1091,bdd_V102[FINESS Géographique],bdd_V102[Validation prérequis SUN-ES],"")</f>
        <v>Non</v>
      </c>
    </row>
    <row r="1092" spans="1:7">
      <c r="A1092" s="1">
        <v>260006655</v>
      </c>
      <c r="B1092" t="str">
        <f>_xlfn.XLOOKUP(A1092,bdd_V102[FINESS Géographique],bdd_V102[[Raison sociale ]],"")</f>
        <v>HOPITAL DE JOUR ENFANTS MONTELIMAR</v>
      </c>
      <c r="C1092" s="146">
        <f>_xlfn.XLOOKUP(A1092,bdd_V102[FINESS Géographique],bdd_V102[FINESS juridique],"")</f>
        <v>630786754</v>
      </c>
      <c r="D1092" t="str">
        <f>_xlfn.XLOOKUP(C1092,bdd_V102[FINESS juridique],bdd_V102[Raison sociale juridique],"")</f>
        <v>ASSOCIATION HOSPITALIERE SAINTE MARIE</v>
      </c>
      <c r="E1092" s="1" t="str">
        <f>_xlfn.XLOOKUP(C1092,bdd_V102[FINESS juridique],bdd_V102[[Région du FINESS juridique ]],"")</f>
        <v>AUVERGNE-RHÔNE-ALPES</v>
      </c>
      <c r="F1092" s="1">
        <f>SUMIFS(bdd_V102[Activité combinée],bdd_V102[FINESS Géographique],A1092)</f>
        <v>816</v>
      </c>
      <c r="G1092" s="1" t="str">
        <f>_xlfn.XLOOKUP(A1092,bdd_V102[FINESS Géographique],bdd_V102[Validation prérequis SUN-ES],"")</f>
        <v>Non</v>
      </c>
    </row>
    <row r="1093" spans="1:7">
      <c r="A1093" s="1">
        <v>260023148</v>
      </c>
      <c r="B1093" t="str">
        <f>_xlfn.XLOOKUP(A1093,bdd_V102[FINESS Géographique],bdd_V102[[Raison sociale ]],"")</f>
        <v>HOPITAL DE JOUR LA REHAB</v>
      </c>
      <c r="C1093" s="146">
        <f>_xlfn.XLOOKUP(A1093,bdd_V102[FINESS Géographique],bdd_V102[FINESS juridique],"")</f>
        <v>630786754</v>
      </c>
      <c r="D1093" t="str">
        <f>_xlfn.XLOOKUP(C1093,bdd_V102[FINESS juridique],bdd_V102[Raison sociale juridique],"")</f>
        <v>ASSOCIATION HOSPITALIERE SAINTE MARIE</v>
      </c>
      <c r="E1093" s="1" t="str">
        <f>_xlfn.XLOOKUP(C1093,bdd_V102[FINESS juridique],bdd_V102[[Région du FINESS juridique ]],"")</f>
        <v>AUVERGNE-RHÔNE-ALPES</v>
      </c>
      <c r="F1093" s="1">
        <f>SUMIFS(bdd_V102[Activité combinée],bdd_V102[FINESS Géographique],A1093)</f>
        <v>1</v>
      </c>
      <c r="G1093" s="1" t="str">
        <f>_xlfn.XLOOKUP(A1093,bdd_V102[FINESS Géographique],bdd_V102[Validation prérequis SUN-ES],"")</f>
        <v>Non</v>
      </c>
    </row>
    <row r="1094" spans="1:7">
      <c r="A1094" s="1">
        <v>430000026</v>
      </c>
      <c r="B1094" t="str">
        <f>_xlfn.XLOOKUP(A1094,bdd_V102[FINESS Géographique],bdd_V102[[Raison sociale ]],"")</f>
        <v>CENTRE HOSPITALIER SAINTE MARIE LE PUY</v>
      </c>
      <c r="C1094" s="146">
        <f>_xlfn.XLOOKUP(A1094,bdd_V102[FINESS Géographique],bdd_V102[FINESS juridique],"")</f>
        <v>630786754</v>
      </c>
      <c r="D1094" t="str">
        <f>_xlfn.XLOOKUP(C1094,bdd_V102[FINESS juridique],bdd_V102[Raison sociale juridique],"")</f>
        <v>ASSOCIATION HOSPITALIERE SAINTE MARIE</v>
      </c>
      <c r="E1094" s="1" t="str">
        <f>_xlfn.XLOOKUP(C1094,bdd_V102[FINESS juridique],bdd_V102[[Région du FINESS juridique ]],"")</f>
        <v>AUVERGNE-RHÔNE-ALPES</v>
      </c>
      <c r="F1094" s="1">
        <f>SUMIFS(bdd_V102[Activité combinée],bdd_V102[FINESS Géographique],A1094)</f>
        <v>33868.5</v>
      </c>
      <c r="G1094" s="1" t="str">
        <f>_xlfn.XLOOKUP(A1094,bdd_V102[FINESS Géographique],bdd_V102[Validation prérequis SUN-ES],"")</f>
        <v>Oui</v>
      </c>
    </row>
    <row r="1095" spans="1:7">
      <c r="A1095" s="1">
        <v>430007419</v>
      </c>
      <c r="B1095" t="str">
        <f>_xlfn.XLOOKUP(A1095,bdd_V102[FINESS Géographique],bdd_V102[[Raison sociale ]],"")</f>
        <v>SERVICE DE LONG SEJOUR</v>
      </c>
      <c r="C1095" s="146">
        <f>_xlfn.XLOOKUP(A1095,bdd_V102[FINESS Géographique],bdd_V102[FINESS juridique],"")</f>
        <v>630786754</v>
      </c>
      <c r="D1095" t="str">
        <f>_xlfn.XLOOKUP(C1095,bdd_V102[FINESS juridique],bdd_V102[Raison sociale juridique],"")</f>
        <v>ASSOCIATION HOSPITALIERE SAINTE MARIE</v>
      </c>
      <c r="E1095" s="1" t="str">
        <f>_xlfn.XLOOKUP(C1095,bdd_V102[FINESS juridique],bdd_V102[[Région du FINESS juridique ]],"")</f>
        <v>AUVERGNE-RHÔNE-ALPES</v>
      </c>
      <c r="F1095" s="1">
        <f>SUMIFS(bdd_V102[Activité combinée],bdd_V102[FINESS Géographique],A1095)</f>
        <v>7231.5</v>
      </c>
      <c r="G1095" s="1" t="str">
        <f>_xlfn.XLOOKUP(A1095,bdd_V102[FINESS Géographique],bdd_V102[Validation prérequis SUN-ES],"")</f>
        <v>Non</v>
      </c>
    </row>
    <row r="1096" spans="1:7">
      <c r="A1096" s="1">
        <v>630010635</v>
      </c>
      <c r="B1096" t="str">
        <f>_xlfn.XLOOKUP(A1096,bdd_V102[FINESS Géographique],bdd_V102[[Raison sociale ]],"")</f>
        <v>CHSÂ HDJ PG YOUX</v>
      </c>
      <c r="C1096" s="146">
        <f>_xlfn.XLOOKUP(A1096,bdd_V102[FINESS Géographique],bdd_V102[FINESS juridique],"")</f>
        <v>630786754</v>
      </c>
      <c r="D1096" t="str">
        <f>_xlfn.XLOOKUP(C1096,bdd_V102[FINESS juridique],bdd_V102[Raison sociale juridique],"")</f>
        <v>ASSOCIATION HOSPITALIERE SAINTE MARIE</v>
      </c>
      <c r="E1096" s="1" t="str">
        <f>_xlfn.XLOOKUP(C1096,bdd_V102[FINESS juridique],bdd_V102[[Région du FINESS juridique ]],"")</f>
        <v>AUVERGNE-RHÔNE-ALPES</v>
      </c>
      <c r="F1096" s="1">
        <f>SUMIFS(bdd_V102[Activité combinée],bdd_V102[FINESS Géographique],A1096)</f>
        <v>782.75</v>
      </c>
      <c r="G1096" s="1" t="str">
        <f>_xlfn.XLOOKUP(A1096,bdd_V102[FINESS Géographique],bdd_V102[Validation prérequis SUN-ES],"")</f>
        <v>Non</v>
      </c>
    </row>
    <row r="1097" spans="1:7">
      <c r="A1097" s="1">
        <v>630013878</v>
      </c>
      <c r="B1097" t="str">
        <f>_xlfn.XLOOKUP(A1097,bdd_V102[FINESS Géographique],bdd_V102[[Raison sociale ]],"")</f>
        <v>CHS HDJ PEA CFE</v>
      </c>
      <c r="C1097" s="146">
        <f>_xlfn.XLOOKUP(A1097,bdd_V102[FINESS Géographique],bdd_V102[FINESS juridique],"")</f>
        <v>630786754</v>
      </c>
      <c r="D1097" t="str">
        <f>_xlfn.XLOOKUP(C1097,bdd_V102[FINESS juridique],bdd_V102[Raison sociale juridique],"")</f>
        <v>ASSOCIATION HOSPITALIERE SAINTE MARIE</v>
      </c>
      <c r="E1097" s="1" t="str">
        <f>_xlfn.XLOOKUP(C1097,bdd_V102[FINESS juridique],bdd_V102[[Région du FINESS juridique ]],"")</f>
        <v>AUVERGNE-RHÔNE-ALPES</v>
      </c>
      <c r="F1097" s="1">
        <f>SUMIFS(bdd_V102[Activité combinée],bdd_V102[FINESS Géographique],A1097)</f>
        <v>905</v>
      </c>
      <c r="G1097" s="1" t="str">
        <f>_xlfn.XLOOKUP(A1097,bdd_V102[FINESS Géographique],bdd_V102[Validation prérequis SUN-ES],"")</f>
        <v>Non</v>
      </c>
    </row>
    <row r="1098" spans="1:7">
      <c r="A1098" s="1">
        <v>630013894</v>
      </c>
      <c r="B1098" t="str">
        <f>_xlfn.XLOOKUP(A1098,bdd_V102[FINESS Géographique],bdd_V102[[Raison sociale ]],"")</f>
        <v>CHS HDJ Â PG LAMARTINE</v>
      </c>
      <c r="C1098" s="146">
        <f>_xlfn.XLOOKUP(A1098,bdd_V102[FINESS Géographique],bdd_V102[FINESS juridique],"")</f>
        <v>630786754</v>
      </c>
      <c r="D1098" t="str">
        <f>_xlfn.XLOOKUP(C1098,bdd_V102[FINESS juridique],bdd_V102[Raison sociale juridique],"")</f>
        <v>ASSOCIATION HOSPITALIERE SAINTE MARIE</v>
      </c>
      <c r="E1098" s="1" t="str">
        <f>_xlfn.XLOOKUP(C1098,bdd_V102[FINESS juridique],bdd_V102[[Région du FINESS juridique ]],"")</f>
        <v>AUVERGNE-RHÔNE-ALPES</v>
      </c>
      <c r="F1098" s="1">
        <f>SUMIFS(bdd_V102[Activité combinée],bdd_V102[FINESS Géographique],A1098)</f>
        <v>3946.5</v>
      </c>
      <c r="G1098" s="1" t="str">
        <f>_xlfn.XLOOKUP(A1098,bdd_V102[FINESS Géographique],bdd_V102[Validation prérequis SUN-ES],"")</f>
        <v>Non</v>
      </c>
    </row>
    <row r="1099" spans="1:7">
      <c r="A1099" s="1">
        <v>630780195</v>
      </c>
      <c r="B1099" t="str">
        <f>_xlfn.XLOOKUP(A1099,bdd_V102[FINESS Géographique],bdd_V102[[Raison sociale ]],"")</f>
        <v>CHS TC PG INTRA-MUROS</v>
      </c>
      <c r="C1099" s="146">
        <f>_xlfn.XLOOKUP(A1099,bdd_V102[FINESS Géographique],bdd_V102[FINESS juridique],"")</f>
        <v>630786754</v>
      </c>
      <c r="D1099" t="str">
        <f>_xlfn.XLOOKUP(C1099,bdd_V102[FINESS juridique],bdd_V102[Raison sociale juridique],"")</f>
        <v>ASSOCIATION HOSPITALIERE SAINTE MARIE</v>
      </c>
      <c r="E1099" s="1" t="str">
        <f>_xlfn.XLOOKUP(C1099,bdd_V102[FINESS juridique],bdd_V102[[Région du FINESS juridique ]],"")</f>
        <v>AUVERGNE-RHÔNE-ALPES</v>
      </c>
      <c r="F1099" s="1">
        <f>SUMIFS(bdd_V102[Activité combinée],bdd_V102[FINESS Géographique],A1099)</f>
        <v>47102</v>
      </c>
      <c r="G1099" s="1" t="str">
        <f>_xlfn.XLOOKUP(A1099,bdd_V102[FINESS Géographique],bdd_V102[Validation prérequis SUN-ES],"")</f>
        <v>Oui</v>
      </c>
    </row>
    <row r="1100" spans="1:7">
      <c r="A1100" s="1">
        <v>630786226</v>
      </c>
      <c r="B1100" t="str">
        <f>_xlfn.XLOOKUP(A1100,bdd_V102[FINESS Géographique],bdd_V102[[Raison sociale ]],"")</f>
        <v>CHS HDJ PG GARE</v>
      </c>
      <c r="C1100" s="146">
        <f>_xlfn.XLOOKUP(A1100,bdd_V102[FINESS Géographique],bdd_V102[FINESS juridique],"")</f>
        <v>630786754</v>
      </c>
      <c r="D1100" t="str">
        <f>_xlfn.XLOOKUP(C1100,bdd_V102[FINESS juridique],bdd_V102[Raison sociale juridique],"")</f>
        <v>ASSOCIATION HOSPITALIERE SAINTE MARIE</v>
      </c>
      <c r="E1100" s="1" t="str">
        <f>_xlfn.XLOOKUP(C1100,bdd_V102[FINESS juridique],bdd_V102[[Région du FINESS juridique ]],"")</f>
        <v>AUVERGNE-RHÔNE-ALPES</v>
      </c>
      <c r="F1100" s="1">
        <f>SUMIFS(bdd_V102[Activité combinée],bdd_V102[FINESS Géographique],A1100)</f>
        <v>88.25</v>
      </c>
      <c r="G1100" s="1" t="str">
        <f>_xlfn.XLOOKUP(A1100,bdd_V102[FINESS Géographique],bdd_V102[Validation prérequis SUN-ES],"")</f>
        <v>Non</v>
      </c>
    </row>
    <row r="1101" spans="1:7">
      <c r="A1101" s="1">
        <v>630786234</v>
      </c>
      <c r="B1101" t="str">
        <f>_xlfn.XLOOKUP(A1101,bdd_V102[FINESS Géographique],bdd_V102[[Raison sociale ]],"")</f>
        <v>CHS HDJ PG ISSOIRE</v>
      </c>
      <c r="C1101" s="146">
        <f>_xlfn.XLOOKUP(A1101,bdd_V102[FINESS Géographique],bdd_V102[FINESS juridique],"")</f>
        <v>630786754</v>
      </c>
      <c r="D1101" t="str">
        <f>_xlfn.XLOOKUP(C1101,bdd_V102[FINESS juridique],bdd_V102[Raison sociale juridique],"")</f>
        <v>ASSOCIATION HOSPITALIERE SAINTE MARIE</v>
      </c>
      <c r="E1101" s="1" t="str">
        <f>_xlfn.XLOOKUP(C1101,bdd_V102[FINESS juridique],bdd_V102[[Région du FINESS juridique ]],"")</f>
        <v>AUVERGNE-RHÔNE-ALPES</v>
      </c>
      <c r="F1101" s="1">
        <f>SUMIFS(bdd_V102[Activité combinée],bdd_V102[FINESS Géographique],A1101)</f>
        <v>483.25</v>
      </c>
      <c r="G1101" s="1" t="str">
        <f>_xlfn.XLOOKUP(A1101,bdd_V102[FINESS Géographique],bdd_V102[Validation prérequis SUN-ES],"")</f>
        <v>Non</v>
      </c>
    </row>
    <row r="1102" spans="1:7">
      <c r="A1102" s="1">
        <v>630787539</v>
      </c>
      <c r="B1102" t="str">
        <f>_xlfn.XLOOKUP(A1102,bdd_V102[FINESS Géographique],bdd_V102[[Raison sociale ]],"")</f>
        <v>CHS HDJ PG RIOM</v>
      </c>
      <c r="C1102" s="146">
        <f>_xlfn.XLOOKUP(A1102,bdd_V102[FINESS Géographique],bdd_V102[FINESS juridique],"")</f>
        <v>630786754</v>
      </c>
      <c r="D1102" t="str">
        <f>_xlfn.XLOOKUP(C1102,bdd_V102[FINESS juridique],bdd_V102[Raison sociale juridique],"")</f>
        <v>ASSOCIATION HOSPITALIERE SAINTE MARIE</v>
      </c>
      <c r="E1102" s="1" t="str">
        <f>_xlfn.XLOOKUP(C1102,bdd_V102[FINESS juridique],bdd_V102[[Région du FINESS juridique ]],"")</f>
        <v>AUVERGNE-RHÔNE-ALPES</v>
      </c>
      <c r="F1102" s="1">
        <f>SUMIFS(bdd_V102[Activité combinée],bdd_V102[FINESS Géographique],A1102)</f>
        <v>629.75</v>
      </c>
      <c r="G1102" s="1" t="str">
        <f>_xlfn.XLOOKUP(A1102,bdd_V102[FINESS Géographique],bdd_V102[Validation prérequis SUN-ES],"")</f>
        <v>Non</v>
      </c>
    </row>
    <row r="1103" spans="1:7">
      <c r="A1103" s="1">
        <v>630787802</v>
      </c>
      <c r="B1103" t="str">
        <f>_xlfn.XLOOKUP(A1103,bdd_V102[FINESS Géographique],bdd_V102[[Raison sociale ]],"")</f>
        <v>ATELIER THERAPEUTIQUE M. GAILLARD</v>
      </c>
      <c r="C1103" s="146">
        <f>_xlfn.XLOOKUP(A1103,bdd_V102[FINESS Géographique],bdd_V102[FINESS juridique],"")</f>
        <v>630786754</v>
      </c>
      <c r="D1103" t="str">
        <f>_xlfn.XLOOKUP(C1103,bdd_V102[FINESS juridique],bdd_V102[Raison sociale juridique],"")</f>
        <v>ASSOCIATION HOSPITALIERE SAINTE MARIE</v>
      </c>
      <c r="E1103" s="1" t="str">
        <f>_xlfn.XLOOKUP(C1103,bdd_V102[FINESS juridique],bdd_V102[[Région du FINESS juridique ]],"")</f>
        <v>AUVERGNE-RHÔNE-ALPES</v>
      </c>
      <c r="F1103" s="1">
        <f>SUMIFS(bdd_V102[Activité combinée],bdd_V102[FINESS Géographique],A1103)</f>
        <v>1378.75</v>
      </c>
      <c r="G1103" s="1" t="str">
        <f>_xlfn.XLOOKUP(A1103,bdd_V102[FINESS Géographique],bdd_V102[Validation prérequis SUN-ES],"")</f>
        <v>Non</v>
      </c>
    </row>
    <row r="1104" spans="1:7">
      <c r="A1104" s="1">
        <v>630789576</v>
      </c>
      <c r="B1104" t="str">
        <f>_xlfn.XLOOKUP(A1104,bdd_V102[FINESS Géographique],bdd_V102[[Raison sociale ]],"")</f>
        <v>CHS HDJ PEA RIOM</v>
      </c>
      <c r="C1104" s="146">
        <f>_xlfn.XLOOKUP(A1104,bdd_V102[FINESS Géographique],bdd_V102[FINESS juridique],"")</f>
        <v>630786754</v>
      </c>
      <c r="D1104" t="str">
        <f>_xlfn.XLOOKUP(C1104,bdd_V102[FINESS juridique],bdd_V102[Raison sociale juridique],"")</f>
        <v>ASSOCIATION HOSPITALIERE SAINTE MARIE</v>
      </c>
      <c r="E1104" s="1" t="str">
        <f>_xlfn.XLOOKUP(C1104,bdd_V102[FINESS juridique],bdd_V102[[Région du FINESS juridique ]],"")</f>
        <v>AUVERGNE-RHÔNE-ALPES</v>
      </c>
      <c r="F1104" s="1">
        <f>SUMIFS(bdd_V102[Activité combinée],bdd_V102[FINESS Géographique],A1104)</f>
        <v>542.75</v>
      </c>
      <c r="G1104" s="1" t="str">
        <f>_xlfn.XLOOKUP(A1104,bdd_V102[FINESS Géographique],bdd_V102[Validation prérequis SUN-ES],"")</f>
        <v>Non</v>
      </c>
    </row>
    <row r="1105" spans="1:7">
      <c r="A1105" s="1">
        <v>630790384</v>
      </c>
      <c r="B1105" t="str">
        <f>_xlfn.XLOOKUP(A1105,bdd_V102[FINESS Géographique],bdd_V102[[Raison sociale ]],"")</f>
        <v>CENTRE DE LONG SEJOUR</v>
      </c>
      <c r="C1105" s="146">
        <f>_xlfn.XLOOKUP(A1105,bdd_V102[FINESS Géographique],bdd_V102[FINESS juridique],"")</f>
        <v>630786754</v>
      </c>
      <c r="D1105" t="str">
        <f>_xlfn.XLOOKUP(C1105,bdd_V102[FINESS juridique],bdd_V102[Raison sociale juridique],"")</f>
        <v>ASSOCIATION HOSPITALIERE SAINTE MARIE</v>
      </c>
      <c r="E1105" s="1" t="str">
        <f>_xlfn.XLOOKUP(C1105,bdd_V102[FINESS juridique],bdd_V102[[Région du FINESS juridique ]],"")</f>
        <v>AUVERGNE-RHÔNE-ALPES</v>
      </c>
      <c r="F1105" s="1">
        <f>SUMIFS(bdd_V102[Activité combinée],bdd_V102[FINESS Géographique],A1105)</f>
        <v>6402.5</v>
      </c>
      <c r="G1105" s="1" t="str">
        <f>_xlfn.XLOOKUP(A1105,bdd_V102[FINESS Géographique],bdd_V102[Validation prérequis SUN-ES],"")</f>
        <v>Non</v>
      </c>
    </row>
    <row r="1106" spans="1:7">
      <c r="A1106" s="1">
        <v>120003769</v>
      </c>
      <c r="B1106" t="str">
        <f>_xlfn.XLOOKUP(A1106,bdd_V102[FINESS Géographique],bdd_V102[[Raison sociale ]],"")</f>
        <v>HJ PSY GEN GABRIAC CLE CHAMPS CH MARIE</v>
      </c>
      <c r="C1106" s="146">
        <f>_xlfn.XLOOKUP(A1106,bdd_V102[FINESS Géographique],bdd_V102[FINESS juridique],"")</f>
        <v>630786754</v>
      </c>
      <c r="D1106" t="str">
        <f>_xlfn.XLOOKUP(C1106,bdd_V102[FINESS juridique],bdd_V102[Raison sociale juridique],"")</f>
        <v>ASSOCIATION HOSPITALIERE SAINTE MARIE</v>
      </c>
      <c r="E1106" s="1" t="str">
        <f>_xlfn.XLOOKUP(C1106,bdd_V102[FINESS juridique],bdd_V102[[Région du FINESS juridique ]],"")</f>
        <v>AUVERGNE-RHÔNE-ALPES</v>
      </c>
      <c r="F1106" s="1">
        <f>SUMIFS(bdd_V102[Activité combinée],bdd_V102[FINESS Géographique],A1106)</f>
        <v>876.25</v>
      </c>
      <c r="G1106" s="1" t="str">
        <f>_xlfn.XLOOKUP(A1106,bdd_V102[FINESS Géographique],bdd_V102[Validation prérequis SUN-ES],"")</f>
        <v>Non</v>
      </c>
    </row>
    <row r="1107" spans="1:7">
      <c r="A1107" s="1">
        <v>120004189</v>
      </c>
      <c r="B1107" t="str">
        <f>_xlfn.XLOOKUP(A1107,bdd_V102[FINESS Géographique],bdd_V102[[Raison sociale ]],"")</f>
        <v>HJ PSY GEN RODEZ ST FRANCOIS CHS MARIE</v>
      </c>
      <c r="C1107" s="146">
        <f>_xlfn.XLOOKUP(A1107,bdd_V102[FINESS Géographique],bdd_V102[FINESS juridique],"")</f>
        <v>630786754</v>
      </c>
      <c r="D1107" t="str">
        <f>_xlfn.XLOOKUP(C1107,bdd_V102[FINESS juridique],bdd_V102[Raison sociale juridique],"")</f>
        <v>ASSOCIATION HOSPITALIERE SAINTE MARIE</v>
      </c>
      <c r="E1107" s="1" t="str">
        <f>_xlfn.XLOOKUP(C1107,bdd_V102[FINESS juridique],bdd_V102[[Région du FINESS juridique ]],"")</f>
        <v>AUVERGNE-RHÔNE-ALPES</v>
      </c>
      <c r="F1107" s="1">
        <f>SUMIFS(bdd_V102[Activité combinée],bdd_V102[FINESS Géographique],A1107)</f>
        <v>837</v>
      </c>
      <c r="G1107" s="1" t="str">
        <f>_xlfn.XLOOKUP(A1107,bdd_V102[FINESS Géographique],bdd_V102[Validation prérequis SUN-ES],"")</f>
        <v>Non</v>
      </c>
    </row>
    <row r="1108" spans="1:7">
      <c r="A1108" s="1">
        <v>120004239</v>
      </c>
      <c r="B1108" t="str">
        <f>_xlfn.XLOOKUP(A1108,bdd_V102[FINESS Géographique],bdd_V102[[Raison sociale ]],"")</f>
        <v>HJ PSY GEN VILLEFRANCHE CHS MARIE</v>
      </c>
      <c r="C1108" s="146">
        <f>_xlfn.XLOOKUP(A1108,bdd_V102[FINESS Géographique],bdd_V102[FINESS juridique],"")</f>
        <v>630786754</v>
      </c>
      <c r="D1108" t="str">
        <f>_xlfn.XLOOKUP(C1108,bdd_V102[FINESS juridique],bdd_V102[Raison sociale juridique],"")</f>
        <v>ASSOCIATION HOSPITALIERE SAINTE MARIE</v>
      </c>
      <c r="E1108" s="1" t="str">
        <f>_xlfn.XLOOKUP(C1108,bdd_V102[FINESS juridique],bdd_V102[[Région du FINESS juridique ]],"")</f>
        <v>AUVERGNE-RHÔNE-ALPES</v>
      </c>
      <c r="F1108" s="1">
        <f>SUMIFS(bdd_V102[Activité combinée],bdd_V102[FINESS Géographique],A1108)</f>
        <v>685.75</v>
      </c>
      <c r="G1108" s="1" t="str">
        <f>_xlfn.XLOOKUP(A1108,bdd_V102[FINESS Géographique],bdd_V102[Validation prérequis SUN-ES],"")</f>
        <v>Non</v>
      </c>
    </row>
    <row r="1109" spans="1:7">
      <c r="A1109" s="1">
        <v>120004759</v>
      </c>
      <c r="B1109" t="str">
        <f>_xlfn.XLOOKUP(A1109,bdd_V102[FINESS Géographique],bdd_V102[[Raison sociale ]],"")</f>
        <v>CL STE MARIE RODEZ CHS STE MARIE</v>
      </c>
      <c r="C1109" s="146">
        <f>_xlfn.XLOOKUP(A1109,bdd_V102[FINESS Géographique],bdd_V102[FINESS juridique],"")</f>
        <v>630786754</v>
      </c>
      <c r="D1109" t="str">
        <f>_xlfn.XLOOKUP(C1109,bdd_V102[FINESS juridique],bdd_V102[Raison sociale juridique],"")</f>
        <v>ASSOCIATION HOSPITALIERE SAINTE MARIE</v>
      </c>
      <c r="E1109" s="1" t="str">
        <f>_xlfn.XLOOKUP(C1109,bdd_V102[FINESS juridique],bdd_V102[[Région du FINESS juridique ]],"")</f>
        <v>AUVERGNE-RHÔNE-ALPES</v>
      </c>
      <c r="F1109" s="1">
        <f>SUMIFS(bdd_V102[Activité combinée],bdd_V102[FINESS Géographique],A1109)</f>
        <v>6143.5</v>
      </c>
      <c r="G1109" s="1" t="str">
        <f>_xlfn.XLOOKUP(A1109,bdd_V102[FINESS Géographique],bdd_V102[Validation prérequis SUN-ES],"")</f>
        <v>Non</v>
      </c>
    </row>
    <row r="1110" spans="1:7">
      <c r="A1110" s="1">
        <v>120004809</v>
      </c>
      <c r="B1110" t="str">
        <f>_xlfn.XLOOKUP(A1110,bdd_V102[FINESS Géographique],bdd_V102[[Raison sociale ]],"")</f>
        <v>CL STE MARIE VILLEFRANCHE ROUERGUE</v>
      </c>
      <c r="C1110" s="146">
        <f>_xlfn.XLOOKUP(A1110,bdd_V102[FINESS Géographique],bdd_V102[FINESS juridique],"")</f>
        <v>630786754</v>
      </c>
      <c r="D1110" t="str">
        <f>_xlfn.XLOOKUP(C1110,bdd_V102[FINESS juridique],bdd_V102[Raison sociale juridique],"")</f>
        <v>ASSOCIATION HOSPITALIERE SAINTE MARIE</v>
      </c>
      <c r="E1110" s="1" t="str">
        <f>_xlfn.XLOOKUP(C1110,bdd_V102[FINESS juridique],bdd_V102[[Région du FINESS juridique ]],"")</f>
        <v>AUVERGNE-RHÔNE-ALPES</v>
      </c>
      <c r="F1110" s="1">
        <f>SUMIFS(bdd_V102[Activité combinée],bdd_V102[FINESS Géographique],A1110)</f>
        <v>2569.5</v>
      </c>
      <c r="G1110" s="1" t="str">
        <f>_xlfn.XLOOKUP(A1110,bdd_V102[FINESS Géographique],bdd_V102[Validation prérequis SUN-ES],"")</f>
        <v>Non</v>
      </c>
    </row>
    <row r="1111" spans="1:7">
      <c r="A1111" s="1">
        <v>120004817</v>
      </c>
      <c r="B1111" t="str">
        <f>_xlfn.XLOOKUP(A1111,bdd_V102[FINESS Géographique],bdd_V102[[Raison sociale ]],"")</f>
        <v>HJ PSY GEN VERDIER CHS STE MARIE</v>
      </c>
      <c r="C1111" s="146">
        <f>_xlfn.XLOOKUP(A1111,bdd_V102[FINESS Géographique],bdd_V102[FINESS juridique],"")</f>
        <v>630786754</v>
      </c>
      <c r="D1111" t="str">
        <f>_xlfn.XLOOKUP(C1111,bdd_V102[FINESS juridique],bdd_V102[Raison sociale juridique],"")</f>
        <v>ASSOCIATION HOSPITALIERE SAINTE MARIE</v>
      </c>
      <c r="E1111" s="1" t="str">
        <f>_xlfn.XLOOKUP(C1111,bdd_V102[FINESS juridique],bdd_V102[[Région du FINESS juridique ]],"")</f>
        <v>AUVERGNE-RHÔNE-ALPES</v>
      </c>
      <c r="F1111" s="1">
        <f>SUMIFS(bdd_V102[Activité combinée],bdd_V102[FINESS Géographique],A1111)</f>
        <v>559.25</v>
      </c>
      <c r="G1111" s="1" t="str">
        <f>_xlfn.XLOOKUP(A1111,bdd_V102[FINESS Géographique],bdd_V102[Validation prérequis SUN-ES],"")</f>
        <v>Non</v>
      </c>
    </row>
    <row r="1112" spans="1:7">
      <c r="A1112" s="1">
        <v>120004825</v>
      </c>
      <c r="B1112" t="str">
        <f>_xlfn.XLOOKUP(A1112,bdd_V102[FINESS Géographique],bdd_V102[[Raison sociale ]],"")</f>
        <v>APPT THERAP CH MARIE</v>
      </c>
      <c r="C1112" s="146">
        <f>_xlfn.XLOOKUP(A1112,bdd_V102[FINESS Géographique],bdd_V102[FINESS juridique],"")</f>
        <v>630786754</v>
      </c>
      <c r="D1112" t="str">
        <f>_xlfn.XLOOKUP(C1112,bdd_V102[FINESS juridique],bdd_V102[Raison sociale juridique],"")</f>
        <v>ASSOCIATION HOSPITALIERE SAINTE MARIE</v>
      </c>
      <c r="E1112" s="1" t="str">
        <f>_xlfn.XLOOKUP(C1112,bdd_V102[FINESS juridique],bdd_V102[[Région du FINESS juridique ]],"")</f>
        <v>AUVERGNE-RHÔNE-ALPES</v>
      </c>
      <c r="F1112" s="1">
        <f>SUMIFS(bdd_V102[Activité combinée],bdd_V102[FINESS Géographique],A1112)</f>
        <v>483.5</v>
      </c>
      <c r="G1112" s="1" t="str">
        <f>_xlfn.XLOOKUP(A1112,bdd_V102[FINESS Géographique],bdd_V102[Validation prérequis SUN-ES],"")</f>
        <v>Non</v>
      </c>
    </row>
    <row r="1113" spans="1:7">
      <c r="A1113" s="1">
        <v>120008560</v>
      </c>
      <c r="B1113" t="str">
        <f>_xlfn.XLOOKUP(A1113,bdd_V102[FINESS Géographique],bdd_V102[[Raison sociale ]],"")</f>
        <v>HJ PSY GEN DECAZEVILLE CHS STE MARIE</v>
      </c>
      <c r="C1113" s="146">
        <f>_xlfn.XLOOKUP(A1113,bdd_V102[FINESS Géographique],bdd_V102[FINESS juridique],"")</f>
        <v>630786754</v>
      </c>
      <c r="D1113" t="str">
        <f>_xlfn.XLOOKUP(C1113,bdd_V102[FINESS juridique],bdd_V102[Raison sociale juridique],"")</f>
        <v>ASSOCIATION HOSPITALIERE SAINTE MARIE</v>
      </c>
      <c r="E1113" s="1" t="str">
        <f>_xlfn.XLOOKUP(C1113,bdd_V102[FINESS juridique],bdd_V102[[Région du FINESS juridique ]],"")</f>
        <v>AUVERGNE-RHÔNE-ALPES</v>
      </c>
      <c r="F1113" s="1">
        <f>SUMIFS(bdd_V102[Activité combinée],bdd_V102[FINESS Géographique],A1113)</f>
        <v>896.25</v>
      </c>
      <c r="G1113" s="1" t="str">
        <f>_xlfn.XLOOKUP(A1113,bdd_V102[FINESS Géographique],bdd_V102[Validation prérequis SUN-ES],"")</f>
        <v>Non</v>
      </c>
    </row>
    <row r="1114" spans="1:7">
      <c r="A1114" s="1">
        <v>120780283</v>
      </c>
      <c r="B1114" t="str">
        <f>_xlfn.XLOOKUP(A1114,bdd_V102[FINESS Géographique],bdd_V102[[Raison sociale ]],"")</f>
        <v>CHS STE MARIE RODEZ</v>
      </c>
      <c r="C1114" s="146">
        <f>_xlfn.XLOOKUP(A1114,bdd_V102[FINESS Géographique],bdd_V102[FINESS juridique],"")</f>
        <v>630786754</v>
      </c>
      <c r="D1114" t="str">
        <f>_xlfn.XLOOKUP(C1114,bdd_V102[FINESS juridique],bdd_V102[Raison sociale juridique],"")</f>
        <v>ASSOCIATION HOSPITALIERE SAINTE MARIE</v>
      </c>
      <c r="E1114" s="1" t="str">
        <f>_xlfn.XLOOKUP(C1114,bdd_V102[FINESS juridique],bdd_V102[[Région du FINESS juridique ]],"")</f>
        <v>AUVERGNE-RHÔNE-ALPES</v>
      </c>
      <c r="F1114" s="1">
        <f>SUMIFS(bdd_V102[Activité combinée],bdd_V102[FINESS Géographique],A1114)</f>
        <v>29989.5</v>
      </c>
      <c r="G1114" s="1" t="str">
        <f>_xlfn.XLOOKUP(A1114,bdd_V102[FINESS Géographique],bdd_V102[Validation prérequis SUN-ES],"")</f>
        <v>Oui</v>
      </c>
    </row>
    <row r="1115" spans="1:7">
      <c r="A1115" s="1">
        <v>120786033</v>
      </c>
      <c r="B1115" t="str">
        <f>_xlfn.XLOOKUP(A1115,bdd_V102[FINESS Géographique],bdd_V102[[Raison sociale ]],"")</f>
        <v>HJ PSY GEN FONT VERGNE CHS MARIE</v>
      </c>
      <c r="C1115" s="146">
        <f>_xlfn.XLOOKUP(A1115,bdd_V102[FINESS Géographique],bdd_V102[FINESS juridique],"")</f>
        <v>630786754</v>
      </c>
      <c r="D1115" t="str">
        <f>_xlfn.XLOOKUP(C1115,bdd_V102[FINESS juridique],bdd_V102[Raison sociale juridique],"")</f>
        <v>ASSOCIATION HOSPITALIERE SAINTE MARIE</v>
      </c>
      <c r="E1115" s="1" t="str">
        <f>_xlfn.XLOOKUP(C1115,bdd_V102[FINESS juridique],bdd_V102[[Région du FINESS juridique ]],"")</f>
        <v>AUVERGNE-RHÔNE-ALPES</v>
      </c>
      <c r="F1115" s="1">
        <f>SUMIFS(bdd_V102[Activité combinée],bdd_V102[FINESS Géographique],A1115)</f>
        <v>235.25</v>
      </c>
      <c r="G1115" s="1" t="str">
        <f>_xlfn.XLOOKUP(A1115,bdd_V102[FINESS Géographique],bdd_V102[Validation prérequis SUN-ES],"")</f>
        <v>Non</v>
      </c>
    </row>
    <row r="1116" spans="1:7">
      <c r="A1116" s="1">
        <v>120786058</v>
      </c>
      <c r="B1116" t="str">
        <f>_xlfn.XLOOKUP(A1116,bdd_V102[FINESS Géographique],bdd_V102[[Raison sociale ]],"")</f>
        <v>HJ PSY GEN LOUISIANE VILLEFR CHS MARIE</v>
      </c>
      <c r="C1116" s="146">
        <f>_xlfn.XLOOKUP(A1116,bdd_V102[FINESS Géographique],bdd_V102[FINESS juridique],"")</f>
        <v>630786754</v>
      </c>
      <c r="D1116" t="str">
        <f>_xlfn.XLOOKUP(C1116,bdd_V102[FINESS juridique],bdd_V102[Raison sociale juridique],"")</f>
        <v>ASSOCIATION HOSPITALIERE SAINTE MARIE</v>
      </c>
      <c r="E1116" s="1" t="str">
        <f>_xlfn.XLOOKUP(C1116,bdd_V102[FINESS juridique],bdd_V102[[Région du FINESS juridique ]],"")</f>
        <v>AUVERGNE-RHÔNE-ALPES</v>
      </c>
      <c r="F1116" s="1">
        <f>SUMIFS(bdd_V102[Activité combinée],bdd_V102[FINESS Géographique],A1116)</f>
        <v>773</v>
      </c>
      <c r="G1116" s="1" t="str">
        <f>_xlfn.XLOOKUP(A1116,bdd_V102[FINESS Géographique],bdd_V102[Validation prérequis SUN-ES],"")</f>
        <v>Non</v>
      </c>
    </row>
    <row r="1117" spans="1:7">
      <c r="A1117" s="1">
        <v>120787932</v>
      </c>
      <c r="B1117" t="str">
        <f>_xlfn.XLOOKUP(A1117,bdd_V102[FINESS Géographique],bdd_V102[[Raison sociale ]],"")</f>
        <v>HJ PSY GEN RODEZ CHS MARIE</v>
      </c>
      <c r="C1117" s="146">
        <f>_xlfn.XLOOKUP(A1117,bdd_V102[FINESS Géographique],bdd_V102[FINESS juridique],"")</f>
        <v>630786754</v>
      </c>
      <c r="D1117" t="str">
        <f>_xlfn.XLOOKUP(C1117,bdd_V102[FINESS juridique],bdd_V102[Raison sociale juridique],"")</f>
        <v>ASSOCIATION HOSPITALIERE SAINTE MARIE</v>
      </c>
      <c r="E1117" s="1" t="str">
        <f>_xlfn.XLOOKUP(C1117,bdd_V102[FINESS juridique],bdd_V102[[Région du FINESS juridique ]],"")</f>
        <v>AUVERGNE-RHÔNE-ALPES</v>
      </c>
      <c r="F1117" s="1">
        <f>SUMIFS(bdd_V102[Activité combinée],bdd_V102[FINESS Géographique],A1117)</f>
        <v>489.25</v>
      </c>
      <c r="G1117" s="1" t="str">
        <f>_xlfn.XLOOKUP(A1117,bdd_V102[FINESS Géographique],bdd_V102[Validation prérequis SUN-ES],"")</f>
        <v>Non</v>
      </c>
    </row>
    <row r="1118" spans="1:7">
      <c r="A1118" s="1">
        <v>60020666</v>
      </c>
      <c r="B1118" t="str">
        <f>_xlfn.XLOOKUP(A1118,bdd_V102[FINESS Géographique],bdd_V102[[Raison sociale ]],"")</f>
        <v>HJ SMPR CHS SAINTE MARIE</v>
      </c>
      <c r="C1118" s="146">
        <f>_xlfn.XLOOKUP(A1118,bdd_V102[FINESS Géographique],bdd_V102[FINESS juridique],"")</f>
        <v>630786754</v>
      </c>
      <c r="D1118" t="str">
        <f>_xlfn.XLOOKUP(C1118,bdd_V102[FINESS juridique],bdd_V102[Raison sociale juridique],"")</f>
        <v>ASSOCIATION HOSPITALIERE SAINTE MARIE</v>
      </c>
      <c r="E1118" s="1" t="str">
        <f>_xlfn.XLOOKUP(C1118,bdd_V102[FINESS juridique],bdd_V102[[Région du FINESS juridique ]],"")</f>
        <v>AUVERGNE-RHÔNE-ALPES</v>
      </c>
      <c r="F1118" s="1">
        <f>SUMIFS(bdd_V102[Activité combinée],bdd_V102[FINESS Géographique],A1118)</f>
        <v>1148.25</v>
      </c>
      <c r="G1118" s="1" t="str">
        <f>_xlfn.XLOOKUP(A1118,bdd_V102[FINESS Géographique],bdd_V102[Validation prérequis SUN-ES],"")</f>
        <v>Non</v>
      </c>
    </row>
    <row r="1119" spans="1:7">
      <c r="A1119" s="1">
        <v>60024916</v>
      </c>
      <c r="B1119" t="str">
        <f>_xlfn.XLOOKUP(A1119,bdd_V102[FINESS Géographique],bdd_V102[[Raison sociale ]],"")</f>
        <v>HJ LE BELLAGIO CHS SAINTE MARIE</v>
      </c>
      <c r="C1119" s="146">
        <f>_xlfn.XLOOKUP(A1119,bdd_V102[FINESS Géographique],bdd_V102[FINESS juridique],"")</f>
        <v>630786754</v>
      </c>
      <c r="D1119" t="str">
        <f>_xlfn.XLOOKUP(C1119,bdd_V102[FINESS juridique],bdd_V102[Raison sociale juridique],"")</f>
        <v>ASSOCIATION HOSPITALIERE SAINTE MARIE</v>
      </c>
      <c r="E1119" s="1" t="str">
        <f>_xlfn.XLOOKUP(C1119,bdd_V102[FINESS juridique],bdd_V102[[Région du FINESS juridique ]],"")</f>
        <v>AUVERGNE-RHÔNE-ALPES</v>
      </c>
      <c r="F1119" s="1">
        <f>SUMIFS(bdd_V102[Activité combinée],bdd_V102[FINESS Géographique],A1119)</f>
        <v>976.75</v>
      </c>
      <c r="G1119" s="1" t="str">
        <f>_xlfn.XLOOKUP(A1119,bdd_V102[FINESS Géographique],bdd_V102[Validation prérequis SUN-ES],"")</f>
        <v>Non</v>
      </c>
    </row>
    <row r="1120" spans="1:7">
      <c r="A1120" s="1">
        <v>60024924</v>
      </c>
      <c r="B1120" t="str">
        <f>_xlfn.XLOOKUP(A1120,bdd_V102[FINESS Géographique],bdd_V102[[Raison sociale ]],"")</f>
        <v>HJ MARIE BEATRICE CHS SAINTE MARIE</v>
      </c>
      <c r="C1120" s="146">
        <f>_xlfn.XLOOKUP(A1120,bdd_V102[FINESS Géographique],bdd_V102[FINESS juridique],"")</f>
        <v>630786754</v>
      </c>
      <c r="D1120" t="str">
        <f>_xlfn.XLOOKUP(C1120,bdd_V102[FINESS juridique],bdd_V102[Raison sociale juridique],"")</f>
        <v>ASSOCIATION HOSPITALIERE SAINTE MARIE</v>
      </c>
      <c r="E1120" s="1" t="str">
        <f>_xlfn.XLOOKUP(C1120,bdd_V102[FINESS juridique],bdd_V102[[Région du FINESS juridique ]],"")</f>
        <v>AUVERGNE-RHÔNE-ALPES</v>
      </c>
      <c r="F1120" s="1">
        <f>SUMIFS(bdd_V102[Activité combinée],bdd_V102[FINESS Géographique],A1120)</f>
        <v>309.25</v>
      </c>
      <c r="G1120" s="1" t="str">
        <f>_xlfn.XLOOKUP(A1120,bdd_V102[FINESS Géographique],bdd_V102[Validation prérequis SUN-ES],"")</f>
        <v>Non</v>
      </c>
    </row>
    <row r="1121" spans="1:7">
      <c r="A1121" s="1">
        <v>60024932</v>
      </c>
      <c r="B1121" t="str">
        <f>_xlfn.XLOOKUP(A1121,bdd_V102[FINESS Géographique],bdd_V102[[Raison sociale ]],"")</f>
        <v>HJ DU CONGRES CHS SAINTE MARIE</v>
      </c>
      <c r="C1121" s="146">
        <f>_xlfn.XLOOKUP(A1121,bdd_V102[FINESS Géographique],bdd_V102[FINESS juridique],"")</f>
        <v>630786754</v>
      </c>
      <c r="D1121" t="str">
        <f>_xlfn.XLOOKUP(C1121,bdd_V102[FINESS juridique],bdd_V102[Raison sociale juridique],"")</f>
        <v>ASSOCIATION HOSPITALIERE SAINTE MARIE</v>
      </c>
      <c r="E1121" s="1" t="str">
        <f>_xlfn.XLOOKUP(C1121,bdd_V102[FINESS juridique],bdd_V102[[Région du FINESS juridique ]],"")</f>
        <v>AUVERGNE-RHÔNE-ALPES</v>
      </c>
      <c r="F1121" s="1">
        <f>SUMIFS(bdd_V102[Activité combinée],bdd_V102[FINESS Géographique],A1121)</f>
        <v>59</v>
      </c>
      <c r="G1121" s="1" t="str">
        <f>_xlfn.XLOOKUP(A1121,bdd_V102[FINESS Géographique],bdd_V102[Validation prérequis SUN-ES],"")</f>
        <v>Non</v>
      </c>
    </row>
    <row r="1122" spans="1:7">
      <c r="A1122" s="1">
        <v>60024940</v>
      </c>
      <c r="B1122" t="str">
        <f>_xlfn.XLOOKUP(A1122,bdd_V102[FINESS Géographique],bdd_V102[[Raison sociale ]],"")</f>
        <v>HJ ATELIER THERAPEUTIQUE AGRICOLE</v>
      </c>
      <c r="C1122" s="146">
        <f>_xlfn.XLOOKUP(A1122,bdd_V102[FINESS Géographique],bdd_V102[FINESS juridique],"")</f>
        <v>630786754</v>
      </c>
      <c r="D1122" t="str">
        <f>_xlfn.XLOOKUP(C1122,bdd_V102[FINESS juridique],bdd_V102[Raison sociale juridique],"")</f>
        <v>ASSOCIATION HOSPITALIERE SAINTE MARIE</v>
      </c>
      <c r="E1122" s="1" t="str">
        <f>_xlfn.XLOOKUP(C1122,bdd_V102[FINESS juridique],bdd_V102[[Région du FINESS juridique ]],"")</f>
        <v>AUVERGNE-RHÔNE-ALPES</v>
      </c>
      <c r="F1122" s="1">
        <f>SUMIFS(bdd_V102[Activité combinée],bdd_V102[FINESS Géographique],A1122)</f>
        <v>651</v>
      </c>
      <c r="G1122" s="1" t="str">
        <f>_xlfn.XLOOKUP(A1122,bdd_V102[FINESS Géographique],bdd_V102[Validation prérequis SUN-ES],"")</f>
        <v>Non</v>
      </c>
    </row>
    <row r="1123" spans="1:7">
      <c r="A1123" s="1">
        <v>60780996</v>
      </c>
      <c r="B1123" t="str">
        <f>_xlfn.XLOOKUP(A1123,bdd_V102[FINESS Géographique],bdd_V102[[Raison sociale ]],"")</f>
        <v>CHS SAINTE MARIE NICE</v>
      </c>
      <c r="C1123" s="146">
        <f>_xlfn.XLOOKUP(A1123,bdd_V102[FINESS Géographique],bdd_V102[FINESS juridique],"")</f>
        <v>630786754</v>
      </c>
      <c r="D1123" t="str">
        <f>_xlfn.XLOOKUP(C1123,bdd_V102[FINESS juridique],bdd_V102[Raison sociale juridique],"")</f>
        <v>ASSOCIATION HOSPITALIERE SAINTE MARIE</v>
      </c>
      <c r="E1123" s="1" t="str">
        <f>_xlfn.XLOOKUP(C1123,bdd_V102[FINESS juridique],bdd_V102[[Région du FINESS juridique ]],"")</f>
        <v>AUVERGNE-RHÔNE-ALPES</v>
      </c>
      <c r="F1123" s="1">
        <f>SUMIFS(bdd_V102[Activité combinée],bdd_V102[FINESS Géographique],A1123)</f>
        <v>52976.25</v>
      </c>
      <c r="G1123" s="1" t="str">
        <f>_xlfn.XLOOKUP(A1123,bdd_V102[FINESS Géographique],bdd_V102[Validation prérequis SUN-ES],"")</f>
        <v>Oui</v>
      </c>
    </row>
    <row r="1124" spans="1:7">
      <c r="A1124" s="1">
        <v>60787587</v>
      </c>
      <c r="B1124" t="str">
        <f>_xlfn.XLOOKUP(A1124,bdd_V102[FINESS Géographique],bdd_V102[[Raison sociale ]],"")</f>
        <v>HJ SAINT MICHEL CHS SAINTE MARIE</v>
      </c>
      <c r="C1124" s="146">
        <f>_xlfn.XLOOKUP(A1124,bdd_V102[FINESS Géographique],bdd_V102[FINESS juridique],"")</f>
        <v>630786754</v>
      </c>
      <c r="D1124" t="str">
        <f>_xlfn.XLOOKUP(C1124,bdd_V102[FINESS juridique],bdd_V102[Raison sociale juridique],"")</f>
        <v>ASSOCIATION HOSPITALIERE SAINTE MARIE</v>
      </c>
      <c r="E1124" s="1" t="str">
        <f>_xlfn.XLOOKUP(C1124,bdd_V102[FINESS juridique],bdd_V102[[Région du FINESS juridique ]],"")</f>
        <v>AUVERGNE-RHÔNE-ALPES</v>
      </c>
      <c r="F1124" s="1">
        <f>SUMIFS(bdd_V102[Activité combinée],bdd_V102[FINESS Géographique],A1124)</f>
        <v>614</v>
      </c>
      <c r="G1124" s="1" t="str">
        <f>_xlfn.XLOOKUP(A1124,bdd_V102[FINESS Géographique],bdd_V102[Validation prérequis SUN-ES],"")</f>
        <v>Non</v>
      </c>
    </row>
    <row r="1125" spans="1:7">
      <c r="A1125" s="1">
        <v>60787835</v>
      </c>
      <c r="B1125" t="str">
        <f>_xlfn.XLOOKUP(A1125,bdd_V102[FINESS Géographique],bdd_V102[[Raison sociale ]],"")</f>
        <v>HJ SAINTE AGATHE CHS SAINTE MARIE</v>
      </c>
      <c r="C1125" s="146">
        <f>_xlfn.XLOOKUP(A1125,bdd_V102[FINESS Géographique],bdd_V102[FINESS juridique],"")</f>
        <v>630786754</v>
      </c>
      <c r="D1125" t="str">
        <f>_xlfn.XLOOKUP(C1125,bdd_V102[FINESS juridique],bdd_V102[Raison sociale juridique],"")</f>
        <v>ASSOCIATION HOSPITALIERE SAINTE MARIE</v>
      </c>
      <c r="E1125" s="1" t="str">
        <f>_xlfn.XLOOKUP(C1125,bdd_V102[FINESS juridique],bdd_V102[[Région du FINESS juridique ]],"")</f>
        <v>AUVERGNE-RHÔNE-ALPES</v>
      </c>
      <c r="F1125" s="1">
        <f>SUMIFS(bdd_V102[Activité combinée],bdd_V102[FINESS Géographique],A1125)</f>
        <v>2308.75</v>
      </c>
      <c r="G1125" s="1" t="str">
        <f>_xlfn.XLOOKUP(A1125,bdd_V102[FINESS Géographique],bdd_V102[Validation prérequis SUN-ES],"")</f>
        <v>Non</v>
      </c>
    </row>
    <row r="1126" spans="1:7">
      <c r="A1126" s="1">
        <v>60788379</v>
      </c>
      <c r="B1126" t="str">
        <f>_xlfn.XLOOKUP(A1126,bdd_V102[FINESS Géographique],bdd_V102[[Raison sociale ]],"")</f>
        <v>HJ CAGNES SUR MER CHS SAINTE MARIE</v>
      </c>
      <c r="C1126" s="146">
        <f>_xlfn.XLOOKUP(A1126,bdd_V102[FINESS Géographique],bdd_V102[FINESS juridique],"")</f>
        <v>630786754</v>
      </c>
      <c r="D1126" t="str">
        <f>_xlfn.XLOOKUP(C1126,bdd_V102[FINESS juridique],bdd_V102[Raison sociale juridique],"")</f>
        <v>ASSOCIATION HOSPITALIERE SAINTE MARIE</v>
      </c>
      <c r="E1126" s="1" t="str">
        <f>_xlfn.XLOOKUP(C1126,bdd_V102[FINESS juridique],bdd_V102[[Région du FINESS juridique ]],"")</f>
        <v>AUVERGNE-RHÔNE-ALPES</v>
      </c>
      <c r="F1126" s="1">
        <f>SUMIFS(bdd_V102[Activité combinée],bdd_V102[FINESS Géographique],A1126)</f>
        <v>1036.75</v>
      </c>
      <c r="G1126" s="1" t="str">
        <f>_xlfn.XLOOKUP(A1126,bdd_V102[FINESS Géographique],bdd_V102[Validation prérequis SUN-ES],"")</f>
        <v>Non</v>
      </c>
    </row>
    <row r="1127" spans="1:7">
      <c r="A1127" s="1">
        <v>60788577</v>
      </c>
      <c r="B1127" t="str">
        <f>_xlfn.XLOOKUP(A1127,bdd_V102[FINESS Géographique],bdd_V102[[Raison sociale ]],"")</f>
        <v>HJ RAIMBALDI CHS SAINTE MARIE</v>
      </c>
      <c r="C1127" s="146">
        <f>_xlfn.XLOOKUP(A1127,bdd_V102[FINESS Géographique],bdd_V102[FINESS juridique],"")</f>
        <v>630786754</v>
      </c>
      <c r="D1127" t="str">
        <f>_xlfn.XLOOKUP(C1127,bdd_V102[FINESS juridique],bdd_V102[Raison sociale juridique],"")</f>
        <v>ASSOCIATION HOSPITALIERE SAINTE MARIE</v>
      </c>
      <c r="E1127" s="1" t="str">
        <f>_xlfn.XLOOKUP(C1127,bdd_V102[FINESS juridique],bdd_V102[[Région du FINESS juridique ]],"")</f>
        <v>AUVERGNE-RHÔNE-ALPES</v>
      </c>
      <c r="F1127" s="1">
        <f>SUMIFS(bdd_V102[Activité combinée],bdd_V102[FINESS Géographique],A1127)</f>
        <v>1307.25</v>
      </c>
      <c r="G1127" s="1" t="str">
        <f>_xlfn.XLOOKUP(A1127,bdd_V102[FINESS Géographique],bdd_V102[Validation prérequis SUN-ES],"")</f>
        <v>Non</v>
      </c>
    </row>
    <row r="1128" spans="1:7">
      <c r="A1128" s="1">
        <v>640780185</v>
      </c>
      <c r="B1128" t="str">
        <f>_xlfn.XLOOKUP(A1128,bdd_V102[FINESS Géographique],bdd_V102[[Raison sociale ]],"")</f>
        <v>CTRE. READAP. FONCT. LES EMBRUNS</v>
      </c>
      <c r="C1128" s="146">
        <f>_xlfn.XLOOKUP(A1128,bdd_V102[FINESS Géographique],bdd_V102[FINESS juridique],"")</f>
        <v>640000089</v>
      </c>
      <c r="D1128" t="str">
        <f>_xlfn.XLOOKUP(C1128,bdd_V102[FINESS juridique],bdd_V102[Raison sociale juridique],"")</f>
        <v>ASSOC INST HEL MAR DOCT PEYRET</v>
      </c>
      <c r="E1128" s="1" t="str">
        <f>_xlfn.XLOOKUP(C1128,bdd_V102[FINESS juridique],bdd_V102[[Région du FINESS juridique ]],"")</f>
        <v>NOUVELLE-AQUITAINE</v>
      </c>
      <c r="F1128" s="1">
        <f>SUMIFS(bdd_V102[Activité combinée],bdd_V102[FINESS Géographique],A1128)</f>
        <v>15194.5</v>
      </c>
      <c r="G1128" s="1" t="str">
        <f>_xlfn.XLOOKUP(A1128,bdd_V102[FINESS Géographique],bdd_V102[Validation prérequis SUN-ES],"")</f>
        <v>Oui</v>
      </c>
    </row>
    <row r="1129" spans="1:7">
      <c r="A1129" s="1">
        <v>640780268</v>
      </c>
      <c r="B1129" t="str">
        <f>_xlfn.XLOOKUP(A1129,bdd_V102[FINESS Géographique],bdd_V102[[Raison sociale ]],"")</f>
        <v>CLINIQUE DELAY</v>
      </c>
      <c r="C1129" s="146">
        <f>_xlfn.XLOOKUP(A1129,bdd_V102[FINESS Géographique],bdd_V102[FINESS juridique],"")</f>
        <v>640000113</v>
      </c>
      <c r="D1129" t="str">
        <f>_xlfn.XLOOKUP(C1129,bdd_V102[FINESS juridique],bdd_V102[Raison sociale juridique],"")</f>
        <v>SAS CLINIQUE DELAY</v>
      </c>
      <c r="E1129" s="1" t="str">
        <f>_xlfn.XLOOKUP(C1129,bdd_V102[FINESS juridique],bdd_V102[[Région du FINESS juridique ]],"")</f>
        <v>NOUVELLE-AQUITAINE</v>
      </c>
      <c r="F1129" s="1">
        <f>SUMIFS(bdd_V102[Activité combinée],bdd_V102[FINESS Géographique],A1129)</f>
        <v>18619.5</v>
      </c>
      <c r="G1129" s="1" t="str">
        <f>_xlfn.XLOOKUP(A1129,bdd_V102[FINESS Géographique],bdd_V102[Validation prérequis SUN-ES],"")</f>
        <v>Oui</v>
      </c>
    </row>
    <row r="1130" spans="1:7">
      <c r="A1130" s="1">
        <v>640789640</v>
      </c>
      <c r="B1130" t="str">
        <f>_xlfn.XLOOKUP(A1130,bdd_V102[FINESS Géographique],bdd_V102[[Raison sociale ]],"")</f>
        <v>CENTRE HEMODIALYSE CLINIQUE DELAY</v>
      </c>
      <c r="C1130" s="146">
        <f>_xlfn.XLOOKUP(A1130,bdd_V102[FINESS Géographique],bdd_V102[FINESS juridique],"")</f>
        <v>640000113</v>
      </c>
      <c r="D1130" t="str">
        <f>_xlfn.XLOOKUP(C1130,bdd_V102[FINESS juridique],bdd_V102[Raison sociale juridique],"")</f>
        <v>SAS CLINIQUE DELAY</v>
      </c>
      <c r="E1130" s="1" t="str">
        <f>_xlfn.XLOOKUP(C1130,bdd_V102[FINESS juridique],bdd_V102[[Région du FINESS juridique ]],"")</f>
        <v>NOUVELLE-AQUITAINE</v>
      </c>
      <c r="F1130" s="1">
        <f>SUMIFS(bdd_V102[Activité combinée],bdd_V102[FINESS Géographique],A1130)</f>
        <v>9967.5</v>
      </c>
      <c r="G1130" s="1" t="str">
        <f>_xlfn.XLOOKUP(A1130,bdd_V102[FINESS Géographique],bdd_V102[Validation prérequis SUN-ES],"")</f>
        <v>Non</v>
      </c>
    </row>
    <row r="1131" spans="1:7">
      <c r="A1131" s="1">
        <v>640780409</v>
      </c>
      <c r="B1131" t="str">
        <f>_xlfn.XLOOKUP(A1131,bdd_V102[FINESS Géographique],bdd_V102[[Raison sociale ]],"")</f>
        <v>CLINIQUE MIRAMBEAU</v>
      </c>
      <c r="C1131" s="146">
        <f>_xlfn.XLOOKUP(A1131,bdd_V102[FINESS Géographique],bdd_V102[FINESS juridique],"")</f>
        <v>640000154</v>
      </c>
      <c r="D1131" t="str">
        <f>_xlfn.XLOOKUP(C1131,bdd_V102[FINESS juridique],bdd_V102[Raison sociale juridique],"")</f>
        <v>SARL CLINIQUE MIRAMBEAU</v>
      </c>
      <c r="E1131" s="1" t="str">
        <f>_xlfn.XLOOKUP(C1131,bdd_V102[FINESS juridique],bdd_V102[[Région du FINESS juridique ]],"")</f>
        <v>NOUVELLE-AQUITAINE</v>
      </c>
      <c r="F1131" s="1">
        <f>SUMIFS(bdd_V102[Activité combinée],bdd_V102[FINESS Géographique],A1131)</f>
        <v>13755.25</v>
      </c>
      <c r="G1131" s="1" t="str">
        <f>_xlfn.XLOOKUP(A1131,bdd_V102[FINESS Géographique],bdd_V102[Validation prérequis SUN-ES],"")</f>
        <v>Oui</v>
      </c>
    </row>
    <row r="1132" spans="1:7">
      <c r="A1132" s="1">
        <v>640780490</v>
      </c>
      <c r="B1132" t="str">
        <f>_xlfn.XLOOKUP(A1132,bdd_V102[FINESS Géographique],bdd_V102[[Raison sociale ]],"")</f>
        <v>CAPIO CLINIQUE AGUILERA</v>
      </c>
      <c r="C1132" s="146">
        <f>_xlfn.XLOOKUP(A1132,bdd_V102[FINESS Géographique],bdd_V102[FINESS juridique],"")</f>
        <v>640000212</v>
      </c>
      <c r="D1132" t="str">
        <f>_xlfn.XLOOKUP(C1132,bdd_V102[FINESS juridique],bdd_V102[Raison sociale juridique],"")</f>
        <v>SAS CLINIQUE AGUILERA</v>
      </c>
      <c r="E1132" s="1" t="str">
        <f>_xlfn.XLOOKUP(C1132,bdd_V102[FINESS juridique],bdd_V102[[Région du FINESS juridique ]],"")</f>
        <v>NOUVELLE-AQUITAINE</v>
      </c>
      <c r="F1132" s="1">
        <f>SUMIFS(bdd_V102[Activité combinée],bdd_V102[FINESS Géographique],A1132)</f>
        <v>47841</v>
      </c>
      <c r="G1132" s="1" t="str">
        <f>_xlfn.XLOOKUP(A1132,bdd_V102[FINESS Géographique],bdd_V102[Validation prérequis SUN-ES],"")</f>
        <v>Oui</v>
      </c>
    </row>
    <row r="1133" spans="1:7">
      <c r="A1133" s="1">
        <v>640780557</v>
      </c>
      <c r="B1133" t="str">
        <f>_xlfn.XLOOKUP(A1133,bdd_V102[FINESS Géographique],bdd_V102[[Raison sociale ]],"")</f>
        <v>CENTRE MEDICAL TOKI EDER</v>
      </c>
      <c r="C1133" s="146">
        <f>_xlfn.XLOOKUP(A1133,bdd_V102[FINESS Géographique],bdd_V102[FINESS juridique],"")</f>
        <v>640000238</v>
      </c>
      <c r="D1133" t="str">
        <f>_xlfn.XLOOKUP(C1133,bdd_V102[FINESS juridique],bdd_V102[Raison sociale juridique],"")</f>
        <v>ASSOCIATION CENTRE MEDICAL TOKI EDER</v>
      </c>
      <c r="E1133" s="1" t="str">
        <f>_xlfn.XLOOKUP(C1133,bdd_V102[FINESS juridique],bdd_V102[[Région du FINESS juridique ]],"")</f>
        <v>NOUVELLE-AQUITAINE</v>
      </c>
      <c r="F1133" s="1">
        <f>SUMIFS(bdd_V102[Activité combinée],bdd_V102[FINESS Géographique],A1133)</f>
        <v>17942</v>
      </c>
      <c r="G1133" s="1" t="str">
        <f>_xlfn.XLOOKUP(A1133,bdd_V102[FINESS Géographique],bdd_V102[Validation prérequis SUN-ES],"")</f>
        <v>Oui</v>
      </c>
    </row>
    <row r="1134" spans="1:7">
      <c r="A1134" s="1">
        <v>640780581</v>
      </c>
      <c r="B1134" t="str">
        <f>_xlfn.XLOOKUP(A1134,bdd_V102[FINESS Géographique],bdd_V102[[Raison sociale ]],"")</f>
        <v>CENTRE DE PNEUMOLOGIE LES TERRASSES</v>
      </c>
      <c r="C1134" s="146">
        <f>_xlfn.XLOOKUP(A1134,bdd_V102[FINESS Géographique],bdd_V102[FINESS juridique],"")</f>
        <v>640000253</v>
      </c>
      <c r="D1134" t="str">
        <f>_xlfn.XLOOKUP(C1134,bdd_V102[FINESS juridique],bdd_V102[Raison sociale juridique],"")</f>
        <v>STE D'EXPLOIT. DU CENTRE LES TERRASSES</v>
      </c>
      <c r="E1134" s="1" t="str">
        <f>_xlfn.XLOOKUP(C1134,bdd_V102[FINESS juridique],bdd_V102[[Région du FINESS juridique ]],"")</f>
        <v>NOUVELLE-AQUITAINE</v>
      </c>
      <c r="F1134" s="1">
        <f>SUMIFS(bdd_V102[Activité combinée],bdd_V102[FINESS Géographique],A1134)</f>
        <v>10232</v>
      </c>
      <c r="G1134" s="1" t="str">
        <f>_xlfn.XLOOKUP(A1134,bdd_V102[FINESS Géographique],bdd_V102[Validation prérequis SUN-ES],"")</f>
        <v>Oui</v>
      </c>
    </row>
    <row r="1135" spans="1:7">
      <c r="A1135" s="1">
        <v>640780623</v>
      </c>
      <c r="B1135" t="str">
        <f>_xlfn.XLOOKUP(A1135,bdd_V102[FINESS Géographique],bdd_V102[[Raison sociale ]],"")</f>
        <v>CENTRE MEDICAL ANNIE ENIA</v>
      </c>
      <c r="C1135" s="146">
        <f>_xlfn.XLOOKUP(A1135,bdd_V102[FINESS Géographique],bdd_V102[FINESS juridique],"")</f>
        <v>640000287</v>
      </c>
      <c r="D1135" t="str">
        <f>_xlfn.XLOOKUP(C1135,bdd_V102[FINESS juridique],bdd_V102[Raison sociale juridique],"")</f>
        <v>SARL TROTOT</v>
      </c>
      <c r="E1135" s="1" t="str">
        <f>_xlfn.XLOOKUP(C1135,bdd_V102[FINESS juridique],bdd_V102[[Région du FINESS juridique ]],"")</f>
        <v>NOUVELLE-AQUITAINE</v>
      </c>
      <c r="F1135" s="1">
        <f>SUMIFS(bdd_V102[Activité combinée],bdd_V102[FINESS Géographique],A1135)</f>
        <v>12483</v>
      </c>
      <c r="G1135" s="1" t="str">
        <f>_xlfn.XLOOKUP(A1135,bdd_V102[FINESS Géographique],bdd_V102[Validation prérequis SUN-ES],"")</f>
        <v>Oui</v>
      </c>
    </row>
    <row r="1136" spans="1:7">
      <c r="A1136" s="1">
        <v>640780631</v>
      </c>
      <c r="B1136" t="str">
        <f>_xlfn.XLOOKUP(A1136,bdd_V102[FINESS Géographique],bdd_V102[[Raison sociale ]],"")</f>
        <v>CENTRE GRANCHER CYRANO</v>
      </c>
      <c r="C1136" s="146">
        <f>_xlfn.XLOOKUP(A1136,bdd_V102[FINESS Géographique],bdd_V102[FINESS juridique],"")</f>
        <v>640000295</v>
      </c>
      <c r="D1136" t="str">
        <f>_xlfn.XLOOKUP(C1136,bdd_V102[FINESS juridique],bdd_V102[Raison sociale juridique],"")</f>
        <v>CENTRE GRANCHER CYRANO</v>
      </c>
      <c r="E1136" s="1" t="str">
        <f>_xlfn.XLOOKUP(C1136,bdd_V102[FINESS juridique],bdd_V102[[Région du FINESS juridique ]],"")</f>
        <v>NOUVELLE-AQUITAINE</v>
      </c>
      <c r="F1136" s="1">
        <f>SUMIFS(bdd_V102[Activité combinée],bdd_V102[FINESS Géographique],A1136)</f>
        <v>18809</v>
      </c>
      <c r="G1136" s="1" t="str">
        <f>_xlfn.XLOOKUP(A1136,bdd_V102[FINESS Géographique],bdd_V102[Validation prérequis SUN-ES],"")</f>
        <v>Oui</v>
      </c>
    </row>
    <row r="1137" spans="1:7">
      <c r="A1137" s="1">
        <v>640780649</v>
      </c>
      <c r="B1137" t="str">
        <f>_xlfn.XLOOKUP(A1137,bdd_V102[FINESS Géographique],bdd_V102[[Raison sociale ]],"")</f>
        <v>CENTRE MEDICAL LANDOUZY</v>
      </c>
      <c r="C1137" s="146">
        <f>_xlfn.XLOOKUP(A1137,bdd_V102[FINESS Géographique],bdd_V102[FINESS juridique],"")</f>
        <v>640000303</v>
      </c>
      <c r="D1137" t="str">
        <f>_xlfn.XLOOKUP(C1137,bdd_V102[FINESS juridique],bdd_V102[Raison sociale juridique],"")</f>
        <v>SAS CENTRE MEDICAL LANDOUZY</v>
      </c>
      <c r="E1137" s="1" t="str">
        <f>_xlfn.XLOOKUP(C1137,bdd_V102[FINESS juridique],bdd_V102[[Région du FINESS juridique ]],"")</f>
        <v>NOUVELLE-AQUITAINE</v>
      </c>
      <c r="F1137" s="1">
        <f>SUMIFS(bdd_V102[Activité combinée],bdd_V102[FINESS Géographique],A1137)</f>
        <v>10926.5</v>
      </c>
      <c r="G1137" s="1" t="str">
        <f>_xlfn.XLOOKUP(A1137,bdd_V102[FINESS Géographique],bdd_V102[Validation prérequis SUN-ES],"")</f>
        <v>Oui</v>
      </c>
    </row>
    <row r="1138" spans="1:7">
      <c r="A1138" s="1">
        <v>640780672</v>
      </c>
      <c r="B1138" t="str">
        <f>_xlfn.XLOOKUP(A1138,bdd_V102[FINESS Géographique],bdd_V102[[Raison sociale ]],"")</f>
        <v>CLINIQUE MARIENIA</v>
      </c>
      <c r="C1138" s="146">
        <f>_xlfn.XLOOKUP(A1138,bdd_V102[FINESS Géographique],bdd_V102[FINESS juridique],"")</f>
        <v>640000337</v>
      </c>
      <c r="D1138" t="str">
        <f>_xlfn.XLOOKUP(C1138,bdd_V102[FINESS juridique],bdd_V102[Raison sociale juridique],"")</f>
        <v>MARIENIA SA</v>
      </c>
      <c r="E1138" s="1" t="str">
        <f>_xlfn.XLOOKUP(C1138,bdd_V102[FINESS juridique],bdd_V102[[Région du FINESS juridique ]],"")</f>
        <v>NOUVELLE-AQUITAINE</v>
      </c>
      <c r="F1138" s="1">
        <f>SUMIFS(bdd_V102[Activité combinée],bdd_V102[FINESS Géographique],A1138)</f>
        <v>21443</v>
      </c>
      <c r="G1138" s="1" t="str">
        <f>_xlfn.XLOOKUP(A1138,bdd_V102[FINESS Géographique],bdd_V102[Validation prérequis SUN-ES],"")</f>
        <v>Oui</v>
      </c>
    </row>
    <row r="1139" spans="1:7">
      <c r="A1139" s="1">
        <v>640780748</v>
      </c>
      <c r="B1139" t="str">
        <f>_xlfn.XLOOKUP(A1139,bdd_V102[FINESS Géographique],bdd_V102[[Raison sociale ]],"")</f>
        <v>POLYCLINIQUE CÔTE BASQUE SUD</v>
      </c>
      <c r="C1139" s="146">
        <f>_xlfn.XLOOKUP(A1139,bdd_V102[FINESS Géographique],bdd_V102[FINESS juridique],"")</f>
        <v>640000360</v>
      </c>
      <c r="D1139" t="str">
        <f>_xlfn.XLOOKUP(C1139,bdd_V102[FINESS juridique],bdd_V102[Raison sociale juridique],"")</f>
        <v>SA POLYCLINIQUE COTE BASQUE SUD</v>
      </c>
      <c r="E1139" s="1" t="str">
        <f>_xlfn.XLOOKUP(C1139,bdd_V102[FINESS juridique],bdd_V102[[Région du FINESS juridique ]],"")</f>
        <v>NOUVELLE-AQUITAINE</v>
      </c>
      <c r="F1139" s="1">
        <f>SUMIFS(bdd_V102[Activité combinée],bdd_V102[FINESS Géographique],A1139)</f>
        <v>33164.5</v>
      </c>
      <c r="G1139" s="1" t="str">
        <f>_xlfn.XLOOKUP(A1139,bdd_V102[FINESS Géographique],bdd_V102[Validation prérequis SUN-ES],"")</f>
        <v>Oui</v>
      </c>
    </row>
    <row r="1140" spans="1:7">
      <c r="A1140" s="1">
        <v>640780938</v>
      </c>
      <c r="B1140" t="str">
        <f>_xlfn.XLOOKUP(A1140,bdd_V102[FINESS Géographique],bdd_V102[[Raison sociale ]],"")</f>
        <v>POLYCLINIQUE PAU PYRENEES SITE MARZET</v>
      </c>
      <c r="C1140" s="146">
        <f>_xlfn.XLOOKUP(A1140,bdd_V102[FINESS Géographique],bdd_V102[FINESS juridique],"")</f>
        <v>640000469</v>
      </c>
      <c r="D1140" t="str">
        <f>_xlfn.XLOOKUP(C1140,bdd_V102[FINESS juridique],bdd_V102[Raison sociale juridique],"")</f>
        <v>SAS POLYCLINIQUE DE NAVARRE</v>
      </c>
      <c r="E1140" s="1" t="str">
        <f>_xlfn.XLOOKUP(C1140,bdd_V102[FINESS juridique],bdd_V102[[Région du FINESS juridique ]],"")</f>
        <v>NOUVELLE-AQUITAINE</v>
      </c>
      <c r="F1140" s="1">
        <f>SUMIFS(bdd_V102[Activité combinée],bdd_V102[FINESS Géographique],A1140)</f>
        <v>30192.5</v>
      </c>
      <c r="G1140" s="1" t="str">
        <f>_xlfn.XLOOKUP(A1140,bdd_V102[FINESS Géographique],bdd_V102[Validation prérequis SUN-ES],"")</f>
        <v>Oui</v>
      </c>
    </row>
    <row r="1141" spans="1:7">
      <c r="A1141" s="1">
        <v>640780946</v>
      </c>
      <c r="B1141" t="str">
        <f>_xlfn.XLOOKUP(A1141,bdd_V102[FINESS Géographique],bdd_V102[[Raison sociale ]],"")</f>
        <v>POLYCLINIQUE PAU PYRENEES SITE NAVARRE</v>
      </c>
      <c r="C1141" s="146">
        <f>_xlfn.XLOOKUP(A1141,bdd_V102[FINESS Géographique],bdd_V102[FINESS juridique],"")</f>
        <v>640000469</v>
      </c>
      <c r="D1141" t="str">
        <f>_xlfn.XLOOKUP(C1141,bdd_V102[FINESS juridique],bdd_V102[Raison sociale juridique],"")</f>
        <v>SAS POLYCLINIQUE DE NAVARRE</v>
      </c>
      <c r="E1141" s="1" t="str">
        <f>_xlfn.XLOOKUP(C1141,bdd_V102[FINESS juridique],bdd_V102[[Région du FINESS juridique ]],"")</f>
        <v>NOUVELLE-AQUITAINE</v>
      </c>
      <c r="F1141" s="1">
        <f>SUMIFS(bdd_V102[Activité combinée],bdd_V102[FINESS Géographique],A1141)</f>
        <v>56057.5</v>
      </c>
      <c r="G1141" s="1" t="str">
        <f>_xlfn.XLOOKUP(A1141,bdd_V102[FINESS Géographique],bdd_V102[Validation prérequis SUN-ES],"")</f>
        <v>Oui</v>
      </c>
    </row>
    <row r="1142" spans="1:7">
      <c r="A1142" s="1">
        <v>640781225</v>
      </c>
      <c r="B1142" t="str">
        <f>_xlfn.XLOOKUP(A1142,bdd_V102[FINESS Géographique],bdd_V102[[Raison sociale ]],"")</f>
        <v>CLINIQUE MEDICALE CARDIOLOGIQUE ARESSY</v>
      </c>
      <c r="C1142" s="146">
        <f>_xlfn.XLOOKUP(A1142,bdd_V102[FINESS Géographique],bdd_V102[FINESS juridique],"")</f>
        <v>640000568</v>
      </c>
      <c r="D1142" t="str">
        <f>_xlfn.XLOOKUP(C1142,bdd_V102[FINESS juridique],bdd_V102[Raison sociale juridique],"")</f>
        <v>SAS STE NELLE EXPLOIT CLIN CARDIO.</v>
      </c>
      <c r="E1142" s="1" t="str">
        <f>_xlfn.XLOOKUP(C1142,bdd_V102[FINESS juridique],bdd_V102[[Région du FINESS juridique ]],"")</f>
        <v>NOUVELLE-AQUITAINE</v>
      </c>
      <c r="F1142" s="1">
        <f>SUMIFS(bdd_V102[Activité combinée],bdd_V102[FINESS Géographique],A1142)</f>
        <v>29866.5</v>
      </c>
      <c r="G1142" s="1" t="str">
        <f>_xlfn.XLOOKUP(A1142,bdd_V102[FINESS Géographique],bdd_V102[Validation prérequis SUN-ES],"")</f>
        <v>Oui</v>
      </c>
    </row>
    <row r="1143" spans="1:7">
      <c r="A1143" s="1">
        <v>640792305</v>
      </c>
      <c r="B1143" t="str">
        <f>_xlfn.XLOOKUP(A1143,bdd_V102[FINESS Géographique],bdd_V102[[Raison sociale ]],"")</f>
        <v>MAISON  SAINT-ANTOINE</v>
      </c>
      <c r="C1143" s="146">
        <f>_xlfn.XLOOKUP(A1143,bdd_V102[FINESS Géographique],bdd_V102[FINESS juridique],"")</f>
        <v>640000626</v>
      </c>
      <c r="D1143" t="str">
        <f>_xlfn.XLOOKUP(C1143,bdd_V102[FINESS juridique],bdd_V102[Raison sociale juridique],"")</f>
        <v>ASSOCIATION SAINT ANTOINE</v>
      </c>
      <c r="E1143" s="1" t="str">
        <f>_xlfn.XLOOKUP(C1143,bdd_V102[FINESS juridique],bdd_V102[[Région du FINESS juridique ]],"")</f>
        <v>NOUVELLE-AQUITAINE</v>
      </c>
      <c r="F1143" s="1">
        <f>SUMIFS(bdd_V102[Activité combinée],bdd_V102[FINESS Géographique],A1143)</f>
        <v>2233.5</v>
      </c>
      <c r="G1143" s="1" t="str">
        <f>_xlfn.XLOOKUP(A1143,bdd_V102[FINESS Géographique],bdd_V102[Validation prérequis SUN-ES],"")</f>
        <v>Non</v>
      </c>
    </row>
    <row r="1144" spans="1:7">
      <c r="A1144" s="1">
        <v>640787149</v>
      </c>
      <c r="B1144" t="str">
        <f>_xlfn.XLOOKUP(A1144,bdd_V102[FINESS Géographique],bdd_V102[[Raison sociale ]],"")</f>
        <v>CRF EN MILIEU THERMAL</v>
      </c>
      <c r="C1144" s="146">
        <f>_xlfn.XLOOKUP(A1144,bdd_V102[FINESS Géographique],bdd_V102[FINESS juridique],"")</f>
        <v>640001681</v>
      </c>
      <c r="D1144" t="str">
        <f>_xlfn.XLOOKUP(C1144,bdd_V102[FINESS juridique],bdd_V102[Raison sociale juridique],"")</f>
        <v>CENTRE DE REEDUCATION FONCTIONNELLE</v>
      </c>
      <c r="E1144" s="1" t="str">
        <f>_xlfn.XLOOKUP(C1144,bdd_V102[FINESS juridique],bdd_V102[[Région du FINESS juridique ]],"")</f>
        <v>NOUVELLE-AQUITAINE</v>
      </c>
      <c r="F1144" s="1">
        <f>SUMIFS(bdd_V102[Activité combinée],bdd_V102[FINESS Géographique],A1144)</f>
        <v>12235.5</v>
      </c>
      <c r="G1144" s="1" t="str">
        <f>_xlfn.XLOOKUP(A1144,bdd_V102[FINESS Géographique],bdd_V102[Validation prérequis SUN-ES],"")</f>
        <v>Non</v>
      </c>
    </row>
    <row r="1145" spans="1:7">
      <c r="A1145" s="1">
        <v>640789426</v>
      </c>
      <c r="B1145" t="str">
        <f>_xlfn.XLOOKUP(A1145,bdd_V102[FINESS Géographique],bdd_V102[[Raison sociale ]],"")</f>
        <v>CLINIQUE DE L'OSSAU</v>
      </c>
      <c r="C1145" s="146">
        <f>_xlfn.XLOOKUP(A1145,bdd_V102[FINESS Géographique],bdd_V102[FINESS juridique],"")</f>
        <v>640003497</v>
      </c>
      <c r="D1145" t="str">
        <f>_xlfn.XLOOKUP(C1145,bdd_V102[FINESS juridique],bdd_V102[Raison sociale juridique],"")</f>
        <v>SAS LES ACACIAS</v>
      </c>
      <c r="E1145" s="1" t="str">
        <f>_xlfn.XLOOKUP(C1145,bdd_V102[FINESS juridique],bdd_V102[[Région du FINESS juridique ]],"")</f>
        <v>NOUVELLE-AQUITAINE</v>
      </c>
      <c r="F1145" s="1">
        <f>SUMIFS(bdd_V102[Activité combinée],bdd_V102[FINESS Géographique],A1145)</f>
        <v>12757.5</v>
      </c>
      <c r="G1145" s="1" t="str">
        <f>_xlfn.XLOOKUP(A1145,bdd_V102[FINESS Géographique],bdd_V102[Validation prérequis SUN-ES],"")</f>
        <v>Oui</v>
      </c>
    </row>
    <row r="1146" spans="1:7">
      <c r="A1146" s="1">
        <v>640789699</v>
      </c>
      <c r="B1146" t="str">
        <f>_xlfn.XLOOKUP(A1146,bdd_V102[FINESS Géographique],bdd_V102[[Raison sociale ]],"")</f>
        <v>HAD SANTE SERVICE BAYONNE ET REGION</v>
      </c>
      <c r="C1146" s="146">
        <f>_xlfn.XLOOKUP(A1146,bdd_V102[FINESS Géographique],bdd_V102[FINESS juridique],"")</f>
        <v>640003570</v>
      </c>
      <c r="D1146" t="str">
        <f>_xlfn.XLOOKUP(C1146,bdd_V102[FINESS juridique],bdd_V102[Raison sociale juridique],"")</f>
        <v>SANTE SERVICE BAYONNE</v>
      </c>
      <c r="E1146" s="1" t="str">
        <f>_xlfn.XLOOKUP(C1146,bdd_V102[FINESS juridique],bdd_V102[[Région du FINESS juridique ]],"")</f>
        <v>NOUVELLE-AQUITAINE</v>
      </c>
      <c r="F1146" s="1">
        <f>SUMIFS(bdd_V102[Activité combinée],bdd_V102[FINESS Géographique],A1146)</f>
        <v>18122.5</v>
      </c>
      <c r="G1146" s="1" t="str">
        <f>_xlfn.XLOOKUP(A1146,bdd_V102[FINESS Géographique],bdd_V102[Validation prérequis SUN-ES],"")</f>
        <v>Oui</v>
      </c>
    </row>
    <row r="1147" spans="1:7">
      <c r="A1147" s="1">
        <v>640018255</v>
      </c>
      <c r="B1147" t="str">
        <f>_xlfn.XLOOKUP(A1147,bdd_V102[FINESS Géographique],bdd_V102[[Raison sociale ]],"")</f>
        <v>CLINIQUE CHATEAU CARADOC</v>
      </c>
      <c r="C1147" s="146">
        <f>_xlfn.XLOOKUP(A1147,bdd_V102[FINESS Géographique],bdd_V102[FINESS juridique],"")</f>
        <v>640007019</v>
      </c>
      <c r="D1147" t="str">
        <f>_xlfn.XLOOKUP(C1147,bdd_V102[FINESS juridique],bdd_V102[Raison sociale juridique],"")</f>
        <v>CLINIQUE CHATEAU CARADOC</v>
      </c>
      <c r="E1147" s="1" t="str">
        <f>_xlfn.XLOOKUP(C1147,bdd_V102[FINESS juridique],bdd_V102[[Région du FINESS juridique ]],"")</f>
        <v>NOUVELLE-AQUITAINE</v>
      </c>
      <c r="F1147" s="1">
        <f>SUMIFS(bdd_V102[Activité combinée],bdd_V102[FINESS Géographique],A1147)</f>
        <v>26811.75</v>
      </c>
      <c r="G1147" s="1" t="str">
        <f>_xlfn.XLOOKUP(A1147,bdd_V102[FINESS Géographique],bdd_V102[Validation prérequis SUN-ES],"")</f>
        <v>Oui</v>
      </c>
    </row>
    <row r="1148" spans="1:7">
      <c r="A1148" s="1">
        <v>400780383</v>
      </c>
      <c r="B1148" t="str">
        <f>_xlfn.XLOOKUP(A1148,bdd_V102[FINESS Géographique],bdd_V102[[Raison sociale ]],"")</f>
        <v>SMR SAINT LOUIS</v>
      </c>
      <c r="C1148" s="146">
        <f>_xlfn.XLOOKUP(A1148,bdd_V102[FINESS Géographique],bdd_V102[FINESS juridique],"")</f>
        <v>640010328</v>
      </c>
      <c r="D1148" t="str">
        <f>_xlfn.XLOOKUP(C1148,bdd_V102[FINESS juridique],bdd_V102[Raison sociale juridique],"")</f>
        <v>ASSOCIATION MISSIONS PERE CESTAC</v>
      </c>
      <c r="E1148" s="1" t="str">
        <f>_xlfn.XLOOKUP(C1148,bdd_V102[FINESS juridique],bdd_V102[[Région du FINESS juridique ]],"")</f>
        <v>NOUVELLE-AQUITAINE</v>
      </c>
      <c r="F1148" s="1">
        <f>SUMIFS(bdd_V102[Activité combinée],bdd_V102[FINESS Géographique],A1148)</f>
        <v>5607</v>
      </c>
      <c r="G1148" s="1" t="str">
        <f>_xlfn.XLOOKUP(A1148,bdd_V102[FINESS Géographique],bdd_V102[Validation prérequis SUN-ES],"")</f>
        <v>Non</v>
      </c>
    </row>
    <row r="1149" spans="1:7">
      <c r="A1149" s="1">
        <v>640010518</v>
      </c>
      <c r="B1149" t="str">
        <f>_xlfn.XLOOKUP(A1149,bdd_V102[FINESS Géographique],bdd_V102[[Raison sociale ]],"")</f>
        <v>CLINIQUE D'URSUYA</v>
      </c>
      <c r="C1149" s="146">
        <f>_xlfn.XLOOKUP(A1149,bdd_V102[FINESS Géographique],bdd_V102[FINESS juridique],"")</f>
        <v>640010468</v>
      </c>
      <c r="D1149" t="str">
        <f>_xlfn.XLOOKUP(C1149,bdd_V102[FINESS juridique],bdd_V102[Raison sociale juridique],"")</f>
        <v>SAS FRANCLET</v>
      </c>
      <c r="E1149" s="1" t="str">
        <f>_xlfn.XLOOKUP(C1149,bdd_V102[FINESS juridique],bdd_V102[[Région du FINESS juridique ]],"")</f>
        <v>NOUVELLE-AQUITAINE</v>
      </c>
      <c r="F1149" s="1">
        <f>SUMIFS(bdd_V102[Activité combinée],bdd_V102[FINESS Géographique],A1149)</f>
        <v>12644.5</v>
      </c>
      <c r="G1149" s="1" t="str">
        <f>_xlfn.XLOOKUP(A1149,bdd_V102[FINESS Géographique],bdd_V102[Validation prérequis SUN-ES],"")</f>
        <v>Non</v>
      </c>
    </row>
    <row r="1150" spans="1:7">
      <c r="A1150" s="1">
        <v>640016580</v>
      </c>
      <c r="B1150" t="str">
        <f>_xlfn.XLOOKUP(A1150,bdd_V102[FINESS Géographique],bdd_V102[[Raison sociale ]],"")</f>
        <v>CENTRE DE CARDIOLOGIE DU PAYS BASQUE</v>
      </c>
      <c r="C1150" s="146">
        <f>_xlfn.XLOOKUP(A1150,bdd_V102[FINESS Géographique],bdd_V102[FINESS juridique],"")</f>
        <v>640010658</v>
      </c>
      <c r="D1150" t="str">
        <f>_xlfn.XLOOKUP(C1150,bdd_V102[FINESS juridique],bdd_V102[Raison sociale juridique],"")</f>
        <v>GCS CENTRE CARDIOLOGIE DU PAYS BASQUE</v>
      </c>
      <c r="E1150" s="1" t="str">
        <f>_xlfn.XLOOKUP(C1150,bdd_V102[FINESS juridique],bdd_V102[[Région du FINESS juridique ]],"")</f>
        <v>NOUVELLE-AQUITAINE</v>
      </c>
      <c r="F1150" s="1">
        <f>SUMIFS(bdd_V102[Activité combinée],bdd_V102[FINESS Géographique],A1150)</f>
        <v>23234</v>
      </c>
      <c r="G1150" s="1" t="str">
        <f>_xlfn.XLOOKUP(A1150,bdd_V102[FINESS Géographique],bdd_V102[Validation prérequis SUN-ES],"")</f>
        <v>Oui</v>
      </c>
    </row>
    <row r="1151" spans="1:7">
      <c r="A1151" s="1">
        <v>640013298</v>
      </c>
      <c r="B1151" t="str">
        <f>_xlfn.XLOOKUP(A1151,bdd_V102[FINESS Géographique],bdd_V102[[Raison sociale ]],"")</f>
        <v>HAD BEARN ET SOULE</v>
      </c>
      <c r="C1151" s="146">
        <f>_xlfn.XLOOKUP(A1151,bdd_V102[FINESS Géographique],bdd_V102[FINESS juridique],"")</f>
        <v>640011508</v>
      </c>
      <c r="D1151" t="str">
        <f>_xlfn.XLOOKUP(C1151,bdd_V102[FINESS juridique],bdd_V102[Raison sociale juridique],"")</f>
        <v>ASS. HOSPIT A DOM. BEARN SOULE</v>
      </c>
      <c r="E1151" s="1" t="str">
        <f>_xlfn.XLOOKUP(C1151,bdd_V102[FINESS juridique],bdd_V102[[Région du FINESS juridique ]],"")</f>
        <v>NOUVELLE-AQUITAINE</v>
      </c>
      <c r="F1151" s="1">
        <f>SUMIFS(bdd_V102[Activité combinée],bdd_V102[FINESS Géographique],A1151)</f>
        <v>6149</v>
      </c>
      <c r="G1151" s="1" t="str">
        <f>_xlfn.XLOOKUP(A1151,bdd_V102[FINESS Géographique],bdd_V102[Validation prérequis SUN-ES],"")</f>
        <v>Oui</v>
      </c>
    </row>
    <row r="1152" spans="1:7">
      <c r="A1152" s="1">
        <v>640018206</v>
      </c>
      <c r="B1152" t="str">
        <f>_xlfn.XLOOKUP(A1152,bdd_V102[FINESS Géographique],bdd_V102[[Raison sociale ]],"")</f>
        <v>CLINIQUE BELHARRA</v>
      </c>
      <c r="C1152" s="146">
        <f>_xlfn.XLOOKUP(A1152,bdd_V102[FINESS Géographique],bdd_V102[FINESS juridique],"")</f>
        <v>640012209</v>
      </c>
      <c r="D1152" t="str">
        <f>_xlfn.XLOOKUP(C1152,bdd_V102[FINESS juridique],bdd_V102[Raison sociale juridique],"")</f>
        <v>SAS CLINIQUE BELHARRA</v>
      </c>
      <c r="E1152" s="1" t="str">
        <f>_xlfn.XLOOKUP(C1152,bdd_V102[FINESS juridique],bdd_V102[[Région du FINESS juridique ]],"")</f>
        <v>NOUVELLE-AQUITAINE</v>
      </c>
      <c r="F1152" s="1">
        <f>SUMIFS(bdd_V102[Activité combinée],bdd_V102[FINESS Géographique],A1152)</f>
        <v>96841.5</v>
      </c>
      <c r="G1152" s="1" t="str">
        <f>_xlfn.XLOOKUP(A1152,bdd_V102[FINESS Géographique],bdd_V102[Validation prérequis SUN-ES],"")</f>
        <v>Oui</v>
      </c>
    </row>
    <row r="1153" spans="1:7">
      <c r="A1153" s="1">
        <v>640781332</v>
      </c>
      <c r="B1153" t="str">
        <f>_xlfn.XLOOKUP(A1153,bdd_V102[FINESS Géographique],bdd_V102[[Raison sociale ]],"")</f>
        <v>NEPHROCARE BEARN-CTRE DIALYSE DU BEARN</v>
      </c>
      <c r="C1153" s="146">
        <f>_xlfn.XLOOKUP(A1153,bdd_V102[FINESS Géographique],bdd_V102[FINESS juridique],"")</f>
        <v>640017612</v>
      </c>
      <c r="D1153" t="str">
        <f>_xlfn.XLOOKUP(C1153,bdd_V102[FINESS juridique],bdd_V102[Raison sociale juridique],"")</f>
        <v>SAS NEPHROCARE BEARN</v>
      </c>
      <c r="E1153" s="1" t="str">
        <f>_xlfn.XLOOKUP(C1153,bdd_V102[FINESS juridique],bdd_V102[[Région du FINESS juridique ]],"")</f>
        <v>NOUVELLE-AQUITAINE</v>
      </c>
      <c r="F1153" s="1">
        <f>SUMIFS(bdd_V102[Activité combinée],bdd_V102[FINESS Géographique],A1153)</f>
        <v>14681</v>
      </c>
      <c r="G1153" s="1" t="str">
        <f>_xlfn.XLOOKUP(A1153,bdd_V102[FINESS Géographique],bdd_V102[Validation prérequis SUN-ES],"")</f>
        <v>Non</v>
      </c>
    </row>
    <row r="1154" spans="1:7">
      <c r="A1154" s="1">
        <v>640780334</v>
      </c>
      <c r="B1154" t="str">
        <f>_xlfn.XLOOKUP(A1154,bdd_V102[FINESS Géographique],bdd_V102[[Raison sociale ]],"")</f>
        <v>CLINIQUE D'AMADE</v>
      </c>
      <c r="C1154" s="146">
        <f>_xlfn.XLOOKUP(A1154,bdd_V102[FINESS Géographique],bdd_V102[FINESS juridique],"")</f>
        <v>640017893</v>
      </c>
      <c r="D1154" t="str">
        <f>_xlfn.XLOOKUP(C1154,bdd_V102[FINESS juridique],bdd_V102[Raison sociale juridique],"")</f>
        <v>SAS CLINIQUE D'AMADE</v>
      </c>
      <c r="E1154" s="1" t="str">
        <f>_xlfn.XLOOKUP(C1154,bdd_V102[FINESS juridique],bdd_V102[[Région du FINESS juridique ]],"")</f>
        <v>NOUVELLE-AQUITAINE</v>
      </c>
      <c r="F1154" s="1">
        <f>SUMIFS(bdd_V102[Activité combinée],bdd_V102[FINESS Géographique],A1154)</f>
        <v>12543.75</v>
      </c>
      <c r="G1154" s="1" t="str">
        <f>_xlfn.XLOOKUP(A1154,bdd_V102[FINESS Géographique],bdd_V102[Validation prérequis SUN-ES],"")</f>
        <v>Oui</v>
      </c>
    </row>
    <row r="1155" spans="1:7">
      <c r="A1155" s="1">
        <v>640019634</v>
      </c>
      <c r="B1155" t="str">
        <f>_xlfn.XLOOKUP(A1155,bdd_V102[FINESS Géographique],bdd_V102[[Raison sociale ]],"")</f>
        <v>GCS COTE BASQUE SUD</v>
      </c>
      <c r="C1155" s="146">
        <f>_xlfn.XLOOKUP(A1155,bdd_V102[FINESS Géographique],bdd_V102[FINESS juridique],"")</f>
        <v>640019626</v>
      </c>
      <c r="D1155" t="str">
        <f>_xlfn.XLOOKUP(C1155,bdd_V102[FINESS juridique],bdd_V102[Raison sociale juridique],"")</f>
        <v>GCS COTE BASQUE SUD - POLYCLINIQUE SAINT-JEAN-DE-LUZ</v>
      </c>
      <c r="E1155" s="1" t="str">
        <f>_xlfn.XLOOKUP(C1155,bdd_V102[FINESS juridique],bdd_V102[[Région du FINESS juridique ]],"")</f>
        <v>NOUVELLE-AQUITAINE</v>
      </c>
      <c r="F1155" s="1">
        <f>SUMIFS(bdd_V102[Activité combinée],bdd_V102[FINESS Géographique],A1155)</f>
        <v>7387</v>
      </c>
      <c r="G1155" s="1" t="str">
        <f>_xlfn.XLOOKUP(A1155,bdd_V102[FINESS Géographique],bdd_V102[Validation prérequis SUN-ES],"")</f>
        <v>Non</v>
      </c>
    </row>
    <row r="1156" spans="1:7">
      <c r="A1156" s="1">
        <v>640020681</v>
      </c>
      <c r="B1156" t="str">
        <f>_xlfn.XLOOKUP(A1156,bdd_V102[FINESS Géographique],bdd_V102[[Raison sociale ]],"")</f>
        <v>GCS ORTHEZIEN DE CHIRURGIE</v>
      </c>
      <c r="C1156" s="146">
        <f>_xlfn.XLOOKUP(A1156,bdd_V102[FINESS Géographique],bdd_V102[FINESS juridique],"")</f>
        <v>640020640</v>
      </c>
      <c r="D1156" t="str">
        <f>_xlfn.XLOOKUP(C1156,bdd_V102[FINESS juridique],bdd_V102[Raison sociale juridique],"")</f>
        <v>GCS ORTHEZIEN DE CHIRURGIE</v>
      </c>
      <c r="E1156" s="1" t="str">
        <f>_xlfn.XLOOKUP(C1156,bdd_V102[FINESS juridique],bdd_V102[[Région du FINESS juridique ]],"")</f>
        <v>NOUVELLE-AQUITAINE</v>
      </c>
      <c r="F1156" s="1">
        <f>SUMIFS(bdd_V102[Activité combinée],bdd_V102[FINESS Géographique],A1156)</f>
        <v>5546</v>
      </c>
      <c r="G1156" s="1" t="str">
        <f>_xlfn.XLOOKUP(A1156,bdd_V102[FINESS Géographique],bdd_V102[Validation prérequis SUN-ES],"")</f>
        <v>Non</v>
      </c>
    </row>
    <row r="1157" spans="1:7">
      <c r="A1157" s="1">
        <v>640781175</v>
      </c>
      <c r="B1157" t="str">
        <f>_xlfn.XLOOKUP(A1157,bdd_V102[FINESS Géographique],bdd_V102[[Raison sociale ]],"")</f>
        <v>COLONIE SANITAIRE DES PEP</v>
      </c>
      <c r="C1157" s="146">
        <f>_xlfn.XLOOKUP(A1157,bdd_V102[FINESS Géographique],bdd_V102[FINESS juridique],"")</f>
        <v>640790374</v>
      </c>
      <c r="D1157" t="str">
        <f>_xlfn.XLOOKUP(C1157,bdd_V102[FINESS juridique],bdd_V102[Raison sociale juridique],"")</f>
        <v>ASS DEP PUPILLES ENSEIGN PUBLIC DES PA</v>
      </c>
      <c r="E1157" s="1" t="str">
        <f>_xlfn.XLOOKUP(C1157,bdd_V102[FINESS juridique],bdd_V102[[Région du FINESS juridique ]],"")</f>
        <v>NOUVELLE-AQUITAINE</v>
      </c>
      <c r="F1157" s="1">
        <f>SUMIFS(bdd_V102[Activité combinée],bdd_V102[FINESS Géographique],A1157)</f>
        <v>481.5</v>
      </c>
      <c r="G1157" s="1" t="str">
        <f>_xlfn.XLOOKUP(A1157,bdd_V102[FINESS Géographique],bdd_V102[Validation prérequis SUN-ES],"")</f>
        <v>Non</v>
      </c>
    </row>
    <row r="1158" spans="1:7">
      <c r="A1158" s="1">
        <v>650780323</v>
      </c>
      <c r="B1158" t="str">
        <f>_xlfn.XLOOKUP(A1158,bdd_V102[FINESS Géographique],bdd_V102[[Raison sociale ]],"")</f>
        <v>MAISON ENF DIETETIQUE THERMALE CAPVERN</v>
      </c>
      <c r="C1158" s="146">
        <f>_xlfn.XLOOKUP(A1158,bdd_V102[FINESS Géographique],bdd_V102[FINESS juridique],"")</f>
        <v>650000128</v>
      </c>
      <c r="D1158" t="str">
        <f>_xlfn.XLOOKUP(C1158,bdd_V102[FINESS juridique],bdd_V102[Raison sociale juridique],"")</f>
        <v>MEDT CAPVERN</v>
      </c>
      <c r="E1158" s="1" t="str">
        <f>_xlfn.XLOOKUP(C1158,bdd_V102[FINESS juridique],bdd_V102[[Région du FINESS juridique ]],"")</f>
        <v>OCCITANIE</v>
      </c>
      <c r="F1158" s="1">
        <f>SUMIFS(bdd_V102[Activité combinée],bdd_V102[FINESS Géographique],A1158)</f>
        <v>5409.5</v>
      </c>
      <c r="G1158" s="1" t="str">
        <f>_xlfn.XLOOKUP(A1158,bdd_V102[FINESS Géographique],bdd_V102[Validation prérequis SUN-ES],"")</f>
        <v>Oui</v>
      </c>
    </row>
    <row r="1159" spans="1:7">
      <c r="A1159" s="1">
        <v>650002579</v>
      </c>
      <c r="B1159" t="str">
        <f>_xlfn.XLOOKUP(A1159,bdd_V102[FINESS Géographique],bdd_V102[[Raison sociale ]],"")</f>
        <v>POLYCL L'ORMEAU SITE PYRENEES TARBES</v>
      </c>
      <c r="C1159" s="146">
        <f>_xlfn.XLOOKUP(A1159,bdd_V102[FINESS Géographique],bdd_V102[FINESS juridique],"")</f>
        <v>650000243</v>
      </c>
      <c r="D1159" t="str">
        <f>_xlfn.XLOOKUP(C1159,bdd_V102[FINESS juridique],bdd_V102[Raison sociale juridique],"")</f>
        <v>POLYCL DE L'ORMEAU</v>
      </c>
      <c r="E1159" s="1" t="str">
        <f>_xlfn.XLOOKUP(C1159,bdd_V102[FINESS juridique],bdd_V102[[Région du FINESS juridique ]],"")</f>
        <v>OCCITANIE</v>
      </c>
      <c r="F1159" s="1">
        <f>SUMIFS(bdd_V102[Activité combinée],bdd_V102[FINESS Géographique],A1159)</f>
        <v>31575.5</v>
      </c>
      <c r="G1159" s="1" t="str">
        <f>_xlfn.XLOOKUP(A1159,bdd_V102[FINESS Géographique],bdd_V102[Validation prérequis SUN-ES],"")</f>
        <v>Oui</v>
      </c>
    </row>
    <row r="1160" spans="1:7">
      <c r="A1160" s="1">
        <v>650780679</v>
      </c>
      <c r="B1160" t="str">
        <f>_xlfn.XLOOKUP(A1160,bdd_V102[FINESS Géographique],bdd_V102[[Raison sociale ]],"")</f>
        <v>POLYCL L'ORMEAU SITE CENTRE TARBES</v>
      </c>
      <c r="C1160" s="146">
        <f>_xlfn.XLOOKUP(A1160,bdd_V102[FINESS Géographique],bdd_V102[FINESS juridique],"")</f>
        <v>650000243</v>
      </c>
      <c r="D1160" t="str">
        <f>_xlfn.XLOOKUP(C1160,bdd_V102[FINESS juridique],bdd_V102[Raison sociale juridique],"")</f>
        <v>POLYCL DE L'ORMEAU</v>
      </c>
      <c r="E1160" s="1" t="str">
        <f>_xlfn.XLOOKUP(C1160,bdd_V102[FINESS juridique],bdd_V102[[Région du FINESS juridique ]],"")</f>
        <v>OCCITANIE</v>
      </c>
      <c r="F1160" s="1">
        <f>SUMIFS(bdd_V102[Activité combinée],bdd_V102[FINESS Géographique],A1160)</f>
        <v>40117.5</v>
      </c>
      <c r="G1160" s="1" t="str">
        <f>_xlfn.XLOOKUP(A1160,bdd_V102[FINESS Géographique],bdd_V102[Validation prérequis SUN-ES],"")</f>
        <v>Oui</v>
      </c>
    </row>
    <row r="1161" spans="1:7">
      <c r="A1161" s="1">
        <v>650780729</v>
      </c>
      <c r="B1161" t="str">
        <f>_xlfn.XLOOKUP(A1161,bdd_V102[FINESS Géographique],bdd_V102[[Raison sociale ]],"")</f>
        <v>CL REPUBLIQUE</v>
      </c>
      <c r="C1161" s="146">
        <f>_xlfn.XLOOKUP(A1161,bdd_V102[FINESS Géographique],bdd_V102[FINESS juridique],"")</f>
        <v>650000276</v>
      </c>
      <c r="D1161" t="str">
        <f>_xlfn.XLOOKUP(C1161,bdd_V102[FINESS juridique],bdd_V102[Raison sociale juridique],"")</f>
        <v>SAS CL REPUBLIQUE</v>
      </c>
      <c r="E1161" s="1" t="str">
        <f>_xlfn.XLOOKUP(C1161,bdd_V102[FINESS juridique],bdd_V102[[Région du FINESS juridique ]],"")</f>
        <v>OCCITANIE</v>
      </c>
      <c r="F1161" s="1">
        <f>SUMIFS(bdd_V102[Activité combinée],bdd_V102[FINESS Géographique],A1161)</f>
        <v>8151</v>
      </c>
      <c r="G1161" s="1" t="str">
        <f>_xlfn.XLOOKUP(A1161,bdd_V102[FINESS Géographique],bdd_V102[Validation prérequis SUN-ES],"")</f>
        <v>Non</v>
      </c>
    </row>
    <row r="1162" spans="1:7">
      <c r="A1162" s="1">
        <v>650780737</v>
      </c>
      <c r="B1162" t="str">
        <f>_xlfn.XLOOKUP(A1162,bdd_V102[FINESS Géographique],bdd_V102[[Raison sociale ]],"")</f>
        <v>CLINIQUE LE PIETAT BARBAZAN DEBAT</v>
      </c>
      <c r="C1162" s="146">
        <f>_xlfn.XLOOKUP(A1162,bdd_V102[FINESS Géographique],bdd_V102[FINESS juridique],"")</f>
        <v>650000284</v>
      </c>
      <c r="D1162" t="str">
        <f>_xlfn.XLOOKUP(C1162,bdd_V102[FINESS juridique],bdd_V102[Raison sociale juridique],"")</f>
        <v>SA MEDICA FRANCE</v>
      </c>
      <c r="E1162" s="1" t="str">
        <f>_xlfn.XLOOKUP(C1162,bdd_V102[FINESS juridique],bdd_V102[[Région du FINESS juridique ]],"")</f>
        <v>OCCITANIE</v>
      </c>
      <c r="F1162" s="1">
        <f>SUMIFS(bdd_V102[Activité combinée],bdd_V102[FINESS Géographique],A1162)</f>
        <v>6318.5</v>
      </c>
      <c r="G1162" s="1" t="str">
        <f>_xlfn.XLOOKUP(A1162,bdd_V102[FINESS Géographique],bdd_V102[Validation prérequis SUN-ES],"")</f>
        <v>Oui</v>
      </c>
    </row>
    <row r="1163" spans="1:7">
      <c r="A1163" s="1">
        <v>650004799</v>
      </c>
      <c r="B1163" t="str">
        <f>_xlfn.XLOOKUP(A1163,bdd_V102[FINESS Géographique],bdd_V102[[Raison sociale ]],"")</f>
        <v>GCS RESAPY HAD TARBES</v>
      </c>
      <c r="C1163" s="146">
        <f>_xlfn.XLOOKUP(A1163,bdd_V102[FINESS Géographique],bdd_V102[FINESS juridique],"")</f>
        <v>650003148</v>
      </c>
      <c r="D1163" t="str">
        <f>_xlfn.XLOOKUP(C1163,bdd_V102[FINESS juridique],bdd_V102[Raison sociale juridique],"")</f>
        <v>GCS RESAPY</v>
      </c>
      <c r="E1163" s="1" t="str">
        <f>_xlfn.XLOOKUP(C1163,bdd_V102[FINESS juridique],bdd_V102[[Région du FINESS juridique ]],"")</f>
        <v>OCCITANIE</v>
      </c>
      <c r="F1163" s="1">
        <f>SUMIFS(bdd_V102[Activité combinée],bdd_V102[FINESS Géographique],A1163)</f>
        <v>9675.5</v>
      </c>
      <c r="G1163" s="1" t="str">
        <f>_xlfn.XLOOKUP(A1163,bdd_V102[FINESS Géographique],bdd_V102[Validation prérequis SUN-ES],"")</f>
        <v>Oui</v>
      </c>
    </row>
    <row r="1164" spans="1:7">
      <c r="A1164" s="1">
        <v>660780099</v>
      </c>
      <c r="B1164" t="str">
        <f>_xlfn.XLOOKUP(A1164,bdd_V102[FINESS Géographique],bdd_V102[[Raison sociale ]],"")</f>
        <v>SSR CL AL SOLA MONTBOLO</v>
      </c>
      <c r="C1164" s="146">
        <f>_xlfn.XLOOKUP(A1164,bdd_V102[FINESS Géographique],bdd_V102[FINESS juridique],"")</f>
        <v>660000043</v>
      </c>
      <c r="D1164" t="str">
        <f>_xlfn.XLOOKUP(C1164,bdd_V102[FINESS juridique],bdd_V102[Raison sociale juridique],"")</f>
        <v>AL SOLA</v>
      </c>
      <c r="E1164" s="1" t="str">
        <f>_xlfn.XLOOKUP(C1164,bdd_V102[FINESS juridique],bdd_V102[[Région du FINESS juridique ]],"")</f>
        <v>OCCITANIE</v>
      </c>
      <c r="F1164" s="1">
        <f>SUMIFS(bdd_V102[Activité combinée],bdd_V102[FINESS Géographique],A1164)</f>
        <v>7385.5</v>
      </c>
      <c r="G1164" s="1" t="str">
        <f>_xlfn.XLOOKUP(A1164,bdd_V102[FINESS Géographique],bdd_V102[Validation prérequis SUN-ES],"")</f>
        <v>Oui</v>
      </c>
    </row>
    <row r="1165" spans="1:7">
      <c r="A1165" s="1">
        <v>660780248</v>
      </c>
      <c r="B1165" t="str">
        <f>_xlfn.XLOOKUP(A1165,bdd_V102[FINESS Géographique],bdd_V102[[Raison sociale ]],"")</f>
        <v>CL DU PRE THEZA</v>
      </c>
      <c r="C1165" s="146">
        <f>_xlfn.XLOOKUP(A1165,bdd_V102[FINESS Géographique],bdd_V102[FINESS juridique],"")</f>
        <v>660000142</v>
      </c>
      <c r="D1165" t="str">
        <f>_xlfn.XLOOKUP(C1165,bdd_V102[FINESS juridique],bdd_V102[Raison sociale juridique],"")</f>
        <v>SA CL DU PRE</v>
      </c>
      <c r="E1165" s="1" t="str">
        <f>_xlfn.XLOOKUP(C1165,bdd_V102[FINESS juridique],bdd_V102[[Région du FINESS juridique ]],"")</f>
        <v>OCCITANIE</v>
      </c>
      <c r="F1165" s="1">
        <f>SUMIFS(bdd_V102[Activité combinée],bdd_V102[FINESS Géographique],A1165)</f>
        <v>25761.5</v>
      </c>
      <c r="G1165" s="1" t="str">
        <f>_xlfn.XLOOKUP(A1165,bdd_V102[FINESS Géographique],bdd_V102[Validation prérequis SUN-ES],"")</f>
        <v>Oui</v>
      </c>
    </row>
    <row r="1166" spans="1:7">
      <c r="A1166" s="1">
        <v>660780347</v>
      </c>
      <c r="B1166" t="str">
        <f>_xlfn.XLOOKUP(A1166,bdd_V102[FINESS Géographique],bdd_V102[[Raison sociale ]],"")</f>
        <v>CL DU SOUFFLE LA SOLANE OSSEJA</v>
      </c>
      <c r="C1166" s="146">
        <f>_xlfn.XLOOKUP(A1166,bdd_V102[FINESS Géographique],bdd_V102[FINESS juridique],"")</f>
        <v>660000183</v>
      </c>
      <c r="D1166" t="str">
        <f>_xlfn.XLOOKUP(C1166,bdd_V102[FINESS juridique],bdd_V102[Raison sociale juridique],"")</f>
        <v>SAS CL DU SOUFFLE LA SOLANE</v>
      </c>
      <c r="E1166" s="1" t="str">
        <f>_xlfn.XLOOKUP(C1166,bdd_V102[FINESS juridique],bdd_V102[[Région du FINESS juridique ]],"")</f>
        <v>OCCITANIE</v>
      </c>
      <c r="F1166" s="1">
        <f>SUMIFS(bdd_V102[Activité combinée],bdd_V102[FINESS Géographique],A1166)</f>
        <v>19280.5</v>
      </c>
      <c r="G1166" s="1" t="str">
        <f>_xlfn.XLOOKUP(A1166,bdd_V102[FINESS Géographique],bdd_V102[Validation prérequis SUN-ES],"")</f>
        <v>Oui</v>
      </c>
    </row>
    <row r="1167" spans="1:7">
      <c r="A1167" s="1">
        <v>660780628</v>
      </c>
      <c r="B1167" t="str">
        <f>_xlfn.XLOOKUP(A1167,bdd_V102[FINESS Géographique],bdd_V102[[Raison sociale ]],"")</f>
        <v>CL DU VALLESPIR CERET</v>
      </c>
      <c r="C1167" s="146">
        <f>_xlfn.XLOOKUP(A1167,bdd_V102[FINESS Géographique],bdd_V102[FINESS juridique],"")</f>
        <v>660000282</v>
      </c>
      <c r="D1167" t="str">
        <f>_xlfn.XLOOKUP(C1167,bdd_V102[FINESS juridique],bdd_V102[Raison sociale juridique],"")</f>
        <v>CL DU VALLESPIR</v>
      </c>
      <c r="E1167" s="1" t="str">
        <f>_xlfn.XLOOKUP(C1167,bdd_V102[FINESS juridique],bdd_V102[[Région du FINESS juridique ]],"")</f>
        <v>OCCITANIE</v>
      </c>
      <c r="F1167" s="1">
        <f>SUMIFS(bdd_V102[Activité combinée],bdd_V102[FINESS Géographique],A1167)</f>
        <v>12048</v>
      </c>
      <c r="G1167" s="1" t="str">
        <f>_xlfn.XLOOKUP(A1167,bdd_V102[FINESS Géographique],bdd_V102[Validation prérequis SUN-ES],"")</f>
        <v>Oui</v>
      </c>
    </row>
    <row r="1168" spans="1:7">
      <c r="A1168" s="1">
        <v>660780669</v>
      </c>
      <c r="B1168" t="str">
        <f>_xlfn.XLOOKUP(A1168,bdd_V102[FINESS Géographique],bdd_V102[[Raison sociale ]],"")</f>
        <v>POLYCL MEDITERRANEE PERPIGNAN</v>
      </c>
      <c r="C1168" s="146">
        <f>_xlfn.XLOOKUP(A1168,bdd_V102[FINESS Géographique],bdd_V102[FINESS juridique],"")</f>
        <v>660000324</v>
      </c>
      <c r="D1168" t="str">
        <f>_xlfn.XLOOKUP(C1168,bdd_V102[FINESS juridique],bdd_V102[Raison sociale juridique],"")</f>
        <v>SA POLYCL MEDITERRANEE</v>
      </c>
      <c r="E1168" s="1" t="str">
        <f>_xlfn.XLOOKUP(C1168,bdd_V102[FINESS juridique],bdd_V102[[Région du FINESS juridique ]],"")</f>
        <v>OCCITANIE</v>
      </c>
      <c r="F1168" s="1">
        <f>SUMIFS(bdd_V102[Activité combinée],bdd_V102[FINESS Géographique],A1168)</f>
        <v>27671.5</v>
      </c>
      <c r="G1168" s="1" t="str">
        <f>_xlfn.XLOOKUP(A1168,bdd_V102[FINESS Géographique],bdd_V102[Validation prérequis SUN-ES],"")</f>
        <v>Oui</v>
      </c>
    </row>
    <row r="1169" spans="1:7">
      <c r="A1169" s="1">
        <v>660780743</v>
      </c>
      <c r="B1169" t="str">
        <f>_xlfn.XLOOKUP(A1169,bdd_V102[FINESS Géographique],bdd_V102[[Raison sociale ]],"")</f>
        <v>CL ST JOSEPH DE SUPERVALTECH ST ESTEVE</v>
      </c>
      <c r="C1169" s="146">
        <f>_xlfn.XLOOKUP(A1169,bdd_V102[FINESS Géographique],bdd_V102[FINESS juridique],"")</f>
        <v>660000373</v>
      </c>
      <c r="D1169" t="str">
        <f>_xlfn.XLOOKUP(C1169,bdd_V102[FINESS juridique],bdd_V102[Raison sociale juridique],"")</f>
        <v>SAS CL ST JOSEPH SUPERVALTECH</v>
      </c>
      <c r="E1169" s="1" t="str">
        <f>_xlfn.XLOOKUP(C1169,bdd_V102[FINESS juridique],bdd_V102[[Région du FINESS juridique ]],"")</f>
        <v>OCCITANIE</v>
      </c>
      <c r="F1169" s="1">
        <f>SUMIFS(bdd_V102[Activité combinée],bdd_V102[FINESS Géographique],A1169)</f>
        <v>29103</v>
      </c>
      <c r="G1169" s="1" t="str">
        <f>_xlfn.XLOOKUP(A1169,bdd_V102[FINESS Géographique],bdd_V102[Validation prérequis SUN-ES],"")</f>
        <v>Oui</v>
      </c>
    </row>
    <row r="1170" spans="1:7">
      <c r="A1170" s="1">
        <v>660780776</v>
      </c>
      <c r="B1170" t="str">
        <f>_xlfn.XLOOKUP(A1170,bdd_V102[FINESS Géographique],bdd_V102[[Raison sociale ]],"")</f>
        <v>CL ST MICHEL PRADES</v>
      </c>
      <c r="C1170" s="146">
        <f>_xlfn.XLOOKUP(A1170,bdd_V102[FINESS Géographique],bdd_V102[FINESS juridique],"")</f>
        <v>660000399</v>
      </c>
      <c r="D1170" t="str">
        <f>_xlfn.XLOOKUP(C1170,bdd_V102[FINESS juridique],bdd_V102[Raison sociale juridique],"")</f>
        <v>CL ST MICHEL</v>
      </c>
      <c r="E1170" s="1" t="str">
        <f>_xlfn.XLOOKUP(C1170,bdd_V102[FINESS juridique],bdd_V102[[Région du FINESS juridique ]],"")</f>
        <v>OCCITANIE</v>
      </c>
      <c r="F1170" s="1">
        <f>SUMIFS(bdd_V102[Activité combinée],bdd_V102[FINESS Géographique],A1170)</f>
        <v>9572.5</v>
      </c>
      <c r="G1170" s="1" t="str">
        <f>_xlfn.XLOOKUP(A1170,bdd_V102[FINESS Géographique],bdd_V102[Validation prérequis SUN-ES],"")</f>
        <v>Oui</v>
      </c>
    </row>
    <row r="1171" spans="1:7">
      <c r="A1171" s="1">
        <v>660780784</v>
      </c>
      <c r="B1171" t="str">
        <f>_xlfn.XLOOKUP(A1171,bdd_V102[FINESS Géographique],bdd_V102[[Raison sociale ]],"")</f>
        <v>CL ST PIERRE PERPIGNAN</v>
      </c>
      <c r="C1171" s="146">
        <f>_xlfn.XLOOKUP(A1171,bdd_V102[FINESS Géographique],bdd_V102[FINESS juridique],"")</f>
        <v>660000407</v>
      </c>
      <c r="D1171" t="str">
        <f>_xlfn.XLOOKUP(C1171,bdd_V102[FINESS juridique],bdd_V102[Raison sociale juridique],"")</f>
        <v>CL ST PIERRE</v>
      </c>
      <c r="E1171" s="1" t="str">
        <f>_xlfn.XLOOKUP(C1171,bdd_V102[FINESS juridique],bdd_V102[[Région du FINESS juridique ]],"")</f>
        <v>OCCITANIE</v>
      </c>
      <c r="F1171" s="1">
        <f>SUMIFS(bdd_V102[Activité combinée],bdd_V102[FINESS Géographique],A1171)</f>
        <v>88857.5</v>
      </c>
      <c r="G1171" s="1" t="str">
        <f>_xlfn.XLOOKUP(A1171,bdd_V102[FINESS Géographique],bdd_V102[Validation prérequis SUN-ES],"")</f>
        <v>Oui</v>
      </c>
    </row>
    <row r="1172" spans="1:7">
      <c r="A1172" s="1">
        <v>660780842</v>
      </c>
      <c r="B1172" t="str">
        <f>_xlfn.XLOOKUP(A1172,bdd_V102[FINESS Géographique],bdd_V102[[Raison sociale ]],"")</f>
        <v>CL VAL PYRENE FONT ROMEU</v>
      </c>
      <c r="C1172" s="146">
        <f>_xlfn.XLOOKUP(A1172,bdd_V102[FINESS Géographique],bdd_V102[FINESS juridique],"")</f>
        <v>660000431</v>
      </c>
      <c r="D1172" t="str">
        <f>_xlfn.XLOOKUP(C1172,bdd_V102[FINESS juridique],bdd_V102[Raison sociale juridique],"")</f>
        <v>SAS VAL PYRENE</v>
      </c>
      <c r="E1172" s="1" t="str">
        <f>_xlfn.XLOOKUP(C1172,bdd_V102[FINESS juridique],bdd_V102[[Région du FINESS juridique ]],"")</f>
        <v>OCCITANIE</v>
      </c>
      <c r="F1172" s="1">
        <f>SUMIFS(bdd_V102[Activité combinée],bdd_V102[FINESS Géographique],A1172)</f>
        <v>10876</v>
      </c>
      <c r="G1172" s="1" t="str">
        <f>_xlfn.XLOOKUP(A1172,bdd_V102[FINESS Géographique],bdd_V102[Validation prérequis SUN-ES],"")</f>
        <v>Oui</v>
      </c>
    </row>
    <row r="1173" spans="1:7">
      <c r="A1173" s="1">
        <v>660781097</v>
      </c>
      <c r="B1173" t="str">
        <f>_xlfn.XLOOKUP(A1173,bdd_V102[FINESS Géographique],bdd_V102[[Raison sociale ]],"")</f>
        <v>CL SSR SUNNY COTTAGE AMELIE LES BAINS</v>
      </c>
      <c r="C1173" s="146">
        <f>_xlfn.XLOOKUP(A1173,bdd_V102[FINESS Géographique],bdd_V102[FINESS juridique],"")</f>
        <v>660000506</v>
      </c>
      <c r="D1173" t="str">
        <f>_xlfn.XLOOKUP(C1173,bdd_V102[FINESS juridique],bdd_V102[Raison sociale juridique],"")</f>
        <v>SUNNY COTTAGE</v>
      </c>
      <c r="E1173" s="1" t="str">
        <f>_xlfn.XLOOKUP(C1173,bdd_V102[FINESS juridique],bdd_V102[[Région du FINESS juridique ]],"")</f>
        <v>OCCITANIE</v>
      </c>
      <c r="F1173" s="1">
        <f>SUMIFS(bdd_V102[Activité combinée],bdd_V102[FINESS Géographique],A1173)</f>
        <v>6513</v>
      </c>
      <c r="G1173" s="1" t="str">
        <f>_xlfn.XLOOKUP(A1173,bdd_V102[FINESS Géographique],bdd_V102[Validation prérequis SUN-ES],"")</f>
        <v>Oui</v>
      </c>
    </row>
    <row r="1174" spans="1:7">
      <c r="A1174" s="1">
        <v>660781287</v>
      </c>
      <c r="B1174" t="str">
        <f>_xlfn.XLOOKUP(A1174,bdd_V102[FINESS Géographique],bdd_V102[[Raison sociale ]],"")</f>
        <v>CRF LE FLORIDE LE BARCARES</v>
      </c>
      <c r="C1174" s="146">
        <f>_xlfn.XLOOKUP(A1174,bdd_V102[FINESS Géographique],bdd_V102[FINESS juridique],"")</f>
        <v>660000621</v>
      </c>
      <c r="D1174" t="str">
        <f>_xlfn.XLOOKUP(C1174,bdd_V102[FINESS juridique],bdd_V102[Raison sociale juridique],"")</f>
        <v>SOGESK CENTRE HELIO MARIN LE FLORIDE</v>
      </c>
      <c r="E1174" s="1" t="str">
        <f>_xlfn.XLOOKUP(C1174,bdd_V102[FINESS juridique],bdd_V102[[Région du FINESS juridique ]],"")</f>
        <v>OCCITANIE</v>
      </c>
      <c r="F1174" s="1">
        <f>SUMIFS(bdd_V102[Activité combinée],bdd_V102[FINESS Géographique],A1174)</f>
        <v>23560.5</v>
      </c>
      <c r="G1174" s="1" t="str">
        <f>_xlfn.XLOOKUP(A1174,bdd_V102[FINESS Géographique],bdd_V102[Validation prérequis SUN-ES],"")</f>
        <v>Oui</v>
      </c>
    </row>
    <row r="1175" spans="1:7">
      <c r="A1175" s="1">
        <v>150002608</v>
      </c>
      <c r="B1175" t="str">
        <f>_xlfn.XLOOKUP(A1175,bdd_V102[FINESS Géographique],bdd_V102[[Raison sociale ]],"")</f>
        <v>CLINIQUE DU SOUFFLE LES CLARINES</v>
      </c>
      <c r="C1175" s="146">
        <f>_xlfn.XLOOKUP(A1175,bdd_V102[FINESS Géographique],bdd_V102[FINESS juridique],"")</f>
        <v>660006370</v>
      </c>
      <c r="D1175" t="str">
        <f>_xlfn.XLOOKUP(C1175,bdd_V102[FINESS juridique],bdd_V102[Raison sociale juridique],"")</f>
        <v>CLINIQUE DU SOUFFLE LES CLARINES</v>
      </c>
      <c r="E1175" s="1" t="str">
        <f>_xlfn.XLOOKUP(C1175,bdd_V102[FINESS juridique],bdd_V102[[Région du FINESS juridique ]],"")</f>
        <v>OCCITANIE</v>
      </c>
      <c r="F1175" s="1">
        <f>SUMIFS(bdd_V102[Activité combinée],bdd_V102[FINESS Géographique],A1175)</f>
        <v>11140.5</v>
      </c>
      <c r="G1175" s="1" t="str">
        <f>_xlfn.XLOOKUP(A1175,bdd_V102[FINESS Géographique],bdd_V102[Validation prérequis SUN-ES],"")</f>
        <v>Oui</v>
      </c>
    </row>
    <row r="1176" spans="1:7">
      <c r="A1176" s="1">
        <v>660007261</v>
      </c>
      <c r="B1176" t="str">
        <f>_xlfn.XLOOKUP(A1176,bdd_V102[FINESS Géographique],bdd_V102[[Raison sociale ]],"")</f>
        <v>USLD GCS POLE SANITAIRE CERDAN ERR</v>
      </c>
      <c r="C1176" s="146">
        <f>_xlfn.XLOOKUP(A1176,bdd_V102[FINESS Géographique],bdd_V102[FINESS juridique],"")</f>
        <v>660010059</v>
      </c>
      <c r="D1176" t="str">
        <f>_xlfn.XLOOKUP(C1176,bdd_V102[FINESS juridique],bdd_V102[Raison sociale juridique],"")</f>
        <v>GCS POLE SANITAIRE CERDAN</v>
      </c>
      <c r="E1176" s="1" t="str">
        <f>_xlfn.XLOOKUP(C1176,bdd_V102[FINESS juridique],bdd_V102[[Région du FINESS juridique ]],"")</f>
        <v>OCCITANIE</v>
      </c>
      <c r="F1176" s="1">
        <f>SUMIFS(bdd_V102[Activité combinée],bdd_V102[FINESS Géographique],A1176)</f>
        <v>1425</v>
      </c>
      <c r="G1176" s="1" t="str">
        <f>_xlfn.XLOOKUP(A1176,bdd_V102[FINESS Géographique],bdd_V102[Validation prérequis SUN-ES],"")</f>
        <v>Non</v>
      </c>
    </row>
    <row r="1177" spans="1:7">
      <c r="A1177" s="1">
        <v>660009689</v>
      </c>
      <c r="B1177" t="str">
        <f>_xlfn.XLOOKUP(A1177,bdd_V102[FINESS Géographique],bdd_V102[[Raison sociale ]],"")</f>
        <v>GCS POLE SANITAIRE CERDAN ERR</v>
      </c>
      <c r="C1177" s="146">
        <f>_xlfn.XLOOKUP(A1177,bdd_V102[FINESS Géographique],bdd_V102[FINESS juridique],"")</f>
        <v>660010059</v>
      </c>
      <c r="D1177" t="str">
        <f>_xlfn.XLOOKUP(C1177,bdd_V102[FINESS juridique],bdd_V102[Raison sociale juridique],"")</f>
        <v>GCS POLE SANITAIRE CERDAN</v>
      </c>
      <c r="E1177" s="1" t="str">
        <f>_xlfn.XLOOKUP(C1177,bdd_V102[FINESS juridique],bdd_V102[[Région du FINESS juridique ]],"")</f>
        <v>OCCITANIE</v>
      </c>
      <c r="F1177" s="1">
        <f>SUMIFS(bdd_V102[Activité combinée],bdd_V102[FINESS Géographique],A1177)</f>
        <v>9436.5</v>
      </c>
      <c r="G1177" s="1" t="str">
        <f>_xlfn.XLOOKUP(A1177,bdd_V102[FINESS Géographique],bdd_V102[Validation prérequis SUN-ES],"")</f>
        <v>Non</v>
      </c>
    </row>
    <row r="1178" spans="1:7">
      <c r="A1178" s="1">
        <v>660005166</v>
      </c>
      <c r="B1178" t="str">
        <f>_xlfn.XLOOKUP(A1178,bdd_V102[FINESS Géographique],bdd_V102[[Raison sociale ]],"")</f>
        <v>CTRE CONVALESCENCE ST CHRISTOPHE PERPI</v>
      </c>
      <c r="C1178" s="146">
        <f>_xlfn.XLOOKUP(A1178,bdd_V102[FINESS Géographique],bdd_V102[FINESS juridique],"")</f>
        <v>660786542</v>
      </c>
      <c r="D1178" t="str">
        <f>_xlfn.XLOOKUP(C1178,bdd_V102[FINESS juridique],bdd_V102[Raison sociale juridique],"")</f>
        <v>ASSOC LE VAL DE SOURNIA</v>
      </c>
      <c r="E1178" s="1" t="str">
        <f>_xlfn.XLOOKUP(C1178,bdd_V102[FINESS juridique],bdd_V102[[Région du FINESS juridique ]],"")</f>
        <v>OCCITANIE</v>
      </c>
      <c r="F1178" s="1">
        <f>SUMIFS(bdd_V102[Activité combinée],bdd_V102[FINESS Géographique],A1178)</f>
        <v>10922.5</v>
      </c>
      <c r="G1178" s="1" t="str">
        <f>_xlfn.XLOOKUP(A1178,bdd_V102[FINESS Géographique],bdd_V102[Validation prérequis SUN-ES],"")</f>
        <v>Oui</v>
      </c>
    </row>
    <row r="1179" spans="1:7">
      <c r="A1179" s="1">
        <v>660006172</v>
      </c>
      <c r="B1179" t="str">
        <f>_xlfn.XLOOKUP(A1179,bdd_V102[FINESS Géographique],bdd_V102[[Raison sociale ]],"")</f>
        <v>HAD MEDIHAD CABESTANY</v>
      </c>
      <c r="C1179" s="146">
        <f>_xlfn.XLOOKUP(A1179,bdd_V102[FINESS Géographique],bdd_V102[FINESS juridique],"")</f>
        <v>660790379</v>
      </c>
      <c r="D1179" t="str">
        <f>_xlfn.XLOOKUP(C1179,bdd_V102[FINESS juridique],bdd_V102[Raison sociale juridique],"")</f>
        <v>SAS MEDIPOLE ST ROCH</v>
      </c>
      <c r="E1179" s="1" t="str">
        <f>_xlfn.XLOOKUP(C1179,bdd_V102[FINESS juridique],bdd_V102[[Région du FINESS juridique ]],"")</f>
        <v>OCCITANIE</v>
      </c>
      <c r="F1179" s="1">
        <f>SUMIFS(bdd_V102[Activité combinée],bdd_V102[FINESS Géographique],A1179)</f>
        <v>8970</v>
      </c>
      <c r="G1179" s="1" t="str">
        <f>_xlfn.XLOOKUP(A1179,bdd_V102[FINESS Géographique],bdd_V102[Validation prérequis SUN-ES],"")</f>
        <v>Oui</v>
      </c>
    </row>
    <row r="1180" spans="1:7">
      <c r="A1180" s="1">
        <v>660790387</v>
      </c>
      <c r="B1180" t="str">
        <f>_xlfn.XLOOKUP(A1180,bdd_V102[FINESS Géographique],bdd_V102[[Raison sociale ]],"")</f>
        <v>POLYCL MEDIPOLE ST ROCH CABESTANY</v>
      </c>
      <c r="C1180" s="146">
        <f>_xlfn.XLOOKUP(A1180,bdd_V102[FINESS Géographique],bdd_V102[FINESS juridique],"")</f>
        <v>660790379</v>
      </c>
      <c r="D1180" t="str">
        <f>_xlfn.XLOOKUP(C1180,bdd_V102[FINESS juridique],bdd_V102[Raison sociale juridique],"")</f>
        <v>SAS MEDIPOLE ST ROCH</v>
      </c>
      <c r="E1180" s="1" t="str">
        <f>_xlfn.XLOOKUP(C1180,bdd_V102[FINESS juridique],bdd_V102[[Région du FINESS juridique ]],"")</f>
        <v>OCCITANIE</v>
      </c>
      <c r="F1180" s="1">
        <f>SUMIFS(bdd_V102[Activité combinée],bdd_V102[FINESS Géographique],A1180)</f>
        <v>88210.5</v>
      </c>
      <c r="G1180" s="1" t="str">
        <f>_xlfn.XLOOKUP(A1180,bdd_V102[FINESS Géographique],bdd_V102[Validation prérequis SUN-ES],"")</f>
        <v>Oui</v>
      </c>
    </row>
    <row r="1181" spans="1:7">
      <c r="A1181" s="1">
        <v>670780170</v>
      </c>
      <c r="B1181" t="str">
        <f>_xlfn.XLOOKUP(A1181,bdd_V102[FINESS Géographique],bdd_V102[[Raison sociale ]],"")</f>
        <v>CLINIQUE DE L'ORANGERIE</v>
      </c>
      <c r="C1181" s="146">
        <f>_xlfn.XLOOKUP(A1181,bdd_V102[FINESS Géographique],bdd_V102[FINESS juridique],"")</f>
        <v>670000116</v>
      </c>
      <c r="D1181" t="str">
        <f>_xlfn.XLOOKUP(C1181,bdd_V102[FINESS juridique],bdd_V102[Raison sociale juridique],"")</f>
        <v>SA CLINIQUE DE L'ORANGERIE</v>
      </c>
      <c r="E1181" s="1" t="str">
        <f>_xlfn.XLOOKUP(C1181,bdd_V102[FINESS juridique],bdd_V102[[Région du FINESS juridique ]],"")</f>
        <v>GRAND EST</v>
      </c>
      <c r="F1181" s="1">
        <f>SUMIFS(bdd_V102[Activité combinée],bdd_V102[FINESS Géographique],A1181)</f>
        <v>44225.5</v>
      </c>
      <c r="G1181" s="1" t="str">
        <f>_xlfn.XLOOKUP(A1181,bdd_V102[FINESS Géographique],bdd_V102[Validation prérequis SUN-ES],"")</f>
        <v>Oui</v>
      </c>
    </row>
    <row r="1182" spans="1:7">
      <c r="A1182" s="1">
        <v>670780386</v>
      </c>
      <c r="B1182" t="str">
        <f>_xlfn.XLOOKUP(A1182,bdd_V102[FINESS Géographique],bdd_V102[[Raison sociale ]],"")</f>
        <v>CLINIQUE SAINTE-ODILE</v>
      </c>
      <c r="C1182" s="146">
        <f>_xlfn.XLOOKUP(A1182,bdd_V102[FINESS Géographique],bdd_V102[FINESS juridique],"")</f>
        <v>670000199</v>
      </c>
      <c r="D1182" t="str">
        <f>_xlfn.XLOOKUP(C1182,bdd_V102[FINESS juridique],bdd_V102[Raison sociale juridique],"")</f>
        <v>CLINIQUE SAINTE-ODILE ELSAN</v>
      </c>
      <c r="E1182" s="1" t="str">
        <f>_xlfn.XLOOKUP(C1182,bdd_V102[FINESS juridique],bdd_V102[[Région du FINESS juridique ]],"")</f>
        <v>GRAND EST</v>
      </c>
      <c r="F1182" s="1">
        <f>SUMIFS(bdd_V102[Activité combinée],bdd_V102[FINESS Géographique],A1182)</f>
        <v>22759</v>
      </c>
      <c r="G1182" s="1" t="str">
        <f>_xlfn.XLOOKUP(A1182,bdd_V102[FINESS Géographique],bdd_V102[Validation prérequis SUN-ES],"")</f>
        <v>Oui</v>
      </c>
    </row>
    <row r="1183" spans="1:7">
      <c r="A1183" s="1">
        <v>670005479</v>
      </c>
      <c r="B1183" t="str">
        <f>_xlfn.XLOOKUP(A1183,bdd_V102[FINESS Géographique],bdd_V102[[Raison sociale ]],"")</f>
        <v>HAD AURAL BERGSON</v>
      </c>
      <c r="C1183" s="146">
        <f>_xlfn.XLOOKUP(A1183,bdd_V102[FINESS Géographique],bdd_V102[FINESS juridique],"")</f>
        <v>670000652</v>
      </c>
      <c r="D1183" t="str">
        <f>_xlfn.XLOOKUP(C1183,bdd_V102[FINESS juridique],bdd_V102[Raison sociale juridique],"")</f>
        <v>AURAL</v>
      </c>
      <c r="E1183" s="1" t="str">
        <f>_xlfn.XLOOKUP(C1183,bdd_V102[FINESS juridique],bdd_V102[[Région du FINESS juridique ]],"")</f>
        <v>GRAND EST</v>
      </c>
      <c r="F1183" s="1">
        <f>SUMIFS(bdd_V102[Activité combinée],bdd_V102[FINESS Géographique],A1183)</f>
        <v>16015.5</v>
      </c>
      <c r="G1183" s="1" t="str">
        <f>_xlfn.XLOOKUP(A1183,bdd_V102[FINESS Géographique],bdd_V102[Validation prérequis SUN-ES],"")</f>
        <v>Oui</v>
      </c>
    </row>
    <row r="1184" spans="1:7">
      <c r="A1184" s="1">
        <v>670014455</v>
      </c>
      <c r="B1184" t="str">
        <f>_xlfn.XLOOKUP(A1184,bdd_V102[FINESS Géographique],bdd_V102[[Raison sociale ]],"")</f>
        <v>CENTRE D'HEMODIALYSE HAUTEPIERRE AURAL</v>
      </c>
      <c r="C1184" s="146">
        <f>_xlfn.XLOOKUP(A1184,bdd_V102[FINESS Géographique],bdd_V102[FINESS juridique],"")</f>
        <v>670000652</v>
      </c>
      <c r="D1184" t="str">
        <f>_xlfn.XLOOKUP(C1184,bdd_V102[FINESS juridique],bdd_V102[Raison sociale juridique],"")</f>
        <v>AURAL</v>
      </c>
      <c r="E1184" s="1" t="str">
        <f>_xlfn.XLOOKUP(C1184,bdd_V102[FINESS juridique],bdd_V102[[Région du FINESS juridique ]],"")</f>
        <v>GRAND EST</v>
      </c>
      <c r="F1184" s="1">
        <f>SUMIFS(bdd_V102[Activité combinée],bdd_V102[FINESS Géographique],A1184)</f>
        <v>4504.5</v>
      </c>
      <c r="G1184" s="1" t="str">
        <f>_xlfn.XLOOKUP(A1184,bdd_V102[FINESS Géographique],bdd_V102[Validation prérequis SUN-ES],"")</f>
        <v>Non</v>
      </c>
    </row>
    <row r="1185" spans="1:7">
      <c r="A1185" s="1">
        <v>670795921</v>
      </c>
      <c r="B1185" t="str">
        <f>_xlfn.XLOOKUP(A1185,bdd_V102[FINESS Géographique],bdd_V102[[Raison sociale ]],"")</f>
        <v>CENTRE DE DIALYSE AURAL HAGUENAU</v>
      </c>
      <c r="C1185" s="146">
        <f>_xlfn.XLOOKUP(A1185,bdd_V102[FINESS Géographique],bdd_V102[FINESS juridique],"")</f>
        <v>670000652</v>
      </c>
      <c r="D1185" t="str">
        <f>_xlfn.XLOOKUP(C1185,bdd_V102[FINESS juridique],bdd_V102[Raison sociale juridique],"")</f>
        <v>AURAL</v>
      </c>
      <c r="E1185" s="1" t="str">
        <f>_xlfn.XLOOKUP(C1185,bdd_V102[FINESS juridique],bdd_V102[[Région du FINESS juridique ]],"")</f>
        <v>GRAND EST</v>
      </c>
      <c r="F1185" s="1">
        <f>SUMIFS(bdd_V102[Activité combinée],bdd_V102[FINESS Géographique],A1185)</f>
        <v>9773.5</v>
      </c>
      <c r="G1185" s="1" t="str">
        <f>_xlfn.XLOOKUP(A1185,bdd_V102[FINESS Géographique],bdd_V102[Validation prérequis SUN-ES],"")</f>
        <v>Non</v>
      </c>
    </row>
    <row r="1186" spans="1:7">
      <c r="A1186" s="1">
        <v>670008838</v>
      </c>
      <c r="B1186" t="str">
        <f>_xlfn.XLOOKUP(A1186,bdd_V102[FINESS Géographique],bdd_V102[[Raison sociale ]],"")</f>
        <v>HAD NORD ALSACE- FONDATION ST FRANCOIS</v>
      </c>
      <c r="C1186" s="146">
        <f>_xlfn.XLOOKUP(A1186,bdd_V102[FINESS Géographique],bdd_V102[FINESS juridique],"")</f>
        <v>670000785</v>
      </c>
      <c r="D1186" t="str">
        <f>_xlfn.XLOOKUP(C1186,bdd_V102[FINESS juridique],bdd_V102[Raison sociale juridique],"")</f>
        <v>FONDATION SAINT FRANÃ‡OIS</v>
      </c>
      <c r="E1186" s="1" t="str">
        <f>_xlfn.XLOOKUP(C1186,bdd_V102[FINESS juridique],bdd_V102[[Région du FINESS juridique ]],"")</f>
        <v>GRAND EST</v>
      </c>
      <c r="F1186" s="1">
        <f>SUMIFS(bdd_V102[Activité combinée],bdd_V102[FINESS Géographique],A1186)</f>
        <v>12629.5</v>
      </c>
      <c r="G1186" s="1" t="str">
        <f>_xlfn.XLOOKUP(A1186,bdd_V102[FINESS Géographique],bdd_V102[Validation prérequis SUN-ES],"")</f>
        <v>Oui</v>
      </c>
    </row>
    <row r="1187" spans="1:7">
      <c r="A1187" s="1">
        <v>670780378</v>
      </c>
      <c r="B1187" t="str">
        <f>_xlfn.XLOOKUP(A1187,bdd_V102[FINESS Géographique],bdd_V102[[Raison sociale ]],"")</f>
        <v>CLINIQUE SAINT-FRANCOIS</v>
      </c>
      <c r="C1187" s="146">
        <f>_xlfn.XLOOKUP(A1187,bdd_V102[FINESS Géographique],bdd_V102[FINESS juridique],"")</f>
        <v>670000785</v>
      </c>
      <c r="D1187" t="str">
        <f>_xlfn.XLOOKUP(C1187,bdd_V102[FINESS juridique],bdd_V102[Raison sociale juridique],"")</f>
        <v>FONDATION SAINT FRANÃ‡OIS</v>
      </c>
      <c r="E1187" s="1" t="str">
        <f>_xlfn.XLOOKUP(C1187,bdd_V102[FINESS juridique],bdd_V102[[Région du FINESS juridique ]],"")</f>
        <v>GRAND EST</v>
      </c>
      <c r="F1187" s="1">
        <f>SUMIFS(bdd_V102[Activité combinée],bdd_V102[FINESS Géographique],A1187)</f>
        <v>36879.5</v>
      </c>
      <c r="G1187" s="1" t="str">
        <f>_xlfn.XLOOKUP(A1187,bdd_V102[FINESS Géographique],bdd_V102[Validation prérequis SUN-ES],"")</f>
        <v>Oui</v>
      </c>
    </row>
    <row r="1188" spans="1:7">
      <c r="A1188" s="1">
        <v>670013325</v>
      </c>
      <c r="B1188" t="str">
        <f>_xlfn.XLOOKUP(A1188,bdd_V102[FINESS Géographique],bdd_V102[[Raison sociale ]],"")</f>
        <v>CTRE AUTONOME D'ENDOSC DIGESTIVE AMBUL</v>
      </c>
      <c r="C1188" s="146">
        <f>_xlfn.XLOOKUP(A1188,bdd_V102[FINESS Géographique],bdd_V102[FINESS juridique],"")</f>
        <v>670013317</v>
      </c>
      <c r="D1188" t="str">
        <f>_xlfn.XLOOKUP(C1188,bdd_V102[FINESS juridique],bdd_V102[Raison sociale juridique],"")</f>
        <v>SARL "CAEDA"</v>
      </c>
      <c r="E1188" s="1" t="str">
        <f>_xlfn.XLOOKUP(C1188,bdd_V102[FINESS juridique],bdd_V102[[Région du FINESS juridique ]],"")</f>
        <v>GRAND EST</v>
      </c>
      <c r="F1188" s="1">
        <f>SUMIFS(bdd_V102[Activité combinée],bdd_V102[FINESS Géographique],A1188)</f>
        <v>6020.5</v>
      </c>
      <c r="G1188" s="1" t="str">
        <f>_xlfn.XLOOKUP(A1188,bdd_V102[FINESS Géographique],bdd_V102[Validation prérequis SUN-ES],"")</f>
        <v>Non</v>
      </c>
    </row>
    <row r="1189" spans="1:7">
      <c r="A1189" s="1">
        <v>670013341</v>
      </c>
      <c r="B1189" t="str">
        <f>_xlfn.XLOOKUP(A1189,bdd_V102[FINESS Géographique],bdd_V102[[Raison sociale ]],"")</f>
        <v>ENDOSAV</v>
      </c>
      <c r="C1189" s="146">
        <f>_xlfn.XLOOKUP(A1189,bdd_V102[FINESS Géographique],bdd_V102[FINESS juridique],"")</f>
        <v>670013333</v>
      </c>
      <c r="D1189" t="str">
        <f>_xlfn.XLOOKUP(C1189,bdd_V102[FINESS juridique],bdd_V102[Raison sociale juridique],"")</f>
        <v>ENDOSAV</v>
      </c>
      <c r="E1189" s="1" t="str">
        <f>_xlfn.XLOOKUP(C1189,bdd_V102[FINESS juridique],bdd_V102[[Région du FINESS juridique ]],"")</f>
        <v>GRAND EST</v>
      </c>
      <c r="F1189" s="1">
        <f>SUMIFS(bdd_V102[Activité combinée],bdd_V102[FINESS Géographique],A1189)</f>
        <v>2457.5</v>
      </c>
      <c r="G1189" s="1" t="str">
        <f>_xlfn.XLOOKUP(A1189,bdd_V102[FINESS Géographique],bdd_V102[Validation prérequis SUN-ES],"")</f>
        <v>Non</v>
      </c>
    </row>
    <row r="1190" spans="1:7">
      <c r="A1190" s="1">
        <v>670014042</v>
      </c>
      <c r="B1190" t="str">
        <f>_xlfn.XLOOKUP(A1190,bdd_V102[FINESS Géographique],bdd_V102[[Raison sociale ]],"")</f>
        <v>UGECAM-HDJ DU CTRE READAPTATION COLMAR</v>
      </c>
      <c r="C1190" s="146">
        <f>_xlfn.XLOOKUP(A1190,bdd_V102[FINESS Géographique],bdd_V102[FINESS juridique],"")</f>
        <v>670013754</v>
      </c>
      <c r="D1190" t="str">
        <f>_xlfn.XLOOKUP(C1190,bdd_V102[FINESS juridique],bdd_V102[Raison sociale juridique],"")</f>
        <v>UGECAM ALSACE</v>
      </c>
      <c r="E1190" s="1" t="str">
        <f>_xlfn.XLOOKUP(C1190,bdd_V102[FINESS juridique],bdd_V102[[Région du FINESS juridique ]],"")</f>
        <v>GRAND EST</v>
      </c>
      <c r="F1190" s="1">
        <f>SUMIFS(bdd_V102[Activité combinée],bdd_V102[FINESS Géographique],A1190)</f>
        <v>1872</v>
      </c>
      <c r="G1190" s="1" t="str">
        <f>_xlfn.XLOOKUP(A1190,bdd_V102[FINESS Géographique],bdd_V102[Validation prérequis SUN-ES],"")</f>
        <v>Oui</v>
      </c>
    </row>
    <row r="1191" spans="1:7">
      <c r="A1191" s="1">
        <v>670780121</v>
      </c>
      <c r="B1191" t="str">
        <f>_xlfn.XLOOKUP(A1191,bdd_V102[FINESS Géographique],bdd_V102[[Raison sociale ]],"")</f>
        <v>INST UNIV READAPT CLEMENCEAU STRASBG</v>
      </c>
      <c r="C1191" s="146">
        <f>_xlfn.XLOOKUP(A1191,bdd_V102[FINESS Géographique],bdd_V102[FINESS juridique],"")</f>
        <v>670013754</v>
      </c>
      <c r="D1191" t="str">
        <f>_xlfn.XLOOKUP(C1191,bdd_V102[FINESS juridique],bdd_V102[Raison sociale juridique],"")</f>
        <v>UGECAM ALSACE</v>
      </c>
      <c r="E1191" s="1" t="str">
        <f>_xlfn.XLOOKUP(C1191,bdd_V102[FINESS juridique],bdd_V102[[Région du FINESS juridique ]],"")</f>
        <v>GRAND EST</v>
      </c>
      <c r="F1191" s="1">
        <f>SUMIFS(bdd_V102[Activité combinée],bdd_V102[FINESS Géographique],A1191)</f>
        <v>24760</v>
      </c>
      <c r="G1191" s="1" t="str">
        <f>_xlfn.XLOOKUP(A1191,bdd_V102[FINESS Géographique],bdd_V102[Validation prérequis SUN-ES],"")</f>
        <v>Oui</v>
      </c>
    </row>
    <row r="1192" spans="1:7">
      <c r="A1192" s="1">
        <v>670780550</v>
      </c>
      <c r="B1192" t="str">
        <f>_xlfn.XLOOKUP(A1192,bdd_V102[FINESS Géographique],bdd_V102[[Raison sociale ]],"")</f>
        <v>CRF MORSBRONN LES BAINS</v>
      </c>
      <c r="C1192" s="146">
        <f>_xlfn.XLOOKUP(A1192,bdd_V102[FINESS Géographique],bdd_V102[FINESS juridique],"")</f>
        <v>670013754</v>
      </c>
      <c r="D1192" t="str">
        <f>_xlfn.XLOOKUP(C1192,bdd_V102[FINESS juridique],bdd_V102[Raison sociale juridique],"")</f>
        <v>UGECAM ALSACE</v>
      </c>
      <c r="E1192" s="1" t="str">
        <f>_xlfn.XLOOKUP(C1192,bdd_V102[FINESS juridique],bdd_V102[[Région du FINESS juridique ]],"")</f>
        <v>GRAND EST</v>
      </c>
      <c r="F1192" s="1">
        <f>SUMIFS(bdd_V102[Activité combinée],bdd_V102[FINESS Géographique],A1192)</f>
        <v>18033</v>
      </c>
      <c r="G1192" s="1" t="str">
        <f>_xlfn.XLOOKUP(A1192,bdd_V102[FINESS Géographique],bdd_V102[Validation prérequis SUN-ES],"")</f>
        <v>Oui</v>
      </c>
    </row>
    <row r="1193" spans="1:7">
      <c r="A1193" s="1">
        <v>670780592</v>
      </c>
      <c r="B1193" t="str">
        <f>_xlfn.XLOOKUP(A1193,bdd_V102[FINESS Géographique],bdd_V102[[Raison sociale ]],"")</f>
        <v>CRF NIEDERBRONN LES BAINS</v>
      </c>
      <c r="C1193" s="146">
        <f>_xlfn.XLOOKUP(A1193,bdd_V102[FINESS Géographique],bdd_V102[FINESS juridique],"")</f>
        <v>670013754</v>
      </c>
      <c r="D1193" t="str">
        <f>_xlfn.XLOOKUP(C1193,bdd_V102[FINESS juridique],bdd_V102[Raison sociale juridique],"")</f>
        <v>UGECAM ALSACE</v>
      </c>
      <c r="E1193" s="1" t="str">
        <f>_xlfn.XLOOKUP(C1193,bdd_V102[FINESS juridique],bdd_V102[[Région du FINESS juridique ]],"")</f>
        <v>GRAND EST</v>
      </c>
      <c r="F1193" s="1">
        <f>SUMIFS(bdd_V102[Activité combinée],bdd_V102[FINESS Géographique],A1193)</f>
        <v>7597</v>
      </c>
      <c r="G1193" s="1" t="str">
        <f>_xlfn.XLOOKUP(A1193,bdd_V102[FINESS Géographique],bdd_V102[Validation prérequis SUN-ES],"")</f>
        <v>Oui</v>
      </c>
    </row>
    <row r="1194" spans="1:7">
      <c r="A1194" s="1">
        <v>670780600</v>
      </c>
      <c r="B1194" t="str">
        <f>_xlfn.XLOOKUP(A1194,bdd_V102[FINESS Géographique],bdd_V102[[Raison sociale ]],"")</f>
        <v>CENTRE MEDICAL CERRAN LIEBFRAUENTHAL</v>
      </c>
      <c r="C1194" s="146">
        <f>_xlfn.XLOOKUP(A1194,bdd_V102[FINESS Géographique],bdd_V102[FINESS juridique],"")</f>
        <v>670013754</v>
      </c>
      <c r="D1194" t="str">
        <f>_xlfn.XLOOKUP(C1194,bdd_V102[FINESS juridique],bdd_V102[Raison sociale juridique],"")</f>
        <v>UGECAM ALSACE</v>
      </c>
      <c r="E1194" s="1" t="str">
        <f>_xlfn.XLOOKUP(C1194,bdd_V102[FINESS juridique],bdd_V102[[Région du FINESS juridique ]],"")</f>
        <v>GRAND EST</v>
      </c>
      <c r="F1194" s="1">
        <f>SUMIFS(bdd_V102[Activité combinée],bdd_V102[FINESS Géographique],A1194)</f>
        <v>8696.5</v>
      </c>
      <c r="G1194" s="1" t="str">
        <f>_xlfn.XLOOKUP(A1194,bdd_V102[FINESS Géographique],bdd_V102[Validation prérequis SUN-ES],"")</f>
        <v>Oui</v>
      </c>
    </row>
    <row r="1195" spans="1:7">
      <c r="A1195" s="1">
        <v>670780915</v>
      </c>
      <c r="B1195" t="str">
        <f>_xlfn.XLOOKUP(A1195,bdd_V102[FINESS Géographique],bdd_V102[[Raison sociale ]],"")</f>
        <v>CRF SCHIRMECK</v>
      </c>
      <c r="C1195" s="146">
        <f>_xlfn.XLOOKUP(A1195,bdd_V102[FINESS Géographique],bdd_V102[FINESS juridique],"")</f>
        <v>670013754</v>
      </c>
      <c r="D1195" t="str">
        <f>_xlfn.XLOOKUP(C1195,bdd_V102[FINESS juridique],bdd_V102[Raison sociale juridique],"")</f>
        <v>UGECAM ALSACE</v>
      </c>
      <c r="E1195" s="1" t="str">
        <f>_xlfn.XLOOKUP(C1195,bdd_V102[FINESS juridique],bdd_V102[[Région du FINESS juridique ]],"")</f>
        <v>GRAND EST</v>
      </c>
      <c r="F1195" s="1">
        <f>SUMIFS(bdd_V102[Activité combinée],bdd_V102[FINESS Géographique],A1195)</f>
        <v>11347.5</v>
      </c>
      <c r="G1195" s="1" t="str">
        <f>_xlfn.XLOOKUP(A1195,bdd_V102[FINESS Géographique],bdd_V102[Validation prérequis SUN-ES],"")</f>
        <v>Oui</v>
      </c>
    </row>
    <row r="1196" spans="1:7">
      <c r="A1196" s="1">
        <v>670781129</v>
      </c>
      <c r="B1196" t="str">
        <f>_xlfn.XLOOKUP(A1196,bdd_V102[FINESS Géographique],bdd_V102[[Raison sociale ]],"")</f>
        <v>INST UNIV READAPT CLEMENCEAU ILLKIRCH</v>
      </c>
      <c r="C1196" s="146">
        <f>_xlfn.XLOOKUP(A1196,bdd_V102[FINESS Géographique],bdd_V102[FINESS juridique],"")</f>
        <v>670013754</v>
      </c>
      <c r="D1196" t="str">
        <f>_xlfn.XLOOKUP(C1196,bdd_V102[FINESS juridique],bdd_V102[Raison sociale juridique],"")</f>
        <v>UGECAM ALSACE</v>
      </c>
      <c r="E1196" s="1" t="str">
        <f>_xlfn.XLOOKUP(C1196,bdd_V102[FINESS juridique],bdd_V102[[Région du FINESS juridique ]],"")</f>
        <v>GRAND EST</v>
      </c>
      <c r="F1196" s="1">
        <f>SUMIFS(bdd_V102[Activité combinée],bdd_V102[FINESS Géographique],A1196)</f>
        <v>20278.5</v>
      </c>
      <c r="G1196" s="1" t="str">
        <f>_xlfn.XLOOKUP(A1196,bdd_V102[FINESS Géographique],bdd_V102[Validation prérequis SUN-ES],"")</f>
        <v>Oui</v>
      </c>
    </row>
    <row r="1197" spans="1:7">
      <c r="A1197" s="1">
        <v>680000072</v>
      </c>
      <c r="B1197" t="str">
        <f>_xlfn.XLOOKUP(A1197,bdd_V102[FINESS Géographique],bdd_V102[[Raison sociale ]],"")</f>
        <v>CENTRE MEDICAL LE SCHIMMEL</v>
      </c>
      <c r="C1197" s="146">
        <f>_xlfn.XLOOKUP(A1197,bdd_V102[FINESS Géographique],bdd_V102[FINESS juridique],"")</f>
        <v>670013754</v>
      </c>
      <c r="D1197" t="str">
        <f>_xlfn.XLOOKUP(C1197,bdd_V102[FINESS juridique],bdd_V102[Raison sociale juridique],"")</f>
        <v>UGECAM ALSACE</v>
      </c>
      <c r="E1197" s="1" t="str">
        <f>_xlfn.XLOOKUP(C1197,bdd_V102[FINESS juridique],bdd_V102[[Région du FINESS juridique ]],"")</f>
        <v>GRAND EST</v>
      </c>
      <c r="F1197" s="1">
        <f>SUMIFS(bdd_V102[Activité combinée],bdd_V102[FINESS Géographique],A1197)</f>
        <v>2173.5</v>
      </c>
      <c r="G1197" s="1" t="str">
        <f>_xlfn.XLOOKUP(A1197,bdd_V102[FINESS Géographique],bdd_V102[Validation prérequis SUN-ES],"")</f>
        <v>Non</v>
      </c>
    </row>
    <row r="1198" spans="1:7">
      <c r="A1198" s="1">
        <v>680000247</v>
      </c>
      <c r="B1198" t="str">
        <f>_xlfn.XLOOKUP(A1198,bdd_V102[FINESS Géographique],bdd_V102[[Raison sociale ]],"")</f>
        <v>CENTRE MEDICAL LALANCE</v>
      </c>
      <c r="C1198" s="146">
        <f>_xlfn.XLOOKUP(A1198,bdd_V102[FINESS Géographique],bdd_V102[FINESS juridique],"")</f>
        <v>670013754</v>
      </c>
      <c r="D1198" t="str">
        <f>_xlfn.XLOOKUP(C1198,bdd_V102[FINESS juridique],bdd_V102[Raison sociale juridique],"")</f>
        <v>UGECAM ALSACE</v>
      </c>
      <c r="E1198" s="1" t="str">
        <f>_xlfn.XLOOKUP(C1198,bdd_V102[FINESS juridique],bdd_V102[[Région du FINESS juridique ]],"")</f>
        <v>GRAND EST</v>
      </c>
      <c r="F1198" s="1">
        <f>SUMIFS(bdd_V102[Activité combinée],bdd_V102[FINESS Géographique],A1198)</f>
        <v>15599.5</v>
      </c>
      <c r="G1198" s="1" t="str">
        <f>_xlfn.XLOOKUP(A1198,bdd_V102[FINESS Géographique],bdd_V102[Validation prérequis SUN-ES],"")</f>
        <v>Oui</v>
      </c>
    </row>
    <row r="1199" spans="1:7">
      <c r="A1199" s="1">
        <v>680000296</v>
      </c>
      <c r="B1199" t="str">
        <f>_xlfn.XLOOKUP(A1199,bdd_V102[FINESS Géographique],bdd_V102[[Raison sociale ]],"")</f>
        <v>CENTRE MEDICAL LUPPACH</v>
      </c>
      <c r="C1199" s="146">
        <f>_xlfn.XLOOKUP(A1199,bdd_V102[FINESS Géographique],bdd_V102[FINESS juridique],"")</f>
        <v>670013754</v>
      </c>
      <c r="D1199" t="str">
        <f>_xlfn.XLOOKUP(C1199,bdd_V102[FINESS juridique],bdd_V102[Raison sociale juridique],"")</f>
        <v>UGECAM ALSACE</v>
      </c>
      <c r="E1199" s="1" t="str">
        <f>_xlfn.XLOOKUP(C1199,bdd_V102[FINESS juridique],bdd_V102[[Région du FINESS juridique ]],"")</f>
        <v>GRAND EST</v>
      </c>
      <c r="F1199" s="1">
        <f>SUMIFS(bdd_V102[Activité combinée],bdd_V102[FINESS Géographique],A1199)</f>
        <v>4035</v>
      </c>
      <c r="G1199" s="1" t="str">
        <f>_xlfn.XLOOKUP(A1199,bdd_V102[FINESS Géographique],bdd_V102[Validation prérequis SUN-ES],"")</f>
        <v>Oui</v>
      </c>
    </row>
    <row r="1200" spans="1:7">
      <c r="A1200" s="1">
        <v>680000304</v>
      </c>
      <c r="B1200" t="str">
        <f>_xlfn.XLOOKUP(A1200,bdd_V102[FINESS Géographique],bdd_V102[[Raison sociale ]],"")</f>
        <v>CENTRE MEDICAL LE ROGGENBERG</v>
      </c>
      <c r="C1200" s="146">
        <f>_xlfn.XLOOKUP(A1200,bdd_V102[FINESS Géographique],bdd_V102[FINESS juridique],"")</f>
        <v>670013754</v>
      </c>
      <c r="D1200" t="str">
        <f>_xlfn.XLOOKUP(C1200,bdd_V102[FINESS juridique],bdd_V102[Raison sociale juridique],"")</f>
        <v>UGECAM ALSACE</v>
      </c>
      <c r="E1200" s="1" t="str">
        <f>_xlfn.XLOOKUP(C1200,bdd_V102[FINESS juridique],bdd_V102[[Région du FINESS juridique ]],"")</f>
        <v>GRAND EST</v>
      </c>
      <c r="F1200" s="1">
        <f>SUMIFS(bdd_V102[Activité combinée],bdd_V102[FINESS Géographique],A1200)</f>
        <v>8825</v>
      </c>
      <c r="G1200" s="1" t="str">
        <f>_xlfn.XLOOKUP(A1200,bdd_V102[FINESS Géographique],bdd_V102[Validation prérequis SUN-ES],"")</f>
        <v>Non</v>
      </c>
    </row>
    <row r="1201" spans="1:7">
      <c r="A1201" s="1">
        <v>680001310</v>
      </c>
      <c r="B1201" t="str">
        <f>_xlfn.XLOOKUP(A1201,bdd_V102[FINESS Géographique],bdd_V102[[Raison sociale ]],"")</f>
        <v>CENTRE MEDICAL SAINTE ANNE</v>
      </c>
      <c r="C1201" s="146">
        <f>_xlfn.XLOOKUP(A1201,bdd_V102[FINESS Géographique],bdd_V102[FINESS juridique],"")</f>
        <v>670013754</v>
      </c>
      <c r="D1201" t="str">
        <f>_xlfn.XLOOKUP(C1201,bdd_V102[FINESS juridique],bdd_V102[Raison sociale juridique],"")</f>
        <v>UGECAM ALSACE</v>
      </c>
      <c r="E1201" s="1" t="str">
        <f>_xlfn.XLOOKUP(C1201,bdd_V102[FINESS juridique],bdd_V102[[Région du FINESS juridique ]],"")</f>
        <v>GRAND EST</v>
      </c>
      <c r="F1201" s="1">
        <f>SUMIFS(bdd_V102[Activité combinée],bdd_V102[FINESS Géographique],A1201)</f>
        <v>10611.5</v>
      </c>
      <c r="G1201" s="1" t="str">
        <f>_xlfn.XLOOKUP(A1201,bdd_V102[FINESS Géographique],bdd_V102[Validation prérequis SUN-ES],"")</f>
        <v>Oui</v>
      </c>
    </row>
    <row r="1202" spans="1:7">
      <c r="A1202" s="1">
        <v>680022753</v>
      </c>
      <c r="B1202" t="str">
        <f>_xlfn.XLOOKUP(A1202,bdd_V102[FINESS Géographique],bdd_V102[[Raison sociale ]],"")</f>
        <v>CENTRE DE READAPTATION DE COLMAR</v>
      </c>
      <c r="C1202" s="146">
        <f>_xlfn.XLOOKUP(A1202,bdd_V102[FINESS Géographique],bdd_V102[FINESS juridique],"")</f>
        <v>670013754</v>
      </c>
      <c r="D1202" t="str">
        <f>_xlfn.XLOOKUP(C1202,bdd_V102[FINESS juridique],bdd_V102[Raison sociale juridique],"")</f>
        <v>UGECAM ALSACE</v>
      </c>
      <c r="E1202" s="1" t="str">
        <f>_xlfn.XLOOKUP(C1202,bdd_V102[FINESS juridique],bdd_V102[[Région du FINESS juridique ]],"")</f>
        <v>GRAND EST</v>
      </c>
      <c r="F1202" s="1">
        <f>SUMIFS(bdd_V102[Activité combinée],bdd_V102[FINESS Géographique],A1202)</f>
        <v>16512</v>
      </c>
      <c r="G1202" s="1" t="str">
        <f>_xlfn.XLOOKUP(A1202,bdd_V102[FINESS Géographique],bdd_V102[Validation prérequis SUN-ES],"")</f>
        <v>Oui</v>
      </c>
    </row>
    <row r="1203" spans="1:7">
      <c r="A1203" s="1">
        <v>570023309</v>
      </c>
      <c r="B1203" t="str">
        <f>_xlfn.XLOOKUP(A1203,bdd_V102[FINESS Géographique],bdd_V102[[Raison sociale ]],"")</f>
        <v>CENTRE MATHILDE SALOMON DE PHALSBOURG</v>
      </c>
      <c r="C1203" s="146">
        <f>_xlfn.XLOOKUP(A1203,bdd_V102[FINESS Géographique],bdd_V102[FINESS juridique],"")</f>
        <v>670014604</v>
      </c>
      <c r="D1203" t="str">
        <f>_xlfn.XLOOKUP(C1203,bdd_V102[FINESS juridique],bdd_V102[Raison sociale juridique],"")</f>
        <v>FONDATION VINCENT DE PAUL</v>
      </c>
      <c r="E1203" s="1" t="str">
        <f>_xlfn.XLOOKUP(C1203,bdd_V102[FINESS juridique],bdd_V102[[Région du FINESS juridique ]],"")</f>
        <v>GRAND EST</v>
      </c>
      <c r="F1203" s="1">
        <f>SUMIFS(bdd_V102[Activité combinée],bdd_V102[FINESS Géographique],A1203)</f>
        <v>2725.75</v>
      </c>
      <c r="G1203" s="1" t="str">
        <f>_xlfn.XLOOKUP(A1203,bdd_V102[FINESS Géographique],bdd_V102[Validation prérequis SUN-ES],"")</f>
        <v>Non</v>
      </c>
    </row>
    <row r="1204" spans="1:7">
      <c r="A1204" s="1">
        <v>670020742</v>
      </c>
      <c r="B1204" t="str">
        <f>_xlfn.XLOOKUP(A1204,bdd_V102[FINESS Géographique],bdd_V102[[Raison sociale ]],"")</f>
        <v>CENTRE MEDICO-PSYCHOTHERAPIQUE</v>
      </c>
      <c r="C1204" s="146">
        <f>_xlfn.XLOOKUP(A1204,bdd_V102[FINESS Géographique],bdd_V102[FINESS juridique],"")</f>
        <v>670014604</v>
      </c>
      <c r="D1204" t="str">
        <f>_xlfn.XLOOKUP(C1204,bdd_V102[FINESS juridique],bdd_V102[Raison sociale juridique],"")</f>
        <v>FONDATION VINCENT DE PAUL</v>
      </c>
      <c r="E1204" s="1" t="str">
        <f>_xlfn.XLOOKUP(C1204,bdd_V102[FINESS juridique],bdd_V102[[Région du FINESS juridique ]],"")</f>
        <v>GRAND EST</v>
      </c>
      <c r="F1204" s="1">
        <f>SUMIFS(bdd_V102[Activité combinée],bdd_V102[FINESS Géographique],A1204)</f>
        <v>1</v>
      </c>
      <c r="G1204" s="1" t="str">
        <f>_xlfn.XLOOKUP(A1204,bdd_V102[FINESS Géographique],bdd_V102[Validation prérequis SUN-ES],"")</f>
        <v>Non</v>
      </c>
    </row>
    <row r="1205" spans="1:7">
      <c r="A1205" s="1">
        <v>670780188</v>
      </c>
      <c r="B1205" t="str">
        <f>_xlfn.XLOOKUP(A1205,bdd_V102[FINESS Géographique],bdd_V102[[Raison sociale ]],"")</f>
        <v>CLINIQUE SAINTE-BARBE</v>
      </c>
      <c r="C1205" s="146">
        <f>_xlfn.XLOOKUP(A1205,bdd_V102[FINESS Géographique],bdd_V102[FINESS juridique],"")</f>
        <v>670014604</v>
      </c>
      <c r="D1205" t="str">
        <f>_xlfn.XLOOKUP(C1205,bdd_V102[FINESS juridique],bdd_V102[Raison sociale juridique],"")</f>
        <v>FONDATION VINCENT DE PAUL</v>
      </c>
      <c r="E1205" s="1" t="str">
        <f>_xlfn.XLOOKUP(C1205,bdd_V102[FINESS juridique],bdd_V102[[Région du FINESS juridique ]],"")</f>
        <v>GRAND EST</v>
      </c>
      <c r="F1205" s="1">
        <f>SUMIFS(bdd_V102[Activité combinée],bdd_V102[FINESS Géographique],A1205)</f>
        <v>31775</v>
      </c>
      <c r="G1205" s="1" t="str">
        <f>_xlfn.XLOOKUP(A1205,bdd_V102[FINESS Géographique],bdd_V102[Validation prérequis SUN-ES],"")</f>
        <v>Oui</v>
      </c>
    </row>
    <row r="1206" spans="1:7">
      <c r="A1206" s="1">
        <v>670780212</v>
      </c>
      <c r="B1206" t="str">
        <f>_xlfn.XLOOKUP(A1206,bdd_V102[FINESS Géographique],bdd_V102[[Raison sociale ]],"")</f>
        <v>CLINIQUE SAINTE-ANNE</v>
      </c>
      <c r="C1206" s="146">
        <f>_xlfn.XLOOKUP(A1206,bdd_V102[FINESS Géographique],bdd_V102[FINESS juridique],"")</f>
        <v>670014604</v>
      </c>
      <c r="D1206" t="str">
        <f>_xlfn.XLOOKUP(C1206,bdd_V102[FINESS juridique],bdd_V102[Raison sociale juridique],"")</f>
        <v>FONDATION VINCENT DE PAUL</v>
      </c>
      <c r="E1206" s="1" t="str">
        <f>_xlfn.XLOOKUP(C1206,bdd_V102[FINESS juridique],bdd_V102[[Région du FINESS juridique ]],"")</f>
        <v>GRAND EST</v>
      </c>
      <c r="F1206" s="1">
        <f>SUMIFS(bdd_V102[Activité combinée],bdd_V102[FINESS Géographique],A1206)</f>
        <v>91346</v>
      </c>
      <c r="G1206" s="1" t="str">
        <f>_xlfn.XLOOKUP(A1206,bdd_V102[FINESS Géographique],bdd_V102[Validation prérequis SUN-ES],"")</f>
        <v>Oui</v>
      </c>
    </row>
    <row r="1207" spans="1:7">
      <c r="A1207" s="1">
        <v>670797539</v>
      </c>
      <c r="B1207" t="str">
        <f>_xlfn.XLOOKUP(A1207,bdd_V102[FINESS Géographique],bdd_V102[[Raison sociale ]],"")</f>
        <v>CLINIQUE DE LA TOUSSAINT</v>
      </c>
      <c r="C1207" s="146">
        <f>_xlfn.XLOOKUP(A1207,bdd_V102[FINESS Géographique],bdd_V102[FINESS juridique],"")</f>
        <v>670014604</v>
      </c>
      <c r="D1207" t="str">
        <f>_xlfn.XLOOKUP(C1207,bdd_V102[FINESS juridique],bdd_V102[Raison sociale juridique],"")</f>
        <v>FONDATION VINCENT DE PAUL</v>
      </c>
      <c r="E1207" s="1" t="str">
        <f>_xlfn.XLOOKUP(C1207,bdd_V102[FINESS juridique],bdd_V102[[Région du FINESS juridique ]],"")</f>
        <v>GRAND EST</v>
      </c>
      <c r="F1207" s="1">
        <f>SUMIFS(bdd_V102[Activité combinée],bdd_V102[FINESS Géographique],A1207)</f>
        <v>13052.5</v>
      </c>
      <c r="G1207" s="1" t="str">
        <f>_xlfn.XLOOKUP(A1207,bdd_V102[FINESS Géographique],bdd_V102[Validation prérequis SUN-ES],"")</f>
        <v>Oui</v>
      </c>
    </row>
    <row r="1208" spans="1:7">
      <c r="A1208" s="1">
        <v>670798636</v>
      </c>
      <c r="B1208" t="str">
        <f>_xlfn.XLOOKUP(A1208,bdd_V102[FINESS Géographique],bdd_V102[[Raison sociale ]],"")</f>
        <v>CLINIQUE SAINT-LUC</v>
      </c>
      <c r="C1208" s="146">
        <f>_xlfn.XLOOKUP(A1208,bdd_V102[FINESS Géographique],bdd_V102[FINESS juridique],"")</f>
        <v>670014604</v>
      </c>
      <c r="D1208" t="str">
        <f>_xlfn.XLOOKUP(C1208,bdd_V102[FINESS juridique],bdd_V102[Raison sociale juridique],"")</f>
        <v>FONDATION VINCENT DE PAUL</v>
      </c>
      <c r="E1208" s="1" t="str">
        <f>_xlfn.XLOOKUP(C1208,bdd_V102[FINESS juridique],bdd_V102[[Région du FINESS juridique ]],"")</f>
        <v>GRAND EST</v>
      </c>
      <c r="F1208" s="1">
        <f>SUMIFS(bdd_V102[Activité combinée],bdd_V102[FINESS Géographique],A1208)</f>
        <v>16674.5</v>
      </c>
      <c r="G1208" s="1" t="str">
        <f>_xlfn.XLOOKUP(A1208,bdd_V102[FINESS Géographique],bdd_V102[Validation prérequis SUN-ES],"")</f>
        <v>Oui</v>
      </c>
    </row>
    <row r="1209" spans="1:7">
      <c r="A1209" s="1">
        <v>670020098</v>
      </c>
      <c r="B1209" t="str">
        <f>_xlfn.XLOOKUP(A1209,bdd_V102[FINESS Géographique],bdd_V102[[Raison sociale ]],"")</f>
        <v>GCS ICANS - ET EXPL.</v>
      </c>
      <c r="C1209" s="146">
        <f>_xlfn.XLOOKUP(A1209,bdd_V102[FINESS Géographique],bdd_V102[FINESS juridique],"")</f>
        <v>670016914</v>
      </c>
      <c r="D1209" t="str">
        <f>_xlfn.XLOOKUP(C1209,bdd_V102[FINESS juridique],bdd_V102[Raison sociale juridique],"")</f>
        <v>GCS ICANS</v>
      </c>
      <c r="E1209" s="1" t="str">
        <f>_xlfn.XLOOKUP(C1209,bdd_V102[FINESS juridique],bdd_V102[[Région du FINESS juridique ]],"")</f>
        <v>GRAND EST</v>
      </c>
      <c r="F1209" s="1">
        <f>SUMIFS(bdd_V102[Activité combinée],bdd_V102[FINESS Géographique],A1209)</f>
        <v>76314</v>
      </c>
      <c r="G1209" s="1" t="str">
        <f>_xlfn.XLOOKUP(A1209,bdd_V102[FINESS Géographique],bdd_V102[Validation prérequis SUN-ES],"")</f>
        <v>Non</v>
      </c>
    </row>
    <row r="1210" spans="1:7">
      <c r="A1210" s="1">
        <v>670017458</v>
      </c>
      <c r="B1210" t="str">
        <f>_xlfn.XLOOKUP(A1210,bdd_V102[FINESS Géographique],bdd_V102[[Raison sociale ]],"")</f>
        <v>CLINIQUE RHENA ASSOCIATION</v>
      </c>
      <c r="C1210" s="146">
        <f>_xlfn.XLOOKUP(A1210,bdd_V102[FINESS Géographique],bdd_V102[FINESS juridique],"")</f>
        <v>670017441</v>
      </c>
      <c r="D1210" t="str">
        <f>_xlfn.XLOOKUP(C1210,bdd_V102[FINESS juridique],bdd_V102[Raison sociale juridique],"")</f>
        <v>ASSOCIATION RHENA</v>
      </c>
      <c r="E1210" s="1" t="str">
        <f>_xlfn.XLOOKUP(C1210,bdd_V102[FINESS juridique],bdd_V102[[Région du FINESS juridique ]],"")</f>
        <v>GRAND EST</v>
      </c>
      <c r="F1210" s="1">
        <f>SUMIFS(bdd_V102[Activité combinée],bdd_V102[FINESS Géographique],A1210)</f>
        <v>12972.5</v>
      </c>
      <c r="G1210" s="1" t="str">
        <f>_xlfn.XLOOKUP(A1210,bdd_V102[FINESS Géographique],bdd_V102[Validation prérequis SUN-ES],"")</f>
        <v>Oui</v>
      </c>
    </row>
    <row r="1211" spans="1:7">
      <c r="A1211" s="1">
        <v>670018068</v>
      </c>
      <c r="B1211" t="str">
        <f>_xlfn.XLOOKUP(A1211,bdd_V102[FINESS Géographique],bdd_V102[[Raison sociale ]],"")</f>
        <v>CLINIQUE RHENA GCS ES</v>
      </c>
      <c r="C1211" s="146">
        <f>_xlfn.XLOOKUP(A1211,bdd_V102[FINESS Géographique],bdd_V102[FINESS juridique],"")</f>
        <v>670017847</v>
      </c>
      <c r="D1211" t="str">
        <f>_xlfn.XLOOKUP(C1211,bdd_V102[FINESS juridique],bdd_V102[Raison sociale juridique],"")</f>
        <v>GCS ES RHENA</v>
      </c>
      <c r="E1211" s="1" t="str">
        <f>_xlfn.XLOOKUP(C1211,bdd_V102[FINESS juridique],bdd_V102[[Région du FINESS juridique ]],"")</f>
        <v>GRAND EST</v>
      </c>
      <c r="F1211" s="1">
        <f>SUMIFS(bdd_V102[Activité combinée],bdd_V102[FINESS Géographique],A1211)</f>
        <v>130951.5</v>
      </c>
      <c r="G1211" s="1" t="str">
        <f>_xlfn.XLOOKUP(A1211,bdd_V102[FINESS Géographique],bdd_V102[Validation prérequis SUN-ES],"")</f>
        <v>Oui</v>
      </c>
    </row>
    <row r="1212" spans="1:7">
      <c r="A1212" s="1">
        <v>670014992</v>
      </c>
      <c r="B1212" t="str">
        <f>_xlfn.XLOOKUP(A1212,bdd_V102[FINESS Géographique],bdd_V102[[Raison sociale ]],"")</f>
        <v>MAISON DE SANTE AMRESO BETHEL</v>
      </c>
      <c r="C1212" s="146">
        <f>_xlfn.XLOOKUP(A1212,bdd_V102[FINESS Géographique],bdd_V102[FINESS juridique],"")</f>
        <v>670780139</v>
      </c>
      <c r="D1212" t="str">
        <f>_xlfn.XLOOKUP(C1212,bdd_V102[FINESS juridique],bdd_V102[Raison sociale juridique],"")</f>
        <v>ASSOCIATION AMRESO-BETHEL</v>
      </c>
      <c r="E1212" s="1" t="str">
        <f>_xlfn.XLOOKUP(C1212,bdd_V102[FINESS juridique],bdd_V102[[Région du FINESS juridique ]],"")</f>
        <v>GRAND EST</v>
      </c>
      <c r="F1212" s="1">
        <f>SUMIFS(bdd_V102[Activité combinée],bdd_V102[FINESS Géographique],A1212)</f>
        <v>8781.5</v>
      </c>
      <c r="G1212" s="1" t="str">
        <f>_xlfn.XLOOKUP(A1212,bdd_V102[FINESS Géographique],bdd_V102[Validation prérequis SUN-ES],"")</f>
        <v>Oui</v>
      </c>
    </row>
    <row r="1213" spans="1:7">
      <c r="A1213" s="1">
        <v>680000221</v>
      </c>
      <c r="B1213" t="str">
        <f>_xlfn.XLOOKUP(A1213,bdd_V102[FINESS Géographique],bdd_V102[[Raison sociale ]],"")</f>
        <v>HOPITAL SAINT-VINCENT</v>
      </c>
      <c r="C1213" s="146">
        <f>_xlfn.XLOOKUP(A1213,bdd_V102[FINESS Géographique],bdd_V102[FINESS juridique],"")</f>
        <v>670781293</v>
      </c>
      <c r="D1213" t="str">
        <f>_xlfn.XLOOKUP(C1213,bdd_V102[FINESS juridique],bdd_V102[Raison sociale juridique],"")</f>
        <v>ASSOCIATION ADELE DE GLAUBITZ</v>
      </c>
      <c r="E1213" s="1" t="str">
        <f>_xlfn.XLOOKUP(C1213,bdd_V102[FINESS juridique],bdd_V102[[Région du FINESS juridique ]],"")</f>
        <v>GRAND EST</v>
      </c>
      <c r="F1213" s="1">
        <f>SUMIFS(bdd_V102[Activité combinée],bdd_V102[FINESS Géographique],A1213)</f>
        <v>3650</v>
      </c>
      <c r="G1213" s="1" t="str">
        <f>_xlfn.XLOOKUP(A1213,bdd_V102[FINESS Géographique],bdd_V102[Validation prérequis SUN-ES],"")</f>
        <v>Oui</v>
      </c>
    </row>
    <row r="1214" spans="1:7">
      <c r="A1214" s="1">
        <v>670018449</v>
      </c>
      <c r="B1214" t="str">
        <f>_xlfn.XLOOKUP(A1214,bdd_V102[FINESS Géographique],bdd_V102[[Raison sociale ]],"")</f>
        <v>HOPITAL DE JOUR ABRAPA</v>
      </c>
      <c r="C1214" s="146">
        <f>_xlfn.XLOOKUP(A1214,bdd_V102[FINESS Géographique],bdd_V102[FINESS juridique],"")</f>
        <v>670792340</v>
      </c>
      <c r="D1214" t="str">
        <f>_xlfn.XLOOKUP(C1214,bdd_V102[FINESS juridique],bdd_V102[Raison sociale juridique],"")</f>
        <v>ABRAPA</v>
      </c>
      <c r="E1214" s="1" t="str">
        <f>_xlfn.XLOOKUP(C1214,bdd_V102[FINESS juridique],bdd_V102[[Région du FINESS juridique ]],"")</f>
        <v>GRAND EST</v>
      </c>
      <c r="F1214" s="1">
        <f>SUMIFS(bdd_V102[Activité combinée],bdd_V102[FINESS Géographique],A1214)</f>
        <v>2275</v>
      </c>
      <c r="G1214" s="1" t="str">
        <f>_xlfn.XLOOKUP(A1214,bdd_V102[FINESS Géographique],bdd_V102[Validation prérequis SUN-ES],"")</f>
        <v>Oui</v>
      </c>
    </row>
    <row r="1215" spans="1:7">
      <c r="A1215" s="1">
        <v>670780501</v>
      </c>
      <c r="B1215" t="str">
        <f>_xlfn.XLOOKUP(A1215,bdd_V102[FINESS Géographique],bdd_V102[[Raison sociale ]],"")</f>
        <v>CENTRE SSR MARIENBRONN</v>
      </c>
      <c r="C1215" s="146">
        <f>_xlfn.XLOOKUP(A1215,bdd_V102[FINESS Géographique],bdd_V102[FINESS juridique],"")</f>
        <v>670792415</v>
      </c>
      <c r="D1215" t="str">
        <f>_xlfn.XLOOKUP(C1215,bdd_V102[FINESS juridique],bdd_V102[Raison sociale juridique],"")</f>
        <v>FEDERATION CHARITE CARITAS ALSACE</v>
      </c>
      <c r="E1215" s="1" t="str">
        <f>_xlfn.XLOOKUP(C1215,bdd_V102[FINESS juridique],bdd_V102[[Région du FINESS juridique ]],"")</f>
        <v>GRAND EST</v>
      </c>
      <c r="F1215" s="1">
        <f>SUMIFS(bdd_V102[Activité combinée],bdd_V102[FINESS Géographique],A1215)</f>
        <v>10743.5</v>
      </c>
      <c r="G1215" s="1" t="str">
        <f>_xlfn.XLOOKUP(A1215,bdd_V102[FINESS Géographique],bdd_V102[Validation prérequis SUN-ES],"")</f>
        <v>Oui</v>
      </c>
    </row>
    <row r="1216" spans="1:7">
      <c r="A1216" s="1">
        <v>680000130</v>
      </c>
      <c r="B1216" t="str">
        <f>_xlfn.XLOOKUP(A1216,bdd_V102[FINESS Géographique],bdd_V102[[Raison sociale ]],"")</f>
        <v>CENTRE DE READAPTATION DE MULHOUSE</v>
      </c>
      <c r="C1216" s="146">
        <f>_xlfn.XLOOKUP(A1216,bdd_V102[FINESS Géographique],bdd_V102[FINESS juridique],"")</f>
        <v>680000353</v>
      </c>
      <c r="D1216" t="str">
        <f>_xlfn.XLOOKUP(C1216,bdd_V102[FINESS juridique],bdd_V102[Raison sociale juridique],"")</f>
        <v>ASSOC READAPT ET FORMATION PROF</v>
      </c>
      <c r="E1216" s="1" t="str">
        <f>_xlfn.XLOOKUP(C1216,bdd_V102[FINESS juridique],bdd_V102[[Région du FINESS juridique ]],"")</f>
        <v>GRAND EST</v>
      </c>
      <c r="F1216" s="1">
        <f>SUMIFS(bdd_V102[Activité combinée],bdd_V102[FINESS Géographique],A1216)</f>
        <v>16887.5</v>
      </c>
      <c r="G1216" s="1" t="str">
        <f>_xlfn.XLOOKUP(A1216,bdd_V102[FINESS Géographique],bdd_V102[Validation prérequis SUN-ES],"")</f>
        <v>Oui</v>
      </c>
    </row>
    <row r="1217" spans="1:7">
      <c r="A1217" s="1">
        <v>670000215</v>
      </c>
      <c r="B1217" t="str">
        <f>_xlfn.XLOOKUP(A1217,bdd_V102[FINESS Géographique],bdd_V102[[Raison sociale ]],"")</f>
        <v>HOPITAL DU NEUENBERG</v>
      </c>
      <c r="C1217" s="146">
        <f>_xlfn.XLOOKUP(A1217,bdd_V102[FINESS Géographique],bdd_V102[FINESS juridique],"")</f>
        <v>680000643</v>
      </c>
      <c r="D1217" t="str">
        <f>_xlfn.XLOOKUP(C1217,bdd_V102[FINESS juridique],bdd_V102[Raison sociale juridique],"")</f>
        <v>FONDATION DE LA MAISON DU DIACONAT</v>
      </c>
      <c r="E1217" s="1" t="str">
        <f>_xlfn.XLOOKUP(C1217,bdd_V102[FINESS juridique],bdd_V102[[Région du FINESS juridique ]],"")</f>
        <v>GRAND EST</v>
      </c>
      <c r="F1217" s="1">
        <f>SUMIFS(bdd_V102[Activité combinée],bdd_V102[FINESS Géographique],A1217)</f>
        <v>27191.5</v>
      </c>
      <c r="G1217" s="1" t="str">
        <f>_xlfn.XLOOKUP(A1217,bdd_V102[FINESS Géographique],bdd_V102[Validation prérequis SUN-ES],"")</f>
        <v>Non</v>
      </c>
    </row>
    <row r="1218" spans="1:7">
      <c r="A1218" s="1">
        <v>670000249</v>
      </c>
      <c r="B1218" t="str">
        <f>_xlfn.XLOOKUP(A1218,bdd_V102[FINESS Géographique],bdd_V102[[Raison sociale ]],"")</f>
        <v>CENTRE SSR CHATEAU WALK</v>
      </c>
      <c r="C1218" s="146">
        <f>_xlfn.XLOOKUP(A1218,bdd_V102[FINESS Géographique],bdd_V102[FINESS juridique],"")</f>
        <v>680000643</v>
      </c>
      <c r="D1218" t="str">
        <f>_xlfn.XLOOKUP(C1218,bdd_V102[FINESS juridique],bdd_V102[Raison sociale juridique],"")</f>
        <v>FONDATION DE LA MAISON DU DIACONAT</v>
      </c>
      <c r="E1218" s="1" t="str">
        <f>_xlfn.XLOOKUP(C1218,bdd_V102[FINESS juridique],bdd_V102[[Région du FINESS juridique ]],"")</f>
        <v>GRAND EST</v>
      </c>
      <c r="F1218" s="1">
        <f>SUMIFS(bdd_V102[Activité combinée],bdd_V102[FINESS Géographique],A1218)</f>
        <v>6214.5</v>
      </c>
      <c r="G1218" s="1" t="str">
        <f>_xlfn.XLOOKUP(A1218,bdd_V102[FINESS Géographique],bdd_V102[Validation prérequis SUN-ES],"")</f>
        <v>Non</v>
      </c>
    </row>
    <row r="1219" spans="1:7">
      <c r="A1219" s="1">
        <v>680000189</v>
      </c>
      <c r="B1219" t="str">
        <f>_xlfn.XLOOKUP(A1219,bdd_V102[FINESS Géographique],bdd_V102[[Raison sociale ]],"")</f>
        <v>SAINT JEAN CENTRE SSR</v>
      </c>
      <c r="C1219" s="146">
        <f>_xlfn.XLOOKUP(A1219,bdd_V102[FINESS Géographique],bdd_V102[FINESS juridique],"")</f>
        <v>680000643</v>
      </c>
      <c r="D1219" t="str">
        <f>_xlfn.XLOOKUP(C1219,bdd_V102[FINESS juridique],bdd_V102[Raison sociale juridique],"")</f>
        <v>FONDATION DE LA MAISON DU DIACONAT</v>
      </c>
      <c r="E1219" s="1" t="str">
        <f>_xlfn.XLOOKUP(C1219,bdd_V102[FINESS juridique],bdd_V102[[Région du FINESS juridique ]],"")</f>
        <v>GRAND EST</v>
      </c>
      <c r="F1219" s="1">
        <f>SUMIFS(bdd_V102[Activité combinée],bdd_V102[FINESS Géographique],A1219)</f>
        <v>14316.5</v>
      </c>
      <c r="G1219" s="1" t="str">
        <f>_xlfn.XLOOKUP(A1219,bdd_V102[FINESS Géographique],bdd_V102[Validation prérequis SUN-ES],"")</f>
        <v>Non</v>
      </c>
    </row>
    <row r="1220" spans="1:7">
      <c r="A1220" s="1">
        <v>680000320</v>
      </c>
      <c r="B1220" t="str">
        <f>_xlfn.XLOOKUP(A1220,bdd_V102[FINESS Géographique],bdd_V102[[Raison sociale ]],"")</f>
        <v>CLINIQUE DIACONAT FONDERIE</v>
      </c>
      <c r="C1220" s="146">
        <f>_xlfn.XLOOKUP(A1220,bdd_V102[FINESS Géographique],bdd_V102[FINESS juridique],"")</f>
        <v>680000643</v>
      </c>
      <c r="D1220" t="str">
        <f>_xlfn.XLOOKUP(C1220,bdd_V102[FINESS juridique],bdd_V102[Raison sociale juridique],"")</f>
        <v>FONDATION DE LA MAISON DU DIACONAT</v>
      </c>
      <c r="E1220" s="1" t="str">
        <f>_xlfn.XLOOKUP(C1220,bdd_V102[FINESS juridique],bdd_V102[[Région du FINESS juridique ]],"")</f>
        <v>GRAND EST</v>
      </c>
      <c r="F1220" s="1">
        <f>SUMIFS(bdd_V102[Activité combinée],bdd_V102[FINESS Géographique],A1220)</f>
        <v>68942.5</v>
      </c>
      <c r="G1220" s="1" t="str">
        <f>_xlfn.XLOOKUP(A1220,bdd_V102[FINESS Géographique],bdd_V102[Validation prérequis SUN-ES],"")</f>
        <v>Non</v>
      </c>
    </row>
    <row r="1221" spans="1:7">
      <c r="A1221" s="1">
        <v>680000494</v>
      </c>
      <c r="B1221" t="str">
        <f>_xlfn.XLOOKUP(A1221,bdd_V102[FINESS Géographique],bdd_V102[[Raison sociale ]],"")</f>
        <v>CLINIQUE DIACONAT ROOSEVELT</v>
      </c>
      <c r="C1221" s="146">
        <f>_xlfn.XLOOKUP(A1221,bdd_V102[FINESS Géographique],bdd_V102[FINESS juridique],"")</f>
        <v>680000643</v>
      </c>
      <c r="D1221" t="str">
        <f>_xlfn.XLOOKUP(C1221,bdd_V102[FINESS juridique],bdd_V102[Raison sociale juridique],"")</f>
        <v>FONDATION DE LA MAISON DU DIACONAT</v>
      </c>
      <c r="E1221" s="1" t="str">
        <f>_xlfn.XLOOKUP(C1221,bdd_V102[FINESS juridique],bdd_V102[[Région du FINESS juridique ]],"")</f>
        <v>GRAND EST</v>
      </c>
      <c r="F1221" s="1">
        <f>SUMIFS(bdd_V102[Activité combinée],bdd_V102[FINESS Géographique],A1221)</f>
        <v>62914.5</v>
      </c>
      <c r="G1221" s="1" t="str">
        <f>_xlfn.XLOOKUP(A1221,bdd_V102[FINESS Géographique],bdd_V102[Validation prérequis SUN-ES],"")</f>
        <v>Non</v>
      </c>
    </row>
    <row r="1222" spans="1:7">
      <c r="A1222" s="1">
        <v>680000882</v>
      </c>
      <c r="B1222" t="str">
        <f>_xlfn.XLOOKUP(A1222,bdd_V102[FINESS Géographique],bdd_V102[[Raison sociale ]],"")</f>
        <v>CLINIQUE DU DIACONAT COLMAR</v>
      </c>
      <c r="C1222" s="146">
        <f>_xlfn.XLOOKUP(A1222,bdd_V102[FINESS Géographique],bdd_V102[FINESS juridique],"")</f>
        <v>680000643</v>
      </c>
      <c r="D1222" t="str">
        <f>_xlfn.XLOOKUP(C1222,bdd_V102[FINESS juridique],bdd_V102[Raison sociale juridique],"")</f>
        <v>FONDATION DE LA MAISON DU DIACONAT</v>
      </c>
      <c r="E1222" s="1" t="str">
        <f>_xlfn.XLOOKUP(C1222,bdd_V102[FINESS juridique],bdd_V102[[Région du FINESS juridique ]],"")</f>
        <v>GRAND EST</v>
      </c>
      <c r="F1222" s="1">
        <f>SUMIFS(bdd_V102[Activité combinée],bdd_V102[FINESS Géographique],A1222)</f>
        <v>16599</v>
      </c>
      <c r="G1222" s="1" t="str">
        <f>_xlfn.XLOOKUP(A1222,bdd_V102[FINESS Géographique],bdd_V102[Validation prérequis SUN-ES],"")</f>
        <v>Non</v>
      </c>
    </row>
    <row r="1223" spans="1:7">
      <c r="A1223" s="1">
        <v>680001195</v>
      </c>
      <c r="B1223" t="str">
        <f>_xlfn.XLOOKUP(A1223,bdd_V102[FINESS Géographique],bdd_V102[[Raison sociale ]],"")</f>
        <v>HOPITAL ALBERT SCHWEITZER</v>
      </c>
      <c r="C1223" s="146">
        <f>_xlfn.XLOOKUP(A1223,bdd_V102[FINESS Géographique],bdd_V102[FINESS juridique],"")</f>
        <v>680000643</v>
      </c>
      <c r="D1223" t="str">
        <f>_xlfn.XLOOKUP(C1223,bdd_V102[FINESS juridique],bdd_V102[Raison sociale juridique],"")</f>
        <v>FONDATION DE LA MAISON DU DIACONAT</v>
      </c>
      <c r="E1223" s="1" t="str">
        <f>_xlfn.XLOOKUP(C1223,bdd_V102[FINESS juridique],bdd_V102[[Région du FINESS juridique ]],"")</f>
        <v>GRAND EST</v>
      </c>
      <c r="F1223" s="1">
        <f>SUMIFS(bdd_V102[Activité combinée],bdd_V102[FINESS Géographique],A1223)</f>
        <v>62060.5</v>
      </c>
      <c r="G1223" s="1" t="str">
        <f>_xlfn.XLOOKUP(A1223,bdd_V102[FINESS Géographique],bdd_V102[Validation prérequis SUN-ES],"")</f>
        <v>Non</v>
      </c>
    </row>
    <row r="1224" spans="1:7">
      <c r="A1224" s="1">
        <v>680001617</v>
      </c>
      <c r="B1224" t="str">
        <f>_xlfn.XLOOKUP(A1224,bdd_V102[FINESS Géographique],bdd_V102[[Raison sociale ]],"")</f>
        <v>MAISON D'ACCUEIL DU DIACONAT</v>
      </c>
      <c r="C1224" s="146">
        <f>_xlfn.XLOOKUP(A1224,bdd_V102[FINESS Géographique],bdd_V102[FINESS juridique],"")</f>
        <v>680000643</v>
      </c>
      <c r="D1224" t="str">
        <f>_xlfn.XLOOKUP(C1224,bdd_V102[FINESS juridique],bdd_V102[Raison sociale juridique],"")</f>
        <v>FONDATION DE LA MAISON DU DIACONAT</v>
      </c>
      <c r="E1224" s="1" t="str">
        <f>_xlfn.XLOOKUP(C1224,bdd_V102[FINESS juridique],bdd_V102[[Région du FINESS juridique ]],"")</f>
        <v>GRAND EST</v>
      </c>
      <c r="F1224" s="1">
        <f>SUMIFS(bdd_V102[Activité combinée],bdd_V102[FINESS Géographique],A1224)</f>
        <v>3318.5</v>
      </c>
      <c r="G1224" s="1" t="str">
        <f>_xlfn.XLOOKUP(A1224,bdd_V102[FINESS Géographique],bdd_V102[Validation prérequis SUN-ES],"")</f>
        <v>Non</v>
      </c>
    </row>
    <row r="1225" spans="1:7">
      <c r="A1225" s="1">
        <v>680001294</v>
      </c>
      <c r="B1225" t="str">
        <f>_xlfn.XLOOKUP(A1225,bdd_V102[FINESS Géographique],bdd_V102[[Raison sociale ]],"")</f>
        <v>CLINIQUE KORIAN SOLISANA</v>
      </c>
      <c r="C1225" s="146">
        <f>_xlfn.XLOOKUP(A1225,bdd_V102[FINESS Géographique],bdd_V102[FINESS juridique],"")</f>
        <v>680000890</v>
      </c>
      <c r="D1225" t="str">
        <f>_xlfn.XLOOKUP(C1225,bdd_V102[FINESS juridique],bdd_V102[Raison sociale juridique],"")</f>
        <v>SAS CLINIQUE KORIAN SOLISANA</v>
      </c>
      <c r="E1225" s="1" t="str">
        <f>_xlfn.XLOOKUP(C1225,bdd_V102[FINESS juridique],bdd_V102[[Région du FINESS juridique ]],"")</f>
        <v>GRAND EST</v>
      </c>
      <c r="F1225" s="1">
        <f>SUMIFS(bdd_V102[Activité combinée],bdd_V102[FINESS Géographique],A1225)</f>
        <v>9051.5</v>
      </c>
      <c r="G1225" s="1" t="str">
        <f>_xlfn.XLOOKUP(A1225,bdd_V102[FINESS Géographique],bdd_V102[Validation prérequis SUN-ES],"")</f>
        <v>Oui</v>
      </c>
    </row>
    <row r="1226" spans="1:7">
      <c r="A1226" s="1">
        <v>680007648</v>
      </c>
      <c r="B1226" t="str">
        <f>_xlfn.XLOOKUP(A1226,bdd_V102[FINESS Géographique],bdd_V102[[Raison sociale ]],"")</f>
        <v>HAD CENTRE ALSACE</v>
      </c>
      <c r="C1226" s="146">
        <f>_xlfn.XLOOKUP(A1226,bdd_V102[FINESS Géographique],bdd_V102[FINESS juridique],"")</f>
        <v>680007598</v>
      </c>
      <c r="D1226" t="str">
        <f>_xlfn.XLOOKUP(C1226,bdd_V102[FINESS juridique],bdd_V102[Raison sociale juridique],"")</f>
        <v>HAD DU CENTRE ALSACE</v>
      </c>
      <c r="E1226" s="1" t="str">
        <f>_xlfn.XLOOKUP(C1226,bdd_V102[FINESS juridique],bdd_V102[[Région du FINESS juridique ]],"")</f>
        <v>GRAND EST</v>
      </c>
      <c r="F1226" s="1">
        <f>SUMIFS(bdd_V102[Activité combinée],bdd_V102[FINESS Géographique],A1226)</f>
        <v>15994</v>
      </c>
      <c r="G1226" s="1" t="str">
        <f>_xlfn.XLOOKUP(A1226,bdd_V102[FINESS Géographique],bdd_V102[Validation prérequis SUN-ES],"")</f>
        <v>Oui</v>
      </c>
    </row>
    <row r="1227" spans="1:7">
      <c r="A1227" s="1">
        <v>680000312</v>
      </c>
      <c r="B1227" t="str">
        <f>_xlfn.XLOOKUP(A1227,bdd_V102[FINESS Géographique],bdd_V102[[Raison sociale ]],"")</f>
        <v>SSR POLE DE GERONTOLOGIE SAINT DAMIEN</v>
      </c>
      <c r="C1227" s="146">
        <f>_xlfn.XLOOKUP(A1227,bdd_V102[FINESS Géographique],bdd_V102[FINESS juridique],"")</f>
        <v>680015963</v>
      </c>
      <c r="D1227" t="str">
        <f>_xlfn.XLOOKUP(C1227,bdd_V102[FINESS juridique],bdd_V102[Raison sociale juridique],"")</f>
        <v>GROUPE SAINT SAUVEUR</v>
      </c>
      <c r="E1227" s="1" t="str">
        <f>_xlfn.XLOOKUP(C1227,bdd_V102[FINESS juridique],bdd_V102[[Région du FINESS juridique ]],"")</f>
        <v>GRAND EST</v>
      </c>
      <c r="F1227" s="1">
        <f>SUMIFS(bdd_V102[Activité combinée],bdd_V102[FINESS Géographique],A1227)</f>
        <v>11258.5</v>
      </c>
      <c r="G1227" s="1" t="str">
        <f>_xlfn.XLOOKUP(A1227,bdd_V102[FINESS Géographique],bdd_V102[Validation prérequis SUN-ES],"")</f>
        <v>Non</v>
      </c>
    </row>
    <row r="1228" spans="1:7">
      <c r="A1228" s="1">
        <v>680017829</v>
      </c>
      <c r="B1228" t="str">
        <f>_xlfn.XLOOKUP(A1228,bdd_V102[FINESS Géographique],bdd_V102[[Raison sociale ]],"")</f>
        <v>HAD SUD ALSACE</v>
      </c>
      <c r="C1228" s="146">
        <f>_xlfn.XLOOKUP(A1228,bdd_V102[FINESS Géographique],bdd_V102[FINESS juridique],"")</f>
        <v>680017811</v>
      </c>
      <c r="D1228" t="str">
        <f>_xlfn.XLOOKUP(C1228,bdd_V102[FINESS juridique],bdd_V102[Raison sociale juridique],"")</f>
        <v>HAD DU SUD ALSACE</v>
      </c>
      <c r="E1228" s="1" t="str">
        <f>_xlfn.XLOOKUP(C1228,bdd_V102[FINESS juridique],bdd_V102[[Région du FINESS juridique ]],"")</f>
        <v>GRAND EST</v>
      </c>
      <c r="F1228" s="1">
        <f>SUMIFS(bdd_V102[Activité combinée],bdd_V102[FINESS Géographique],A1228)</f>
        <v>17410.5</v>
      </c>
      <c r="G1228" s="1" t="str">
        <f>_xlfn.XLOOKUP(A1228,bdd_V102[FINESS Géographique],bdd_V102[Validation prérequis SUN-ES],"")</f>
        <v>Oui</v>
      </c>
    </row>
    <row r="1229" spans="1:7">
      <c r="A1229" s="1">
        <v>680020088</v>
      </c>
      <c r="B1229" t="str">
        <f>_xlfn.XLOOKUP(A1229,bdd_V102[FINESS Géographique],bdd_V102[[Raison sociale ]],"")</f>
        <v>GCS 3F - CLINIQUE DES TROIS FRONTIERES</v>
      </c>
      <c r="C1229" s="146">
        <f>_xlfn.XLOOKUP(A1229,bdd_V102[FINESS Géographique],bdd_V102[FINESS juridique],"")</f>
        <v>680020062</v>
      </c>
      <c r="D1229" t="str">
        <f>_xlfn.XLOOKUP(C1229,bdd_V102[FINESS juridique],bdd_V102[Raison sociale juridique],"")</f>
        <v>GCS DES TROIS FRONTIERES (GCS 3F)</v>
      </c>
      <c r="E1229" s="1" t="str">
        <f>_xlfn.XLOOKUP(C1229,bdd_V102[FINESS juridique],bdd_V102[[Région du FINESS juridique ]],"")</f>
        <v>GRAND EST</v>
      </c>
      <c r="F1229" s="1">
        <f>SUMIFS(bdd_V102[Activité combinée],bdd_V102[FINESS Géographique],A1229)</f>
        <v>3664.5</v>
      </c>
      <c r="G1229" s="1" t="str">
        <f>_xlfn.XLOOKUP(A1229,bdd_V102[FINESS Géographique],bdd_V102[Validation prérequis SUN-ES],"")</f>
        <v>Non</v>
      </c>
    </row>
    <row r="1230" spans="1:7">
      <c r="A1230" s="1">
        <v>680021680</v>
      </c>
      <c r="B1230" t="str">
        <f>_xlfn.XLOOKUP(A1230,bdd_V102[FINESS Géographique],bdd_V102[[Raison sociale ]],"")</f>
        <v>GCS MTF-CLQ DES 3 FRONTIERES - ET EXPL</v>
      </c>
      <c r="C1230" s="146">
        <f>_xlfn.XLOOKUP(A1230,bdd_V102[FINESS Géographique],bdd_V102[FINESS juridique],"")</f>
        <v>680021664</v>
      </c>
      <c r="D1230" t="str">
        <f>_xlfn.XLOOKUP(C1230,bdd_V102[FINESS juridique],bdd_V102[Raison sociale juridique],"")</f>
        <v>GCS DE MEDECINE DES TROIS FRONTIERES</v>
      </c>
      <c r="E1230" s="1" t="str">
        <f>_xlfn.XLOOKUP(C1230,bdd_V102[FINESS juridique],bdd_V102[[Région du FINESS juridique ]],"")</f>
        <v>GRAND EST</v>
      </c>
      <c r="F1230" s="1">
        <f>SUMIFS(bdd_V102[Activité combinée],bdd_V102[FINESS Géographique],A1230)</f>
        <v>12595</v>
      </c>
      <c r="G1230" s="1" t="str">
        <f>_xlfn.XLOOKUP(A1230,bdd_V102[FINESS Géographique],bdd_V102[Validation prérequis SUN-ES],"")</f>
        <v>Non</v>
      </c>
    </row>
    <row r="1231" spans="1:7">
      <c r="A1231" s="1">
        <v>690780150</v>
      </c>
      <c r="B1231" t="str">
        <f>_xlfn.XLOOKUP(A1231,bdd_V102[FINESS Géographique],bdd_V102[[Raison sociale ]],"")</f>
        <v>HOPITAL DE L'ARBRESLE LE RAVATEL</v>
      </c>
      <c r="C1231" s="146">
        <f>_xlfn.XLOOKUP(A1231,bdd_V102[FINESS Géographique],bdd_V102[FINESS juridique],"")</f>
        <v>690000104</v>
      </c>
      <c r="D1231" t="str">
        <f>_xlfn.XLOOKUP(C1231,bdd_V102[FINESS juridique],bdd_V102[Raison sociale juridique],"")</f>
        <v>HOPITAL DE L'ARBRESLE LE RAVATEL</v>
      </c>
      <c r="E1231" s="1" t="str">
        <f>_xlfn.XLOOKUP(C1231,bdd_V102[FINESS juridique],bdd_V102[[Région du FINESS juridique ]],"")</f>
        <v>AUVERGNE-RHÔNE-ALPES</v>
      </c>
      <c r="F1231" s="1">
        <f>SUMIFS(bdd_V102[Activité combinée],bdd_V102[FINESS Géographique],A1231)</f>
        <v>17977</v>
      </c>
      <c r="G1231" s="1" t="str">
        <f>_xlfn.XLOOKUP(A1231,bdd_V102[FINESS Géographique],bdd_V102[Validation prérequis SUN-ES],"")</f>
        <v>Oui</v>
      </c>
    </row>
    <row r="1232" spans="1:7">
      <c r="A1232" s="1">
        <v>690780200</v>
      </c>
      <c r="B1232" t="str">
        <f>_xlfn.XLOOKUP(A1232,bdd_V102[FINESS Géographique],bdd_V102[[Raison sociale ]],"")</f>
        <v>CLINIQUE EMILIE DE VIALAR</v>
      </c>
      <c r="C1232" s="146">
        <f>_xlfn.XLOOKUP(A1232,bdd_V102[FINESS Géographique],bdd_V102[FINESS juridique],"")</f>
        <v>690000112</v>
      </c>
      <c r="D1232" t="str">
        <f>_xlfn.XLOOKUP(C1232,bdd_V102[FINESS juridique],bdd_V102[Raison sociale juridique],"")</f>
        <v>NOUVELLE ASSOCIATION EMILIE DE VIALAR</v>
      </c>
      <c r="E1232" s="1" t="str">
        <f>_xlfn.XLOOKUP(C1232,bdd_V102[FINESS juridique],bdd_V102[[Région du FINESS juridique ]],"")</f>
        <v>AUVERGNE-RHÔNE-ALPES</v>
      </c>
      <c r="F1232" s="1">
        <f>SUMIFS(bdd_V102[Activité combinée],bdd_V102[FINESS Géographique],A1232)</f>
        <v>9172</v>
      </c>
      <c r="G1232" s="1" t="str">
        <f>_xlfn.XLOOKUP(A1232,bdd_V102[FINESS Géographique],bdd_V102[Validation prérequis SUN-ES],"")</f>
        <v>Non</v>
      </c>
    </row>
    <row r="1233" spans="1:7">
      <c r="A1233" s="1">
        <v>690023239</v>
      </c>
      <c r="B1233" t="str">
        <f>_xlfn.XLOOKUP(A1233,bdd_V102[FINESS Géographique],bdd_V102[[Raison sociale ]],"")</f>
        <v>CLINIQUE DU PARC LYON</v>
      </c>
      <c r="C1233" s="146">
        <f>_xlfn.XLOOKUP(A1233,bdd_V102[FINESS Géographique],bdd_V102[FINESS juridique],"")</f>
        <v>690000146</v>
      </c>
      <c r="D1233" t="str">
        <f>_xlfn.XLOOKUP(C1233,bdd_V102[FINESS juridique],bdd_V102[Raison sociale juridique],"")</f>
        <v>CLINIQUE DU PARC LYON</v>
      </c>
      <c r="E1233" s="1" t="str">
        <f>_xlfn.XLOOKUP(C1233,bdd_V102[FINESS juridique],bdd_V102[[Région du FINESS juridique ]],"")</f>
        <v>AUVERGNE-RHÔNE-ALPES</v>
      </c>
      <c r="F1233" s="1">
        <f>SUMIFS(bdd_V102[Activité combinée],bdd_V102[FINESS Géographique],A1233)</f>
        <v>37192.5</v>
      </c>
      <c r="G1233" s="1" t="str">
        <f>_xlfn.XLOOKUP(A1233,bdd_V102[FINESS Géographique],bdd_V102[Validation prérequis SUN-ES],"")</f>
        <v>Oui</v>
      </c>
    </row>
    <row r="1234" spans="1:7">
      <c r="A1234" s="1">
        <v>690043476</v>
      </c>
      <c r="B1234" t="str">
        <f>_xlfn.XLOOKUP(A1234,bdd_V102[FINESS Géographique],bdd_V102[[Raison sociale ]],"")</f>
        <v>CLINIQUE DU PARC - CAK</v>
      </c>
      <c r="C1234" s="146">
        <f>_xlfn.XLOOKUP(A1234,bdd_V102[FINESS Géographique],bdd_V102[FINESS juridique],"")</f>
        <v>690000146</v>
      </c>
      <c r="D1234" t="str">
        <f>_xlfn.XLOOKUP(C1234,bdd_V102[FINESS juridique],bdd_V102[Raison sociale juridique],"")</f>
        <v>CLINIQUE DU PARC LYON</v>
      </c>
      <c r="E1234" s="1" t="str">
        <f>_xlfn.XLOOKUP(C1234,bdd_V102[FINESS juridique],bdd_V102[[Région du FINESS juridique ]],"")</f>
        <v>AUVERGNE-RHÔNE-ALPES</v>
      </c>
      <c r="F1234" s="1">
        <f>SUMIFS(bdd_V102[Activité combinée],bdd_V102[FINESS Géographique],A1234)</f>
        <v>3213</v>
      </c>
      <c r="G1234" s="1" t="str">
        <f>_xlfn.XLOOKUP(A1234,bdd_V102[FINESS Géographique],bdd_V102[Validation prérequis SUN-ES],"")</f>
        <v>Oui</v>
      </c>
    </row>
    <row r="1235" spans="1:7">
      <c r="A1235" s="1">
        <v>690780358</v>
      </c>
      <c r="B1235" t="str">
        <f>_xlfn.XLOOKUP(A1235,bdd_V102[FINESS Géographique],bdd_V102[[Raison sociale ]],"")</f>
        <v>CLINIQUE DU VAL D'OUEST VENDOME</v>
      </c>
      <c r="C1235" s="146">
        <f>_xlfn.XLOOKUP(A1235,bdd_V102[FINESS Géographique],bdd_V102[FINESS juridique],"")</f>
        <v>690000195</v>
      </c>
      <c r="D1235" t="str">
        <f>_xlfn.XLOOKUP(C1235,bdd_V102[FINESS juridique],bdd_V102[Raison sociale juridique],"")</f>
        <v>SA CLINIQUE DU VAL D'OUEST-VENDÃ”ME</v>
      </c>
      <c r="E1235" s="1" t="str">
        <f>_xlfn.XLOOKUP(C1235,bdd_V102[FINESS juridique],bdd_V102[[Région du FINESS juridique ]],"")</f>
        <v>AUVERGNE-RHÔNE-ALPES</v>
      </c>
      <c r="F1235" s="1">
        <f>SUMIFS(bdd_V102[Activité combinée],bdd_V102[FINESS Géographique],A1235)</f>
        <v>72017.5</v>
      </c>
      <c r="G1235" s="1" t="str">
        <f>_xlfn.XLOOKUP(A1235,bdd_V102[FINESS Géographique],bdd_V102[Validation prérequis SUN-ES],"")</f>
        <v>Oui</v>
      </c>
    </row>
    <row r="1236" spans="1:7">
      <c r="A1236" s="1">
        <v>690780366</v>
      </c>
      <c r="B1236" t="str">
        <f>_xlfn.XLOOKUP(A1236,bdd_V102[FINESS Géographique],bdd_V102[[Raison sociale ]],"")</f>
        <v>CLINIQUE MEDICO-CHIRURGICALE CHARCOT</v>
      </c>
      <c r="C1236" s="146">
        <f>_xlfn.XLOOKUP(A1236,bdd_V102[FINESS Géographique],bdd_V102[FINESS juridique],"")</f>
        <v>690000203</v>
      </c>
      <c r="D1236" t="str">
        <f>_xlfn.XLOOKUP(C1236,bdd_V102[FINESS juridique],bdd_V102[Raison sociale juridique],"")</f>
        <v>CLINIQUE MEDICO-CHIRURGICALE CHARCOT</v>
      </c>
      <c r="E1236" s="1" t="str">
        <f>_xlfn.XLOOKUP(C1236,bdd_V102[FINESS juridique],bdd_V102[[Région du FINESS juridique ]],"")</f>
        <v>AUVERGNE-RHÔNE-ALPES</v>
      </c>
      <c r="F1236" s="1">
        <f>SUMIFS(bdd_V102[Activité combinée],bdd_V102[FINESS Géographique],A1236)</f>
        <v>38505.5</v>
      </c>
      <c r="G1236" s="1" t="str">
        <f>_xlfn.XLOOKUP(A1236,bdd_V102[FINESS Géographique],bdd_V102[Validation prérequis SUN-ES],"")</f>
        <v>Oui</v>
      </c>
    </row>
    <row r="1237" spans="1:7">
      <c r="A1237" s="1">
        <v>690780390</v>
      </c>
      <c r="B1237" t="str">
        <f>_xlfn.XLOOKUP(A1237,bdd_V102[FINESS Géographique],bdd_V102[[Raison sociale ]],"")</f>
        <v>POLYCLINIQUE LYON NORD</v>
      </c>
      <c r="C1237" s="146">
        <f>_xlfn.XLOOKUP(A1237,bdd_V102[FINESS Géographique],bdd_V102[FINESS juridique],"")</f>
        <v>690000229</v>
      </c>
      <c r="D1237" t="str">
        <f>_xlfn.XLOOKUP(C1237,bdd_V102[FINESS juridique],bdd_V102[Raison sociale juridique],"")</f>
        <v>POLYCLINIQUE LYON NORD</v>
      </c>
      <c r="E1237" s="1" t="str">
        <f>_xlfn.XLOOKUP(C1237,bdd_V102[FINESS juridique],bdd_V102[[Région du FINESS juridique ]],"")</f>
        <v>AUVERGNE-RHÔNE-ALPES</v>
      </c>
      <c r="F1237" s="1">
        <f>SUMIFS(bdd_V102[Activité combinée],bdd_V102[FINESS Géographique],A1237)</f>
        <v>36013.5</v>
      </c>
      <c r="G1237" s="1" t="str">
        <f>_xlfn.XLOOKUP(A1237,bdd_V102[FINESS Géographique],bdd_V102[Validation prérequis SUN-ES],"")</f>
        <v>Oui</v>
      </c>
    </row>
    <row r="1238" spans="1:7">
      <c r="A1238" s="1">
        <v>690023411</v>
      </c>
      <c r="B1238" t="str">
        <f>_xlfn.XLOOKUP(A1238,bdd_V102[FINESS Géographique],bdd_V102[[Raison sociale ]],"")</f>
        <v>HOPITAL PRIVE JEAN MERMOZ</v>
      </c>
      <c r="C1238" s="146">
        <f>_xlfn.XLOOKUP(A1238,bdd_V102[FINESS Géographique],bdd_V102[FINESS juridique],"")</f>
        <v>690000252</v>
      </c>
      <c r="D1238" t="str">
        <f>_xlfn.XLOOKUP(C1238,bdd_V102[FINESS juridique],bdd_V102[Raison sociale juridique],"")</f>
        <v>HOPITAL PRIVE JEAN MERMOZ</v>
      </c>
      <c r="E1238" s="1" t="str">
        <f>_xlfn.XLOOKUP(C1238,bdd_V102[FINESS juridique],bdd_V102[[Région du FINESS juridique ]],"")</f>
        <v>AUVERGNE-RHÔNE-ALPES</v>
      </c>
      <c r="F1238" s="1">
        <f>SUMIFS(bdd_V102[Activité combinée],bdd_V102[FINESS Géographique],A1238)</f>
        <v>100448.5</v>
      </c>
      <c r="G1238" s="1" t="str">
        <f>_xlfn.XLOOKUP(A1238,bdd_V102[FINESS Géographique],bdd_V102[Validation prérequis SUN-ES],"")</f>
        <v>Oui</v>
      </c>
    </row>
    <row r="1239" spans="1:7">
      <c r="A1239" s="1">
        <v>10780294</v>
      </c>
      <c r="B1239" t="str">
        <f>_xlfn.XLOOKUP(A1239,bdd_V102[FINESS Géographique],bdd_V102[[Raison sociale ]],"")</f>
        <v>NEPHROCARE CH BELLEY</v>
      </c>
      <c r="C1239" s="146">
        <f>_xlfn.XLOOKUP(A1239,bdd_V102[FINESS Géographique],bdd_V102[FINESS juridique],"")</f>
        <v>690000278</v>
      </c>
      <c r="D1239" t="str">
        <f>_xlfn.XLOOKUP(C1239,bdd_V102[FINESS juridique],bdd_V102[Raison sociale juridique],"")</f>
        <v>NEPHROCARE RHONE ALPES</v>
      </c>
      <c r="E1239" s="1" t="str">
        <f>_xlfn.XLOOKUP(C1239,bdd_V102[FINESS juridique],bdd_V102[[Région du FINESS juridique ]],"")</f>
        <v>AUVERGNE-RHÔNE-ALPES</v>
      </c>
      <c r="F1239" s="1">
        <f>SUMIFS(bdd_V102[Activité combinée],bdd_V102[FINESS Géographique],A1239)</f>
        <v>4972</v>
      </c>
      <c r="G1239" s="1" t="str">
        <f>_xlfn.XLOOKUP(A1239,bdd_V102[FINESS Géographique],bdd_V102[Validation prérequis SUN-ES],"")</f>
        <v>Non</v>
      </c>
    </row>
    <row r="1240" spans="1:7">
      <c r="A1240" s="1">
        <v>690780499</v>
      </c>
      <c r="B1240" t="str">
        <f>_xlfn.XLOOKUP(A1240,bdd_V102[FINESS Géographique],bdd_V102[[Raison sociale ]],"")</f>
        <v>NEPHROCARE TASSIN-CHARCOT</v>
      </c>
      <c r="C1240" s="146">
        <f>_xlfn.XLOOKUP(A1240,bdd_V102[FINESS Géographique],bdd_V102[FINESS juridique],"")</f>
        <v>690000278</v>
      </c>
      <c r="D1240" t="str">
        <f>_xlfn.XLOOKUP(C1240,bdd_V102[FINESS juridique],bdd_V102[Raison sociale juridique],"")</f>
        <v>NEPHROCARE RHONE ALPES</v>
      </c>
      <c r="E1240" s="1" t="str">
        <f>_xlfn.XLOOKUP(C1240,bdd_V102[FINESS juridique],bdd_V102[[Région du FINESS juridique ]],"")</f>
        <v>AUVERGNE-RHÔNE-ALPES</v>
      </c>
      <c r="F1240" s="1">
        <f>SUMIFS(bdd_V102[Activité combinée],bdd_V102[FINESS Géographique],A1240)</f>
        <v>18873</v>
      </c>
      <c r="G1240" s="1" t="str">
        <f>_xlfn.XLOOKUP(A1240,bdd_V102[FINESS Géographique],bdd_V102[Validation prérequis SUN-ES],"")</f>
        <v>Non</v>
      </c>
    </row>
    <row r="1241" spans="1:7">
      <c r="A1241" s="1">
        <v>690780515</v>
      </c>
      <c r="B1241" t="str">
        <f>_xlfn.XLOOKUP(A1241,bdd_V102[FINESS Géographique],bdd_V102[[Raison sociale ]],"")</f>
        <v>CLINIQUE VILLA DES ROSES</v>
      </c>
      <c r="C1241" s="146">
        <f>_xlfn.XLOOKUP(A1241,bdd_V102[FINESS Géographique],bdd_V102[FINESS juridique],"")</f>
        <v>690000294</v>
      </c>
      <c r="D1241" t="str">
        <f>_xlfn.XLOOKUP(C1241,bdd_V102[FINESS juridique],bdd_V102[Raison sociale juridique],"")</f>
        <v>CLINIQUE VILLA DES ROSES</v>
      </c>
      <c r="E1241" s="1" t="str">
        <f>_xlfn.XLOOKUP(C1241,bdd_V102[FINESS juridique],bdd_V102[[Région du FINESS juridique ]],"")</f>
        <v>AUVERGNE-RHÔNE-ALPES</v>
      </c>
      <c r="F1241" s="1">
        <f>SUMIFS(bdd_V102[Activité combinée],bdd_V102[FINESS Géographique],A1241)</f>
        <v>12408.5</v>
      </c>
      <c r="G1241" s="1" t="str">
        <f>_xlfn.XLOOKUP(A1241,bdd_V102[FINESS Géographique],bdd_V102[Validation prérequis SUN-ES],"")</f>
        <v>Oui</v>
      </c>
    </row>
    <row r="1242" spans="1:7">
      <c r="A1242" s="1">
        <v>690030838</v>
      </c>
      <c r="B1242" t="str">
        <f>_xlfn.XLOOKUP(A1242,bdd_V102[FINESS Géographique],bdd_V102[[Raison sociale ]],"")</f>
        <v>CTRE GERONTO-PSY DE L'OUEST LYONNAIS</v>
      </c>
      <c r="C1242" s="146">
        <f>_xlfn.XLOOKUP(A1242,bdd_V102[FINESS Géographique],bdd_V102[FINESS juridique],"")</f>
        <v>690000310</v>
      </c>
      <c r="D1242" t="str">
        <f>_xlfn.XLOOKUP(C1242,bdd_V102[FINESS juridique],bdd_V102[Raison sociale juridique],"")</f>
        <v>CLINIQUE MON REPOS</v>
      </c>
      <c r="E1242" s="1" t="str">
        <f>_xlfn.XLOOKUP(C1242,bdd_V102[FINESS juridique],bdd_V102[[Région du FINESS juridique ]],"")</f>
        <v>AUVERGNE-RHÔNE-ALPES</v>
      </c>
      <c r="F1242" s="1">
        <f>SUMIFS(bdd_V102[Activité combinée],bdd_V102[FINESS Géographique],A1242)</f>
        <v>6445</v>
      </c>
      <c r="G1242" s="1" t="str">
        <f>_xlfn.XLOOKUP(A1242,bdd_V102[FINESS Géographique],bdd_V102[Validation prérequis SUN-ES],"")</f>
        <v>Oui</v>
      </c>
    </row>
    <row r="1243" spans="1:7">
      <c r="A1243" s="1">
        <v>690036082</v>
      </c>
      <c r="B1243" t="str">
        <f>_xlfn.XLOOKUP(A1243,bdd_V102[FINESS Géographique],bdd_V102[[Raison sociale ]],"")</f>
        <v>CTRE DE SOINS AMBUL EN PSYCHIATRIE</v>
      </c>
      <c r="C1243" s="146">
        <f>_xlfn.XLOOKUP(A1243,bdd_V102[FINESS Géographique],bdd_V102[FINESS juridique],"")</f>
        <v>690000310</v>
      </c>
      <c r="D1243" t="str">
        <f>_xlfn.XLOOKUP(C1243,bdd_V102[FINESS juridique],bdd_V102[Raison sociale juridique],"")</f>
        <v>CLINIQUE MON REPOS</v>
      </c>
      <c r="E1243" s="1" t="str">
        <f>_xlfn.XLOOKUP(C1243,bdd_V102[FINESS juridique],bdd_V102[[Région du FINESS juridique ]],"")</f>
        <v>AUVERGNE-RHÔNE-ALPES</v>
      </c>
      <c r="F1243" s="1">
        <f>SUMIFS(bdd_V102[Activité combinée],bdd_V102[FINESS Géographique],A1243)</f>
        <v>2713.75</v>
      </c>
      <c r="G1243" s="1" t="str">
        <f>_xlfn.XLOOKUP(A1243,bdd_V102[FINESS Géographique],bdd_V102[Validation prérequis SUN-ES],"")</f>
        <v>Oui</v>
      </c>
    </row>
    <row r="1244" spans="1:7">
      <c r="A1244" s="1">
        <v>690780531</v>
      </c>
      <c r="B1244" t="str">
        <f>_xlfn.XLOOKUP(A1244,bdd_V102[FINESS Géographique],bdd_V102[[Raison sociale ]],"")</f>
        <v>CLINIQUE MEDICALE MON REPOS</v>
      </c>
      <c r="C1244" s="146">
        <f>_xlfn.XLOOKUP(A1244,bdd_V102[FINESS Géographique],bdd_V102[FINESS juridique],"")</f>
        <v>690000310</v>
      </c>
      <c r="D1244" t="str">
        <f>_xlfn.XLOOKUP(C1244,bdd_V102[FINESS juridique],bdd_V102[Raison sociale juridique],"")</f>
        <v>CLINIQUE MON REPOS</v>
      </c>
      <c r="E1244" s="1" t="str">
        <f>_xlfn.XLOOKUP(C1244,bdd_V102[FINESS juridique],bdd_V102[[Région du FINESS juridique ]],"")</f>
        <v>AUVERGNE-RHÔNE-ALPES</v>
      </c>
      <c r="F1244" s="1">
        <f>SUMIFS(bdd_V102[Activité combinée],bdd_V102[FINESS Géographique],A1244)</f>
        <v>20940.25</v>
      </c>
      <c r="G1244" s="1" t="str">
        <f>_xlfn.XLOOKUP(A1244,bdd_V102[FINESS Géographique],bdd_V102[Validation prérequis SUN-ES],"")</f>
        <v>Oui</v>
      </c>
    </row>
    <row r="1245" spans="1:7">
      <c r="A1245" s="1">
        <v>690780655</v>
      </c>
      <c r="B1245" t="str">
        <f>_xlfn.XLOOKUP(A1245,bdd_V102[FINESS Géographique],bdd_V102[[Raison sociale ]],"")</f>
        <v>HOPITAL PRIVE DE L'EST LYONNAIS (HPEL)</v>
      </c>
      <c r="C1245" s="146">
        <f>_xlfn.XLOOKUP(A1245,bdd_V102[FINESS Géographique],bdd_V102[FINESS juridique],"")</f>
        <v>690000377</v>
      </c>
      <c r="D1245" t="str">
        <f>_xlfn.XLOOKUP(C1245,bdd_V102[FINESS juridique],bdd_V102[Raison sociale juridique],"")</f>
        <v>HOPITAL PRIVE DE L'EST LYONNAIS (HPEL)</v>
      </c>
      <c r="E1245" s="1" t="str">
        <f>_xlfn.XLOOKUP(C1245,bdd_V102[FINESS juridique],bdd_V102[[Région du FINESS juridique ]],"")</f>
        <v>AUVERGNE-RHÔNE-ALPES</v>
      </c>
      <c r="F1245" s="1">
        <f>SUMIFS(bdd_V102[Activité combinée],bdd_V102[FINESS Géographique],A1245)</f>
        <v>40458</v>
      </c>
      <c r="G1245" s="1" t="str">
        <f>_xlfn.XLOOKUP(A1245,bdd_V102[FINESS Géographique],bdd_V102[Validation prérequis SUN-ES],"")</f>
        <v>Non</v>
      </c>
    </row>
    <row r="1246" spans="1:7">
      <c r="A1246" s="1">
        <v>690780663</v>
      </c>
      <c r="B1246" t="str">
        <f>_xlfn.XLOOKUP(A1246,bdd_V102[FINESS Géographique],bdd_V102[[Raison sociale ]],"")</f>
        <v>CLINIQUE TRENEL</v>
      </c>
      <c r="C1246" s="146">
        <f>_xlfn.XLOOKUP(A1246,bdd_V102[FINESS Géographique],bdd_V102[FINESS juridique],"")</f>
        <v>690000385</v>
      </c>
      <c r="D1246" t="str">
        <f>_xlfn.XLOOKUP(C1246,bdd_V102[FINESS juridique],bdd_V102[Raison sociale juridique],"")</f>
        <v>SA CLINIQUE TRENEL</v>
      </c>
      <c r="E1246" s="1" t="str">
        <f>_xlfn.XLOOKUP(C1246,bdd_V102[FINESS juridique],bdd_V102[[Région du FINESS juridique ]],"")</f>
        <v>AUVERGNE-RHÔNE-ALPES</v>
      </c>
      <c r="F1246" s="1">
        <f>SUMIFS(bdd_V102[Activité combinée],bdd_V102[FINESS Géographique],A1246)</f>
        <v>33993.5</v>
      </c>
      <c r="G1246" s="1" t="str">
        <f>_xlfn.XLOOKUP(A1246,bdd_V102[FINESS Géographique],bdd_V102[Validation prérequis SUN-ES],"")</f>
        <v>Oui</v>
      </c>
    </row>
    <row r="1247" spans="1:7">
      <c r="A1247" s="1">
        <v>690010848</v>
      </c>
      <c r="B1247" t="str">
        <f>_xlfn.XLOOKUP(A1247,bdd_V102[FINESS Géographique],bdd_V102[[Raison sociale ]],"")</f>
        <v>CLINIQUE IRIS - SAINT-PRIEST</v>
      </c>
      <c r="C1247" s="146">
        <f>_xlfn.XLOOKUP(A1247,bdd_V102[FINESS Géographique],bdd_V102[FINESS juridique],"")</f>
        <v>690000450</v>
      </c>
      <c r="D1247" t="str">
        <f>_xlfn.XLOOKUP(C1247,bdd_V102[FINESS juridique],bdd_V102[Raison sociale juridique],"")</f>
        <v>CLINIQUE IRIS - MARCY L'ETOILE</v>
      </c>
      <c r="E1247" s="1" t="str">
        <f>_xlfn.XLOOKUP(C1247,bdd_V102[FINESS juridique],bdd_V102[[Région du FINESS juridique ]],"")</f>
        <v>AUVERGNE-RHÔNE-ALPES</v>
      </c>
      <c r="F1247" s="1">
        <f>SUMIFS(bdd_V102[Activité combinée],bdd_V102[FINESS Géographique],A1247)</f>
        <v>15282.5</v>
      </c>
      <c r="G1247" s="1" t="str">
        <f>_xlfn.XLOOKUP(A1247,bdd_V102[FINESS Géographique],bdd_V102[Validation prérequis SUN-ES],"")</f>
        <v>Oui</v>
      </c>
    </row>
    <row r="1248" spans="1:7">
      <c r="A1248" s="1">
        <v>690025366</v>
      </c>
      <c r="B1248" t="str">
        <f>_xlfn.XLOOKUP(A1248,bdd_V102[FINESS Géographique],bdd_V102[[Raison sociale ]],"")</f>
        <v>CLINIQUE IRIS - LYON 8EME</v>
      </c>
      <c r="C1248" s="146">
        <f>_xlfn.XLOOKUP(A1248,bdd_V102[FINESS Géographique],bdd_V102[FINESS juridique],"")</f>
        <v>690000450</v>
      </c>
      <c r="D1248" t="str">
        <f>_xlfn.XLOOKUP(C1248,bdd_V102[FINESS juridique],bdd_V102[Raison sociale juridique],"")</f>
        <v>CLINIQUE IRIS - MARCY L'ETOILE</v>
      </c>
      <c r="E1248" s="1" t="str">
        <f>_xlfn.XLOOKUP(C1248,bdd_V102[FINESS juridique],bdd_V102[[Région du FINESS juridique ]],"")</f>
        <v>AUVERGNE-RHÔNE-ALPES</v>
      </c>
      <c r="F1248" s="1">
        <f>SUMIFS(bdd_V102[Activité combinée],bdd_V102[FINESS Géographique],A1248)</f>
        <v>11980.5</v>
      </c>
      <c r="G1248" s="1" t="str">
        <f>_xlfn.XLOOKUP(A1248,bdd_V102[FINESS Géographique],bdd_V102[Validation prérequis SUN-ES],"")</f>
        <v>Oui</v>
      </c>
    </row>
    <row r="1249" spans="1:7">
      <c r="A1249" s="1">
        <v>690803044</v>
      </c>
      <c r="B1249" t="str">
        <f>_xlfn.XLOOKUP(A1249,bdd_V102[FINESS Géographique],bdd_V102[[Raison sociale ]],"")</f>
        <v>CLINIQUE IRIS - MARCY L'ETOILE</v>
      </c>
      <c r="C1249" s="146">
        <f>_xlfn.XLOOKUP(A1249,bdd_V102[FINESS Géographique],bdd_V102[FINESS juridique],"")</f>
        <v>690000450</v>
      </c>
      <c r="D1249" t="str">
        <f>_xlfn.XLOOKUP(C1249,bdd_V102[FINESS juridique],bdd_V102[Raison sociale juridique],"")</f>
        <v>CLINIQUE IRIS - MARCY L'ETOILE</v>
      </c>
      <c r="E1249" s="1" t="str">
        <f>_xlfn.XLOOKUP(C1249,bdd_V102[FINESS juridique],bdd_V102[[Région du FINESS juridique ]],"")</f>
        <v>AUVERGNE-RHÔNE-ALPES</v>
      </c>
      <c r="F1249" s="1">
        <f>SUMIFS(bdd_V102[Activité combinée],bdd_V102[FINESS Géographique],A1249)</f>
        <v>27738</v>
      </c>
      <c r="G1249" s="1" t="str">
        <f>_xlfn.XLOOKUP(A1249,bdd_V102[FINESS Géographique],bdd_V102[Validation prérequis SUN-ES],"")</f>
        <v>Oui</v>
      </c>
    </row>
    <row r="1250" spans="1:7">
      <c r="A1250" s="1">
        <v>690781745</v>
      </c>
      <c r="B1250" t="str">
        <f>_xlfn.XLOOKUP(A1250,bdd_V102[FINESS Géographique],bdd_V102[[Raison sociale ]],"")</f>
        <v>CLINIQUE SAINT VINCENT DE PAUL LYON</v>
      </c>
      <c r="C1250" s="146">
        <f>_xlfn.XLOOKUP(A1250,bdd_V102[FINESS Géographique],bdd_V102[FINESS juridique],"")</f>
        <v>690000542</v>
      </c>
      <c r="D1250" t="str">
        <f>_xlfn.XLOOKUP(C1250,bdd_V102[FINESS juridique],bdd_V102[Raison sociale juridique],"")</f>
        <v>CLINIQUE SAINT VINCENT DE PAUL</v>
      </c>
      <c r="E1250" s="1" t="str">
        <f>_xlfn.XLOOKUP(C1250,bdd_V102[FINESS juridique],bdd_V102[[Région du FINESS juridique ]],"")</f>
        <v>AUVERGNE-RHÔNE-ALPES</v>
      </c>
      <c r="F1250" s="1">
        <f>SUMIFS(bdd_V102[Activité combinée],bdd_V102[FINESS Géographique],A1250)</f>
        <v>27319.25</v>
      </c>
      <c r="G1250" s="1" t="str">
        <f>_xlfn.XLOOKUP(A1250,bdd_V102[FINESS Géographique],bdd_V102[Validation prérequis SUN-ES],"")</f>
        <v>Non</v>
      </c>
    </row>
    <row r="1251" spans="1:7">
      <c r="A1251" s="1">
        <v>690041124</v>
      </c>
      <c r="B1251" t="str">
        <f>_xlfn.XLOOKUP(A1251,bdd_V102[FINESS Géographique],bdd_V102[[Raison sociale ]],"")</f>
        <v>MEDIPOLE HOPITAL PRIVE</v>
      </c>
      <c r="C1251" s="146">
        <f>_xlfn.XLOOKUP(A1251,bdd_V102[FINESS Géographique],bdd_V102[FINESS juridique],"")</f>
        <v>690000724</v>
      </c>
      <c r="D1251" t="str">
        <f>_xlfn.XLOOKUP(C1251,bdd_V102[FINESS juridique],bdd_V102[Raison sociale juridique],"")</f>
        <v>MEDIPOLE HOPITAL PRIVE</v>
      </c>
      <c r="E1251" s="1" t="str">
        <f>_xlfn.XLOOKUP(C1251,bdd_V102[FINESS juridique],bdd_V102[[Région du FINESS juridique ]],"")</f>
        <v>AUVERGNE-RHÔNE-ALPES</v>
      </c>
      <c r="F1251" s="1">
        <f>SUMIFS(bdd_V102[Activité combinée],bdd_V102[FINESS Géographique],A1251)</f>
        <v>98950.5</v>
      </c>
      <c r="G1251" s="1" t="str">
        <f>_xlfn.XLOOKUP(A1251,bdd_V102[FINESS Géographique],bdd_V102[Validation prérequis SUN-ES],"")</f>
        <v>Oui</v>
      </c>
    </row>
    <row r="1252" spans="1:7">
      <c r="A1252" s="1">
        <v>690022959</v>
      </c>
      <c r="B1252" t="str">
        <f>_xlfn.XLOOKUP(A1252,bdd_V102[FINESS Géographique],bdd_V102[[Raison sociale ]],"")</f>
        <v>HOPITAL PRIVE NATECIA</v>
      </c>
      <c r="C1252" s="146">
        <f>_xlfn.XLOOKUP(A1252,bdd_V102[FINESS Géographique],bdd_V102[FINESS juridique],"")</f>
        <v>690000732</v>
      </c>
      <c r="D1252" t="str">
        <f>_xlfn.XLOOKUP(C1252,bdd_V102[FINESS juridique],bdd_V102[Raison sociale juridique],"")</f>
        <v>HOPITAL PRIVE NATECIA</v>
      </c>
      <c r="E1252" s="1" t="str">
        <f>_xlfn.XLOOKUP(C1252,bdd_V102[FINESS juridique],bdd_V102[[Région du FINESS juridique ]],"")</f>
        <v>AUVERGNE-RHÔNE-ALPES</v>
      </c>
      <c r="F1252" s="1">
        <f>SUMIFS(bdd_V102[Activité combinée],bdd_V102[FINESS Géographique],A1252)</f>
        <v>54289.5</v>
      </c>
      <c r="G1252" s="1" t="str">
        <f>_xlfn.XLOOKUP(A1252,bdd_V102[FINESS Géographique],bdd_V102[Validation prérequis SUN-ES],"")</f>
        <v>Oui</v>
      </c>
    </row>
    <row r="1253" spans="1:7">
      <c r="A1253" s="1">
        <v>690788930</v>
      </c>
      <c r="B1253" t="str">
        <f>_xlfn.XLOOKUP(A1253,bdd_V102[FINESS Géographique],bdd_V102[[Raison sociale ]],"")</f>
        <v>HAD SOINS ET SANTE LYON</v>
      </c>
      <c r="C1253" s="146">
        <f>_xlfn.XLOOKUP(A1253,bdd_V102[FINESS Géographique],bdd_V102[FINESS juridique],"")</f>
        <v>690001623</v>
      </c>
      <c r="D1253" t="str">
        <f>_xlfn.XLOOKUP(C1253,bdd_V102[FINESS juridique],bdd_V102[Raison sociale juridique],"")</f>
        <v>ASSOCIATION SOINS ET SANTE</v>
      </c>
      <c r="E1253" s="1" t="str">
        <f>_xlfn.XLOOKUP(C1253,bdd_V102[FINESS juridique],bdd_V102[[Région du FINESS juridique ]],"")</f>
        <v>AUVERGNE-RHÔNE-ALPES</v>
      </c>
      <c r="F1253" s="1">
        <f>SUMIFS(bdd_V102[Activité combinée],bdd_V102[FINESS Géographique],A1253)</f>
        <v>54578</v>
      </c>
      <c r="G1253" s="1" t="str">
        <f>_xlfn.XLOOKUP(A1253,bdd_V102[FINESS Géographique],bdd_V102[Validation prérequis SUN-ES],"")</f>
        <v>Oui</v>
      </c>
    </row>
    <row r="1254" spans="1:7">
      <c r="A1254" s="1">
        <v>690791082</v>
      </c>
      <c r="B1254" t="str">
        <f>_xlfn.XLOOKUP(A1254,bdd_V102[FINESS Géographique],bdd_V102[[Raison sociale ]],"")</f>
        <v>CLINIQUE LES BRUYERES</v>
      </c>
      <c r="C1254" s="146">
        <f>_xlfn.XLOOKUP(A1254,bdd_V102[FINESS Géographique],bdd_V102[FINESS juridique],"")</f>
        <v>690001904</v>
      </c>
      <c r="D1254" t="str">
        <f>_xlfn.XLOOKUP(C1254,bdd_V102[FINESS juridique],bdd_V102[Raison sociale juridique],"")</f>
        <v>SAS CLINIQUE LES BRUYERES</v>
      </c>
      <c r="E1254" s="1" t="str">
        <f>_xlfn.XLOOKUP(C1254,bdd_V102[FINESS juridique],bdd_V102[[Région du FINESS juridique ]],"")</f>
        <v>AUVERGNE-RHÔNE-ALPES</v>
      </c>
      <c r="F1254" s="1">
        <f>SUMIFS(bdd_V102[Activité combinée],bdd_V102[FINESS Géographique],A1254)</f>
        <v>13145.5</v>
      </c>
      <c r="G1254" s="1" t="str">
        <f>_xlfn.XLOOKUP(A1254,bdd_V102[FINESS Géographique],bdd_V102[Validation prérequis SUN-ES],"")</f>
        <v>Oui</v>
      </c>
    </row>
    <row r="1255" spans="1:7">
      <c r="A1255" s="1">
        <v>690793468</v>
      </c>
      <c r="B1255" t="str">
        <f>_xlfn.XLOOKUP(A1255,bdd_V102[FINESS Géographique],bdd_V102[[Raison sociale ]],"")</f>
        <v>INFIRMERIE PROTESTANTE</v>
      </c>
      <c r="C1255" s="146">
        <f>_xlfn.XLOOKUP(A1255,bdd_V102[FINESS Géographique],bdd_V102[FINESS juridique],"")</f>
        <v>690002068</v>
      </c>
      <c r="D1255" t="str">
        <f>_xlfn.XLOOKUP(C1255,bdd_V102[FINESS juridique],bdd_V102[Raison sociale juridique],"")</f>
        <v>ASS.HOSPITALIERE PROTESTANTE  DE LYON</v>
      </c>
      <c r="E1255" s="1" t="str">
        <f>_xlfn.XLOOKUP(C1255,bdd_V102[FINESS juridique],bdd_V102[[Région du FINESS juridique ]],"")</f>
        <v>AUVERGNE-RHÔNE-ALPES</v>
      </c>
      <c r="F1255" s="1">
        <f>SUMIFS(bdd_V102[Activité combinée],bdd_V102[FINESS Géographique],A1255)</f>
        <v>74197</v>
      </c>
      <c r="G1255" s="1" t="str">
        <f>_xlfn.XLOOKUP(A1255,bdd_V102[FINESS Géographique],bdd_V102[Validation prérequis SUN-ES],"")</f>
        <v>Oui</v>
      </c>
    </row>
    <row r="1256" spans="1:7">
      <c r="A1256" s="1">
        <v>380000828</v>
      </c>
      <c r="B1256" t="str">
        <f>_xlfn.XLOOKUP(A1256,bdd_V102[FINESS Géographique],bdd_V102[[Raison sociale ]],"")</f>
        <v>CALYDIAL - CH DE VIENNE</v>
      </c>
      <c r="C1256" s="146">
        <f>_xlfn.XLOOKUP(A1256,bdd_V102[FINESS Géographique],bdd_V102[FINESS juridique],"")</f>
        <v>690002225</v>
      </c>
      <c r="D1256" t="str">
        <f>_xlfn.XLOOKUP(C1256,bdd_V102[FINESS juridique],bdd_V102[Raison sociale juridique],"")</f>
        <v>CALYDIAL</v>
      </c>
      <c r="E1256" s="1" t="str">
        <f>_xlfn.XLOOKUP(C1256,bdd_V102[FINESS juridique],bdd_V102[[Région du FINESS juridique ]],"")</f>
        <v>AUVERGNE-RHÔNE-ALPES</v>
      </c>
      <c r="F1256" s="1">
        <f>SUMIFS(bdd_V102[Activité combinée],bdd_V102[FINESS Géographique],A1256)</f>
        <v>6186</v>
      </c>
      <c r="G1256" s="1" t="str">
        <f>_xlfn.XLOOKUP(A1256,bdd_V102[FINESS Géographique],bdd_V102[Validation prérequis SUN-ES],"")</f>
        <v>Non</v>
      </c>
    </row>
    <row r="1257" spans="1:7">
      <c r="A1257" s="1">
        <v>690022058</v>
      </c>
      <c r="B1257" t="str">
        <f>_xlfn.XLOOKUP(A1257,bdd_V102[FINESS Géographique],bdd_V102[[Raison sociale ]],"")</f>
        <v>CALYDIAL - VENISSIEUX</v>
      </c>
      <c r="C1257" s="146">
        <f>_xlfn.XLOOKUP(A1257,bdd_V102[FINESS Géographique],bdd_V102[FINESS juridique],"")</f>
        <v>690002225</v>
      </c>
      <c r="D1257" t="str">
        <f>_xlfn.XLOOKUP(C1257,bdd_V102[FINESS juridique],bdd_V102[Raison sociale juridique],"")</f>
        <v>CALYDIAL</v>
      </c>
      <c r="E1257" s="1" t="str">
        <f>_xlfn.XLOOKUP(C1257,bdd_V102[FINESS juridique],bdd_V102[[Région du FINESS juridique ]],"")</f>
        <v>AUVERGNE-RHÔNE-ALPES</v>
      </c>
      <c r="F1257" s="1">
        <f>SUMIFS(bdd_V102[Activité combinée],bdd_V102[FINESS Géographique],A1257)</f>
        <v>4465.5</v>
      </c>
      <c r="G1257" s="1" t="str">
        <f>_xlfn.XLOOKUP(A1257,bdd_V102[FINESS Géographique],bdd_V102[Validation prérequis SUN-ES],"")</f>
        <v>Non</v>
      </c>
    </row>
    <row r="1258" spans="1:7">
      <c r="A1258" s="1">
        <v>690807367</v>
      </c>
      <c r="B1258" t="str">
        <f>_xlfn.XLOOKUP(A1258,bdd_V102[FINESS Géographique],bdd_V102[[Raison sociale ]],"")</f>
        <v>POLYCLINIQUE DU BEAUJOLAIS</v>
      </c>
      <c r="C1258" s="146">
        <f>_xlfn.XLOOKUP(A1258,bdd_V102[FINESS Géographique],bdd_V102[FINESS juridique],"")</f>
        <v>690003447</v>
      </c>
      <c r="D1258" t="str">
        <f>_xlfn.XLOOKUP(C1258,bdd_V102[FINESS juridique],bdd_V102[Raison sociale juridique],"")</f>
        <v>POLYCLINIQUE DU BEAUJOLAIS</v>
      </c>
      <c r="E1258" s="1" t="str">
        <f>_xlfn.XLOOKUP(C1258,bdd_V102[FINESS juridique],bdd_V102[[Région du FINESS juridique ]],"")</f>
        <v>AUVERGNE-RHÔNE-ALPES</v>
      </c>
      <c r="F1258" s="1">
        <f>SUMIFS(bdd_V102[Activité combinée],bdd_V102[FINESS Géographique],A1258)</f>
        <v>42941.5</v>
      </c>
      <c r="G1258" s="1" t="str">
        <f>_xlfn.XLOOKUP(A1258,bdd_V102[FINESS Géographique],bdd_V102[Validation prérequis SUN-ES],"")</f>
        <v>Oui</v>
      </c>
    </row>
    <row r="1259" spans="1:7">
      <c r="A1259" s="1">
        <v>690041132</v>
      </c>
      <c r="B1259" t="str">
        <f>_xlfn.XLOOKUP(A1259,bdd_V102[FINESS Géographique],bdd_V102[[Raison sociale ]],"")</f>
        <v>MEDIPOLE HOPITAL MUTUALISTE</v>
      </c>
      <c r="C1259" s="146">
        <f>_xlfn.XLOOKUP(A1259,bdd_V102[FINESS Géographique],bdd_V102[FINESS juridique],"")</f>
        <v>690006598</v>
      </c>
      <c r="D1259" t="str">
        <f>_xlfn.XLOOKUP(C1259,bdd_V102[FINESS juridique],bdd_V102[Raison sociale juridique],"")</f>
        <v>RESAMUT - RESEAU DE SANTE MUTUALISTE</v>
      </c>
      <c r="E1259" s="1" t="str">
        <f>_xlfn.XLOOKUP(C1259,bdd_V102[FINESS juridique],bdd_V102[[Région du FINESS juridique ]],"")</f>
        <v>AUVERGNE-RHÔNE-ALPES</v>
      </c>
      <c r="F1259" s="1">
        <f>SUMIFS(bdd_V102[Activité combinée],bdd_V102[FINESS Géographique],A1259)</f>
        <v>146845.5</v>
      </c>
      <c r="G1259" s="1" t="str">
        <f>_xlfn.XLOOKUP(A1259,bdd_V102[FINESS Géographique],bdd_V102[Validation prérequis SUN-ES],"")</f>
        <v>Oui</v>
      </c>
    </row>
    <row r="1260" spans="1:7">
      <c r="A1260" s="1">
        <v>690029186</v>
      </c>
      <c r="B1260" t="str">
        <f>_xlfn.XLOOKUP(A1260,bdd_V102[FINESS Géographique],bdd_V102[[Raison sociale ]],"")</f>
        <v>ENDO LYON SUD OUEST</v>
      </c>
      <c r="C1260" s="146">
        <f>_xlfn.XLOOKUP(A1260,bdd_V102[FINESS Géographique],bdd_V102[FINESS juridique],"")</f>
        <v>690027099</v>
      </c>
      <c r="D1260" t="str">
        <f>_xlfn.XLOOKUP(C1260,bdd_V102[FINESS juridique],bdd_V102[Raison sociale juridique],"")</f>
        <v>EURL ENDO LYON SUD OUEST</v>
      </c>
      <c r="E1260" s="1" t="str">
        <f>_xlfn.XLOOKUP(C1260,bdd_V102[FINESS juridique],bdd_V102[[Région du FINESS juridique ]],"")</f>
        <v>AUVERGNE-RHÔNE-ALPES</v>
      </c>
      <c r="F1260" s="1">
        <f>SUMIFS(bdd_V102[Activité combinée],bdd_V102[FINESS Géographique],A1260)</f>
        <v>2443</v>
      </c>
      <c r="G1260" s="1" t="str">
        <f>_xlfn.XLOOKUP(A1260,bdd_V102[FINESS Géographique],bdd_V102[Validation prérequis SUN-ES],"")</f>
        <v>Non</v>
      </c>
    </row>
    <row r="1261" spans="1:7">
      <c r="A1261" s="1">
        <v>690781026</v>
      </c>
      <c r="B1261" t="str">
        <f>_xlfn.XLOOKUP(A1261,bdd_V102[FINESS Géographique],bdd_V102[[Raison sociale ]],"")</f>
        <v>SSR VAL ROSAY</v>
      </c>
      <c r="C1261" s="146">
        <f>_xlfn.XLOOKUP(A1261,bdd_V102[FINESS Géographique],bdd_V102[FINESS juridique],"")</f>
        <v>690029723</v>
      </c>
      <c r="D1261" t="str">
        <f>_xlfn.XLOOKUP(C1261,bdd_V102[FINESS juridique],bdd_V102[Raison sociale juridique],"")</f>
        <v>UGECAM RHONE-ALPES</v>
      </c>
      <c r="E1261" s="1" t="str">
        <f>_xlfn.XLOOKUP(C1261,bdd_V102[FINESS juridique],bdd_V102[[Région du FINESS juridique ]],"")</f>
        <v>AUVERGNE-RHÔNE-ALPES</v>
      </c>
      <c r="F1261" s="1">
        <f>SUMIFS(bdd_V102[Activité combinée],bdd_V102[FINESS Géographique],A1261)</f>
        <v>45149</v>
      </c>
      <c r="G1261" s="1" t="str">
        <f>_xlfn.XLOOKUP(A1261,bdd_V102[FINESS Géographique],bdd_V102[Validation prérequis SUN-ES],"")</f>
        <v>Oui</v>
      </c>
    </row>
    <row r="1262" spans="1:7">
      <c r="A1262" s="1">
        <v>690790472</v>
      </c>
      <c r="B1262" t="str">
        <f>_xlfn.XLOOKUP(A1262,bdd_V102[FINESS Géographique],bdd_V102[[Raison sociale ]],"")</f>
        <v>SSR LA MAISONNEE</v>
      </c>
      <c r="C1262" s="146">
        <f>_xlfn.XLOOKUP(A1262,bdd_V102[FINESS Géographique],bdd_V102[FINESS juridique],"")</f>
        <v>690029723</v>
      </c>
      <c r="D1262" t="str">
        <f>_xlfn.XLOOKUP(C1262,bdd_V102[FINESS juridique],bdd_V102[Raison sociale juridique],"")</f>
        <v>UGECAM RHONE-ALPES</v>
      </c>
      <c r="E1262" s="1" t="str">
        <f>_xlfn.XLOOKUP(C1262,bdd_V102[FINESS juridique],bdd_V102[[Région du FINESS juridique ]],"")</f>
        <v>AUVERGNE-RHÔNE-ALPES</v>
      </c>
      <c r="F1262" s="1">
        <f>SUMIFS(bdd_V102[Activité combinée],bdd_V102[FINESS Géographique],A1262)</f>
        <v>5449.5</v>
      </c>
      <c r="G1262" s="1" t="str">
        <f>_xlfn.XLOOKUP(A1262,bdd_V102[FINESS Géographique],bdd_V102[Validation prérequis SUN-ES],"")</f>
        <v>Oui</v>
      </c>
    </row>
    <row r="1263" spans="1:7">
      <c r="A1263" s="1">
        <v>730780475</v>
      </c>
      <c r="B1263" t="str">
        <f>_xlfn.XLOOKUP(A1263,bdd_V102[FINESS Géographique],bdd_V102[[Raison sociale ]],"")</f>
        <v>SSR ARC EN CIEL - TRESSERVE</v>
      </c>
      <c r="C1263" s="146">
        <f>_xlfn.XLOOKUP(A1263,bdd_V102[FINESS Géographique],bdd_V102[FINESS juridique],"")</f>
        <v>690029723</v>
      </c>
      <c r="D1263" t="str">
        <f>_xlfn.XLOOKUP(C1263,bdd_V102[FINESS juridique],bdd_V102[Raison sociale juridique],"")</f>
        <v>UGECAM RHONE-ALPES</v>
      </c>
      <c r="E1263" s="1" t="str">
        <f>_xlfn.XLOOKUP(C1263,bdd_V102[FINESS juridique],bdd_V102[[Région du FINESS juridique ]],"")</f>
        <v>AUVERGNE-RHÔNE-ALPES</v>
      </c>
      <c r="F1263" s="1">
        <f>SUMIFS(bdd_V102[Activité combinée],bdd_V102[FINESS Géographique],A1263)</f>
        <v>8556.5</v>
      </c>
      <c r="G1263" s="1" t="str">
        <f>_xlfn.XLOOKUP(A1263,bdd_V102[FINESS Géographique],bdd_V102[Validation prérequis SUN-ES],"")</f>
        <v>Oui</v>
      </c>
    </row>
    <row r="1264" spans="1:7">
      <c r="A1264" s="1">
        <v>690030333</v>
      </c>
      <c r="B1264" t="str">
        <f>_xlfn.XLOOKUP(A1264,bdd_V102[FINESS Géographique],bdd_V102[[Raison sociale ]],"")</f>
        <v>SSR FIDEV</v>
      </c>
      <c r="C1264" s="146">
        <f>_xlfn.XLOOKUP(A1264,bdd_V102[FINESS Géographique],bdd_V102[FINESS juridique],"")</f>
        <v>690030325</v>
      </c>
      <c r="D1264" t="str">
        <f>_xlfn.XLOOKUP(C1264,bdd_V102[FINESS juridique],bdd_V102[Raison sociale juridique],"")</f>
        <v>FIDEV</v>
      </c>
      <c r="E1264" s="1" t="str">
        <f>_xlfn.XLOOKUP(C1264,bdd_V102[FINESS juridique],bdd_V102[[Région du FINESS juridique ]],"")</f>
        <v>AUVERGNE-RHÔNE-ALPES</v>
      </c>
      <c r="F1264" s="1">
        <f>SUMIFS(bdd_V102[Activité combinée],bdd_V102[FINESS Géographique],A1264)</f>
        <v>4553.5</v>
      </c>
      <c r="G1264" s="1" t="str">
        <f>_xlfn.XLOOKUP(A1264,bdd_V102[FINESS Géographique],bdd_V102[Validation prérequis SUN-ES],"")</f>
        <v>Oui</v>
      </c>
    </row>
    <row r="1265" spans="1:7">
      <c r="A1265" s="1">
        <v>690780259</v>
      </c>
      <c r="B1265" t="str">
        <f>_xlfn.XLOOKUP(A1265,bdd_V102[FINESS Géographique],bdd_V102[[Raison sociale ]],"")</f>
        <v>CLINIQUE SAINT CHARLES LYON</v>
      </c>
      <c r="C1265" s="146">
        <f>_xlfn.XLOOKUP(A1265,bdd_V102[FINESS Géographique],bdd_V102[FINESS juridique],"")</f>
        <v>690030457</v>
      </c>
      <c r="D1265" t="str">
        <f>_xlfn.XLOOKUP(C1265,bdd_V102[FINESS juridique],bdd_V102[Raison sociale juridique],"")</f>
        <v>SOCIETE NOUVELLE CLINIQUE ST CHARLES</v>
      </c>
      <c r="E1265" s="1" t="str">
        <f>_xlfn.XLOOKUP(C1265,bdd_V102[FINESS juridique],bdd_V102[[Région du FINESS juridique ]],"")</f>
        <v>AUVERGNE-RHÔNE-ALPES</v>
      </c>
      <c r="F1265" s="1">
        <f>SUMIFS(bdd_V102[Activité combinée],bdd_V102[FINESS Géographique],A1265)</f>
        <v>16288</v>
      </c>
      <c r="G1265" s="1" t="str">
        <f>_xlfn.XLOOKUP(A1265,bdd_V102[FINESS Géographique],bdd_V102[Validation prérequis SUN-ES],"")</f>
        <v>Oui</v>
      </c>
    </row>
    <row r="1266" spans="1:7">
      <c r="A1266" s="1">
        <v>690780416</v>
      </c>
      <c r="B1266" t="str">
        <f>_xlfn.XLOOKUP(A1266,bdd_V102[FINESS Géographique],bdd_V102[[Raison sociale ]],"")</f>
        <v>GPE HOSP MUTUALISTE LES PORTES DU SUD</v>
      </c>
      <c r="C1266" s="146">
        <f>_xlfn.XLOOKUP(A1266,bdd_V102[FINESS Géographique],bdd_V102[FINESS juridique],"")</f>
        <v>690031190</v>
      </c>
      <c r="D1266" t="str">
        <f>_xlfn.XLOOKUP(C1266,bdd_V102[FINESS juridique],bdd_V102[Raison sociale juridique],"")</f>
        <v>UMG DES ETABLISSEMENTS DU GRAND LYON</v>
      </c>
      <c r="E1266" s="1" t="str">
        <f>_xlfn.XLOOKUP(C1266,bdd_V102[FINESS juridique],bdd_V102[[Région du FINESS juridique ]],"")</f>
        <v>AUVERGNE-RHÔNE-ALPES</v>
      </c>
      <c r="F1266" s="1">
        <f>SUMIFS(bdd_V102[Activité combinée],bdd_V102[FINESS Géographique],A1266)</f>
        <v>66487</v>
      </c>
      <c r="G1266" s="1" t="str">
        <f>_xlfn.XLOOKUP(A1266,bdd_V102[FINESS Géographique],bdd_V102[Validation prérequis SUN-ES],"")</f>
        <v>Oui</v>
      </c>
    </row>
    <row r="1267" spans="1:7">
      <c r="A1267" s="1">
        <v>690036108</v>
      </c>
      <c r="B1267" t="str">
        <f>_xlfn.XLOOKUP(A1267,bdd_V102[FINESS Géographique],bdd_V102[[Raison sociale ]],"")</f>
        <v>CENTRE AMBULATOIRE LYON</v>
      </c>
      <c r="C1267" s="146">
        <f>_xlfn.XLOOKUP(A1267,bdd_V102[FINESS Géographique],bdd_V102[FINESS juridique],"")</f>
        <v>690036090</v>
      </c>
      <c r="D1267" t="str">
        <f>_xlfn.XLOOKUP(C1267,bdd_V102[FINESS juridique],bdd_V102[Raison sociale juridique],"")</f>
        <v>CLPA - INICEA</v>
      </c>
      <c r="E1267" s="1" t="str">
        <f>_xlfn.XLOOKUP(C1267,bdd_V102[FINESS juridique],bdd_V102[[Région du FINESS juridique ]],"")</f>
        <v>AUVERGNE-RHÔNE-ALPES</v>
      </c>
      <c r="F1267" s="1">
        <f>SUMIFS(bdd_V102[Activité combinée],bdd_V102[FINESS Géographique],A1267)</f>
        <v>5365.5</v>
      </c>
      <c r="G1267" s="1" t="str">
        <f>_xlfn.XLOOKUP(A1267,bdd_V102[FINESS Géographique],bdd_V102[Validation prérequis SUN-ES],"")</f>
        <v>Oui</v>
      </c>
    </row>
    <row r="1268" spans="1:7">
      <c r="A1268" s="1">
        <v>690780648</v>
      </c>
      <c r="B1268" t="str">
        <f>_xlfn.XLOOKUP(A1268,bdd_V102[FINESS Géographique],bdd_V102[[Raison sociale ]],"")</f>
        <v>CLINIQUE DE LA SAUVEGARDE</v>
      </c>
      <c r="C1268" s="146">
        <f>_xlfn.XLOOKUP(A1268,bdd_V102[FINESS Géographique],bdd_V102[FINESS juridique],"")</f>
        <v>690036900</v>
      </c>
      <c r="D1268" t="str">
        <f>_xlfn.XLOOKUP(C1268,bdd_V102[FINESS juridique],bdd_V102[Raison sociale juridique],"")</f>
        <v>CLINIQUE DE LA SAUVEGARDE</v>
      </c>
      <c r="E1268" s="1" t="str">
        <f>_xlfn.XLOOKUP(C1268,bdd_V102[FINESS juridique],bdd_V102[[Région du FINESS juridique ]],"")</f>
        <v>AUVERGNE-RHÔNE-ALPES</v>
      </c>
      <c r="F1268" s="1">
        <f>SUMIFS(bdd_V102[Activité combinée],bdd_V102[FINESS Géographique],A1268)</f>
        <v>77873.5</v>
      </c>
      <c r="G1268" s="1" t="str">
        <f>_xlfn.XLOOKUP(A1268,bdd_V102[FINESS Géographique],bdd_V102[Validation prérequis SUN-ES],"")</f>
        <v>Oui</v>
      </c>
    </row>
    <row r="1269" spans="1:7">
      <c r="A1269" s="1">
        <v>690780226</v>
      </c>
      <c r="B1269" t="str">
        <f>_xlfn.XLOOKUP(A1269,bdd_V102[FINESS Géographique],bdd_V102[[Raison sociale ]],"")</f>
        <v>CLINIQUE DE LA PART-DIEU</v>
      </c>
      <c r="C1269" s="146">
        <f>_xlfn.XLOOKUP(A1269,bdd_V102[FINESS Géographique],bdd_V102[FINESS juridique],"")</f>
        <v>690039870</v>
      </c>
      <c r="D1269" t="str">
        <f>_xlfn.XLOOKUP(C1269,bdd_V102[FINESS juridique],bdd_V102[Raison sociale juridique],"")</f>
        <v>S.A.S. CLINIQUE DE LA PART-DIEU</v>
      </c>
      <c r="E1269" s="1" t="str">
        <f>_xlfn.XLOOKUP(C1269,bdd_V102[FINESS juridique],bdd_V102[[Région du FINESS juridique ]],"")</f>
        <v>AUVERGNE-RHÔNE-ALPES</v>
      </c>
      <c r="F1269" s="1">
        <f>SUMIFS(bdd_V102[Activité combinée],bdd_V102[FINESS Géographique],A1269)</f>
        <v>4671.5</v>
      </c>
      <c r="G1269" s="1" t="str">
        <f>_xlfn.XLOOKUP(A1269,bdd_V102[FINESS Géographique],bdd_V102[Validation prérequis SUN-ES],"")</f>
        <v>Oui</v>
      </c>
    </row>
    <row r="1270" spans="1:7">
      <c r="A1270" s="1">
        <v>690041496</v>
      </c>
      <c r="B1270" t="str">
        <f>_xlfn.XLOOKUP(A1270,bdd_V102[FINESS Géographique],bdd_V102[[Raison sociale ]],"")</f>
        <v>ADDIPSY LYON</v>
      </c>
      <c r="C1270" s="146">
        <f>_xlfn.XLOOKUP(A1270,bdd_V102[FINESS Géographique],bdd_V102[FINESS juridique],"")</f>
        <v>690041488</v>
      </c>
      <c r="D1270" t="str">
        <f>_xlfn.XLOOKUP(C1270,bdd_V102[FINESS juridique],bdd_V102[Raison sociale juridique],"")</f>
        <v>ADDIPSY</v>
      </c>
      <c r="E1270" s="1" t="str">
        <f>_xlfn.XLOOKUP(C1270,bdd_V102[FINESS juridique],bdd_V102[[Région du FINESS juridique ]],"")</f>
        <v>AUVERGNE-RHÔNE-ALPES</v>
      </c>
      <c r="F1270" s="1">
        <f>SUMIFS(bdd_V102[Activité combinée],bdd_V102[FINESS Géographique],A1270)</f>
        <v>4921.75</v>
      </c>
      <c r="G1270" s="1" t="str">
        <f>_xlfn.XLOOKUP(A1270,bdd_V102[FINESS Géographique],bdd_V102[Validation prérequis SUN-ES],"")</f>
        <v>Oui</v>
      </c>
    </row>
    <row r="1271" spans="1:7">
      <c r="A1271" s="1">
        <v>690045158</v>
      </c>
      <c r="B1271" t="str">
        <f>_xlfn.XLOOKUP(A1271,bdd_V102[FINESS Géographique],bdd_V102[[Raison sociale ]],"")</f>
        <v>ADDIPSY CLEA</v>
      </c>
      <c r="C1271" s="146">
        <f>_xlfn.XLOOKUP(A1271,bdd_V102[FINESS Géographique],bdd_V102[FINESS juridique],"")</f>
        <v>690041488</v>
      </c>
      <c r="D1271" t="str">
        <f>_xlfn.XLOOKUP(C1271,bdd_V102[FINESS juridique],bdd_V102[Raison sociale juridique],"")</f>
        <v>ADDIPSY</v>
      </c>
      <c r="E1271" s="1" t="str">
        <f>_xlfn.XLOOKUP(C1271,bdd_V102[FINESS juridique],bdd_V102[[Région du FINESS juridique ]],"")</f>
        <v>AUVERGNE-RHÔNE-ALPES</v>
      </c>
      <c r="F1271" s="1">
        <f>SUMIFS(bdd_V102[Activité combinée],bdd_V102[FINESS Géographique],A1271)</f>
        <v>1613.5</v>
      </c>
      <c r="G1271" s="1" t="str">
        <f>_xlfn.XLOOKUP(A1271,bdd_V102[FINESS Géographique],bdd_V102[Validation prérequis SUN-ES],"")</f>
        <v>Oui</v>
      </c>
    </row>
    <row r="1272" spans="1:7">
      <c r="A1272" s="1">
        <v>690044623</v>
      </c>
      <c r="B1272" t="str">
        <f>_xlfn.XLOOKUP(A1272,bdd_V102[FINESS Géographique],bdd_V102[[Raison sociale ]],"")</f>
        <v>CENTRE PSYPRO LYON</v>
      </c>
      <c r="C1272" s="146">
        <f>_xlfn.XLOOKUP(A1272,bdd_V102[FINESS Géographique],bdd_V102[FINESS juridique],"")</f>
        <v>690042593</v>
      </c>
      <c r="D1272" t="str">
        <f>_xlfn.XLOOKUP(C1272,bdd_V102[FINESS juridique],bdd_V102[Raison sociale juridique],"")</f>
        <v>PSYPRO LYON</v>
      </c>
      <c r="E1272" s="1" t="str">
        <f>_xlfn.XLOOKUP(C1272,bdd_V102[FINESS juridique],bdd_V102[[Région du FINESS juridique ]],"")</f>
        <v>AUVERGNE-RHÔNE-ALPES</v>
      </c>
      <c r="F1272" s="1">
        <f>SUMIFS(bdd_V102[Activité combinée],bdd_V102[FINESS Géographique],A1272)</f>
        <v>6723</v>
      </c>
      <c r="G1272" s="1" t="str">
        <f>_xlfn.XLOOKUP(A1272,bdd_V102[FINESS Géographique],bdd_V102[Validation prérequis SUN-ES],"")</f>
        <v>Non</v>
      </c>
    </row>
    <row r="1273" spans="1:7">
      <c r="A1273" s="1">
        <v>690043393</v>
      </c>
      <c r="B1273" t="str">
        <f>_xlfn.XLOOKUP(A1273,bdd_V102[FINESS Géographique],bdd_V102[[Raison sociale ]],"")</f>
        <v>C2RBP LYON METROPOLE</v>
      </c>
      <c r="C1273" s="146">
        <f>_xlfn.XLOOKUP(A1273,bdd_V102[FINESS Géographique],bdd_V102[FINESS juridique],"")</f>
        <v>690043385</v>
      </c>
      <c r="D1273" t="str">
        <f>_xlfn.XLOOKUP(C1273,bdd_V102[FINESS juridique],bdd_V102[Raison sociale juridique],"")</f>
        <v>C2RBP LYON METROPOLE</v>
      </c>
      <c r="E1273" s="1" t="str">
        <f>_xlfn.XLOOKUP(C1273,bdd_V102[FINESS juridique],bdd_V102[[Région du FINESS juridique ]],"")</f>
        <v>AUVERGNE-RHÔNE-ALPES</v>
      </c>
      <c r="F1273" s="1">
        <f>SUMIFS(bdd_V102[Activité combinée],bdd_V102[FINESS Géographique],A1273)</f>
        <v>2563.25</v>
      </c>
      <c r="G1273" s="1" t="str">
        <f>_xlfn.XLOOKUP(A1273,bdd_V102[FINESS Géographique],bdd_V102[Validation prérequis SUN-ES],"")</f>
        <v>Oui</v>
      </c>
    </row>
    <row r="1274" spans="1:7">
      <c r="A1274" s="1">
        <v>690041579</v>
      </c>
      <c r="B1274" t="str">
        <f>_xlfn.XLOOKUP(A1274,bdd_V102[FINESS Géographique],bdd_V102[[Raison sociale ]],"")</f>
        <v>CENTRE AMBULATOIRE VILLEFRANCHE</v>
      </c>
      <c r="C1274" s="146">
        <f>_xlfn.XLOOKUP(A1274,bdd_V102[FINESS Géographique],bdd_V102[FINESS juridique],"")</f>
        <v>690044052</v>
      </c>
      <c r="D1274" t="str">
        <f>_xlfn.XLOOKUP(C1274,bdd_V102[FINESS juridique],bdd_V102[Raison sociale juridique],"")</f>
        <v>CTRE CALADOIS DE PSY AMBU - CCPA</v>
      </c>
      <c r="E1274" s="1" t="str">
        <f>_xlfn.XLOOKUP(C1274,bdd_V102[FINESS juridique],bdd_V102[[Région du FINESS juridique ]],"")</f>
        <v>AUVERGNE-RHÔNE-ALPES</v>
      </c>
      <c r="F1274" s="1">
        <f>SUMIFS(bdd_V102[Activité combinée],bdd_V102[FINESS Géographique],A1274)</f>
        <v>2470</v>
      </c>
      <c r="G1274" s="1" t="str">
        <f>_xlfn.XLOOKUP(A1274,bdd_V102[FINESS Géographique],bdd_V102[Validation prérequis SUN-ES],"")</f>
        <v>Oui</v>
      </c>
    </row>
    <row r="1275" spans="1:7">
      <c r="A1275" s="1">
        <v>740016670</v>
      </c>
      <c r="B1275" t="str">
        <f>_xlfn.XLOOKUP(A1275,bdd_V102[FINESS Géographique],bdd_V102[[Raison sociale ]],"")</f>
        <v>CENTRE ANNECIEN DE PSY AMBULATOIRE</v>
      </c>
      <c r="C1275" s="146">
        <f>_xlfn.XLOOKUP(A1275,bdd_V102[FINESS Géographique],bdd_V102[FINESS juridique],"")</f>
        <v>690044938</v>
      </c>
      <c r="D1275" t="str">
        <f>_xlfn.XLOOKUP(C1275,bdd_V102[FINESS juridique],bdd_V102[Raison sociale juridique],"")</f>
        <v>CENTRE ANNECIEN DE PSY AMBULATOIRE</v>
      </c>
      <c r="E1275" s="1" t="str">
        <f>_xlfn.XLOOKUP(C1275,bdd_V102[FINESS juridique],bdd_V102[[Région du FINESS juridique ]],"")</f>
        <v>AUVERGNE-RHÔNE-ALPES</v>
      </c>
      <c r="F1275" s="1">
        <f>SUMIFS(bdd_V102[Activité combinée],bdd_V102[FINESS Géographique],A1275)</f>
        <v>1</v>
      </c>
      <c r="G1275" s="1" t="str">
        <f>_xlfn.XLOOKUP(A1275,bdd_V102[FINESS Géographique],bdd_V102[Validation prérequis SUN-ES],"")</f>
        <v>Non</v>
      </c>
    </row>
    <row r="1276" spans="1:7">
      <c r="A1276" s="1">
        <v>510025703</v>
      </c>
      <c r="B1276" t="str">
        <f>_xlfn.XLOOKUP(A1276,bdd_V102[FINESS Géographique],bdd_V102[[Raison sociale ]],"")</f>
        <v>CENTRE PSYPRO REIMS</v>
      </c>
      <c r="C1276" s="146">
        <f>_xlfn.XLOOKUP(A1276,bdd_V102[FINESS Géographique],bdd_V102[FINESS juridique],"")</f>
        <v>690044979</v>
      </c>
      <c r="D1276" t="str">
        <f>_xlfn.XLOOKUP(C1276,bdd_V102[FINESS juridique],bdd_V102[Raison sociale juridique],"")</f>
        <v>PSYPRO REIMS</v>
      </c>
      <c r="E1276" s="1" t="str">
        <f>_xlfn.XLOOKUP(C1276,bdd_V102[FINESS juridique],bdd_V102[[Région du FINESS juridique ]],"")</f>
        <v>AUVERGNE-RHÔNE-ALPES</v>
      </c>
      <c r="F1276" s="1">
        <f>SUMIFS(bdd_V102[Activité combinée],bdd_V102[FINESS Géographique],A1276)</f>
        <v>1679</v>
      </c>
      <c r="G1276" s="1" t="str">
        <f>_xlfn.XLOOKUP(A1276,bdd_V102[FINESS Géographique],bdd_V102[Validation prérequis SUN-ES],"")</f>
        <v>Non</v>
      </c>
    </row>
    <row r="1277" spans="1:7">
      <c r="A1277" s="1">
        <v>570028498</v>
      </c>
      <c r="B1277" t="str">
        <f>_xlfn.XLOOKUP(A1277,bdd_V102[FINESS Géographique],bdd_V102[[Raison sociale ]],"")</f>
        <v>CENTRE PSYPRO METZ</v>
      </c>
      <c r="C1277" s="146">
        <f>_xlfn.XLOOKUP(A1277,bdd_V102[FINESS Géographique],bdd_V102[FINESS juridique],"")</f>
        <v>690044987</v>
      </c>
      <c r="D1277" t="str">
        <f>_xlfn.XLOOKUP(C1277,bdd_V102[FINESS juridique],bdd_V102[Raison sociale juridique],"")</f>
        <v>PSYPRO METZ</v>
      </c>
      <c r="E1277" s="1" t="str">
        <f>_xlfn.XLOOKUP(C1277,bdd_V102[FINESS juridique],bdd_V102[[Région du FINESS juridique ]],"")</f>
        <v>AUVERGNE-RHÔNE-ALPES</v>
      </c>
      <c r="F1277" s="1">
        <f>SUMIFS(bdd_V102[Activité combinée],bdd_V102[FINESS Géographique],A1277)</f>
        <v>1</v>
      </c>
      <c r="G1277" s="1" t="str">
        <f>_xlfn.XLOOKUP(A1277,bdd_V102[FINESS Géographique],bdd_V102[Validation prérequis SUN-ES],"")</f>
        <v>Non</v>
      </c>
    </row>
    <row r="1278" spans="1:7">
      <c r="A1278" s="1">
        <v>690051347</v>
      </c>
      <c r="B1278" t="str">
        <f>_xlfn.XLOOKUP(A1278,bdd_V102[FINESS Géographique],bdd_V102[[Raison sociale ]],"")</f>
        <v>IEAJA LYON</v>
      </c>
      <c r="C1278" s="146">
        <f>_xlfn.XLOOKUP(A1278,bdd_V102[FINESS Géographique],bdd_V102[FINESS juridique],"")</f>
        <v>690045117</v>
      </c>
      <c r="D1278" t="str">
        <f>_xlfn.XLOOKUP(C1278,bdd_V102[FINESS juridique],bdd_V102[Raison sociale juridique],"")</f>
        <v>IEAJA</v>
      </c>
      <c r="E1278" s="1" t="str">
        <f>_xlfn.XLOOKUP(C1278,bdd_V102[FINESS juridique],bdd_V102[[Région du FINESS juridique ]],"")</f>
        <v>AUVERGNE-RHÔNE-ALPES</v>
      </c>
      <c r="F1278" s="1">
        <f>SUMIFS(bdd_V102[Activité combinée],bdd_V102[FINESS Géographique],A1278)</f>
        <v>1140.5</v>
      </c>
      <c r="G1278" s="1" t="str">
        <f>_xlfn.XLOOKUP(A1278,bdd_V102[FINESS Géographique],bdd_V102[Validation prérequis SUN-ES],"")</f>
        <v>Non</v>
      </c>
    </row>
    <row r="1279" spans="1:7">
      <c r="A1279" s="1">
        <v>390780575</v>
      </c>
      <c r="B1279" t="str">
        <f>_xlfn.XLOOKUP(A1279,bdd_V102[FINESS Géographique],bdd_V102[[Raison sociale ]],"")</f>
        <v>POLYCLINIQUE DU PARC</v>
      </c>
      <c r="C1279" s="146">
        <f>_xlfn.XLOOKUP(A1279,bdd_V102[FINESS Géographique],bdd_V102[FINESS juridique],"")</f>
        <v>690046339</v>
      </c>
      <c r="D1279" t="str">
        <f>_xlfn.XLOOKUP(C1279,bdd_V102[FINESS juridique],bdd_V102[Raison sociale juridique],"")</f>
        <v>POLYCLINIQUE DU PARC</v>
      </c>
      <c r="E1279" s="1" t="str">
        <f>_xlfn.XLOOKUP(C1279,bdd_V102[FINESS juridique],bdd_V102[[Région du FINESS juridique ]],"")</f>
        <v>AUVERGNE-RHÔNE-ALPES</v>
      </c>
      <c r="F1279" s="1">
        <f>SUMIFS(bdd_V102[Activité combinée],bdd_V102[FINESS Géographique],A1279)</f>
        <v>12993.5</v>
      </c>
      <c r="G1279" s="1" t="str">
        <f>_xlfn.XLOOKUP(A1279,bdd_V102[FINESS Géographique],bdd_V102[Validation prérequis SUN-ES],"")</f>
        <v>Oui</v>
      </c>
    </row>
    <row r="1280" spans="1:7">
      <c r="A1280" s="1">
        <v>250011848</v>
      </c>
      <c r="B1280" t="str">
        <f>_xlfn.XLOOKUP(A1280,bdd_V102[FINESS Géographique],bdd_V102[[Raison sociale ]],"")</f>
        <v>POLYCLINIQUE DE FRANCHE COMTE</v>
      </c>
      <c r="C1280" s="146">
        <f>_xlfn.XLOOKUP(A1280,bdd_V102[FINESS Géographique],bdd_V102[FINESS juridique],"")</f>
        <v>690046347</v>
      </c>
      <c r="D1280" t="str">
        <f>_xlfn.XLOOKUP(C1280,bdd_V102[FINESS juridique],bdd_V102[Raison sociale juridique],"")</f>
        <v>POLYCLINIQUE DE FRANCHE-COMTE</v>
      </c>
      <c r="E1280" s="1" t="str">
        <f>_xlfn.XLOOKUP(C1280,bdd_V102[FINESS juridique],bdd_V102[[Région du FINESS juridique ]],"")</f>
        <v>AUVERGNE-RHÔNE-ALPES</v>
      </c>
      <c r="F1280" s="1">
        <f>SUMIFS(bdd_V102[Activité combinée],bdd_V102[FINESS Géographique],A1280)</f>
        <v>36946.5</v>
      </c>
      <c r="G1280" s="1" t="str">
        <f>_xlfn.XLOOKUP(A1280,bdd_V102[FINESS Géographique],bdd_V102[Validation prérequis SUN-ES],"")</f>
        <v>Oui</v>
      </c>
    </row>
    <row r="1281" spans="1:7">
      <c r="A1281" s="1">
        <v>380024257</v>
      </c>
      <c r="B1281" t="str">
        <f>_xlfn.XLOOKUP(A1281,bdd_V102[FINESS Géographique],bdd_V102[[Raison sociale ]],"")</f>
        <v>PSYPRO GRENOBLE</v>
      </c>
      <c r="C1281" s="146">
        <f>_xlfn.XLOOKUP(A1281,bdd_V102[FINESS Géographique],bdd_V102[FINESS juridique],"")</f>
        <v>690048798</v>
      </c>
      <c r="D1281" t="str">
        <f>_xlfn.XLOOKUP(C1281,bdd_V102[FINESS juridique],bdd_V102[Raison sociale juridique],"")</f>
        <v>PSYPRO GRENOBLE</v>
      </c>
      <c r="E1281" s="1" t="str">
        <f>_xlfn.XLOOKUP(C1281,bdd_V102[FINESS juridique],bdd_V102[[Région du FINESS juridique ]],"")</f>
        <v>AUVERGNE-RHÔNE-ALPES</v>
      </c>
      <c r="F1281" s="1">
        <f>SUMIFS(bdd_V102[Activité combinée],bdd_V102[FINESS Géographique],A1281)</f>
        <v>3387.25</v>
      </c>
      <c r="G1281" s="1" t="str">
        <f>_xlfn.XLOOKUP(A1281,bdd_V102[FINESS Géographique],bdd_V102[Validation prérequis SUN-ES],"")</f>
        <v>Non</v>
      </c>
    </row>
    <row r="1282" spans="1:7">
      <c r="A1282" s="1">
        <v>930031406</v>
      </c>
      <c r="B1282" t="str">
        <f>_xlfn.XLOOKUP(A1282,bdd_V102[FINESS Géographique],bdd_V102[[Raison sociale ]],"")</f>
        <v>DIAVERUM SAINT DENIS SITE CCN</v>
      </c>
      <c r="C1282" s="146">
        <f>_xlfn.XLOOKUP(A1282,bdd_V102[FINESS Géographique],bdd_V102[FINESS juridique],"")</f>
        <v>690049846</v>
      </c>
      <c r="D1282" t="str">
        <f>_xlfn.XLOOKUP(C1282,bdd_V102[FINESS juridique],bdd_V102[Raison sociale juridique],"")</f>
        <v>DIAVERUM SAINT-DENIS</v>
      </c>
      <c r="E1282" s="1" t="str">
        <f>_xlfn.XLOOKUP(C1282,bdd_V102[FINESS juridique],bdd_V102[[Région du FINESS juridique ]],"")</f>
        <v>AUVERGNE-RHÔNE-ALPES</v>
      </c>
      <c r="F1282" s="1">
        <f>SUMIFS(bdd_V102[Activité combinée],bdd_V102[FINESS Géographique],A1282)</f>
        <v>2143</v>
      </c>
      <c r="G1282" s="1" t="str">
        <f>_xlfn.XLOOKUP(A1282,bdd_V102[FINESS Géographique],bdd_V102[Validation prérequis SUN-ES],"")</f>
        <v>Non</v>
      </c>
    </row>
    <row r="1283" spans="1:7">
      <c r="A1283" s="1">
        <v>930817333</v>
      </c>
      <c r="B1283" t="str">
        <f>_xlfn.XLOOKUP(A1283,bdd_V102[FINESS Géographique],bdd_V102[[Raison sociale ]],"")</f>
        <v>DIAVERUM SAINT DENIS- CTRE HEMODIALYSE</v>
      </c>
      <c r="C1283" s="146">
        <f>_xlfn.XLOOKUP(A1283,bdd_V102[FINESS Géographique],bdd_V102[FINESS juridique],"")</f>
        <v>690049846</v>
      </c>
      <c r="D1283" t="str">
        <f>_xlfn.XLOOKUP(C1283,bdd_V102[FINESS juridique],bdd_V102[Raison sociale juridique],"")</f>
        <v>DIAVERUM SAINT-DENIS</v>
      </c>
      <c r="E1283" s="1" t="str">
        <f>_xlfn.XLOOKUP(C1283,bdd_V102[FINESS juridique],bdd_V102[[Région du FINESS juridique ]],"")</f>
        <v>AUVERGNE-RHÔNE-ALPES</v>
      </c>
      <c r="F1283" s="1">
        <f>SUMIFS(bdd_V102[Activité combinée],bdd_V102[FINESS Géographique],A1283)</f>
        <v>15583.5</v>
      </c>
      <c r="G1283" s="1" t="str">
        <f>_xlfn.XLOOKUP(A1283,bdd_V102[FINESS Géographique],bdd_V102[Validation prérequis SUN-ES],"")</f>
        <v>Non</v>
      </c>
    </row>
    <row r="1284" spans="1:7">
      <c r="A1284" s="1">
        <v>490537818</v>
      </c>
      <c r="B1284" t="str">
        <f>_xlfn.XLOOKUP(A1284,bdd_V102[FINESS Géographique],bdd_V102[[Raison sociale ]],"")</f>
        <v>CENTRE DIALYSE DIAVERUM ANGERS</v>
      </c>
      <c r="C1284" s="146">
        <f>_xlfn.XLOOKUP(A1284,bdd_V102[FINESS Géographique],bdd_V102[FINESS juridique],"")</f>
        <v>690049853</v>
      </c>
      <c r="D1284" t="str">
        <f>_xlfn.XLOOKUP(C1284,bdd_V102[FINESS juridique],bdd_V102[Raison sociale juridique],"")</f>
        <v>DIAVERUM ANGERS</v>
      </c>
      <c r="E1284" s="1" t="str">
        <f>_xlfn.XLOOKUP(C1284,bdd_V102[FINESS juridique],bdd_V102[[Région du FINESS juridique ]],"")</f>
        <v>AUVERGNE-RHÔNE-ALPES</v>
      </c>
      <c r="F1284" s="1">
        <f>SUMIFS(bdd_V102[Activité combinée],bdd_V102[FINESS Géographique],A1284)</f>
        <v>11230</v>
      </c>
      <c r="G1284" s="1" t="str">
        <f>_xlfn.XLOOKUP(A1284,bdd_V102[FINESS Géographique],bdd_V102[Validation prérequis SUN-ES],"")</f>
        <v>Non</v>
      </c>
    </row>
    <row r="1285" spans="1:7">
      <c r="A1285" s="1">
        <v>680000338</v>
      </c>
      <c r="B1285" t="str">
        <f>_xlfn.XLOOKUP(A1285,bdd_V102[FINESS Géographique],bdd_V102[[Raison sociale ]],"")</f>
        <v>CENTRE DE DIALYSE DIAVERUM MULHOUSE</v>
      </c>
      <c r="C1285" s="146">
        <f>_xlfn.XLOOKUP(A1285,bdd_V102[FINESS Géographique],bdd_V102[FINESS juridique],"")</f>
        <v>690049879</v>
      </c>
      <c r="D1285" t="str">
        <f>_xlfn.XLOOKUP(C1285,bdd_V102[FINESS juridique],bdd_V102[Raison sociale juridique],"")</f>
        <v>DIAVERUM MULHOUSE</v>
      </c>
      <c r="E1285" s="1" t="str">
        <f>_xlfn.XLOOKUP(C1285,bdd_V102[FINESS juridique],bdd_V102[[Région du FINESS juridique ]],"")</f>
        <v>AUVERGNE-RHÔNE-ALPES</v>
      </c>
      <c r="F1285" s="1">
        <f>SUMIFS(bdd_V102[Activité combinée],bdd_V102[FINESS Géographique],A1285)</f>
        <v>13673.5</v>
      </c>
      <c r="G1285" s="1" t="str">
        <f>_xlfn.XLOOKUP(A1285,bdd_V102[FINESS Géographique],bdd_V102[Validation prérequis SUN-ES],"")</f>
        <v>Oui</v>
      </c>
    </row>
    <row r="1286" spans="1:7">
      <c r="A1286" s="1">
        <v>420017527</v>
      </c>
      <c r="B1286" t="str">
        <f>_xlfn.XLOOKUP(A1286,bdd_V102[FINESS Géographique],bdd_V102[[Raison sociale ]],"")</f>
        <v>CLINIQUE DE LA VUE ROANNE</v>
      </c>
      <c r="C1286" s="146">
        <f>_xlfn.XLOOKUP(A1286,bdd_V102[FINESS Géographique],bdd_V102[FINESS juridique],"")</f>
        <v>690051115</v>
      </c>
      <c r="D1286" t="str">
        <f>_xlfn.XLOOKUP(C1286,bdd_V102[FINESS juridique],bdd_V102[Raison sociale juridique],"")</f>
        <v xml:space="preserve">	SARL CLINIQUE DE LA VUE ROANNE</v>
      </c>
      <c r="E1286" s="1" t="str">
        <f>_xlfn.XLOOKUP(C1286,bdd_V102[FINESS juridique],bdd_V102[[Région du FINESS juridique ]],"")</f>
        <v>AUVERGNE-RHÔNE-ALPES</v>
      </c>
      <c r="F1286" s="1">
        <f>SUMIFS(bdd_V102[Activité combinée],bdd_V102[FINESS Géographique],A1286)</f>
        <v>1</v>
      </c>
      <c r="G1286" s="1" t="str">
        <f>_xlfn.XLOOKUP(A1286,bdd_V102[FINESS Géographique],bdd_V102[Validation prérequis SUN-ES],"")</f>
        <v>Non</v>
      </c>
    </row>
    <row r="1287" spans="1:7">
      <c r="A1287" s="1">
        <v>590067047</v>
      </c>
      <c r="B1287" t="str">
        <f>_xlfn.XLOOKUP(A1287,bdd_V102[FINESS Géographique],bdd_V102[[Raison sociale ]],"")</f>
        <v>CENTRE PSYPRO LILLE</v>
      </c>
      <c r="C1287" s="146">
        <f>_xlfn.XLOOKUP(A1287,bdd_V102[FINESS Géographique],bdd_V102[FINESS juridique],"")</f>
        <v>690051461</v>
      </c>
      <c r="D1287" t="str">
        <f>_xlfn.XLOOKUP(C1287,bdd_V102[FINESS juridique],bdd_V102[Raison sociale juridique],"")</f>
        <v>PSYPRO LILLE</v>
      </c>
      <c r="E1287" s="1" t="str">
        <f>_xlfn.XLOOKUP(C1287,bdd_V102[FINESS juridique],bdd_V102[[Région du FINESS juridique ]],"")</f>
        <v>AUVERGNE-RHÔNE-ALPES</v>
      </c>
      <c r="F1287" s="1">
        <f>SUMIFS(bdd_V102[Activité combinée],bdd_V102[FINESS Géographique],A1287)</f>
        <v>649.25</v>
      </c>
      <c r="G1287" s="1" t="str">
        <f>_xlfn.XLOOKUP(A1287,bdd_V102[FINESS Géographique],bdd_V102[Validation prérequis SUN-ES],"")</f>
        <v>Non</v>
      </c>
    </row>
    <row r="1288" spans="1:7">
      <c r="A1288" s="1">
        <v>930026661</v>
      </c>
      <c r="B1288" t="str">
        <f>_xlfn.XLOOKUP(A1288,bdd_V102[FINESS Géographique],bdd_V102[[Raison sociale ]],"")</f>
        <v>CENTRE AMBULATOIRE LIVRY GARGAN INICEA</v>
      </c>
      <c r="C1288" s="146">
        <f>_xlfn.XLOOKUP(A1288,bdd_V102[FINESS Géographique],bdd_V102[FINESS juridique],"")</f>
        <v>690051594</v>
      </c>
      <c r="D1288" t="str">
        <f>_xlfn.XLOOKUP(C1288,bdd_V102[FINESS juridique],bdd_V102[Raison sociale juridique],"")</f>
        <v>CENTRE PSYCHIATRIQUE LIVRYEN</v>
      </c>
      <c r="E1288" s="1" t="str">
        <f>_xlfn.XLOOKUP(C1288,bdd_V102[FINESS juridique],bdd_V102[[Région du FINESS juridique ]],"")</f>
        <v>AUVERGNE-RHÔNE-ALPES</v>
      </c>
      <c r="F1288" s="1">
        <f>SUMIFS(bdd_V102[Activité combinée],bdd_V102[FINESS Géographique],A1288)</f>
        <v>36</v>
      </c>
      <c r="G1288" s="1" t="str">
        <f>_xlfn.XLOOKUP(A1288,bdd_V102[FINESS Géographique],bdd_V102[Validation prérequis SUN-ES],"")</f>
        <v>Non</v>
      </c>
    </row>
    <row r="1289" spans="1:7">
      <c r="A1289" s="1">
        <v>800021818</v>
      </c>
      <c r="B1289" t="str">
        <f>_xlfn.XLOOKUP(A1289,bdd_V102[FINESS Géographique],bdd_V102[[Raison sociale ]],"")</f>
        <v>CENTRE PSYPRO AMIENS</v>
      </c>
      <c r="C1289" s="146">
        <f>_xlfn.XLOOKUP(A1289,bdd_V102[FINESS Géographique],bdd_V102[FINESS juridique],"")</f>
        <v>690052147</v>
      </c>
      <c r="D1289" t="str">
        <f>_xlfn.XLOOKUP(C1289,bdd_V102[FINESS juridique],bdd_V102[Raison sociale juridique],"")</f>
        <v>PSYPRO AMIENS</v>
      </c>
      <c r="E1289" s="1" t="str">
        <f>_xlfn.XLOOKUP(C1289,bdd_V102[FINESS juridique],bdd_V102[[Région du FINESS juridique ]],"")</f>
        <v>AUVERGNE-RHÔNE-ALPES</v>
      </c>
      <c r="F1289" s="1">
        <f>SUMIFS(bdd_V102[Activité combinée],bdd_V102[FINESS Géographique],A1289)</f>
        <v>1</v>
      </c>
      <c r="G1289" s="1" t="str">
        <f>_xlfn.XLOOKUP(A1289,bdd_V102[FINESS Géographique],bdd_V102[Validation prérequis SUN-ES],"")</f>
        <v>Non</v>
      </c>
    </row>
    <row r="1290" spans="1:7">
      <c r="A1290" s="1">
        <v>690000245</v>
      </c>
      <c r="B1290" t="str">
        <f>_xlfn.XLOOKUP(A1290,bdd_V102[FINESS Géographique],bdd_V102[[Raison sociale ]],"")</f>
        <v>HOPITAL DE FOURVIERE</v>
      </c>
      <c r="C1290" s="146">
        <f>_xlfn.XLOOKUP(A1290,bdd_V102[FINESS Géographique],bdd_V102[FINESS juridique],"")</f>
        <v>690780432</v>
      </c>
      <c r="D1290" t="str">
        <f>_xlfn.XLOOKUP(C1290,bdd_V102[FINESS juridique],bdd_V102[Raison sociale juridique],"")</f>
        <v>HOPITAL DE FOURVIERE</v>
      </c>
      <c r="E1290" s="1" t="str">
        <f>_xlfn.XLOOKUP(C1290,bdd_V102[FINESS juridique],bdd_V102[[Région du FINESS juridique ]],"")</f>
        <v>AUVERGNE-RHÔNE-ALPES</v>
      </c>
      <c r="F1290" s="1">
        <f>SUMIFS(bdd_V102[Activité combinée],bdd_V102[FINESS Géographique],A1290)</f>
        <v>32400</v>
      </c>
      <c r="G1290" s="1" t="str">
        <f>_xlfn.XLOOKUP(A1290,bdd_V102[FINESS Géographique],bdd_V102[Validation prérequis SUN-ES],"")</f>
        <v>Oui</v>
      </c>
    </row>
    <row r="1291" spans="1:7">
      <c r="A1291" s="1">
        <v>690000336</v>
      </c>
      <c r="B1291" t="str">
        <f>_xlfn.XLOOKUP(A1291,bdd_V102[FINESS Géographique],bdd_V102[[Raison sociale ]],"")</f>
        <v>CLINIQUE DE L'OUEST LYONNAIS</v>
      </c>
      <c r="C1291" s="146">
        <f>_xlfn.XLOOKUP(A1291,bdd_V102[FINESS Géographique],bdd_V102[FINESS juridique],"")</f>
        <v>690780564</v>
      </c>
      <c r="D1291" t="str">
        <f>_xlfn.XLOOKUP(C1291,bdd_V102[FINESS juridique],bdd_V102[Raison sociale juridique],"")</f>
        <v>CLINIQUE DE L'OUEST LYONNAIS</v>
      </c>
      <c r="E1291" s="1" t="str">
        <f>_xlfn.XLOOKUP(C1291,bdd_V102[FINESS juridique],bdd_V102[[Région du FINESS juridique ]],"")</f>
        <v>AUVERGNE-RHÔNE-ALPES</v>
      </c>
      <c r="F1291" s="1">
        <f>SUMIFS(bdd_V102[Activité combinée],bdd_V102[FINESS Géographique],A1291)</f>
        <v>9724.5</v>
      </c>
      <c r="G1291" s="1" t="str">
        <f>_xlfn.XLOOKUP(A1291,bdd_V102[FINESS Géographique],bdd_V102[Validation prérequis SUN-ES],"")</f>
        <v>Oui</v>
      </c>
    </row>
    <row r="1292" spans="1:7">
      <c r="A1292" s="1">
        <v>690803093</v>
      </c>
      <c r="B1292" t="str">
        <f>_xlfn.XLOOKUP(A1292,bdd_V102[FINESS Géographique],bdd_V102[[Raison sociale ]],"")</f>
        <v>USLD LA MALETIERE VAUGNERAY</v>
      </c>
      <c r="C1292" s="146">
        <f>_xlfn.XLOOKUP(A1292,bdd_V102[FINESS Géographique],bdd_V102[FINESS juridique],"")</f>
        <v>690780564</v>
      </c>
      <c r="D1292" t="str">
        <f>_xlfn.XLOOKUP(C1292,bdd_V102[FINESS juridique],bdd_V102[Raison sociale juridique],"")</f>
        <v>CLINIQUE DE L'OUEST LYONNAIS</v>
      </c>
      <c r="E1292" s="1" t="str">
        <f>_xlfn.XLOOKUP(C1292,bdd_V102[FINESS juridique],bdd_V102[[Région du FINESS juridique ]],"")</f>
        <v>AUVERGNE-RHÔNE-ALPES</v>
      </c>
      <c r="F1292" s="1">
        <f>SUMIFS(bdd_V102[Activité combinée],bdd_V102[FINESS Géographique],A1292)</f>
        <v>4767</v>
      </c>
      <c r="G1292" s="1" t="str">
        <f>_xlfn.XLOOKUP(A1292,bdd_V102[FINESS Géographique],bdd_V102[Validation prérequis SUN-ES],"")</f>
        <v>Oui</v>
      </c>
    </row>
    <row r="1293" spans="1:7">
      <c r="A1293" s="1">
        <v>690000567</v>
      </c>
      <c r="B1293" t="str">
        <f>_xlfn.XLOOKUP(A1293,bdd_V102[FINESS Géographique],bdd_V102[[Raison sociale ]],"")</f>
        <v>MAISON D'ACCUEIL PSYCHOTHERAPIQUE</v>
      </c>
      <c r="C1293" s="146">
        <f>_xlfn.XLOOKUP(A1293,bdd_V102[FINESS Géographique],bdd_V102[FINESS juridique],"")</f>
        <v>690782172</v>
      </c>
      <c r="D1293" t="str">
        <f>_xlfn.XLOOKUP(C1293,bdd_V102[FINESS juridique],bdd_V102[Raison sociale juridique],"")</f>
        <v>SANTE MENTALE ET COMMUNAUTES</v>
      </c>
      <c r="E1293" s="1" t="str">
        <f>_xlfn.XLOOKUP(C1293,bdd_V102[FINESS juridique],bdd_V102[[Région du FINESS juridique ]],"")</f>
        <v>AUVERGNE-RHÔNE-ALPES</v>
      </c>
      <c r="F1293" s="1">
        <f>SUMIFS(bdd_V102[Activité combinée],bdd_V102[FINESS Géographique],A1293)</f>
        <v>5395.5</v>
      </c>
      <c r="G1293" s="1" t="str">
        <f>_xlfn.XLOOKUP(A1293,bdd_V102[FINESS Géographique],bdd_V102[Validation prérequis SUN-ES],"")</f>
        <v>Non</v>
      </c>
    </row>
    <row r="1294" spans="1:7">
      <c r="A1294" s="1">
        <v>690000880</v>
      </c>
      <c r="B1294" t="str">
        <f>_xlfn.XLOOKUP(A1294,bdd_V102[FINESS Géographique],bdd_V102[[Raison sociale ]],"")</f>
        <v>CENTRE LEON BERARD</v>
      </c>
      <c r="C1294" s="146">
        <f>_xlfn.XLOOKUP(A1294,bdd_V102[FINESS Géographique],bdd_V102[FINESS juridique],"")</f>
        <v>690783220</v>
      </c>
      <c r="D1294" t="str">
        <f>_xlfn.XLOOKUP(C1294,bdd_V102[FINESS juridique],bdd_V102[Raison sociale juridique],"")</f>
        <v>CLC A LYON ET EN RHONE-ALPES</v>
      </c>
      <c r="E1294" s="1" t="str">
        <f>_xlfn.XLOOKUP(C1294,bdd_V102[FINESS juridique],bdd_V102[[Région du FINESS juridique ]],"")</f>
        <v>AUVERGNE-RHÔNE-ALPES</v>
      </c>
      <c r="F1294" s="1">
        <f>SUMIFS(bdd_V102[Activité combinée],bdd_V102[FINESS Géographique],A1294)</f>
        <v>162861.5</v>
      </c>
      <c r="G1294" s="1" t="str">
        <f>_xlfn.XLOOKUP(A1294,bdd_V102[FINESS Géographique],bdd_V102[Validation prérequis SUN-ES],"")</f>
        <v>Oui</v>
      </c>
    </row>
    <row r="1295" spans="1:7">
      <c r="A1295" s="1">
        <v>690044649</v>
      </c>
      <c r="B1295" t="str">
        <f>_xlfn.XLOOKUP(A1295,bdd_V102[FINESS Géographique],bdd_V102[[Raison sociale ]],"")</f>
        <v>CLC - SITE CH NORD-OUEST VILLEFRANCHE</v>
      </c>
      <c r="C1295" s="146">
        <f>_xlfn.XLOOKUP(A1295,bdd_V102[FINESS Géographique],bdd_V102[FINESS juridique],"")</f>
        <v>690783220</v>
      </c>
      <c r="D1295" t="str">
        <f>_xlfn.XLOOKUP(C1295,bdd_V102[FINESS juridique],bdd_V102[Raison sociale juridique],"")</f>
        <v>CLC A LYON ET EN RHONE-ALPES</v>
      </c>
      <c r="E1295" s="1" t="str">
        <f>_xlfn.XLOOKUP(C1295,bdd_V102[FINESS juridique],bdd_V102[[Région du FINESS juridique ]],"")</f>
        <v>AUVERGNE-RHÔNE-ALPES</v>
      </c>
      <c r="F1295" s="1">
        <f>SUMIFS(bdd_V102[Activité combinée],bdd_V102[FINESS Géographique],A1295)</f>
        <v>5027</v>
      </c>
      <c r="G1295" s="1" t="str">
        <f>_xlfn.XLOOKUP(A1295,bdd_V102[FINESS Géographique],bdd_V102[Validation prérequis SUN-ES],"")</f>
        <v>Non</v>
      </c>
    </row>
    <row r="1296" spans="1:7">
      <c r="A1296" s="1">
        <v>690001524</v>
      </c>
      <c r="B1296" t="str">
        <f>_xlfn.XLOOKUP(A1296,bdd_V102[FINESS Géographique],bdd_V102[[Raison sociale ]],"")</f>
        <v>CENTRE MEDICAL GERMAINE REVEL</v>
      </c>
      <c r="C1296" s="146">
        <f>_xlfn.XLOOKUP(A1296,bdd_V102[FINESS Géographique],bdd_V102[FINESS juridique],"")</f>
        <v>690787338</v>
      </c>
      <c r="D1296" t="str">
        <f>_xlfn.XLOOKUP(C1296,bdd_V102[FINESS juridique],bdd_V102[Raison sociale juridique],"")</f>
        <v>FONDATION GERMAINE REVEL</v>
      </c>
      <c r="E1296" s="1" t="str">
        <f>_xlfn.XLOOKUP(C1296,bdd_V102[FINESS juridique],bdd_V102[[Région du FINESS juridique ]],"")</f>
        <v>AUVERGNE-RHÔNE-ALPES</v>
      </c>
      <c r="F1296" s="1">
        <f>SUMIFS(bdd_V102[Activité combinée],bdd_V102[FINESS Géographique],A1296)</f>
        <v>8757</v>
      </c>
      <c r="G1296" s="1" t="str">
        <f>_xlfn.XLOOKUP(A1296,bdd_V102[FINESS Géographique],bdd_V102[Validation prérequis SUN-ES],"")</f>
        <v>Oui</v>
      </c>
    </row>
    <row r="1297" spans="1:7">
      <c r="A1297" s="1">
        <v>630011211</v>
      </c>
      <c r="B1297" t="str">
        <f>_xlfn.XLOOKUP(A1297,bdd_V102[FINESS Géographique],bdd_V102[[Raison sociale ]],"")</f>
        <v>SSR AUVERGNE BASSE VISION</v>
      </c>
      <c r="C1297" s="146">
        <f>_xlfn.XLOOKUP(A1297,bdd_V102[FINESS Géographique],bdd_V102[FINESS juridique],"")</f>
        <v>690793195</v>
      </c>
      <c r="D1297" t="str">
        <f>_xlfn.XLOOKUP(C1297,bdd_V102[FINESS juridique],bdd_V102[Raison sociale juridique],"")</f>
        <v>ITINOVA</v>
      </c>
      <c r="E1297" s="1" t="str">
        <f>_xlfn.XLOOKUP(C1297,bdd_V102[FINESS juridique],bdd_V102[[Région du FINESS juridique ]],"")</f>
        <v>AUVERGNE-RHÔNE-ALPES</v>
      </c>
      <c r="F1297" s="1">
        <f>SUMIFS(bdd_V102[Activité combinée],bdd_V102[FINESS Géographique],A1297)</f>
        <v>608.5</v>
      </c>
      <c r="G1297" s="1" t="str">
        <f>_xlfn.XLOOKUP(A1297,bdd_V102[FINESS Géographique],bdd_V102[Validation prérequis SUN-ES],"")</f>
        <v>Oui</v>
      </c>
    </row>
    <row r="1298" spans="1:7">
      <c r="A1298" s="1">
        <v>740016696</v>
      </c>
      <c r="B1298" t="str">
        <f>_xlfn.XLOOKUP(A1298,bdd_V102[FINESS Géographique],bdd_V102[[Raison sociale ]],"")</f>
        <v>SSR LA MARTERAYE SITE SEYNOD</v>
      </c>
      <c r="C1298" s="146">
        <f>_xlfn.XLOOKUP(A1298,bdd_V102[FINESS Géographique],bdd_V102[FINESS juridique],"")</f>
        <v>690793195</v>
      </c>
      <c r="D1298" t="str">
        <f>_xlfn.XLOOKUP(C1298,bdd_V102[FINESS juridique],bdd_V102[Raison sociale juridique],"")</f>
        <v>ITINOVA</v>
      </c>
      <c r="E1298" s="1" t="str">
        <f>_xlfn.XLOOKUP(C1298,bdd_V102[FINESS juridique],bdd_V102[[Région du FINESS juridique ]],"")</f>
        <v>AUVERGNE-RHÔNE-ALPES</v>
      </c>
      <c r="F1298" s="1">
        <f>SUMIFS(bdd_V102[Activité combinée],bdd_V102[FINESS Géographique],A1298)</f>
        <v>13086.5</v>
      </c>
      <c r="G1298" s="1" t="str">
        <f>_xlfn.XLOOKUP(A1298,bdd_V102[FINESS Géographique],bdd_V102[Validation prérequis SUN-ES],"")</f>
        <v>Oui</v>
      </c>
    </row>
    <row r="1299" spans="1:7">
      <c r="A1299" s="1">
        <v>640780714</v>
      </c>
      <c r="B1299" t="str">
        <f>_xlfn.XLOOKUP(A1299,bdd_V102[FINESS Géographique],bdd_V102[[Raison sociale ]],"")</f>
        <v>SSR CONCHA BERRI</v>
      </c>
      <c r="C1299" s="146">
        <f>_xlfn.XLOOKUP(A1299,bdd_V102[FINESS Géographique],bdd_V102[FINESS juridique],"")</f>
        <v>690793195</v>
      </c>
      <c r="D1299" t="str">
        <f>_xlfn.XLOOKUP(C1299,bdd_V102[FINESS juridique],bdd_V102[Raison sociale juridique],"")</f>
        <v>ITINOVA</v>
      </c>
      <c r="E1299" s="1" t="str">
        <f>_xlfn.XLOOKUP(C1299,bdd_V102[FINESS juridique],bdd_V102[[Région du FINESS juridique ]],"")</f>
        <v>AUVERGNE-RHÔNE-ALPES</v>
      </c>
      <c r="F1299" s="1">
        <f>SUMIFS(bdd_V102[Activité combinée],bdd_V102[FINESS Géographique],A1299)</f>
        <v>7875</v>
      </c>
      <c r="G1299" s="1" t="str">
        <f>_xlfn.XLOOKUP(A1299,bdd_V102[FINESS Géographique],bdd_V102[Validation prérequis SUN-ES],"")</f>
        <v>Oui</v>
      </c>
    </row>
    <row r="1300" spans="1:7">
      <c r="A1300" s="1">
        <v>130783475</v>
      </c>
      <c r="B1300" t="str">
        <f>_xlfn.XLOOKUP(A1300,bdd_V102[FINESS Géographique],bdd_V102[[Raison sociale ]],"")</f>
        <v>CLINIQUE L'ANGELUS</v>
      </c>
      <c r="C1300" s="146">
        <f>_xlfn.XLOOKUP(A1300,bdd_V102[FINESS Géographique],bdd_V102[FINESS juridique],"")</f>
        <v>690793195</v>
      </c>
      <c r="D1300" t="str">
        <f>_xlfn.XLOOKUP(C1300,bdd_V102[FINESS juridique],bdd_V102[Raison sociale juridique],"")</f>
        <v>ITINOVA</v>
      </c>
      <c r="E1300" s="1" t="str">
        <f>_xlfn.XLOOKUP(C1300,bdd_V102[FINESS juridique],bdd_V102[[Région du FINESS juridique ]],"")</f>
        <v>AUVERGNE-RHÔNE-ALPES</v>
      </c>
      <c r="F1300" s="1">
        <f>SUMIFS(bdd_V102[Activité combinée],bdd_V102[FINESS Géographique],A1300)</f>
        <v>12327</v>
      </c>
      <c r="G1300" s="1" t="str">
        <f>_xlfn.XLOOKUP(A1300,bdd_V102[FINESS Géographique],bdd_V102[Validation prérequis SUN-ES],"")</f>
        <v>Oui</v>
      </c>
    </row>
    <row r="1301" spans="1:7">
      <c r="A1301" s="1">
        <v>690782420</v>
      </c>
      <c r="B1301" t="str">
        <f>_xlfn.XLOOKUP(A1301,bdd_V102[FINESS Géographique],bdd_V102[[Raison sociale ]],"")</f>
        <v>CENTRE MEDICAL DE BAYERE</v>
      </c>
      <c r="C1301" s="146">
        <f>_xlfn.XLOOKUP(A1301,bdd_V102[FINESS Géographique],bdd_V102[FINESS juridique],"")</f>
        <v>690793633</v>
      </c>
      <c r="D1301" t="str">
        <f>_xlfn.XLOOKUP(C1301,bdd_V102[FINESS juridique],bdd_V102[Raison sociale juridique],"")</f>
        <v>COMITE DEPARTEMENTAL D'HYGIENE SOCIALE</v>
      </c>
      <c r="E1301" s="1" t="str">
        <f>_xlfn.XLOOKUP(C1301,bdd_V102[FINESS juridique],bdd_V102[[Région du FINESS juridique ]],"")</f>
        <v>AUVERGNE-RHÔNE-ALPES</v>
      </c>
      <c r="F1301" s="1">
        <f>SUMIFS(bdd_V102[Activité combinée],bdd_V102[FINESS Géographique],A1301)</f>
        <v>9591</v>
      </c>
      <c r="G1301" s="1" t="str">
        <f>_xlfn.XLOOKUP(A1301,bdd_V102[FINESS Géographique],bdd_V102[Validation prérequis SUN-ES],"")</f>
        <v>Non</v>
      </c>
    </row>
    <row r="1302" spans="1:7">
      <c r="A1302" s="1">
        <v>380000968</v>
      </c>
      <c r="B1302" t="str">
        <f>_xlfn.XLOOKUP(A1302,bdd_V102[FINESS Géographique],bdd_V102[[Raison sociale ]],"")</f>
        <v>AURAL UNITE DIALYSE CH BOURGOIN</v>
      </c>
      <c r="C1302" s="146">
        <f>_xlfn.XLOOKUP(A1302,bdd_V102[FINESS Géographique],bdd_V102[FINESS juridique],"")</f>
        <v>690796552</v>
      </c>
      <c r="D1302" t="str">
        <f>_xlfn.XLOOKUP(C1302,bdd_V102[FINESS juridique],bdd_V102[Raison sociale juridique],"")</f>
        <v xml:space="preserve">	AURAL</v>
      </c>
      <c r="E1302" s="1" t="str">
        <f>_xlfn.XLOOKUP(C1302,bdd_V102[FINESS juridique],bdd_V102[[Région du FINESS juridique ]],"")</f>
        <v>AUVERGNE-RHÔNE-ALPES</v>
      </c>
      <c r="F1302" s="1">
        <f>SUMIFS(bdd_V102[Activité combinée],bdd_V102[FINESS Géographique],A1302)</f>
        <v>9136</v>
      </c>
      <c r="G1302" s="1" t="str">
        <f>_xlfn.XLOOKUP(A1302,bdd_V102[FINESS Géographique],bdd_V102[Validation prérequis SUN-ES],"")</f>
        <v>Non</v>
      </c>
    </row>
    <row r="1303" spans="1:7">
      <c r="A1303" s="1">
        <v>690030648</v>
      </c>
      <c r="B1303" t="str">
        <f>_xlfn.XLOOKUP(A1303,bdd_V102[FINESS Géographique],bdd_V102[[Raison sociale ]],"")</f>
        <v>CMP&amp;CATTP&amp;HDJ ENFANT - JEAN DECHAUME</v>
      </c>
      <c r="C1303" s="146">
        <f>_xlfn.XLOOKUP(A1303,bdd_V102[FINESS Géographique],bdd_V102[FINESS juridique],"")</f>
        <v>690796727</v>
      </c>
      <c r="D1303" t="str">
        <f>_xlfn.XLOOKUP(C1303,bdd_V102[FINESS juridique],bdd_V102[Raison sociale juridique],"")</f>
        <v>FONDATION ARHM</v>
      </c>
      <c r="E1303" s="1" t="str">
        <f>_xlfn.XLOOKUP(C1303,bdd_V102[FINESS juridique],bdd_V102[[Région du FINESS juridique ]],"")</f>
        <v>AUVERGNE-RHÔNE-ALPES</v>
      </c>
      <c r="F1303" s="1">
        <f>SUMIFS(bdd_V102[Activité combinée],bdd_V102[FINESS Géographique],A1303)</f>
        <v>355.25</v>
      </c>
      <c r="G1303" s="1" t="str">
        <f>_xlfn.XLOOKUP(A1303,bdd_V102[FINESS Géographique],bdd_V102[Validation prérequis SUN-ES],"")</f>
        <v>Non</v>
      </c>
    </row>
    <row r="1304" spans="1:7">
      <c r="A1304" s="1">
        <v>690031216</v>
      </c>
      <c r="B1304" t="str">
        <f>_xlfn.XLOOKUP(A1304,bdd_V102[FINESS Géographique],bdd_V102[[Raison sociale ]],"")</f>
        <v>HDJ DE GERLAND - ARHM</v>
      </c>
      <c r="C1304" s="146">
        <f>_xlfn.XLOOKUP(A1304,bdd_V102[FINESS Géographique],bdd_V102[FINESS juridique],"")</f>
        <v>690796727</v>
      </c>
      <c r="D1304" t="str">
        <f>_xlfn.XLOOKUP(C1304,bdd_V102[FINESS juridique],bdd_V102[Raison sociale juridique],"")</f>
        <v>FONDATION ARHM</v>
      </c>
      <c r="E1304" s="1" t="str">
        <f>_xlfn.XLOOKUP(C1304,bdd_V102[FINESS juridique],bdd_V102[[Région du FINESS juridique ]],"")</f>
        <v>AUVERGNE-RHÔNE-ALPES</v>
      </c>
      <c r="F1304" s="1">
        <f>SUMIFS(bdd_V102[Activité combinée],bdd_V102[FINESS Géographique],A1304)</f>
        <v>1705.75</v>
      </c>
      <c r="G1304" s="1" t="str">
        <f>_xlfn.XLOOKUP(A1304,bdd_V102[FINESS Géographique],bdd_V102[Validation prérequis SUN-ES],"")</f>
        <v>Non</v>
      </c>
    </row>
    <row r="1305" spans="1:7">
      <c r="A1305" s="1">
        <v>690033758</v>
      </c>
      <c r="B1305" t="str">
        <f>_xlfn.XLOOKUP(A1305,bdd_V102[FINESS Géographique],bdd_V102[[Raison sociale ]],"")</f>
        <v>HDJ CRISE ADO VENISSIEUX</v>
      </c>
      <c r="C1305" s="146">
        <f>_xlfn.XLOOKUP(A1305,bdd_V102[FINESS Géographique],bdd_V102[FINESS juridique],"")</f>
        <v>690796727</v>
      </c>
      <c r="D1305" t="str">
        <f>_xlfn.XLOOKUP(C1305,bdd_V102[FINESS juridique],bdd_V102[Raison sociale juridique],"")</f>
        <v>FONDATION ARHM</v>
      </c>
      <c r="E1305" s="1" t="str">
        <f>_xlfn.XLOOKUP(C1305,bdd_V102[FINESS juridique],bdd_V102[[Région du FINESS juridique ]],"")</f>
        <v>AUVERGNE-RHÔNE-ALPES</v>
      </c>
      <c r="F1305" s="1">
        <f>SUMIFS(bdd_V102[Activité combinée],bdd_V102[FINESS Géographique],A1305)</f>
        <v>34.5</v>
      </c>
      <c r="G1305" s="1" t="str">
        <f>_xlfn.XLOOKUP(A1305,bdd_V102[FINESS Géographique],bdd_V102[Validation prérequis SUN-ES],"")</f>
        <v>Non</v>
      </c>
    </row>
    <row r="1306" spans="1:7">
      <c r="A1306" s="1">
        <v>690036074</v>
      </c>
      <c r="B1306" t="str">
        <f>_xlfn.XLOOKUP(A1306,bdd_V102[FINESS Géographique],bdd_V102[[Raison sociale ]],"")</f>
        <v>CMP &amp; HDJ ADULTE - PAVILLON 4N - ARHM</v>
      </c>
      <c r="C1306" s="146">
        <f>_xlfn.XLOOKUP(A1306,bdd_V102[FINESS Géographique],bdd_V102[FINESS juridique],"")</f>
        <v>690796727</v>
      </c>
      <c r="D1306" t="str">
        <f>_xlfn.XLOOKUP(C1306,bdd_V102[FINESS juridique],bdd_V102[Raison sociale juridique],"")</f>
        <v>FONDATION ARHM</v>
      </c>
      <c r="E1306" s="1" t="str">
        <f>_xlfn.XLOOKUP(C1306,bdd_V102[FINESS juridique],bdd_V102[[Région du FINESS juridique ]],"")</f>
        <v>AUVERGNE-RHÔNE-ALPES</v>
      </c>
      <c r="F1306" s="1">
        <f>SUMIFS(bdd_V102[Activité combinée],bdd_V102[FINESS Géographique],A1306)</f>
        <v>1037.25</v>
      </c>
      <c r="G1306" s="1" t="str">
        <f>_xlfn.XLOOKUP(A1306,bdd_V102[FINESS Géographique],bdd_V102[Validation prérequis SUN-ES],"")</f>
        <v>Non</v>
      </c>
    </row>
    <row r="1307" spans="1:7">
      <c r="A1307" s="1">
        <v>690052659</v>
      </c>
      <c r="B1307" t="str">
        <f>_xlfn.XLOOKUP(A1307,bdd_V102[FINESS Géographique],bdd_V102[[Raison sociale ]],"")</f>
        <v>CEMADO</v>
      </c>
      <c r="C1307" s="146">
        <f>_xlfn.XLOOKUP(A1307,bdd_V102[FINESS Géographique],bdd_V102[FINESS juridique],"")</f>
        <v>690796727</v>
      </c>
      <c r="D1307" t="str">
        <f>_xlfn.XLOOKUP(C1307,bdd_V102[FINESS juridique],bdd_V102[Raison sociale juridique],"")</f>
        <v>FONDATION ARHM</v>
      </c>
      <c r="E1307" s="1" t="str">
        <f>_xlfn.XLOOKUP(C1307,bdd_V102[FINESS juridique],bdd_V102[[Région du FINESS juridique ]],"")</f>
        <v>AUVERGNE-RHÔNE-ALPES</v>
      </c>
      <c r="F1307" s="1">
        <f>SUMIFS(bdd_V102[Activité combinée],bdd_V102[FINESS Géographique],A1307)</f>
        <v>1</v>
      </c>
      <c r="G1307" s="1" t="str">
        <f>_xlfn.XLOOKUP(A1307,bdd_V102[FINESS Géographique],bdd_V102[Validation prérequis SUN-ES],"")</f>
        <v>Non</v>
      </c>
    </row>
    <row r="1308" spans="1:7">
      <c r="A1308" s="1">
        <v>690780143</v>
      </c>
      <c r="B1308" t="str">
        <f>_xlfn.XLOOKUP(A1308,bdd_V102[FINESS Géographique],bdd_V102[[Raison sociale ]],"")</f>
        <v>CH SAINT JEAN DE DIEU - ARHM</v>
      </c>
      <c r="C1308" s="146">
        <f>_xlfn.XLOOKUP(A1308,bdd_V102[FINESS Géographique],bdd_V102[FINESS juridique],"")</f>
        <v>690796727</v>
      </c>
      <c r="D1308" t="str">
        <f>_xlfn.XLOOKUP(C1308,bdd_V102[FINESS juridique],bdd_V102[Raison sociale juridique],"")</f>
        <v>FONDATION ARHM</v>
      </c>
      <c r="E1308" s="1" t="str">
        <f>_xlfn.XLOOKUP(C1308,bdd_V102[FINESS juridique],bdd_V102[[Région du FINESS juridique ]],"")</f>
        <v>AUVERGNE-RHÔNE-ALPES</v>
      </c>
      <c r="F1308" s="1">
        <f>SUMIFS(bdd_V102[Activité combinée],bdd_V102[FINESS Géographique],A1308)</f>
        <v>51970</v>
      </c>
      <c r="G1308" s="1" t="str">
        <f>_xlfn.XLOOKUP(A1308,bdd_V102[FINESS Géographique],bdd_V102[Validation prérequis SUN-ES],"")</f>
        <v>Non</v>
      </c>
    </row>
    <row r="1309" spans="1:7">
      <c r="A1309" s="1">
        <v>690796099</v>
      </c>
      <c r="B1309" t="str">
        <f>_xlfn.XLOOKUP(A1309,bdd_V102[FINESS Géographique],bdd_V102[[Raison sociale ]],"")</f>
        <v>HOPITAL DE JOUR &amp; CMP DE MIONS - ARHM</v>
      </c>
      <c r="C1309" s="146">
        <f>_xlfn.XLOOKUP(A1309,bdd_V102[FINESS Géographique],bdd_V102[FINESS juridique],"")</f>
        <v>690796727</v>
      </c>
      <c r="D1309" t="str">
        <f>_xlfn.XLOOKUP(C1309,bdd_V102[FINESS juridique],bdd_V102[Raison sociale juridique],"")</f>
        <v>FONDATION ARHM</v>
      </c>
      <c r="E1309" s="1" t="str">
        <f>_xlfn.XLOOKUP(C1309,bdd_V102[FINESS juridique],bdd_V102[[Région du FINESS juridique ]],"")</f>
        <v>AUVERGNE-RHÔNE-ALPES</v>
      </c>
      <c r="F1309" s="1">
        <f>SUMIFS(bdd_V102[Activité combinée],bdd_V102[FINESS Géographique],A1309)</f>
        <v>307.5</v>
      </c>
      <c r="G1309" s="1" t="str">
        <f>_xlfn.XLOOKUP(A1309,bdd_V102[FINESS Géographique],bdd_V102[Validation prérequis SUN-ES],"")</f>
        <v>Non</v>
      </c>
    </row>
    <row r="1310" spans="1:7">
      <c r="A1310" s="1">
        <v>690796107</v>
      </c>
      <c r="B1310" t="str">
        <f>_xlfn.XLOOKUP(A1310,bdd_V102[FINESS Géographique],bdd_V102[[Raison sociale ]],"")</f>
        <v>HOPITAL DE JOUR DE GIVORS - ARHM</v>
      </c>
      <c r="C1310" s="146">
        <f>_xlfn.XLOOKUP(A1310,bdd_V102[FINESS Géographique],bdd_V102[FINESS juridique],"")</f>
        <v>690796727</v>
      </c>
      <c r="D1310" t="str">
        <f>_xlfn.XLOOKUP(C1310,bdd_V102[FINESS juridique],bdd_V102[Raison sociale juridique],"")</f>
        <v>FONDATION ARHM</v>
      </c>
      <c r="E1310" s="1" t="str">
        <f>_xlfn.XLOOKUP(C1310,bdd_V102[FINESS juridique],bdd_V102[[Région du FINESS juridique ]],"")</f>
        <v>AUVERGNE-RHÔNE-ALPES</v>
      </c>
      <c r="F1310" s="1">
        <f>SUMIFS(bdd_V102[Activité combinée],bdd_V102[FINESS Géographique],A1310)</f>
        <v>364.75</v>
      </c>
      <c r="G1310" s="1" t="str">
        <f>_xlfn.XLOOKUP(A1310,bdd_V102[FINESS Géographique],bdd_V102[Validation prérequis SUN-ES],"")</f>
        <v>Non</v>
      </c>
    </row>
    <row r="1311" spans="1:7">
      <c r="A1311" s="1">
        <v>690809140</v>
      </c>
      <c r="B1311" t="str">
        <f>_xlfn.XLOOKUP(A1311,bdd_V102[FINESS Géographique],bdd_V102[[Raison sociale ]],"")</f>
        <v>CAPC</v>
      </c>
      <c r="C1311" s="146">
        <f>_xlfn.XLOOKUP(A1311,bdd_V102[FINESS Géographique],bdd_V102[FINESS juridique],"")</f>
        <v>690796727</v>
      </c>
      <c r="D1311" t="str">
        <f>_xlfn.XLOOKUP(C1311,bdd_V102[FINESS juridique],bdd_V102[Raison sociale juridique],"")</f>
        <v>FONDATION ARHM</v>
      </c>
      <c r="E1311" s="1" t="str">
        <f>_xlfn.XLOOKUP(C1311,bdd_V102[FINESS juridique],bdd_V102[[Région du FINESS juridique ]],"")</f>
        <v>AUVERGNE-RHÔNE-ALPES</v>
      </c>
      <c r="F1311" s="1">
        <f>SUMIFS(bdd_V102[Activité combinée],bdd_V102[FINESS Géographique],A1311)</f>
        <v>322.75</v>
      </c>
      <c r="G1311" s="1" t="str">
        <f>_xlfn.XLOOKUP(A1311,bdd_V102[FINESS Géographique],bdd_V102[Validation prérequis SUN-ES],"")</f>
        <v>Non</v>
      </c>
    </row>
    <row r="1312" spans="1:7">
      <c r="A1312" s="1">
        <v>690809272</v>
      </c>
      <c r="B1312" t="str">
        <f>_xlfn.XLOOKUP(A1312,bdd_V102[FINESS Géographique],bdd_V102[[Raison sociale ]],"")</f>
        <v>HDJ &amp; CMP &amp; CATTP SURVILLE - ARHM</v>
      </c>
      <c r="C1312" s="146">
        <f>_xlfn.XLOOKUP(A1312,bdd_V102[FINESS Géographique],bdd_V102[FINESS juridique],"")</f>
        <v>690796727</v>
      </c>
      <c r="D1312" t="str">
        <f>_xlfn.XLOOKUP(C1312,bdd_V102[FINESS juridique],bdd_V102[Raison sociale juridique],"")</f>
        <v>FONDATION ARHM</v>
      </c>
      <c r="E1312" s="1" t="str">
        <f>_xlfn.XLOOKUP(C1312,bdd_V102[FINESS juridique],bdd_V102[[Région du FINESS juridique ]],"")</f>
        <v>AUVERGNE-RHÔNE-ALPES</v>
      </c>
      <c r="F1312" s="1">
        <f>SUMIFS(bdd_V102[Activité combinée],bdd_V102[FINESS Géographique],A1312)</f>
        <v>287.75</v>
      </c>
      <c r="G1312" s="1" t="str">
        <f>_xlfn.XLOOKUP(A1312,bdd_V102[FINESS Géographique],bdd_V102[Validation prérequis SUN-ES],"")</f>
        <v>Non</v>
      </c>
    </row>
    <row r="1313" spans="1:7">
      <c r="A1313" s="1">
        <v>690801709</v>
      </c>
      <c r="B1313" t="str">
        <f>_xlfn.XLOOKUP(A1313,bdd_V102[FINESS Géographique],bdd_V102[[Raison sociale ]],"")</f>
        <v>USLD LES ALTHEAS</v>
      </c>
      <c r="C1313" s="146">
        <f>_xlfn.XLOOKUP(A1313,bdd_V102[FINESS Géographique],bdd_V102[FINESS juridique],"")</f>
        <v>690802715</v>
      </c>
      <c r="D1313" t="str">
        <f>_xlfn.XLOOKUP(C1313,bdd_V102[FINESS juridique],bdd_V102[Raison sociale juridique],"")</f>
        <v>GROUPE ACPPA</v>
      </c>
      <c r="E1313" s="1" t="str">
        <f>_xlfn.XLOOKUP(C1313,bdd_V102[FINESS juridique],bdd_V102[[Région du FINESS juridique ]],"")</f>
        <v>AUVERGNE-RHÔNE-ALPES</v>
      </c>
      <c r="F1313" s="1">
        <f>SUMIFS(bdd_V102[Activité combinée],bdd_V102[FINESS Géographique],A1313)</f>
        <v>10065.5</v>
      </c>
      <c r="G1313" s="1" t="str">
        <f>_xlfn.XLOOKUP(A1313,bdd_V102[FINESS Géographique],bdd_V102[Validation prérequis SUN-ES],"")</f>
        <v>Non</v>
      </c>
    </row>
    <row r="1314" spans="1:7">
      <c r="A1314" s="1">
        <v>690805361</v>
      </c>
      <c r="B1314" t="str">
        <f>_xlfn.XLOOKUP(A1314,bdd_V102[FINESS Géographique],bdd_V102[[Raison sociale ]],"")</f>
        <v>CH ST JOSEPH ST LUC</v>
      </c>
      <c r="C1314" s="146">
        <f>_xlfn.XLOOKUP(A1314,bdd_V102[FINESS Géographique],bdd_V102[FINESS juridique],"")</f>
        <v>690805353</v>
      </c>
      <c r="D1314" t="str">
        <f>_xlfn.XLOOKUP(C1314,bdd_V102[FINESS juridique],bdd_V102[Raison sociale juridique],"")</f>
        <v>CENTRE HOSPITALIER ST-JOSEPH ST-LUC</v>
      </c>
      <c r="E1314" s="1" t="str">
        <f>_xlfn.XLOOKUP(C1314,bdd_V102[FINESS juridique],bdd_V102[[Région du FINESS juridique ]],"")</f>
        <v>AUVERGNE-RHÔNE-ALPES</v>
      </c>
      <c r="F1314" s="1">
        <f>SUMIFS(bdd_V102[Activité combinée],bdd_V102[FINESS Géographique],A1314)</f>
        <v>125982.5</v>
      </c>
      <c r="G1314" s="1" t="str">
        <f>_xlfn.XLOOKUP(A1314,bdd_V102[FINESS Géographique],bdd_V102[Validation prérequis SUN-ES],"")</f>
        <v>Non</v>
      </c>
    </row>
    <row r="1315" spans="1:7">
      <c r="A1315" s="1">
        <v>700780174</v>
      </c>
      <c r="B1315" t="str">
        <f>_xlfn.XLOOKUP(A1315,bdd_V102[FINESS Géographique],bdd_V102[[Raison sociale ]],"")</f>
        <v>CLINIQUE ST MARTIN</v>
      </c>
      <c r="C1315" s="146">
        <f>_xlfn.XLOOKUP(A1315,bdd_V102[FINESS Géographique],bdd_V102[FINESS juridique],"")</f>
        <v>700000052</v>
      </c>
      <c r="D1315" t="str">
        <f>_xlfn.XLOOKUP(C1315,bdd_V102[FINESS juridique],bdd_V102[Raison sociale juridique],"")</f>
        <v>CLINIQUE SAINT-MARTIN SAI</v>
      </c>
      <c r="E1315" s="1" t="str">
        <f>_xlfn.XLOOKUP(C1315,bdd_V102[FINESS juridique],bdd_V102[[Région du FINESS juridique ]],"")</f>
        <v>BOURGOGNE-FRANCHE-COMTÉ</v>
      </c>
      <c r="F1315" s="1">
        <f>SUMIFS(bdd_V102[Activité combinée],bdd_V102[FINESS Géographique],A1315)</f>
        <v>7917.5</v>
      </c>
      <c r="G1315" s="1" t="str">
        <f>_xlfn.XLOOKUP(A1315,bdd_V102[FINESS Géographique],bdd_V102[Validation prérequis SUN-ES],"")</f>
        <v>Oui</v>
      </c>
    </row>
    <row r="1316" spans="1:7">
      <c r="A1316" s="1">
        <v>250014008</v>
      </c>
      <c r="B1316" t="str">
        <f>_xlfn.XLOOKUP(A1316,bdd_V102[FINESS Géographique],bdd_V102[[Raison sociale ]],"")</f>
        <v>CHS ST REMY ET NFC CTRE JEAN MESSAGIER</v>
      </c>
      <c r="C1316" s="146">
        <f>_xlfn.XLOOKUP(A1316,bdd_V102[FINESS Géographique],bdd_V102[FINESS juridique],"")</f>
        <v>700004096</v>
      </c>
      <c r="D1316" t="str">
        <f>_xlfn.XLOOKUP(C1316,bdd_V102[FINESS juridique],bdd_V102[Raison sociale juridique],"")</f>
        <v>AHBFC</v>
      </c>
      <c r="E1316" s="1" t="str">
        <f>_xlfn.XLOOKUP(C1316,bdd_V102[FINESS juridique],bdd_V102[[Région du FINESS juridique ]],"")</f>
        <v>BOURGOGNE-FRANCHE-COMTÉ</v>
      </c>
      <c r="F1316" s="1">
        <f>SUMIFS(bdd_V102[Activité combinée],bdd_V102[FINESS Géographique],A1316)</f>
        <v>10117</v>
      </c>
      <c r="G1316" s="1" t="str">
        <f>_xlfn.XLOOKUP(A1316,bdd_V102[FINESS Géographique],bdd_V102[Validation prérequis SUN-ES],"")</f>
        <v>Non</v>
      </c>
    </row>
    <row r="1317" spans="1:7">
      <c r="A1317" s="1">
        <v>250016169</v>
      </c>
      <c r="B1317" t="str">
        <f>_xlfn.XLOOKUP(A1317,bdd_V102[FINESS Géographique],bdd_V102[[Raison sociale ]],"")</f>
        <v>CHS ST REMY ET NFC CPG VALENTIGNEY</v>
      </c>
      <c r="C1317" s="146">
        <f>_xlfn.XLOOKUP(A1317,bdd_V102[FINESS Géographique],bdd_V102[FINESS juridique],"")</f>
        <v>700004096</v>
      </c>
      <c r="D1317" t="str">
        <f>_xlfn.XLOOKUP(C1317,bdd_V102[FINESS juridique],bdd_V102[Raison sociale juridique],"")</f>
        <v>AHBFC</v>
      </c>
      <c r="E1317" s="1" t="str">
        <f>_xlfn.XLOOKUP(C1317,bdd_V102[FINESS juridique],bdd_V102[[Région du FINESS juridique ]],"")</f>
        <v>BOURGOGNE-FRANCHE-COMTÉ</v>
      </c>
      <c r="F1317" s="1">
        <f>SUMIFS(bdd_V102[Activité combinée],bdd_V102[FINESS Géographique],A1317)</f>
        <v>891</v>
      </c>
      <c r="G1317" s="1" t="str">
        <f>_xlfn.XLOOKUP(A1317,bdd_V102[FINESS Géographique],bdd_V102[Validation prérequis SUN-ES],"")</f>
        <v>Non</v>
      </c>
    </row>
    <row r="1318" spans="1:7">
      <c r="A1318" s="1">
        <v>700001027</v>
      </c>
      <c r="B1318" t="str">
        <f>_xlfn.XLOOKUP(A1318,bdd_V102[FINESS Géographique],bdd_V102[[Raison sociale ]],"")</f>
        <v>CHS ST REMY ET NFC CPIJ LURE</v>
      </c>
      <c r="C1318" s="146">
        <f>_xlfn.XLOOKUP(A1318,bdd_V102[FINESS Géographique],bdd_V102[FINESS juridique],"")</f>
        <v>700004096</v>
      </c>
      <c r="D1318" t="str">
        <f>_xlfn.XLOOKUP(C1318,bdd_V102[FINESS juridique],bdd_V102[Raison sociale juridique],"")</f>
        <v>AHBFC</v>
      </c>
      <c r="E1318" s="1" t="str">
        <f>_xlfn.XLOOKUP(C1318,bdd_V102[FINESS juridique],bdd_V102[[Région du FINESS juridique ]],"")</f>
        <v>BOURGOGNE-FRANCHE-COMTÉ</v>
      </c>
      <c r="F1318" s="1">
        <f>SUMIFS(bdd_V102[Activité combinée],bdd_V102[FINESS Géographique],A1318)</f>
        <v>364.25</v>
      </c>
      <c r="G1318" s="1" t="str">
        <f>_xlfn.XLOOKUP(A1318,bdd_V102[FINESS Géographique],bdd_V102[Validation prérequis SUN-ES],"")</f>
        <v>Non</v>
      </c>
    </row>
    <row r="1319" spans="1:7">
      <c r="A1319" s="1">
        <v>700001035</v>
      </c>
      <c r="B1319" t="str">
        <f>_xlfn.XLOOKUP(A1319,bdd_V102[FINESS Géographique],bdd_V102[[Raison sociale ]],"")</f>
        <v>CHS ST REMY ET NFC CPIJ GRAY</v>
      </c>
      <c r="C1319" s="146">
        <f>_xlfn.XLOOKUP(A1319,bdd_V102[FINESS Géographique],bdd_V102[FINESS juridique],"")</f>
        <v>700004096</v>
      </c>
      <c r="D1319" t="str">
        <f>_xlfn.XLOOKUP(C1319,bdd_V102[FINESS juridique],bdd_V102[Raison sociale juridique],"")</f>
        <v>AHBFC</v>
      </c>
      <c r="E1319" s="1" t="str">
        <f>_xlfn.XLOOKUP(C1319,bdd_V102[FINESS juridique],bdd_V102[[Région du FINESS juridique ]],"")</f>
        <v>BOURGOGNE-FRANCHE-COMTÉ</v>
      </c>
      <c r="F1319" s="1">
        <f>SUMIFS(bdd_V102[Activité combinée],bdd_V102[FINESS Géographique],A1319)</f>
        <v>223.75</v>
      </c>
      <c r="G1319" s="1" t="str">
        <f>_xlfn.XLOOKUP(A1319,bdd_V102[FINESS Géographique],bdd_V102[Validation prérequis SUN-ES],"")</f>
        <v>Non</v>
      </c>
    </row>
    <row r="1320" spans="1:7">
      <c r="A1320" s="1">
        <v>700001738</v>
      </c>
      <c r="B1320" t="str">
        <f>_xlfn.XLOOKUP(A1320,bdd_V102[FINESS Géographique],bdd_V102[[Raison sociale ]],"")</f>
        <v>CHS ST REMY ET NFC CPG JUSSEY</v>
      </c>
      <c r="C1320" s="146">
        <f>_xlfn.XLOOKUP(A1320,bdd_V102[FINESS Géographique],bdd_V102[FINESS juridique],"")</f>
        <v>700004096</v>
      </c>
      <c r="D1320" t="str">
        <f>_xlfn.XLOOKUP(C1320,bdd_V102[FINESS juridique],bdd_V102[Raison sociale juridique],"")</f>
        <v>AHBFC</v>
      </c>
      <c r="E1320" s="1" t="str">
        <f>_xlfn.XLOOKUP(C1320,bdd_V102[FINESS juridique],bdd_V102[[Région du FINESS juridique ]],"")</f>
        <v>BOURGOGNE-FRANCHE-COMTÉ</v>
      </c>
      <c r="F1320" s="1">
        <f>SUMIFS(bdd_V102[Activité combinée],bdd_V102[FINESS Géographique],A1320)</f>
        <v>415.75</v>
      </c>
      <c r="G1320" s="1" t="str">
        <f>_xlfn.XLOOKUP(A1320,bdd_V102[FINESS Géographique],bdd_V102[Validation prérequis SUN-ES],"")</f>
        <v>Non</v>
      </c>
    </row>
    <row r="1321" spans="1:7">
      <c r="A1321" s="1">
        <v>700002439</v>
      </c>
      <c r="B1321" t="str">
        <f>_xlfn.XLOOKUP(A1321,bdd_V102[FINESS Géographique],bdd_V102[[Raison sociale ]],"")</f>
        <v>CHS ST REMY ET NFC CPG LURE</v>
      </c>
      <c r="C1321" s="146">
        <f>_xlfn.XLOOKUP(A1321,bdd_V102[FINESS Géographique],bdd_V102[FINESS juridique],"")</f>
        <v>700004096</v>
      </c>
      <c r="D1321" t="str">
        <f>_xlfn.XLOOKUP(C1321,bdd_V102[FINESS juridique],bdd_V102[Raison sociale juridique],"")</f>
        <v>AHBFC</v>
      </c>
      <c r="E1321" s="1" t="str">
        <f>_xlfn.XLOOKUP(C1321,bdd_V102[FINESS juridique],bdd_V102[[Région du FINESS juridique ]],"")</f>
        <v>BOURGOGNE-FRANCHE-COMTÉ</v>
      </c>
      <c r="F1321" s="1">
        <f>SUMIFS(bdd_V102[Activité combinée],bdd_V102[FINESS Géographique],A1321)</f>
        <v>865.75</v>
      </c>
      <c r="G1321" s="1" t="str">
        <f>_xlfn.XLOOKUP(A1321,bdd_V102[FINESS Géographique],bdd_V102[Validation prérequis SUN-ES],"")</f>
        <v>Non</v>
      </c>
    </row>
    <row r="1322" spans="1:7">
      <c r="A1322" s="1">
        <v>700003148</v>
      </c>
      <c r="B1322" t="str">
        <f>_xlfn.XLOOKUP(A1322,bdd_V102[FINESS Géographique],bdd_V102[[Raison sociale ]],"")</f>
        <v>CHS ST REMY ET NFC UIA VESOUL</v>
      </c>
      <c r="C1322" s="146">
        <f>_xlfn.XLOOKUP(A1322,bdd_V102[FINESS Géographique],bdd_V102[FINESS juridique],"")</f>
        <v>700004096</v>
      </c>
      <c r="D1322" t="str">
        <f>_xlfn.XLOOKUP(C1322,bdd_V102[FINESS juridique],bdd_V102[Raison sociale juridique],"")</f>
        <v>AHBFC</v>
      </c>
      <c r="E1322" s="1" t="str">
        <f>_xlfn.XLOOKUP(C1322,bdd_V102[FINESS juridique],bdd_V102[[Région du FINESS juridique ]],"")</f>
        <v>BOURGOGNE-FRANCHE-COMTÉ</v>
      </c>
      <c r="F1322" s="1">
        <f>SUMIFS(bdd_V102[Activité combinée],bdd_V102[FINESS Géographique],A1322)</f>
        <v>708</v>
      </c>
      <c r="G1322" s="1" t="str">
        <f>_xlfn.XLOOKUP(A1322,bdd_V102[FINESS Géographique],bdd_V102[Validation prérequis SUN-ES],"")</f>
        <v>Non</v>
      </c>
    </row>
    <row r="1323" spans="1:7">
      <c r="A1323" s="1">
        <v>700003965</v>
      </c>
      <c r="B1323" t="str">
        <f>_xlfn.XLOOKUP(A1323,bdd_V102[FINESS Géographique],bdd_V102[[Raison sociale ]],"")</f>
        <v>CHS ST REMY ET NFC CPG LUXEUIL LES B</v>
      </c>
      <c r="C1323" s="146">
        <f>_xlfn.XLOOKUP(A1323,bdd_V102[FINESS Géographique],bdd_V102[FINESS juridique],"")</f>
        <v>700004096</v>
      </c>
      <c r="D1323" t="str">
        <f>_xlfn.XLOOKUP(C1323,bdd_V102[FINESS juridique],bdd_V102[Raison sociale juridique],"")</f>
        <v>AHBFC</v>
      </c>
      <c r="E1323" s="1" t="str">
        <f>_xlfn.XLOOKUP(C1323,bdd_V102[FINESS juridique],bdd_V102[[Région du FINESS juridique ]],"")</f>
        <v>BOURGOGNE-FRANCHE-COMTÉ</v>
      </c>
      <c r="F1323" s="1">
        <f>SUMIFS(bdd_V102[Activité combinée],bdd_V102[FINESS Géographique],A1323)</f>
        <v>625.5</v>
      </c>
      <c r="G1323" s="1" t="str">
        <f>_xlfn.XLOOKUP(A1323,bdd_V102[FINESS Géographique],bdd_V102[Validation prérequis SUN-ES],"")</f>
        <v>Non</v>
      </c>
    </row>
    <row r="1324" spans="1:7">
      <c r="A1324" s="1">
        <v>700004245</v>
      </c>
      <c r="B1324" t="str">
        <f>_xlfn.XLOOKUP(A1324,bdd_V102[FINESS Géographique],bdd_V102[[Raison sociale ]],"")</f>
        <v>CHS ST REMY ET NFC CPIJ LES HABERGES</v>
      </c>
      <c r="C1324" s="146">
        <f>_xlfn.XLOOKUP(A1324,bdd_V102[FINESS Géographique],bdd_V102[FINESS juridique],"")</f>
        <v>700004096</v>
      </c>
      <c r="D1324" t="str">
        <f>_xlfn.XLOOKUP(C1324,bdd_V102[FINESS juridique],bdd_V102[Raison sociale juridique],"")</f>
        <v>AHBFC</v>
      </c>
      <c r="E1324" s="1" t="str">
        <f>_xlfn.XLOOKUP(C1324,bdd_V102[FINESS juridique],bdd_V102[[Région du FINESS juridique ]],"")</f>
        <v>BOURGOGNE-FRANCHE-COMTÉ</v>
      </c>
      <c r="F1324" s="1">
        <f>SUMIFS(bdd_V102[Activité combinée],bdd_V102[FINESS Géographique],A1324)</f>
        <v>1393.5</v>
      </c>
      <c r="G1324" s="1" t="str">
        <f>_xlfn.XLOOKUP(A1324,bdd_V102[FINESS Géographique],bdd_V102[Validation prérequis SUN-ES],"")</f>
        <v>Non</v>
      </c>
    </row>
    <row r="1325" spans="1:7">
      <c r="A1325" s="1">
        <v>700004252</v>
      </c>
      <c r="B1325" t="str">
        <f>_xlfn.XLOOKUP(A1325,bdd_V102[FINESS Géographique],bdd_V102[[Raison sociale ]],"")</f>
        <v>CHS ST REMY ET NFC  HJA GRAY</v>
      </c>
      <c r="C1325" s="146">
        <f>_xlfn.XLOOKUP(A1325,bdd_V102[FINESS Géographique],bdd_V102[FINESS juridique],"")</f>
        <v>700004096</v>
      </c>
      <c r="D1325" t="str">
        <f>_xlfn.XLOOKUP(C1325,bdd_V102[FINESS juridique],bdd_V102[Raison sociale juridique],"")</f>
        <v>AHBFC</v>
      </c>
      <c r="E1325" s="1" t="str">
        <f>_xlfn.XLOOKUP(C1325,bdd_V102[FINESS juridique],bdd_V102[[Région du FINESS juridique ]],"")</f>
        <v>BOURGOGNE-FRANCHE-COMTÉ</v>
      </c>
      <c r="F1325" s="1">
        <f>SUMIFS(bdd_V102[Activité combinée],bdd_V102[FINESS Géographique],A1325)</f>
        <v>529</v>
      </c>
      <c r="G1325" s="1" t="str">
        <f>_xlfn.XLOOKUP(A1325,bdd_V102[FINESS Géographique],bdd_V102[Validation prérequis SUN-ES],"")</f>
        <v>Non</v>
      </c>
    </row>
    <row r="1326" spans="1:7">
      <c r="A1326" s="1">
        <v>700004542</v>
      </c>
      <c r="B1326" t="str">
        <f>_xlfn.XLOOKUP(A1326,bdd_V102[FINESS Géographique],bdd_V102[[Raison sociale ]],"")</f>
        <v>CHS ST REMY ET NFC CPG HERICOURT</v>
      </c>
      <c r="C1326" s="146">
        <f>_xlfn.XLOOKUP(A1326,bdd_V102[FINESS Géographique],bdd_V102[FINESS juridique],"")</f>
        <v>700004096</v>
      </c>
      <c r="D1326" t="str">
        <f>_xlfn.XLOOKUP(C1326,bdd_V102[FINESS juridique],bdd_V102[Raison sociale juridique],"")</f>
        <v>AHBFC</v>
      </c>
      <c r="E1326" s="1" t="str">
        <f>_xlfn.XLOOKUP(C1326,bdd_V102[FINESS juridique],bdd_V102[[Région du FINESS juridique ]],"")</f>
        <v>BOURGOGNE-FRANCHE-COMTÉ</v>
      </c>
      <c r="F1326" s="1">
        <f>SUMIFS(bdd_V102[Activité combinée],bdd_V102[FINESS Géographique],A1326)</f>
        <v>5698</v>
      </c>
      <c r="G1326" s="1" t="str">
        <f>_xlfn.XLOOKUP(A1326,bdd_V102[FINESS Géographique],bdd_V102[Validation prérequis SUN-ES],"")</f>
        <v>Non</v>
      </c>
    </row>
    <row r="1327" spans="1:7">
      <c r="A1327" s="1">
        <v>700780075</v>
      </c>
      <c r="B1327" t="str">
        <f>_xlfn.XLOOKUP(A1327,bdd_V102[FINESS Géographique],bdd_V102[[Raison sociale ]],"")</f>
        <v>CHS ST REMY ET NFC SITE SAINT REMY</v>
      </c>
      <c r="C1327" s="146">
        <f>_xlfn.XLOOKUP(A1327,bdd_V102[FINESS Géographique],bdd_V102[FINESS juridique],"")</f>
        <v>700004096</v>
      </c>
      <c r="D1327" t="str">
        <f>_xlfn.XLOOKUP(C1327,bdd_V102[FINESS juridique],bdd_V102[Raison sociale juridique],"")</f>
        <v>AHBFC</v>
      </c>
      <c r="E1327" s="1" t="str">
        <f>_xlfn.XLOOKUP(C1327,bdd_V102[FINESS juridique],bdd_V102[[Région du FINESS juridique ]],"")</f>
        <v>BOURGOGNE-FRANCHE-COMTÉ</v>
      </c>
      <c r="F1327" s="1">
        <f>SUMIFS(bdd_V102[Activité combinée],bdd_V102[FINESS Géographique],A1327)</f>
        <v>20612.5</v>
      </c>
      <c r="G1327" s="1" t="str">
        <f>_xlfn.XLOOKUP(A1327,bdd_V102[FINESS Géographique],bdd_V102[Validation prérequis SUN-ES],"")</f>
        <v>Non</v>
      </c>
    </row>
    <row r="1328" spans="1:7">
      <c r="A1328" s="1">
        <v>700780299</v>
      </c>
      <c r="B1328" t="str">
        <f>_xlfn.XLOOKUP(A1328,bdd_V102[FINESS Géographique],bdd_V102[[Raison sociale ]],"")</f>
        <v>CHS ST REMY ET NFC SITE CLAIREFONTAINE</v>
      </c>
      <c r="C1328" s="146">
        <f>_xlfn.XLOOKUP(A1328,bdd_V102[FINESS Géographique],bdd_V102[FINESS juridique],"")</f>
        <v>700004096</v>
      </c>
      <c r="D1328" t="str">
        <f>_xlfn.XLOOKUP(C1328,bdd_V102[FINESS juridique],bdd_V102[Raison sociale juridique],"")</f>
        <v>AHBFC</v>
      </c>
      <c r="E1328" s="1" t="str">
        <f>_xlfn.XLOOKUP(C1328,bdd_V102[FINESS juridique],bdd_V102[[Région du FINESS juridique ]],"")</f>
        <v>BOURGOGNE-FRANCHE-COMTÉ</v>
      </c>
      <c r="F1328" s="1">
        <f>SUMIFS(bdd_V102[Activité combinée],bdd_V102[FINESS Géographique],A1328)</f>
        <v>9421</v>
      </c>
      <c r="G1328" s="1" t="str">
        <f>_xlfn.XLOOKUP(A1328,bdd_V102[FINESS Géographique],bdd_V102[Validation prérequis SUN-ES],"")</f>
        <v>Non</v>
      </c>
    </row>
    <row r="1329" spans="1:7">
      <c r="A1329" s="1">
        <v>700783244</v>
      </c>
      <c r="B1329" t="str">
        <f>_xlfn.XLOOKUP(A1329,bdd_V102[FINESS Géographique],bdd_V102[[Raison sociale ]],"")</f>
        <v>CHS ST REMY ET NFC CPG VESOUL</v>
      </c>
      <c r="C1329" s="146">
        <f>_xlfn.XLOOKUP(A1329,bdd_V102[FINESS Géographique],bdd_V102[FINESS juridique],"")</f>
        <v>700004096</v>
      </c>
      <c r="D1329" t="str">
        <f>_xlfn.XLOOKUP(C1329,bdd_V102[FINESS juridique],bdd_V102[Raison sociale juridique],"")</f>
        <v>AHBFC</v>
      </c>
      <c r="E1329" s="1" t="str">
        <f>_xlfn.XLOOKUP(C1329,bdd_V102[FINESS juridique],bdd_V102[[Région du FINESS juridique ]],"")</f>
        <v>BOURGOGNE-FRANCHE-COMTÉ</v>
      </c>
      <c r="F1329" s="1">
        <f>SUMIFS(bdd_V102[Activité combinée],bdd_V102[FINESS Géographique],A1329)</f>
        <v>1590.75</v>
      </c>
      <c r="G1329" s="1" t="str">
        <f>_xlfn.XLOOKUP(A1329,bdd_V102[FINESS Géographique],bdd_V102[Validation prérequis SUN-ES],"")</f>
        <v>Non</v>
      </c>
    </row>
    <row r="1330" spans="1:7">
      <c r="A1330" s="1">
        <v>700784341</v>
      </c>
      <c r="B1330" t="str">
        <f>_xlfn.XLOOKUP(A1330,bdd_V102[FINESS Géographique],bdd_V102[[Raison sociale ]],"")</f>
        <v>USLD LA CHENAIE</v>
      </c>
      <c r="C1330" s="146">
        <f>_xlfn.XLOOKUP(A1330,bdd_V102[FINESS Géographique],bdd_V102[FINESS juridique],"")</f>
        <v>700004096</v>
      </c>
      <c r="D1330" t="str">
        <f>_xlfn.XLOOKUP(C1330,bdd_V102[FINESS juridique],bdd_V102[Raison sociale juridique],"")</f>
        <v>AHBFC</v>
      </c>
      <c r="E1330" s="1" t="str">
        <f>_xlfn.XLOOKUP(C1330,bdd_V102[FINESS juridique],bdd_V102[[Région du FINESS juridique ]],"")</f>
        <v>BOURGOGNE-FRANCHE-COMTÉ</v>
      </c>
      <c r="F1330" s="1">
        <f>SUMIFS(bdd_V102[Activité combinée],bdd_V102[FINESS Géographique],A1330)</f>
        <v>5106</v>
      </c>
      <c r="G1330" s="1" t="str">
        <f>_xlfn.XLOOKUP(A1330,bdd_V102[FINESS Géographique],bdd_V102[Validation prérequis SUN-ES],"")</f>
        <v>Non</v>
      </c>
    </row>
    <row r="1331" spans="1:7">
      <c r="A1331" s="1">
        <v>700785553</v>
      </c>
      <c r="B1331" t="str">
        <f>_xlfn.XLOOKUP(A1331,bdd_V102[FINESS Géographique],bdd_V102[[Raison sociale ]],"")</f>
        <v>CHS ST REMY ET NFC CPIJ LES HETRES</v>
      </c>
      <c r="C1331" s="146">
        <f>_xlfn.XLOOKUP(A1331,bdd_V102[FINESS Géographique],bdd_V102[FINESS juridique],"")</f>
        <v>700004096</v>
      </c>
      <c r="D1331" t="str">
        <f>_xlfn.XLOOKUP(C1331,bdd_V102[FINESS juridique],bdd_V102[Raison sociale juridique],"")</f>
        <v>AHBFC</v>
      </c>
      <c r="E1331" s="1" t="str">
        <f>_xlfn.XLOOKUP(C1331,bdd_V102[FINESS juridique],bdd_V102[[Région du FINESS juridique ]],"")</f>
        <v>BOURGOGNE-FRANCHE-COMTÉ</v>
      </c>
      <c r="F1331" s="1">
        <f>SUMIFS(bdd_V102[Activité combinée],bdd_V102[FINESS Géographique],A1331)</f>
        <v>265</v>
      </c>
      <c r="G1331" s="1" t="str">
        <f>_xlfn.XLOOKUP(A1331,bdd_V102[FINESS Géographique],bdd_V102[Validation prérequis SUN-ES],"")</f>
        <v>Non</v>
      </c>
    </row>
    <row r="1332" spans="1:7">
      <c r="A1332" s="1">
        <v>900002429</v>
      </c>
      <c r="B1332" t="str">
        <f>_xlfn.XLOOKUP(A1332,bdd_V102[FINESS Géographique],bdd_V102[[Raison sociale ]],"")</f>
        <v>CHS ST REMY ET NFC CENTRE PIERRE ENGEL</v>
      </c>
      <c r="C1332" s="146">
        <f>_xlfn.XLOOKUP(A1332,bdd_V102[FINESS Géographique],bdd_V102[FINESS juridique],"")</f>
        <v>700004096</v>
      </c>
      <c r="D1332" t="str">
        <f>_xlfn.XLOOKUP(C1332,bdd_V102[FINESS juridique],bdd_V102[Raison sociale juridique],"")</f>
        <v>AHBFC</v>
      </c>
      <c r="E1332" s="1" t="str">
        <f>_xlfn.XLOOKUP(C1332,bdd_V102[FINESS juridique],bdd_V102[[Région du FINESS juridique ]],"")</f>
        <v>BOURGOGNE-FRANCHE-COMTÉ</v>
      </c>
      <c r="F1332" s="1">
        <f>SUMIFS(bdd_V102[Activité combinée],bdd_V102[FINESS Géographique],A1332)</f>
        <v>14109.75</v>
      </c>
      <c r="G1332" s="1" t="str">
        <f>_xlfn.XLOOKUP(A1332,bdd_V102[FINESS Géographique],bdd_V102[Validation prérequis SUN-ES],"")</f>
        <v>Non</v>
      </c>
    </row>
    <row r="1333" spans="1:7">
      <c r="A1333" s="1">
        <v>900002478</v>
      </c>
      <c r="B1333" t="str">
        <f>_xlfn.XLOOKUP(A1333,bdd_V102[FINESS Géographique],bdd_V102[[Raison sociale ]],"")</f>
        <v>CHS ST REMY ET NFC CPG BELFORT</v>
      </c>
      <c r="C1333" s="146">
        <f>_xlfn.XLOOKUP(A1333,bdd_V102[FINESS Géographique],bdd_V102[FINESS juridique],"")</f>
        <v>700004096</v>
      </c>
      <c r="D1333" t="str">
        <f>_xlfn.XLOOKUP(C1333,bdd_V102[FINESS juridique],bdd_V102[Raison sociale juridique],"")</f>
        <v>AHBFC</v>
      </c>
      <c r="E1333" s="1" t="str">
        <f>_xlfn.XLOOKUP(C1333,bdd_V102[FINESS juridique],bdd_V102[[Région du FINESS juridique ]],"")</f>
        <v>BOURGOGNE-FRANCHE-COMTÉ</v>
      </c>
      <c r="F1333" s="1">
        <f>SUMIFS(bdd_V102[Activité combinée],bdd_V102[FINESS Géographique],A1333)</f>
        <v>1001.25</v>
      </c>
      <c r="G1333" s="1" t="str">
        <f>_xlfn.XLOOKUP(A1333,bdd_V102[FINESS Géographique],bdd_V102[Validation prérequis SUN-ES],"")</f>
        <v>Non</v>
      </c>
    </row>
    <row r="1334" spans="1:7">
      <c r="A1334" s="1">
        <v>710002569</v>
      </c>
      <c r="B1334" t="str">
        <f>_xlfn.XLOOKUP(A1334,bdd_V102[FINESS Géographique],bdd_V102[[Raison sociale ]],"")</f>
        <v>CLINIQUE DU CHALONNAIS</v>
      </c>
      <c r="C1334" s="146">
        <f>_xlfn.XLOOKUP(A1334,bdd_V102[FINESS Géographique],bdd_V102[FINESS juridique],"")</f>
        <v>710000092</v>
      </c>
      <c r="D1334" t="str">
        <f>_xlfn.XLOOKUP(C1334,bdd_V102[FINESS juridique],bdd_V102[Raison sociale juridique],"")</f>
        <v>SAS CLINIQUE DU CHALONNAIS</v>
      </c>
      <c r="E1334" s="1" t="str">
        <f>_xlfn.XLOOKUP(C1334,bdd_V102[FINESS juridique],bdd_V102[[Région du FINESS juridique ]],"")</f>
        <v>BOURGOGNE-FRANCHE-COMTÉ</v>
      </c>
      <c r="F1334" s="1">
        <f>SUMIFS(bdd_V102[Activité combinée],bdd_V102[FINESS Géographique],A1334)</f>
        <v>11267</v>
      </c>
      <c r="G1334" s="1" t="str">
        <f>_xlfn.XLOOKUP(A1334,bdd_V102[FINESS Géographique],bdd_V102[Validation prérequis SUN-ES],"")</f>
        <v>Oui</v>
      </c>
    </row>
    <row r="1335" spans="1:7">
      <c r="A1335" s="1">
        <v>710006859</v>
      </c>
      <c r="B1335" t="str">
        <f>_xlfn.XLOOKUP(A1335,bdd_V102[FINESS Géographique],bdd_V102[[Raison sociale ]],"")</f>
        <v>POLYCLINIQUE DU VAL DE SAONE</v>
      </c>
      <c r="C1335" s="146">
        <f>_xlfn.XLOOKUP(A1335,bdd_V102[FINESS Géographique],bdd_V102[FINESS juridique],"")</f>
        <v>710000118</v>
      </c>
      <c r="D1335" t="str">
        <f>_xlfn.XLOOKUP(C1335,bdd_V102[FINESS juridique],bdd_V102[Raison sociale juridique],"")</f>
        <v>S.A.S. POLYCLINIQUE DU VAL DE SAONE</v>
      </c>
      <c r="E1335" s="1" t="str">
        <f>_xlfn.XLOOKUP(C1335,bdd_V102[FINESS juridique],bdd_V102[[Région du FINESS juridique ]],"")</f>
        <v>BOURGOGNE-FRANCHE-COMTÉ</v>
      </c>
      <c r="F1335" s="1">
        <f>SUMIFS(bdd_V102[Activité combinée],bdd_V102[FINESS Géographique],A1335)</f>
        <v>36861.5</v>
      </c>
      <c r="G1335" s="1" t="str">
        <f>_xlfn.XLOOKUP(A1335,bdd_V102[FINESS Géographique],bdd_V102[Validation prérequis SUN-ES],"")</f>
        <v>Oui</v>
      </c>
    </row>
    <row r="1336" spans="1:7">
      <c r="A1336" s="1">
        <v>710780818</v>
      </c>
      <c r="B1336" t="str">
        <f>_xlfn.XLOOKUP(A1336,bdd_V102[FINESS Géographique],bdd_V102[[Raison sociale ]],"")</f>
        <v>CLINIQUE VAL DRACY</v>
      </c>
      <c r="C1336" s="146">
        <f>_xlfn.XLOOKUP(A1336,bdd_V102[FINESS Géographique],bdd_V102[FINESS juridique],"")</f>
        <v>710000233</v>
      </c>
      <c r="D1336" t="str">
        <f>_xlfn.XLOOKUP(C1336,bdd_V102[FINESS juridique],bdd_V102[Raison sociale juridique],"")</f>
        <v>CLINIQUE VAL DRACY</v>
      </c>
      <c r="E1336" s="1" t="str">
        <f>_xlfn.XLOOKUP(C1336,bdd_V102[FINESS juridique],bdd_V102[[Région du FINESS juridique ]],"")</f>
        <v>BOURGOGNE-FRANCHE-COMTÉ</v>
      </c>
      <c r="F1336" s="1">
        <f>SUMIFS(bdd_V102[Activité combinée],bdd_V102[FINESS Géographique],A1336)</f>
        <v>23820.25</v>
      </c>
      <c r="G1336" s="1" t="str">
        <f>_xlfn.XLOOKUP(A1336,bdd_V102[FINESS Géographique],bdd_V102[Validation prérequis SUN-ES],"")</f>
        <v>Oui</v>
      </c>
    </row>
    <row r="1337" spans="1:7">
      <c r="A1337" s="1">
        <v>710780917</v>
      </c>
      <c r="B1337" t="str">
        <f>_xlfn.XLOOKUP(A1337,bdd_V102[FINESS Géographique],bdd_V102[[Raison sociale ]],"")</f>
        <v>HOPITAL PRIVE SAINTE MARIE</v>
      </c>
      <c r="C1337" s="146">
        <f>_xlfn.XLOOKUP(A1337,bdd_V102[FINESS Géographique],bdd_V102[FINESS juridique],"")</f>
        <v>710000274</v>
      </c>
      <c r="D1337" t="str">
        <f>_xlfn.XLOOKUP(C1337,bdd_V102[FINESS juridique],bdd_V102[Raison sociale juridique],"")</f>
        <v>SA HÃ”PITAL PRIVE SAINTE MARIE CHALON</v>
      </c>
      <c r="E1337" s="1" t="str">
        <f>_xlfn.XLOOKUP(C1337,bdd_V102[FINESS juridique],bdd_V102[[Région du FINESS juridique ]],"")</f>
        <v>BOURGOGNE-FRANCHE-COMTÉ</v>
      </c>
      <c r="F1337" s="1">
        <f>SUMIFS(bdd_V102[Activité combinée],bdd_V102[FINESS Géographique],A1337)</f>
        <v>46852.5</v>
      </c>
      <c r="G1337" s="1" t="str">
        <f>_xlfn.XLOOKUP(A1337,bdd_V102[FINESS Géographique],bdd_V102[Validation prérequis SUN-ES],"")</f>
        <v>Oui</v>
      </c>
    </row>
    <row r="1338" spans="1:7">
      <c r="A1338" s="1">
        <v>710781410</v>
      </c>
      <c r="B1338" t="str">
        <f>_xlfn.XLOOKUP(A1338,bdd_V102[FINESS Géographique],bdd_V102[[Raison sociale ]],"")</f>
        <v>CLINIQUE DU PARC</v>
      </c>
      <c r="C1338" s="146">
        <f>_xlfn.XLOOKUP(A1338,bdd_V102[FINESS Géographique],bdd_V102[FINESS juridique],"")</f>
        <v>710000373</v>
      </c>
      <c r="D1338" t="str">
        <f>_xlfn.XLOOKUP(C1338,bdd_V102[FINESS juridique],bdd_V102[Raison sociale juridique],"")</f>
        <v>CLINIQUE DU PARC</v>
      </c>
      <c r="E1338" s="1" t="str">
        <f>_xlfn.XLOOKUP(C1338,bdd_V102[FINESS juridique],bdd_V102[[Région du FINESS juridique ]],"")</f>
        <v>BOURGOGNE-FRANCHE-COMTÉ</v>
      </c>
      <c r="F1338" s="1">
        <f>SUMIFS(bdd_V102[Activité combinée],bdd_V102[FINESS Géographique],A1338)</f>
        <v>9499</v>
      </c>
      <c r="G1338" s="1" t="str">
        <f>_xlfn.XLOOKUP(A1338,bdd_V102[FINESS Géographique],bdd_V102[Validation prérequis SUN-ES],"")</f>
        <v>Oui</v>
      </c>
    </row>
    <row r="1339" spans="1:7">
      <c r="A1339" s="1">
        <v>710781824</v>
      </c>
      <c r="B1339" t="str">
        <f>_xlfn.XLOOKUP(A1339,bdd_V102[FINESS Géographique],bdd_V102[[Raison sociale ]],"")</f>
        <v>CTRE ORTHOPEDIQUE MEDICO CHIRURGICAL</v>
      </c>
      <c r="C1339" s="146">
        <f>_xlfn.XLOOKUP(A1339,bdd_V102[FINESS Géographique],bdd_V102[FINESS juridique],"")</f>
        <v>710000464</v>
      </c>
      <c r="D1339" t="str">
        <f>_xlfn.XLOOKUP(C1339,bdd_V102[FINESS juridique],bdd_V102[Raison sociale juridique],"")</f>
        <v>S.A HOLDING DU CENTRE DE DRACY</v>
      </c>
      <c r="E1339" s="1" t="str">
        <f>_xlfn.XLOOKUP(C1339,bdd_V102[FINESS juridique],bdd_V102[[Région du FINESS juridique ]],"")</f>
        <v>BOURGOGNE-FRANCHE-COMTÉ</v>
      </c>
      <c r="F1339" s="1">
        <f>SUMIFS(bdd_V102[Activité combinée],bdd_V102[FINESS Géographique],A1339)</f>
        <v>31474.5</v>
      </c>
      <c r="G1339" s="1" t="str">
        <f>_xlfn.XLOOKUP(A1339,bdd_V102[FINESS Géographique],bdd_V102[Validation prérequis SUN-ES],"")</f>
        <v>Oui</v>
      </c>
    </row>
    <row r="1340" spans="1:7">
      <c r="A1340" s="1">
        <v>710780081</v>
      </c>
      <c r="B1340" t="str">
        <f>_xlfn.XLOOKUP(A1340,bdd_V102[FINESS Géographique],bdd_V102[[Raison sociale ]],"")</f>
        <v>KORIAN LE TINAILLER</v>
      </c>
      <c r="C1340" s="146">
        <f>_xlfn.XLOOKUP(A1340,bdd_V102[FINESS Géographique],bdd_V102[FINESS juridique],"")</f>
        <v>710010695</v>
      </c>
      <c r="D1340" t="str">
        <f>_xlfn.XLOOKUP(C1340,bdd_V102[FINESS juridique],bdd_V102[Raison sociale juridique],"")</f>
        <v xml:space="preserve">	INICEA LE TINAILLER</v>
      </c>
      <c r="E1340" s="1" t="str">
        <f>_xlfn.XLOOKUP(C1340,bdd_V102[FINESS juridique],bdd_V102[[Région du FINESS juridique ]],"")</f>
        <v>BOURGOGNE-FRANCHE-COMTÉ</v>
      </c>
      <c r="F1340" s="1">
        <f>SUMIFS(bdd_V102[Activité combinée],bdd_V102[FINESS Géographique],A1340)</f>
        <v>11078</v>
      </c>
      <c r="G1340" s="1" t="str">
        <f>_xlfn.XLOOKUP(A1340,bdd_V102[FINESS Géographique],bdd_V102[Validation prérequis SUN-ES],"")</f>
        <v>Oui</v>
      </c>
    </row>
    <row r="1341" spans="1:7">
      <c r="A1341" s="1">
        <v>710015231</v>
      </c>
      <c r="B1341" t="str">
        <f>_xlfn.XLOOKUP(A1341,bdd_V102[FINESS Géographique],bdd_V102[[Raison sociale ]],"")</f>
        <v>HAD NORD SAONE ET LOIRE</v>
      </c>
      <c r="C1341" s="146">
        <f>_xlfn.XLOOKUP(A1341,bdd_V102[FINESS Géographique],bdd_V102[FINESS juridique],"")</f>
        <v>710015223</v>
      </c>
      <c r="D1341" t="str">
        <f>_xlfn.XLOOKUP(C1341,bdd_V102[FINESS juridique],bdd_V102[Raison sociale juridique],"")</f>
        <v>GCS HAD NORD SAONE ET LOIRE</v>
      </c>
      <c r="E1341" s="1" t="str">
        <f>_xlfn.XLOOKUP(C1341,bdd_V102[FINESS juridique],bdd_V102[[Région du FINESS juridique ]],"")</f>
        <v>BOURGOGNE-FRANCHE-COMTÉ</v>
      </c>
      <c r="F1341" s="1">
        <f>SUMIFS(bdd_V102[Activité combinée],bdd_V102[FINESS Géographique],A1341)</f>
        <v>22824.5</v>
      </c>
      <c r="G1341" s="1" t="str">
        <f>_xlfn.XLOOKUP(A1341,bdd_V102[FINESS Géographique],bdd_V102[Validation prérequis SUN-ES],"")</f>
        <v>Oui</v>
      </c>
    </row>
    <row r="1342" spans="1:7">
      <c r="A1342" s="1">
        <v>390008019</v>
      </c>
      <c r="B1342" t="str">
        <f>_xlfn.XLOOKUP(A1342,bdd_V102[FINESS Géographique],bdd_V102[[Raison sociale ]],"")</f>
        <v>CLINIQUE VAL JURA</v>
      </c>
      <c r="C1342" s="146">
        <f>_xlfn.XLOOKUP(A1342,bdd_V102[FINESS Géographique],bdd_V102[FINESS juridique],"")</f>
        <v>710016387</v>
      </c>
      <c r="D1342" t="str">
        <f>_xlfn.XLOOKUP(C1342,bdd_V102[FINESS juridique],bdd_V102[Raison sociale juridique],"")</f>
        <v>CLINIQUE VAL JURA</v>
      </c>
      <c r="E1342" s="1" t="str">
        <f>_xlfn.XLOOKUP(C1342,bdd_V102[FINESS juridique],bdd_V102[[Région du FINESS juridique ]],"")</f>
        <v>BOURGOGNE-FRANCHE-COMTÉ</v>
      </c>
      <c r="F1342" s="1">
        <f>SUMIFS(bdd_V102[Activité combinée],bdd_V102[FINESS Géographique],A1342)</f>
        <v>1692</v>
      </c>
      <c r="G1342" s="1" t="str">
        <f>_xlfn.XLOOKUP(A1342,bdd_V102[FINESS Géographique],bdd_V102[Validation prérequis SUN-ES],"")</f>
        <v>Oui</v>
      </c>
    </row>
    <row r="1343" spans="1:7">
      <c r="A1343" s="1">
        <v>710977307</v>
      </c>
      <c r="B1343" t="str">
        <f>_xlfn.XLOOKUP(A1343,bdd_V102[FINESS Géographique],bdd_V102[[Raison sociale ]],"")</f>
        <v>KORIAN LA BRESSANE</v>
      </c>
      <c r="C1343" s="146">
        <f>_xlfn.XLOOKUP(A1343,bdd_V102[FINESS Géographique],bdd_V102[FINESS juridique],"")</f>
        <v>710977299</v>
      </c>
      <c r="D1343" t="str">
        <f>_xlfn.XLOOKUP(C1343,bdd_V102[FINESS juridique],bdd_V102[Raison sociale juridique],"")</f>
        <v>KORIAN LA BRESSANE</v>
      </c>
      <c r="E1343" s="1" t="str">
        <f>_xlfn.XLOOKUP(C1343,bdd_V102[FINESS juridique],bdd_V102[[Région du FINESS juridique ]],"")</f>
        <v>BOURGOGNE-FRANCHE-COMTÉ</v>
      </c>
      <c r="F1343" s="1">
        <f>SUMIFS(bdd_V102[Activité combinée],bdd_V102[FINESS Géographique],A1343)</f>
        <v>10175.5</v>
      </c>
      <c r="G1343" s="1" t="str">
        <f>_xlfn.XLOOKUP(A1343,bdd_V102[FINESS Géographique],bdd_V102[Validation prérequis SUN-ES],"")</f>
        <v>Oui</v>
      </c>
    </row>
    <row r="1344" spans="1:7">
      <c r="A1344" s="1">
        <v>720000744</v>
      </c>
      <c r="B1344" t="str">
        <f>_xlfn.XLOOKUP(A1344,bdd_V102[FINESS Géographique],bdd_V102[[Raison sociale ]],"")</f>
        <v>SSR CENTRE DE L'ARCHE</v>
      </c>
      <c r="C1344" s="146">
        <f>_xlfn.XLOOKUP(A1344,bdd_V102[FINESS Géographique],bdd_V102[FINESS juridique],"")</f>
        <v>720000454</v>
      </c>
      <c r="D1344" t="str">
        <f>_xlfn.XLOOKUP(C1344,bdd_V102[FINESS juridique],bdd_V102[Raison sociale juridique],"")</f>
        <v>POLE REGIONAL DU HANDICAP</v>
      </c>
      <c r="E1344" s="1" t="str">
        <f>_xlfn.XLOOKUP(C1344,bdd_V102[FINESS juridique],bdd_V102[[Région du FINESS juridique ]],"")</f>
        <v>PAYS DE LA LOIRE</v>
      </c>
      <c r="F1344" s="1">
        <f>SUMIFS(bdd_V102[Activité combinée],bdd_V102[FINESS Géographique],A1344)</f>
        <v>32868</v>
      </c>
      <c r="G1344" s="1" t="str">
        <f>_xlfn.XLOOKUP(A1344,bdd_V102[FINESS Géographique],bdd_V102[Validation prérequis SUN-ES],"")</f>
        <v>Oui</v>
      </c>
    </row>
    <row r="1345" spans="1:7">
      <c r="A1345" s="1">
        <v>720017748</v>
      </c>
      <c r="B1345" t="str">
        <f>_xlfn.XLOOKUP(A1345,bdd_V102[FINESS Géographique],bdd_V102[[Raison sociale ]],"")</f>
        <v>CENTRE MEDICO CHIRURGICAL DU MANS</v>
      </c>
      <c r="C1345" s="146">
        <f>_xlfn.XLOOKUP(A1345,bdd_V102[FINESS Géographique],bdd_V102[FINESS juridique],"")</f>
        <v>720000561</v>
      </c>
      <c r="D1345" t="str">
        <f>_xlfn.XLOOKUP(C1345,bdd_V102[FINESS juridique],bdd_V102[Raison sociale juridique],"")</f>
        <v>CENTRE MEDICO-CHIRURGICAL DU MANS</v>
      </c>
      <c r="E1345" s="1" t="str">
        <f>_xlfn.XLOOKUP(C1345,bdd_V102[FINESS juridique],bdd_V102[[Région du FINESS juridique ]],"")</f>
        <v>PAYS DE LA LOIRE</v>
      </c>
      <c r="F1345" s="1">
        <f>SUMIFS(bdd_V102[Activité combinée],bdd_V102[FINESS Géographique],A1345)</f>
        <v>112764.5</v>
      </c>
      <c r="G1345" s="1" t="str">
        <f>_xlfn.XLOOKUP(A1345,bdd_V102[FINESS Géographique],bdd_V102[Validation prérequis SUN-ES],"")</f>
        <v>Oui</v>
      </c>
    </row>
    <row r="1346" spans="1:7">
      <c r="A1346" s="1">
        <v>720000199</v>
      </c>
      <c r="B1346" t="str">
        <f>_xlfn.XLOOKUP(A1346,bdd_V102[FINESS Géographique],bdd_V102[[Raison sociale ]],"")</f>
        <v>CLINIQUE DU PRE</v>
      </c>
      <c r="C1346" s="146">
        <f>_xlfn.XLOOKUP(A1346,bdd_V102[FINESS Géographique],bdd_V102[FINESS juridique],"")</f>
        <v>720000595</v>
      </c>
      <c r="D1346" t="str">
        <f>_xlfn.XLOOKUP(C1346,bdd_V102[FINESS juridique],bdd_V102[Raison sociale juridique],"")</f>
        <v>S.A. CLINIQUE DU  PRE PASTEUR</v>
      </c>
      <c r="E1346" s="1" t="str">
        <f>_xlfn.XLOOKUP(C1346,bdd_V102[FINESS juridique],bdd_V102[[Région du FINESS juridique ]],"")</f>
        <v>PAYS DE LA LOIRE</v>
      </c>
      <c r="F1346" s="1">
        <f>SUMIFS(bdd_V102[Activité combinée],bdd_V102[FINESS Géographique],A1346)</f>
        <v>62989</v>
      </c>
      <c r="G1346" s="1" t="str">
        <f>_xlfn.XLOOKUP(A1346,bdd_V102[FINESS Géographique],bdd_V102[Validation prérequis SUN-ES],"")</f>
        <v>Oui</v>
      </c>
    </row>
    <row r="1347" spans="1:7">
      <c r="A1347" s="1">
        <v>720000231</v>
      </c>
      <c r="B1347" t="str">
        <f>_xlfn.XLOOKUP(A1347,bdd_V102[FINESS Géographique],bdd_V102[[Raison sociale ]],"")</f>
        <v>CLINIQUE DU TERTRE ROUGE</v>
      </c>
      <c r="C1347" s="146">
        <f>_xlfn.XLOOKUP(A1347,bdd_V102[FINESS Géographique],bdd_V102[FINESS juridique],"")</f>
        <v>720000637</v>
      </c>
      <c r="D1347" t="str">
        <f>_xlfn.XLOOKUP(C1347,bdd_V102[FINESS juridique],bdd_V102[Raison sociale juridique],"")</f>
        <v>S.A. CLINIQUE DU TERTRE ROUGE</v>
      </c>
      <c r="E1347" s="1" t="str">
        <f>_xlfn.XLOOKUP(C1347,bdd_V102[FINESS juridique],bdd_V102[[Région du FINESS juridique ]],"")</f>
        <v>PAYS DE LA LOIRE</v>
      </c>
      <c r="F1347" s="1">
        <f>SUMIFS(bdd_V102[Activité combinée],bdd_V102[FINESS Géographique],A1347)</f>
        <v>22341</v>
      </c>
      <c r="G1347" s="1" t="str">
        <f>_xlfn.XLOOKUP(A1347,bdd_V102[FINESS Géographique],bdd_V102[Validation prérequis SUN-ES],"")</f>
        <v>Oui</v>
      </c>
    </row>
    <row r="1348" spans="1:7">
      <c r="A1348" s="1">
        <v>720000249</v>
      </c>
      <c r="B1348" t="str">
        <f>_xlfn.XLOOKUP(A1348,bdd_V102[FINESS Géographique],bdd_V102[[Raison sociale ]],"")</f>
        <v>CLINIQUE VICTOR HUGO</v>
      </c>
      <c r="C1348" s="146">
        <f>_xlfn.XLOOKUP(A1348,bdd_V102[FINESS Géographique],bdd_V102[FINESS juridique],"")</f>
        <v>720000645</v>
      </c>
      <c r="D1348" t="str">
        <f>_xlfn.XLOOKUP(C1348,bdd_V102[FINESS juridique],bdd_V102[Raison sociale juridique],"")</f>
        <v>CLINIQUE MEDICALE VICTOR HUGO</v>
      </c>
      <c r="E1348" s="1" t="str">
        <f>_xlfn.XLOOKUP(C1348,bdd_V102[FINESS juridique],bdd_V102[[Région du FINESS juridique ]],"")</f>
        <v>PAYS DE LA LOIRE</v>
      </c>
      <c r="F1348" s="1">
        <f>SUMIFS(bdd_V102[Activité combinée],bdd_V102[FINESS Géographique],A1348)</f>
        <v>22427.5</v>
      </c>
      <c r="G1348" s="1" t="str">
        <f>_xlfn.XLOOKUP(A1348,bdd_V102[FINESS Géographique],bdd_V102[Validation prérequis SUN-ES],"")</f>
        <v>Oui</v>
      </c>
    </row>
    <row r="1349" spans="1:7">
      <c r="A1349" s="1">
        <v>720000413</v>
      </c>
      <c r="B1349" t="str">
        <f>_xlfn.XLOOKUP(A1349,bdd_V102[FINESS Géographique],bdd_V102[[Raison sociale ]],"")</f>
        <v>CENTRE SSR FRANCOIS GALLOUEDEC PARIGNE</v>
      </c>
      <c r="C1349" s="146">
        <f>_xlfn.XLOOKUP(A1349,bdd_V102[FINESS Géographique],bdd_V102[FINESS juridique],"")</f>
        <v>720008390</v>
      </c>
      <c r="D1349" t="str">
        <f>_xlfn.XLOOKUP(C1349,bdd_V102[FINESS juridique],bdd_V102[Raison sociale juridique],"")</f>
        <v>ASSOCIATION D'HYGIENE SOCIALE SARTHE</v>
      </c>
      <c r="E1349" s="1" t="str">
        <f>_xlfn.XLOOKUP(C1349,bdd_V102[FINESS juridique],bdd_V102[[Région du FINESS juridique ]],"")</f>
        <v>PAYS DE LA LOIRE</v>
      </c>
      <c r="F1349" s="1">
        <f>SUMIFS(bdd_V102[Activité combinée],bdd_V102[FINESS Géographique],A1349)</f>
        <v>20198</v>
      </c>
      <c r="G1349" s="1" t="str">
        <f>_xlfn.XLOOKUP(A1349,bdd_V102[FINESS Géographique],bdd_V102[Validation prérequis SUN-ES],"")</f>
        <v>Oui</v>
      </c>
    </row>
    <row r="1350" spans="1:7">
      <c r="A1350" s="1">
        <v>720016138</v>
      </c>
      <c r="B1350" t="str">
        <f>_xlfn.XLOOKUP(A1350,bdd_V102[FINESS Géographique],bdd_V102[[Raison sociale ]],"")</f>
        <v>CENTRE SSR FRANCOIS GALLOUEDEC LE MANS</v>
      </c>
      <c r="C1350" s="146">
        <f>_xlfn.XLOOKUP(A1350,bdd_V102[FINESS Géographique],bdd_V102[FINESS juridique],"")</f>
        <v>720008390</v>
      </c>
      <c r="D1350" t="str">
        <f>_xlfn.XLOOKUP(C1350,bdd_V102[FINESS juridique],bdd_V102[Raison sociale juridique],"")</f>
        <v>ASSOCIATION D'HYGIENE SOCIALE SARTHE</v>
      </c>
      <c r="E1350" s="1" t="str">
        <f>_xlfn.XLOOKUP(C1350,bdd_V102[FINESS juridique],bdd_V102[[Région du FINESS juridique ]],"")</f>
        <v>PAYS DE LA LOIRE</v>
      </c>
      <c r="F1350" s="1">
        <f>SUMIFS(bdd_V102[Activité combinée],bdd_V102[FINESS Géographique],A1350)</f>
        <v>6881.5</v>
      </c>
      <c r="G1350" s="1" t="str">
        <f>_xlfn.XLOOKUP(A1350,bdd_V102[FINESS Géographique],bdd_V102[Validation prérequis SUN-ES],"")</f>
        <v>Oui</v>
      </c>
    </row>
    <row r="1351" spans="1:7">
      <c r="A1351" s="1">
        <v>720016856</v>
      </c>
      <c r="B1351" t="str">
        <f>_xlfn.XLOOKUP(A1351,bdd_V102[FINESS Géographique],bdd_V102[[Raison sociale ]],"")</f>
        <v>HAD DE LA SARTHE</v>
      </c>
      <c r="C1351" s="146">
        <f>_xlfn.XLOOKUP(A1351,bdd_V102[FINESS Géographique],bdd_V102[FINESS juridique],"")</f>
        <v>720008390</v>
      </c>
      <c r="D1351" t="str">
        <f>_xlfn.XLOOKUP(C1351,bdd_V102[FINESS juridique],bdd_V102[Raison sociale juridique],"")</f>
        <v>ASSOCIATION D'HYGIENE SOCIALE SARTHE</v>
      </c>
      <c r="E1351" s="1" t="str">
        <f>_xlfn.XLOOKUP(C1351,bdd_V102[FINESS juridique],bdd_V102[[Région du FINESS juridique ]],"")</f>
        <v>PAYS DE LA LOIRE</v>
      </c>
      <c r="F1351" s="1">
        <f>SUMIFS(bdd_V102[Activité combinée],bdd_V102[FINESS Géographique],A1351)</f>
        <v>9089</v>
      </c>
      <c r="G1351" s="1" t="str">
        <f>_xlfn.XLOOKUP(A1351,bdd_V102[FINESS Géographique],bdd_V102[Validation prérequis SUN-ES],"")</f>
        <v>Oui</v>
      </c>
    </row>
    <row r="1352" spans="1:7">
      <c r="A1352" s="1">
        <v>720000389</v>
      </c>
      <c r="B1352" t="str">
        <f>_xlfn.XLOOKUP(A1352,bdd_V102[FINESS Géographique],bdd_V102[[Raison sociale ]],"")</f>
        <v>CENTRE MEDICAL GEORGES COULON</v>
      </c>
      <c r="C1352" s="146">
        <f>_xlfn.XLOOKUP(A1352,bdd_V102[FINESS Géographique],bdd_V102[FINESS juridique],"")</f>
        <v>720012749</v>
      </c>
      <c r="D1352" t="str">
        <f>_xlfn.XLOOKUP(C1352,bdd_V102[FINESS juridique],bdd_V102[Raison sociale juridique],"")</f>
        <v>FONDATION GEORGES COULON</v>
      </c>
      <c r="E1352" s="1" t="str">
        <f>_xlfn.XLOOKUP(C1352,bdd_V102[FINESS juridique],bdd_V102[[Région du FINESS juridique ]],"")</f>
        <v>PAYS DE LA LOIRE</v>
      </c>
      <c r="F1352" s="1">
        <f>SUMIFS(bdd_V102[Activité combinée],bdd_V102[FINESS Géographique],A1352)</f>
        <v>15997</v>
      </c>
      <c r="G1352" s="1" t="str">
        <f>_xlfn.XLOOKUP(A1352,bdd_V102[FINESS Géographique],bdd_V102[Validation prérequis SUN-ES],"")</f>
        <v>Oui</v>
      </c>
    </row>
    <row r="1353" spans="1:7">
      <c r="A1353" s="1">
        <v>720016823</v>
      </c>
      <c r="B1353" t="str">
        <f>_xlfn.XLOOKUP(A1353,bdd_V102[FINESS Géographique],bdd_V102[[Raison sociale ]],"")</f>
        <v>SSR CENTRE MEDICAL GEORGES COULON</v>
      </c>
      <c r="C1353" s="146">
        <f>_xlfn.XLOOKUP(A1353,bdd_V102[FINESS Géographique],bdd_V102[FINESS juridique],"")</f>
        <v>720012749</v>
      </c>
      <c r="D1353" t="str">
        <f>_xlfn.XLOOKUP(C1353,bdd_V102[FINESS juridique],bdd_V102[Raison sociale juridique],"")</f>
        <v>FONDATION GEORGES COULON</v>
      </c>
      <c r="E1353" s="1" t="str">
        <f>_xlfn.XLOOKUP(C1353,bdd_V102[FINESS juridique],bdd_V102[[Région du FINESS juridique ]],"")</f>
        <v>PAYS DE LA LOIRE</v>
      </c>
      <c r="F1353" s="1">
        <f>SUMIFS(bdd_V102[Activité combinée],bdd_V102[FINESS Géographique],A1353)</f>
        <v>12385</v>
      </c>
      <c r="G1353" s="1" t="str">
        <f>_xlfn.XLOOKUP(A1353,bdd_V102[FINESS Géographique],bdd_V102[Validation prérequis SUN-ES],"")</f>
        <v>Oui</v>
      </c>
    </row>
    <row r="1354" spans="1:7">
      <c r="A1354" s="1">
        <v>730780988</v>
      </c>
      <c r="B1354" t="str">
        <f>_xlfn.XLOOKUP(A1354,bdd_V102[FINESS Géographique],bdd_V102[[Raison sociale ]],"")</f>
        <v>CLINIQUE GUSTAV ZANDER</v>
      </c>
      <c r="C1354" s="146">
        <f>_xlfn.XLOOKUP(A1354,bdd_V102[FINESS Géographique],bdd_V102[FINESS juridique],"")</f>
        <v>730002698</v>
      </c>
      <c r="D1354" t="str">
        <f>_xlfn.XLOOKUP(C1354,bdd_V102[FINESS juridique],bdd_V102[Raison sociale juridique],"")</f>
        <v>CTRE READAPTATION FONCTIONNELLE SOINS</v>
      </c>
      <c r="E1354" s="1" t="str">
        <f>_xlfn.XLOOKUP(C1354,bdd_V102[FINESS juridique],bdd_V102[[Région du FINESS juridique ]],"")</f>
        <v>AUVERGNE-RHÔNE-ALPES</v>
      </c>
      <c r="F1354" s="1">
        <f>SUMIFS(bdd_V102[Activité combinée],bdd_V102[FINESS Géographique],A1354)</f>
        <v>22533.5</v>
      </c>
      <c r="G1354" s="1" t="str">
        <f>_xlfn.XLOOKUP(A1354,bdd_V102[FINESS Géographique],bdd_V102[Validation prérequis SUN-ES],"")</f>
        <v>Oui</v>
      </c>
    </row>
    <row r="1355" spans="1:7">
      <c r="A1355" s="1">
        <v>730004298</v>
      </c>
      <c r="B1355" t="str">
        <f>_xlfn.XLOOKUP(A1355,bdd_V102[FINESS Géographique],bdd_V102[[Raison sociale ]],"")</f>
        <v>HOPITAL PRIVE MEDIPOLE DE SAVOIE</v>
      </c>
      <c r="C1355" s="146">
        <f>_xlfn.XLOOKUP(A1355,bdd_V102[FINESS Géographique],bdd_V102[FINESS juridique],"")</f>
        <v>730010048</v>
      </c>
      <c r="D1355" t="str">
        <f>_xlfn.XLOOKUP(C1355,bdd_V102[FINESS juridique],bdd_V102[Raison sociale juridique],"")</f>
        <v>SAS MEDIPOLE DE SAVOIE</v>
      </c>
      <c r="E1355" s="1" t="str">
        <f>_xlfn.XLOOKUP(C1355,bdd_V102[FINESS juridique],bdd_V102[[Région du FINESS juridique ]],"")</f>
        <v>AUVERGNE-RHÔNE-ALPES</v>
      </c>
      <c r="F1355" s="1">
        <f>SUMIFS(bdd_V102[Activité combinée],bdd_V102[FINESS Géographique],A1355)</f>
        <v>77870.5</v>
      </c>
      <c r="G1355" s="1" t="str">
        <f>_xlfn.XLOOKUP(A1355,bdd_V102[FINESS Géographique],bdd_V102[Validation prérequis SUN-ES],"")</f>
        <v>Oui</v>
      </c>
    </row>
    <row r="1356" spans="1:7">
      <c r="A1356" s="1">
        <v>730007978</v>
      </c>
      <c r="B1356" t="str">
        <f>_xlfn.XLOOKUP(A1356,bdd_V102[FINESS Géographique],bdd_V102[[Raison sociale ]],"")</f>
        <v>CLINIQUE MEDICALE LE SERMAY</v>
      </c>
      <c r="C1356" s="146">
        <f>_xlfn.XLOOKUP(A1356,bdd_V102[FINESS Géographique],bdd_V102[FINESS juridique],"")</f>
        <v>730011731</v>
      </c>
      <c r="D1356" t="str">
        <f>_xlfn.XLOOKUP(C1356,bdd_V102[FINESS juridique],bdd_V102[Raison sociale juridique],"")</f>
        <v>CLINIQUE MEDICALE LE SERMAY</v>
      </c>
      <c r="E1356" s="1" t="str">
        <f>_xlfn.XLOOKUP(C1356,bdd_V102[FINESS juridique],bdd_V102[[Région du FINESS juridique ]],"")</f>
        <v>AUVERGNE-RHÔNE-ALPES</v>
      </c>
      <c r="F1356" s="1">
        <f>SUMIFS(bdd_V102[Activité combinée],bdd_V102[FINESS Géographique],A1356)</f>
        <v>25719</v>
      </c>
      <c r="G1356" s="1" t="str">
        <f>_xlfn.XLOOKUP(A1356,bdd_V102[FINESS Géographique],bdd_V102[Validation prérequis SUN-ES],"")</f>
        <v>Non</v>
      </c>
    </row>
    <row r="1357" spans="1:7">
      <c r="A1357" s="1">
        <v>730012499</v>
      </c>
      <c r="B1357" t="str">
        <f>_xlfn.XLOOKUP(A1357,bdd_V102[FINESS Géographique],bdd_V102[[Raison sociale ]],"")</f>
        <v>GCS CLINIQUE HERBERT</v>
      </c>
      <c r="C1357" s="146">
        <f>_xlfn.XLOOKUP(A1357,bdd_V102[FINESS Géographique],bdd_V102[FINESS juridique],"")</f>
        <v>730012481</v>
      </c>
      <c r="D1357" t="str">
        <f>_xlfn.XLOOKUP(C1357,bdd_V102[FINESS juridique],bdd_V102[Raison sociale juridique],"")</f>
        <v>GCS CLINIQUE HERBERT</v>
      </c>
      <c r="E1357" s="1" t="str">
        <f>_xlfn.XLOOKUP(C1357,bdd_V102[FINESS juridique],bdd_V102[[Région du FINESS juridique ]],"")</f>
        <v>AUVERGNE-RHÔNE-ALPES</v>
      </c>
      <c r="F1357" s="1">
        <f>SUMIFS(bdd_V102[Activité combinée],bdd_V102[FINESS Géographique],A1357)</f>
        <v>11637.5</v>
      </c>
      <c r="G1357" s="1" t="str">
        <f>_xlfn.XLOOKUP(A1357,bdd_V102[FINESS Géographique],bdd_V102[Validation prérequis SUN-ES],"")</f>
        <v>Non</v>
      </c>
    </row>
    <row r="1358" spans="1:7">
      <c r="A1358" s="1">
        <v>740780416</v>
      </c>
      <c r="B1358" t="str">
        <f>_xlfn.XLOOKUP(A1358,bdd_V102[FINESS Géographique],bdd_V102[[Raison sociale ]],"")</f>
        <v>CLINIQUE D'ARGONAY</v>
      </c>
      <c r="C1358" s="146">
        <f>_xlfn.XLOOKUP(A1358,bdd_V102[FINESS Géographique],bdd_V102[FINESS juridique],"")</f>
        <v>740000112</v>
      </c>
      <c r="D1358" t="str">
        <f>_xlfn.XLOOKUP(C1358,bdd_V102[FINESS juridique],bdd_V102[Raison sociale juridique],"")</f>
        <v>CLINIQUE D'ARGONAY</v>
      </c>
      <c r="E1358" s="1" t="str">
        <f>_xlfn.XLOOKUP(C1358,bdd_V102[FINESS juridique],bdd_V102[[Région du FINESS juridique ]],"")</f>
        <v>AUVERGNE-RHÔNE-ALPES</v>
      </c>
      <c r="F1358" s="1">
        <f>SUMIFS(bdd_V102[Activité combinée],bdd_V102[FINESS Géographique],A1358)</f>
        <v>31801</v>
      </c>
      <c r="G1358" s="1" t="str">
        <f>_xlfn.XLOOKUP(A1358,bdd_V102[FINESS Géographique],bdd_V102[Validation prérequis SUN-ES],"")</f>
        <v>Oui</v>
      </c>
    </row>
    <row r="1359" spans="1:7">
      <c r="A1359" s="1">
        <v>740780424</v>
      </c>
      <c r="B1359" t="str">
        <f>_xlfn.XLOOKUP(A1359,bdd_V102[FINESS Géographique],bdd_V102[[Raison sociale ]],"")</f>
        <v>CLINIQUE GENERALE D'ANNECY</v>
      </c>
      <c r="C1359" s="146">
        <f>_xlfn.XLOOKUP(A1359,bdd_V102[FINESS Géographique],bdd_V102[FINESS juridique],"")</f>
        <v>740000120</v>
      </c>
      <c r="D1359" t="str">
        <f>_xlfn.XLOOKUP(C1359,bdd_V102[FINESS juridique],bdd_V102[Raison sociale juridique],"")</f>
        <v>CLINIQUE GENERALE D'ANNECY</v>
      </c>
      <c r="E1359" s="1" t="str">
        <f>_xlfn.XLOOKUP(C1359,bdd_V102[FINESS juridique],bdd_V102[[Région du FINESS juridique ]],"")</f>
        <v>AUVERGNE-RHÔNE-ALPES</v>
      </c>
      <c r="F1359" s="1">
        <f>SUMIFS(bdd_V102[Activité combinée],bdd_V102[FINESS Géographique],A1359)</f>
        <v>49223</v>
      </c>
      <c r="G1359" s="1" t="str">
        <f>_xlfn.XLOOKUP(A1359,bdd_V102[FINESS Géographique],bdd_V102[Validation prérequis SUN-ES],"")</f>
        <v>Oui</v>
      </c>
    </row>
    <row r="1360" spans="1:7">
      <c r="A1360" s="1">
        <v>740781026</v>
      </c>
      <c r="B1360" t="str">
        <f>_xlfn.XLOOKUP(A1360,bdd_V102[FINESS Géographique],bdd_V102[[Raison sociale ]],"")</f>
        <v>CLINIQUE DES VALLEES</v>
      </c>
      <c r="C1360" s="146">
        <f>_xlfn.XLOOKUP(A1360,bdd_V102[FINESS Géographique],bdd_V102[FINESS juridique],"")</f>
        <v>740000211</v>
      </c>
      <c r="D1360" t="str">
        <f>_xlfn.XLOOKUP(C1360,bdd_V102[FINESS juridique],bdd_V102[Raison sociale juridique],"")</f>
        <v>CLINIQUE NOUVELLE DES VALLEES</v>
      </c>
      <c r="E1360" s="1" t="str">
        <f>_xlfn.XLOOKUP(C1360,bdd_V102[FINESS juridique],bdd_V102[[Région du FINESS juridique ]],"")</f>
        <v>AUVERGNE-RHÔNE-ALPES</v>
      </c>
      <c r="F1360" s="1">
        <f>SUMIFS(bdd_V102[Activité combinée],bdd_V102[FINESS Géographique],A1360)</f>
        <v>25047.5</v>
      </c>
      <c r="G1360" s="1" t="str">
        <f>_xlfn.XLOOKUP(A1360,bdd_V102[FINESS Géographique],bdd_V102[Validation prérequis SUN-ES],"")</f>
        <v>Oui</v>
      </c>
    </row>
    <row r="1361" spans="1:7">
      <c r="A1361" s="1">
        <v>740014345</v>
      </c>
      <c r="B1361" t="str">
        <f>_xlfn.XLOOKUP(A1361,bdd_V102[FINESS Géographique],bdd_V102[[Raison sociale ]],"")</f>
        <v>HOPITAL PRIVE PAYS DE SAVOIE</v>
      </c>
      <c r="C1361" s="146">
        <f>_xlfn.XLOOKUP(A1361,bdd_V102[FINESS Géographique],bdd_V102[FINESS juridique],"")</f>
        <v>740000617</v>
      </c>
      <c r="D1361" t="str">
        <f>_xlfn.XLOOKUP(C1361,bdd_V102[FINESS juridique],bdd_V102[Raison sociale juridique],"")</f>
        <v>HOPITAL PRIVE PAYS DE SAVOIE</v>
      </c>
      <c r="E1361" s="1" t="str">
        <f>_xlfn.XLOOKUP(C1361,bdd_V102[FINESS juridique],bdd_V102[[Région du FINESS juridique ]],"")</f>
        <v>AUVERGNE-RHÔNE-ALPES</v>
      </c>
      <c r="F1361" s="1">
        <f>SUMIFS(bdd_V102[Activité combinée],bdd_V102[FINESS Géographique],A1361)</f>
        <v>66718.5</v>
      </c>
      <c r="G1361" s="1" t="str">
        <f>_xlfn.XLOOKUP(A1361,bdd_V102[FINESS Géographique],bdd_V102[Validation prérequis SUN-ES],"")</f>
        <v>Oui</v>
      </c>
    </row>
    <row r="1362" spans="1:7">
      <c r="A1362" s="1">
        <v>740000062</v>
      </c>
      <c r="B1362" t="str">
        <f>_xlfn.XLOOKUP(A1362,bdd_V102[FINESS Géographique],bdd_V102[[Raison sociale ]],"")</f>
        <v>CTRE MEDICAL MARTEL DE JANVILLE</v>
      </c>
      <c r="C1362" s="146">
        <f>_xlfn.XLOOKUP(A1362,bdd_V102[FINESS Géographique],bdd_V102[FINESS juridique],"")</f>
        <v>740780168</v>
      </c>
      <c r="D1362" t="str">
        <f>_xlfn.XLOOKUP(C1362,bdd_V102[FINESS juridique],bdd_V102[Raison sociale juridique],"")</f>
        <v>FONDATION ALIA</v>
      </c>
      <c r="E1362" s="1" t="str">
        <f>_xlfn.XLOOKUP(C1362,bdd_V102[FINESS juridique],bdd_V102[[Région du FINESS juridique ]],"")</f>
        <v>AUVERGNE-RHÔNE-ALPES</v>
      </c>
      <c r="F1362" s="1">
        <f>SUMIFS(bdd_V102[Activité combinée],bdd_V102[FINESS Géographique],A1362)</f>
        <v>15010.5</v>
      </c>
      <c r="G1362" s="1" t="str">
        <f>_xlfn.XLOOKUP(A1362,bdd_V102[FINESS Géographique],bdd_V102[Validation prérequis SUN-ES],"")</f>
        <v>Non</v>
      </c>
    </row>
    <row r="1363" spans="1:7">
      <c r="A1363" s="1">
        <v>740001847</v>
      </c>
      <c r="B1363" t="str">
        <f>_xlfn.XLOOKUP(A1363,bdd_V102[FINESS Géographique],bdd_V102[[Raison sociale ]],"")</f>
        <v>USLD LES PRAZ DE L'ARVE</v>
      </c>
      <c r="C1363" s="146">
        <f>_xlfn.XLOOKUP(A1363,bdd_V102[FINESS Géographique],bdd_V102[FINESS juridique],"")</f>
        <v>740780168</v>
      </c>
      <c r="D1363" t="str">
        <f>_xlfn.XLOOKUP(C1363,bdd_V102[FINESS juridique],bdd_V102[Raison sociale juridique],"")</f>
        <v>FONDATION ALIA</v>
      </c>
      <c r="E1363" s="1" t="str">
        <f>_xlfn.XLOOKUP(C1363,bdd_V102[FINESS juridique],bdd_V102[[Région du FINESS juridique ]],"")</f>
        <v>AUVERGNE-RHÔNE-ALPES</v>
      </c>
      <c r="F1363" s="1">
        <f>SUMIFS(bdd_V102[Activité combinée],bdd_V102[FINESS Géographique],A1363)</f>
        <v>4359</v>
      </c>
      <c r="G1363" s="1" t="str">
        <f>_xlfn.XLOOKUP(A1363,bdd_V102[FINESS Géographique],bdd_V102[Validation prérequis SUN-ES],"")</f>
        <v>Non</v>
      </c>
    </row>
    <row r="1364" spans="1:7">
      <c r="A1364" s="1">
        <v>740014691</v>
      </c>
      <c r="B1364" t="str">
        <f>_xlfn.XLOOKUP(A1364,bdd_V102[FINESS Géographique],bdd_V102[[Raison sociale ]],"")</f>
        <v>CENTRE CANCEROLOGIE LES PRAZ DE L'ARVE</v>
      </c>
      <c r="C1364" s="146">
        <f>_xlfn.XLOOKUP(A1364,bdd_V102[FINESS Géographique],bdd_V102[FINESS juridique],"")</f>
        <v>740780168</v>
      </c>
      <c r="D1364" t="str">
        <f>_xlfn.XLOOKUP(C1364,bdd_V102[FINESS juridique],bdd_V102[Raison sociale juridique],"")</f>
        <v>FONDATION ALIA</v>
      </c>
      <c r="E1364" s="1" t="str">
        <f>_xlfn.XLOOKUP(C1364,bdd_V102[FINESS juridique],bdd_V102[[Région du FINESS juridique ]],"")</f>
        <v>AUVERGNE-RHÔNE-ALPES</v>
      </c>
      <c r="F1364" s="1">
        <f>SUMIFS(bdd_V102[Activité combinée],bdd_V102[FINESS Géographique],A1364)</f>
        <v>9347</v>
      </c>
      <c r="G1364" s="1" t="str">
        <f>_xlfn.XLOOKUP(A1364,bdd_V102[FINESS Géographique],bdd_V102[Validation prérequis SUN-ES],"")</f>
        <v>Non</v>
      </c>
    </row>
    <row r="1365" spans="1:7">
      <c r="A1365" s="1">
        <v>750150187</v>
      </c>
      <c r="B1365" t="str">
        <f>_xlfn.XLOOKUP(A1365,bdd_V102[FINESS Géographique],bdd_V102[[Raison sociale ]],"")</f>
        <v>MAISON MEDICALE JEANNE GARNIER</v>
      </c>
      <c r="C1365" s="146">
        <f>_xlfn.XLOOKUP(A1365,bdd_V102[FINESS Géographique],bdd_V102[FINESS juridique],"")</f>
        <v>750000143</v>
      </c>
      <c r="D1365" t="str">
        <f>_xlfn.XLOOKUP(C1365,bdd_V102[FINESS juridique],bdd_V102[Raison sociale juridique],"")</f>
        <v>ASSOCIATION DES DAMES DU CALVAIRE</v>
      </c>
      <c r="E1365" s="1" t="str">
        <f>_xlfn.XLOOKUP(C1365,bdd_V102[FINESS juridique],bdd_V102[[Région du FINESS juridique ]],"")</f>
        <v>ILE-DE-FRANCE</v>
      </c>
      <c r="F1365" s="1">
        <f>SUMIFS(bdd_V102[Activité combinée],bdd_V102[FINESS Géographique],A1365)</f>
        <v>21699</v>
      </c>
      <c r="G1365" s="1" t="str">
        <f>_xlfn.XLOOKUP(A1365,bdd_V102[FINESS Géographique],bdd_V102[Validation prérequis SUN-ES],"")</f>
        <v>Oui</v>
      </c>
    </row>
    <row r="1366" spans="1:7">
      <c r="A1366" s="1">
        <v>750150088</v>
      </c>
      <c r="B1366" t="str">
        <f>_xlfn.XLOOKUP(A1366,bdd_V102[FINESS Géographique],bdd_V102[[Raison sociale ]],"")</f>
        <v>HOPITAL DES GARDIENS DE LA PAIX</v>
      </c>
      <c r="C1366" s="146">
        <f>_xlfn.XLOOKUP(A1366,bdd_V102[FINESS Géographique],bdd_V102[FINESS juridique],"")</f>
        <v>750000515</v>
      </c>
      <c r="D1366" t="str">
        <f>_xlfn.XLOOKUP(C1366,bdd_V102[FINESS juridique],bdd_V102[Raison sociale juridique],"")</f>
        <v>HOPITAL DES GARDIENS DE LA PAIX</v>
      </c>
      <c r="E1366" s="1" t="str">
        <f>_xlfn.XLOOKUP(C1366,bdd_V102[FINESS juridique],bdd_V102[[Région du FINESS juridique ]],"")</f>
        <v>ILE-DE-FRANCE</v>
      </c>
      <c r="F1366" s="1">
        <f>SUMIFS(bdd_V102[Activité combinée],bdd_V102[FINESS Géographique],A1366)</f>
        <v>10566.5</v>
      </c>
      <c r="G1366" s="1" t="str">
        <f>_xlfn.XLOOKUP(A1366,bdd_V102[FINESS Géographique],bdd_V102[Validation prérequis SUN-ES],"")</f>
        <v>Non</v>
      </c>
    </row>
    <row r="1367" spans="1:7">
      <c r="A1367" s="1">
        <v>750300014</v>
      </c>
      <c r="B1367" t="str">
        <f>_xlfn.XLOOKUP(A1367,bdd_V102[FINESS Géographique],bdd_V102[[Raison sociale ]],"")</f>
        <v>CLINIQUE MEDICO CHIRURGICALE DU LOUVRE</v>
      </c>
      <c r="C1367" s="146">
        <f>_xlfn.XLOOKUP(A1367,bdd_V102[FINESS Géographique],bdd_V102[FINESS juridique],"")</f>
        <v>750000564</v>
      </c>
      <c r="D1367" t="str">
        <f>_xlfn.XLOOKUP(C1367,bdd_V102[FINESS juridique],bdd_V102[Raison sociale juridique],"")</f>
        <v>SA CLINIQUE DU LOUVRE</v>
      </c>
      <c r="E1367" s="1" t="str">
        <f>_xlfn.XLOOKUP(C1367,bdd_V102[FINESS juridique],bdd_V102[[Région du FINESS juridique ]],"")</f>
        <v>ILE-DE-FRANCE</v>
      </c>
      <c r="F1367" s="1">
        <f>SUMIFS(bdd_V102[Activité combinée],bdd_V102[FINESS Géographique],A1367)</f>
        <v>8243.5</v>
      </c>
      <c r="G1367" s="1" t="str">
        <f>_xlfn.XLOOKUP(A1367,bdd_V102[FINESS Géographique],bdd_V102[Validation prérequis SUN-ES],"")</f>
        <v>Oui</v>
      </c>
    </row>
    <row r="1368" spans="1:7">
      <c r="A1368" s="1">
        <v>750300071</v>
      </c>
      <c r="B1368" t="str">
        <f>_xlfn.XLOOKUP(A1368,bdd_V102[FINESS Géographique],bdd_V102[[Raison sociale ]],"")</f>
        <v>CLINIQUE GEOFFROY SAINT HILAIRE</v>
      </c>
      <c r="C1368" s="146">
        <f>_xlfn.XLOOKUP(A1368,bdd_V102[FINESS Géographique],bdd_V102[FINESS juridique],"")</f>
        <v>750000598</v>
      </c>
      <c r="D1368" t="str">
        <f>_xlfn.XLOOKUP(C1368,bdd_V102[FINESS juridique],bdd_V102[Raison sociale juridique],"")</f>
        <v>SAS CLINIQUE GEOFFROY SAINT-HILAIRE</v>
      </c>
      <c r="E1368" s="1" t="str">
        <f>_xlfn.XLOOKUP(C1368,bdd_V102[FINESS juridique],bdd_V102[[Région du FINESS juridique ]],"")</f>
        <v>ILE-DE-FRANCE</v>
      </c>
      <c r="F1368" s="1">
        <f>SUMIFS(bdd_V102[Activité combinée],bdd_V102[FINESS Géographique],A1368)</f>
        <v>43751</v>
      </c>
      <c r="G1368" s="1" t="str">
        <f>_xlfn.XLOOKUP(A1368,bdd_V102[FINESS Géographique],bdd_V102[Validation prérequis SUN-ES],"")</f>
        <v>Oui</v>
      </c>
    </row>
    <row r="1369" spans="1:7">
      <c r="A1369" s="1">
        <v>750300089</v>
      </c>
      <c r="B1369" t="str">
        <f>_xlfn.XLOOKUP(A1369,bdd_V102[FINESS Géographique],bdd_V102[[Raison sociale ]],"")</f>
        <v>CLINIQUE DU SPORT</v>
      </c>
      <c r="C1369" s="146">
        <f>_xlfn.XLOOKUP(A1369,bdd_V102[FINESS Géographique],bdd_V102[FINESS juridique],"")</f>
        <v>750000606</v>
      </c>
      <c r="D1369" t="str">
        <f>_xlfn.XLOOKUP(C1369,bdd_V102[FINESS juridique],bdd_V102[Raison sociale juridique],"")</f>
        <v>SAS CLINIQUE DU SPORT</v>
      </c>
      <c r="E1369" s="1" t="str">
        <f>_xlfn.XLOOKUP(C1369,bdd_V102[FINESS juridique],bdd_V102[[Région du FINESS juridique ]],"")</f>
        <v>ILE-DE-FRANCE</v>
      </c>
      <c r="F1369" s="1">
        <f>SUMIFS(bdd_V102[Activité combinée],bdd_V102[FINESS Géographique],A1369)</f>
        <v>13644</v>
      </c>
      <c r="G1369" s="1" t="str">
        <f>_xlfn.XLOOKUP(A1369,bdd_V102[FINESS Géographique],bdd_V102[Validation prérequis SUN-ES],"")</f>
        <v>Oui</v>
      </c>
    </row>
    <row r="1370" spans="1:7">
      <c r="A1370" s="1">
        <v>750300139</v>
      </c>
      <c r="B1370" t="str">
        <f>_xlfn.XLOOKUP(A1370,bdd_V102[FINESS Géographique],bdd_V102[[Raison sociale ]],"")</f>
        <v>CLINIQUE DE L ALMA</v>
      </c>
      <c r="C1370" s="146">
        <f>_xlfn.XLOOKUP(A1370,bdd_V102[FINESS Géographique],bdd_V102[FINESS juridique],"")</f>
        <v>750000655</v>
      </c>
      <c r="D1370" t="str">
        <f>_xlfn.XLOOKUP(C1370,bdd_V102[FINESS juridique],bdd_V102[Raison sociale juridique],"")</f>
        <v>SAS CLINIQUE DE L'ALMA</v>
      </c>
      <c r="E1370" s="1" t="str">
        <f>_xlfn.XLOOKUP(C1370,bdd_V102[FINESS juridique],bdd_V102[[Région du FINESS juridique ]],"")</f>
        <v>ILE-DE-FRANCE</v>
      </c>
      <c r="F1370" s="1">
        <f>SUMIFS(bdd_V102[Activité combinée],bdd_V102[FINESS Géographique],A1370)</f>
        <v>25952.5</v>
      </c>
      <c r="G1370" s="1" t="str">
        <f>_xlfn.XLOOKUP(A1370,bdd_V102[FINESS Géographique],bdd_V102[Validation prérequis SUN-ES],"")</f>
        <v>Oui</v>
      </c>
    </row>
    <row r="1371" spans="1:7">
      <c r="A1371" s="1">
        <v>750300493</v>
      </c>
      <c r="B1371" t="str">
        <f>_xlfn.XLOOKUP(A1371,bdd_V102[FINESS Géographique],bdd_V102[[Raison sociale ]],"")</f>
        <v>CLINIQUE ARAGO</v>
      </c>
      <c r="C1371" s="146">
        <f>_xlfn.XLOOKUP(A1371,bdd_V102[FINESS Géographique],bdd_V102[FINESS juridique],"")</f>
        <v>750000796</v>
      </c>
      <c r="D1371" t="str">
        <f>_xlfn.XLOOKUP(C1371,bdd_V102[FINESS juridique],bdd_V102[Raison sociale juridique],"")</f>
        <v>SAS CLINIQUE ARAGO</v>
      </c>
      <c r="E1371" s="1" t="str">
        <f>_xlfn.XLOOKUP(C1371,bdd_V102[FINESS juridique],bdd_V102[[Région du FINESS juridique ]],"")</f>
        <v>ILE-DE-FRANCE</v>
      </c>
      <c r="F1371" s="1">
        <f>SUMIFS(bdd_V102[Activité combinée],bdd_V102[FINESS Géographique],A1371)</f>
        <v>20470</v>
      </c>
      <c r="G1371" s="1" t="str">
        <f>_xlfn.XLOOKUP(A1371,bdd_V102[FINESS Géographique],bdd_V102[Validation prérequis SUN-ES],"")</f>
        <v>Oui</v>
      </c>
    </row>
    <row r="1372" spans="1:7">
      <c r="A1372" s="1">
        <v>750300550</v>
      </c>
      <c r="B1372" t="str">
        <f>_xlfn.XLOOKUP(A1372,bdd_V102[FINESS Géographique],bdd_V102[[Raison sociale ]],"")</f>
        <v>CLINIQUE SAINTE GENEVIEVE</v>
      </c>
      <c r="C1372" s="146">
        <f>_xlfn.XLOOKUP(A1372,bdd_V102[FINESS Géographique],bdd_V102[FINESS juridique],"")</f>
        <v>750000812</v>
      </c>
      <c r="D1372" t="str">
        <f>_xlfn.XLOOKUP(C1372,bdd_V102[FINESS juridique],bdd_V102[Raison sociale juridique],"")</f>
        <v>SARL SARRETTE</v>
      </c>
      <c r="E1372" s="1" t="str">
        <f>_xlfn.XLOOKUP(C1372,bdd_V102[FINESS juridique],bdd_V102[[Région du FINESS juridique ]],"")</f>
        <v>ILE-DE-FRANCE</v>
      </c>
      <c r="F1372" s="1">
        <f>SUMIFS(bdd_V102[Activité combinée],bdd_V102[FINESS Géographique],A1372)</f>
        <v>13286</v>
      </c>
      <c r="G1372" s="1" t="str">
        <f>_xlfn.XLOOKUP(A1372,bdd_V102[FINESS Géographique],bdd_V102[Validation prérequis SUN-ES],"")</f>
        <v>Oui</v>
      </c>
    </row>
    <row r="1373" spans="1:7">
      <c r="A1373" s="1">
        <v>750300592</v>
      </c>
      <c r="B1373" t="str">
        <f>_xlfn.XLOOKUP(A1373,bdd_V102[FINESS Géographique],bdd_V102[[Raison sociale ]],"")</f>
        <v>CLINIQUE BLOMET</v>
      </c>
      <c r="C1373" s="146">
        <f>_xlfn.XLOOKUP(A1373,bdd_V102[FINESS Géographique],bdd_V102[FINESS juridique],"")</f>
        <v>750000820</v>
      </c>
      <c r="D1373" t="str">
        <f>_xlfn.XLOOKUP(C1373,bdd_V102[FINESS juridique],bdd_V102[Raison sociale juridique],"")</f>
        <v>SAS CLINIQUE BLOMET</v>
      </c>
      <c r="E1373" s="1" t="str">
        <f>_xlfn.XLOOKUP(C1373,bdd_V102[FINESS juridique],bdd_V102[[Région du FINESS juridique ]],"")</f>
        <v>ILE-DE-FRANCE</v>
      </c>
      <c r="F1373" s="1">
        <f>SUMIFS(bdd_V102[Activité combinée],bdd_V102[FINESS Géographique],A1373)</f>
        <v>14504.5</v>
      </c>
      <c r="G1373" s="1" t="str">
        <f>_xlfn.XLOOKUP(A1373,bdd_V102[FINESS Géographique],bdd_V102[Validation prérequis SUN-ES],"")</f>
        <v>Oui</v>
      </c>
    </row>
    <row r="1374" spans="1:7">
      <c r="A1374" s="1">
        <v>750300667</v>
      </c>
      <c r="B1374" t="str">
        <f>_xlfn.XLOOKUP(A1374,bdd_V102[FINESS Géographique],bdd_V102[[Raison sociale ]],"")</f>
        <v>MATERNITE SAINTE FELICITE</v>
      </c>
      <c r="C1374" s="146">
        <f>_xlfn.XLOOKUP(A1374,bdd_V102[FINESS Géographique],bdd_V102[FINESS juridique],"")</f>
        <v>750000838</v>
      </c>
      <c r="D1374" t="str">
        <f>_xlfn.XLOOKUP(C1374,bdd_V102[FINESS juridique],bdd_V102[Raison sociale juridique],"")</f>
        <v>ASSOCIATION  MATERNITE SAINTE-FELICITE</v>
      </c>
      <c r="E1374" s="1" t="str">
        <f>_xlfn.XLOOKUP(C1374,bdd_V102[FINESS juridique],bdd_V102[[Région du FINESS juridique ]],"")</f>
        <v>ILE-DE-FRANCE</v>
      </c>
      <c r="F1374" s="1">
        <f>SUMIFS(bdd_V102[Activité combinée],bdd_V102[FINESS Géographique],A1374)</f>
        <v>37179</v>
      </c>
      <c r="G1374" s="1" t="str">
        <f>_xlfn.XLOOKUP(A1374,bdd_V102[FINESS Géographique],bdd_V102[Validation prérequis SUN-ES],"")</f>
        <v>Oui</v>
      </c>
    </row>
    <row r="1375" spans="1:7">
      <c r="A1375" s="1">
        <v>750300741</v>
      </c>
      <c r="B1375" t="str">
        <f>_xlfn.XLOOKUP(A1375,bdd_V102[FINESS Géographique],bdd_V102[[Raison sociale ]],"")</f>
        <v>CLINIQUE CHIRURGICALE VICTOR HUGO</v>
      </c>
      <c r="C1375" s="146">
        <f>_xlfn.XLOOKUP(A1375,bdd_V102[FINESS Géographique],bdd_V102[FINESS juridique],"")</f>
        <v>750000861</v>
      </c>
      <c r="D1375" t="str">
        <f>_xlfn.XLOOKUP(C1375,bdd_V102[FINESS juridique],bdd_V102[Raison sociale juridique],"")</f>
        <v>SAS CLINIQUE CHIRURGICALE VICTOR HUGO</v>
      </c>
      <c r="E1375" s="1" t="str">
        <f>_xlfn.XLOOKUP(C1375,bdd_V102[FINESS juridique],bdd_V102[[Région du FINESS juridique ]],"")</f>
        <v>ILE-DE-FRANCE</v>
      </c>
      <c r="F1375" s="1">
        <f>SUMIFS(bdd_V102[Activité combinée],bdd_V102[FINESS Géographique],A1375)</f>
        <v>11168</v>
      </c>
      <c r="G1375" s="1" t="str">
        <f>_xlfn.XLOOKUP(A1375,bdd_V102[FINESS Géographique],bdd_V102[Validation prérequis SUN-ES],"")</f>
        <v>Oui</v>
      </c>
    </row>
    <row r="1376" spans="1:7">
      <c r="A1376" s="1">
        <v>750300774</v>
      </c>
      <c r="B1376" t="str">
        <f>_xlfn.XLOOKUP(A1376,bdd_V102[FINESS Géographique],bdd_V102[[Raison sociale ]],"")</f>
        <v>CLINIQUE JOUVENET</v>
      </c>
      <c r="C1376" s="146">
        <f>_xlfn.XLOOKUP(A1376,bdd_V102[FINESS Géographique],bdd_V102[FINESS juridique],"")</f>
        <v>750000895</v>
      </c>
      <c r="D1376" t="str">
        <f>_xlfn.XLOOKUP(C1376,bdd_V102[FINESS juridique],bdd_V102[Raison sociale juridique],"")</f>
        <v>SAS CLINIQUE JOUVENET</v>
      </c>
      <c r="E1376" s="1" t="str">
        <f>_xlfn.XLOOKUP(C1376,bdd_V102[FINESS juridique],bdd_V102[[Région du FINESS juridique ]],"")</f>
        <v>ILE-DE-FRANCE</v>
      </c>
      <c r="F1376" s="1">
        <f>SUMIFS(bdd_V102[Activité combinée],bdd_V102[FINESS Géographique],A1376)</f>
        <v>25265.5</v>
      </c>
      <c r="G1376" s="1" t="str">
        <f>_xlfn.XLOOKUP(A1376,bdd_V102[FINESS Géographique],bdd_V102[Validation prérequis SUN-ES],"")</f>
        <v>Oui</v>
      </c>
    </row>
    <row r="1377" spans="1:7">
      <c r="A1377" s="1">
        <v>750300840</v>
      </c>
      <c r="B1377" t="str">
        <f>_xlfn.XLOOKUP(A1377,bdd_V102[FINESS Géographique],bdd_V102[[Raison sociale ]],"")</f>
        <v>CLINIQUE DE LA MUETTE</v>
      </c>
      <c r="C1377" s="146">
        <f>_xlfn.XLOOKUP(A1377,bdd_V102[FINESS Géographique],bdd_V102[FINESS juridique],"")</f>
        <v>750000903</v>
      </c>
      <c r="D1377" t="str">
        <f>_xlfn.XLOOKUP(C1377,bdd_V102[FINESS juridique],bdd_V102[Raison sociale juridique],"")</f>
        <v>NOUVELLE SA DE LA MUETTE</v>
      </c>
      <c r="E1377" s="1" t="str">
        <f>_xlfn.XLOOKUP(C1377,bdd_V102[FINESS juridique],bdd_V102[[Région du FINESS juridique ]],"")</f>
        <v>ILE-DE-FRANCE</v>
      </c>
      <c r="F1377" s="1">
        <f>SUMIFS(bdd_V102[Activité combinée],bdd_V102[FINESS Géographique],A1377)</f>
        <v>27821</v>
      </c>
      <c r="G1377" s="1" t="str">
        <f>_xlfn.XLOOKUP(A1377,bdd_V102[FINESS Géographique],bdd_V102[Validation prérequis SUN-ES],"")</f>
        <v>Oui</v>
      </c>
    </row>
    <row r="1378" spans="1:7">
      <c r="A1378" s="1">
        <v>750300881</v>
      </c>
      <c r="B1378" t="str">
        <f>_xlfn.XLOOKUP(A1378,bdd_V102[FINESS Géographique],bdd_V102[[Raison sociale ]],"")</f>
        <v>CLINIQUE CHIRURGICALE DU TROCADERO</v>
      </c>
      <c r="C1378" s="146">
        <f>_xlfn.XLOOKUP(A1378,bdd_V102[FINESS Géographique],bdd_V102[FINESS juridique],"")</f>
        <v>750000937</v>
      </c>
      <c r="D1378" t="str">
        <f>_xlfn.XLOOKUP(C1378,bdd_V102[FINESS juridique],bdd_V102[Raison sociale juridique],"")</f>
        <v>SA CLINIQUE CHIRURGICALE DU TROCADERO</v>
      </c>
      <c r="E1378" s="1" t="str">
        <f>_xlfn.XLOOKUP(C1378,bdd_V102[FINESS juridique],bdd_V102[[Région du FINESS juridique ]],"")</f>
        <v>ILE-DE-FRANCE</v>
      </c>
      <c r="F1378" s="1">
        <f>SUMIFS(bdd_V102[Activité combinée],bdd_V102[FINESS Géographique],A1378)</f>
        <v>24488</v>
      </c>
      <c r="G1378" s="1" t="str">
        <f>_xlfn.XLOOKUP(A1378,bdd_V102[FINESS Géographique],bdd_V102[Validation prérequis SUN-ES],"")</f>
        <v>Oui</v>
      </c>
    </row>
    <row r="1379" spans="1:7">
      <c r="A1379" s="1">
        <v>750300931</v>
      </c>
      <c r="B1379" t="str">
        <f>_xlfn.XLOOKUP(A1379,bdd_V102[FINESS Géographique],bdd_V102[[Raison sociale ]],"")</f>
        <v>CLINIQUE STE THERESE</v>
      </c>
      <c r="C1379" s="146">
        <f>_xlfn.XLOOKUP(A1379,bdd_V102[FINESS Géographique],bdd_V102[FINESS juridique],"")</f>
        <v>750000978</v>
      </c>
      <c r="D1379" t="str">
        <f>_xlfn.XLOOKUP(C1379,bdd_V102[FINESS juridique],bdd_V102[Raison sociale juridique],"")</f>
        <v>SAS CLINIQUE STE-THERESE</v>
      </c>
      <c r="E1379" s="1" t="str">
        <f>_xlfn.XLOOKUP(C1379,bdd_V102[FINESS juridique],bdd_V102[[Région du FINESS juridique ]],"")</f>
        <v>ILE-DE-FRANCE</v>
      </c>
      <c r="F1379" s="1">
        <f>SUMIFS(bdd_V102[Activité combinée],bdd_V102[FINESS Géographique],A1379)</f>
        <v>11942.5</v>
      </c>
      <c r="G1379" s="1" t="str">
        <f>_xlfn.XLOOKUP(A1379,bdd_V102[FINESS Géographique],bdd_V102[Validation prérequis SUN-ES],"")</f>
        <v>Oui</v>
      </c>
    </row>
    <row r="1380" spans="1:7">
      <c r="A1380" s="1">
        <v>750301145</v>
      </c>
      <c r="B1380" t="str">
        <f>_xlfn.XLOOKUP(A1380,bdd_V102[FINESS Géographique],bdd_V102[[Raison sociale ]],"")</f>
        <v>CLINIQUE DU MONT LOUIS</v>
      </c>
      <c r="C1380" s="146">
        <f>_xlfn.XLOOKUP(A1380,bdd_V102[FINESS Géographique],bdd_V102[FINESS juridique],"")</f>
        <v>750001042</v>
      </c>
      <c r="D1380" t="str">
        <f>_xlfn.XLOOKUP(C1380,bdd_V102[FINESS juridique],bdd_V102[Raison sociale juridique],"")</f>
        <v>SAS CLINIQUE DU MONT-LOUIS</v>
      </c>
      <c r="E1380" s="1" t="str">
        <f>_xlfn.XLOOKUP(C1380,bdd_V102[FINESS juridique],bdd_V102[[Région du FINESS juridique ]],"")</f>
        <v>ILE-DE-FRANCE</v>
      </c>
      <c r="F1380" s="1">
        <f>SUMIFS(bdd_V102[Activité combinée],bdd_V102[FINESS Géographique],A1380)</f>
        <v>42433</v>
      </c>
      <c r="G1380" s="1" t="str">
        <f>_xlfn.XLOOKUP(A1380,bdd_V102[FINESS Géographique],bdd_V102[Validation prérequis SUN-ES],"")</f>
        <v>Oui</v>
      </c>
    </row>
    <row r="1381" spans="1:7">
      <c r="A1381" s="1">
        <v>750301160</v>
      </c>
      <c r="B1381" t="str">
        <f>_xlfn.XLOOKUP(A1381,bdd_V102[FINESS Géographique],bdd_V102[[Raison sociale ]],"")</f>
        <v>CLINIQUE MAUSSINS NOLLET</v>
      </c>
      <c r="C1381" s="146">
        <f>_xlfn.XLOOKUP(A1381,bdd_V102[FINESS Géographique],bdd_V102[FINESS juridique],"")</f>
        <v>750001067</v>
      </c>
      <c r="D1381" t="str">
        <f>_xlfn.XLOOKUP(C1381,bdd_V102[FINESS juridique],bdd_V102[Raison sociale juridique],"")</f>
        <v>SA CLINIQUE MAUSSINS-NOLLET</v>
      </c>
      <c r="E1381" s="1" t="str">
        <f>_xlfn.XLOOKUP(C1381,bdd_V102[FINESS juridique],bdd_V102[[Région du FINESS juridique ]],"")</f>
        <v>ILE-DE-FRANCE</v>
      </c>
      <c r="F1381" s="1">
        <f>SUMIFS(bdd_V102[Activité combinée],bdd_V102[FINESS Géographique],A1381)</f>
        <v>19383</v>
      </c>
      <c r="G1381" s="1" t="str">
        <f>_xlfn.XLOOKUP(A1381,bdd_V102[FINESS Géographique],bdd_V102[Validation prérequis SUN-ES],"")</f>
        <v>Oui</v>
      </c>
    </row>
    <row r="1382" spans="1:7">
      <c r="A1382" s="1">
        <v>10780476</v>
      </c>
      <c r="B1382" t="str">
        <f>_xlfn.XLOOKUP(A1382,bdd_V102[FINESS Géographique],bdd_V102[[Raison sociale ]],"")</f>
        <v>CENTRE SSR READAPT ADOLESCENTS CHANAY</v>
      </c>
      <c r="C1382" s="146">
        <f>_xlfn.XLOOKUP(A1382,bdd_V102[FINESS Géographique],bdd_V102[FINESS juridique],"")</f>
        <v>750005068</v>
      </c>
      <c r="D1382" t="str">
        <f>_xlfn.XLOOKUP(C1382,bdd_V102[FINESS juridique],bdd_V102[Raison sociale juridique],"")</f>
        <v>MGEN ACTION SANITAIRE ET SOCIALE</v>
      </c>
      <c r="E1382" s="1" t="str">
        <f>_xlfn.XLOOKUP(C1382,bdd_V102[FINESS juridique],bdd_V102[[Région du FINESS juridique ]],"")</f>
        <v>ILE-DE-FRANCE</v>
      </c>
      <c r="F1382" s="1">
        <f>SUMIFS(bdd_V102[Activité combinée],bdd_V102[FINESS Géographique],A1382)</f>
        <v>7571.5</v>
      </c>
      <c r="G1382" s="1" t="str">
        <f>_xlfn.XLOOKUP(A1382,bdd_V102[FINESS Géographique],bdd_V102[Validation prérequis SUN-ES],"")</f>
        <v>Oui</v>
      </c>
    </row>
    <row r="1383" spans="1:7">
      <c r="A1383" s="1">
        <v>380784462</v>
      </c>
      <c r="B1383" t="str">
        <f>_xlfn.XLOOKUP(A1383,bdd_V102[FINESS Géographique],bdd_V102[[Raison sociale ]],"")</f>
        <v>ETAB. DE SANTE MENTALE DE GRENOBLE</v>
      </c>
      <c r="C1383" s="146">
        <f>_xlfn.XLOOKUP(A1383,bdd_V102[FINESS Géographique],bdd_V102[FINESS juridique],"")</f>
        <v>750005068</v>
      </c>
      <c r="D1383" t="str">
        <f>_xlfn.XLOOKUP(C1383,bdd_V102[FINESS juridique],bdd_V102[Raison sociale juridique],"")</f>
        <v>MGEN ACTION SANITAIRE ET SOCIALE</v>
      </c>
      <c r="E1383" s="1" t="str">
        <f>_xlfn.XLOOKUP(C1383,bdd_V102[FINESS juridique],bdd_V102[[Région du FINESS juridique ]],"")</f>
        <v>ILE-DE-FRANCE</v>
      </c>
      <c r="F1383" s="1">
        <f>SUMIFS(bdd_V102[Activité combinée],bdd_V102[FINESS Géographique],A1383)</f>
        <v>2858</v>
      </c>
      <c r="G1383" s="1" t="str">
        <f>_xlfn.XLOOKUP(A1383,bdd_V102[FINESS Géographique],bdd_V102[Validation prérequis SUN-ES],"")</f>
        <v>Oui</v>
      </c>
    </row>
    <row r="1384" spans="1:7">
      <c r="A1384" s="1">
        <v>690782081</v>
      </c>
      <c r="B1384" t="str">
        <f>_xlfn.XLOOKUP(A1384,bdd_V102[FINESS Géographique],bdd_V102[[Raison sociale ]],"")</f>
        <v>CTRE DE SANTE MENTALE HJ MGEN</v>
      </c>
      <c r="C1384" s="146">
        <f>_xlfn.XLOOKUP(A1384,bdd_V102[FINESS Géographique],bdd_V102[FINESS juridique],"")</f>
        <v>750005068</v>
      </c>
      <c r="D1384" t="str">
        <f>_xlfn.XLOOKUP(C1384,bdd_V102[FINESS juridique],bdd_V102[Raison sociale juridique],"")</f>
        <v>MGEN ACTION SANITAIRE ET SOCIALE</v>
      </c>
      <c r="E1384" s="1" t="str">
        <f>_xlfn.XLOOKUP(C1384,bdd_V102[FINESS juridique],bdd_V102[[Région du FINESS juridique ]],"")</f>
        <v>ILE-DE-FRANCE</v>
      </c>
      <c r="F1384" s="1">
        <f>SUMIFS(bdd_V102[Activité combinée],bdd_V102[FINESS Géographique],A1384)</f>
        <v>2879</v>
      </c>
      <c r="G1384" s="1" t="str">
        <f>_xlfn.XLOOKUP(A1384,bdd_V102[FINESS Géographique],bdd_V102[Validation prérequis SUN-ES],"")</f>
        <v>Oui</v>
      </c>
    </row>
    <row r="1385" spans="1:7">
      <c r="A1385" s="1">
        <v>740780143</v>
      </c>
      <c r="B1385" t="str">
        <f>_xlfn.XLOOKUP(A1385,bdd_V102[FINESS Géographique],bdd_V102[[Raison sociale ]],"")</f>
        <v>ETAB. DE SS D'EVIAN MGEN CAMILLE BLANC</v>
      </c>
      <c r="C1385" s="146">
        <f>_xlfn.XLOOKUP(A1385,bdd_V102[FINESS Géographique],bdd_V102[FINESS juridique],"")</f>
        <v>750005068</v>
      </c>
      <c r="D1385" t="str">
        <f>_xlfn.XLOOKUP(C1385,bdd_V102[FINESS juridique],bdd_V102[Raison sociale juridique],"")</f>
        <v>MGEN ACTION SANITAIRE ET SOCIALE</v>
      </c>
      <c r="E1385" s="1" t="str">
        <f>_xlfn.XLOOKUP(C1385,bdd_V102[FINESS juridique],bdd_V102[[Région du FINESS juridique ]],"")</f>
        <v>ILE-DE-FRANCE</v>
      </c>
      <c r="F1385" s="1">
        <f>SUMIFS(bdd_V102[Activité combinée],bdd_V102[FINESS Géographique],A1385)</f>
        <v>27148.5</v>
      </c>
      <c r="G1385" s="1" t="str">
        <f>_xlfn.XLOOKUP(A1385,bdd_V102[FINESS Géographique],bdd_V102[Validation prérequis SUN-ES],"")</f>
        <v>Oui</v>
      </c>
    </row>
    <row r="1386" spans="1:7">
      <c r="A1386" s="1">
        <v>410000442</v>
      </c>
      <c r="B1386" t="str">
        <f>_xlfn.XLOOKUP(A1386,bdd_V102[FINESS Géographique],bdd_V102[[Raison sociale ]],"")</f>
        <v>RCRF LA MENAUDIERE - CHISSAY</v>
      </c>
      <c r="C1386" s="146">
        <f>_xlfn.XLOOKUP(A1386,bdd_V102[FINESS Géographique],bdd_V102[FINESS juridique],"")</f>
        <v>750005068</v>
      </c>
      <c r="D1386" t="str">
        <f>_xlfn.XLOOKUP(C1386,bdd_V102[FINESS juridique],bdd_V102[Raison sociale juridique],"")</f>
        <v>MGEN ACTION SANITAIRE ET SOCIALE</v>
      </c>
      <c r="E1386" s="1" t="str">
        <f>_xlfn.XLOOKUP(C1386,bdd_V102[FINESS juridique],bdd_V102[[Région du FINESS juridique ]],"")</f>
        <v>ILE-DE-FRANCE</v>
      </c>
      <c r="F1386" s="1">
        <f>SUMIFS(bdd_V102[Activité combinée],bdd_V102[FINESS Géographique],A1386)</f>
        <v>13526</v>
      </c>
      <c r="G1386" s="1" t="str">
        <f>_xlfn.XLOOKUP(A1386,bdd_V102[FINESS Géographique],bdd_V102[Validation prérequis SUN-ES],"")</f>
        <v>Oui</v>
      </c>
    </row>
    <row r="1387" spans="1:7">
      <c r="A1387" s="1">
        <v>680001328</v>
      </c>
      <c r="B1387" t="str">
        <f>_xlfn.XLOOKUP(A1387,bdd_V102[FINESS Géographique],bdd_V102[[Raison sociale ]],"")</f>
        <v>CENTRE SSR MGEN ASS TROIS-EPIS</v>
      </c>
      <c r="C1387" s="146">
        <f>_xlfn.XLOOKUP(A1387,bdd_V102[FINESS Géographique],bdd_V102[FINESS juridique],"")</f>
        <v>750005068</v>
      </c>
      <c r="D1387" t="str">
        <f>_xlfn.XLOOKUP(C1387,bdd_V102[FINESS juridique],bdd_V102[Raison sociale juridique],"")</f>
        <v>MGEN ACTION SANITAIRE ET SOCIALE</v>
      </c>
      <c r="E1387" s="1" t="str">
        <f>_xlfn.XLOOKUP(C1387,bdd_V102[FINESS juridique],bdd_V102[[Région du FINESS juridique ]],"")</f>
        <v>ILE-DE-FRANCE</v>
      </c>
      <c r="F1387" s="1">
        <f>SUMIFS(bdd_V102[Activité combinée],bdd_V102[FINESS Géographique],A1387)</f>
        <v>25405.5</v>
      </c>
      <c r="G1387" s="1" t="str">
        <f>_xlfn.XLOOKUP(A1387,bdd_V102[FINESS Géographique],bdd_V102[Validation prérequis SUN-ES],"")</f>
        <v>Oui</v>
      </c>
    </row>
    <row r="1388" spans="1:7">
      <c r="A1388" s="1">
        <v>590785341</v>
      </c>
      <c r="B1388" t="str">
        <f>_xlfn.XLOOKUP(A1388,bdd_V102[FINESS Géographique],bdd_V102[[Raison sociale ]],"")</f>
        <v>HOPITAL DE JOUR DE LA M.G.E.N.</v>
      </c>
      <c r="C1388" s="146">
        <f>_xlfn.XLOOKUP(A1388,bdd_V102[FINESS Géographique],bdd_V102[FINESS juridique],"")</f>
        <v>750005068</v>
      </c>
      <c r="D1388" t="str">
        <f>_xlfn.XLOOKUP(C1388,bdd_V102[FINESS juridique],bdd_V102[Raison sociale juridique],"")</f>
        <v>MGEN ACTION SANITAIRE ET SOCIALE</v>
      </c>
      <c r="E1388" s="1" t="str">
        <f>_xlfn.XLOOKUP(C1388,bdd_V102[FINESS juridique],bdd_V102[[Région du FINESS juridique ]],"")</f>
        <v>ILE-DE-FRANCE</v>
      </c>
      <c r="F1388" s="1">
        <f>SUMIFS(bdd_V102[Activité combinée],bdd_V102[FINESS Géographique],A1388)</f>
        <v>3346.75</v>
      </c>
      <c r="G1388" s="1" t="str">
        <f>_xlfn.XLOOKUP(A1388,bdd_V102[FINESS Géographique],bdd_V102[Validation prérequis SUN-ES],"")</f>
        <v>Oui</v>
      </c>
    </row>
    <row r="1389" spans="1:7">
      <c r="A1389" s="1">
        <v>750057028</v>
      </c>
      <c r="B1389" t="str">
        <f>_xlfn.XLOOKUP(A1389,bdd_V102[FINESS Géographique],bdd_V102[[Raison sociale ]],"")</f>
        <v>ETB SANTE MENTALE DE PARIS MGEN</v>
      </c>
      <c r="C1389" s="146">
        <f>_xlfn.XLOOKUP(A1389,bdd_V102[FINESS Géographique],bdd_V102[FINESS juridique],"")</f>
        <v>750005068</v>
      </c>
      <c r="D1389" t="str">
        <f>_xlfn.XLOOKUP(C1389,bdd_V102[FINESS juridique],bdd_V102[Raison sociale juridique],"")</f>
        <v>MGEN ACTION SANITAIRE ET SOCIALE</v>
      </c>
      <c r="E1389" s="1" t="str">
        <f>_xlfn.XLOOKUP(C1389,bdd_V102[FINESS juridique],bdd_V102[[Région du FINESS juridique ]],"")</f>
        <v>ILE-DE-FRANCE</v>
      </c>
      <c r="F1389" s="1">
        <f>SUMIFS(bdd_V102[Activité combinée],bdd_V102[FINESS Géographique],A1389)</f>
        <v>12607.75</v>
      </c>
      <c r="G1389" s="1" t="str">
        <f>_xlfn.XLOOKUP(A1389,bdd_V102[FINESS Géographique],bdd_V102[Validation prérequis SUN-ES],"")</f>
        <v>Oui</v>
      </c>
    </row>
    <row r="1390" spans="1:7">
      <c r="A1390" s="1">
        <v>780140018</v>
      </c>
      <c r="B1390" t="str">
        <f>_xlfn.XLOOKUP(A1390,bdd_V102[FINESS Géographique],bdd_V102[[Raison sociale ]],"")</f>
        <v>INSTITUT MGEN DE LA VERRIERE</v>
      </c>
      <c r="C1390" s="146">
        <f>_xlfn.XLOOKUP(A1390,bdd_V102[FINESS Géographique],bdd_V102[FINESS juridique],"")</f>
        <v>750005068</v>
      </c>
      <c r="D1390" t="str">
        <f>_xlfn.XLOOKUP(C1390,bdd_V102[FINESS juridique],bdd_V102[Raison sociale juridique],"")</f>
        <v>MGEN ACTION SANITAIRE ET SOCIALE</v>
      </c>
      <c r="E1390" s="1" t="str">
        <f>_xlfn.XLOOKUP(C1390,bdd_V102[FINESS juridique],bdd_V102[[Région du FINESS juridique ]],"")</f>
        <v>ILE-DE-FRANCE</v>
      </c>
      <c r="F1390" s="1">
        <f>SUMIFS(bdd_V102[Activité combinée],bdd_V102[FINESS Géographique],A1390)</f>
        <v>41284.25</v>
      </c>
      <c r="G1390" s="1" t="str">
        <f>_xlfn.XLOOKUP(A1390,bdd_V102[FINESS Géographique],bdd_V102[Validation prérequis SUN-ES],"")</f>
        <v>Oui</v>
      </c>
    </row>
    <row r="1391" spans="1:7">
      <c r="A1391" s="1">
        <v>780150017</v>
      </c>
      <c r="B1391" t="str">
        <f>_xlfn.XLOOKUP(A1391,bdd_V102[FINESS Géographique],bdd_V102[[Raison sociale ]],"")</f>
        <v>CTR DE SOINS ET READAPTATION CESSRIN</v>
      </c>
      <c r="C1391" s="146">
        <f>_xlfn.XLOOKUP(A1391,bdd_V102[FINESS Géographique],bdd_V102[FINESS juridique],"")</f>
        <v>750005068</v>
      </c>
      <c r="D1391" t="str">
        <f>_xlfn.XLOOKUP(C1391,bdd_V102[FINESS juridique],bdd_V102[Raison sociale juridique],"")</f>
        <v>MGEN ACTION SANITAIRE ET SOCIALE</v>
      </c>
      <c r="E1391" s="1" t="str">
        <f>_xlfn.XLOOKUP(C1391,bdd_V102[FINESS juridique],bdd_V102[[Région du FINESS juridique ]],"")</f>
        <v>ILE-DE-FRANCE</v>
      </c>
      <c r="F1391" s="1">
        <f>SUMIFS(bdd_V102[Activité combinée],bdd_V102[FINESS Géographique],A1391)</f>
        <v>18341</v>
      </c>
      <c r="G1391" s="1" t="str">
        <f>_xlfn.XLOOKUP(A1391,bdd_V102[FINESS Géographique],bdd_V102[Validation prérequis SUN-ES],"")</f>
        <v>Oui</v>
      </c>
    </row>
    <row r="1392" spans="1:7">
      <c r="A1392" s="1">
        <v>920140019</v>
      </c>
      <c r="B1392" t="str">
        <f>_xlfn.XLOOKUP(A1392,bdd_V102[FINESS Géographique],bdd_V102[[Raison sociale ]],"")</f>
        <v>CTRE DE SANTE MENTALE DE RUEIL MGEN</v>
      </c>
      <c r="C1392" s="146">
        <f>_xlfn.XLOOKUP(A1392,bdd_V102[FINESS Géographique],bdd_V102[FINESS juridique],"")</f>
        <v>750005068</v>
      </c>
      <c r="D1392" t="str">
        <f>_xlfn.XLOOKUP(C1392,bdd_V102[FINESS juridique],bdd_V102[Raison sociale juridique],"")</f>
        <v>MGEN ACTION SANITAIRE ET SOCIALE</v>
      </c>
      <c r="E1392" s="1" t="str">
        <f>_xlfn.XLOOKUP(C1392,bdd_V102[FINESS juridique],bdd_V102[[Région du FINESS juridique ]],"")</f>
        <v>ILE-DE-FRANCE</v>
      </c>
      <c r="F1392" s="1">
        <f>SUMIFS(bdd_V102[Activité combinée],bdd_V102[FINESS Géographique],A1392)</f>
        <v>9457.5</v>
      </c>
      <c r="G1392" s="1" t="str">
        <f>_xlfn.XLOOKUP(A1392,bdd_V102[FINESS Géographique],bdd_V102[Validation prérequis SUN-ES],"")</f>
        <v>Oui</v>
      </c>
    </row>
    <row r="1393" spans="1:7">
      <c r="A1393" s="1">
        <v>760780288</v>
      </c>
      <c r="B1393" t="str">
        <f>_xlfn.XLOOKUP(A1393,bdd_V102[FINESS Géographique],bdd_V102[[Raison sociale ]],"")</f>
        <v>HOPITAL PRIVE DE JOUR MGENASS</v>
      </c>
      <c r="C1393" s="146">
        <f>_xlfn.XLOOKUP(A1393,bdd_V102[FINESS Géographique],bdd_V102[FINESS juridique],"")</f>
        <v>750005068</v>
      </c>
      <c r="D1393" t="str">
        <f>_xlfn.XLOOKUP(C1393,bdd_V102[FINESS juridique],bdd_V102[Raison sociale juridique],"")</f>
        <v>MGEN ACTION SANITAIRE ET SOCIALE</v>
      </c>
      <c r="E1393" s="1" t="str">
        <f>_xlfn.XLOOKUP(C1393,bdd_V102[FINESS juridique],bdd_V102[[Région du FINESS juridique ]],"")</f>
        <v>ILE-DE-FRANCE</v>
      </c>
      <c r="F1393" s="1">
        <f>SUMIFS(bdd_V102[Activité combinée],bdd_V102[FINESS Géographique],A1393)</f>
        <v>4860.5</v>
      </c>
      <c r="G1393" s="1" t="str">
        <f>_xlfn.XLOOKUP(A1393,bdd_V102[FINESS Géographique],bdd_V102[Validation prérequis SUN-ES],"")</f>
        <v>Oui</v>
      </c>
    </row>
    <row r="1394" spans="1:7">
      <c r="A1394" s="1">
        <v>230780082</v>
      </c>
      <c r="B1394" t="str">
        <f>_xlfn.XLOOKUP(A1394,bdd_V102[FINESS Géographique],bdd_V102[[Raison sociale ]],"")</f>
        <v>CENTRE MEDICAL NATIONAL SAINTE FEYRE</v>
      </c>
      <c r="C1394" s="146">
        <f>_xlfn.XLOOKUP(A1394,bdd_V102[FINESS Géographique],bdd_V102[FINESS juridique],"")</f>
        <v>750005068</v>
      </c>
      <c r="D1394" t="str">
        <f>_xlfn.XLOOKUP(C1394,bdd_V102[FINESS juridique],bdd_V102[Raison sociale juridique],"")</f>
        <v>MGEN ACTION SANITAIRE ET SOCIALE</v>
      </c>
      <c r="E1394" s="1" t="str">
        <f>_xlfn.XLOOKUP(C1394,bdd_V102[FINESS juridique],bdd_V102[[Région du FINESS juridique ]],"")</f>
        <v>ILE-DE-FRANCE</v>
      </c>
      <c r="F1394" s="1">
        <f>SUMIFS(bdd_V102[Activité combinée],bdd_V102[FINESS Géographique],A1394)</f>
        <v>30139.5</v>
      </c>
      <c r="G1394" s="1" t="str">
        <f>_xlfn.XLOOKUP(A1394,bdd_V102[FINESS Géographique],bdd_V102[Validation prérequis SUN-ES],"")</f>
        <v>Oui</v>
      </c>
    </row>
    <row r="1395" spans="1:7">
      <c r="A1395" s="1">
        <v>330783960</v>
      </c>
      <c r="B1395" t="str">
        <f>_xlfn.XLOOKUP(A1395,bdd_V102[FINESS Géographique],bdd_V102[[Raison sociale ]],"")</f>
        <v>HOPITAL DE JOUR CENTRE SANTE MENT MGEN</v>
      </c>
      <c r="C1395" s="146">
        <f>_xlfn.XLOOKUP(A1395,bdd_V102[FINESS Géographique],bdd_V102[FINESS juridique],"")</f>
        <v>750005068</v>
      </c>
      <c r="D1395" t="str">
        <f>_xlfn.XLOOKUP(C1395,bdd_V102[FINESS juridique],bdd_V102[Raison sociale juridique],"")</f>
        <v>MGEN ACTION SANITAIRE ET SOCIALE</v>
      </c>
      <c r="E1395" s="1" t="str">
        <f>_xlfn.XLOOKUP(C1395,bdd_V102[FINESS juridique],bdd_V102[[Région du FINESS juridique ]],"")</f>
        <v>ILE-DE-FRANCE</v>
      </c>
      <c r="F1395" s="1">
        <f>SUMIFS(bdd_V102[Activité combinée],bdd_V102[FINESS Géographique],A1395)</f>
        <v>4756</v>
      </c>
      <c r="G1395" s="1" t="str">
        <f>_xlfn.XLOOKUP(A1395,bdd_V102[FINESS Géographique],bdd_V102[Validation prérequis SUN-ES],"")</f>
        <v>Oui</v>
      </c>
    </row>
    <row r="1396" spans="1:7">
      <c r="A1396" s="1">
        <v>310783097</v>
      </c>
      <c r="B1396" t="str">
        <f>_xlfn.XLOOKUP(A1396,bdd_V102[FINESS Géographique],bdd_V102[[Raison sociale ]],"")</f>
        <v>CENTRE DE SANTE MENTALE MGEN TOULOUSE</v>
      </c>
      <c r="C1396" s="146">
        <f>_xlfn.XLOOKUP(A1396,bdd_V102[FINESS Géographique],bdd_V102[FINESS juridique],"")</f>
        <v>750005068</v>
      </c>
      <c r="D1396" t="str">
        <f>_xlfn.XLOOKUP(C1396,bdd_V102[FINESS juridique],bdd_V102[Raison sociale juridique],"")</f>
        <v>MGEN ACTION SANITAIRE ET SOCIALE</v>
      </c>
      <c r="E1396" s="1" t="str">
        <f>_xlfn.XLOOKUP(C1396,bdd_V102[FINESS juridique],bdd_V102[[Région du FINESS juridique ]],"")</f>
        <v>ILE-DE-FRANCE</v>
      </c>
      <c r="F1396" s="1">
        <f>SUMIFS(bdd_V102[Activité combinée],bdd_V102[FINESS Géographique],A1396)</f>
        <v>5141.75</v>
      </c>
      <c r="G1396" s="1" t="str">
        <f>_xlfn.XLOOKUP(A1396,bdd_V102[FINESS Géographique],bdd_V102[Validation prérequis SUN-ES],"")</f>
        <v>Oui</v>
      </c>
    </row>
    <row r="1397" spans="1:7">
      <c r="A1397" s="1">
        <v>650780398</v>
      </c>
      <c r="B1397" t="str">
        <f>_xlfn.XLOOKUP(A1397,bdd_V102[FINESS Géographique],bdd_V102[[Raison sociale ]],"")</f>
        <v>CSSR MGEN L'ARBIZON BAGNERE DE BIGORRE</v>
      </c>
      <c r="C1397" s="146">
        <f>_xlfn.XLOOKUP(A1397,bdd_V102[FINESS Géographique],bdd_V102[FINESS juridique],"")</f>
        <v>750005068</v>
      </c>
      <c r="D1397" t="str">
        <f>_xlfn.XLOOKUP(C1397,bdd_V102[FINESS juridique],bdd_V102[Raison sociale juridique],"")</f>
        <v>MGEN ACTION SANITAIRE ET SOCIALE</v>
      </c>
      <c r="E1397" s="1" t="str">
        <f>_xlfn.XLOOKUP(C1397,bdd_V102[FINESS juridique],bdd_V102[[Région du FINESS juridique ]],"")</f>
        <v>ILE-DE-FRANCE</v>
      </c>
      <c r="F1397" s="1">
        <f>SUMIFS(bdd_V102[Activité combinée],bdd_V102[FINESS Géographique],A1397)</f>
        <v>12221.5</v>
      </c>
      <c r="G1397" s="1" t="str">
        <f>_xlfn.XLOOKUP(A1397,bdd_V102[FINESS Géographique],bdd_V102[Validation prérequis SUN-ES],"")</f>
        <v>Oui</v>
      </c>
    </row>
    <row r="1398" spans="1:7">
      <c r="A1398" s="1">
        <v>850000399</v>
      </c>
      <c r="B1398" t="str">
        <f>_xlfn.XLOOKUP(A1398,bdd_V102[FINESS Géographique],bdd_V102[[Raison sociale ]],"")</f>
        <v>SSR LA CHIMOTAIE</v>
      </c>
      <c r="C1398" s="146">
        <f>_xlfn.XLOOKUP(A1398,bdd_V102[FINESS Géographique],bdd_V102[FINESS juridique],"")</f>
        <v>750005068</v>
      </c>
      <c r="D1398" t="str">
        <f>_xlfn.XLOOKUP(C1398,bdd_V102[FINESS juridique],bdd_V102[Raison sociale juridique],"")</f>
        <v>MGEN ACTION SANITAIRE ET SOCIALE</v>
      </c>
      <c r="E1398" s="1" t="str">
        <f>_xlfn.XLOOKUP(C1398,bdd_V102[FINESS juridique],bdd_V102[[Région du FINESS juridique ]],"")</f>
        <v>ILE-DE-FRANCE</v>
      </c>
      <c r="F1398" s="1">
        <f>SUMIFS(bdd_V102[Activité combinée],bdd_V102[FINESS Géographique],A1398)</f>
        <v>10267.5</v>
      </c>
      <c r="G1398" s="1" t="str">
        <f>_xlfn.XLOOKUP(A1398,bdd_V102[FINESS Géographique],bdd_V102[Validation prérequis SUN-ES],"")</f>
        <v>Oui</v>
      </c>
    </row>
    <row r="1399" spans="1:7">
      <c r="A1399" s="1">
        <v>830100681</v>
      </c>
      <c r="B1399" t="str">
        <f>_xlfn.XLOOKUP(A1399,bdd_V102[FINESS Géographique],bdd_V102[[Raison sociale ]],"")</f>
        <v>CENTRE SSR MGEN PIERRE CHEVALIER</v>
      </c>
      <c r="C1399" s="146">
        <f>_xlfn.XLOOKUP(A1399,bdd_V102[FINESS Géographique],bdd_V102[FINESS juridique],"")</f>
        <v>750005068</v>
      </c>
      <c r="D1399" t="str">
        <f>_xlfn.XLOOKUP(C1399,bdd_V102[FINESS juridique],bdd_V102[Raison sociale juridique],"")</f>
        <v>MGEN ACTION SANITAIRE ET SOCIALE</v>
      </c>
      <c r="E1399" s="1" t="str">
        <f>_xlfn.XLOOKUP(C1399,bdd_V102[FINESS juridique],bdd_V102[[Région du FINESS juridique ]],"")</f>
        <v>ILE-DE-FRANCE</v>
      </c>
      <c r="F1399" s="1">
        <f>SUMIFS(bdd_V102[Activité combinée],bdd_V102[FINESS Géographique],A1399)</f>
        <v>25624.5</v>
      </c>
      <c r="G1399" s="1" t="str">
        <f>_xlfn.XLOOKUP(A1399,bdd_V102[FINESS Géographique],bdd_V102[Validation prérequis SUN-ES],"")</f>
        <v>Oui</v>
      </c>
    </row>
    <row r="1400" spans="1:7">
      <c r="A1400" s="1">
        <v>750150237</v>
      </c>
      <c r="B1400" t="str">
        <f>_xlfn.XLOOKUP(A1400,bdd_V102[FINESS Géographique],bdd_V102[[Raison sociale ]],"")</f>
        <v>HOPITAL DE LA CROIX SAINT SIMON</v>
      </c>
      <c r="C1400" s="146">
        <f>_xlfn.XLOOKUP(A1400,bdd_V102[FINESS Géographique],bdd_V102[FINESS juridique],"")</f>
        <v>750006728</v>
      </c>
      <c r="D1400" t="str">
        <f>_xlfn.XLOOKUP(C1400,bdd_V102[FINESS juridique],bdd_V102[Raison sociale juridique],"")</f>
        <v>GRPE HOSP DIACONESSES-CROIX ST-SIMON</v>
      </c>
      <c r="E1400" s="1" t="str">
        <f>_xlfn.XLOOKUP(C1400,bdd_V102[FINESS juridique],bdd_V102[[Région du FINESS juridique ]],"")</f>
        <v>ILE-DE-FRANCE</v>
      </c>
      <c r="F1400" s="1">
        <f>SUMIFS(bdd_V102[Activité combinée],bdd_V102[FINESS Géographique],A1400)</f>
        <v>74102</v>
      </c>
      <c r="G1400" s="1" t="str">
        <f>_xlfn.XLOOKUP(A1400,bdd_V102[FINESS Géographique],bdd_V102[Validation prérequis SUN-ES],"")</f>
        <v>Oui</v>
      </c>
    </row>
    <row r="1401" spans="1:7">
      <c r="A1401" s="1">
        <v>750150260</v>
      </c>
      <c r="B1401" t="str">
        <f>_xlfn.XLOOKUP(A1401,bdd_V102[FINESS Géographique],bdd_V102[[Raison sociale ]],"")</f>
        <v>HOPITAL DES DIACONESSES</v>
      </c>
      <c r="C1401" s="146">
        <f>_xlfn.XLOOKUP(A1401,bdd_V102[FINESS Géographique],bdd_V102[FINESS juridique],"")</f>
        <v>750006728</v>
      </c>
      <c r="D1401" t="str">
        <f>_xlfn.XLOOKUP(C1401,bdd_V102[FINESS juridique],bdd_V102[Raison sociale juridique],"")</f>
        <v>GRPE HOSP DIACONESSES-CROIX ST-SIMON</v>
      </c>
      <c r="E1401" s="1" t="str">
        <f>_xlfn.XLOOKUP(C1401,bdd_V102[FINESS juridique],bdd_V102[[Région du FINESS juridique ]],"")</f>
        <v>ILE-DE-FRANCE</v>
      </c>
      <c r="F1401" s="1">
        <f>SUMIFS(bdd_V102[Activité combinée],bdd_V102[FINESS Géographique],A1401)</f>
        <v>29436</v>
      </c>
      <c r="G1401" s="1" t="str">
        <f>_xlfn.XLOOKUP(A1401,bdd_V102[FINESS Géographique],bdd_V102[Validation prérequis SUN-ES],"")</f>
        <v>Oui</v>
      </c>
    </row>
    <row r="1402" spans="1:7">
      <c r="A1402" s="1">
        <v>750790164</v>
      </c>
      <c r="B1402" t="str">
        <f>_xlfn.XLOOKUP(A1402,bdd_V102[FINESS Géographique],bdd_V102[[Raison sociale ]],"")</f>
        <v>CLINIQUE ROOSEVELT</v>
      </c>
      <c r="C1402" s="146">
        <f>_xlfn.XLOOKUP(A1402,bdd_V102[FINESS Géographique],bdd_V102[FINESS juridique],"")</f>
        <v>750008310</v>
      </c>
      <c r="D1402" t="str">
        <f>_xlfn.XLOOKUP(C1402,bdd_V102[FINESS juridique],bdd_V102[Raison sociale juridique],"")</f>
        <v>SARL ALTEC</v>
      </c>
      <c r="E1402" s="1" t="str">
        <f>_xlfn.XLOOKUP(C1402,bdd_V102[FINESS juridique],bdd_V102[[Région du FINESS juridique ]],"")</f>
        <v>ILE-DE-FRANCE</v>
      </c>
      <c r="F1402" s="1">
        <f>SUMIFS(bdd_V102[Activité combinée],bdd_V102[FINESS Géographique],A1402)</f>
        <v>175.5</v>
      </c>
      <c r="G1402" s="1" t="str">
        <f>_xlfn.XLOOKUP(A1402,bdd_V102[FINESS Géographique],bdd_V102[Validation prérequis SUN-ES],"")</f>
        <v>Non</v>
      </c>
    </row>
    <row r="1403" spans="1:7">
      <c r="A1403" s="1">
        <v>750014128</v>
      </c>
      <c r="B1403" t="str">
        <f>_xlfn.XLOOKUP(A1403,bdd_V102[FINESS Géographique],bdd_V102[[Raison sociale ]],"")</f>
        <v>CLINALLIANCE BUTTES CHAUMONT</v>
      </c>
      <c r="C1403" s="146">
        <f>_xlfn.XLOOKUP(A1403,bdd_V102[FINESS Géographique],bdd_V102[FINESS juridique],"")</f>
        <v>750014078</v>
      </c>
      <c r="D1403" t="str">
        <f>_xlfn.XLOOKUP(C1403,bdd_V102[FINESS juridique],bdd_V102[Raison sociale juridique],"")</f>
        <v>CLINALLIANCE PARIS BUTTES CHAUMONT</v>
      </c>
      <c r="E1403" s="1" t="str">
        <f>_xlfn.XLOOKUP(C1403,bdd_V102[FINESS juridique],bdd_V102[[Région du FINESS juridique ]],"")</f>
        <v>ILE-DE-FRANCE</v>
      </c>
      <c r="F1403" s="1">
        <f>SUMIFS(bdd_V102[Activité combinée],bdd_V102[FINESS Géographique],A1403)</f>
        <v>26100</v>
      </c>
      <c r="G1403" s="1" t="str">
        <f>_xlfn.XLOOKUP(A1403,bdd_V102[FINESS Géographique],bdd_V102[Validation prérequis SUN-ES],"")</f>
        <v>Oui</v>
      </c>
    </row>
    <row r="1404" spans="1:7">
      <c r="A1404" s="1">
        <v>750300360</v>
      </c>
      <c r="B1404" t="str">
        <f>_xlfn.XLOOKUP(A1404,bdd_V102[FINESS Géographique],bdd_V102[[Raison sociale ]],"")</f>
        <v>HOPITAL PRIVE DES PEUPLIERS</v>
      </c>
      <c r="C1404" s="146">
        <f>_xlfn.XLOOKUP(A1404,bdd_V102[FINESS Géographique],bdd_V102[FINESS juridique],"")</f>
        <v>750026569</v>
      </c>
      <c r="D1404" t="str">
        <f>_xlfn.XLOOKUP(C1404,bdd_V102[FINESS juridique],bdd_V102[Raison sociale juridique],"")</f>
        <v>SAS HOPITAL PRIVE DES PEUPLIERS</v>
      </c>
      <c r="E1404" s="1" t="str">
        <f>_xlfn.XLOOKUP(C1404,bdd_V102[FINESS juridique],bdd_V102[[Région du FINESS juridique ]],"")</f>
        <v>ILE-DE-FRANCE</v>
      </c>
      <c r="F1404" s="1">
        <f>SUMIFS(bdd_V102[Activité combinée],bdd_V102[FINESS Géographique],A1404)</f>
        <v>69229.5</v>
      </c>
      <c r="G1404" s="1" t="str">
        <f>_xlfn.XLOOKUP(A1404,bdd_V102[FINESS Géographique],bdd_V102[Validation prérequis SUN-ES],"")</f>
        <v>Oui</v>
      </c>
    </row>
    <row r="1405" spans="1:7">
      <c r="A1405" s="1">
        <v>420000192</v>
      </c>
      <c r="B1405" t="str">
        <f>_xlfn.XLOOKUP(A1405,bdd_V102[FINESS Géographique],bdd_V102[[Raison sociale ]],"")</f>
        <v>CLINIQUE MEDICALE LA BUISSONNIERE</v>
      </c>
      <c r="C1405" s="146">
        <f>_xlfn.XLOOKUP(A1405,bdd_V102[FINESS Géographique],bdd_V102[FINESS juridique],"")</f>
        <v>750034589</v>
      </c>
      <c r="D1405" t="str">
        <f>_xlfn.XLOOKUP(C1405,bdd_V102[FINESS juridique],bdd_V102[Raison sociale juridique],"")</f>
        <v>BTP RESIDENCES MEDICO-SOCIALES</v>
      </c>
      <c r="E1405" s="1" t="str">
        <f>_xlfn.XLOOKUP(C1405,bdd_V102[FINESS juridique],bdd_V102[[Région du FINESS juridique ]],"")</f>
        <v>ILE-DE-FRANCE</v>
      </c>
      <c r="F1405" s="1">
        <f>SUMIFS(bdd_V102[Activité combinée],bdd_V102[FINESS Géographique],A1405)</f>
        <v>11339.5</v>
      </c>
      <c r="G1405" s="1" t="str">
        <f>_xlfn.XLOOKUP(A1405,bdd_V102[FINESS Géographique],bdd_V102[Validation prérequis SUN-ES],"")</f>
        <v>Non</v>
      </c>
    </row>
    <row r="1406" spans="1:7">
      <c r="A1406" s="1">
        <v>510000201</v>
      </c>
      <c r="B1406" t="str">
        <f>_xlfn.XLOOKUP(A1406,bdd_V102[FINESS Géographique],bdd_V102[[Raison sociale ]],"")</f>
        <v>RESIDENCE MEDICALE JEAN D'ORBAIS</v>
      </c>
      <c r="C1406" s="146">
        <f>_xlfn.XLOOKUP(A1406,bdd_V102[FINESS Géographique],bdd_V102[FINESS juridique],"")</f>
        <v>750034589</v>
      </c>
      <c r="D1406" t="str">
        <f>_xlfn.XLOOKUP(C1406,bdd_V102[FINESS juridique],bdd_V102[Raison sociale juridique],"")</f>
        <v>BTP RESIDENCES MEDICO-SOCIALES</v>
      </c>
      <c r="E1406" s="1" t="str">
        <f>_xlfn.XLOOKUP(C1406,bdd_V102[FINESS juridique],bdd_V102[[Région du FINESS juridique ]],"")</f>
        <v>ILE-DE-FRANCE</v>
      </c>
      <c r="F1406" s="1">
        <f>SUMIFS(bdd_V102[Activité combinée],bdd_V102[FINESS Géographique],A1406)</f>
        <v>5073.5</v>
      </c>
      <c r="G1406" s="1" t="str">
        <f>_xlfn.XLOOKUP(A1406,bdd_V102[FINESS Géographique],bdd_V102[Validation prérequis SUN-ES],"")</f>
        <v>Oui</v>
      </c>
    </row>
    <row r="1407" spans="1:7">
      <c r="A1407" s="1">
        <v>590782694</v>
      </c>
      <c r="B1407" t="str">
        <f>_xlfn.XLOOKUP(A1407,bdd_V102[FINESS Géographique],bdd_V102[[Raison sociale ]],"")</f>
        <v>CTRE DE CONVALESCENCE PONT BERTIN</v>
      </c>
      <c r="C1407" s="146">
        <f>_xlfn.XLOOKUP(A1407,bdd_V102[FINESS Géographique],bdd_V102[FINESS juridique],"")</f>
        <v>750034589</v>
      </c>
      <c r="D1407" t="str">
        <f>_xlfn.XLOOKUP(C1407,bdd_V102[FINESS juridique],bdd_V102[Raison sociale juridique],"")</f>
        <v>BTP RESIDENCES MEDICO-SOCIALES</v>
      </c>
      <c r="E1407" s="1" t="str">
        <f>_xlfn.XLOOKUP(C1407,bdd_V102[FINESS juridique],bdd_V102[[Région du FINESS juridique ]],"")</f>
        <v>ILE-DE-FRANCE</v>
      </c>
      <c r="F1407" s="1">
        <f>SUMIFS(bdd_V102[Activité combinée],bdd_V102[FINESS Géographique],A1407)</f>
        <v>3295</v>
      </c>
      <c r="G1407" s="1" t="str">
        <f>_xlfn.XLOOKUP(A1407,bdd_V102[FINESS Géographique],bdd_V102[Validation prérequis SUN-ES],"")</f>
        <v>Non</v>
      </c>
    </row>
    <row r="1408" spans="1:7">
      <c r="A1408" s="1">
        <v>600100275</v>
      </c>
      <c r="B1408" t="str">
        <f>_xlfn.XLOOKUP(A1408,bdd_V102[FINESS Géographique],bdd_V102[[Raison sociale ]],"")</f>
        <v>LE CHATEAU DU TILLET</v>
      </c>
      <c r="C1408" s="146">
        <f>_xlfn.XLOOKUP(A1408,bdd_V102[FINESS Géographique],bdd_V102[FINESS juridique],"")</f>
        <v>750034589</v>
      </c>
      <c r="D1408" t="str">
        <f>_xlfn.XLOOKUP(C1408,bdd_V102[FINESS juridique],bdd_V102[Raison sociale juridique],"")</f>
        <v>BTP RESIDENCES MEDICO-SOCIALES</v>
      </c>
      <c r="E1408" s="1" t="str">
        <f>_xlfn.XLOOKUP(C1408,bdd_V102[FINESS juridique],bdd_V102[[Région du FINESS juridique ]],"")</f>
        <v>ILE-DE-FRANCE</v>
      </c>
      <c r="F1408" s="1">
        <f>SUMIFS(bdd_V102[Activité combinée],bdd_V102[FINESS Géographique],A1408)</f>
        <v>12039</v>
      </c>
      <c r="G1408" s="1" t="str">
        <f>_xlfn.XLOOKUP(A1408,bdd_V102[FINESS Géographique],bdd_V102[Validation prérequis SUN-ES],"")</f>
        <v>Non</v>
      </c>
    </row>
    <row r="1409" spans="1:7">
      <c r="A1409" s="1">
        <v>600100671</v>
      </c>
      <c r="B1409" t="str">
        <f>_xlfn.XLOOKUP(A1409,bdd_V102[FINESS Géographique],bdd_V102[[Raison sociale ]],"")</f>
        <v>SSR BTP SAINT-OMER-EN-CHAUSSEE</v>
      </c>
      <c r="C1409" s="146">
        <f>_xlfn.XLOOKUP(A1409,bdd_V102[FINESS Géographique],bdd_V102[FINESS juridique],"")</f>
        <v>750034589</v>
      </c>
      <c r="D1409" t="str">
        <f>_xlfn.XLOOKUP(C1409,bdd_V102[FINESS juridique],bdd_V102[Raison sociale juridique],"")</f>
        <v>BTP RESIDENCES MEDICO-SOCIALES</v>
      </c>
      <c r="E1409" s="1" t="str">
        <f>_xlfn.XLOOKUP(C1409,bdd_V102[FINESS juridique],bdd_V102[[Région du FINESS juridique ]],"")</f>
        <v>ILE-DE-FRANCE</v>
      </c>
      <c r="F1409" s="1">
        <f>SUMIFS(bdd_V102[Activité combinée],bdd_V102[FINESS Géographique],A1409)</f>
        <v>17367</v>
      </c>
      <c r="G1409" s="1" t="str">
        <f>_xlfn.XLOOKUP(A1409,bdd_V102[FINESS Géographique],bdd_V102[Validation prérequis SUN-ES],"")</f>
        <v>Oui</v>
      </c>
    </row>
    <row r="1410" spans="1:7">
      <c r="A1410" s="1">
        <v>770150043</v>
      </c>
      <c r="B1410" t="str">
        <f>_xlfn.XLOOKUP(A1410,bdd_V102[FINESS Géographique],bdd_V102[[Raison sociale ]],"")</f>
        <v>BTP RESIDENCE MEDICO SOCIALES</v>
      </c>
      <c r="C1410" s="146">
        <f>_xlfn.XLOOKUP(A1410,bdd_V102[FINESS Géographique],bdd_V102[FINESS juridique],"")</f>
        <v>750034589</v>
      </c>
      <c r="D1410" t="str">
        <f>_xlfn.XLOOKUP(C1410,bdd_V102[FINESS juridique],bdd_V102[Raison sociale juridique],"")</f>
        <v>BTP RESIDENCES MEDICO-SOCIALES</v>
      </c>
      <c r="E1410" s="1" t="str">
        <f>_xlfn.XLOOKUP(C1410,bdd_V102[FINESS juridique],bdd_V102[[Région du FINESS juridique ]],"")</f>
        <v>ILE-DE-FRANCE</v>
      </c>
      <c r="F1410" s="1">
        <f>SUMIFS(bdd_V102[Activité combinée],bdd_V102[FINESS Géographique],A1410)</f>
        <v>11090.5</v>
      </c>
      <c r="G1410" s="1" t="str">
        <f>_xlfn.XLOOKUP(A1410,bdd_V102[FINESS Géographique],bdd_V102[Validation prérequis SUN-ES],"")</f>
        <v>Oui</v>
      </c>
    </row>
    <row r="1411" spans="1:7">
      <c r="A1411" s="1">
        <v>930150057</v>
      </c>
      <c r="B1411" t="str">
        <f>_xlfn.XLOOKUP(A1411,bdd_V102[FINESS Géographique],bdd_V102[[Raison sociale ]],"")</f>
        <v>MAISON SANTE MEDICALE LES FLORALIES</v>
      </c>
      <c r="C1411" s="146">
        <f>_xlfn.XLOOKUP(A1411,bdd_V102[FINESS Géographique],bdd_V102[FINESS juridique],"")</f>
        <v>750034589</v>
      </c>
      <c r="D1411" t="str">
        <f>_xlfn.XLOOKUP(C1411,bdd_V102[FINESS juridique],bdd_V102[Raison sociale juridique],"")</f>
        <v>BTP RESIDENCES MEDICO-SOCIALES</v>
      </c>
      <c r="E1411" s="1" t="str">
        <f>_xlfn.XLOOKUP(C1411,bdd_V102[FINESS juridique],bdd_V102[[Région du FINESS juridique ]],"")</f>
        <v>ILE-DE-FRANCE</v>
      </c>
      <c r="F1411" s="1">
        <f>SUMIFS(bdd_V102[Activité combinée],bdd_V102[FINESS Géographique],A1411)</f>
        <v>14035.5</v>
      </c>
      <c r="G1411" s="1" t="str">
        <f>_xlfn.XLOOKUP(A1411,bdd_V102[FINESS Géographique],bdd_V102[Validation prérequis SUN-ES],"")</f>
        <v>Non</v>
      </c>
    </row>
    <row r="1412" spans="1:7">
      <c r="A1412" s="1">
        <v>760780676</v>
      </c>
      <c r="B1412" t="str">
        <f>_xlfn.XLOOKUP(A1412,bdd_V102[FINESS Géographique],bdd_V102[[Raison sociale ]],"")</f>
        <v>RESIDENCE CLINIQUE DU CHATEAU BLANC</v>
      </c>
      <c r="C1412" s="146">
        <f>_xlfn.XLOOKUP(A1412,bdd_V102[FINESS Géographique],bdd_V102[FINESS juridique],"")</f>
        <v>750034589</v>
      </c>
      <c r="D1412" t="str">
        <f>_xlfn.XLOOKUP(C1412,bdd_V102[FINESS juridique],bdd_V102[Raison sociale juridique],"")</f>
        <v>BTP RESIDENCES MEDICO-SOCIALES</v>
      </c>
      <c r="E1412" s="1" t="str">
        <f>_xlfn.XLOOKUP(C1412,bdd_V102[FINESS juridique],bdd_V102[[Région du FINESS juridique ]],"")</f>
        <v>ILE-DE-FRANCE</v>
      </c>
      <c r="F1412" s="1">
        <f>SUMIFS(bdd_V102[Activité combinée],bdd_V102[FINESS Géographique],A1412)</f>
        <v>5059</v>
      </c>
      <c r="G1412" s="1" t="str">
        <f>_xlfn.XLOOKUP(A1412,bdd_V102[FINESS Géographique],bdd_V102[Validation prérequis SUN-ES],"")</f>
        <v>Non</v>
      </c>
    </row>
    <row r="1413" spans="1:7">
      <c r="A1413" s="1">
        <v>330780370</v>
      </c>
      <c r="B1413" t="str">
        <f>_xlfn.XLOOKUP(A1413,bdd_V102[FINESS Géographique],bdd_V102[[Raison sociale ]],"")</f>
        <v>LES FONTAINES DE MONJOUS - SSR</v>
      </c>
      <c r="C1413" s="146">
        <f>_xlfn.XLOOKUP(A1413,bdd_V102[FINESS Géographique],bdd_V102[FINESS juridique],"")</f>
        <v>750034589</v>
      </c>
      <c r="D1413" t="str">
        <f>_xlfn.XLOOKUP(C1413,bdd_V102[FINESS juridique],bdd_V102[Raison sociale juridique],"")</f>
        <v>BTP RESIDENCES MEDICO-SOCIALES</v>
      </c>
      <c r="E1413" s="1" t="str">
        <f>_xlfn.XLOOKUP(C1413,bdd_V102[FINESS juridique],bdd_V102[[Région du FINESS juridique ]],"")</f>
        <v>ILE-DE-FRANCE</v>
      </c>
      <c r="F1413" s="1">
        <f>SUMIFS(bdd_V102[Activité combinée],bdd_V102[FINESS Géographique],A1413)</f>
        <v>6277.5</v>
      </c>
      <c r="G1413" s="1" t="str">
        <f>_xlfn.XLOOKUP(A1413,bdd_V102[FINESS Géographique],bdd_V102[Validation prérequis SUN-ES],"")</f>
        <v>Non</v>
      </c>
    </row>
    <row r="1414" spans="1:7">
      <c r="A1414" s="1">
        <v>760026674</v>
      </c>
      <c r="B1414" t="str">
        <f>_xlfn.XLOOKUP(A1414,bdd_V102[FINESS Géographique],bdd_V102[[Raison sociale ]],"")</f>
        <v>CLINIQUE OCEANE</v>
      </c>
      <c r="C1414" s="146">
        <f>_xlfn.XLOOKUP(A1414,bdd_V102[FINESS Géographique],bdd_V102[FINESS juridique],"")</f>
        <v>750035578</v>
      </c>
      <c r="D1414" t="str">
        <f>_xlfn.XLOOKUP(C1414,bdd_V102[FINESS juridique],bdd_V102[Raison sociale juridique],"")</f>
        <v>SA GENERALE DE SANTE-MEDIPSY</v>
      </c>
      <c r="E1414" s="1" t="str">
        <f>_xlfn.XLOOKUP(C1414,bdd_V102[FINESS juridique],bdd_V102[[Région du FINESS juridique ]],"")</f>
        <v>ILE-DE-FRANCE</v>
      </c>
      <c r="F1414" s="1">
        <f>SUMIFS(bdd_V102[Activité combinée],bdd_V102[FINESS Géographique],A1414)</f>
        <v>16576.5</v>
      </c>
      <c r="G1414" s="1" t="str">
        <f>_xlfn.XLOOKUP(A1414,bdd_V102[FINESS Géographique],bdd_V102[Validation prérequis SUN-ES],"")</f>
        <v>Oui</v>
      </c>
    </row>
    <row r="1415" spans="1:7">
      <c r="A1415" s="1">
        <v>560002685</v>
      </c>
      <c r="B1415" t="str">
        <f>_xlfn.XLOOKUP(A1415,bdd_V102[FINESS Géographique],bdd_V102[[Raison sociale ]],"")</f>
        <v>ETABLISSEMENT SPECIALISE KER JOIE</v>
      </c>
      <c r="C1415" s="146">
        <f>_xlfn.XLOOKUP(A1415,bdd_V102[FINESS Géographique],bdd_V102[FINESS juridique],"")</f>
        <v>750043713</v>
      </c>
      <c r="D1415" t="str">
        <f>_xlfn.XLOOKUP(C1415,bdd_V102[FINESS juridique],bdd_V102[Raison sociale juridique],"")</f>
        <v>ASSOCIATION NOTRE DAME DE JOIE</v>
      </c>
      <c r="E1415" s="1" t="str">
        <f>_xlfn.XLOOKUP(C1415,bdd_V102[FINESS juridique],bdd_V102[[Région du FINESS juridique ]],"")</f>
        <v>ILE-DE-FRANCE</v>
      </c>
      <c r="F1415" s="1">
        <f>SUMIFS(bdd_V102[Activité combinée],bdd_V102[FINESS Géographique],A1415)</f>
        <v>6833</v>
      </c>
      <c r="G1415" s="1" t="str">
        <f>_xlfn.XLOOKUP(A1415,bdd_V102[FINESS Géographique],bdd_V102[Validation prérequis SUN-ES],"")</f>
        <v>Oui</v>
      </c>
    </row>
    <row r="1416" spans="1:7">
      <c r="A1416" s="1">
        <v>310786702</v>
      </c>
      <c r="B1416" t="str">
        <f>_xlfn.XLOOKUP(A1416,bdd_V102[FINESS Géographique],bdd_V102[[Raison sociale ]],"")</f>
        <v>SSR DOMAINE DE LA CADENE TOULOUSE</v>
      </c>
      <c r="C1416" s="146">
        <f>_xlfn.XLOOKUP(A1416,bdd_V102[FINESS Géographique],bdd_V102[FINESS juridique],"")</f>
        <v>750043713</v>
      </c>
      <c r="D1416" t="str">
        <f>_xlfn.XLOOKUP(C1416,bdd_V102[FINESS juridique],bdd_V102[Raison sociale juridique],"")</f>
        <v>ASSOCIATION NOTRE DAME DE JOIE</v>
      </c>
      <c r="E1416" s="1" t="str">
        <f>_xlfn.XLOOKUP(C1416,bdd_V102[FINESS juridique],bdd_V102[[Région du FINESS juridique ]],"")</f>
        <v>ILE-DE-FRANCE</v>
      </c>
      <c r="F1416" s="1">
        <f>SUMIFS(bdd_V102[Activité combinée],bdd_V102[FINESS Géographique],A1416)</f>
        <v>22880</v>
      </c>
      <c r="G1416" s="1" t="str">
        <f>_xlfn.XLOOKUP(A1416,bdd_V102[FINESS Géographique],bdd_V102[Validation prérequis SUN-ES],"")</f>
        <v>Oui</v>
      </c>
    </row>
    <row r="1417" spans="1:7">
      <c r="A1417" s="1">
        <v>890009178</v>
      </c>
      <c r="B1417" t="str">
        <f>_xlfn.XLOOKUP(A1417,bdd_V102[FINESS Géographique],bdd_V102[[Raison sociale ]],"")</f>
        <v>HAD SUD YONNE ET BOURGOGNE NIVERNAISE</v>
      </c>
      <c r="C1417" s="146">
        <f>_xlfn.XLOOKUP(A1417,bdd_V102[FINESS Géographique],bdd_V102[FINESS juridique],"")</f>
        <v>750047367</v>
      </c>
      <c r="D1417" t="str">
        <f>_xlfn.XLOOKUP(C1417,bdd_V102[FINESS juridique],bdd_V102[Raison sociale juridique],"")</f>
        <v>SAS HAD FRANCE</v>
      </c>
      <c r="E1417" s="1" t="str">
        <f>_xlfn.XLOOKUP(C1417,bdd_V102[FINESS juridique],bdd_V102[[Région du FINESS juridique ]],"")</f>
        <v>ILE-DE-FRANCE</v>
      </c>
      <c r="F1417" s="1">
        <f>SUMIFS(bdd_V102[Activité combinée],bdd_V102[FINESS Géographique],A1417)</f>
        <v>8461.5</v>
      </c>
      <c r="G1417" s="1" t="str">
        <f>_xlfn.XLOOKUP(A1417,bdd_V102[FINESS Géographique],bdd_V102[Validation prérequis SUN-ES],"")</f>
        <v>Oui</v>
      </c>
    </row>
    <row r="1418" spans="1:7">
      <c r="A1418" s="1">
        <v>510020548</v>
      </c>
      <c r="B1418" t="str">
        <f>_xlfn.XLOOKUP(A1418,bdd_V102[FINESS Géographique],bdd_V102[[Raison sociale ]],"")</f>
        <v>HAD CHALONS-EN-CHAMPAGNE</v>
      </c>
      <c r="C1418" s="146">
        <f>_xlfn.XLOOKUP(A1418,bdd_V102[FINESS Géographique],bdd_V102[FINESS juridique],"")</f>
        <v>750047367</v>
      </c>
      <c r="D1418" t="str">
        <f>_xlfn.XLOOKUP(C1418,bdd_V102[FINESS juridique],bdd_V102[Raison sociale juridique],"")</f>
        <v>SAS HAD FRANCE</v>
      </c>
      <c r="E1418" s="1" t="str">
        <f>_xlfn.XLOOKUP(C1418,bdd_V102[FINESS juridique],bdd_V102[[Région du FINESS juridique ]],"")</f>
        <v>ILE-DE-FRANCE</v>
      </c>
      <c r="F1418" s="1">
        <f>SUMIFS(bdd_V102[Activité combinée],bdd_V102[FINESS Géographique],A1418)</f>
        <v>5846</v>
      </c>
      <c r="G1418" s="1" t="str">
        <f>_xlfn.XLOOKUP(A1418,bdd_V102[FINESS Géographique],bdd_V102[Validation prérequis SUN-ES],"")</f>
        <v>Oui</v>
      </c>
    </row>
    <row r="1419" spans="1:7">
      <c r="A1419" s="1">
        <v>520003823</v>
      </c>
      <c r="B1419" t="str">
        <f>_xlfn.XLOOKUP(A1419,bdd_V102[FINESS Géographique],bdd_V102[[Raison sociale ]],"")</f>
        <v>HAD CHAUMONT LANGRES</v>
      </c>
      <c r="C1419" s="146">
        <f>_xlfn.XLOOKUP(A1419,bdd_V102[FINESS Géographique],bdd_V102[FINESS juridique],"")</f>
        <v>750047367</v>
      </c>
      <c r="D1419" t="str">
        <f>_xlfn.XLOOKUP(C1419,bdd_V102[FINESS juridique],bdd_V102[Raison sociale juridique],"")</f>
        <v>SAS HAD FRANCE</v>
      </c>
      <c r="E1419" s="1" t="str">
        <f>_xlfn.XLOOKUP(C1419,bdd_V102[FINESS juridique],bdd_V102[[Région du FINESS juridique ]],"")</f>
        <v>ILE-DE-FRANCE</v>
      </c>
      <c r="F1419" s="1">
        <f>SUMIFS(bdd_V102[Activité combinée],bdd_V102[FINESS Géographique],A1419)</f>
        <v>5924</v>
      </c>
      <c r="G1419" s="1" t="str">
        <f>_xlfn.XLOOKUP(A1419,bdd_V102[FINESS Géographique],bdd_V102[Validation prérequis SUN-ES],"")</f>
        <v>Oui</v>
      </c>
    </row>
    <row r="1420" spans="1:7">
      <c r="A1420" s="1">
        <v>270016058</v>
      </c>
      <c r="B1420" t="str">
        <f>_xlfn.XLOOKUP(A1420,bdd_V102[FINESS Géographique],bdd_V102[[Raison sociale ]],"")</f>
        <v>HAD EURE SEINE</v>
      </c>
      <c r="C1420" s="146">
        <f>_xlfn.XLOOKUP(A1420,bdd_V102[FINESS Géographique],bdd_V102[FINESS juridique],"")</f>
        <v>750047367</v>
      </c>
      <c r="D1420" t="str">
        <f>_xlfn.XLOOKUP(C1420,bdd_V102[FINESS juridique],bdd_V102[Raison sociale juridique],"")</f>
        <v>SAS HAD FRANCE</v>
      </c>
      <c r="E1420" s="1" t="str">
        <f>_xlfn.XLOOKUP(C1420,bdd_V102[FINESS juridique],bdd_V102[[Région du FINESS juridique ]],"")</f>
        <v>ILE-DE-FRANCE</v>
      </c>
      <c r="F1420" s="1">
        <f>SUMIFS(bdd_V102[Activité combinée],bdd_V102[FINESS Géographique],A1420)</f>
        <v>5627.5</v>
      </c>
      <c r="G1420" s="1" t="str">
        <f>_xlfn.XLOOKUP(A1420,bdd_V102[FINESS Géographique],bdd_V102[Validation prérequis SUN-ES],"")</f>
        <v>Oui</v>
      </c>
    </row>
    <row r="1421" spans="1:7">
      <c r="A1421" s="1">
        <v>480001825</v>
      </c>
      <c r="B1421" t="str">
        <f>_xlfn.XLOOKUP(A1421,bdd_V102[FINESS Géographique],bdd_V102[[Raison sociale ]],"")</f>
        <v>HAD LOZERE MENDE</v>
      </c>
      <c r="C1421" s="146">
        <f>_xlfn.XLOOKUP(A1421,bdd_V102[FINESS Géographique],bdd_V102[FINESS juridique],"")</f>
        <v>750047367</v>
      </c>
      <c r="D1421" t="str">
        <f>_xlfn.XLOOKUP(C1421,bdd_V102[FINESS juridique],bdd_V102[Raison sociale juridique],"")</f>
        <v>SAS HAD FRANCE</v>
      </c>
      <c r="E1421" s="1" t="str">
        <f>_xlfn.XLOOKUP(C1421,bdd_V102[FINESS juridique],bdd_V102[[Région du FINESS juridique ]],"")</f>
        <v>ILE-DE-FRANCE</v>
      </c>
      <c r="F1421" s="1">
        <f>SUMIFS(bdd_V102[Activité combinée],bdd_V102[FINESS Géographique],A1421)</f>
        <v>6468</v>
      </c>
      <c r="G1421" s="1" t="str">
        <f>_xlfn.XLOOKUP(A1421,bdd_V102[FINESS Géographique],bdd_V102[Validation prérequis SUN-ES],"")</f>
        <v>Oui</v>
      </c>
    </row>
    <row r="1422" spans="1:7">
      <c r="A1422" s="1">
        <v>930020987</v>
      </c>
      <c r="B1422" t="str">
        <f>_xlfn.XLOOKUP(A1422,bdd_V102[FINESS Géographique],bdd_V102[[Raison sociale ]],"")</f>
        <v>CLINIQUE DES PLATANES</v>
      </c>
      <c r="C1422" s="146">
        <f>_xlfn.XLOOKUP(A1422,bdd_V102[FINESS Géographique],bdd_V102[FINESS juridique],"")</f>
        <v>750048522</v>
      </c>
      <c r="D1422" t="str">
        <f>_xlfn.XLOOKUP(C1422,bdd_V102[FINESS juridique],bdd_V102[Raison sociale juridique],"")</f>
        <v>CLINIQUE DES PLATANES</v>
      </c>
      <c r="E1422" s="1" t="str">
        <f>_xlfn.XLOOKUP(C1422,bdd_V102[FINESS juridique],bdd_V102[[Région du FINESS juridique ]],"")</f>
        <v>ILE-DE-FRANCE</v>
      </c>
      <c r="F1422" s="1">
        <f>SUMIFS(bdd_V102[Activité combinée],bdd_V102[FINESS Géographique],A1422)</f>
        <v>9065.5</v>
      </c>
      <c r="G1422" s="1" t="str">
        <f>_xlfn.XLOOKUP(A1422,bdd_V102[FINESS Géographique],bdd_V102[Validation prérequis SUN-ES],"")</f>
        <v>Oui</v>
      </c>
    </row>
    <row r="1423" spans="1:7">
      <c r="A1423" s="1">
        <v>750049561</v>
      </c>
      <c r="B1423" t="str">
        <f>_xlfn.XLOOKUP(A1423,bdd_V102[FINESS Géographique],bdd_V102[[Raison sociale ]],"")</f>
        <v>CLINIQUE DES EPINETTES</v>
      </c>
      <c r="C1423" s="146">
        <f>_xlfn.XLOOKUP(A1423,bdd_V102[FINESS Géographique],bdd_V102[FINESS juridique],"")</f>
        <v>750049553</v>
      </c>
      <c r="D1423" t="str">
        <f>_xlfn.XLOOKUP(C1423,bdd_V102[FINESS juridique],bdd_V102[Raison sociale juridique],"")</f>
        <v>SARL HOP ADDICTOLOGIE DES EPINETTES</v>
      </c>
      <c r="E1423" s="1" t="str">
        <f>_xlfn.XLOOKUP(C1423,bdd_V102[FINESS juridique],bdd_V102[[Région du FINESS juridique ]],"")</f>
        <v>ILE-DE-FRANCE</v>
      </c>
      <c r="F1423" s="1">
        <f>SUMIFS(bdd_V102[Activité combinée],bdd_V102[FINESS Géographique],A1423)</f>
        <v>10933</v>
      </c>
      <c r="G1423" s="1" t="str">
        <f>_xlfn.XLOOKUP(A1423,bdd_V102[FINESS Géographique],bdd_V102[Validation prérequis SUN-ES],"")</f>
        <v>Oui</v>
      </c>
    </row>
    <row r="1424" spans="1:7">
      <c r="A1424" s="1">
        <v>70780226</v>
      </c>
      <c r="B1424" t="str">
        <f>_xlfn.XLOOKUP(A1424,bdd_V102[FINESS Géographique],bdd_V102[[Raison sociale ]],"")</f>
        <v>SSR FILIERIS DES VANS</v>
      </c>
      <c r="C1424" s="146">
        <f>_xlfn.XLOOKUP(A1424,bdd_V102[FINESS Géographique],bdd_V102[FINESS juridique],"")</f>
        <v>750050759</v>
      </c>
      <c r="D1424" t="str">
        <f>_xlfn.XLOOKUP(C1424,bdd_V102[FINESS juridique],bdd_V102[Raison sociale juridique],"")</f>
        <v>CANSSM FILIERIS</v>
      </c>
      <c r="E1424" s="1" t="str">
        <f>_xlfn.XLOOKUP(C1424,bdd_V102[FINESS juridique],bdd_V102[[Région du FINESS juridique ]],"")</f>
        <v>ILE-DE-FRANCE</v>
      </c>
      <c r="F1424" s="1">
        <f>SUMIFS(bdd_V102[Activité combinée],bdd_V102[FINESS Géographique],A1424)</f>
        <v>7273</v>
      </c>
      <c r="G1424" s="1" t="str">
        <f>_xlfn.XLOOKUP(A1424,bdd_V102[FINESS Géographique],bdd_V102[Validation prérequis SUN-ES],"")</f>
        <v>Oui</v>
      </c>
    </row>
    <row r="1425" spans="1:7">
      <c r="A1425" s="1">
        <v>570000091</v>
      </c>
      <c r="B1425" t="str">
        <f>_xlfn.XLOOKUP(A1425,bdd_V102[FINESS Géographique],bdd_V102[[Raison sociale ]],"")</f>
        <v>HOPITAL FILIERIS DE FREYMING-MERLEBACH</v>
      </c>
      <c r="C1425" s="146">
        <f>_xlfn.XLOOKUP(A1425,bdd_V102[FINESS Géographique],bdd_V102[FINESS juridique],"")</f>
        <v>750050759</v>
      </c>
      <c r="D1425" t="str">
        <f>_xlfn.XLOOKUP(C1425,bdd_V102[FINESS juridique],bdd_V102[Raison sociale juridique],"")</f>
        <v>CANSSM FILIERIS</v>
      </c>
      <c r="E1425" s="1" t="str">
        <f>_xlfn.XLOOKUP(C1425,bdd_V102[FINESS juridique],bdd_V102[[Région du FINESS juridique ]],"")</f>
        <v>ILE-DE-FRANCE</v>
      </c>
      <c r="F1425" s="1">
        <f>SUMIFS(bdd_V102[Activité combinée],bdd_V102[FINESS Géographique],A1425)</f>
        <v>30072</v>
      </c>
      <c r="G1425" s="1" t="str">
        <f>_xlfn.XLOOKUP(A1425,bdd_V102[FINESS Géographique],bdd_V102[Validation prérequis SUN-ES],"")</f>
        <v>Oui</v>
      </c>
    </row>
    <row r="1426" spans="1:7">
      <c r="A1426" s="1">
        <v>570000448</v>
      </c>
      <c r="B1426" t="str">
        <f>_xlfn.XLOOKUP(A1426,bdd_V102[FINESS Géographique],bdd_V102[[Raison sociale ]],"")</f>
        <v>CMSC FILIERIS DE CHARLEVILLE SOUS BOIS</v>
      </c>
      <c r="C1426" s="146">
        <f>_xlfn.XLOOKUP(A1426,bdd_V102[FINESS Géographique],bdd_V102[FINESS juridique],"")</f>
        <v>750050759</v>
      </c>
      <c r="D1426" t="str">
        <f>_xlfn.XLOOKUP(C1426,bdd_V102[FINESS juridique],bdd_V102[Raison sociale juridique],"")</f>
        <v>CANSSM FILIERIS</v>
      </c>
      <c r="E1426" s="1" t="str">
        <f>_xlfn.XLOOKUP(C1426,bdd_V102[FINESS juridique],bdd_V102[[Région du FINESS juridique ]],"")</f>
        <v>ILE-DE-FRANCE</v>
      </c>
      <c r="F1426" s="1">
        <f>SUMIFS(bdd_V102[Activité combinée],bdd_V102[FINESS Géographique],A1426)</f>
        <v>8859.5</v>
      </c>
      <c r="G1426" s="1" t="str">
        <f>_xlfn.XLOOKUP(A1426,bdd_V102[FINESS Géographique],bdd_V102[Validation prérequis SUN-ES],"")</f>
        <v>Oui</v>
      </c>
    </row>
    <row r="1427" spans="1:7">
      <c r="A1427" s="1">
        <v>570015776</v>
      </c>
      <c r="B1427" t="str">
        <f>_xlfn.XLOOKUP(A1427,bdd_V102[FINESS Géographique],bdd_V102[[Raison sociale ]],"")</f>
        <v>USLD PHG FILIERIS DE CREUTZWALD</v>
      </c>
      <c r="C1427" s="146">
        <f>_xlfn.XLOOKUP(A1427,bdd_V102[FINESS Géographique],bdd_V102[FINESS juridique],"")</f>
        <v>750050759</v>
      </c>
      <c r="D1427" t="str">
        <f>_xlfn.XLOOKUP(C1427,bdd_V102[FINESS juridique],bdd_V102[Raison sociale juridique],"")</f>
        <v>CANSSM FILIERIS</v>
      </c>
      <c r="E1427" s="1" t="str">
        <f>_xlfn.XLOOKUP(C1427,bdd_V102[FINESS juridique],bdd_V102[[Région du FINESS juridique ]],"")</f>
        <v>ILE-DE-FRANCE</v>
      </c>
      <c r="F1427" s="1">
        <f>SUMIFS(bdd_V102[Activité combinée],bdd_V102[FINESS Géographique],A1427)</f>
        <v>7116</v>
      </c>
      <c r="G1427" s="1" t="str">
        <f>_xlfn.XLOOKUP(A1427,bdd_V102[FINESS Géographique],bdd_V102[Validation prérequis SUN-ES],"")</f>
        <v>Non</v>
      </c>
    </row>
    <row r="1428" spans="1:7">
      <c r="A1428" s="1">
        <v>590786984</v>
      </c>
      <c r="B1428" t="str">
        <f>_xlfn.XLOOKUP(A1428,bdd_V102[FINESS Géographique],bdd_V102[[Raison sociale ]],"")</f>
        <v>SSR FILIERIS ESCAUDAIN BOIS DE LA LOGE</v>
      </c>
      <c r="C1428" s="146">
        <f>_xlfn.XLOOKUP(A1428,bdd_V102[FINESS Géographique],bdd_V102[FINESS juridique],"")</f>
        <v>750050759</v>
      </c>
      <c r="D1428" t="str">
        <f>_xlfn.XLOOKUP(C1428,bdd_V102[FINESS juridique],bdd_V102[Raison sociale juridique],"")</f>
        <v>CANSSM FILIERIS</v>
      </c>
      <c r="E1428" s="1" t="str">
        <f>_xlfn.XLOOKUP(C1428,bdd_V102[FINESS juridique],bdd_V102[[Région du FINESS juridique ]],"")</f>
        <v>ILE-DE-FRANCE</v>
      </c>
      <c r="F1428" s="1">
        <f>SUMIFS(bdd_V102[Activité combinée],bdd_V102[FINESS Géographique],A1428)</f>
        <v>6000.5</v>
      </c>
      <c r="G1428" s="1" t="str">
        <f>_xlfn.XLOOKUP(A1428,bdd_V102[FINESS Géographique],bdd_V102[Validation prérequis SUN-ES],"")</f>
        <v>Oui</v>
      </c>
    </row>
    <row r="1429" spans="1:7">
      <c r="A1429" s="1">
        <v>590790473</v>
      </c>
      <c r="B1429" t="str">
        <f>_xlfn.XLOOKUP(A1429,bdd_V102[FINESS Géographique],bdd_V102[[Raison sociale ]],"")</f>
        <v>SSR FILIERIS LALLAING PLAINE DE SCARPE</v>
      </c>
      <c r="C1429" s="146">
        <f>_xlfn.XLOOKUP(A1429,bdd_V102[FINESS Géographique],bdd_V102[FINESS juridique],"")</f>
        <v>750050759</v>
      </c>
      <c r="D1429" t="str">
        <f>_xlfn.XLOOKUP(C1429,bdd_V102[FINESS juridique],bdd_V102[Raison sociale juridique],"")</f>
        <v>CANSSM FILIERIS</v>
      </c>
      <c r="E1429" s="1" t="str">
        <f>_xlfn.XLOOKUP(C1429,bdd_V102[FINESS juridique],bdd_V102[[Région du FINESS juridique ]],"")</f>
        <v>ILE-DE-FRANCE</v>
      </c>
      <c r="F1429" s="1">
        <f>SUMIFS(bdd_V102[Activité combinée],bdd_V102[FINESS Géographique],A1429)</f>
        <v>7177.5</v>
      </c>
      <c r="G1429" s="1" t="str">
        <f>_xlfn.XLOOKUP(A1429,bdd_V102[FINESS Géographique],bdd_V102[Validation prérequis SUN-ES],"")</f>
        <v>Oui</v>
      </c>
    </row>
    <row r="1430" spans="1:7">
      <c r="A1430" s="1">
        <v>590797346</v>
      </c>
      <c r="B1430" t="str">
        <f>_xlfn.XLOOKUP(A1430,bdd_V102[FINESS Géographique],bdd_V102[[Raison sociale ]],"")</f>
        <v>SSR FILIERIS FRESNES  JARDINS DU TEMPS</v>
      </c>
      <c r="C1430" s="146">
        <f>_xlfn.XLOOKUP(A1430,bdd_V102[FINESS Géographique],bdd_V102[FINESS juridique],"")</f>
        <v>750050759</v>
      </c>
      <c r="D1430" t="str">
        <f>_xlfn.XLOOKUP(C1430,bdd_V102[FINESS juridique],bdd_V102[Raison sociale juridique],"")</f>
        <v>CANSSM FILIERIS</v>
      </c>
      <c r="E1430" s="1" t="str">
        <f>_xlfn.XLOOKUP(C1430,bdd_V102[FINESS juridique],bdd_V102[[Région du FINESS juridique ]],"")</f>
        <v>ILE-DE-FRANCE</v>
      </c>
      <c r="F1430" s="1">
        <f>SUMIFS(bdd_V102[Activité combinée],bdd_V102[FINESS Géographique],A1430)</f>
        <v>4343.5</v>
      </c>
      <c r="G1430" s="1" t="str">
        <f>_xlfn.XLOOKUP(A1430,bdd_V102[FINESS Géographique],bdd_V102[Validation prérequis SUN-ES],"")</f>
        <v>Oui</v>
      </c>
    </row>
    <row r="1431" spans="1:7">
      <c r="A1431" s="1">
        <v>620102954</v>
      </c>
      <c r="B1431" t="str">
        <f>_xlfn.XLOOKUP(A1431,bdd_V102[FINESS Géographique],bdd_V102[[Raison sociale ]],"")</f>
        <v>SSR FILIERIS BULLY LES MINES SURGEON</v>
      </c>
      <c r="C1431" s="146">
        <f>_xlfn.XLOOKUP(A1431,bdd_V102[FINESS Géographique],bdd_V102[FINESS juridique],"")</f>
        <v>750050759</v>
      </c>
      <c r="D1431" t="str">
        <f>_xlfn.XLOOKUP(C1431,bdd_V102[FINESS juridique],bdd_V102[Raison sociale juridique],"")</f>
        <v>CANSSM FILIERIS</v>
      </c>
      <c r="E1431" s="1" t="str">
        <f>_xlfn.XLOOKUP(C1431,bdd_V102[FINESS juridique],bdd_V102[[Région du FINESS juridique ]],"")</f>
        <v>ILE-DE-FRANCE</v>
      </c>
      <c r="F1431" s="1">
        <f>SUMIFS(bdd_V102[Activité combinée],bdd_V102[FINESS Géographique],A1431)</f>
        <v>6397.5</v>
      </c>
      <c r="G1431" s="1" t="str">
        <f>_xlfn.XLOOKUP(A1431,bdd_V102[FINESS Géographique],bdd_V102[Validation prérequis SUN-ES],"")</f>
        <v>Oui</v>
      </c>
    </row>
    <row r="1432" spans="1:7">
      <c r="A1432" s="1">
        <v>620106203</v>
      </c>
      <c r="B1432" t="str">
        <f>_xlfn.XLOOKUP(A1432,bdd_V102[FINESS Géographique],bdd_V102[[Raison sociale ]],"")</f>
        <v>SSR FILIERIS BRUAY  BUISSIERE ROSERAIE</v>
      </c>
      <c r="C1432" s="146">
        <f>_xlfn.XLOOKUP(A1432,bdd_V102[FINESS Géographique],bdd_V102[FINESS juridique],"")</f>
        <v>750050759</v>
      </c>
      <c r="D1432" t="str">
        <f>_xlfn.XLOOKUP(C1432,bdd_V102[FINESS juridique],bdd_V102[Raison sociale juridique],"")</f>
        <v>CANSSM FILIERIS</v>
      </c>
      <c r="E1432" s="1" t="str">
        <f>_xlfn.XLOOKUP(C1432,bdd_V102[FINESS juridique],bdd_V102[[Région du FINESS juridique ]],"")</f>
        <v>ILE-DE-FRANCE</v>
      </c>
      <c r="F1432" s="1">
        <f>SUMIFS(bdd_V102[Activité combinée],bdd_V102[FINESS Géographique],A1432)</f>
        <v>4198</v>
      </c>
      <c r="G1432" s="1" t="str">
        <f>_xlfn.XLOOKUP(A1432,bdd_V102[FINESS Géographique],bdd_V102[Validation prérequis SUN-ES],"")</f>
        <v>Oui</v>
      </c>
    </row>
    <row r="1433" spans="1:7">
      <c r="A1433" s="1">
        <v>620106625</v>
      </c>
      <c r="B1433" t="str">
        <f>_xlfn.XLOOKUP(A1433,bdd_V102[FINESS Géographique],bdd_V102[[Raison sociale ]],"")</f>
        <v>MAISON SLD LA MANAIE AUCHEL</v>
      </c>
      <c r="C1433" s="146">
        <f>_xlfn.XLOOKUP(A1433,bdd_V102[FINESS Géographique],bdd_V102[FINESS juridique],"")</f>
        <v>750050759</v>
      </c>
      <c r="D1433" t="str">
        <f>_xlfn.XLOOKUP(C1433,bdd_V102[FINESS juridique],bdd_V102[Raison sociale juridique],"")</f>
        <v>CANSSM FILIERIS</v>
      </c>
      <c r="E1433" s="1" t="str">
        <f>_xlfn.XLOOKUP(C1433,bdd_V102[FINESS juridique],bdd_V102[[Région du FINESS juridique ]],"")</f>
        <v>ILE-DE-FRANCE</v>
      </c>
      <c r="F1433" s="1">
        <f>SUMIFS(bdd_V102[Activité combinée],bdd_V102[FINESS Géographique],A1433)</f>
        <v>4290.5</v>
      </c>
      <c r="G1433" s="1" t="str">
        <f>_xlfn.XLOOKUP(A1433,bdd_V102[FINESS Géographique],bdd_V102[Validation prérequis SUN-ES],"")</f>
        <v>Non</v>
      </c>
    </row>
    <row r="1434" spans="1:7">
      <c r="A1434" s="1">
        <v>620117606</v>
      </c>
      <c r="B1434" t="str">
        <f>_xlfn.XLOOKUP(A1434,bdd_V102[FINESS Géographique],bdd_V102[[Raison sociale ]],"")</f>
        <v>SSR FILIERIS AUCHEL LA MANAIE</v>
      </c>
      <c r="C1434" s="146">
        <f>_xlfn.XLOOKUP(A1434,bdd_V102[FINESS Géographique],bdd_V102[FINESS juridique],"")</f>
        <v>750050759</v>
      </c>
      <c r="D1434" t="str">
        <f>_xlfn.XLOOKUP(C1434,bdd_V102[FINESS juridique],bdd_V102[Raison sociale juridique],"")</f>
        <v>CANSSM FILIERIS</v>
      </c>
      <c r="E1434" s="1" t="str">
        <f>_xlfn.XLOOKUP(C1434,bdd_V102[FINESS juridique],bdd_V102[[Région du FINESS juridique ]],"")</f>
        <v>ILE-DE-FRANCE</v>
      </c>
      <c r="F1434" s="1">
        <f>SUMIFS(bdd_V102[Activité combinée],bdd_V102[FINESS Géographique],A1434)</f>
        <v>3063</v>
      </c>
      <c r="G1434" s="1" t="str">
        <f>_xlfn.XLOOKUP(A1434,bdd_V102[FINESS Géographique],bdd_V102[Validation prérequis SUN-ES],"")</f>
        <v>Oui</v>
      </c>
    </row>
    <row r="1435" spans="1:7">
      <c r="A1435" s="1">
        <v>300780111</v>
      </c>
      <c r="B1435" t="str">
        <f>_xlfn.XLOOKUP(A1435,bdd_V102[FINESS Géographique],bdd_V102[[Raison sociale ]],"")</f>
        <v>SSR  LA POMAREDE FILIERIS SALLES DU GA</v>
      </c>
      <c r="C1435" s="146">
        <f>_xlfn.XLOOKUP(A1435,bdd_V102[FINESS Géographique],bdd_V102[FINESS juridique],"")</f>
        <v>750050759</v>
      </c>
      <c r="D1435" t="str">
        <f>_xlfn.XLOOKUP(C1435,bdd_V102[FINESS juridique],bdd_V102[Raison sociale juridique],"")</f>
        <v>CANSSM FILIERIS</v>
      </c>
      <c r="E1435" s="1" t="str">
        <f>_xlfn.XLOOKUP(C1435,bdd_V102[FINESS juridique],bdd_V102[[Région du FINESS juridique ]],"")</f>
        <v>ILE-DE-FRANCE</v>
      </c>
      <c r="F1435" s="1">
        <f>SUMIFS(bdd_V102[Activité combinée],bdd_V102[FINESS Géographique],A1435)</f>
        <v>7689.5</v>
      </c>
      <c r="G1435" s="1" t="str">
        <f>_xlfn.XLOOKUP(A1435,bdd_V102[FINESS Géographique],bdd_V102[Validation prérequis SUN-ES],"")</f>
        <v>Oui</v>
      </c>
    </row>
    <row r="1436" spans="1:7">
      <c r="A1436" s="1">
        <v>810000448</v>
      </c>
      <c r="B1436" t="str">
        <f>_xlfn.XLOOKUP(A1436,bdd_V102[FINESS Géographique],bdd_V102[[Raison sociale ]],"")</f>
        <v>POLYCLI FILIERIS STE BARBE CARMAUX</v>
      </c>
      <c r="C1436" s="146">
        <f>_xlfn.XLOOKUP(A1436,bdd_V102[FINESS Géographique],bdd_V102[FINESS juridique],"")</f>
        <v>750050759</v>
      </c>
      <c r="D1436" t="str">
        <f>_xlfn.XLOOKUP(C1436,bdd_V102[FINESS juridique],bdd_V102[Raison sociale juridique],"")</f>
        <v>CANSSM FILIERIS</v>
      </c>
      <c r="E1436" s="1" t="str">
        <f>_xlfn.XLOOKUP(C1436,bdd_V102[FINESS juridique],bdd_V102[[Région du FINESS juridique ]],"")</f>
        <v>ILE-DE-FRANCE</v>
      </c>
      <c r="F1436" s="1">
        <f>SUMIFS(bdd_V102[Activité combinée],bdd_V102[FINESS Géographique],A1436)</f>
        <v>12136</v>
      </c>
      <c r="G1436" s="1" t="str">
        <f>_xlfn.XLOOKUP(A1436,bdd_V102[FINESS Géographique],bdd_V102[Validation prérequis SUN-ES],"")</f>
        <v>Oui</v>
      </c>
    </row>
    <row r="1437" spans="1:7">
      <c r="A1437" s="1">
        <v>630783348</v>
      </c>
      <c r="B1437" t="str">
        <f>_xlfn.XLOOKUP(A1437,bdd_V102[FINESS Géographique],bdd_V102[[Raison sociale ]],"")</f>
        <v>CTRE REED FONCT M.GANTCHOULA</v>
      </c>
      <c r="C1437" s="146">
        <f>_xlfn.XLOOKUP(A1437,bdd_V102[FINESS Géographique],bdd_V102[FINESS juridique],"")</f>
        <v>750050916</v>
      </c>
      <c r="D1437" t="str">
        <f>_xlfn.XLOOKUP(C1437,bdd_V102[FINESS juridique],bdd_V102[Raison sociale juridique],"")</f>
        <v>FEDERATION DES APAJH</v>
      </c>
      <c r="E1437" s="1" t="str">
        <f>_xlfn.XLOOKUP(C1437,bdd_V102[FINESS juridique],bdd_V102[[Région du FINESS juridique ]],"")</f>
        <v>ILE-DE-FRANCE</v>
      </c>
      <c r="F1437" s="1">
        <f>SUMIFS(bdd_V102[Activité combinée],bdd_V102[FINESS Géographique],A1437)</f>
        <v>13175</v>
      </c>
      <c r="G1437" s="1" t="str">
        <f>_xlfn.XLOOKUP(A1437,bdd_V102[FINESS Géographique],bdd_V102[Validation prérequis SUN-ES],"")</f>
        <v>Non</v>
      </c>
    </row>
    <row r="1438" spans="1:7">
      <c r="A1438" s="1">
        <v>220000616</v>
      </c>
      <c r="B1438" t="str">
        <f>_xlfn.XLOOKUP(A1438,bdd_V102[FINESS Géographique],bdd_V102[[Raison sociale ]],"")</f>
        <v>CENTRE HOSPITALIER ST JEAN DE DIEU</v>
      </c>
      <c r="C1438" s="146">
        <f>_xlfn.XLOOKUP(A1438,bdd_V102[FINESS Géographique],bdd_V102[FINESS juridique],"")</f>
        <v>750052037</v>
      </c>
      <c r="D1438" t="str">
        <f>_xlfn.XLOOKUP(C1438,bdd_V102[FINESS juridique],bdd_V102[Raison sociale juridique],"")</f>
        <v>FONDATION SAINT JEAN DE DIEU</v>
      </c>
      <c r="E1438" s="1" t="str">
        <f>_xlfn.XLOOKUP(C1438,bdd_V102[FINESS juridique],bdd_V102[[Région du FINESS juridique ]],"")</f>
        <v>ILE-DE-FRANCE</v>
      </c>
      <c r="F1438" s="1">
        <f>SUMIFS(bdd_V102[Activité combinée],bdd_V102[FINESS Géographique],A1438)</f>
        <v>21025.25</v>
      </c>
      <c r="G1438" s="1" t="str">
        <f>_xlfn.XLOOKUP(A1438,bdd_V102[FINESS Géographique],bdd_V102[Validation prérequis SUN-ES],"")</f>
        <v>Oui</v>
      </c>
    </row>
    <row r="1439" spans="1:7">
      <c r="A1439" s="1">
        <v>220005029</v>
      </c>
      <c r="B1439" t="str">
        <f>_xlfn.XLOOKUP(A1439,bdd_V102[FINESS Géographique],bdd_V102[[Raison sociale ]],"")</f>
        <v>HÔPITAL DE JOUR LA GUERANDE</v>
      </c>
      <c r="C1439" s="146">
        <f>_xlfn.XLOOKUP(A1439,bdd_V102[FINESS Géographique],bdd_V102[FINESS juridique],"")</f>
        <v>750052037</v>
      </c>
      <c r="D1439" t="str">
        <f>_xlfn.XLOOKUP(C1439,bdd_V102[FINESS juridique],bdd_V102[Raison sociale juridique],"")</f>
        <v>FONDATION SAINT JEAN DE DIEU</v>
      </c>
      <c r="E1439" s="1" t="str">
        <f>_xlfn.XLOOKUP(C1439,bdd_V102[FINESS juridique],bdd_V102[[Région du FINESS juridique ]],"")</f>
        <v>ILE-DE-FRANCE</v>
      </c>
      <c r="F1439" s="1">
        <f>SUMIFS(bdd_V102[Activité combinée],bdd_V102[FINESS Géographique],A1439)</f>
        <v>785.75</v>
      </c>
      <c r="G1439" s="1" t="str">
        <f>_xlfn.XLOOKUP(A1439,bdd_V102[FINESS Géographique],bdd_V102[Validation prérequis SUN-ES],"")</f>
        <v>Non</v>
      </c>
    </row>
    <row r="1440" spans="1:7">
      <c r="A1440" s="1">
        <v>220012769</v>
      </c>
      <c r="B1440" t="str">
        <f>_xlfn.XLOOKUP(A1440,bdd_V102[FINESS Géographique],bdd_V102[[Raison sociale ]],"")</f>
        <v>MAISON DU JOUR INFANTO JUVENILE</v>
      </c>
      <c r="C1440" s="146">
        <f>_xlfn.XLOOKUP(A1440,bdd_V102[FINESS Géographique],bdd_V102[FINESS juridique],"")</f>
        <v>750052037</v>
      </c>
      <c r="D1440" t="str">
        <f>_xlfn.XLOOKUP(C1440,bdd_V102[FINESS juridique],bdd_V102[Raison sociale juridique],"")</f>
        <v>FONDATION SAINT JEAN DE DIEU</v>
      </c>
      <c r="E1440" s="1" t="str">
        <f>_xlfn.XLOOKUP(C1440,bdd_V102[FINESS juridique],bdd_V102[[Région du FINESS juridique ]],"")</f>
        <v>ILE-DE-FRANCE</v>
      </c>
      <c r="F1440" s="1">
        <f>SUMIFS(bdd_V102[Activité combinée],bdd_V102[FINESS Géographique],A1440)</f>
        <v>770.25</v>
      </c>
      <c r="G1440" s="1" t="str">
        <f>_xlfn.XLOOKUP(A1440,bdd_V102[FINESS Géographique],bdd_V102[Validation prérequis SUN-ES],"")</f>
        <v>Non</v>
      </c>
    </row>
    <row r="1441" spans="1:7">
      <c r="A1441" s="1">
        <v>220018402</v>
      </c>
      <c r="B1441" t="str">
        <f>_xlfn.XLOOKUP(A1441,bdd_V102[FINESS Géographique],bdd_V102[[Raison sociale ]],"")</f>
        <v>CENTRE SAINT BENOIT MENNI</v>
      </c>
      <c r="C1441" s="146">
        <f>_xlfn.XLOOKUP(A1441,bdd_V102[FINESS Géographique],bdd_V102[FINESS juridique],"")</f>
        <v>750052037</v>
      </c>
      <c r="D1441" t="str">
        <f>_xlfn.XLOOKUP(C1441,bdd_V102[FINESS juridique],bdd_V102[Raison sociale juridique],"")</f>
        <v>FONDATION SAINT JEAN DE DIEU</v>
      </c>
      <c r="E1441" s="1" t="str">
        <f>_xlfn.XLOOKUP(C1441,bdd_V102[FINESS juridique],bdd_V102[[Région du FINESS juridique ]],"")</f>
        <v>ILE-DE-FRANCE</v>
      </c>
      <c r="F1441" s="1">
        <f>SUMIFS(bdd_V102[Activité combinée],bdd_V102[FINESS Géographique],A1441)</f>
        <v>13403.5</v>
      </c>
      <c r="G1441" s="1" t="str">
        <f>_xlfn.XLOOKUP(A1441,bdd_V102[FINESS Géographique],bdd_V102[Validation prérequis SUN-ES],"")</f>
        <v>Non</v>
      </c>
    </row>
    <row r="1442" spans="1:7">
      <c r="A1442" s="1">
        <v>220018436</v>
      </c>
      <c r="B1442" t="str">
        <f>_xlfn.XLOOKUP(A1442,bdd_V102[FINESS Géographique],bdd_V102[[Raison sociale ]],"")</f>
        <v>HOPITAL DE JOUR ROSE DES VENTS</v>
      </c>
      <c r="C1442" s="146">
        <f>_xlfn.XLOOKUP(A1442,bdd_V102[FINESS Géographique],bdd_V102[FINESS juridique],"")</f>
        <v>750052037</v>
      </c>
      <c r="D1442" t="str">
        <f>_xlfn.XLOOKUP(C1442,bdd_V102[FINESS juridique],bdd_V102[Raison sociale juridique],"")</f>
        <v>FONDATION SAINT JEAN DE DIEU</v>
      </c>
      <c r="E1442" s="1" t="str">
        <f>_xlfn.XLOOKUP(C1442,bdd_V102[FINESS juridique],bdd_V102[[Région du FINESS juridique ]],"")</f>
        <v>ILE-DE-FRANCE</v>
      </c>
      <c r="F1442" s="1">
        <f>SUMIFS(bdd_V102[Activité combinée],bdd_V102[FINESS Géographique],A1442)</f>
        <v>905</v>
      </c>
      <c r="G1442" s="1" t="str">
        <f>_xlfn.XLOOKUP(A1442,bdd_V102[FINESS Géographique],bdd_V102[Validation prérequis SUN-ES],"")</f>
        <v>Non</v>
      </c>
    </row>
    <row r="1443" spans="1:7">
      <c r="A1443" s="1">
        <v>220018444</v>
      </c>
      <c r="B1443" t="str">
        <f>_xlfn.XLOOKUP(A1443,bdd_V102[FINESS Géographique],bdd_V102[[Raison sociale ]],"")</f>
        <v>HOPITAL DE JOUR L'IROISE</v>
      </c>
      <c r="C1443" s="146">
        <f>_xlfn.XLOOKUP(A1443,bdd_V102[FINESS Géographique],bdd_V102[FINESS juridique],"")</f>
        <v>750052037</v>
      </c>
      <c r="D1443" t="str">
        <f>_xlfn.XLOOKUP(C1443,bdd_V102[FINESS juridique],bdd_V102[Raison sociale juridique],"")</f>
        <v>FONDATION SAINT JEAN DE DIEU</v>
      </c>
      <c r="E1443" s="1" t="str">
        <f>_xlfn.XLOOKUP(C1443,bdd_V102[FINESS juridique],bdd_V102[[Région du FINESS juridique ]],"")</f>
        <v>ILE-DE-FRANCE</v>
      </c>
      <c r="F1443" s="1">
        <f>SUMIFS(bdd_V102[Activité combinée],bdd_V102[FINESS Géographique],A1443)</f>
        <v>759</v>
      </c>
      <c r="G1443" s="1" t="str">
        <f>_xlfn.XLOOKUP(A1443,bdd_V102[FINESS Géographique],bdd_V102[Validation prérequis SUN-ES],"")</f>
        <v>Non</v>
      </c>
    </row>
    <row r="1444" spans="1:7">
      <c r="A1444" s="1">
        <v>220018873</v>
      </c>
      <c r="B1444" t="str">
        <f>_xlfn.XLOOKUP(A1444,bdd_V102[FINESS Géographique],bdd_V102[[Raison sociale ]],"")</f>
        <v>SERVICE PSYCHIATRIE ACCUEIL ET LIAISON</v>
      </c>
      <c r="C1444" s="146">
        <f>_xlfn.XLOOKUP(A1444,bdd_V102[FINESS Géographique],bdd_V102[FINESS juridique],"")</f>
        <v>750052037</v>
      </c>
      <c r="D1444" t="str">
        <f>_xlfn.XLOOKUP(C1444,bdd_V102[FINESS juridique],bdd_V102[Raison sociale juridique],"")</f>
        <v>FONDATION SAINT JEAN DE DIEU</v>
      </c>
      <c r="E1444" s="1" t="str">
        <f>_xlfn.XLOOKUP(C1444,bdd_V102[FINESS juridique],bdd_V102[[Région du FINESS juridique ]],"")</f>
        <v>ILE-DE-FRANCE</v>
      </c>
      <c r="F1444" s="1">
        <f>SUMIFS(bdd_V102[Activité combinée],bdd_V102[FINESS Géographique],A1444)</f>
        <v>752</v>
      </c>
      <c r="G1444" s="1" t="str">
        <f>_xlfn.XLOOKUP(A1444,bdd_V102[FINESS Géographique],bdd_V102[Validation prérequis SUN-ES],"")</f>
        <v>Non</v>
      </c>
    </row>
    <row r="1445" spans="1:7">
      <c r="A1445" s="1">
        <v>220019574</v>
      </c>
      <c r="B1445" t="str">
        <f>_xlfn.XLOOKUP(A1445,bdd_V102[FINESS Géographique],bdd_V102[[Raison sociale ]],"")</f>
        <v>HOPITAL DE JOUR ADOLESCENTS L'OLIVIER</v>
      </c>
      <c r="C1445" s="146">
        <f>_xlfn.XLOOKUP(A1445,bdd_V102[FINESS Géographique],bdd_V102[FINESS juridique],"")</f>
        <v>750052037</v>
      </c>
      <c r="D1445" t="str">
        <f>_xlfn.XLOOKUP(C1445,bdd_V102[FINESS juridique],bdd_V102[Raison sociale juridique],"")</f>
        <v>FONDATION SAINT JEAN DE DIEU</v>
      </c>
      <c r="E1445" s="1" t="str">
        <f>_xlfn.XLOOKUP(C1445,bdd_V102[FINESS juridique],bdd_V102[[Région du FINESS juridique ]],"")</f>
        <v>ILE-DE-FRANCE</v>
      </c>
      <c r="F1445" s="1">
        <f>SUMIFS(bdd_V102[Activité combinée],bdd_V102[FINESS Géographique],A1445)</f>
        <v>489</v>
      </c>
      <c r="G1445" s="1" t="str">
        <f>_xlfn.XLOOKUP(A1445,bdd_V102[FINESS Géographique],bdd_V102[Validation prérequis SUN-ES],"")</f>
        <v>Non</v>
      </c>
    </row>
    <row r="1446" spans="1:7">
      <c r="A1446" s="1">
        <v>220020747</v>
      </c>
      <c r="B1446" t="str">
        <f>_xlfn.XLOOKUP(A1446,bdd_V102[FINESS Géographique],bdd_V102[[Raison sociale ]],"")</f>
        <v>HOPITAL DE JOUR  BROCELIANDE</v>
      </c>
      <c r="C1446" s="146">
        <f>_xlfn.XLOOKUP(A1446,bdd_V102[FINESS Géographique],bdd_V102[FINESS juridique],"")</f>
        <v>750052037</v>
      </c>
      <c r="D1446" t="str">
        <f>_xlfn.XLOOKUP(C1446,bdd_V102[FINESS juridique],bdd_V102[Raison sociale juridique],"")</f>
        <v>FONDATION SAINT JEAN DE DIEU</v>
      </c>
      <c r="E1446" s="1" t="str">
        <f>_xlfn.XLOOKUP(C1446,bdd_V102[FINESS juridique],bdd_V102[[Région du FINESS juridique ]],"")</f>
        <v>ILE-DE-FRANCE</v>
      </c>
      <c r="F1446" s="1">
        <f>SUMIFS(bdd_V102[Activité combinée],bdd_V102[FINESS Géographique],A1446)</f>
        <v>984.5</v>
      </c>
      <c r="G1446" s="1" t="str">
        <f>_xlfn.XLOOKUP(A1446,bdd_V102[FINESS Géographique],bdd_V102[Validation prérequis SUN-ES],"")</f>
        <v>Non</v>
      </c>
    </row>
    <row r="1447" spans="1:7">
      <c r="A1447" s="1">
        <v>490000601</v>
      </c>
      <c r="B1447" t="str">
        <f>_xlfn.XLOOKUP(A1447,bdd_V102[FINESS Géographique],bdd_V102[[Raison sociale ]],"")</f>
        <v>SSR LES RECOLLETS</v>
      </c>
      <c r="C1447" s="146">
        <f>_xlfn.XLOOKUP(A1447,bdd_V102[FINESS Géographique],bdd_V102[FINESS juridique],"")</f>
        <v>750052037</v>
      </c>
      <c r="D1447" t="str">
        <f>_xlfn.XLOOKUP(C1447,bdd_V102[FINESS juridique],bdd_V102[Raison sociale juridique],"")</f>
        <v>FONDATION SAINT JEAN DE DIEU</v>
      </c>
      <c r="E1447" s="1" t="str">
        <f>_xlfn.XLOOKUP(C1447,bdd_V102[FINESS juridique],bdd_V102[[Région du FINESS juridique ]],"")</f>
        <v>ILE-DE-FRANCE</v>
      </c>
      <c r="F1447" s="1">
        <f>SUMIFS(bdd_V102[Activité combinée],bdd_V102[FINESS Géographique],A1447)</f>
        <v>5628.5</v>
      </c>
      <c r="G1447" s="1" t="str">
        <f>_xlfn.XLOOKUP(A1447,bdd_V102[FINESS Géographique],bdd_V102[Validation prérequis SUN-ES],"")</f>
        <v>Oui</v>
      </c>
    </row>
    <row r="1448" spans="1:7">
      <c r="A1448" s="1">
        <v>850002130</v>
      </c>
      <c r="B1448" t="str">
        <f>_xlfn.XLOOKUP(A1448,bdd_V102[FINESS Géographique],bdd_V102[[Raison sociale ]],"")</f>
        <v>SSR LES METIVES LA ROCHE SUR YON</v>
      </c>
      <c r="C1448" s="146">
        <f>_xlfn.XLOOKUP(A1448,bdd_V102[FINESS Géographique],bdd_V102[FINESS juridique],"")</f>
        <v>750054157</v>
      </c>
      <c r="D1448" t="str">
        <f>_xlfn.XLOOKUP(C1448,bdd_V102[FINESS juridique],bdd_V102[Raison sociale juridique],"")</f>
        <v>OPPELIA</v>
      </c>
      <c r="E1448" s="1" t="str">
        <f>_xlfn.XLOOKUP(C1448,bdd_V102[FINESS juridique],bdd_V102[[Région du FINESS juridique ]],"")</f>
        <v>ILE-DE-FRANCE</v>
      </c>
      <c r="F1448" s="1">
        <f>SUMIFS(bdd_V102[Activité combinée],bdd_V102[FINESS Géographique],A1448)</f>
        <v>1110</v>
      </c>
      <c r="G1448" s="1" t="str">
        <f>_xlfn.XLOOKUP(A1448,bdd_V102[FINESS Géographique],bdd_V102[Validation prérequis SUN-ES],"")</f>
        <v>Oui</v>
      </c>
    </row>
    <row r="1449" spans="1:7">
      <c r="A1449" s="1">
        <v>850005224</v>
      </c>
      <c r="B1449" t="str">
        <f>_xlfn.XLOOKUP(A1449,bdd_V102[FINESS Géographique],bdd_V102[[Raison sociale ]],"")</f>
        <v>SSR LES METIVES LES SABLES D OLONNE</v>
      </c>
      <c r="C1449" s="146">
        <f>_xlfn.XLOOKUP(A1449,bdd_V102[FINESS Géographique],bdd_V102[FINESS juridique],"")</f>
        <v>750054157</v>
      </c>
      <c r="D1449" t="str">
        <f>_xlfn.XLOOKUP(C1449,bdd_V102[FINESS juridique],bdd_V102[Raison sociale juridique],"")</f>
        <v>OPPELIA</v>
      </c>
      <c r="E1449" s="1" t="str">
        <f>_xlfn.XLOOKUP(C1449,bdd_V102[FINESS juridique],bdd_V102[[Région du FINESS juridique ]],"")</f>
        <v>ILE-DE-FRANCE</v>
      </c>
      <c r="F1449" s="1">
        <f>SUMIFS(bdd_V102[Activité combinée],bdd_V102[FINESS Géographique],A1449)</f>
        <v>2920.5</v>
      </c>
      <c r="G1449" s="1" t="str">
        <f>_xlfn.XLOOKUP(A1449,bdd_V102[FINESS Géographique],bdd_V102[Validation prérequis SUN-ES],"")</f>
        <v>Oui</v>
      </c>
    </row>
    <row r="1450" spans="1:7">
      <c r="A1450" s="1">
        <v>750300766</v>
      </c>
      <c r="B1450" t="str">
        <f>_xlfn.XLOOKUP(A1450,bdd_V102[FINESS Géographique],bdd_V102[[Raison sociale ]],"")</f>
        <v>CLINIQUE BIZET</v>
      </c>
      <c r="C1450" s="146">
        <f>_xlfn.XLOOKUP(A1450,bdd_V102[FINESS Géographique],bdd_V102[FINESS juridique],"")</f>
        <v>750056145</v>
      </c>
      <c r="D1450" t="str">
        <f>_xlfn.XLOOKUP(C1450,bdd_V102[FINESS juridique],bdd_V102[Raison sociale juridique],"")</f>
        <v>SAS CENTRE MEDICO CHIRURGICAL BIZET</v>
      </c>
      <c r="E1450" s="1" t="str">
        <f>_xlfn.XLOOKUP(C1450,bdd_V102[FINESS juridique],bdd_V102[[Région du FINESS juridique ]],"")</f>
        <v>ILE-DE-FRANCE</v>
      </c>
      <c r="F1450" s="1">
        <f>SUMIFS(bdd_V102[Activité combinée],bdd_V102[FINESS Géographique],A1450)</f>
        <v>45491.5</v>
      </c>
      <c r="G1450" s="1" t="str">
        <f>_xlfn.XLOOKUP(A1450,bdd_V102[FINESS Géographique],bdd_V102[Validation prérequis SUN-ES],"")</f>
        <v>Oui</v>
      </c>
    </row>
    <row r="1451" spans="1:7">
      <c r="A1451" s="1">
        <v>750000507</v>
      </c>
      <c r="B1451" t="str">
        <f>_xlfn.XLOOKUP(A1451,bdd_V102[FINESS Géographique],bdd_V102[[Raison sociale ]],"")</f>
        <v>HOPITAL SAINTE MARIE PARIS</v>
      </c>
      <c r="C1451" s="146">
        <f>_xlfn.XLOOKUP(A1451,bdd_V102[FINESS Géographique],bdd_V102[FINESS juridique],"")</f>
        <v>750058844</v>
      </c>
      <c r="D1451" t="str">
        <f>_xlfn.XLOOKUP(C1451,bdd_V102[FINESS juridique],bdd_V102[Raison sociale juridique],"")</f>
        <v>VYV 3 ILE DE FRANCE</v>
      </c>
      <c r="E1451" s="1" t="str">
        <f>_xlfn.XLOOKUP(C1451,bdd_V102[FINESS juridique],bdd_V102[[Région du FINESS juridique ]],"")</f>
        <v>ILE-DE-FRANCE</v>
      </c>
      <c r="F1451" s="1">
        <f>SUMIFS(bdd_V102[Activité combinée],bdd_V102[FINESS Géographique],A1451)</f>
        <v>28286</v>
      </c>
      <c r="G1451" s="1" t="str">
        <f>_xlfn.XLOOKUP(A1451,bdd_V102[FINESS Géographique],bdd_V102[Validation prérequis SUN-ES],"")</f>
        <v>Oui</v>
      </c>
    </row>
    <row r="1452" spans="1:7">
      <c r="A1452" s="1">
        <v>930700018</v>
      </c>
      <c r="B1452" t="str">
        <f>_xlfn.XLOOKUP(A1452,bdd_V102[FINESS Géographique],bdd_V102[[Raison sociale ]],"")</f>
        <v>HOPITAL LA BOISSIERE</v>
      </c>
      <c r="C1452" s="146">
        <f>_xlfn.XLOOKUP(A1452,bdd_V102[FINESS Géographique],bdd_V102[FINESS juridique],"")</f>
        <v>750058844</v>
      </c>
      <c r="D1452" t="str">
        <f>_xlfn.XLOOKUP(C1452,bdd_V102[FINESS juridique],bdd_V102[Raison sociale juridique],"")</f>
        <v>VYV 3 ILE DE FRANCE</v>
      </c>
      <c r="E1452" s="1" t="str">
        <f>_xlfn.XLOOKUP(C1452,bdd_V102[FINESS juridique],bdd_V102[[Région du FINESS juridique ]],"")</f>
        <v>ILE-DE-FRANCE</v>
      </c>
      <c r="F1452" s="1">
        <f>SUMIFS(bdd_V102[Activité combinée],bdd_V102[FINESS Géographique],A1452)</f>
        <v>8227.5</v>
      </c>
      <c r="G1452" s="1" t="str">
        <f>_xlfn.XLOOKUP(A1452,bdd_V102[FINESS Géographique],bdd_V102[Validation prérequis SUN-ES],"")</f>
        <v>Oui</v>
      </c>
    </row>
    <row r="1453" spans="1:7">
      <c r="A1453" s="1">
        <v>710015587</v>
      </c>
      <c r="B1453" t="str">
        <f>_xlfn.XLOOKUP(A1453,bdd_V102[FINESS Géographique],bdd_V102[[Raison sociale ]],"")</f>
        <v>CLINIQUE LE GOUZ</v>
      </c>
      <c r="C1453" s="146">
        <f>_xlfn.XLOOKUP(A1453,bdd_V102[FINESS Géographique],bdd_V102[FINESS juridique],"")</f>
        <v>750060246</v>
      </c>
      <c r="D1453" t="str">
        <f>_xlfn.XLOOKUP(C1453,bdd_V102[FINESS juridique],bdd_V102[Raison sociale juridique],"")</f>
        <v>SAS CLINIQUE LE GOUZ</v>
      </c>
      <c r="E1453" s="1" t="str">
        <f>_xlfn.XLOOKUP(C1453,bdd_V102[FINESS juridique],bdd_V102[[Région du FINESS juridique ]],"")</f>
        <v>ILE-DE-FRANCE</v>
      </c>
      <c r="F1453" s="1">
        <f>SUMIFS(bdd_V102[Activité combinée],bdd_V102[FINESS Géographique],A1453)</f>
        <v>6072</v>
      </c>
      <c r="G1453" s="1" t="str">
        <f>_xlfn.XLOOKUP(A1453,bdd_V102[FINESS Géographique],bdd_V102[Validation prérequis SUN-ES],"")</f>
        <v>Oui</v>
      </c>
    </row>
    <row r="1454" spans="1:7">
      <c r="A1454" s="1">
        <v>750300857</v>
      </c>
      <c r="B1454" t="str">
        <f>_xlfn.XLOOKUP(A1454,bdd_V102[FINESS Géographique],bdd_V102[[Raison sociale ]],"")</f>
        <v>CLINIQUE REMUSAT</v>
      </c>
      <c r="C1454" s="146">
        <f>_xlfn.XLOOKUP(A1454,bdd_V102[FINESS Géographique],bdd_V102[FINESS juridique],"")</f>
        <v>750062218</v>
      </c>
      <c r="D1454" t="str">
        <f>_xlfn.XLOOKUP(C1454,bdd_V102[FINESS juridique],bdd_V102[Raison sociale juridique],"")</f>
        <v>SAS CLINIQUE REMUSAT</v>
      </c>
      <c r="E1454" s="1" t="str">
        <f>_xlfn.XLOOKUP(C1454,bdd_V102[FINESS juridique],bdd_V102[[Région du FINESS juridique ]],"")</f>
        <v>ILE-DE-FRANCE</v>
      </c>
      <c r="F1454" s="1">
        <f>SUMIFS(bdd_V102[Activité combinée],bdd_V102[FINESS Géographique],A1454)</f>
        <v>6402.5</v>
      </c>
      <c r="G1454" s="1" t="str">
        <f>_xlfn.XLOOKUP(A1454,bdd_V102[FINESS Géographique],bdd_V102[Validation prérequis SUN-ES],"")</f>
        <v>Oui</v>
      </c>
    </row>
    <row r="1455" spans="1:7">
      <c r="A1455" s="1">
        <v>750300121</v>
      </c>
      <c r="B1455" t="str">
        <f>_xlfn.XLOOKUP(A1455,bdd_V102[FINESS Géographique],bdd_V102[[Raison sociale ]],"")</f>
        <v>CLINIQUE SAINT JEAN DE DIEU</v>
      </c>
      <c r="C1455" s="146">
        <f>_xlfn.XLOOKUP(A1455,bdd_V102[FINESS Géographique],bdd_V102[FINESS juridique],"")</f>
        <v>750063679</v>
      </c>
      <c r="D1455" t="str">
        <f>_xlfn.XLOOKUP(C1455,bdd_V102[FINESS juridique],bdd_V102[Raison sociale juridique],"")</f>
        <v>GCS OUDINOT COGNACQ JAY</v>
      </c>
      <c r="E1455" s="1" t="str">
        <f>_xlfn.XLOOKUP(C1455,bdd_V102[FINESS juridique],bdd_V102[[Région du FINESS juridique ]],"")</f>
        <v>ILE-DE-FRANCE</v>
      </c>
      <c r="F1455" s="1">
        <f>SUMIFS(bdd_V102[Activité combinée],bdd_V102[FINESS Géographique],A1455)</f>
        <v>27307</v>
      </c>
      <c r="G1455" s="1" t="str">
        <f>_xlfn.XLOOKUP(A1455,bdd_V102[FINESS Géographique],bdd_V102[Validation prérequis SUN-ES],"")</f>
        <v>Oui</v>
      </c>
    </row>
    <row r="1456" spans="1:7">
      <c r="A1456" s="1">
        <v>750064495</v>
      </c>
      <c r="B1456" t="str">
        <f>_xlfn.XLOOKUP(A1456,bdd_V102[FINESS Géographique],bdd_V102[[Raison sociale ]],"")</f>
        <v>SSR CLINALLIANCE PARIS 13</v>
      </c>
      <c r="C1456" s="146">
        <f>_xlfn.XLOOKUP(A1456,bdd_V102[FINESS Géographique],bdd_V102[FINESS juridique],"")</f>
        <v>750064487</v>
      </c>
      <c r="D1456" t="str">
        <f>_xlfn.XLOOKUP(C1456,bdd_V102[FINESS juridique],bdd_V102[Raison sociale juridique],"")</f>
        <v>SAS CLINALLIANCE PARIS 13</v>
      </c>
      <c r="E1456" s="1" t="str">
        <f>_xlfn.XLOOKUP(C1456,bdd_V102[FINESS juridique],bdd_V102[[Région du FINESS juridique ]],"")</f>
        <v>ILE-DE-FRANCE</v>
      </c>
      <c r="F1456" s="1">
        <f>SUMIFS(bdd_V102[Activité combinée],bdd_V102[FINESS Géographique],A1456)</f>
        <v>3287</v>
      </c>
      <c r="G1456" s="1" t="str">
        <f>_xlfn.XLOOKUP(A1456,bdd_V102[FINESS Géographique],bdd_V102[Validation prérequis SUN-ES],"")</f>
        <v>Non</v>
      </c>
    </row>
    <row r="1457" spans="1:7">
      <c r="A1457" s="1">
        <v>750300915</v>
      </c>
      <c r="B1457" t="str">
        <f>_xlfn.XLOOKUP(A1457,bdd_V102[FINESS Géographique],bdd_V102[[Raison sociale ]],"")</f>
        <v>CLINIQUE INTERNATIONALE PARC MONCEAU</v>
      </c>
      <c r="C1457" s="146">
        <f>_xlfn.XLOOKUP(A1457,bdd_V102[FINESS Géographique],bdd_V102[FINESS juridique],"")</f>
        <v>750065963</v>
      </c>
      <c r="D1457" t="str">
        <f>_xlfn.XLOOKUP(C1457,bdd_V102[FINESS juridique],bdd_V102[Raison sociale juridique],"")</f>
        <v>SAS CLINIQUE INTER PARC MONCEAU</v>
      </c>
      <c r="E1457" s="1" t="str">
        <f>_xlfn.XLOOKUP(C1457,bdd_V102[FINESS juridique],bdd_V102[[Région du FINESS juridique ]],"")</f>
        <v>ILE-DE-FRANCE</v>
      </c>
      <c r="F1457" s="1">
        <f>SUMIFS(bdd_V102[Activité combinée],bdd_V102[FINESS Géographique],A1457)</f>
        <v>34786</v>
      </c>
      <c r="G1457" s="1" t="str">
        <f>_xlfn.XLOOKUP(A1457,bdd_V102[FINESS Géographique],bdd_V102[Validation prérequis SUN-ES],"")</f>
        <v>Oui</v>
      </c>
    </row>
    <row r="1458" spans="1:7">
      <c r="A1458" s="1">
        <v>750300154</v>
      </c>
      <c r="B1458" t="str">
        <f>_xlfn.XLOOKUP(A1458,bdd_V102[FINESS Géographique],bdd_V102[[Raison sociale ]],"")</f>
        <v>CLINIQUE TURIN</v>
      </c>
      <c r="C1458" s="146">
        <f>_xlfn.XLOOKUP(A1458,bdd_V102[FINESS Géographique],bdd_V102[FINESS juridique],"")</f>
        <v>750065971</v>
      </c>
      <c r="D1458" t="str">
        <f>_xlfn.XLOOKUP(C1458,bdd_V102[FINESS juridique],bdd_V102[Raison sociale juridique],"")</f>
        <v>SAS CLINIQUE TURIN</v>
      </c>
      <c r="E1458" s="1" t="str">
        <f>_xlfn.XLOOKUP(C1458,bdd_V102[FINESS juridique],bdd_V102[[Région du FINESS juridique ]],"")</f>
        <v>ILE-DE-FRANCE</v>
      </c>
      <c r="F1458" s="1">
        <f>SUMIFS(bdd_V102[Activité combinée],bdd_V102[FINESS Géographique],A1458)</f>
        <v>58565.5</v>
      </c>
      <c r="G1458" s="1" t="str">
        <f>_xlfn.XLOOKUP(A1458,bdd_V102[FINESS Géographique],bdd_V102[Validation prérequis SUN-ES],"")</f>
        <v>Oui</v>
      </c>
    </row>
    <row r="1459" spans="1:7">
      <c r="A1459" s="1">
        <v>750064461</v>
      </c>
      <c r="B1459" t="str">
        <f>_xlfn.XLOOKUP(A1459,bdd_V102[FINESS Géographique],bdd_V102[[Raison sociale ]],"")</f>
        <v>HDJ HPA-SSR ADDICTO PARIS 13</v>
      </c>
      <c r="C1459" s="146">
        <f>_xlfn.XLOOKUP(A1459,bdd_V102[FINESS Géographique],bdd_V102[FINESS juridique],"")</f>
        <v>750066235</v>
      </c>
      <c r="D1459" t="str">
        <f>_xlfn.XLOOKUP(C1459,bdd_V102[FINESS juridique],bdd_V102[Raison sociale juridique],"")</f>
        <v>HPA SSR ADDICTO PARIS 13</v>
      </c>
      <c r="E1459" s="1" t="str">
        <f>_xlfn.XLOOKUP(C1459,bdd_V102[FINESS juridique],bdd_V102[[Région du FINESS juridique ]],"")</f>
        <v>ILE-DE-FRANCE</v>
      </c>
      <c r="F1459" s="1">
        <f>SUMIFS(bdd_V102[Activité combinée],bdd_V102[FINESS Géographique],A1459)</f>
        <v>4159</v>
      </c>
      <c r="G1459" s="1" t="str">
        <f>_xlfn.XLOOKUP(A1459,bdd_V102[FINESS Géographique],bdd_V102[Validation prérequis SUN-ES],"")</f>
        <v>Oui</v>
      </c>
    </row>
    <row r="1460" spans="1:7">
      <c r="A1460" s="1">
        <v>750064479</v>
      </c>
      <c r="B1460" t="str">
        <f>_xlfn.XLOOKUP(A1460,bdd_V102[FINESS Géographique],bdd_V102[[Raison sociale ]],"")</f>
        <v>HPA-SSR ADDICTO PARIS 15</v>
      </c>
      <c r="C1460" s="146">
        <f>_xlfn.XLOOKUP(A1460,bdd_V102[FINESS Géographique],bdd_V102[FINESS juridique],"")</f>
        <v>750066243</v>
      </c>
      <c r="D1460" t="str">
        <f>_xlfn.XLOOKUP(C1460,bdd_V102[FINESS juridique],bdd_V102[Raison sociale juridique],"")</f>
        <v>HPA-SSR ADDICTO PARIS 15</v>
      </c>
      <c r="E1460" s="1" t="str">
        <f>_xlfn.XLOOKUP(C1460,bdd_V102[FINESS juridique],bdd_V102[[Région du FINESS juridique ]],"")</f>
        <v>ILE-DE-FRANCE</v>
      </c>
      <c r="F1460" s="1">
        <f>SUMIFS(bdd_V102[Activité combinée],bdd_V102[FINESS Géographique],A1460)</f>
        <v>591</v>
      </c>
      <c r="G1460" s="1" t="str">
        <f>_xlfn.XLOOKUP(A1460,bdd_V102[FINESS Géographique],bdd_V102[Validation prérequis SUN-ES],"")</f>
        <v>Non</v>
      </c>
    </row>
    <row r="1461" spans="1:7">
      <c r="A1461" s="1">
        <v>420790081</v>
      </c>
      <c r="B1461" t="str">
        <f>_xlfn.XLOOKUP(A1461,bdd_V102[FINESS Géographique],bdd_V102[[Raison sociale ]],"")</f>
        <v>KORIAN LE CLOS MONTAIGNE</v>
      </c>
      <c r="C1461" s="146">
        <f>_xlfn.XLOOKUP(A1461,bdd_V102[FINESS Géographique],bdd_V102[FINESS juridique],"")</f>
        <v>750071292</v>
      </c>
      <c r="D1461" t="str">
        <f>_xlfn.XLOOKUP(C1461,bdd_V102[FINESS juridique],bdd_V102[Raison sociale juridique],"")</f>
        <v>SAS INICEA HOLDING</v>
      </c>
      <c r="E1461" s="1" t="str">
        <f>_xlfn.XLOOKUP(C1461,bdd_V102[FINESS juridique],bdd_V102[[Région du FINESS juridique ]],"")</f>
        <v>ILE-DE-FRANCE</v>
      </c>
      <c r="F1461" s="1">
        <f>SUMIFS(bdd_V102[Activité combinée],bdd_V102[FINESS Géographique],A1461)</f>
        <v>12436.5</v>
      </c>
      <c r="G1461" s="1" t="str">
        <f>_xlfn.XLOOKUP(A1461,bdd_V102[FINESS Géographique],bdd_V102[Validation prérequis SUN-ES],"")</f>
        <v>Oui</v>
      </c>
    </row>
    <row r="1462" spans="1:7">
      <c r="A1462" s="1">
        <v>830215919</v>
      </c>
      <c r="B1462" t="str">
        <f>_xlfn.XLOOKUP(A1462,bdd_V102[FINESS Géographique],bdd_V102[[Raison sociale ]],"")</f>
        <v>CLINIQUE VAL DU FENOUILLET</v>
      </c>
      <c r="C1462" s="146">
        <f>_xlfn.XLOOKUP(A1462,bdd_V102[FINESS Géographique],bdd_V102[FINESS juridique],"")</f>
        <v>750071292</v>
      </c>
      <c r="D1462" t="str">
        <f>_xlfn.XLOOKUP(C1462,bdd_V102[FINESS juridique],bdd_V102[Raison sociale juridique],"")</f>
        <v>SAS INICEA HOLDING</v>
      </c>
      <c r="E1462" s="1" t="str">
        <f>_xlfn.XLOOKUP(C1462,bdd_V102[FINESS juridique],bdd_V102[[Région du FINESS juridique ]],"")</f>
        <v>ILE-DE-FRANCE</v>
      </c>
      <c r="F1462" s="1">
        <f>SUMIFS(bdd_V102[Activité combinée],bdd_V102[FINESS Géographique],A1462)</f>
        <v>15757.5</v>
      </c>
      <c r="G1462" s="1" t="str">
        <f>_xlfn.XLOOKUP(A1462,bdd_V102[FINESS Géographique],bdd_V102[Validation prérequis SUN-ES],"")</f>
        <v>Oui</v>
      </c>
    </row>
    <row r="1463" spans="1:7">
      <c r="A1463" s="1">
        <v>750301137</v>
      </c>
      <c r="B1463" t="str">
        <f>_xlfn.XLOOKUP(A1463,bdd_V102[FINESS Géographique],bdd_V102[[Raison sociale ]],"")</f>
        <v>CLINIQUE CHIRURG ALLERAY LABROUSTE</v>
      </c>
      <c r="C1463" s="146">
        <f>_xlfn.XLOOKUP(A1463,bdd_V102[FINESS Géographique],bdd_V102[FINESS juridique],"")</f>
        <v>750071870</v>
      </c>
      <c r="D1463" t="str">
        <f>_xlfn.XLOOKUP(C1463,bdd_V102[FINESS juridique],bdd_V102[Raison sociale juridique],"")</f>
        <v>SAS ALLERAY</v>
      </c>
      <c r="E1463" s="1" t="str">
        <f>_xlfn.XLOOKUP(C1463,bdd_V102[FINESS juridique],bdd_V102[[Région du FINESS juridique ]],"")</f>
        <v>ILE-DE-FRANCE</v>
      </c>
      <c r="F1463" s="1">
        <f>SUMIFS(bdd_V102[Activité combinée],bdd_V102[FINESS Géographique],A1463)</f>
        <v>35072.5</v>
      </c>
      <c r="G1463" s="1" t="str">
        <f>_xlfn.XLOOKUP(A1463,bdd_V102[FINESS Géographique],bdd_V102[Validation prérequis SUN-ES],"")</f>
        <v>Oui</v>
      </c>
    </row>
    <row r="1464" spans="1:7">
      <c r="A1464" s="1">
        <v>750000523</v>
      </c>
      <c r="B1464" t="str">
        <f>_xlfn.XLOOKUP(A1464,bdd_V102[FINESS Géographique],bdd_V102[[Raison sociale ]],"")</f>
        <v>GH PARIS SITE SAINT JOSEPH</v>
      </c>
      <c r="C1464" s="146">
        <f>_xlfn.XLOOKUP(A1464,bdd_V102[FINESS Géographique],bdd_V102[FINESS juridique],"")</f>
        <v>750150120</v>
      </c>
      <c r="D1464" t="str">
        <f>_xlfn.XLOOKUP(C1464,bdd_V102[FINESS juridique],bdd_V102[Raison sociale juridique],"")</f>
        <v>FONDATION HOPITAL SAINT-JOSEPH</v>
      </c>
      <c r="E1464" s="1" t="str">
        <f>_xlfn.XLOOKUP(C1464,bdd_V102[FINESS juridique],bdd_V102[[Région du FINESS juridique ]],"")</f>
        <v>ILE-DE-FRANCE</v>
      </c>
      <c r="F1464" s="1">
        <f>SUMIFS(bdd_V102[Activité combinée],bdd_V102[FINESS Géographique],A1464)</f>
        <v>289034</v>
      </c>
      <c r="G1464" s="1" t="str">
        <f>_xlfn.XLOOKUP(A1464,bdd_V102[FINESS Géographique],bdd_V102[Validation prérequis SUN-ES],"")</f>
        <v>Oui</v>
      </c>
    </row>
    <row r="1465" spans="1:7">
      <c r="A1465" s="1">
        <v>920000684</v>
      </c>
      <c r="B1465" t="str">
        <f>_xlfn.XLOOKUP(A1465,bdd_V102[FINESS Géographique],bdd_V102[[Raison sociale ]],"")</f>
        <v>HOPITAL MARIE LANNELONGUE</v>
      </c>
      <c r="C1465" s="146">
        <f>_xlfn.XLOOKUP(A1465,bdd_V102[FINESS Géographique],bdd_V102[FINESS juridique],"")</f>
        <v>750150120</v>
      </c>
      <c r="D1465" t="str">
        <f>_xlfn.XLOOKUP(C1465,bdd_V102[FINESS juridique],bdd_V102[Raison sociale juridique],"")</f>
        <v>FONDATION HOPITAL SAINT-JOSEPH</v>
      </c>
      <c r="E1465" s="1" t="str">
        <f>_xlfn.XLOOKUP(C1465,bdd_V102[FINESS juridique],bdd_V102[[Région du FINESS juridique ]],"")</f>
        <v>ILE-DE-FRANCE</v>
      </c>
      <c r="F1465" s="1">
        <f>SUMIFS(bdd_V102[Activité combinée],bdd_V102[FINESS Géographique],A1465)</f>
        <v>57653</v>
      </c>
      <c r="G1465" s="1" t="str">
        <f>_xlfn.XLOOKUP(A1465,bdd_V102[FINESS Géographique],bdd_V102[Validation prérequis SUN-ES],"")</f>
        <v>Oui</v>
      </c>
    </row>
    <row r="1466" spans="1:7">
      <c r="A1466" s="1">
        <v>750000549</v>
      </c>
      <c r="B1466" t="str">
        <f>_xlfn.XLOOKUP(A1466,bdd_V102[FINESS Géographique],bdd_V102[[Raison sociale ]],"")</f>
        <v>HOPITAL FONDATION A DE ROTHSCHILD</v>
      </c>
      <c r="C1466" s="146">
        <f>_xlfn.XLOOKUP(A1466,bdd_V102[FINESS Géographique],bdd_V102[FINESS juridique],"")</f>
        <v>750150229</v>
      </c>
      <c r="D1466" t="str">
        <f>_xlfn.XLOOKUP(C1466,bdd_V102[FINESS juridique],bdd_V102[Raison sociale juridique],"")</f>
        <v>FONDATION ADOLPHE DE ROTHSCHILD</v>
      </c>
      <c r="E1466" s="1" t="str">
        <f>_xlfn.XLOOKUP(C1466,bdd_V102[FINESS juridique],bdd_V102[[Région du FINESS juridique ]],"")</f>
        <v>ILE-DE-FRANCE</v>
      </c>
      <c r="F1466" s="1">
        <f>SUMIFS(bdd_V102[Activité combinée],bdd_V102[FINESS Géographique],A1466)</f>
        <v>85133.5</v>
      </c>
      <c r="G1466" s="1" t="str">
        <f>_xlfn.XLOOKUP(A1466,bdd_V102[FINESS Géographique],bdd_V102[Validation prérequis SUN-ES],"")</f>
        <v>Oui</v>
      </c>
    </row>
    <row r="1467" spans="1:7">
      <c r="A1467" s="1">
        <v>600100283</v>
      </c>
      <c r="B1467" t="str">
        <f>_xlfn.XLOOKUP(A1467,bdd_V102[FINESS Géographique],bdd_V102[[Raison sociale ]],"")</f>
        <v>CLINIQUE DE REEDUCATION A DE ROTHSCHIL</v>
      </c>
      <c r="C1467" s="146">
        <f>_xlfn.XLOOKUP(A1467,bdd_V102[FINESS Géographique],bdd_V102[FINESS juridique],"")</f>
        <v>750710428</v>
      </c>
      <c r="D1467" t="str">
        <f>_xlfn.XLOOKUP(C1467,bdd_V102[FINESS juridique],bdd_V102[Raison sociale juridique],"")</f>
        <v>FONDATION DE ROTHSCHILD</v>
      </c>
      <c r="E1467" s="1" t="str">
        <f>_xlfn.XLOOKUP(C1467,bdd_V102[FINESS juridique],bdd_V102[[Région du FINESS juridique ]],"")</f>
        <v>ILE-DE-FRANCE</v>
      </c>
      <c r="F1467" s="1">
        <f>SUMIFS(bdd_V102[Activité combinée],bdd_V102[FINESS Géographique],A1467)</f>
        <v>16055</v>
      </c>
      <c r="G1467" s="1" t="str">
        <f>_xlfn.XLOOKUP(A1467,bdd_V102[FINESS Géographique],bdd_V102[Validation prérequis SUN-ES],"")</f>
        <v>Oui</v>
      </c>
    </row>
    <row r="1468" spans="1:7">
      <c r="A1468" s="1">
        <v>750042830</v>
      </c>
      <c r="B1468" t="str">
        <f>_xlfn.XLOOKUP(A1468,bdd_V102[FINESS Géographique],bdd_V102[[Raison sociale ]],"")</f>
        <v>SOINS DE SUITE FONDATION ROTHSCHILD</v>
      </c>
      <c r="C1468" s="146">
        <f>_xlfn.XLOOKUP(A1468,bdd_V102[FINESS Géographique],bdd_V102[FINESS juridique],"")</f>
        <v>750710428</v>
      </c>
      <c r="D1468" t="str">
        <f>_xlfn.XLOOKUP(C1468,bdd_V102[FINESS juridique],bdd_V102[Raison sociale juridique],"")</f>
        <v>FONDATION DE ROTHSCHILD</v>
      </c>
      <c r="E1468" s="1" t="str">
        <f>_xlfn.XLOOKUP(C1468,bdd_V102[FINESS juridique],bdd_V102[[Région du FINESS juridique ]],"")</f>
        <v>ILE-DE-FRANCE</v>
      </c>
      <c r="F1468" s="1">
        <f>SUMIFS(bdd_V102[Activité combinée],bdd_V102[FINESS Géographique],A1468)</f>
        <v>9905</v>
      </c>
      <c r="G1468" s="1" t="str">
        <f>_xlfn.XLOOKUP(A1468,bdd_V102[FINESS Géographique],bdd_V102[Validation prérequis SUN-ES],"")</f>
        <v>Non</v>
      </c>
    </row>
    <row r="1469" spans="1:7">
      <c r="A1469" s="1">
        <v>750170128</v>
      </c>
      <c r="B1469" t="str">
        <f>_xlfn.XLOOKUP(A1469,bdd_V102[FINESS Géographique],bdd_V102[[Raison sociale ]],"")</f>
        <v>HOPITAL DE JOUR CENTRE SERGE LEBOVICI</v>
      </c>
      <c r="C1469" s="146">
        <f>_xlfn.XLOOKUP(A1469,bdd_V102[FINESS Géographique],bdd_V102[FINESS juridique],"")</f>
        <v>750710428</v>
      </c>
      <c r="D1469" t="str">
        <f>_xlfn.XLOOKUP(C1469,bdd_V102[FINESS juridique],bdd_V102[Raison sociale juridique],"")</f>
        <v>FONDATION DE ROTHSCHILD</v>
      </c>
      <c r="E1469" s="1" t="str">
        <f>_xlfn.XLOOKUP(C1469,bdd_V102[FINESS juridique],bdd_V102[[Région du FINESS juridique ]],"")</f>
        <v>ILE-DE-FRANCE</v>
      </c>
      <c r="F1469" s="1">
        <f>SUMIFS(bdd_V102[Activité combinée],bdd_V102[FINESS Géographique],A1469)</f>
        <v>1798.25</v>
      </c>
      <c r="G1469" s="1" t="str">
        <f>_xlfn.XLOOKUP(A1469,bdd_V102[FINESS Géographique],bdd_V102[Validation prérequis SUN-ES],"")</f>
        <v>Non</v>
      </c>
    </row>
    <row r="1470" spans="1:7">
      <c r="A1470" s="1">
        <v>750042459</v>
      </c>
      <c r="B1470" t="str">
        <f>_xlfn.XLOOKUP(A1470,bdd_V102[FINESS Géographique],bdd_V102[[Raison sociale ]],"")</f>
        <v>HAD CROIX SAINT SIMON</v>
      </c>
      <c r="C1470" s="146">
        <f>_xlfn.XLOOKUP(A1470,bdd_V102[FINESS Géographique],bdd_V102[FINESS juridique],"")</f>
        <v>750712341</v>
      </c>
      <c r="D1470" t="str">
        <f>_xlfn.XLOOKUP(C1470,bdd_V102[FINESS juridique],bdd_V102[Raison sociale juridique],"")</f>
        <v>FONDATION OEUVRE CROIX SAINT SIMON</v>
      </c>
      <c r="E1470" s="1" t="str">
        <f>_xlfn.XLOOKUP(C1470,bdd_V102[FINESS juridique],bdd_V102[[Région du FINESS juridique ]],"")</f>
        <v>ILE-DE-FRANCE</v>
      </c>
      <c r="F1470" s="1">
        <f>SUMIFS(bdd_V102[Activité combinée],bdd_V102[FINESS Géographique],A1470)</f>
        <v>61283</v>
      </c>
      <c r="G1470" s="1" t="str">
        <f>_xlfn.XLOOKUP(A1470,bdd_V102[FINESS Géographique],bdd_V102[Validation prérequis SUN-ES],"")</f>
        <v>Oui</v>
      </c>
    </row>
    <row r="1471" spans="1:7">
      <c r="A1471" s="1">
        <v>590782611</v>
      </c>
      <c r="B1471" t="str">
        <f>_xlfn.XLOOKUP(A1471,bdd_V102[FINESS Géographique],bdd_V102[[Raison sociale ]],"")</f>
        <v>SSR PEDIATRIQUE MARC SAUTELET</v>
      </c>
      <c r="C1471" s="146">
        <f>_xlfn.XLOOKUP(A1471,bdd_V102[FINESS Géographique],bdd_V102[FINESS juridique],"")</f>
        <v>750719239</v>
      </c>
      <c r="D1471" t="str">
        <f>_xlfn.XLOOKUP(C1471,bdd_V102[FINESS juridique],bdd_V102[Raison sociale juridique],"")</f>
        <v>APF FRANCE HANDICAP</v>
      </c>
      <c r="E1471" s="1" t="str">
        <f>_xlfn.XLOOKUP(C1471,bdd_V102[FINESS juridique],bdd_V102[[Région du FINESS juridique ]],"")</f>
        <v>ILE-DE-FRANCE</v>
      </c>
      <c r="F1471" s="1">
        <f>SUMIFS(bdd_V102[Activité combinée],bdd_V102[FINESS Géographique],A1471)</f>
        <v>10955.5</v>
      </c>
      <c r="G1471" s="1" t="str">
        <f>_xlfn.XLOOKUP(A1471,bdd_V102[FINESS Géographique],bdd_V102[Validation prérequis SUN-ES],"")</f>
        <v>Oui</v>
      </c>
    </row>
    <row r="1472" spans="1:7">
      <c r="A1472" s="1">
        <v>440043123</v>
      </c>
      <c r="B1472" t="str">
        <f>_xlfn.XLOOKUP(A1472,bdd_V102[FINESS Géographique],bdd_V102[[Raison sociale ]],"")</f>
        <v>ESEAN</v>
      </c>
      <c r="C1472" s="146">
        <f>_xlfn.XLOOKUP(A1472,bdd_V102[FINESS Géographique],bdd_V102[FINESS juridique],"")</f>
        <v>750719239</v>
      </c>
      <c r="D1472" t="str">
        <f>_xlfn.XLOOKUP(C1472,bdd_V102[FINESS juridique],bdd_V102[Raison sociale juridique],"")</f>
        <v>APF FRANCE HANDICAP</v>
      </c>
      <c r="E1472" s="1" t="str">
        <f>_xlfn.XLOOKUP(C1472,bdd_V102[FINESS juridique],bdd_V102[[Région du FINESS juridique ]],"")</f>
        <v>ILE-DE-FRANCE</v>
      </c>
      <c r="F1472" s="1">
        <f>SUMIFS(bdd_V102[Activité combinée],bdd_V102[FINESS Géographique],A1472)</f>
        <v>6403.5</v>
      </c>
      <c r="G1472" s="1" t="str">
        <f>_xlfn.XLOOKUP(A1472,bdd_V102[FINESS Géographique],bdd_V102[Validation prérequis SUN-ES],"")</f>
        <v>Oui</v>
      </c>
    </row>
    <row r="1473" spans="1:7">
      <c r="A1473" s="1">
        <v>490000817</v>
      </c>
      <c r="B1473" t="str">
        <f>_xlfn.XLOOKUP(A1473,bdd_V102[FINESS Géographique],bdd_V102[[Raison sociale ]],"")</f>
        <v>SSR DE MONTFAUCON MONTIGNE</v>
      </c>
      <c r="C1473" s="146">
        <f>_xlfn.XLOOKUP(A1473,bdd_V102[FINESS Géographique],bdd_V102[FINESS juridique],"")</f>
        <v>750719239</v>
      </c>
      <c r="D1473" t="str">
        <f>_xlfn.XLOOKUP(C1473,bdd_V102[FINESS juridique],bdd_V102[Raison sociale juridique],"")</f>
        <v>APF FRANCE HANDICAP</v>
      </c>
      <c r="E1473" s="1" t="str">
        <f>_xlfn.XLOOKUP(C1473,bdd_V102[FINESS juridique],bdd_V102[[Région du FINESS juridique ]],"")</f>
        <v>ILE-DE-FRANCE</v>
      </c>
      <c r="F1473" s="1">
        <f>SUMIFS(bdd_V102[Activité combinée],bdd_V102[FINESS Géographique],A1473)</f>
        <v>6411.5</v>
      </c>
      <c r="G1473" s="1" t="str">
        <f>_xlfn.XLOOKUP(A1473,bdd_V102[FINESS Géographique],bdd_V102[Validation prérequis SUN-ES],"")</f>
        <v>Oui</v>
      </c>
    </row>
    <row r="1474" spans="1:7">
      <c r="A1474" s="1">
        <v>750007668</v>
      </c>
      <c r="B1474" t="str">
        <f>_xlfn.XLOOKUP(A1474,bdd_V102[FINESS Géographique],bdd_V102[[Raison sociale ]],"")</f>
        <v>ESPACE DE TRAITEMENT ET READAPTATION</v>
      </c>
      <c r="C1474" s="146">
        <f>_xlfn.XLOOKUP(A1474,bdd_V102[FINESS Géographique],bdd_V102[FINESS juridique],"")</f>
        <v>750719270</v>
      </c>
      <c r="D1474" t="str">
        <f>_xlfn.XLOOKUP(C1474,bdd_V102[FINESS juridique],bdd_V102[Raison sociale juridique],"")</f>
        <v>ASSOCIATION LES AILES DEPLOYEES</v>
      </c>
      <c r="E1474" s="1" t="str">
        <f>_xlfn.XLOOKUP(C1474,bdd_V102[FINESS juridique],bdd_V102[[Région du FINESS juridique ]],"")</f>
        <v>ILE-DE-FRANCE</v>
      </c>
      <c r="F1474" s="1">
        <f>SUMIFS(bdd_V102[Activité combinée],bdd_V102[FINESS Géographique],A1474)</f>
        <v>2599</v>
      </c>
      <c r="G1474" s="1" t="str">
        <f>_xlfn.XLOOKUP(A1474,bdd_V102[FINESS Géographique],bdd_V102[Validation prérequis SUN-ES],"")</f>
        <v>Oui</v>
      </c>
    </row>
    <row r="1475" spans="1:7">
      <c r="A1475" s="1">
        <v>750170425</v>
      </c>
      <c r="B1475" t="str">
        <f>_xlfn.XLOOKUP(A1475,bdd_V102[FINESS Géographique],bdd_V102[[Raison sociale ]],"")</f>
        <v>ESPACE PHARE</v>
      </c>
      <c r="C1475" s="146">
        <f>_xlfn.XLOOKUP(A1475,bdd_V102[FINESS Géographique],bdd_V102[FINESS juridique],"")</f>
        <v>750719270</v>
      </c>
      <c r="D1475" t="str">
        <f>_xlfn.XLOOKUP(C1475,bdd_V102[FINESS juridique],bdd_V102[Raison sociale juridique],"")</f>
        <v>ASSOCIATION LES AILES DEPLOYEES</v>
      </c>
      <c r="E1475" s="1" t="str">
        <f>_xlfn.XLOOKUP(C1475,bdd_V102[FINESS juridique],bdd_V102[[Région du FINESS juridique ]],"")</f>
        <v>ILE-DE-FRANCE</v>
      </c>
      <c r="F1475" s="1">
        <f>SUMIFS(bdd_V102[Activité combinée],bdd_V102[FINESS Géographique],A1475)</f>
        <v>2560.75</v>
      </c>
      <c r="G1475" s="1" t="str">
        <f>_xlfn.XLOOKUP(A1475,bdd_V102[FINESS Géographique],bdd_V102[Validation prérequis SUN-ES],"")</f>
        <v>Non</v>
      </c>
    </row>
    <row r="1476" spans="1:7">
      <c r="A1476" s="1">
        <v>750170516</v>
      </c>
      <c r="B1476" t="str">
        <f>_xlfn.XLOOKUP(A1476,bdd_V102[FINESS Géographique],bdd_V102[[Raison sociale ]],"")</f>
        <v>ESPACE MOGADOR</v>
      </c>
      <c r="C1476" s="146">
        <f>_xlfn.XLOOKUP(A1476,bdd_V102[FINESS Géographique],bdd_V102[FINESS juridique],"")</f>
        <v>750719270</v>
      </c>
      <c r="D1476" t="str">
        <f>_xlfn.XLOOKUP(C1476,bdd_V102[FINESS juridique],bdd_V102[Raison sociale juridique],"")</f>
        <v>ASSOCIATION LES AILES DEPLOYEES</v>
      </c>
      <c r="E1476" s="1" t="str">
        <f>_xlfn.XLOOKUP(C1476,bdd_V102[FINESS juridique],bdd_V102[[Région du FINESS juridique ]],"")</f>
        <v>ILE-DE-FRANCE</v>
      </c>
      <c r="F1476" s="1">
        <f>SUMIFS(bdd_V102[Activité combinée],bdd_V102[FINESS Géographique],A1476)</f>
        <v>2466.5</v>
      </c>
      <c r="G1476" s="1" t="str">
        <f>_xlfn.XLOOKUP(A1476,bdd_V102[FINESS Géographique],bdd_V102[Validation prérequis SUN-ES],"")</f>
        <v>Oui</v>
      </c>
    </row>
    <row r="1477" spans="1:7">
      <c r="A1477" s="1">
        <v>750170581</v>
      </c>
      <c r="B1477" t="str">
        <f>_xlfn.XLOOKUP(A1477,bdd_V102[FINESS Géographique],bdd_V102[[Raison sociale ]],"")</f>
        <v>ESPACE ADOS</v>
      </c>
      <c r="C1477" s="146">
        <f>_xlfn.XLOOKUP(A1477,bdd_V102[FINESS Géographique],bdd_V102[FINESS juridique],"")</f>
        <v>750719270</v>
      </c>
      <c r="D1477" t="str">
        <f>_xlfn.XLOOKUP(C1477,bdd_V102[FINESS juridique],bdd_V102[Raison sociale juridique],"")</f>
        <v>ASSOCIATION LES AILES DEPLOYEES</v>
      </c>
      <c r="E1477" s="1" t="str">
        <f>_xlfn.XLOOKUP(C1477,bdd_V102[FINESS juridique],bdd_V102[[Région du FINESS juridique ]],"")</f>
        <v>ILE-DE-FRANCE</v>
      </c>
      <c r="F1477" s="1">
        <f>SUMIFS(bdd_V102[Activité combinée],bdd_V102[FINESS Géographique],A1477)</f>
        <v>1780.75</v>
      </c>
      <c r="G1477" s="1" t="str">
        <f>_xlfn.XLOOKUP(A1477,bdd_V102[FINESS Géographique],bdd_V102[Validation prérequis SUN-ES],"")</f>
        <v>Oui</v>
      </c>
    </row>
    <row r="1478" spans="1:7">
      <c r="A1478" s="1">
        <v>750510083</v>
      </c>
      <c r="B1478" t="str">
        <f>_xlfn.XLOOKUP(A1478,bdd_V102[FINESS Géographique],bdd_V102[[Raison sociale ]],"")</f>
        <v>FOYER RELAIS</v>
      </c>
      <c r="C1478" s="146">
        <f>_xlfn.XLOOKUP(A1478,bdd_V102[FINESS Géographique],bdd_V102[FINESS juridique],"")</f>
        <v>750719270</v>
      </c>
      <c r="D1478" t="str">
        <f>_xlfn.XLOOKUP(C1478,bdd_V102[FINESS juridique],bdd_V102[Raison sociale juridique],"")</f>
        <v>ASSOCIATION LES AILES DEPLOYEES</v>
      </c>
      <c r="E1478" s="1" t="str">
        <f>_xlfn.XLOOKUP(C1478,bdd_V102[FINESS juridique],bdd_V102[[Région du FINESS juridique ]],"")</f>
        <v>ILE-DE-FRANCE</v>
      </c>
      <c r="F1478" s="1">
        <f>SUMIFS(bdd_V102[Activité combinée],bdd_V102[FINESS Géographique],A1478)</f>
        <v>2348.5</v>
      </c>
      <c r="G1478" s="1" t="str">
        <f>_xlfn.XLOOKUP(A1478,bdd_V102[FINESS Géographique],bdd_V102[Validation prérequis SUN-ES],"")</f>
        <v>Non</v>
      </c>
    </row>
    <row r="1479" spans="1:7">
      <c r="A1479" s="1">
        <v>750826166</v>
      </c>
      <c r="B1479" t="str">
        <f>_xlfn.XLOOKUP(A1479,bdd_V102[FINESS Géographique],bdd_V102[[Raison sociale ]],"")</f>
        <v>ESPACE JEUNES ADULTES</v>
      </c>
      <c r="C1479" s="146">
        <f>_xlfn.XLOOKUP(A1479,bdd_V102[FINESS Géographique],bdd_V102[FINESS juridique],"")</f>
        <v>750719270</v>
      </c>
      <c r="D1479" t="str">
        <f>_xlfn.XLOOKUP(C1479,bdd_V102[FINESS juridique],bdd_V102[Raison sociale juridique],"")</f>
        <v>ASSOCIATION LES AILES DEPLOYEES</v>
      </c>
      <c r="E1479" s="1" t="str">
        <f>_xlfn.XLOOKUP(C1479,bdd_V102[FINESS juridique],bdd_V102[[Région du FINESS juridique ]],"")</f>
        <v>ILE-DE-FRANCE</v>
      </c>
      <c r="F1479" s="1">
        <f>SUMIFS(bdd_V102[Activité combinée],bdd_V102[FINESS Géographique],A1479)</f>
        <v>1917</v>
      </c>
      <c r="G1479" s="1" t="str">
        <f>_xlfn.XLOOKUP(A1479,bdd_V102[FINESS Géographique],bdd_V102[Validation prérequis SUN-ES],"")</f>
        <v>Non</v>
      </c>
    </row>
    <row r="1480" spans="1:7">
      <c r="A1480" s="1">
        <v>770510055</v>
      </c>
      <c r="B1480" t="str">
        <f>_xlfn.XLOOKUP(A1480,bdd_V102[FINESS Géographique],bdd_V102[[Raison sociale ]],"")</f>
        <v>MAISON HOSPITALIERE CHANTEMERLE</v>
      </c>
      <c r="C1480" s="146">
        <f>_xlfn.XLOOKUP(A1480,bdd_V102[FINESS Géographique],bdd_V102[FINESS juridique],"")</f>
        <v>750719270</v>
      </c>
      <c r="D1480" t="str">
        <f>_xlfn.XLOOKUP(C1480,bdd_V102[FINESS juridique],bdd_V102[Raison sociale juridique],"")</f>
        <v>ASSOCIATION LES AILES DEPLOYEES</v>
      </c>
      <c r="E1480" s="1" t="str">
        <f>_xlfn.XLOOKUP(C1480,bdd_V102[FINESS juridique],bdd_V102[[Région du FINESS juridique ]],"")</f>
        <v>ILE-DE-FRANCE</v>
      </c>
      <c r="F1480" s="1">
        <f>SUMIFS(bdd_V102[Activité combinée],bdd_V102[FINESS Géographique],A1480)</f>
        <v>8995.5</v>
      </c>
      <c r="G1480" s="1" t="str">
        <f>_xlfn.XLOOKUP(A1480,bdd_V102[FINESS Géographique],bdd_V102[Validation prérequis SUN-ES],"")</f>
        <v>Oui</v>
      </c>
    </row>
    <row r="1481" spans="1:7">
      <c r="A1481" s="1">
        <v>950006908</v>
      </c>
      <c r="B1481" t="str">
        <f>_xlfn.XLOOKUP(A1481,bdd_V102[FINESS Géographique],bdd_V102[[Raison sociale ]],"")</f>
        <v>MAISONS HOSPITALIERES DE CERGY</v>
      </c>
      <c r="C1481" s="146">
        <f>_xlfn.XLOOKUP(A1481,bdd_V102[FINESS Géographique],bdd_V102[FINESS juridique],"")</f>
        <v>750719270</v>
      </c>
      <c r="D1481" t="str">
        <f>_xlfn.XLOOKUP(C1481,bdd_V102[FINESS juridique],bdd_V102[Raison sociale juridique],"")</f>
        <v>ASSOCIATION LES AILES DEPLOYEES</v>
      </c>
      <c r="E1481" s="1" t="str">
        <f>_xlfn.XLOOKUP(C1481,bdd_V102[FINESS juridique],bdd_V102[[Région du FINESS juridique ]],"")</f>
        <v>ILE-DE-FRANCE</v>
      </c>
      <c r="F1481" s="1">
        <f>SUMIFS(bdd_V102[Activité combinée],bdd_V102[FINESS Géographique],A1481)</f>
        <v>15114</v>
      </c>
      <c r="G1481" s="1" t="str">
        <f>_xlfn.XLOOKUP(A1481,bdd_V102[FINESS Géographique],bdd_V102[Validation prérequis SUN-ES],"")</f>
        <v>Oui</v>
      </c>
    </row>
    <row r="1482" spans="1:7">
      <c r="A1482" s="1">
        <v>750170490</v>
      </c>
      <c r="B1482" t="str">
        <f>_xlfn.XLOOKUP(A1482,bdd_V102[FINESS Géographique],bdd_V102[[Raison sociale ]],"")</f>
        <v>HDJ ENTRAIDE UNIVERSITAIRE</v>
      </c>
      <c r="C1482" s="146">
        <f>_xlfn.XLOOKUP(A1482,bdd_V102[FINESS Géographique],bdd_V102[FINESS juridique],"")</f>
        <v>750719312</v>
      </c>
      <c r="D1482" t="str">
        <f>_xlfn.XLOOKUP(C1482,bdd_V102[FINESS juridique],bdd_V102[Raison sociale juridique],"")</f>
        <v>ASSOCIATION ENTRAIDE UNION</v>
      </c>
      <c r="E1482" s="1" t="str">
        <f>_xlfn.XLOOKUP(C1482,bdd_V102[FINESS juridique],bdd_V102[[Région du FINESS juridique ]],"")</f>
        <v>ILE-DE-FRANCE</v>
      </c>
      <c r="F1482" s="1">
        <f>SUMIFS(bdd_V102[Activité combinée],bdd_V102[FINESS Géographique],A1482)</f>
        <v>677.5</v>
      </c>
      <c r="G1482" s="1" t="str">
        <f>_xlfn.XLOOKUP(A1482,bdd_V102[FINESS Géographique],bdd_V102[Validation prérequis SUN-ES],"")</f>
        <v>Non</v>
      </c>
    </row>
    <row r="1483" spans="1:7">
      <c r="A1483" s="1">
        <v>20010310</v>
      </c>
      <c r="B1483" t="str">
        <f>_xlfn.XLOOKUP(A1483,bdd_V102[FINESS Géographique],bdd_V102[[Raison sociale ]],"")</f>
        <v>SSR AURORE BUCY-LE-LONG</v>
      </c>
      <c r="C1483" s="146">
        <f>_xlfn.XLOOKUP(A1483,bdd_V102[FINESS Géographique],bdd_V102[FINESS juridique],"")</f>
        <v>750719361</v>
      </c>
      <c r="D1483" t="str">
        <f>_xlfn.XLOOKUP(C1483,bdd_V102[FINESS juridique],bdd_V102[Raison sociale juridique],"")</f>
        <v>ASSOCIATION AURORE</v>
      </c>
      <c r="E1483" s="1" t="str">
        <f>_xlfn.XLOOKUP(C1483,bdd_V102[FINESS juridique],bdd_V102[[Région du FINESS juridique ]],"")</f>
        <v>ILE-DE-FRANCE</v>
      </c>
      <c r="F1483" s="1">
        <f>SUMIFS(bdd_V102[Activité combinée],bdd_V102[FINESS Géographique],A1483)</f>
        <v>2417.5</v>
      </c>
      <c r="G1483" s="1" t="str">
        <f>_xlfn.XLOOKUP(A1483,bdd_V102[FINESS Géographique],bdd_V102[Validation prérequis SUN-ES],"")</f>
        <v>Oui</v>
      </c>
    </row>
    <row r="1484" spans="1:7">
      <c r="A1484" s="1">
        <v>750170185</v>
      </c>
      <c r="B1484" t="str">
        <f>_xlfn.XLOOKUP(A1484,bdd_V102[FINESS Géographique],bdd_V102[[Raison sociale ]],"")</f>
        <v>CENTRE CEVENNES HDJ FOYER POST CURE</v>
      </c>
      <c r="C1484" s="146">
        <f>_xlfn.XLOOKUP(A1484,bdd_V102[FINESS Géographique],bdd_V102[FINESS juridique],"")</f>
        <v>750719361</v>
      </c>
      <c r="D1484" t="str">
        <f>_xlfn.XLOOKUP(C1484,bdd_V102[FINESS juridique],bdd_V102[Raison sociale juridique],"")</f>
        <v>ASSOCIATION AURORE</v>
      </c>
      <c r="E1484" s="1" t="str">
        <f>_xlfn.XLOOKUP(C1484,bdd_V102[FINESS juridique],bdd_V102[[Région du FINESS juridique ]],"")</f>
        <v>ILE-DE-FRANCE</v>
      </c>
      <c r="F1484" s="1">
        <f>SUMIFS(bdd_V102[Activité combinée],bdd_V102[FINESS Géographique],A1484)</f>
        <v>6378.5</v>
      </c>
      <c r="G1484" s="1" t="str">
        <f>_xlfn.XLOOKUP(A1484,bdd_V102[FINESS Géographique],bdd_V102[Validation prérequis SUN-ES],"")</f>
        <v>Non</v>
      </c>
    </row>
    <row r="1485" spans="1:7">
      <c r="A1485" s="1">
        <v>750170193</v>
      </c>
      <c r="B1485" t="str">
        <f>_xlfn.XLOOKUP(A1485,bdd_V102[FINESS Géographique],bdd_V102[[Raison sociale ]],"")</f>
        <v>CENTRE PSYCHOTHERAPIQUE DUTOT</v>
      </c>
      <c r="C1485" s="146">
        <f>_xlfn.XLOOKUP(A1485,bdd_V102[FINESS Géographique],bdd_V102[FINESS juridique],"")</f>
        <v>750719361</v>
      </c>
      <c r="D1485" t="str">
        <f>_xlfn.XLOOKUP(C1485,bdd_V102[FINESS juridique],bdd_V102[Raison sociale juridique],"")</f>
        <v>ASSOCIATION AURORE</v>
      </c>
      <c r="E1485" s="1" t="str">
        <f>_xlfn.XLOOKUP(C1485,bdd_V102[FINESS juridique],bdd_V102[[Région du FINESS juridique ]],"")</f>
        <v>ILE-DE-FRANCE</v>
      </c>
      <c r="F1485" s="1">
        <f>SUMIFS(bdd_V102[Activité combinée],bdd_V102[FINESS Géographique],A1485)</f>
        <v>1876</v>
      </c>
      <c r="G1485" s="1" t="str">
        <f>_xlfn.XLOOKUP(A1485,bdd_V102[FINESS Géographique],bdd_V102[Validation prérequis SUN-ES],"")</f>
        <v>Non</v>
      </c>
    </row>
    <row r="1486" spans="1:7">
      <c r="A1486" s="1">
        <v>750170201</v>
      </c>
      <c r="B1486" t="str">
        <f>_xlfn.XLOOKUP(A1486,bdd_V102[FINESS Géographique],bdd_V102[[Raison sociale ]],"")</f>
        <v>CENTRE LABRADOR</v>
      </c>
      <c r="C1486" s="146">
        <f>_xlfn.XLOOKUP(A1486,bdd_V102[FINESS Géographique],bdd_V102[FINESS juridique],"")</f>
        <v>750719361</v>
      </c>
      <c r="D1486" t="str">
        <f>_xlfn.XLOOKUP(C1486,bdd_V102[FINESS juridique],bdd_V102[Raison sociale juridique],"")</f>
        <v>ASSOCIATION AURORE</v>
      </c>
      <c r="E1486" s="1" t="str">
        <f>_xlfn.XLOOKUP(C1486,bdd_V102[FINESS juridique],bdd_V102[[Région du FINESS juridique ]],"")</f>
        <v>ILE-DE-FRANCE</v>
      </c>
      <c r="F1486" s="1">
        <f>SUMIFS(bdd_V102[Activité combinée],bdd_V102[FINESS Géographique],A1486)</f>
        <v>4828</v>
      </c>
      <c r="G1486" s="1" t="str">
        <f>_xlfn.XLOOKUP(A1486,bdd_V102[FINESS Géographique],bdd_V102[Validation prérequis SUN-ES],"")</f>
        <v>Non</v>
      </c>
    </row>
    <row r="1487" spans="1:7">
      <c r="A1487" s="1">
        <v>750150344</v>
      </c>
      <c r="B1487" t="str">
        <f>_xlfn.XLOOKUP(A1487,bdd_V102[FINESS Géographique],bdd_V102[[Raison sociale ]],"")</f>
        <v>HOPITAL PRIVE COGNACQ JAY</v>
      </c>
      <c r="C1487" s="146">
        <f>_xlfn.XLOOKUP(A1487,bdd_V102[FINESS Géographique],bdd_V102[FINESS juridique],"")</f>
        <v>750720468</v>
      </c>
      <c r="D1487" t="str">
        <f>_xlfn.XLOOKUP(C1487,bdd_V102[FINESS juridique],bdd_V102[Raison sociale juridique],"")</f>
        <v>FONDATION COGNACQ-JAY</v>
      </c>
      <c r="E1487" s="1" t="str">
        <f>_xlfn.XLOOKUP(C1487,bdd_V102[FINESS juridique],bdd_V102[[Région du FINESS juridique ]],"")</f>
        <v>ILE-DE-FRANCE</v>
      </c>
      <c r="F1487" s="1">
        <f>SUMIFS(bdd_V102[Activité combinée],bdd_V102[FINESS Géographique],A1487)</f>
        <v>19747</v>
      </c>
      <c r="G1487" s="1" t="str">
        <f>_xlfn.XLOOKUP(A1487,bdd_V102[FINESS Géographique],bdd_V102[Validation prérequis SUN-ES],"")</f>
        <v>Oui</v>
      </c>
    </row>
    <row r="1488" spans="1:7">
      <c r="A1488" s="1">
        <v>770020477</v>
      </c>
      <c r="B1488" t="str">
        <f>_xlfn.XLOOKUP(A1488,bdd_V102[FINESS Géographique],bdd_V102[[Raison sociale ]],"")</f>
        <v>HOP FORCILLES FONDATION COGNACQ JAY</v>
      </c>
      <c r="C1488" s="146">
        <f>_xlfn.XLOOKUP(A1488,bdd_V102[FINESS Géographique],bdd_V102[FINESS juridique],"")</f>
        <v>750720468</v>
      </c>
      <c r="D1488" t="str">
        <f>_xlfn.XLOOKUP(C1488,bdd_V102[FINESS juridique],bdd_V102[Raison sociale juridique],"")</f>
        <v>FONDATION COGNACQ-JAY</v>
      </c>
      <c r="E1488" s="1" t="str">
        <f>_xlfn.XLOOKUP(C1488,bdd_V102[FINESS juridique],bdd_V102[[Région du FINESS juridique ]],"")</f>
        <v>ILE-DE-FRANCE</v>
      </c>
      <c r="F1488" s="1">
        <f>SUMIFS(bdd_V102[Activité combinée],bdd_V102[FINESS Géographique],A1488)</f>
        <v>64960.5</v>
      </c>
      <c r="G1488" s="1" t="str">
        <f>_xlfn.XLOOKUP(A1488,bdd_V102[FINESS Géographique],bdd_V102[Validation prérequis SUN-ES],"")</f>
        <v>Non</v>
      </c>
    </row>
    <row r="1489" spans="1:7">
      <c r="A1489" s="1">
        <v>920000643</v>
      </c>
      <c r="B1489" t="str">
        <f>_xlfn.XLOOKUP(A1489,bdd_V102[FINESS Géographique],bdd_V102[[Raison sociale ]],"")</f>
        <v>INSTITUT FRANCO BRITANNIQUE KLEBER</v>
      </c>
      <c r="C1489" s="146">
        <f>_xlfn.XLOOKUP(A1489,bdd_V102[FINESS Géographique],bdd_V102[FINESS juridique],"")</f>
        <v>750720468</v>
      </c>
      <c r="D1489" t="str">
        <f>_xlfn.XLOOKUP(C1489,bdd_V102[FINESS juridique],bdd_V102[Raison sociale juridique],"")</f>
        <v>FONDATION COGNACQ-JAY</v>
      </c>
      <c r="E1489" s="1" t="str">
        <f>_xlfn.XLOOKUP(C1489,bdd_V102[FINESS juridique],bdd_V102[[Région du FINESS juridique ]],"")</f>
        <v>ILE-DE-FRANCE</v>
      </c>
      <c r="F1489" s="1">
        <f>SUMIFS(bdd_V102[Activité combinée],bdd_V102[FINESS Géographique],A1489)</f>
        <v>82710.5</v>
      </c>
      <c r="G1489" s="1" t="str">
        <f>_xlfn.XLOOKUP(A1489,bdd_V102[FINESS Géographique],bdd_V102[Validation prérequis SUN-ES],"")</f>
        <v>Oui</v>
      </c>
    </row>
    <row r="1490" spans="1:7">
      <c r="A1490" s="1">
        <v>750150104</v>
      </c>
      <c r="B1490" t="str">
        <f>_xlfn.XLOOKUP(A1490,bdd_V102[FINESS Géographique],bdd_V102[[Raison sociale ]],"")</f>
        <v>INSTITUT MUTUALISTE MONTSOURIS</v>
      </c>
      <c r="C1490" s="146">
        <f>_xlfn.XLOOKUP(A1490,bdd_V102[FINESS Géographique],bdd_V102[FINESS juridique],"")</f>
        <v>750720476</v>
      </c>
      <c r="D1490" t="str">
        <f>_xlfn.XLOOKUP(C1490,bdd_V102[FINESS juridique],bdd_V102[Raison sociale juridique],"")</f>
        <v>MUTUALITE FONCT PUBLIQUE ACTION SANTE</v>
      </c>
      <c r="E1490" s="1" t="str">
        <f>_xlfn.XLOOKUP(C1490,bdd_V102[FINESS juridique],bdd_V102[[Région du FINESS juridique ]],"")</f>
        <v>ILE-DE-FRANCE</v>
      </c>
      <c r="F1490" s="1">
        <f>SUMIFS(bdd_V102[Activité combinée],bdd_V102[FINESS Géographique],A1490)</f>
        <v>118870</v>
      </c>
      <c r="G1490" s="1" t="str">
        <f>_xlfn.XLOOKUP(A1490,bdd_V102[FINESS Géographique],bdd_V102[Validation prérequis SUN-ES],"")</f>
        <v>Oui</v>
      </c>
    </row>
    <row r="1491" spans="1:7">
      <c r="A1491" s="1">
        <v>920150018</v>
      </c>
      <c r="B1491" t="str">
        <f>_xlfn.XLOOKUP(A1491,bdd_V102[FINESS Géographique],bdd_V102[[Raison sociale ]],"")</f>
        <v>HOPITAL GOUIN A CLICHY</v>
      </c>
      <c r="C1491" s="146">
        <f>_xlfn.XLOOKUP(A1491,bdd_V102[FINESS Géographique],bdd_V102[FINESS juridique],"")</f>
        <v>750720492</v>
      </c>
      <c r="D1491" t="str">
        <f>_xlfn.XLOOKUP(C1491,bdd_V102[FINESS juridique],bdd_V102[Raison sociale juridique],"")</f>
        <v>SOCIETE PHILANTHROPIQUE</v>
      </c>
      <c r="E1491" s="1" t="str">
        <f>_xlfn.XLOOKUP(C1491,bdd_V102[FINESS juridique],bdd_V102[[Région du FINESS juridique ]],"")</f>
        <v>ILE-DE-FRANCE</v>
      </c>
      <c r="F1491" s="1">
        <f>SUMIFS(bdd_V102[Activité combinée],bdd_V102[FINESS Géographique],A1491)</f>
        <v>12812.5</v>
      </c>
      <c r="G1491" s="1" t="str">
        <f>_xlfn.XLOOKUP(A1491,bdd_V102[FINESS Géographique],bdd_V102[Validation prérequis SUN-ES],"")</f>
        <v>Oui</v>
      </c>
    </row>
    <row r="1492" spans="1:7">
      <c r="A1492" s="1">
        <v>510000292</v>
      </c>
      <c r="B1492" t="str">
        <f>_xlfn.XLOOKUP(A1492,bdd_V102[FINESS Géographique],bdd_V102[[Raison sociale ]],"")</f>
        <v>EHSSR STE MARTHE</v>
      </c>
      <c r="C1492" s="146">
        <f>_xlfn.XLOOKUP(A1492,bdd_V102[FINESS Géographique],bdd_V102[FINESS juridique],"")</f>
        <v>750720534</v>
      </c>
      <c r="D1492" t="str">
        <f>_xlfn.XLOOKUP(C1492,bdd_V102[FINESS juridique],bdd_V102[Raison sociale juridique],"")</f>
        <v>VIVRE ET DEVENIR VILLEPINTE ST MICHEL</v>
      </c>
      <c r="E1492" s="1" t="str">
        <f>_xlfn.XLOOKUP(C1492,bdd_V102[FINESS juridique],bdd_V102[[Région du FINESS juridique ]],"")</f>
        <v>ILE-DE-FRANCE</v>
      </c>
      <c r="F1492" s="1">
        <f>SUMIFS(bdd_V102[Activité combinée],bdd_V102[FINESS Géographique],A1492)</f>
        <v>10718.5</v>
      </c>
      <c r="G1492" s="1" t="str">
        <f>_xlfn.XLOOKUP(A1492,bdd_V102[FINESS Géographique],bdd_V102[Validation prérequis SUN-ES],"")</f>
        <v>Oui</v>
      </c>
    </row>
    <row r="1493" spans="1:7">
      <c r="A1493" s="1">
        <v>930500012</v>
      </c>
      <c r="B1493" t="str">
        <f>_xlfn.XLOOKUP(A1493,bdd_V102[FINESS Géographique],bdd_V102[[Raison sociale ]],"")</f>
        <v>ETABLISSEMENT HOSPITALIER SAINTE MARIE</v>
      </c>
      <c r="C1493" s="146">
        <f>_xlfn.XLOOKUP(A1493,bdd_V102[FINESS Géographique],bdd_V102[FINESS juridique],"")</f>
        <v>750720534</v>
      </c>
      <c r="D1493" t="str">
        <f>_xlfn.XLOOKUP(C1493,bdd_V102[FINESS juridique],bdd_V102[Raison sociale juridique],"")</f>
        <v>VIVRE ET DEVENIR VILLEPINTE ST MICHEL</v>
      </c>
      <c r="E1493" s="1" t="str">
        <f>_xlfn.XLOOKUP(C1493,bdd_V102[FINESS juridique],bdd_V102[[Région du FINESS juridique ]],"")</f>
        <v>ILE-DE-FRANCE</v>
      </c>
      <c r="F1493" s="1">
        <f>SUMIFS(bdd_V102[Activité combinée],bdd_V102[FINESS Géographique],A1493)</f>
        <v>15245</v>
      </c>
      <c r="G1493" s="1" t="str">
        <f>_xlfn.XLOOKUP(A1493,bdd_V102[FINESS Géographique],bdd_V102[Validation prérequis SUN-ES],"")</f>
        <v>Oui</v>
      </c>
    </row>
    <row r="1494" spans="1:7">
      <c r="A1494" s="1">
        <v>130806011</v>
      </c>
      <c r="B1494" t="str">
        <f>_xlfn.XLOOKUP(A1494,bdd_V102[FINESS Géographique],bdd_V102[[Raison sociale ]],"")</f>
        <v>CLINIQUE SAINT PAUL DE MAUSOLE</v>
      </c>
      <c r="C1494" s="146">
        <f>_xlfn.XLOOKUP(A1494,bdd_V102[FINESS Géographique],bdd_V102[FINESS juridique],"")</f>
        <v>750720534</v>
      </c>
      <c r="D1494" t="str">
        <f>_xlfn.XLOOKUP(C1494,bdd_V102[FINESS juridique],bdd_V102[Raison sociale juridique],"")</f>
        <v>VIVRE ET DEVENIR VILLEPINTE ST MICHEL</v>
      </c>
      <c r="E1494" s="1" t="str">
        <f>_xlfn.XLOOKUP(C1494,bdd_V102[FINESS juridique],bdd_V102[[Région du FINESS juridique ]],"")</f>
        <v>ILE-DE-FRANCE</v>
      </c>
      <c r="F1494" s="1">
        <f>SUMIFS(bdd_V102[Activité combinée],bdd_V102[FINESS Géographique],A1494)</f>
        <v>11942.5</v>
      </c>
      <c r="G1494" s="1" t="str">
        <f>_xlfn.XLOOKUP(A1494,bdd_V102[FINESS Géographique],bdd_V102[Validation prérequis SUN-ES],"")</f>
        <v>Oui</v>
      </c>
    </row>
    <row r="1495" spans="1:7">
      <c r="A1495" s="1">
        <v>380780312</v>
      </c>
      <c r="B1495" t="str">
        <f>_xlfn.XLOOKUP(A1495,bdd_V102[FINESS Géographique],bdd_V102[[Raison sociale ]],"")</f>
        <v>CLINIQUE FSEF GRENOBLE LA TRONCHE</v>
      </c>
      <c r="C1495" s="146">
        <f>_xlfn.XLOOKUP(A1495,bdd_V102[FINESS Géographique],bdd_V102[FINESS juridique],"")</f>
        <v>750720575</v>
      </c>
      <c r="D1495" t="str">
        <f>_xlfn.XLOOKUP(C1495,bdd_V102[FINESS juridique],bdd_V102[Raison sociale juridique],"")</f>
        <v>FONDATION SANTE ETUDIANTS DE FRANCE</v>
      </c>
      <c r="E1495" s="1" t="str">
        <f>_xlfn.XLOOKUP(C1495,bdd_V102[FINESS juridique],bdd_V102[[Région du FINESS juridique ]],"")</f>
        <v>ILE-DE-FRANCE</v>
      </c>
      <c r="F1495" s="1">
        <f>SUMIFS(bdd_V102[Activité combinée],bdd_V102[FINESS Géographique],A1495)</f>
        <v>25578.25</v>
      </c>
      <c r="G1495" s="1" t="str">
        <f>_xlfn.XLOOKUP(A1495,bdd_V102[FINESS Géographique],bdd_V102[Validation prérequis SUN-ES],"")</f>
        <v>Oui</v>
      </c>
    </row>
    <row r="1496" spans="1:7">
      <c r="A1496" s="1">
        <v>350002234</v>
      </c>
      <c r="B1496" t="str">
        <f>_xlfn.XLOOKUP(A1496,bdd_V102[FINESS Géographique],bdd_V102[[Raison sociale ]],"")</f>
        <v>CLINIQUE FSEF RENNES BEAULIEU</v>
      </c>
      <c r="C1496" s="146">
        <f>_xlfn.XLOOKUP(A1496,bdd_V102[FINESS Géographique],bdd_V102[FINESS juridique],"")</f>
        <v>750720575</v>
      </c>
      <c r="D1496" t="str">
        <f>_xlfn.XLOOKUP(C1496,bdd_V102[FINESS juridique],bdd_V102[Raison sociale juridique],"")</f>
        <v>FONDATION SANTE ETUDIANTS DE FRANCE</v>
      </c>
      <c r="E1496" s="1" t="str">
        <f>_xlfn.XLOOKUP(C1496,bdd_V102[FINESS juridique],bdd_V102[[Région du FINESS juridique ]],"")</f>
        <v>ILE-DE-FRANCE</v>
      </c>
      <c r="F1496" s="1">
        <f>SUMIFS(bdd_V102[Activité combinée],bdd_V102[FINESS Géographique],A1496)</f>
        <v>12440.25</v>
      </c>
      <c r="G1496" s="1" t="str">
        <f>_xlfn.XLOOKUP(A1496,bdd_V102[FINESS Géographique],bdd_V102[Validation prérequis SUN-ES],"")</f>
        <v>Oui</v>
      </c>
    </row>
    <row r="1497" spans="1:7">
      <c r="A1497" s="1">
        <v>510025471</v>
      </c>
      <c r="B1497" t="str">
        <f>_xlfn.XLOOKUP(A1497,bdd_V102[FINESS Géographique],bdd_V102[[Raison sociale ]],"")</f>
        <v>CLINIQUE FSEF VITRY-LE-FRANCOIS</v>
      </c>
      <c r="C1497" s="146">
        <f>_xlfn.XLOOKUP(A1497,bdd_V102[FINESS Géographique],bdd_V102[FINESS juridique],"")</f>
        <v>750720575</v>
      </c>
      <c r="D1497" t="str">
        <f>_xlfn.XLOOKUP(C1497,bdd_V102[FINESS juridique],bdd_V102[Raison sociale juridique],"")</f>
        <v>FONDATION SANTE ETUDIANTS DE FRANCE</v>
      </c>
      <c r="E1497" s="1" t="str">
        <f>_xlfn.XLOOKUP(C1497,bdd_V102[FINESS juridique],bdd_V102[[Région du FINESS juridique ]],"")</f>
        <v>ILE-DE-FRANCE</v>
      </c>
      <c r="F1497" s="1">
        <f>SUMIFS(bdd_V102[Activité combinée],bdd_V102[FINESS Géographique],A1497)</f>
        <v>4916.75</v>
      </c>
      <c r="G1497" s="1" t="str">
        <f>_xlfn.XLOOKUP(A1497,bdd_V102[FINESS Géographique],bdd_V102[Validation prérequis SUN-ES],"")</f>
        <v>Non</v>
      </c>
    </row>
    <row r="1498" spans="1:7">
      <c r="A1498" s="1">
        <v>590044665</v>
      </c>
      <c r="B1498" t="str">
        <f>_xlfn.XLOOKUP(A1498,bdd_V102[FINESS Géographique],bdd_V102[[Raison sociale ]],"")</f>
        <v>CLINIQUE FSEF VILLENEUVE D'ASCQ</v>
      </c>
      <c r="C1498" s="146">
        <f>_xlfn.XLOOKUP(A1498,bdd_V102[FINESS Géographique],bdd_V102[FINESS juridique],"")</f>
        <v>750720575</v>
      </c>
      <c r="D1498" t="str">
        <f>_xlfn.XLOOKUP(C1498,bdd_V102[FINESS juridique],bdd_V102[Raison sociale juridique],"")</f>
        <v>FONDATION SANTE ETUDIANTS DE FRANCE</v>
      </c>
      <c r="E1498" s="1" t="str">
        <f>_xlfn.XLOOKUP(C1498,bdd_V102[FINESS juridique],bdd_V102[[Région du FINESS juridique ]],"")</f>
        <v>ILE-DE-FRANCE</v>
      </c>
      <c r="F1498" s="1">
        <f>SUMIFS(bdd_V102[Activité combinée],bdd_V102[FINESS Géographique],A1498)</f>
        <v>6680.25</v>
      </c>
      <c r="G1498" s="1" t="str">
        <f>_xlfn.XLOOKUP(A1498,bdd_V102[FINESS Géographique],bdd_V102[Validation prérequis SUN-ES],"")</f>
        <v>Oui</v>
      </c>
    </row>
    <row r="1499" spans="1:7">
      <c r="A1499" s="1">
        <v>750140022</v>
      </c>
      <c r="B1499" t="str">
        <f>_xlfn.XLOOKUP(A1499,bdd_V102[FINESS Géographique],bdd_V102[[Raison sociale ]],"")</f>
        <v>CLINIQUE FSEF PARIS 13</v>
      </c>
      <c r="C1499" s="146">
        <f>_xlfn.XLOOKUP(A1499,bdd_V102[FINESS Géographique],bdd_V102[FINESS juridique],"")</f>
        <v>750720575</v>
      </c>
      <c r="D1499" t="str">
        <f>_xlfn.XLOOKUP(C1499,bdd_V102[FINESS juridique],bdd_V102[Raison sociale juridique],"")</f>
        <v>FONDATION SANTE ETUDIANTS DE FRANCE</v>
      </c>
      <c r="E1499" s="1" t="str">
        <f>_xlfn.XLOOKUP(C1499,bdd_V102[FINESS juridique],bdd_V102[[Région du FINESS juridique ]],"")</f>
        <v>ILE-DE-FRANCE</v>
      </c>
      <c r="F1499" s="1">
        <f>SUMIFS(bdd_V102[Activité combinée],bdd_V102[FINESS Géographique],A1499)</f>
        <v>6965.75</v>
      </c>
      <c r="G1499" s="1" t="str">
        <f>_xlfn.XLOOKUP(A1499,bdd_V102[FINESS Géographique],bdd_V102[Validation prérequis SUN-ES],"")</f>
        <v>Non</v>
      </c>
    </row>
    <row r="1500" spans="1:7">
      <c r="A1500" s="1">
        <v>750150252</v>
      </c>
      <c r="B1500" t="str">
        <f>_xlfn.XLOOKUP(A1500,bdd_V102[FINESS Géographique],bdd_V102[[Raison sociale ]],"")</f>
        <v>CLINIQUE FSEF PARIS 16</v>
      </c>
      <c r="C1500" s="146">
        <f>_xlfn.XLOOKUP(A1500,bdd_V102[FINESS Géographique],bdd_V102[FINESS juridique],"")</f>
        <v>750720575</v>
      </c>
      <c r="D1500" t="str">
        <f>_xlfn.XLOOKUP(C1500,bdd_V102[FINESS juridique],bdd_V102[Raison sociale juridique],"")</f>
        <v>FONDATION SANTE ETUDIANTS DE FRANCE</v>
      </c>
      <c r="E1500" s="1" t="str">
        <f>_xlfn.XLOOKUP(C1500,bdd_V102[FINESS juridique],bdd_V102[[Région du FINESS juridique ]],"")</f>
        <v>ILE-DE-FRANCE</v>
      </c>
      <c r="F1500" s="1">
        <f>SUMIFS(bdd_V102[Activité combinée],bdd_V102[FINESS Géographique],A1500)</f>
        <v>34207.5</v>
      </c>
      <c r="G1500" s="1" t="str">
        <f>_xlfn.XLOOKUP(A1500,bdd_V102[FINESS Géographique],bdd_V102[Validation prérequis SUN-ES],"")</f>
        <v>Non</v>
      </c>
    </row>
    <row r="1501" spans="1:7">
      <c r="A1501" s="1">
        <v>770022473</v>
      </c>
      <c r="B1501" t="str">
        <f>_xlfn.XLOOKUP(A1501,bdd_V102[FINESS Géographique],bdd_V102[[Raison sociale ]],"")</f>
        <v>CLINIQUE USLD FSEF NEUFMOUTIERS</v>
      </c>
      <c r="C1501" s="146">
        <f>_xlfn.XLOOKUP(A1501,bdd_V102[FINESS Géographique],bdd_V102[FINESS juridique],"")</f>
        <v>750720575</v>
      </c>
      <c r="D1501" t="str">
        <f>_xlfn.XLOOKUP(C1501,bdd_V102[FINESS juridique],bdd_V102[Raison sociale juridique],"")</f>
        <v>FONDATION SANTE ETUDIANTS DE FRANCE</v>
      </c>
      <c r="E1501" s="1" t="str">
        <f>_xlfn.XLOOKUP(C1501,bdd_V102[FINESS juridique],bdd_V102[[Région du FINESS juridique ]],"")</f>
        <v>ILE-DE-FRANCE</v>
      </c>
      <c r="F1501" s="1">
        <f>SUMIFS(bdd_V102[Activité combinée],bdd_V102[FINESS Géographique],A1501)</f>
        <v>1860.5</v>
      </c>
      <c r="G1501" s="1" t="str">
        <f>_xlfn.XLOOKUP(A1501,bdd_V102[FINESS Géographique],bdd_V102[Validation prérequis SUN-ES],"")</f>
        <v>Non</v>
      </c>
    </row>
    <row r="1502" spans="1:7">
      <c r="A1502" s="1">
        <v>770150027</v>
      </c>
      <c r="B1502" t="str">
        <f>_xlfn.XLOOKUP(A1502,bdd_V102[FINESS Géographique],bdd_V102[[Raison sociale ]],"")</f>
        <v>CLINIQUE FSEF NEUFMOUTIERS EN BRIE</v>
      </c>
      <c r="C1502" s="146">
        <f>_xlfn.XLOOKUP(A1502,bdd_V102[FINESS Géographique],bdd_V102[FINESS juridique],"")</f>
        <v>750720575</v>
      </c>
      <c r="D1502" t="str">
        <f>_xlfn.XLOOKUP(C1502,bdd_V102[FINESS juridique],bdd_V102[Raison sociale juridique],"")</f>
        <v>FONDATION SANTE ETUDIANTS DE FRANCE</v>
      </c>
      <c r="E1502" s="1" t="str">
        <f>_xlfn.XLOOKUP(C1502,bdd_V102[FINESS juridique],bdd_V102[[Région du FINESS juridique ]],"")</f>
        <v>ILE-DE-FRANCE</v>
      </c>
      <c r="F1502" s="1">
        <f>SUMIFS(bdd_V102[Activité combinée],bdd_V102[FINESS Géographique],A1502)</f>
        <v>11858.75</v>
      </c>
      <c r="G1502" s="1" t="str">
        <f>_xlfn.XLOOKUP(A1502,bdd_V102[FINESS Géographique],bdd_V102[Validation prérequis SUN-ES],"")</f>
        <v>Oui</v>
      </c>
    </row>
    <row r="1503" spans="1:7">
      <c r="A1503" s="1">
        <v>910150077</v>
      </c>
      <c r="B1503" t="str">
        <f>_xlfn.XLOOKUP(A1503,bdd_V102[FINESS Géographique],bdd_V102[[Raison sociale ]],"")</f>
        <v>CLINIQUE FSEF VRENNES JARCY</v>
      </c>
      <c r="C1503" s="146">
        <f>_xlfn.XLOOKUP(A1503,bdd_V102[FINESS Géographique],bdd_V102[FINESS juridique],"")</f>
        <v>750720575</v>
      </c>
      <c r="D1503" t="str">
        <f>_xlfn.XLOOKUP(C1503,bdd_V102[FINESS juridique],bdd_V102[Raison sociale juridique],"")</f>
        <v>FONDATION SANTE ETUDIANTS DE FRANCE</v>
      </c>
      <c r="E1503" s="1" t="str">
        <f>_xlfn.XLOOKUP(C1503,bdd_V102[FINESS juridique],bdd_V102[[Région du FINESS juridique ]],"")</f>
        <v>ILE-DE-FRANCE</v>
      </c>
      <c r="F1503" s="1">
        <f>SUMIFS(bdd_V102[Activité combinée],bdd_V102[FINESS Géographique],A1503)</f>
        <v>3473</v>
      </c>
      <c r="G1503" s="1" t="str">
        <f>_xlfn.XLOOKUP(A1503,bdd_V102[FINESS Géographique],bdd_V102[Validation prérequis SUN-ES],"")</f>
        <v>Oui</v>
      </c>
    </row>
    <row r="1504" spans="1:7">
      <c r="A1504" s="1">
        <v>920140027</v>
      </c>
      <c r="B1504" t="str">
        <f>_xlfn.XLOOKUP(A1504,bdd_V102[FINESS Géographique],bdd_V102[[Raison sociale ]],"")</f>
        <v>CLINIQUE FSEF SCEAUX</v>
      </c>
      <c r="C1504" s="146">
        <f>_xlfn.XLOOKUP(A1504,bdd_V102[FINESS Géographique],bdd_V102[FINESS juridique],"")</f>
        <v>750720575</v>
      </c>
      <c r="D1504" t="str">
        <f>_xlfn.XLOOKUP(C1504,bdd_V102[FINESS juridique],bdd_V102[Raison sociale juridique],"")</f>
        <v>FONDATION SANTE ETUDIANTS DE FRANCE</v>
      </c>
      <c r="E1504" s="1" t="str">
        <f>_xlfn.XLOOKUP(C1504,bdd_V102[FINESS juridique],bdd_V102[[Région du FINESS juridique ]],"")</f>
        <v>ILE-DE-FRANCE</v>
      </c>
      <c r="F1504" s="1">
        <f>SUMIFS(bdd_V102[Activité combinée],bdd_V102[FINESS Géographique],A1504)</f>
        <v>11979.75</v>
      </c>
      <c r="G1504" s="1" t="str">
        <f>_xlfn.XLOOKUP(A1504,bdd_V102[FINESS Géographique],bdd_V102[Validation prérequis SUN-ES],"")</f>
        <v>Oui</v>
      </c>
    </row>
    <row r="1505" spans="1:7">
      <c r="A1505" s="1">
        <v>950150052</v>
      </c>
      <c r="B1505" t="str">
        <f>_xlfn.XLOOKUP(A1505,bdd_V102[FINESS Géographique],bdd_V102[[Raison sociale ]],"")</f>
        <v>CLINIQUE FSEF BOUFFEMONT</v>
      </c>
      <c r="C1505" s="146">
        <f>_xlfn.XLOOKUP(A1505,bdd_V102[FINESS Géographique],bdd_V102[FINESS juridique],"")</f>
        <v>750720575</v>
      </c>
      <c r="D1505" t="str">
        <f>_xlfn.XLOOKUP(C1505,bdd_V102[FINESS juridique],bdd_V102[Raison sociale juridique],"")</f>
        <v>FONDATION SANTE ETUDIANTS DE FRANCE</v>
      </c>
      <c r="E1505" s="1" t="str">
        <f>_xlfn.XLOOKUP(C1505,bdd_V102[FINESS juridique],bdd_V102[[Région du FINESS juridique ]],"")</f>
        <v>ILE-DE-FRANCE</v>
      </c>
      <c r="F1505" s="1">
        <f>SUMIFS(bdd_V102[Activité combinée],bdd_V102[FINESS Géographique],A1505)</f>
        <v>15383.5</v>
      </c>
      <c r="G1505" s="1" t="str">
        <f>_xlfn.XLOOKUP(A1505,bdd_V102[FINESS Géographique],bdd_V102[Validation prérequis SUN-ES],"")</f>
        <v>Non</v>
      </c>
    </row>
    <row r="1506" spans="1:7">
      <c r="A1506" s="1">
        <v>400780367</v>
      </c>
      <c r="B1506" t="str">
        <f>_xlfn.XLOOKUP(A1506,bdd_V102[FINESS Géographique],bdd_V102[[Raison sociale ]],"")</f>
        <v>CLINIQUE FSEF AIRE-SUR-L'ADOUR</v>
      </c>
      <c r="C1506" s="146">
        <f>_xlfn.XLOOKUP(A1506,bdd_V102[FINESS Géographique],bdd_V102[FINESS juridique],"")</f>
        <v>750720575</v>
      </c>
      <c r="D1506" t="str">
        <f>_xlfn.XLOOKUP(C1506,bdd_V102[FINESS juridique],bdd_V102[Raison sociale juridique],"")</f>
        <v>FONDATION SANTE ETUDIANTS DE FRANCE</v>
      </c>
      <c r="E1506" s="1" t="str">
        <f>_xlfn.XLOOKUP(C1506,bdd_V102[FINESS juridique],bdd_V102[[Région du FINESS juridique ]],"")</f>
        <v>ILE-DE-FRANCE</v>
      </c>
      <c r="F1506" s="1">
        <f>SUMIFS(bdd_V102[Activité combinée],bdd_V102[FINESS Géographique],A1506)</f>
        <v>6008.5</v>
      </c>
      <c r="G1506" s="1" t="str">
        <f>_xlfn.XLOOKUP(A1506,bdd_V102[FINESS Géographique],bdd_V102[Validation prérequis SUN-ES],"")</f>
        <v>Oui</v>
      </c>
    </row>
    <row r="1507" spans="1:7">
      <c r="A1507" s="1">
        <v>720018100</v>
      </c>
      <c r="B1507" t="str">
        <f>_xlfn.XLOOKUP(A1507,bdd_V102[FINESS Géographique],bdd_V102[[Raison sociale ]],"")</f>
        <v>CLINIQUE FSEF SABLE SUR SARTHE</v>
      </c>
      <c r="C1507" s="146">
        <f>_xlfn.XLOOKUP(A1507,bdd_V102[FINESS Géographique],bdd_V102[FINESS juridique],"")</f>
        <v>750720575</v>
      </c>
      <c r="D1507" t="str">
        <f>_xlfn.XLOOKUP(C1507,bdd_V102[FINESS juridique],bdd_V102[Raison sociale juridique],"")</f>
        <v>FONDATION SANTE ETUDIANTS DE FRANCE</v>
      </c>
      <c r="E1507" s="1" t="str">
        <f>_xlfn.XLOOKUP(C1507,bdd_V102[FINESS juridique],bdd_V102[[Région du FINESS juridique ]],"")</f>
        <v>ILE-DE-FRANCE</v>
      </c>
      <c r="F1507" s="1">
        <f>SUMIFS(bdd_V102[Activité combinée],bdd_V102[FINESS Géographique],A1507)</f>
        <v>10965.75</v>
      </c>
      <c r="G1507" s="1" t="str">
        <f>_xlfn.XLOOKUP(A1507,bdd_V102[FINESS Géographique],bdd_V102[Validation prérequis SUN-ES],"")</f>
        <v>Oui</v>
      </c>
    </row>
    <row r="1508" spans="1:7">
      <c r="A1508" s="1">
        <v>60780558</v>
      </c>
      <c r="B1508" t="str">
        <f>_xlfn.XLOOKUP(A1508,bdd_V102[FINESS Géographique],bdd_V102[[Raison sociale ]],"")</f>
        <v>CLINIQUE FSEF VENCE</v>
      </c>
      <c r="C1508" s="146">
        <f>_xlfn.XLOOKUP(A1508,bdd_V102[FINESS Géographique],bdd_V102[FINESS juridique],"")</f>
        <v>750720575</v>
      </c>
      <c r="D1508" t="str">
        <f>_xlfn.XLOOKUP(C1508,bdd_V102[FINESS juridique],bdd_V102[Raison sociale juridique],"")</f>
        <v>FONDATION SANTE ETUDIANTS DE FRANCE</v>
      </c>
      <c r="E1508" s="1" t="str">
        <f>_xlfn.XLOOKUP(C1508,bdd_V102[FINESS juridique],bdd_V102[[Région du FINESS juridique ]],"")</f>
        <v>ILE-DE-FRANCE</v>
      </c>
      <c r="F1508" s="1">
        <f>SUMIFS(bdd_V102[Activité combinée],bdd_V102[FINESS Géographique],A1508)</f>
        <v>14738.5</v>
      </c>
      <c r="G1508" s="1" t="str">
        <f>_xlfn.XLOOKUP(A1508,bdd_V102[FINESS Géographique],bdd_V102[Validation prérequis SUN-ES],"")</f>
        <v>Oui</v>
      </c>
    </row>
    <row r="1509" spans="1:7">
      <c r="A1509" s="1">
        <v>600013981</v>
      </c>
      <c r="B1509" t="str">
        <f>_xlfn.XLOOKUP(A1509,bdd_V102[FINESS Géographique],bdd_V102[[Raison sociale ]],"")</f>
        <v>SSR MONCHY ST ELOI</v>
      </c>
      <c r="C1509" s="146">
        <f>_xlfn.XLOOKUP(A1509,bdd_V102[FINESS Géographique],bdd_V102[FINESS juridique],"")</f>
        <v>750720609</v>
      </c>
      <c r="D1509" t="str">
        <f>_xlfn.XLOOKUP(C1509,bdd_V102[FINESS juridique],bdd_V102[Raison sociale juridique],"")</f>
        <v>FONDATION  LEOPOLD BELLAN</v>
      </c>
      <c r="E1509" s="1" t="str">
        <f>_xlfn.XLOOKUP(C1509,bdd_V102[FINESS juridique],bdd_V102[[Région du FINESS juridique ]],"")</f>
        <v>ILE-DE-FRANCE</v>
      </c>
      <c r="F1509" s="1">
        <f>SUMIFS(bdd_V102[Activité combinée],bdd_V102[FINESS Géographique],A1509)</f>
        <v>2252.5</v>
      </c>
      <c r="G1509" s="1" t="str">
        <f>_xlfn.XLOOKUP(A1509,bdd_V102[FINESS Géographique],bdd_V102[Validation prérequis SUN-ES],"")</f>
        <v>Non</v>
      </c>
    </row>
    <row r="1510" spans="1:7">
      <c r="A1510" s="1">
        <v>600100796</v>
      </c>
      <c r="B1510" t="str">
        <f>_xlfn.XLOOKUP(A1510,bdd_V102[FINESS Géographique],bdd_V102[[Raison sociale ]],"")</f>
        <v>CTRE REEDUC &amp; READAPT FONCTIONELLE</v>
      </c>
      <c r="C1510" s="146">
        <f>_xlfn.XLOOKUP(A1510,bdd_V102[FINESS Géographique],bdd_V102[FINESS juridique],"")</f>
        <v>750720609</v>
      </c>
      <c r="D1510" t="str">
        <f>_xlfn.XLOOKUP(C1510,bdd_V102[FINESS juridique],bdd_V102[Raison sociale juridique],"")</f>
        <v>FONDATION  LEOPOLD BELLAN</v>
      </c>
      <c r="E1510" s="1" t="str">
        <f>_xlfn.XLOOKUP(C1510,bdd_V102[FINESS juridique],bdd_V102[[Région du FINESS juridique ]],"")</f>
        <v>ILE-DE-FRANCE</v>
      </c>
      <c r="F1510" s="1">
        <f>SUMIFS(bdd_V102[Activité combinée],bdd_V102[FINESS Géographique],A1510)</f>
        <v>11696</v>
      </c>
      <c r="G1510" s="1" t="str">
        <f>_xlfn.XLOOKUP(A1510,bdd_V102[FINESS Géographique],bdd_V102[Validation prérequis SUN-ES],"")</f>
        <v>Oui</v>
      </c>
    </row>
    <row r="1511" spans="1:7">
      <c r="A1511" s="1">
        <v>600101943</v>
      </c>
      <c r="B1511" t="str">
        <f>_xlfn.XLOOKUP(A1511,bdd_V102[FINESS Géographique],bdd_V102[[Raison sociale ]],"")</f>
        <v>CTRE PREVENTION READAPTATION CARDIO.</v>
      </c>
      <c r="C1511" s="146">
        <f>_xlfn.XLOOKUP(A1511,bdd_V102[FINESS Géographique],bdd_V102[FINESS juridique],"")</f>
        <v>750720609</v>
      </c>
      <c r="D1511" t="str">
        <f>_xlfn.XLOOKUP(C1511,bdd_V102[FINESS juridique],bdd_V102[Raison sociale juridique],"")</f>
        <v>FONDATION  LEOPOLD BELLAN</v>
      </c>
      <c r="E1511" s="1" t="str">
        <f>_xlfn.XLOOKUP(C1511,bdd_V102[FINESS juridique],bdd_V102[[Région du FINESS juridique ]],"")</f>
        <v>ILE-DE-FRANCE</v>
      </c>
      <c r="F1511" s="1">
        <f>SUMIFS(bdd_V102[Activité combinée],bdd_V102[FINESS Géographique],A1511)</f>
        <v>6369</v>
      </c>
      <c r="G1511" s="1" t="str">
        <f>_xlfn.XLOOKUP(A1511,bdd_V102[FINESS Géographique],bdd_V102[Validation prérequis SUN-ES],"")</f>
        <v>Oui</v>
      </c>
    </row>
    <row r="1512" spans="1:7">
      <c r="A1512" s="1">
        <v>750150146</v>
      </c>
      <c r="B1512" t="str">
        <f>_xlfn.XLOOKUP(A1512,bdd_V102[FINESS Géographique],bdd_V102[[Raison sociale ]],"")</f>
        <v>HOPITAL LEOPOLD BELLAN</v>
      </c>
      <c r="C1512" s="146">
        <f>_xlfn.XLOOKUP(A1512,bdd_V102[FINESS Géographique],bdd_V102[FINESS juridique],"")</f>
        <v>750720609</v>
      </c>
      <c r="D1512" t="str">
        <f>_xlfn.XLOOKUP(C1512,bdd_V102[FINESS juridique],bdd_V102[Raison sociale juridique],"")</f>
        <v>FONDATION  LEOPOLD BELLAN</v>
      </c>
      <c r="E1512" s="1" t="str">
        <f>_xlfn.XLOOKUP(C1512,bdd_V102[FINESS juridique],bdd_V102[[Région du FINESS juridique ]],"")</f>
        <v>ILE-DE-FRANCE</v>
      </c>
      <c r="F1512" s="1">
        <f>SUMIFS(bdd_V102[Activité combinée],bdd_V102[FINESS Géographique],A1512)</f>
        <v>26675</v>
      </c>
      <c r="G1512" s="1" t="str">
        <f>_xlfn.XLOOKUP(A1512,bdd_V102[FINESS Géographique],bdd_V102[Validation prérequis SUN-ES],"")</f>
        <v>Oui</v>
      </c>
    </row>
    <row r="1513" spans="1:7">
      <c r="A1513" s="1">
        <v>750700015</v>
      </c>
      <c r="B1513" t="str">
        <f>_xlfn.XLOOKUP(A1513,bdd_V102[FINESS Géographique],bdd_V102[[Raison sociale ]],"")</f>
        <v>HOPITAL LEOPOLD BELLAN SITE AQUEDUC</v>
      </c>
      <c r="C1513" s="146">
        <f>_xlfn.XLOOKUP(A1513,bdd_V102[FINESS Géographique],bdd_V102[FINESS juridique],"")</f>
        <v>750720609</v>
      </c>
      <c r="D1513" t="str">
        <f>_xlfn.XLOOKUP(C1513,bdd_V102[FINESS juridique],bdd_V102[Raison sociale juridique],"")</f>
        <v>FONDATION  LEOPOLD BELLAN</v>
      </c>
      <c r="E1513" s="1" t="str">
        <f>_xlfn.XLOOKUP(C1513,bdd_V102[FINESS juridique],bdd_V102[[Région du FINESS juridique ]],"")</f>
        <v>ILE-DE-FRANCE</v>
      </c>
      <c r="F1513" s="1">
        <f>SUMIFS(bdd_V102[Activité combinée],bdd_V102[FINESS Géographique],A1513)</f>
        <v>8973.5</v>
      </c>
      <c r="G1513" s="1" t="str">
        <f>_xlfn.XLOOKUP(A1513,bdd_V102[FINESS Géographique],bdd_V102[Validation prérequis SUN-ES],"")</f>
        <v>Oui</v>
      </c>
    </row>
    <row r="1514" spans="1:7">
      <c r="A1514" s="1">
        <v>780023545</v>
      </c>
      <c r="B1514" t="str">
        <f>_xlfn.XLOOKUP(A1514,bdd_V102[FINESS Géographique],bdd_V102[[Raison sociale ]],"")</f>
        <v>HAD LEOPOLD BELLAN</v>
      </c>
      <c r="C1514" s="146">
        <f>_xlfn.XLOOKUP(A1514,bdd_V102[FINESS Géographique],bdd_V102[FINESS juridique],"")</f>
        <v>750720609</v>
      </c>
      <c r="D1514" t="str">
        <f>_xlfn.XLOOKUP(C1514,bdd_V102[FINESS juridique],bdd_V102[Raison sociale juridique],"")</f>
        <v>FONDATION  LEOPOLD BELLAN</v>
      </c>
      <c r="E1514" s="1" t="str">
        <f>_xlfn.XLOOKUP(C1514,bdd_V102[FINESS juridique],bdd_V102[[Région du FINESS juridique ]],"")</f>
        <v>ILE-DE-FRANCE</v>
      </c>
      <c r="F1514" s="1">
        <f>SUMIFS(bdd_V102[Activité combinée],bdd_V102[FINESS Géographique],A1514)</f>
        <v>5394</v>
      </c>
      <c r="G1514" s="1" t="str">
        <f>_xlfn.XLOOKUP(A1514,bdd_V102[FINESS Géographique],bdd_V102[Validation prérequis SUN-ES],"")</f>
        <v>Non</v>
      </c>
    </row>
    <row r="1515" spans="1:7">
      <c r="A1515" s="1">
        <v>940170012</v>
      </c>
      <c r="B1515" t="str">
        <f>_xlfn.XLOOKUP(A1515,bdd_V102[FINESS Géographique],bdd_V102[[Raison sociale ]],"")</f>
        <v>HDJ  LIONEL VIDART FONDATION L BELLAN</v>
      </c>
      <c r="C1515" s="146">
        <f>_xlfn.XLOOKUP(A1515,bdd_V102[FINESS Géographique],bdd_V102[FINESS juridique],"")</f>
        <v>750720609</v>
      </c>
      <c r="D1515" t="str">
        <f>_xlfn.XLOOKUP(C1515,bdd_V102[FINESS juridique],bdd_V102[Raison sociale juridique],"")</f>
        <v>FONDATION  LEOPOLD BELLAN</v>
      </c>
      <c r="E1515" s="1" t="str">
        <f>_xlfn.XLOOKUP(C1515,bdd_V102[FINESS juridique],bdd_V102[[Région du FINESS juridique ]],"")</f>
        <v>ILE-DE-FRANCE</v>
      </c>
      <c r="F1515" s="1">
        <f>SUMIFS(bdd_V102[Activité combinée],bdd_V102[FINESS Géographique],A1515)</f>
        <v>4059.5</v>
      </c>
      <c r="G1515" s="1" t="str">
        <f>_xlfn.XLOOKUP(A1515,bdd_V102[FINESS Géographique],bdd_V102[Validation prérequis SUN-ES],"")</f>
        <v>Non</v>
      </c>
    </row>
    <row r="1516" spans="1:7">
      <c r="A1516" s="1">
        <v>750007619</v>
      </c>
      <c r="B1516" t="str">
        <f>_xlfn.XLOOKUP(A1516,bdd_V102[FINESS Géographique],bdd_V102[[Raison sociale ]],"")</f>
        <v>HDJ CEREP DE PARIS</v>
      </c>
      <c r="C1516" s="146">
        <f>_xlfn.XLOOKUP(A1516,bdd_V102[FINESS Géographique],bdd_V102[FINESS juridique],"")</f>
        <v>750720674</v>
      </c>
      <c r="D1516" t="str">
        <f>_xlfn.XLOOKUP(C1516,bdd_V102[FINESS juridique],bdd_V102[Raison sociale juridique],"")</f>
        <v>CEREP FBG POISSONNIERE PARIS</v>
      </c>
      <c r="E1516" s="1" t="str">
        <f>_xlfn.XLOOKUP(C1516,bdd_V102[FINESS juridique],bdd_V102[[Région du FINESS juridique ]],"")</f>
        <v>ILE-DE-FRANCE</v>
      </c>
      <c r="F1516" s="1">
        <f>SUMIFS(bdd_V102[Activité combinée],bdd_V102[FINESS Géographique],A1516)</f>
        <v>2124.75</v>
      </c>
      <c r="G1516" s="1" t="str">
        <f>_xlfn.XLOOKUP(A1516,bdd_V102[FINESS Géographique],bdd_V102[Validation prérequis SUN-ES],"")</f>
        <v>Non</v>
      </c>
    </row>
    <row r="1517" spans="1:7">
      <c r="A1517" s="1">
        <v>750170110</v>
      </c>
      <c r="B1517" t="str">
        <f>_xlfn.XLOOKUP(A1517,bdd_V102[FINESS Géographique],bdd_V102[[Raison sociale ]],"")</f>
        <v>HDJ BOULLOCHE CEREP</v>
      </c>
      <c r="C1517" s="146">
        <f>_xlfn.XLOOKUP(A1517,bdd_V102[FINESS Géographique],bdd_V102[FINESS juridique],"")</f>
        <v>750720674</v>
      </c>
      <c r="D1517" t="str">
        <f>_xlfn.XLOOKUP(C1517,bdd_V102[FINESS juridique],bdd_V102[Raison sociale juridique],"")</f>
        <v>CEREP FBG POISSONNIERE PARIS</v>
      </c>
      <c r="E1517" s="1" t="str">
        <f>_xlfn.XLOOKUP(C1517,bdd_V102[FINESS juridique],bdd_V102[[Région du FINESS juridique ]],"")</f>
        <v>ILE-DE-FRANCE</v>
      </c>
      <c r="F1517" s="1">
        <f>SUMIFS(bdd_V102[Activité combinée],bdd_V102[FINESS Géographique],A1517)</f>
        <v>2403.25</v>
      </c>
      <c r="G1517" s="1" t="str">
        <f>_xlfn.XLOOKUP(A1517,bdd_V102[FINESS Géographique],bdd_V102[Validation prérequis SUN-ES],"")</f>
        <v>Non</v>
      </c>
    </row>
    <row r="1518" spans="1:7">
      <c r="A1518" s="1">
        <v>750170375</v>
      </c>
      <c r="B1518" t="str">
        <f>_xlfn.XLOOKUP(A1518,bdd_V102[FINESS Géographique],bdd_V102[[Raison sociale ]],"")</f>
        <v>HDJ PARC MONTSOURIS</v>
      </c>
      <c r="C1518" s="146">
        <f>_xlfn.XLOOKUP(A1518,bdd_V102[FINESS Géographique],bdd_V102[FINESS juridique],"")</f>
        <v>750720674</v>
      </c>
      <c r="D1518" t="str">
        <f>_xlfn.XLOOKUP(C1518,bdd_V102[FINESS juridique],bdd_V102[Raison sociale juridique],"")</f>
        <v>CEREP FBG POISSONNIERE PARIS</v>
      </c>
      <c r="E1518" s="1" t="str">
        <f>_xlfn.XLOOKUP(C1518,bdd_V102[FINESS juridique],bdd_V102[[Région du FINESS juridique ]],"")</f>
        <v>ILE-DE-FRANCE</v>
      </c>
      <c r="F1518" s="1">
        <f>SUMIFS(bdd_V102[Activité combinée],bdd_V102[FINESS Géographique],A1518)</f>
        <v>1993.5</v>
      </c>
      <c r="G1518" s="1" t="str">
        <f>_xlfn.XLOOKUP(A1518,bdd_V102[FINESS Géographique],bdd_V102[Validation prérequis SUN-ES],"")</f>
        <v>Non</v>
      </c>
    </row>
    <row r="1519" spans="1:7">
      <c r="A1519" s="1">
        <v>750039448</v>
      </c>
      <c r="B1519" t="str">
        <f>_xlfn.XLOOKUP(A1519,bdd_V102[FINESS Géographique],bdd_V102[[Raison sociale ]],"")</f>
        <v>CTRE ACCUEIL FAM THERAPEUTIQUE ENFANTS</v>
      </c>
      <c r="C1519" s="146">
        <f>_xlfn.XLOOKUP(A1519,bdd_V102[FINESS Géographique],bdd_V102[FINESS juridique],"")</f>
        <v>750720914</v>
      </c>
      <c r="D1519" t="str">
        <f>_xlfn.XLOOKUP(C1519,bdd_V102[FINESS juridique],bdd_V102[Raison sociale juridique],"")</f>
        <v>ASM 13</v>
      </c>
      <c r="E1519" s="1" t="str">
        <f>_xlfn.XLOOKUP(C1519,bdd_V102[FINESS juridique],bdd_V102[[Région du FINESS juridique ]],"")</f>
        <v>ILE-DE-FRANCE</v>
      </c>
      <c r="F1519" s="1">
        <f>SUMIFS(bdd_V102[Activité combinée],bdd_V102[FINESS Géographique],A1519)</f>
        <v>865.5</v>
      </c>
      <c r="G1519" s="1" t="str">
        <f>_xlfn.XLOOKUP(A1519,bdd_V102[FINESS Géographique],bdd_V102[Validation prérequis SUN-ES],"")</f>
        <v>Non</v>
      </c>
    </row>
    <row r="1520" spans="1:7">
      <c r="A1520" s="1">
        <v>750140030</v>
      </c>
      <c r="B1520" t="str">
        <f>_xlfn.XLOOKUP(A1520,bdd_V102[FINESS Géographique],bdd_V102[[Raison sociale ]],"")</f>
        <v>POLYCLINIQUE RENE ANGELERGUES</v>
      </c>
      <c r="C1520" s="146">
        <f>_xlfn.XLOOKUP(A1520,bdd_V102[FINESS Géographique],bdd_V102[FINESS juridique],"")</f>
        <v>750720914</v>
      </c>
      <c r="D1520" t="str">
        <f>_xlfn.XLOOKUP(C1520,bdd_V102[FINESS juridique],bdd_V102[Raison sociale juridique],"")</f>
        <v>ASM 13</v>
      </c>
      <c r="E1520" s="1" t="str">
        <f>_xlfn.XLOOKUP(C1520,bdd_V102[FINESS juridique],bdd_V102[[Région du FINESS juridique ]],"")</f>
        <v>ILE-DE-FRANCE</v>
      </c>
      <c r="F1520" s="1">
        <f>SUMIFS(bdd_V102[Activité combinée],bdd_V102[FINESS Géographique],A1520)</f>
        <v>7578.75</v>
      </c>
      <c r="G1520" s="1" t="str">
        <f>_xlfn.XLOOKUP(A1520,bdd_V102[FINESS Géographique],bdd_V102[Validation prérequis SUN-ES],"")</f>
        <v>Non</v>
      </c>
    </row>
    <row r="1521" spans="1:7">
      <c r="A1521" s="1">
        <v>750170300</v>
      </c>
      <c r="B1521" t="str">
        <f>_xlfn.XLOOKUP(A1521,bdd_V102[FINESS Géographique],bdd_V102[[Raison sociale ]],"")</f>
        <v>HDJ  ENFANTS RENE DIATKINE SITE EDISON</v>
      </c>
      <c r="C1521" s="146">
        <f>_xlfn.XLOOKUP(A1521,bdd_V102[FINESS Géographique],bdd_V102[FINESS juridique],"")</f>
        <v>750720914</v>
      </c>
      <c r="D1521" t="str">
        <f>_xlfn.XLOOKUP(C1521,bdd_V102[FINESS juridique],bdd_V102[Raison sociale juridique],"")</f>
        <v>ASM 13</v>
      </c>
      <c r="E1521" s="1" t="str">
        <f>_xlfn.XLOOKUP(C1521,bdd_V102[FINESS juridique],bdd_V102[[Région du FINESS juridique ]],"")</f>
        <v>ILE-DE-FRANCE</v>
      </c>
      <c r="F1521" s="1">
        <f>SUMIFS(bdd_V102[Activité combinée],bdd_V102[FINESS Géographique],A1521)</f>
        <v>1662.5</v>
      </c>
      <c r="G1521" s="1" t="str">
        <f>_xlfn.XLOOKUP(A1521,bdd_V102[FINESS Géographique],bdd_V102[Validation prérequis SUN-ES],"")</f>
        <v>Non</v>
      </c>
    </row>
    <row r="1522" spans="1:7">
      <c r="A1522" s="1">
        <v>750170441</v>
      </c>
      <c r="B1522" t="str">
        <f>_xlfn.XLOOKUP(A1522,bdd_V102[FINESS Géographique],bdd_V102[[Raison sociale ]],"")</f>
        <v>HDJ ATELIER THERAPEUTIQUE LE FLEURON</v>
      </c>
      <c r="C1522" s="146">
        <f>_xlfn.XLOOKUP(A1522,bdd_V102[FINESS Géographique],bdd_V102[FINESS juridique],"")</f>
        <v>750720914</v>
      </c>
      <c r="D1522" t="str">
        <f>_xlfn.XLOOKUP(C1522,bdd_V102[FINESS juridique],bdd_V102[Raison sociale juridique],"")</f>
        <v>ASM 13</v>
      </c>
      <c r="E1522" s="1" t="str">
        <f>_xlfn.XLOOKUP(C1522,bdd_V102[FINESS juridique],bdd_V102[[Région du FINESS juridique ]],"")</f>
        <v>ILE-DE-FRANCE</v>
      </c>
      <c r="F1522" s="1">
        <f>SUMIFS(bdd_V102[Activité combinée],bdd_V102[FINESS Géographique],A1522)</f>
        <v>5562.5</v>
      </c>
      <c r="G1522" s="1" t="str">
        <f>_xlfn.XLOOKUP(A1522,bdd_V102[FINESS Géographique],bdd_V102[Validation prérequis SUN-ES],"")</f>
        <v>Non</v>
      </c>
    </row>
    <row r="1523" spans="1:7">
      <c r="A1523" s="1">
        <v>750170524</v>
      </c>
      <c r="B1523" t="str">
        <f>_xlfn.XLOOKUP(A1523,bdd_V102[FINESS Géographique],bdd_V102[[Raison sociale ]],"")</f>
        <v>HDJ POUR AD0LESCENTS</v>
      </c>
      <c r="C1523" s="146">
        <f>_xlfn.XLOOKUP(A1523,bdd_V102[FINESS Géographique],bdd_V102[FINESS juridique],"")</f>
        <v>750720914</v>
      </c>
      <c r="D1523" t="str">
        <f>_xlfn.XLOOKUP(C1523,bdd_V102[FINESS juridique],bdd_V102[Raison sociale juridique],"")</f>
        <v>ASM 13</v>
      </c>
      <c r="E1523" s="1" t="str">
        <f>_xlfn.XLOOKUP(C1523,bdd_V102[FINESS juridique],bdd_V102[[Région du FINESS juridique ]],"")</f>
        <v>ILE-DE-FRANCE</v>
      </c>
      <c r="F1523" s="1">
        <f>SUMIFS(bdd_V102[Activité combinée],bdd_V102[FINESS Géographique],A1523)</f>
        <v>1914</v>
      </c>
      <c r="G1523" s="1" t="str">
        <f>_xlfn.XLOOKUP(A1523,bdd_V102[FINESS Géographique],bdd_V102[Validation prérequis SUN-ES],"")</f>
        <v>Non</v>
      </c>
    </row>
    <row r="1524" spans="1:7">
      <c r="A1524" s="1">
        <v>750510059</v>
      </c>
      <c r="B1524" t="str">
        <f>_xlfn.XLOOKUP(A1524,bdd_V102[FINESS Géographique],bdd_V102[[Raison sociale ]],"")</f>
        <v>CENTRE POST CURE WATTEAU</v>
      </c>
      <c r="C1524" s="146">
        <f>_xlfn.XLOOKUP(A1524,bdd_V102[FINESS Géographique],bdd_V102[FINESS juridique],"")</f>
        <v>750720914</v>
      </c>
      <c r="D1524" t="str">
        <f>_xlfn.XLOOKUP(C1524,bdd_V102[FINESS juridique],bdd_V102[Raison sociale juridique],"")</f>
        <v>ASM 13</v>
      </c>
      <c r="E1524" s="1" t="str">
        <f>_xlfn.XLOOKUP(C1524,bdd_V102[FINESS juridique],bdd_V102[[Région du FINESS juridique ]],"")</f>
        <v>ILE-DE-FRANCE</v>
      </c>
      <c r="F1524" s="1">
        <f>SUMIFS(bdd_V102[Activité combinée],bdd_V102[FINESS Géographique],A1524)</f>
        <v>3732</v>
      </c>
      <c r="G1524" s="1" t="str">
        <f>_xlfn.XLOOKUP(A1524,bdd_V102[FINESS Géographique],bdd_V102[Validation prérequis SUN-ES],"")</f>
        <v>Non</v>
      </c>
    </row>
    <row r="1525" spans="1:7">
      <c r="A1525" s="1">
        <v>750802662</v>
      </c>
      <c r="B1525" t="str">
        <f>_xlfn.XLOOKUP(A1525,bdd_V102[FINESS Géographique],bdd_V102[[Raison sociale ]],"")</f>
        <v>CMP ADULTES PHILIPPE PAUMELLE</v>
      </c>
      <c r="C1525" s="146">
        <f>_xlfn.XLOOKUP(A1525,bdd_V102[FINESS Géographique],bdd_V102[FINESS juridique],"")</f>
        <v>750720914</v>
      </c>
      <c r="D1525" t="str">
        <f>_xlfn.XLOOKUP(C1525,bdd_V102[FINESS juridique],bdd_V102[Raison sociale juridique],"")</f>
        <v>ASM 13</v>
      </c>
      <c r="E1525" s="1" t="str">
        <f>_xlfn.XLOOKUP(C1525,bdd_V102[FINESS juridique],bdd_V102[[Région du FINESS juridique ]],"")</f>
        <v>ILE-DE-FRANCE</v>
      </c>
      <c r="F1525" s="1">
        <f>SUMIFS(bdd_V102[Activité combinée],bdd_V102[FINESS Géographique],A1525)</f>
        <v>19.5</v>
      </c>
      <c r="G1525" s="1" t="str">
        <f>_xlfn.XLOOKUP(A1525,bdd_V102[FINESS Géographique],bdd_V102[Validation prérequis SUN-ES],"")</f>
        <v>Non</v>
      </c>
    </row>
    <row r="1526" spans="1:7">
      <c r="A1526" s="1">
        <v>910140037</v>
      </c>
      <c r="B1526" t="str">
        <f>_xlfn.XLOOKUP(A1526,bdd_V102[FINESS Géographique],bdd_V102[[Raison sociale ]],"")</f>
        <v>HOPITAL PSYCHIATRIQUE L'EAU VIVE</v>
      </c>
      <c r="C1526" s="146">
        <f>_xlfn.XLOOKUP(A1526,bdd_V102[FINESS Géographique],bdd_V102[FINESS juridique],"")</f>
        <v>750720914</v>
      </c>
      <c r="D1526" t="str">
        <f>_xlfn.XLOOKUP(C1526,bdd_V102[FINESS juridique],bdd_V102[Raison sociale juridique],"")</f>
        <v>ASM 13</v>
      </c>
      <c r="E1526" s="1" t="str">
        <f>_xlfn.XLOOKUP(C1526,bdd_V102[FINESS juridique],bdd_V102[[Région du FINESS juridique ]],"")</f>
        <v>ILE-DE-FRANCE</v>
      </c>
      <c r="F1526" s="1">
        <f>SUMIFS(bdd_V102[Activité combinée],bdd_V102[FINESS Géographique],A1526)</f>
        <v>17641.5</v>
      </c>
      <c r="G1526" s="1" t="str">
        <f>_xlfn.XLOOKUP(A1526,bdd_V102[FINESS Géographique],bdd_V102[Validation prérequis SUN-ES],"")</f>
        <v>Non</v>
      </c>
    </row>
    <row r="1527" spans="1:7">
      <c r="A1527" s="1">
        <v>750170243</v>
      </c>
      <c r="B1527" t="str">
        <f>_xlfn.XLOOKUP(A1527,bdd_V102[FINESS Géographique],bdd_V102[[Raison sociale ]],"")</f>
        <v>HOPITAL DE JOUR GOMBAULT DARNAUD</v>
      </c>
      <c r="C1527" s="146">
        <f>_xlfn.XLOOKUP(A1527,bdd_V102[FINESS Géographique],bdd_V102[FINESS juridique],"")</f>
        <v>750720922</v>
      </c>
      <c r="D1527" t="str">
        <f>_xlfn.XLOOKUP(C1527,bdd_V102[FINESS juridique],bdd_V102[Raison sociale juridique],"")</f>
        <v>ASSOCIATION GOMBAULT DARNAUD</v>
      </c>
      <c r="E1527" s="1" t="str">
        <f>_xlfn.XLOOKUP(C1527,bdd_V102[FINESS juridique],bdd_V102[[Région du FINESS juridique ]],"")</f>
        <v>ILE-DE-FRANCE</v>
      </c>
      <c r="F1527" s="1">
        <f>SUMIFS(bdd_V102[Activité combinée],bdd_V102[FINESS Géographique],A1527)</f>
        <v>3229.75</v>
      </c>
      <c r="G1527" s="1" t="str">
        <f>_xlfn.XLOOKUP(A1527,bdd_V102[FINESS Géographique],bdd_V102[Validation prérequis SUN-ES],"")</f>
        <v>Oui</v>
      </c>
    </row>
    <row r="1528" spans="1:7">
      <c r="A1528" s="1">
        <v>750690083</v>
      </c>
      <c r="B1528" t="str">
        <f>_xlfn.XLOOKUP(A1528,bdd_V102[FINESS Géographique],bdd_V102[[Raison sociale ]],"")</f>
        <v>HDJ MARIE ABADIE</v>
      </c>
      <c r="C1528" s="146">
        <f>_xlfn.XLOOKUP(A1528,bdd_V102[FINESS Géographique],bdd_V102[FINESS juridique],"")</f>
        <v>750720922</v>
      </c>
      <c r="D1528" t="str">
        <f>_xlfn.XLOOKUP(C1528,bdd_V102[FINESS juridique],bdd_V102[Raison sociale juridique],"")</f>
        <v>ASSOCIATION GOMBAULT DARNAUD</v>
      </c>
      <c r="E1528" s="1" t="str">
        <f>_xlfn.XLOOKUP(C1528,bdd_V102[FINESS juridique],bdd_V102[[Région du FINESS juridique ]],"")</f>
        <v>ILE-DE-FRANCE</v>
      </c>
      <c r="F1528" s="1">
        <f>SUMIFS(bdd_V102[Activité combinée],bdd_V102[FINESS Géographique],A1528)</f>
        <v>2076.75</v>
      </c>
      <c r="G1528" s="1" t="str">
        <f>_xlfn.XLOOKUP(A1528,bdd_V102[FINESS Géographique],bdd_V102[Validation prérequis SUN-ES],"")</f>
        <v>Oui</v>
      </c>
    </row>
    <row r="1529" spans="1:7">
      <c r="A1529" s="1">
        <v>750810384</v>
      </c>
      <c r="B1529" t="str">
        <f>_xlfn.XLOOKUP(A1529,bdd_V102[FINESS Géographique],bdd_V102[[Raison sociale ]],"")</f>
        <v>HDJ GEORGES VACOLA</v>
      </c>
      <c r="C1529" s="146">
        <f>_xlfn.XLOOKUP(A1529,bdd_V102[FINESS Géographique],bdd_V102[FINESS juridique],"")</f>
        <v>750720922</v>
      </c>
      <c r="D1529" t="str">
        <f>_xlfn.XLOOKUP(C1529,bdd_V102[FINESS juridique],bdd_V102[Raison sociale juridique],"")</f>
        <v>ASSOCIATION GOMBAULT DARNAUD</v>
      </c>
      <c r="E1529" s="1" t="str">
        <f>_xlfn.XLOOKUP(C1529,bdd_V102[FINESS juridique],bdd_V102[[Région du FINESS juridique ]],"")</f>
        <v>ILE-DE-FRANCE</v>
      </c>
      <c r="F1529" s="1">
        <f>SUMIFS(bdd_V102[Activité combinée],bdd_V102[FINESS Géographique],A1529)</f>
        <v>1142.25</v>
      </c>
      <c r="G1529" s="1" t="str">
        <f>_xlfn.XLOOKUP(A1529,bdd_V102[FINESS Géographique],bdd_V102[Validation prérequis SUN-ES],"")</f>
        <v>Oui</v>
      </c>
    </row>
    <row r="1530" spans="1:7">
      <c r="A1530" s="1">
        <v>930004288</v>
      </c>
      <c r="B1530" t="str">
        <f>_xlfn.XLOOKUP(A1530,bdd_V102[FINESS Géographique],bdd_V102[[Raison sociale ]],"")</f>
        <v>HDJ SALNEUVE</v>
      </c>
      <c r="C1530" s="146">
        <f>_xlfn.XLOOKUP(A1530,bdd_V102[FINESS Géographique],bdd_V102[FINESS juridique],"")</f>
        <v>750720922</v>
      </c>
      <c r="D1530" t="str">
        <f>_xlfn.XLOOKUP(C1530,bdd_V102[FINESS juridique],bdd_V102[Raison sociale juridique],"")</f>
        <v>ASSOCIATION GOMBAULT DARNAUD</v>
      </c>
      <c r="E1530" s="1" t="str">
        <f>_xlfn.XLOOKUP(C1530,bdd_V102[FINESS juridique],bdd_V102[[Région du FINESS juridique ]],"")</f>
        <v>ILE-DE-FRANCE</v>
      </c>
      <c r="F1530" s="1">
        <f>SUMIFS(bdd_V102[Activité combinée],bdd_V102[FINESS Géographique],A1530)</f>
        <v>2358.5</v>
      </c>
      <c r="G1530" s="1" t="str">
        <f>_xlfn.XLOOKUP(A1530,bdd_V102[FINESS Géographique],bdd_V102[Validation prérequis SUN-ES],"")</f>
        <v>Oui</v>
      </c>
    </row>
    <row r="1531" spans="1:7">
      <c r="A1531" s="1">
        <v>560004277</v>
      </c>
      <c r="B1531" t="str">
        <f>_xlfn.XLOOKUP(A1531,bdd_V102[FINESS Géographique],bdd_V102[[Raison sociale ]],"")</f>
        <v>CENTRE DE POST CURE HOVIA</v>
      </c>
      <c r="C1531" s="146">
        <f>_xlfn.XLOOKUP(A1531,bdd_V102[FINESS Géographique],bdd_V102[FINESS juridique],"")</f>
        <v>750721029</v>
      </c>
      <c r="D1531" t="str">
        <f>_xlfn.XLOOKUP(C1531,bdd_V102[FINESS juridique],bdd_V102[Raison sociale juridique],"")</f>
        <v>ASSOCIATION HOVIA</v>
      </c>
      <c r="E1531" s="1" t="str">
        <f>_xlfn.XLOOKUP(C1531,bdd_V102[FINESS juridique],bdd_V102[[Région du FINESS juridique ]],"")</f>
        <v>ILE-DE-FRANCE</v>
      </c>
      <c r="F1531" s="1">
        <f>SUMIFS(bdd_V102[Activité combinée],bdd_V102[FINESS Géographique],A1531)</f>
        <v>2230</v>
      </c>
      <c r="G1531" s="1" t="str">
        <f>_xlfn.XLOOKUP(A1531,bdd_V102[FINESS Géographique],bdd_V102[Validation prérequis SUN-ES],"")</f>
        <v>Non</v>
      </c>
    </row>
    <row r="1532" spans="1:7">
      <c r="A1532" s="1">
        <v>210780144</v>
      </c>
      <c r="B1532" t="str">
        <f>_xlfn.XLOOKUP(A1532,bdd_V102[FINESS Géographique],bdd_V102[[Raison sociale ]],"")</f>
        <v>CRF DIVIO DIJON</v>
      </c>
      <c r="C1532" s="146">
        <f>_xlfn.XLOOKUP(A1532,bdd_V102[FINESS Géographique],bdd_V102[FINESS juridique],"")</f>
        <v>750721235</v>
      </c>
      <c r="D1532" t="str">
        <f>_xlfn.XLOOKUP(C1532,bdd_V102[FINESS juridique],bdd_V102[Raison sociale juridique],"")</f>
        <v>FONDATION COS ALEXANDRE GLASBERG</v>
      </c>
      <c r="E1532" s="1" t="str">
        <f>_xlfn.XLOOKUP(C1532,bdd_V102[FINESS juridique],bdd_V102[[Région du FINESS juridique ]],"")</f>
        <v>ILE-DE-FRANCE</v>
      </c>
      <c r="F1532" s="1">
        <f>SUMIFS(bdd_V102[Activité combinée],bdd_V102[FINESS Géographique],A1532)</f>
        <v>19917</v>
      </c>
      <c r="G1532" s="1" t="str">
        <f>_xlfn.XLOOKUP(A1532,bdd_V102[FINESS Géographique],bdd_V102[Validation prérequis SUN-ES],"")</f>
        <v>Oui</v>
      </c>
    </row>
    <row r="1533" spans="1:7">
      <c r="A1533" s="1">
        <v>930006648</v>
      </c>
      <c r="B1533" t="str">
        <f>_xlfn.XLOOKUP(A1533,bdd_V102[FINESS Géographique],bdd_V102[[Raison sociale ]],"")</f>
        <v>CTR MEDEC PHYSIQUE ET READAPT BOBIGNY</v>
      </c>
      <c r="C1533" s="146">
        <f>_xlfn.XLOOKUP(A1533,bdd_V102[FINESS Géographique],bdd_V102[FINESS juridique],"")</f>
        <v>750721235</v>
      </c>
      <c r="D1533" t="str">
        <f>_xlfn.XLOOKUP(C1533,bdd_V102[FINESS juridique],bdd_V102[Raison sociale juridique],"")</f>
        <v>FONDATION COS ALEXANDRE GLASBERG</v>
      </c>
      <c r="E1533" s="1" t="str">
        <f>_xlfn.XLOOKUP(C1533,bdd_V102[FINESS juridique],bdd_V102[[Région du FINESS juridique ]],"")</f>
        <v>ILE-DE-FRANCE</v>
      </c>
      <c r="F1533" s="1">
        <f>SUMIFS(bdd_V102[Activité combinée],bdd_V102[FINESS Géographique],A1533)</f>
        <v>36462</v>
      </c>
      <c r="G1533" s="1" t="str">
        <f>_xlfn.XLOOKUP(A1533,bdd_V102[FINESS Géographique],bdd_V102[Validation prérequis SUN-ES],"")</f>
        <v>Oui</v>
      </c>
    </row>
    <row r="1534" spans="1:7">
      <c r="A1534" s="1">
        <v>830017372</v>
      </c>
      <c r="B1534" t="str">
        <f>_xlfn.XLOOKUP(A1534,bdd_V102[FINESS Géographique],bdd_V102[[Raison sociale ]],"")</f>
        <v>MOYEN SEJOUR DU COS BEAUSEJOUR</v>
      </c>
      <c r="C1534" s="146">
        <f>_xlfn.XLOOKUP(A1534,bdd_V102[FINESS Géographique],bdd_V102[FINESS juridique],"")</f>
        <v>750721235</v>
      </c>
      <c r="D1534" t="str">
        <f>_xlfn.XLOOKUP(C1534,bdd_V102[FINESS juridique],bdd_V102[Raison sociale juridique],"")</f>
        <v>FONDATION COS ALEXANDRE GLASBERG</v>
      </c>
      <c r="E1534" s="1" t="str">
        <f>_xlfn.XLOOKUP(C1534,bdd_V102[FINESS juridique],bdd_V102[[Région du FINESS juridique ]],"")</f>
        <v>ILE-DE-FRANCE</v>
      </c>
      <c r="F1534" s="1">
        <f>SUMIFS(bdd_V102[Activité combinée],bdd_V102[FINESS Géographique],A1534)</f>
        <v>24911</v>
      </c>
      <c r="G1534" s="1" t="str">
        <f>_xlfn.XLOOKUP(A1534,bdd_V102[FINESS Géographique],bdd_V102[Validation prérequis SUN-ES],"")</f>
        <v>Non</v>
      </c>
    </row>
    <row r="1535" spans="1:7">
      <c r="A1535" s="1">
        <v>70780234</v>
      </c>
      <c r="B1535" t="str">
        <f>_xlfn.XLOOKUP(A1535,bdd_V102[FINESS Géographique],bdd_V102[[Raison sociale ]],"")</f>
        <v>CENTRE SSR LE CHATEAU</v>
      </c>
      <c r="C1535" s="146">
        <f>_xlfn.XLOOKUP(A1535,bdd_V102[FINESS Géographique],bdd_V102[FINESS juridique],"")</f>
        <v>750721300</v>
      </c>
      <c r="D1535" t="str">
        <f>_xlfn.XLOOKUP(C1535,bdd_V102[FINESS juridique],bdd_V102[Raison sociale juridique],"")</f>
        <v>FONDATION DE L'ARMEE DU SALUT</v>
      </c>
      <c r="E1535" s="1" t="str">
        <f>_xlfn.XLOOKUP(C1535,bdd_V102[FINESS juridique],bdd_V102[[Région du FINESS juridique ]],"")</f>
        <v>ILE-DE-FRANCE</v>
      </c>
      <c r="F1535" s="1">
        <f>SUMIFS(bdd_V102[Activité combinée],bdd_V102[FINESS Géographique],A1535)</f>
        <v>3524.5</v>
      </c>
      <c r="G1535" s="1" t="str">
        <f>_xlfn.XLOOKUP(A1535,bdd_V102[FINESS Géographique],bdd_V102[Validation prérequis SUN-ES],"")</f>
        <v>Non</v>
      </c>
    </row>
    <row r="1536" spans="1:7">
      <c r="A1536" s="1">
        <v>690000427</v>
      </c>
      <c r="B1536" t="str">
        <f>_xlfn.XLOOKUP(A1536,bdd_V102[FINESS Géographique],bdd_V102[[Raison sociale ]],"")</f>
        <v>CTRE MEDICO-CHIR READAPT. LES MASSUES</v>
      </c>
      <c r="C1536" s="146">
        <f>_xlfn.XLOOKUP(A1536,bdd_V102[FINESS Géographique],bdd_V102[FINESS juridique],"")</f>
        <v>750721334</v>
      </c>
      <c r="D1536" t="str">
        <f>_xlfn.XLOOKUP(C1536,bdd_V102[FINESS juridique],bdd_V102[Raison sociale juridique],"")</f>
        <v>CROIX ROUGE FRANCAISE</v>
      </c>
      <c r="E1536" s="1" t="str">
        <f>_xlfn.XLOOKUP(C1536,bdd_V102[FINESS juridique],bdd_V102[[Région du FINESS juridique ]],"")</f>
        <v>ILE-DE-FRANCE</v>
      </c>
      <c r="F1536" s="1">
        <f>SUMIFS(bdd_V102[Activité combinée],bdd_V102[FINESS Géographique],A1536)</f>
        <v>49435.5</v>
      </c>
      <c r="G1536" s="1" t="str">
        <f>_xlfn.XLOOKUP(A1536,bdd_V102[FINESS Géographique],bdd_V102[Validation prérequis SUN-ES],"")</f>
        <v>Oui</v>
      </c>
    </row>
    <row r="1537" spans="1:7">
      <c r="A1537" s="1">
        <v>730780681</v>
      </c>
      <c r="B1537" t="str">
        <f>_xlfn.XLOOKUP(A1537,bdd_V102[FINESS Géographique],bdd_V102[[Raison sociale ]],"")</f>
        <v>CRF SAINT ALBAN</v>
      </c>
      <c r="C1537" s="146">
        <f>_xlfn.XLOOKUP(A1537,bdd_V102[FINESS Géographique],bdd_V102[FINESS juridique],"")</f>
        <v>750721334</v>
      </c>
      <c r="D1537" t="str">
        <f>_xlfn.XLOOKUP(C1537,bdd_V102[FINESS juridique],bdd_V102[Raison sociale juridique],"")</f>
        <v>CROIX ROUGE FRANCAISE</v>
      </c>
      <c r="E1537" s="1" t="str">
        <f>_xlfn.XLOOKUP(C1537,bdd_V102[FINESS juridique],bdd_V102[[Région du FINESS juridique ]],"")</f>
        <v>ILE-DE-FRANCE</v>
      </c>
      <c r="F1537" s="1">
        <f>SUMIFS(bdd_V102[Activité combinée],bdd_V102[FINESS Géographique],A1537)</f>
        <v>15119.5</v>
      </c>
      <c r="G1537" s="1" t="str">
        <f>_xlfn.XLOOKUP(A1537,bdd_V102[FINESS Géographique],bdd_V102[Validation prérequis SUN-ES],"")</f>
        <v>Non</v>
      </c>
    </row>
    <row r="1538" spans="1:7">
      <c r="A1538" s="1">
        <v>580001899</v>
      </c>
      <c r="B1538" t="str">
        <f>_xlfn.XLOOKUP(A1538,bdd_V102[FINESS Géographique],bdd_V102[[Raison sociale ]],"")</f>
        <v>HOSP. A DOMICILE NIVERNAIS MORVAN</v>
      </c>
      <c r="C1538" s="146">
        <f>_xlfn.XLOOKUP(A1538,bdd_V102[FINESS Géographique],bdd_V102[FINESS juridique],"")</f>
        <v>750721334</v>
      </c>
      <c r="D1538" t="str">
        <f>_xlfn.XLOOKUP(C1538,bdd_V102[FINESS juridique],bdd_V102[Raison sociale juridique],"")</f>
        <v>CROIX ROUGE FRANCAISE</v>
      </c>
      <c r="E1538" s="1" t="str">
        <f>_xlfn.XLOOKUP(C1538,bdd_V102[FINESS juridique],bdd_V102[[Région du FINESS juridique ]],"")</f>
        <v>ILE-DE-FRANCE</v>
      </c>
      <c r="F1538" s="1">
        <f>SUMIFS(bdd_V102[Activité combinée],bdd_V102[FINESS Géographique],A1538)</f>
        <v>7388.5</v>
      </c>
      <c r="G1538" s="1" t="str">
        <f>_xlfn.XLOOKUP(A1538,bdd_V102[FINESS Géographique],bdd_V102[Validation prérequis SUN-ES],"")</f>
        <v>Non</v>
      </c>
    </row>
    <row r="1539" spans="1:7">
      <c r="A1539" s="1">
        <v>710002288</v>
      </c>
      <c r="B1539" t="str">
        <f>_xlfn.XLOOKUP(A1539,bdd_V102[FINESS Géographique],bdd_V102[[Raison sociale ]],"")</f>
        <v>SSR MARGUERITE BOUCICAUT</v>
      </c>
      <c r="C1539" s="146">
        <f>_xlfn.XLOOKUP(A1539,bdd_V102[FINESS Géographique],bdd_V102[FINESS juridique],"")</f>
        <v>750721334</v>
      </c>
      <c r="D1539" t="str">
        <f>_xlfn.XLOOKUP(C1539,bdd_V102[FINESS juridique],bdd_V102[Raison sociale juridique],"")</f>
        <v>CROIX ROUGE FRANCAISE</v>
      </c>
      <c r="E1539" s="1" t="str">
        <f>_xlfn.XLOOKUP(C1539,bdd_V102[FINESS juridique],bdd_V102[[Région du FINESS juridique ]],"")</f>
        <v>ILE-DE-FRANCE</v>
      </c>
      <c r="F1539" s="1">
        <f>SUMIFS(bdd_V102[Activité combinée],bdd_V102[FINESS Géographique],A1539)</f>
        <v>20850.5</v>
      </c>
      <c r="G1539" s="1" t="str">
        <f>_xlfn.XLOOKUP(A1539,bdd_V102[FINESS Géographique],bdd_V102[Validation prérequis SUN-ES],"")</f>
        <v>Oui</v>
      </c>
    </row>
    <row r="1540" spans="1:7">
      <c r="A1540" s="1">
        <v>890000250</v>
      </c>
      <c r="B1540" t="str">
        <f>_xlfn.XLOOKUP(A1540,bdd_V102[FINESS Géographique],bdd_V102[[Raison sociale ]],"")</f>
        <v>UNITE DE SOINS AUGUSTA PRIAULT CRF</v>
      </c>
      <c r="C1540" s="146">
        <f>_xlfn.XLOOKUP(A1540,bdd_V102[FINESS Géographique],bdd_V102[FINESS juridique],"")</f>
        <v>750721334</v>
      </c>
      <c r="D1540" t="str">
        <f>_xlfn.XLOOKUP(C1540,bdd_V102[FINESS juridique],bdd_V102[Raison sociale juridique],"")</f>
        <v>CROIX ROUGE FRANCAISE</v>
      </c>
      <c r="E1540" s="1" t="str">
        <f>_xlfn.XLOOKUP(C1540,bdd_V102[FINESS juridique],bdd_V102[[Région du FINESS juridique ]],"")</f>
        <v>ILE-DE-FRANCE</v>
      </c>
      <c r="F1540" s="1">
        <f>SUMIFS(bdd_V102[Activité combinée],bdd_V102[FINESS Géographique],A1540)</f>
        <v>5357.5</v>
      </c>
      <c r="G1540" s="1" t="str">
        <f>_xlfn.XLOOKUP(A1540,bdd_V102[FINESS Géographique],bdd_V102[Validation prérequis SUN-ES],"")</f>
        <v>Non</v>
      </c>
    </row>
    <row r="1541" spans="1:7">
      <c r="A1541" s="1">
        <v>370000374</v>
      </c>
      <c r="B1541" t="str">
        <f>_xlfn.XLOOKUP(A1541,bdd_V102[FINESS Géographique],bdd_V102[[Raison sociale ]],"")</f>
        <v>CRF BEL AIR</v>
      </c>
      <c r="C1541" s="146">
        <f>_xlfn.XLOOKUP(A1541,bdd_V102[FINESS Géographique],bdd_V102[FINESS juridique],"")</f>
        <v>750721334</v>
      </c>
      <c r="D1541" t="str">
        <f>_xlfn.XLOOKUP(C1541,bdd_V102[FINESS juridique],bdd_V102[Raison sociale juridique],"")</f>
        <v>CROIX ROUGE FRANCAISE</v>
      </c>
      <c r="E1541" s="1" t="str">
        <f>_xlfn.XLOOKUP(C1541,bdd_V102[FINESS juridique],bdd_V102[[Région du FINESS juridique ]],"")</f>
        <v>ILE-DE-FRANCE</v>
      </c>
      <c r="F1541" s="1">
        <f>SUMIFS(bdd_V102[Activité combinée],bdd_V102[FINESS Géographique],A1541)</f>
        <v>16744</v>
      </c>
      <c r="G1541" s="1" t="str">
        <f>_xlfn.XLOOKUP(A1541,bdd_V102[FINESS Géographique],bdd_V102[Validation prérequis SUN-ES],"")</f>
        <v>Oui</v>
      </c>
    </row>
    <row r="1542" spans="1:7">
      <c r="A1542" s="1">
        <v>510002298</v>
      </c>
      <c r="B1542" t="str">
        <f>_xlfn.XLOOKUP(A1542,bdd_V102[FINESS Géographique],bdd_V102[[Raison sociale ]],"")</f>
        <v>HAD DE REIMS CROIX ROUGE FRANCAISE</v>
      </c>
      <c r="C1542" s="146">
        <f>_xlfn.XLOOKUP(A1542,bdd_V102[FINESS Géographique],bdd_V102[FINESS juridique],"")</f>
        <v>750721334</v>
      </c>
      <c r="D1542" t="str">
        <f>_xlfn.XLOOKUP(C1542,bdd_V102[FINESS juridique],bdd_V102[Raison sociale juridique],"")</f>
        <v>CROIX ROUGE FRANCAISE</v>
      </c>
      <c r="E1542" s="1" t="str">
        <f>_xlfn.XLOOKUP(C1542,bdd_V102[FINESS juridique],bdd_V102[[Région du FINESS juridique ]],"")</f>
        <v>ILE-DE-FRANCE</v>
      </c>
      <c r="F1542" s="1">
        <f>SUMIFS(bdd_V102[Activité combinée],bdd_V102[FINESS Géographique],A1542)</f>
        <v>8692.5</v>
      </c>
      <c r="G1542" s="1" t="str">
        <f>_xlfn.XLOOKUP(A1542,bdd_V102[FINESS Géographique],bdd_V102[Validation prérequis SUN-ES],"")</f>
        <v>Non</v>
      </c>
    </row>
    <row r="1543" spans="1:7">
      <c r="A1543" s="1">
        <v>540000726</v>
      </c>
      <c r="B1543" t="str">
        <f>_xlfn.XLOOKUP(A1543,bdd_V102[FINESS Géographique],bdd_V102[[Raison sociale ]],"")</f>
        <v>CTRE SANIT "LES R. DU CHATEAU" BLAMONT</v>
      </c>
      <c r="C1543" s="146">
        <f>_xlfn.XLOOKUP(A1543,bdd_V102[FINESS Géographique],bdd_V102[FINESS juridique],"")</f>
        <v>750721334</v>
      </c>
      <c r="D1543" t="str">
        <f>_xlfn.XLOOKUP(C1543,bdd_V102[FINESS juridique],bdd_V102[Raison sociale juridique],"")</f>
        <v>CROIX ROUGE FRANCAISE</v>
      </c>
      <c r="E1543" s="1" t="str">
        <f>_xlfn.XLOOKUP(C1543,bdd_V102[FINESS juridique],bdd_V102[[Région du FINESS juridique ]],"")</f>
        <v>ILE-DE-FRANCE</v>
      </c>
      <c r="F1543" s="1">
        <f>SUMIFS(bdd_V102[Activité combinée],bdd_V102[FINESS Géographique],A1543)</f>
        <v>2792</v>
      </c>
      <c r="G1543" s="1" t="str">
        <f>_xlfn.XLOOKUP(A1543,bdd_V102[FINESS Géographique],bdd_V102[Validation prérequis SUN-ES],"")</f>
        <v>Non</v>
      </c>
    </row>
    <row r="1544" spans="1:7">
      <c r="A1544" s="1">
        <v>20010898</v>
      </c>
      <c r="B1544" t="str">
        <f>_xlfn.XLOOKUP(A1544,bdd_V102[FINESS Géographique],bdd_V102[[Raison sociale ]],"")</f>
        <v>HAD CRF CHAUNY</v>
      </c>
      <c r="C1544" s="146">
        <f>_xlfn.XLOOKUP(A1544,bdd_V102[FINESS Géographique],bdd_V102[FINESS juridique],"")</f>
        <v>750721334</v>
      </c>
      <c r="D1544" t="str">
        <f>_xlfn.XLOOKUP(C1544,bdd_V102[FINESS juridique],bdd_V102[Raison sociale juridique],"")</f>
        <v>CROIX ROUGE FRANCAISE</v>
      </c>
      <c r="E1544" s="1" t="str">
        <f>_xlfn.XLOOKUP(C1544,bdd_V102[FINESS juridique],bdd_V102[[Région du FINESS juridique ]],"")</f>
        <v>ILE-DE-FRANCE</v>
      </c>
      <c r="F1544" s="1">
        <f>SUMIFS(bdd_V102[Activité combinée],bdd_V102[FINESS Géographique],A1544)</f>
        <v>3217.5</v>
      </c>
      <c r="G1544" s="1" t="str">
        <f>_xlfn.XLOOKUP(A1544,bdd_V102[FINESS Géographique],bdd_V102[Validation prérequis SUN-ES],"")</f>
        <v>Non</v>
      </c>
    </row>
    <row r="1545" spans="1:7">
      <c r="A1545" s="1">
        <v>600100309</v>
      </c>
      <c r="B1545" t="str">
        <f>_xlfn.XLOOKUP(A1545,bdd_V102[FINESS Géographique],bdd_V102[[Raison sociale ]],"")</f>
        <v>SSR CRF LAMORLAYE</v>
      </c>
      <c r="C1545" s="146">
        <f>_xlfn.XLOOKUP(A1545,bdd_V102[FINESS Géographique],bdd_V102[FINESS juridique],"")</f>
        <v>750721334</v>
      </c>
      <c r="D1545" t="str">
        <f>_xlfn.XLOOKUP(C1545,bdd_V102[FINESS juridique],bdd_V102[Raison sociale juridique],"")</f>
        <v>CROIX ROUGE FRANCAISE</v>
      </c>
      <c r="E1545" s="1" t="str">
        <f>_xlfn.XLOOKUP(C1545,bdd_V102[FINESS juridique],bdd_V102[[Région du FINESS juridique ]],"")</f>
        <v>ILE-DE-FRANCE</v>
      </c>
      <c r="F1545" s="1">
        <f>SUMIFS(bdd_V102[Activité combinée],bdd_V102[FINESS Géographique],A1545)</f>
        <v>8438</v>
      </c>
      <c r="G1545" s="1" t="str">
        <f>_xlfn.XLOOKUP(A1545,bdd_V102[FINESS Géographique],bdd_V102[Validation prérequis SUN-ES],"")</f>
        <v>Oui</v>
      </c>
    </row>
    <row r="1546" spans="1:7">
      <c r="A1546" s="1">
        <v>750150377</v>
      </c>
      <c r="B1546" t="str">
        <f>_xlfn.XLOOKUP(A1546,bdd_V102[FINESS Géographique],bdd_V102[[Raison sociale ]],"")</f>
        <v>HOPITAL HENRY DUNANT</v>
      </c>
      <c r="C1546" s="146">
        <f>_xlfn.XLOOKUP(A1546,bdd_V102[FINESS Géographique],bdd_V102[FINESS juridique],"")</f>
        <v>750721334</v>
      </c>
      <c r="D1546" t="str">
        <f>_xlfn.XLOOKUP(C1546,bdd_V102[FINESS juridique],bdd_V102[Raison sociale juridique],"")</f>
        <v>CROIX ROUGE FRANCAISE</v>
      </c>
      <c r="E1546" s="1" t="str">
        <f>_xlfn.XLOOKUP(C1546,bdd_V102[FINESS juridique],bdd_V102[[Région du FINESS juridique ]],"")</f>
        <v>ILE-DE-FRANCE</v>
      </c>
      <c r="F1546" s="1">
        <f>SUMIFS(bdd_V102[Activité combinée],bdd_V102[FINESS Géographique],A1546)</f>
        <v>28247</v>
      </c>
      <c r="G1546" s="1" t="str">
        <f>_xlfn.XLOOKUP(A1546,bdd_V102[FINESS Géographique],bdd_V102[Validation prérequis SUN-ES],"")</f>
        <v>Non</v>
      </c>
    </row>
    <row r="1547" spans="1:7">
      <c r="A1547" s="1">
        <v>750170268</v>
      </c>
      <c r="B1547" t="str">
        <f>_xlfn.XLOOKUP(A1547,bdd_V102[FINESS Géographique],bdd_V102[[Raison sociale ]],"")</f>
        <v>HDJ L ETINCELLE</v>
      </c>
      <c r="C1547" s="146">
        <f>_xlfn.XLOOKUP(A1547,bdd_V102[FINESS Géographique],bdd_V102[FINESS juridique],"")</f>
        <v>750721334</v>
      </c>
      <c r="D1547" t="str">
        <f>_xlfn.XLOOKUP(C1547,bdd_V102[FINESS juridique],bdd_V102[Raison sociale juridique],"")</f>
        <v>CROIX ROUGE FRANCAISE</v>
      </c>
      <c r="E1547" s="1" t="str">
        <f>_xlfn.XLOOKUP(C1547,bdd_V102[FINESS juridique],bdd_V102[[Région du FINESS juridique ]],"")</f>
        <v>ILE-DE-FRANCE</v>
      </c>
      <c r="F1547" s="1">
        <f>SUMIFS(bdd_V102[Activité combinée],bdd_V102[FINESS Géographique],A1547)</f>
        <v>612.25</v>
      </c>
      <c r="G1547" s="1" t="str">
        <f>_xlfn.XLOOKUP(A1547,bdd_V102[FINESS Géographique],bdd_V102[Validation prérequis SUN-ES],"")</f>
        <v>Non</v>
      </c>
    </row>
    <row r="1548" spans="1:7">
      <c r="A1548" s="1">
        <v>770701225</v>
      </c>
      <c r="B1548" t="str">
        <f>_xlfn.XLOOKUP(A1548,bdd_V102[FINESS Géographique],bdd_V102[[Raison sociale ]],"")</f>
        <v>CENTRE DE REEDUCATION LE BRASSET</v>
      </c>
      <c r="C1548" s="146">
        <f>_xlfn.XLOOKUP(A1548,bdd_V102[FINESS Géographique],bdd_V102[FINESS juridique],"")</f>
        <v>750721334</v>
      </c>
      <c r="D1548" t="str">
        <f>_xlfn.XLOOKUP(C1548,bdd_V102[FINESS juridique],bdd_V102[Raison sociale juridique],"")</f>
        <v>CROIX ROUGE FRANCAISE</v>
      </c>
      <c r="E1548" s="1" t="str">
        <f>_xlfn.XLOOKUP(C1548,bdd_V102[FINESS juridique],bdd_V102[[Région du FINESS juridique ]],"")</f>
        <v>ILE-DE-FRANCE</v>
      </c>
      <c r="F1548" s="1">
        <f>SUMIFS(bdd_V102[Activité combinée],bdd_V102[FINESS Géographique],A1548)</f>
        <v>4255</v>
      </c>
      <c r="G1548" s="1" t="str">
        <f>_xlfn.XLOOKUP(A1548,bdd_V102[FINESS Géographique],bdd_V102[Validation prérequis SUN-ES],"")</f>
        <v>Non</v>
      </c>
    </row>
    <row r="1549" spans="1:7">
      <c r="A1549" s="1">
        <v>950630012</v>
      </c>
      <c r="B1549" t="str">
        <f>_xlfn.XLOOKUP(A1549,bdd_V102[FINESS Géographique],bdd_V102[[Raison sociale ]],"")</f>
        <v>HOPITAL D ENFANTS MARGENCY</v>
      </c>
      <c r="C1549" s="146">
        <f>_xlfn.XLOOKUP(A1549,bdd_V102[FINESS Géographique],bdd_V102[FINESS juridique],"")</f>
        <v>750721334</v>
      </c>
      <c r="D1549" t="str">
        <f>_xlfn.XLOOKUP(C1549,bdd_V102[FINESS juridique],bdd_V102[Raison sociale juridique],"")</f>
        <v>CROIX ROUGE FRANCAISE</v>
      </c>
      <c r="E1549" s="1" t="str">
        <f>_xlfn.XLOOKUP(C1549,bdd_V102[FINESS juridique],bdd_V102[[Région du FINESS juridique ]],"")</f>
        <v>ILE-DE-FRANCE</v>
      </c>
      <c r="F1549" s="1">
        <f>SUMIFS(bdd_V102[Activité combinée],bdd_V102[FINESS Géographique],A1549)</f>
        <v>11401.5</v>
      </c>
      <c r="G1549" s="1" t="str">
        <f>_xlfn.XLOOKUP(A1549,bdd_V102[FINESS Géographique],bdd_V102[Validation prérequis SUN-ES],"")</f>
        <v>Oui</v>
      </c>
    </row>
    <row r="1550" spans="1:7">
      <c r="A1550" s="1">
        <v>140002619</v>
      </c>
      <c r="B1550" t="str">
        <f>_xlfn.XLOOKUP(A1550,bdd_V102[FINESS Géographique],bdd_V102[[Raison sociale ]],"")</f>
        <v>HAD SANTE CROIX ROUGE - CAEN</v>
      </c>
      <c r="C1550" s="146">
        <f>_xlfn.XLOOKUP(A1550,bdd_V102[FINESS Géographique],bdd_V102[FINESS juridique],"")</f>
        <v>750721334</v>
      </c>
      <c r="D1550" t="str">
        <f>_xlfn.XLOOKUP(C1550,bdd_V102[FINESS juridique],bdd_V102[Raison sociale juridique],"")</f>
        <v>CROIX ROUGE FRANCAISE</v>
      </c>
      <c r="E1550" s="1" t="str">
        <f>_xlfn.XLOOKUP(C1550,bdd_V102[FINESS juridique],bdd_V102[[Région du FINESS juridique ]],"")</f>
        <v>ILE-DE-FRANCE</v>
      </c>
      <c r="F1550" s="1">
        <f>SUMIFS(bdd_V102[Activité combinée],bdd_V102[FINESS Géographique],A1550)</f>
        <v>11827.5</v>
      </c>
      <c r="G1550" s="1" t="str">
        <f>_xlfn.XLOOKUP(A1550,bdd_V102[FINESS Géographique],bdd_V102[Validation prérequis SUN-ES],"")</f>
        <v>Non</v>
      </c>
    </row>
    <row r="1551" spans="1:7">
      <c r="A1551" s="1">
        <v>760783035</v>
      </c>
      <c r="B1551" t="str">
        <f>_xlfn.XLOOKUP(A1551,bdd_V102[FINESS Géographique],bdd_V102[[Raison sociale ]],"")</f>
        <v>HOPITAL-HAD DE BOIS-GUILLAUME</v>
      </c>
      <c r="C1551" s="146">
        <f>_xlfn.XLOOKUP(A1551,bdd_V102[FINESS Géographique],bdd_V102[FINESS juridique],"")</f>
        <v>750721334</v>
      </c>
      <c r="D1551" t="str">
        <f>_xlfn.XLOOKUP(C1551,bdd_V102[FINESS juridique],bdd_V102[Raison sociale juridique],"")</f>
        <v>CROIX ROUGE FRANCAISE</v>
      </c>
      <c r="E1551" s="1" t="str">
        <f>_xlfn.XLOOKUP(C1551,bdd_V102[FINESS juridique],bdd_V102[[Région du FINESS juridique ]],"")</f>
        <v>ILE-DE-FRANCE</v>
      </c>
      <c r="F1551" s="1">
        <f>SUMIFS(bdd_V102[Activité combinée],bdd_V102[FINESS Géographique],A1551)</f>
        <v>27743.5</v>
      </c>
      <c r="G1551" s="1" t="str">
        <f>_xlfn.XLOOKUP(A1551,bdd_V102[FINESS Géographique],bdd_V102[Validation prérequis SUN-ES],"")</f>
        <v>Non</v>
      </c>
    </row>
    <row r="1552" spans="1:7">
      <c r="A1552" s="1">
        <v>170780043</v>
      </c>
      <c r="B1552" t="str">
        <f>_xlfn.XLOOKUP(A1552,bdd_V102[FINESS Géographique],bdd_V102[[Raison sociale ]],"")</f>
        <v>CENTRE RICHELIEU - SSR SPECIALISES</v>
      </c>
      <c r="C1552" s="146">
        <f>_xlfn.XLOOKUP(A1552,bdd_V102[FINESS Géographique],bdd_V102[FINESS juridique],"")</f>
        <v>750721334</v>
      </c>
      <c r="D1552" t="str">
        <f>_xlfn.XLOOKUP(C1552,bdd_V102[FINESS juridique],bdd_V102[Raison sociale juridique],"")</f>
        <v>CROIX ROUGE FRANCAISE</v>
      </c>
      <c r="E1552" s="1" t="str">
        <f>_xlfn.XLOOKUP(C1552,bdd_V102[FINESS juridique],bdd_V102[[Région du FINESS juridique ]],"")</f>
        <v>ILE-DE-FRANCE</v>
      </c>
      <c r="F1552" s="1">
        <f>SUMIFS(bdd_V102[Activité combinée],bdd_V102[FINESS Géographique],A1552)</f>
        <v>18076</v>
      </c>
      <c r="G1552" s="1" t="str">
        <f>_xlfn.XLOOKUP(A1552,bdd_V102[FINESS Géographique],bdd_V102[Validation prérequis SUN-ES],"")</f>
        <v>Oui</v>
      </c>
    </row>
    <row r="1553" spans="1:7">
      <c r="A1553" s="1">
        <v>640780904</v>
      </c>
      <c r="B1553" t="str">
        <f>_xlfn.XLOOKUP(A1553,bdd_V102[FINESS Géographique],bdd_V102[[Raison sociale ]],"")</f>
        <v>LE NID BEARNAIS - SSR PEDIATRIQUE</v>
      </c>
      <c r="C1553" s="146">
        <f>_xlfn.XLOOKUP(A1553,bdd_V102[FINESS Géographique],bdd_V102[FINESS juridique],"")</f>
        <v>750721334</v>
      </c>
      <c r="D1553" t="str">
        <f>_xlfn.XLOOKUP(C1553,bdd_V102[FINESS juridique],bdd_V102[Raison sociale juridique],"")</f>
        <v>CROIX ROUGE FRANCAISE</v>
      </c>
      <c r="E1553" s="1" t="str">
        <f>_xlfn.XLOOKUP(C1553,bdd_V102[FINESS juridique],bdd_V102[[Région du FINESS juridique ]],"")</f>
        <v>ILE-DE-FRANCE</v>
      </c>
      <c r="F1553" s="1">
        <f>SUMIFS(bdd_V102[Activité combinée],bdd_V102[FINESS Géographique],A1553)</f>
        <v>2584</v>
      </c>
      <c r="G1553" s="1" t="str">
        <f>_xlfn.XLOOKUP(A1553,bdd_V102[FINESS Géographique],bdd_V102[Validation prérequis SUN-ES],"")</f>
        <v>Oui</v>
      </c>
    </row>
    <row r="1554" spans="1:7">
      <c r="A1554" s="1">
        <v>300780384</v>
      </c>
      <c r="B1554" t="str">
        <f>_xlfn.XLOOKUP(A1554,bdd_V102[FINESS Géographique],bdd_V102[[Raison sociale ]],"")</f>
        <v>CTRE PROTECTION INFANTILE MONTAURY CRF</v>
      </c>
      <c r="C1554" s="146">
        <f>_xlfn.XLOOKUP(A1554,bdd_V102[FINESS Géographique],bdd_V102[FINESS juridique],"")</f>
        <v>750721334</v>
      </c>
      <c r="D1554" t="str">
        <f>_xlfn.XLOOKUP(C1554,bdd_V102[FINESS juridique],bdd_V102[Raison sociale juridique],"")</f>
        <v>CROIX ROUGE FRANCAISE</v>
      </c>
      <c r="E1554" s="1" t="str">
        <f>_xlfn.XLOOKUP(C1554,bdd_V102[FINESS juridique],bdd_V102[[Région du FINESS juridique ]],"")</f>
        <v>ILE-DE-FRANCE</v>
      </c>
      <c r="F1554" s="1">
        <f>SUMIFS(bdd_V102[Activité combinée],bdd_V102[FINESS Géographique],A1554)</f>
        <v>875.5</v>
      </c>
      <c r="G1554" s="1" t="str">
        <f>_xlfn.XLOOKUP(A1554,bdd_V102[FINESS Géographique],bdd_V102[Validation prérequis SUN-ES],"")</f>
        <v>Oui</v>
      </c>
    </row>
    <row r="1555" spans="1:7">
      <c r="A1555" s="1">
        <v>850002403</v>
      </c>
      <c r="B1555" t="str">
        <f>_xlfn.XLOOKUP(A1555,bdd_V102[FINESS Géographique],bdd_V102[[Raison sociale ]],"")</f>
        <v>SSR LE CLOUSIS</v>
      </c>
      <c r="C1555" s="146">
        <f>_xlfn.XLOOKUP(A1555,bdd_V102[FINESS Géographique],bdd_V102[FINESS juridique],"")</f>
        <v>750721334</v>
      </c>
      <c r="D1555" t="str">
        <f>_xlfn.XLOOKUP(C1555,bdd_V102[FINESS juridique],bdd_V102[Raison sociale juridique],"")</f>
        <v>CROIX ROUGE FRANCAISE</v>
      </c>
      <c r="E1555" s="1" t="str">
        <f>_xlfn.XLOOKUP(C1555,bdd_V102[FINESS juridique],bdd_V102[[Région du FINESS juridique ]],"")</f>
        <v>ILE-DE-FRANCE</v>
      </c>
      <c r="F1555" s="1">
        <f>SUMIFS(bdd_V102[Activité combinée],bdd_V102[FINESS Géographique],A1555)</f>
        <v>13442.5</v>
      </c>
      <c r="G1555" s="1" t="str">
        <f>_xlfn.XLOOKUP(A1555,bdd_V102[FINESS Géographique],bdd_V102[Validation prérequis SUN-ES],"")</f>
        <v>Oui</v>
      </c>
    </row>
    <row r="1556" spans="1:7">
      <c r="A1556" s="1">
        <v>370000341</v>
      </c>
      <c r="B1556" t="str">
        <f>_xlfn.XLOOKUP(A1556,bdd_V102[FINESS Géographique],bdd_V102[[Raison sociale ]],"")</f>
        <v>FONDATION L'ELAN RETROUVE CTRE  MALVAU</v>
      </c>
      <c r="C1556" s="146">
        <f>_xlfn.XLOOKUP(A1556,bdd_V102[FINESS Géographique],bdd_V102[FINESS juridique],"")</f>
        <v>750721391</v>
      </c>
      <c r="D1556" t="str">
        <f>_xlfn.XLOOKUP(C1556,bdd_V102[FINESS juridique],bdd_V102[Raison sociale juridique],"")</f>
        <v>FONDATION L'ELAN RETROUVE</v>
      </c>
      <c r="E1556" s="1" t="str">
        <f>_xlfn.XLOOKUP(C1556,bdd_V102[FINESS juridique],bdd_V102[[Région du FINESS juridique ]],"")</f>
        <v>ILE-DE-FRANCE</v>
      </c>
      <c r="F1556" s="1">
        <f>SUMIFS(bdd_V102[Activité combinée],bdd_V102[FINESS Géographique],A1556)</f>
        <v>6724.5</v>
      </c>
      <c r="G1556" s="1" t="str">
        <f>_xlfn.XLOOKUP(A1556,bdd_V102[FINESS Géographique],bdd_V102[Validation prérequis SUN-ES],"")</f>
        <v>Oui</v>
      </c>
    </row>
    <row r="1557" spans="1:7">
      <c r="A1557" s="1">
        <v>750170102</v>
      </c>
      <c r="B1557" t="str">
        <f>_xlfn.XLOOKUP(A1557,bdd_V102[FINESS Géographique],bdd_V102[[Raison sociale ]],"")</f>
        <v>HDJ INSTITUT PAUL SIVADON</v>
      </c>
      <c r="C1557" s="146">
        <f>_xlfn.XLOOKUP(A1557,bdd_V102[FINESS Géographique],bdd_V102[FINESS juridique],"")</f>
        <v>750721391</v>
      </c>
      <c r="D1557" t="str">
        <f>_xlfn.XLOOKUP(C1557,bdd_V102[FINESS juridique],bdd_V102[Raison sociale juridique],"")</f>
        <v>FONDATION L'ELAN RETROUVE</v>
      </c>
      <c r="E1557" s="1" t="str">
        <f>_xlfn.XLOOKUP(C1557,bdd_V102[FINESS juridique],bdd_V102[[Région du FINESS juridique ]],"")</f>
        <v>ILE-DE-FRANCE</v>
      </c>
      <c r="F1557" s="1">
        <f>SUMIFS(bdd_V102[Activité combinée],bdd_V102[FINESS Géographique],A1557)</f>
        <v>17638.25</v>
      </c>
      <c r="G1557" s="1" t="str">
        <f>_xlfn.XLOOKUP(A1557,bdd_V102[FINESS Géographique],bdd_V102[Validation prérequis SUN-ES],"")</f>
        <v>Oui</v>
      </c>
    </row>
    <row r="1558" spans="1:7">
      <c r="A1558" s="1">
        <v>780140075</v>
      </c>
      <c r="B1558" t="str">
        <f>_xlfn.XLOOKUP(A1558,bdd_V102[FINESS Géographique],bdd_V102[[Raison sociale ]],"")</f>
        <v>CENTRE POST CURE GILBERT RABY</v>
      </c>
      <c r="C1558" s="146">
        <f>_xlfn.XLOOKUP(A1558,bdd_V102[FINESS Géographique],bdd_V102[FINESS juridique],"")</f>
        <v>750721391</v>
      </c>
      <c r="D1558" t="str">
        <f>_xlfn.XLOOKUP(C1558,bdd_V102[FINESS juridique],bdd_V102[Raison sociale juridique],"")</f>
        <v>FONDATION L'ELAN RETROUVE</v>
      </c>
      <c r="E1558" s="1" t="str">
        <f>_xlfn.XLOOKUP(C1558,bdd_V102[FINESS juridique],bdd_V102[[Région du FINESS juridique ]],"")</f>
        <v>ILE-DE-FRANCE</v>
      </c>
      <c r="F1558" s="1">
        <f>SUMIFS(bdd_V102[Activité combinée],bdd_V102[FINESS Géographique],A1558)</f>
        <v>14228</v>
      </c>
      <c r="G1558" s="1" t="str">
        <f>_xlfn.XLOOKUP(A1558,bdd_V102[FINESS Géographique],bdd_V102[Validation prérequis SUN-ES],"")</f>
        <v>Oui</v>
      </c>
    </row>
    <row r="1559" spans="1:7">
      <c r="A1559" s="1">
        <v>920170081</v>
      </c>
      <c r="B1559" t="str">
        <f>_xlfn.XLOOKUP(A1559,bdd_V102[FINESS Géographique],bdd_V102[[Raison sociale ]],"")</f>
        <v>HDJ ATELIER THERAP ELAN RETROUVE</v>
      </c>
      <c r="C1559" s="146">
        <f>_xlfn.XLOOKUP(A1559,bdd_V102[FINESS Géographique],bdd_V102[FINESS juridique],"")</f>
        <v>750721391</v>
      </c>
      <c r="D1559" t="str">
        <f>_xlfn.XLOOKUP(C1559,bdd_V102[FINESS juridique],bdd_V102[Raison sociale juridique],"")</f>
        <v>FONDATION L'ELAN RETROUVE</v>
      </c>
      <c r="E1559" s="1" t="str">
        <f>_xlfn.XLOOKUP(C1559,bdd_V102[FINESS juridique],bdd_V102[[Région du FINESS juridique ]],"")</f>
        <v>ILE-DE-FRANCE</v>
      </c>
      <c r="F1559" s="1">
        <f>SUMIFS(bdd_V102[Activité combinée],bdd_V102[FINESS Géographique],A1559)</f>
        <v>8829.75</v>
      </c>
      <c r="G1559" s="1" t="str">
        <f>_xlfn.XLOOKUP(A1559,bdd_V102[FINESS Géographique],bdd_V102[Validation prérequis SUN-ES],"")</f>
        <v>Oui</v>
      </c>
    </row>
    <row r="1560" spans="1:7">
      <c r="A1560" s="1">
        <v>940170137</v>
      </c>
      <c r="B1560" t="str">
        <f>_xlfn.XLOOKUP(A1560,bdd_V102[FINESS Géographique],bdd_V102[[Raison sociale ]],"")</f>
        <v>HDJ DE CHEVILLY LARUE</v>
      </c>
      <c r="C1560" s="146">
        <f>_xlfn.XLOOKUP(A1560,bdd_V102[FINESS Géographique],bdd_V102[FINESS juridique],"")</f>
        <v>750721391</v>
      </c>
      <c r="D1560" t="str">
        <f>_xlfn.XLOOKUP(C1560,bdd_V102[FINESS juridique],bdd_V102[Raison sociale juridique],"")</f>
        <v>FONDATION L'ELAN RETROUVE</v>
      </c>
      <c r="E1560" s="1" t="str">
        <f>_xlfn.XLOOKUP(C1560,bdd_V102[FINESS juridique],bdd_V102[[Région du FINESS juridique ]],"")</f>
        <v>ILE-DE-FRANCE</v>
      </c>
      <c r="F1560" s="1">
        <f>SUMIFS(bdd_V102[Activité combinée],bdd_V102[FINESS Géographique],A1560)</f>
        <v>3792.75</v>
      </c>
      <c r="G1560" s="1" t="str">
        <f>_xlfn.XLOOKUP(A1560,bdd_V102[FINESS Géographique],bdd_V102[Validation prérequis SUN-ES],"")</f>
        <v>Oui</v>
      </c>
    </row>
    <row r="1561" spans="1:7">
      <c r="A1561" s="1">
        <v>750140055</v>
      </c>
      <c r="B1561" t="str">
        <f>_xlfn.XLOOKUP(A1561,bdd_V102[FINESS Géographique],bdd_V102[[Raison sociale ]],"")</f>
        <v>CENTRE RENE CAPITANT</v>
      </c>
      <c r="C1561" s="146">
        <f>_xlfn.XLOOKUP(A1561,bdd_V102[FINESS Géographique],bdd_V102[FINESS juridique],"")</f>
        <v>750802985</v>
      </c>
      <c r="D1561" t="str">
        <f>_xlfn.XLOOKUP(C1561,bdd_V102[FINESS juridique],bdd_V102[Raison sociale juridique],"")</f>
        <v>ASSOCIATION RENE CAPITANT</v>
      </c>
      <c r="E1561" s="1" t="str">
        <f>_xlfn.XLOOKUP(C1561,bdd_V102[FINESS juridique],bdd_V102[[Région du FINESS juridique ]],"")</f>
        <v>ILE-DE-FRANCE</v>
      </c>
      <c r="F1561" s="1">
        <f>SUMIFS(bdd_V102[Activité combinée],bdd_V102[FINESS Géographique],A1561)</f>
        <v>2551.25</v>
      </c>
      <c r="G1561" s="1" t="str">
        <f>_xlfn.XLOOKUP(A1561,bdd_V102[FINESS Géographique],bdd_V102[Validation prérequis SUN-ES],"")</f>
        <v>Non</v>
      </c>
    </row>
    <row r="1562" spans="1:7">
      <c r="A1562" s="1">
        <v>750802977</v>
      </c>
      <c r="B1562" t="str">
        <f>_xlfn.XLOOKUP(A1562,bdd_V102[FINESS Géographique],bdd_V102[[Raison sociale ]],"")</f>
        <v>CENTRE POST CURE RENE CAPITANT</v>
      </c>
      <c r="C1562" s="146">
        <f>_xlfn.XLOOKUP(A1562,bdd_V102[FINESS Géographique],bdd_V102[FINESS juridique],"")</f>
        <v>750802985</v>
      </c>
      <c r="D1562" t="str">
        <f>_xlfn.XLOOKUP(C1562,bdd_V102[FINESS juridique],bdd_V102[Raison sociale juridique],"")</f>
        <v>ASSOCIATION RENE CAPITANT</v>
      </c>
      <c r="E1562" s="1" t="str">
        <f>_xlfn.XLOOKUP(C1562,bdd_V102[FINESS juridique],bdd_V102[[Région du FINESS juridique ]],"")</f>
        <v>ILE-DE-FRANCE</v>
      </c>
      <c r="F1562" s="1">
        <f>SUMIFS(bdd_V102[Activité combinée],bdd_V102[FINESS Géographique],A1562)</f>
        <v>2614.5</v>
      </c>
      <c r="G1562" s="1" t="str">
        <f>_xlfn.XLOOKUP(A1562,bdd_V102[FINESS Géographique],bdd_V102[Validation prérequis SUN-ES],"")</f>
        <v>Non</v>
      </c>
    </row>
    <row r="1563" spans="1:7">
      <c r="A1563" s="1">
        <v>780630026</v>
      </c>
      <c r="B1563" t="str">
        <f>_xlfn.XLOOKUP(A1563,bdd_V102[FINESS Géographique],bdd_V102[[Raison sociale ]],"")</f>
        <v>CENTRE PEDIATRIQUE DES COTES</v>
      </c>
      <c r="C1563" s="146">
        <f>_xlfn.XLOOKUP(A1563,bdd_V102[FINESS Géographique],bdd_V102[FINESS juridique],"")</f>
        <v>750803900</v>
      </c>
      <c r="D1563" t="str">
        <f>_xlfn.XLOOKUP(C1563,bdd_V102[FINESS juridique],bdd_V102[Raison sociale juridique],"")</f>
        <v>SOCIETE DE CHARITE MATERNELLE</v>
      </c>
      <c r="E1563" s="1" t="str">
        <f>_xlfn.XLOOKUP(C1563,bdd_V102[FINESS juridique],bdd_V102[[Région du FINESS juridique ]],"")</f>
        <v>ILE-DE-FRANCE</v>
      </c>
      <c r="F1563" s="1">
        <f>SUMIFS(bdd_V102[Activité combinée],bdd_V102[FINESS Géographique],A1563)</f>
        <v>8829.5</v>
      </c>
      <c r="G1563" s="1" t="str">
        <f>_xlfn.XLOOKUP(A1563,bdd_V102[FINESS Géographique],bdd_V102[Validation prérequis SUN-ES],"")</f>
        <v>Oui</v>
      </c>
    </row>
    <row r="1564" spans="1:7">
      <c r="A1564" s="1">
        <v>750007528</v>
      </c>
      <c r="B1564" t="str">
        <f>_xlfn.XLOOKUP(A1564,bdd_V102[FINESS Géographique],bdd_V102[[Raison sociale ]],"")</f>
        <v>HOPITAL DE JOUR GRANGE BATELIERE</v>
      </c>
      <c r="C1564" s="146">
        <f>_xlfn.XLOOKUP(A1564,bdd_V102[FINESS Géographique],bdd_V102[FINESS juridique],"")</f>
        <v>750804940</v>
      </c>
      <c r="D1564" t="str">
        <f>_xlfn.XLOOKUP(C1564,bdd_V102[FINESS juridique],bdd_V102[Raison sociale juridique],"")</f>
        <v>A.R.P.S.</v>
      </c>
      <c r="E1564" s="1" t="str">
        <f>_xlfn.XLOOKUP(C1564,bdd_V102[FINESS juridique],bdd_V102[[Région du FINESS juridique ]],"")</f>
        <v>ILE-DE-FRANCE</v>
      </c>
      <c r="F1564" s="1">
        <f>SUMIFS(bdd_V102[Activité combinée],bdd_V102[FINESS Géographique],A1564)</f>
        <v>5691</v>
      </c>
      <c r="G1564" s="1" t="str">
        <f>_xlfn.XLOOKUP(A1564,bdd_V102[FINESS Géographique],bdd_V102[Validation prérequis SUN-ES],"")</f>
        <v>Oui</v>
      </c>
    </row>
    <row r="1565" spans="1:7">
      <c r="A1565" s="1">
        <v>320780323</v>
      </c>
      <c r="B1565" t="str">
        <f>_xlfn.XLOOKUP(A1565,bdd_V102[FINESS Géographique],bdd_V102[[Raison sociale ]],"")</f>
        <v>CTRE PEDIA ST JACQUES MPR MONTEGUT</v>
      </c>
      <c r="C1565" s="146">
        <f>_xlfn.XLOOKUP(A1565,bdd_V102[FINESS Géographique],bdd_V102[FINESS juridique],"")</f>
        <v>750810590</v>
      </c>
      <c r="D1565" t="str">
        <f>_xlfn.XLOOKUP(C1565,bdd_V102[FINESS juridique],bdd_V102[Raison sociale juridique],"")</f>
        <v>OEUVRES HOSP DE L'ORDRE DE MALTE</v>
      </c>
      <c r="E1565" s="1" t="str">
        <f>_xlfn.XLOOKUP(C1565,bdd_V102[FINESS juridique],bdd_V102[[Région du FINESS juridique ]],"")</f>
        <v>ILE-DE-FRANCE</v>
      </c>
      <c r="F1565" s="1">
        <f>SUMIFS(bdd_V102[Activité combinée],bdd_V102[FINESS Géographique],A1565)</f>
        <v>7101</v>
      </c>
      <c r="G1565" s="1" t="str">
        <f>_xlfn.XLOOKUP(A1565,bdd_V102[FINESS Géographique],bdd_V102[Validation prérequis SUN-ES],"")</f>
        <v>Oui</v>
      </c>
    </row>
    <row r="1566" spans="1:7">
      <c r="A1566" s="1">
        <v>910150028</v>
      </c>
      <c r="B1566" t="str">
        <f>_xlfn.XLOOKUP(A1566,bdd_V102[FINESS Géographique],bdd_V102[[Raison sociale ]],"")</f>
        <v>CENTRE HOSPITALIER DE BLIGNY</v>
      </c>
      <c r="C1566" s="146">
        <f>_xlfn.XLOOKUP(A1566,bdd_V102[FINESS Géographique],bdd_V102[FINESS juridique],"")</f>
        <v>750811184</v>
      </c>
      <c r="D1566" t="str">
        <f>_xlfn.XLOOKUP(C1566,bdd_V102[FINESS juridique],bdd_V102[Raison sociale juridique],"")</f>
        <v>ASS CENTRE HOSPITALIER DE BLIGNY</v>
      </c>
      <c r="E1566" s="1" t="str">
        <f>_xlfn.XLOOKUP(C1566,bdd_V102[FINESS juridique],bdd_V102[[Région du FINESS juridique ]],"")</f>
        <v>ILE-DE-FRANCE</v>
      </c>
      <c r="F1566" s="1">
        <f>SUMIFS(bdd_V102[Activité combinée],bdd_V102[FINESS Géographique],A1566)</f>
        <v>58871.5</v>
      </c>
      <c r="G1566" s="1" t="str">
        <f>_xlfn.XLOOKUP(A1566,bdd_V102[FINESS Géographique],bdd_V102[Validation prérequis SUN-ES],"")</f>
        <v>Oui</v>
      </c>
    </row>
    <row r="1567" spans="1:7">
      <c r="A1567" s="1">
        <v>430000216</v>
      </c>
      <c r="B1567" t="str">
        <f>_xlfn.XLOOKUP(A1567,bdd_V102[FINESS Géographique],bdd_V102[[Raison sociale ]],"")</f>
        <v>CENTRE MEDICAL D'OUSSOULX</v>
      </c>
      <c r="C1567" s="146">
        <f>_xlfn.XLOOKUP(A1567,bdd_V102[FINESS Géographique],bdd_V102[FINESS juridique],"")</f>
        <v>750811820</v>
      </c>
      <c r="D1567" t="str">
        <f>_xlfn.XLOOKUP(C1567,bdd_V102[FINESS juridique],bdd_V102[Raison sociale juridique],"")</f>
        <v>CROIX ROUGE RUSSE</v>
      </c>
      <c r="E1567" s="1" t="str">
        <f>_xlfn.XLOOKUP(C1567,bdd_V102[FINESS juridique],bdd_V102[[Région du FINESS juridique ]],"")</f>
        <v>ILE-DE-FRANCE</v>
      </c>
      <c r="F1567" s="1">
        <f>SUMIFS(bdd_V102[Activité combinée],bdd_V102[FINESS Géographique],A1567)</f>
        <v>8143</v>
      </c>
      <c r="G1567" s="1" t="str">
        <f>_xlfn.XLOOKUP(A1567,bdd_V102[FINESS Géographique],bdd_V102[Validation prérequis SUN-ES],"")</f>
        <v>Non</v>
      </c>
    </row>
    <row r="1568" spans="1:7">
      <c r="A1568" s="1">
        <v>750150013</v>
      </c>
      <c r="B1568" t="str">
        <f>_xlfn.XLOOKUP(A1568,bdd_V102[FINESS Géographique],bdd_V102[[Raison sociale ]],"")</f>
        <v>HOPITAL PIERRE ROUQUES LES BLUETS</v>
      </c>
      <c r="C1568" s="146">
        <f>_xlfn.XLOOKUP(A1568,bdd_V102[FINESS Géographique],bdd_V102[FINESS juridique],"")</f>
        <v>750811887</v>
      </c>
      <c r="D1568" t="str">
        <f>_xlfn.XLOOKUP(C1568,bdd_V102[FINESS juridique],bdd_V102[Raison sociale juridique],"")</f>
        <v>ASSOCIATION AMBROISE CROIZAT</v>
      </c>
      <c r="E1568" s="1" t="str">
        <f>_xlfn.XLOOKUP(C1568,bdd_V102[FINESS juridique],bdd_V102[[Région du FINESS juridique ]],"")</f>
        <v>ILE-DE-FRANCE</v>
      </c>
      <c r="F1568" s="1">
        <f>SUMIFS(bdd_V102[Activité combinée],bdd_V102[FINESS Géographique],A1568)</f>
        <v>39170</v>
      </c>
      <c r="G1568" s="1" t="str">
        <f>_xlfn.XLOOKUP(A1568,bdd_V102[FINESS Géographique],bdd_V102[Validation prérequis SUN-ES],"")</f>
        <v>Non</v>
      </c>
    </row>
    <row r="1569" spans="1:7">
      <c r="A1569" s="1">
        <v>750300097</v>
      </c>
      <c r="B1569" t="str">
        <f>_xlfn.XLOOKUP(A1569,bdd_V102[FINESS Géographique],bdd_V102[[Raison sociale ]],"")</f>
        <v>INSTITUT ARTHUR VERNES</v>
      </c>
      <c r="C1569" s="146">
        <f>_xlfn.XLOOKUP(A1569,bdd_V102[FINESS Géographique],bdd_V102[FINESS juridique],"")</f>
        <v>750813305</v>
      </c>
      <c r="D1569" t="str">
        <f>_xlfn.XLOOKUP(C1569,bdd_V102[FINESS juridique],bdd_V102[Raison sociale juridique],"")</f>
        <v>FONDATION INSTITUT ARTHUR VERNES</v>
      </c>
      <c r="E1569" s="1" t="str">
        <f>_xlfn.XLOOKUP(C1569,bdd_V102[FINESS juridique],bdd_V102[[Région du FINESS juridique ]],"")</f>
        <v>ILE-DE-FRANCE</v>
      </c>
      <c r="F1569" s="1">
        <f>SUMIFS(bdd_V102[Activité combinée],bdd_V102[FINESS Géographique],A1569)</f>
        <v>7120</v>
      </c>
      <c r="G1569" s="1" t="str">
        <f>_xlfn.XLOOKUP(A1569,bdd_V102[FINESS Géographique],bdd_V102[Validation prérequis SUN-ES],"")</f>
        <v>Oui</v>
      </c>
    </row>
    <row r="1570" spans="1:7">
      <c r="A1570" s="1">
        <v>750160012</v>
      </c>
      <c r="B1570" t="str">
        <f>_xlfn.XLOOKUP(A1570,bdd_V102[FINESS Géographique],bdd_V102[[Raison sociale ]],"")</f>
        <v>CLCC  INSTITUT CURIE</v>
      </c>
      <c r="C1570" s="146">
        <f>_xlfn.XLOOKUP(A1570,bdd_V102[FINESS Géographique],bdd_V102[FINESS juridique],"")</f>
        <v>750813321</v>
      </c>
      <c r="D1570" t="str">
        <f>_xlfn.XLOOKUP(C1570,bdd_V102[FINESS juridique],bdd_V102[Raison sociale juridique],"")</f>
        <v>FONDATION CURIE</v>
      </c>
      <c r="E1570" s="1" t="str">
        <f>_xlfn.XLOOKUP(C1570,bdd_V102[FINESS juridique],bdd_V102[[Région du FINESS juridique ]],"")</f>
        <v>ILE-DE-FRANCE</v>
      </c>
      <c r="F1570" s="1">
        <f>SUMIFS(bdd_V102[Activité combinée],bdd_V102[FINESS Géographique],A1570)</f>
        <v>80472</v>
      </c>
      <c r="G1570" s="1" t="str">
        <f>_xlfn.XLOOKUP(A1570,bdd_V102[FINESS Géographique],bdd_V102[Validation prérequis SUN-ES],"")</f>
        <v>Oui</v>
      </c>
    </row>
    <row r="1571" spans="1:7">
      <c r="A1571" s="1">
        <v>910813732</v>
      </c>
      <c r="B1571" t="str">
        <f>_xlfn.XLOOKUP(A1571,bdd_V102[FINESS Géographique],bdd_V102[[Raison sociale ]],"")</f>
        <v>CLCC DE PROTONTHERAPIE ORSAY</v>
      </c>
      <c r="C1571" s="146">
        <f>_xlfn.XLOOKUP(A1571,bdd_V102[FINESS Géographique],bdd_V102[FINESS juridique],"")</f>
        <v>750813321</v>
      </c>
      <c r="D1571" t="str">
        <f>_xlfn.XLOOKUP(C1571,bdd_V102[FINESS juridique],bdd_V102[Raison sociale juridique],"")</f>
        <v>FONDATION CURIE</v>
      </c>
      <c r="E1571" s="1" t="str">
        <f>_xlfn.XLOOKUP(C1571,bdd_V102[FINESS juridique],bdd_V102[[Région du FINESS juridique ]],"")</f>
        <v>ILE-DE-FRANCE</v>
      </c>
      <c r="F1571" s="1">
        <f>SUMIFS(bdd_V102[Activité combinée],bdd_V102[FINESS Géographique],A1571)</f>
        <v>9365</v>
      </c>
      <c r="G1571" s="1" t="str">
        <f>_xlfn.XLOOKUP(A1571,bdd_V102[FINESS Géographique],bdd_V102[Validation prérequis SUN-ES],"")</f>
        <v>Oui</v>
      </c>
    </row>
    <row r="1572" spans="1:7">
      <c r="A1572" s="1">
        <v>920000460</v>
      </c>
      <c r="B1572" t="str">
        <f>_xlfn.XLOOKUP(A1572,bdd_V102[FINESS Géographique],bdd_V102[[Raison sociale ]],"")</f>
        <v>CLCC RENE HUGUENIN INSTITUT CURIE</v>
      </c>
      <c r="C1572" s="146">
        <f>_xlfn.XLOOKUP(A1572,bdd_V102[FINESS Géographique],bdd_V102[FINESS juridique],"")</f>
        <v>750813321</v>
      </c>
      <c r="D1572" t="str">
        <f>_xlfn.XLOOKUP(C1572,bdd_V102[FINESS juridique],bdd_V102[Raison sociale juridique],"")</f>
        <v>FONDATION CURIE</v>
      </c>
      <c r="E1572" s="1" t="str">
        <f>_xlfn.XLOOKUP(C1572,bdd_V102[FINESS juridique],bdd_V102[[Région du FINESS juridique ]],"")</f>
        <v>ILE-DE-FRANCE</v>
      </c>
      <c r="F1572" s="1">
        <f>SUMIFS(bdd_V102[Activité combinée],bdd_V102[FINESS Géographique],A1572)</f>
        <v>50499</v>
      </c>
      <c r="G1572" s="1" t="str">
        <f>_xlfn.XLOOKUP(A1572,bdd_V102[FINESS Géographique],bdd_V102[Validation prérequis SUN-ES],"")</f>
        <v>Oui</v>
      </c>
    </row>
    <row r="1573" spans="1:7">
      <c r="A1573" s="1">
        <v>20000303</v>
      </c>
      <c r="B1573" t="str">
        <f>_xlfn.XLOOKUP(A1573,bdd_V102[FINESS Géographique],bdd_V102[[Raison sociale ]],"")</f>
        <v>HOPITAL VILLIERS SAINT DENIS</v>
      </c>
      <c r="C1573" s="146">
        <f>_xlfn.XLOOKUP(A1573,bdd_V102[FINESS Géographique],bdd_V102[FINESS juridique],"")</f>
        <v>750814030</v>
      </c>
      <c r="D1573" t="str">
        <f>_xlfn.XLOOKUP(C1573,bdd_V102[FINESS juridique],bdd_V102[Raison sociale juridique],"")</f>
        <v>FONDATION LA RENAISSANCE SANITAIRE</v>
      </c>
      <c r="E1573" s="1" t="str">
        <f>_xlfn.XLOOKUP(C1573,bdd_V102[FINESS juridique],bdd_V102[[Région du FINESS juridique ]],"")</f>
        <v>ILE-DE-FRANCE</v>
      </c>
      <c r="F1573" s="1">
        <f>SUMIFS(bdd_V102[Activité combinée],bdd_V102[FINESS Géographique],A1573)</f>
        <v>43877</v>
      </c>
      <c r="G1573" s="1" t="str">
        <f>_xlfn.XLOOKUP(A1573,bdd_V102[FINESS Géographique],bdd_V102[Validation prérequis SUN-ES],"")</f>
        <v>Oui</v>
      </c>
    </row>
    <row r="1574" spans="1:7">
      <c r="A1574" s="1">
        <v>20016341</v>
      </c>
      <c r="B1574" t="str">
        <f>_xlfn.XLOOKUP(A1574,bdd_V102[FINESS Géographique],bdd_V102[[Raison sociale ]],"")</f>
        <v>SSR RENAISSANCE SOISSONS</v>
      </c>
      <c r="C1574" s="146">
        <f>_xlfn.XLOOKUP(A1574,bdd_V102[FINESS Géographique],bdd_V102[FINESS juridique],"")</f>
        <v>750814030</v>
      </c>
      <c r="D1574" t="str">
        <f>_xlfn.XLOOKUP(C1574,bdd_V102[FINESS juridique],bdd_V102[Raison sociale juridique],"")</f>
        <v>FONDATION LA RENAISSANCE SANITAIRE</v>
      </c>
      <c r="E1574" s="1" t="str">
        <f>_xlfn.XLOOKUP(C1574,bdd_V102[FINESS juridique],bdd_V102[[Région du FINESS juridique ]],"")</f>
        <v>ILE-DE-FRANCE</v>
      </c>
      <c r="F1574" s="1">
        <f>SUMIFS(bdd_V102[Activité combinée],bdd_V102[FINESS Géographique],A1574)</f>
        <v>2040</v>
      </c>
      <c r="G1574" s="1" t="str">
        <f>_xlfn.XLOOKUP(A1574,bdd_V102[FINESS Géographique],bdd_V102[Validation prérequis SUN-ES],"")</f>
        <v>Non</v>
      </c>
    </row>
    <row r="1575" spans="1:7">
      <c r="A1575" s="1">
        <v>770023026</v>
      </c>
      <c r="B1575" t="str">
        <f>_xlfn.XLOOKUP(A1575,bdd_V102[FINESS Géographique],bdd_V102[[Raison sociale ]],"")</f>
        <v>ANNEXE ORGEMONT LRS EX OQN</v>
      </c>
      <c r="C1575" s="146">
        <f>_xlfn.XLOOKUP(A1575,bdd_V102[FINESS Géographique],bdd_V102[FINESS juridique],"")</f>
        <v>750814030</v>
      </c>
      <c r="D1575" t="str">
        <f>_xlfn.XLOOKUP(C1575,bdd_V102[FINESS juridique],bdd_V102[Raison sociale juridique],"")</f>
        <v>FONDATION LA RENAISSANCE SANITAIRE</v>
      </c>
      <c r="E1575" s="1" t="str">
        <f>_xlfn.XLOOKUP(C1575,bdd_V102[FINESS juridique],bdd_V102[[Région du FINESS juridique ]],"")</f>
        <v>ILE-DE-FRANCE</v>
      </c>
      <c r="F1575" s="1">
        <f>SUMIFS(bdd_V102[Activité combinée],bdd_V102[FINESS Géographique],A1575)</f>
        <v>2226.5</v>
      </c>
      <c r="G1575" s="1" t="str">
        <f>_xlfn.XLOOKUP(A1575,bdd_V102[FINESS Géographique],bdd_V102[Validation prérequis SUN-ES],"")</f>
        <v>Non</v>
      </c>
    </row>
    <row r="1576" spans="1:7">
      <c r="A1576" s="1">
        <v>770023034</v>
      </c>
      <c r="B1576" t="str">
        <f>_xlfn.XLOOKUP(A1576,bdd_V102[FINESS Géographique],bdd_V102[[Raison sociale ]],"")</f>
        <v>ANNEXE ORGEMONT LRS DAF</v>
      </c>
      <c r="C1576" s="146">
        <f>_xlfn.XLOOKUP(A1576,bdd_V102[FINESS Géographique],bdd_V102[FINESS juridique],"")</f>
        <v>750814030</v>
      </c>
      <c r="D1576" t="str">
        <f>_xlfn.XLOOKUP(C1576,bdd_V102[FINESS juridique],bdd_V102[Raison sociale juridique],"")</f>
        <v>FONDATION LA RENAISSANCE SANITAIRE</v>
      </c>
      <c r="E1576" s="1" t="str">
        <f>_xlfn.XLOOKUP(C1576,bdd_V102[FINESS juridique],bdd_V102[[Région du FINESS juridique ]],"")</f>
        <v>ILE-DE-FRANCE</v>
      </c>
      <c r="F1576" s="1">
        <f>SUMIFS(bdd_V102[Activité combinée],bdd_V102[FINESS Géographique],A1576)</f>
        <v>826</v>
      </c>
      <c r="G1576" s="1" t="str">
        <f>_xlfn.XLOOKUP(A1576,bdd_V102[FINESS Géographique],bdd_V102[Validation prérequis SUN-ES],"")</f>
        <v>Non</v>
      </c>
    </row>
    <row r="1577" spans="1:7">
      <c r="A1577" s="1">
        <v>770023042</v>
      </c>
      <c r="B1577" t="str">
        <f>_xlfn.XLOOKUP(A1577,bdd_V102[FINESS Géographique],bdd_V102[[Raison sociale ]],"")</f>
        <v>ANNEXE COULOMMIERS LRS DAF</v>
      </c>
      <c r="C1577" s="146">
        <f>_xlfn.XLOOKUP(A1577,bdd_V102[FINESS Géographique],bdd_V102[FINESS juridique],"")</f>
        <v>750814030</v>
      </c>
      <c r="D1577" t="str">
        <f>_xlfn.XLOOKUP(C1577,bdd_V102[FINESS juridique],bdd_V102[Raison sociale juridique],"")</f>
        <v>FONDATION LA RENAISSANCE SANITAIRE</v>
      </c>
      <c r="E1577" s="1" t="str">
        <f>_xlfn.XLOOKUP(C1577,bdd_V102[FINESS juridique],bdd_V102[[Région du FINESS juridique ]],"")</f>
        <v>ILE-DE-FRANCE</v>
      </c>
      <c r="F1577" s="1">
        <f>SUMIFS(bdd_V102[Activité combinée],bdd_V102[FINESS Géographique],A1577)</f>
        <v>1603.5</v>
      </c>
      <c r="G1577" s="1" t="str">
        <f>_xlfn.XLOOKUP(A1577,bdd_V102[FINESS Géographique],bdd_V102[Validation prérequis SUN-ES],"")</f>
        <v>Non</v>
      </c>
    </row>
    <row r="1578" spans="1:7">
      <c r="A1578" s="1">
        <v>270000912</v>
      </c>
      <c r="B1578" t="str">
        <f>_xlfn.XLOOKUP(A1578,bdd_V102[FINESS Géographique],bdd_V102[[Raison sociale ]],"")</f>
        <v>HOPITAL LA  MUSSE ST SEBASTIEN/MORSENT</v>
      </c>
      <c r="C1578" s="146">
        <f>_xlfn.XLOOKUP(A1578,bdd_V102[FINESS Géographique],bdd_V102[FINESS juridique],"")</f>
        <v>750814030</v>
      </c>
      <c r="D1578" t="str">
        <f>_xlfn.XLOOKUP(C1578,bdd_V102[FINESS juridique],bdd_V102[Raison sociale juridique],"")</f>
        <v>FONDATION LA RENAISSANCE SANITAIRE</v>
      </c>
      <c r="E1578" s="1" t="str">
        <f>_xlfn.XLOOKUP(C1578,bdd_V102[FINESS juridique],bdd_V102[[Région du FINESS juridique ]],"")</f>
        <v>ILE-DE-FRANCE</v>
      </c>
      <c r="F1578" s="1">
        <f>SUMIFS(bdd_V102[Activité combinée],bdd_V102[FINESS Géographique],A1578)</f>
        <v>69790.5</v>
      </c>
      <c r="G1578" s="1" t="str">
        <f>_xlfn.XLOOKUP(A1578,bdd_V102[FINESS Géographique],bdd_V102[Validation prérequis SUN-ES],"")</f>
        <v>Oui</v>
      </c>
    </row>
    <row r="1579" spans="1:7">
      <c r="A1579" s="1">
        <v>70784897</v>
      </c>
      <c r="B1579" t="str">
        <f>_xlfn.XLOOKUP(A1579,bdd_V102[FINESS Géographique],bdd_V102[[Raison sociale ]],"")</f>
        <v>CENTRE DE POST-CURE CROIX BLEUE VIRAC</v>
      </c>
      <c r="C1579" s="146">
        <f>_xlfn.XLOOKUP(A1579,bdd_V102[FINESS Géographique],bdd_V102[FINESS juridique],"")</f>
        <v>750820680</v>
      </c>
      <c r="D1579" t="str">
        <f>_xlfn.XLOOKUP(C1579,bdd_V102[FINESS juridique],bdd_V102[Raison sociale juridique],"")</f>
        <v>SOCIETE  FRANCAISE DE LA CROIX BLEUE</v>
      </c>
      <c r="E1579" s="1" t="str">
        <f>_xlfn.XLOOKUP(C1579,bdd_V102[FINESS juridique],bdd_V102[[Région du FINESS juridique ]],"")</f>
        <v>ILE-DE-FRANCE</v>
      </c>
      <c r="F1579" s="1">
        <f>SUMIFS(bdd_V102[Activité combinée],bdd_V102[FINESS Géographique],A1579)</f>
        <v>4889.5</v>
      </c>
      <c r="G1579" s="1" t="str">
        <f>_xlfn.XLOOKUP(A1579,bdd_V102[FINESS Géographique],bdd_V102[Validation prérequis SUN-ES],"")</f>
        <v>Oui</v>
      </c>
    </row>
    <row r="1580" spans="1:7">
      <c r="A1580" s="1">
        <v>750826141</v>
      </c>
      <c r="B1580" t="str">
        <f>_xlfn.XLOOKUP(A1580,bdd_V102[FINESS Géographique],bdd_V102[[Raison sociale ]],"")</f>
        <v>HOPITAL DE JOUR CENTRE ETIENNE MARCEL</v>
      </c>
      <c r="C1580" s="146">
        <f>_xlfn.XLOOKUP(A1580,bdd_V102[FINESS Géographique],bdd_V102[FINESS juridique],"")</f>
        <v>750825960</v>
      </c>
      <c r="D1580" t="str">
        <f>_xlfn.XLOOKUP(C1580,bdd_V102[FINESS juridique],bdd_V102[Raison sociale juridique],"")</f>
        <v>ASSOCIATION DU CENTRE ETIENNE MARCEL</v>
      </c>
      <c r="E1580" s="1" t="str">
        <f>_xlfn.XLOOKUP(C1580,bdd_V102[FINESS juridique],bdd_V102[[Région du FINESS juridique ]],"")</f>
        <v>ILE-DE-FRANCE</v>
      </c>
      <c r="F1580" s="1">
        <f>SUMIFS(bdd_V102[Activité combinée],bdd_V102[FINESS Géographique],A1580)</f>
        <v>3503</v>
      </c>
      <c r="G1580" s="1" t="str">
        <f>_xlfn.XLOOKUP(A1580,bdd_V102[FINESS Géographique],bdd_V102[Validation prérequis SUN-ES],"")</f>
        <v>Non</v>
      </c>
    </row>
    <row r="1581" spans="1:7">
      <c r="A1581" s="1">
        <v>730783974</v>
      </c>
      <c r="B1581" t="str">
        <f>_xlfn.XLOOKUP(A1581,bdd_V102[FINESS Géographique],bdd_V102[[Raison sociale ]],"")</f>
        <v>AJD SSR ANAE - CHALET DE L'ORNON</v>
      </c>
      <c r="C1581" s="146">
        <f>_xlfn.XLOOKUP(A1581,bdd_V102[FINESS Géographique],bdd_V102[FINESS juridique],"")</f>
        <v>750826307</v>
      </c>
      <c r="D1581" t="str">
        <f>_xlfn.XLOOKUP(C1581,bdd_V102[FINESS juridique],bdd_V102[Raison sociale juridique],"")</f>
        <v>AIDE AUX JEUNES DIABETIQUES</v>
      </c>
      <c r="E1581" s="1" t="str">
        <f>_xlfn.XLOOKUP(C1581,bdd_V102[FINESS juridique],bdd_V102[[Région du FINESS juridique ]],"")</f>
        <v>ILE-DE-FRANCE</v>
      </c>
      <c r="F1581" s="1">
        <f>SUMIFS(bdd_V102[Activité combinée],bdd_V102[FINESS Géographique],A1581)</f>
        <v>1460</v>
      </c>
      <c r="G1581" s="1" t="str">
        <f>_xlfn.XLOOKUP(A1581,bdd_V102[FINESS Géographique],bdd_V102[Validation prérequis SUN-ES],"")</f>
        <v>Non</v>
      </c>
    </row>
    <row r="1582" spans="1:7">
      <c r="A1582" s="1">
        <v>290007905</v>
      </c>
      <c r="B1582" t="str">
        <f>_xlfn.XLOOKUP(A1582,bdd_V102[FINESS Géographique],bdd_V102[[Raison sociale ]],"")</f>
        <v>AJD SSR PEDIATRIQUE POLYVALENT</v>
      </c>
      <c r="C1582" s="146">
        <f>_xlfn.XLOOKUP(A1582,bdd_V102[FINESS Géographique],bdd_V102[FINESS juridique],"")</f>
        <v>750826307</v>
      </c>
      <c r="D1582" t="str">
        <f>_xlfn.XLOOKUP(C1582,bdd_V102[FINESS juridique],bdd_V102[Raison sociale juridique],"")</f>
        <v>AIDE AUX JEUNES DIABETIQUES</v>
      </c>
      <c r="E1582" s="1" t="str">
        <f>_xlfn.XLOOKUP(C1582,bdd_V102[FINESS juridique],bdd_V102[[Région du FINESS juridique ]],"")</f>
        <v>ILE-DE-FRANCE</v>
      </c>
      <c r="F1582" s="1">
        <f>SUMIFS(bdd_V102[Activité combinée],bdd_V102[FINESS Géographique],A1582)</f>
        <v>539.5</v>
      </c>
      <c r="G1582" s="1" t="str">
        <f>_xlfn.XLOOKUP(A1582,bdd_V102[FINESS Géographique],bdd_V102[Validation prérequis SUN-ES],"")</f>
        <v>Non</v>
      </c>
    </row>
    <row r="1583" spans="1:7">
      <c r="A1583" s="1">
        <v>970406096</v>
      </c>
      <c r="B1583" t="str">
        <f>_xlfn.XLOOKUP(A1583,bdd_V102[FINESS Géographique],bdd_V102[[Raison sociale ]],"")</f>
        <v>AJD - SSR LE TAMPON</v>
      </c>
      <c r="C1583" s="146">
        <f>_xlfn.XLOOKUP(A1583,bdd_V102[FINESS Géographique],bdd_V102[FINESS juridique],"")</f>
        <v>750826307</v>
      </c>
      <c r="D1583" t="str">
        <f>_xlfn.XLOOKUP(C1583,bdd_V102[FINESS juridique],bdd_V102[Raison sociale juridique],"")</f>
        <v>AIDE AUX JEUNES DIABETIQUES</v>
      </c>
      <c r="E1583" s="1" t="str">
        <f>_xlfn.XLOOKUP(C1583,bdd_V102[FINESS juridique],bdd_V102[[Région du FINESS juridique ]],"")</f>
        <v>ILE-DE-FRANCE</v>
      </c>
      <c r="F1583" s="1">
        <f>SUMIFS(bdd_V102[Activité combinée],bdd_V102[FINESS Géographique],A1583)</f>
        <v>278.5</v>
      </c>
      <c r="G1583" s="1" t="str">
        <f>_xlfn.XLOOKUP(A1583,bdd_V102[FINESS Géographique],bdd_V102[Validation prérequis SUN-ES],"")</f>
        <v>Non</v>
      </c>
    </row>
    <row r="1584" spans="1:7">
      <c r="A1584" s="1">
        <v>500012968</v>
      </c>
      <c r="B1584" t="str">
        <f>_xlfn.XLOOKUP(A1584,bdd_V102[FINESS Géographique],bdd_V102[[Raison sociale ]],"")</f>
        <v>CENTRE D'AIDE AUX JEUNES DIABETIQUES</v>
      </c>
      <c r="C1584" s="146">
        <f>_xlfn.XLOOKUP(A1584,bdd_V102[FINESS Géographique],bdd_V102[FINESS juridique],"")</f>
        <v>750826307</v>
      </c>
      <c r="D1584" t="str">
        <f>_xlfn.XLOOKUP(C1584,bdd_V102[FINESS juridique],bdd_V102[Raison sociale juridique],"")</f>
        <v>AIDE AUX JEUNES DIABETIQUES</v>
      </c>
      <c r="E1584" s="1" t="str">
        <f>_xlfn.XLOOKUP(C1584,bdd_V102[FINESS juridique],bdd_V102[[Région du FINESS juridique ]],"")</f>
        <v>ILE-DE-FRANCE</v>
      </c>
      <c r="F1584" s="1">
        <f>SUMIFS(bdd_V102[Activité combinée],bdd_V102[FINESS Géographique],A1584)</f>
        <v>1893.5</v>
      </c>
      <c r="G1584" s="1" t="str">
        <f>_xlfn.XLOOKUP(A1584,bdd_V102[FINESS Géographique],bdd_V102[Validation prérequis SUN-ES],"")</f>
        <v>Non</v>
      </c>
    </row>
    <row r="1585" spans="1:7">
      <c r="A1585" s="1">
        <v>760802439</v>
      </c>
      <c r="B1585" t="str">
        <f>_xlfn.XLOOKUP(A1585,bdd_V102[FINESS Géographique],bdd_V102[[Raison sociale ]],"")</f>
        <v>AIDE AUX JEUNES DIABETIQUES SSR</v>
      </c>
      <c r="C1585" s="146">
        <f>_xlfn.XLOOKUP(A1585,bdd_V102[FINESS Géographique],bdd_V102[FINESS juridique],"")</f>
        <v>750826307</v>
      </c>
      <c r="D1585" t="str">
        <f>_xlfn.XLOOKUP(C1585,bdd_V102[FINESS juridique],bdd_V102[Raison sociale juridique],"")</f>
        <v>AIDE AUX JEUNES DIABETIQUES</v>
      </c>
      <c r="E1585" s="1" t="str">
        <f>_xlfn.XLOOKUP(C1585,bdd_V102[FINESS juridique],bdd_V102[[Région du FINESS juridique ]],"")</f>
        <v>ILE-DE-FRANCE</v>
      </c>
      <c r="F1585" s="1">
        <f>SUMIFS(bdd_V102[Activité combinée],bdd_V102[FINESS Géographique],A1585)</f>
        <v>349.5</v>
      </c>
      <c r="G1585" s="1" t="str">
        <f>_xlfn.XLOOKUP(A1585,bdd_V102[FINESS Géographique],bdd_V102[Validation prérequis SUN-ES],"")</f>
        <v>Non</v>
      </c>
    </row>
    <row r="1586" spans="1:7">
      <c r="A1586" s="1">
        <v>470002627</v>
      </c>
      <c r="B1586" t="str">
        <f>_xlfn.XLOOKUP(A1586,bdd_V102[FINESS Géographique],bdd_V102[[Raison sociale ]],"")</f>
        <v>SSR TEMPORAIRE POLYVALENT PEDIATRIQUE</v>
      </c>
      <c r="C1586" s="146">
        <f>_xlfn.XLOOKUP(A1586,bdd_V102[FINESS Géographique],bdd_V102[FINESS juridique],"")</f>
        <v>750826307</v>
      </c>
      <c r="D1586" t="str">
        <f>_xlfn.XLOOKUP(C1586,bdd_V102[FINESS juridique],bdd_V102[Raison sociale juridique],"")</f>
        <v>AIDE AUX JEUNES DIABETIQUES</v>
      </c>
      <c r="E1586" s="1" t="str">
        <f>_xlfn.XLOOKUP(C1586,bdd_V102[FINESS juridique],bdd_V102[[Région du FINESS juridique ]],"")</f>
        <v>ILE-DE-FRANCE</v>
      </c>
      <c r="F1586" s="1">
        <f>SUMIFS(bdd_V102[Activité combinée],bdd_V102[FINESS Géographique],A1586)</f>
        <v>1562</v>
      </c>
      <c r="G1586" s="1" t="str">
        <f>_xlfn.XLOOKUP(A1586,bdd_V102[FINESS Géographique],bdd_V102[Validation prérequis SUN-ES],"")</f>
        <v>Non</v>
      </c>
    </row>
    <row r="1587" spans="1:7">
      <c r="A1587" s="1">
        <v>470003062</v>
      </c>
      <c r="B1587" t="str">
        <f>_xlfn.XLOOKUP(A1587,bdd_V102[FINESS Géographique],bdd_V102[[Raison sociale ]],"")</f>
        <v>SSR TEMPORAIRE POLYVALENT PEDIATRIQUE</v>
      </c>
      <c r="C1587" s="146">
        <f>_xlfn.XLOOKUP(A1587,bdd_V102[FINESS Géographique],bdd_V102[FINESS juridique],"")</f>
        <v>750826307</v>
      </c>
      <c r="D1587" t="str">
        <f>_xlfn.XLOOKUP(C1587,bdd_V102[FINESS juridique],bdd_V102[Raison sociale juridique],"")</f>
        <v>AIDE AUX JEUNES DIABETIQUES</v>
      </c>
      <c r="E1587" s="1" t="str">
        <f>_xlfn.XLOOKUP(C1587,bdd_V102[FINESS juridique],bdd_V102[[Région du FINESS juridique ]],"")</f>
        <v>ILE-DE-FRANCE</v>
      </c>
      <c r="F1587" s="1">
        <f>SUMIFS(bdd_V102[Activité combinée],bdd_V102[FINESS Géographique],A1587)</f>
        <v>1612.5</v>
      </c>
      <c r="G1587" s="1" t="str">
        <f>_xlfn.XLOOKUP(A1587,bdd_V102[FINESS Géographique],bdd_V102[Validation prérequis SUN-ES],"")</f>
        <v>Non</v>
      </c>
    </row>
    <row r="1588" spans="1:7">
      <c r="A1588" s="1">
        <v>470000175</v>
      </c>
      <c r="B1588" t="str">
        <f>_xlfn.XLOOKUP(A1588,bdd_V102[FINESS Géographique],bdd_V102[[Raison sociale ]],"")</f>
        <v>CENTRE DELESTRAINT FABIEN</v>
      </c>
      <c r="C1588" s="146">
        <f>_xlfn.XLOOKUP(A1588,bdd_V102[FINESS Géographique],bdd_V102[FINESS juridique],"")</f>
        <v>750826604</v>
      </c>
      <c r="D1588" t="str">
        <f>_xlfn.XLOOKUP(C1588,bdd_V102[FINESS juridique],bdd_V102[Raison sociale juridique],"")</f>
        <v>ASS NAT ANC COMBTS DE LA RESIST</v>
      </c>
      <c r="E1588" s="1" t="str">
        <f>_xlfn.XLOOKUP(C1588,bdd_V102[FINESS juridique],bdd_V102[[Région du FINESS juridique ]],"")</f>
        <v>ILE-DE-FRANCE</v>
      </c>
      <c r="F1588" s="1">
        <f>SUMIFS(bdd_V102[Activité combinée],bdd_V102[FINESS Géographique],A1588)</f>
        <v>7348.5</v>
      </c>
      <c r="G1588" s="1" t="str">
        <f>_xlfn.XLOOKUP(A1588,bdd_V102[FINESS Géographique],bdd_V102[Validation prérequis SUN-ES],"")</f>
        <v>Oui</v>
      </c>
    </row>
    <row r="1589" spans="1:7">
      <c r="A1589" s="1">
        <v>750032229</v>
      </c>
      <c r="B1589" t="str">
        <f>_xlfn.XLOOKUP(A1589,bdd_V102[FINESS Géographique],bdd_V102[[Raison sociale ]],"")</f>
        <v>HOPITAL MERE ENFANT DE L EST PARISIEN</v>
      </c>
      <c r="C1589" s="146">
        <f>_xlfn.XLOOKUP(A1589,bdd_V102[FINESS Géographique],bdd_V102[FINESS juridique],"")</f>
        <v>750827933</v>
      </c>
      <c r="D1589" t="str">
        <f>_xlfn.XLOOKUP(C1589,bdd_V102[FINESS juridique],bdd_V102[Raison sociale juridique],"")</f>
        <v>ESTRELIA</v>
      </c>
      <c r="E1589" s="1" t="str">
        <f>_xlfn.XLOOKUP(C1589,bdd_V102[FINESS juridique],bdd_V102[[Région du FINESS juridique ]],"")</f>
        <v>ILE-DE-FRANCE</v>
      </c>
      <c r="F1589" s="1">
        <f>SUMIFS(bdd_V102[Activité combinée],bdd_V102[FINESS Géographique],A1589)</f>
        <v>7465</v>
      </c>
      <c r="G1589" s="1" t="str">
        <f>_xlfn.XLOOKUP(A1589,bdd_V102[FINESS Géographique],bdd_V102[Validation prérequis SUN-ES],"")</f>
        <v>Non</v>
      </c>
    </row>
    <row r="1590" spans="1:7">
      <c r="A1590" s="1">
        <v>760780130</v>
      </c>
      <c r="B1590" t="str">
        <f>_xlfn.XLOOKUP(A1590,bdd_V102[FINESS Géographique],bdd_V102[[Raison sociale ]],"")</f>
        <v>SSR DU CAUX LITTORAL</v>
      </c>
      <c r="C1590" s="146">
        <f>_xlfn.XLOOKUP(A1590,bdd_V102[FINESS Géographique],bdd_V102[FINESS juridique],"")</f>
        <v>760000091</v>
      </c>
      <c r="D1590" t="str">
        <f>_xlfn.XLOOKUP(C1590,bdd_V102[FINESS juridique],bdd_V102[Raison sociale juridique],"")</f>
        <v>SSR DU CAUX LITTORAL - MAISON DE CONVALESCENCE</v>
      </c>
      <c r="E1590" s="1" t="str">
        <f>_xlfn.XLOOKUP(C1590,bdd_V102[FINESS juridique],bdd_V102[[Région du FINESS juridique ]],"")</f>
        <v>NORMANDIE</v>
      </c>
      <c r="F1590" s="1">
        <f>SUMIFS(bdd_V102[Activité combinée],bdd_V102[FINESS Géographique],A1590)</f>
        <v>12665.5</v>
      </c>
      <c r="G1590" s="1" t="str">
        <f>_xlfn.XLOOKUP(A1590,bdd_V102[FINESS Géographique],bdd_V102[Validation prérequis SUN-ES],"")</f>
        <v>Oui</v>
      </c>
    </row>
    <row r="1591" spans="1:7">
      <c r="A1591" s="1">
        <v>760780205</v>
      </c>
      <c r="B1591" t="str">
        <f>_xlfn.XLOOKUP(A1591,bdd_V102[FINESS Géographique],bdd_V102[[Raison sociale ]],"")</f>
        <v>CLINIQUE ST ANTOINE BOIS GUILLAUME</v>
      </c>
      <c r="C1591" s="146">
        <f>_xlfn.XLOOKUP(A1591,bdd_V102[FINESS Géographique],bdd_V102[FINESS juridique],"")</f>
        <v>760000125</v>
      </c>
      <c r="D1591" t="str">
        <f>_xlfn.XLOOKUP(C1591,bdd_V102[FINESS juridique],bdd_V102[Raison sociale juridique],"")</f>
        <v>CLINIQUE ST ANTOINE BOIS GUILLAUME</v>
      </c>
      <c r="E1591" s="1" t="str">
        <f>_xlfn.XLOOKUP(C1591,bdd_V102[FINESS juridique],bdd_V102[[Région du FINESS juridique ]],"")</f>
        <v>NORMANDIE</v>
      </c>
      <c r="F1591" s="1">
        <f>SUMIFS(bdd_V102[Activité combinée],bdd_V102[FINESS Géographique],A1591)</f>
        <v>7938</v>
      </c>
      <c r="G1591" s="1" t="str">
        <f>_xlfn.XLOOKUP(A1591,bdd_V102[FINESS Géographique],bdd_V102[Validation prérequis SUN-ES],"")</f>
        <v>Oui</v>
      </c>
    </row>
    <row r="1592" spans="1:7">
      <c r="A1592" s="1">
        <v>760020529</v>
      </c>
      <c r="B1592" t="str">
        <f>_xlfn.XLOOKUP(A1592,bdd_V102[FINESS Géographique],bdd_V102[[Raison sociale ]],"")</f>
        <v>HAD DU CEDRE</v>
      </c>
      <c r="C1592" s="146">
        <f>_xlfn.XLOOKUP(A1592,bdd_V102[FINESS Géographique],bdd_V102[FINESS juridique],"")</f>
        <v>760000257</v>
      </c>
      <c r="D1592" t="str">
        <f>_xlfn.XLOOKUP(C1592,bdd_V102[FINESS juridique],bdd_V102[Raison sociale juridique],"")</f>
        <v>SARL CLINIQUE DU CEDRE</v>
      </c>
      <c r="E1592" s="1" t="str">
        <f>_xlfn.XLOOKUP(C1592,bdd_V102[FINESS juridique],bdd_V102[[Région du FINESS juridique ]],"")</f>
        <v>NORMANDIE</v>
      </c>
      <c r="F1592" s="1">
        <f>SUMIFS(bdd_V102[Activité combinée],bdd_V102[FINESS Géographique],A1592)</f>
        <v>5980</v>
      </c>
      <c r="G1592" s="1" t="str">
        <f>_xlfn.XLOOKUP(A1592,bdd_V102[FINESS Géographique],bdd_V102[Validation prérequis SUN-ES],"")</f>
        <v>Oui</v>
      </c>
    </row>
    <row r="1593" spans="1:7">
      <c r="A1593" s="1">
        <v>760780510</v>
      </c>
      <c r="B1593" t="str">
        <f>_xlfn.XLOOKUP(A1593,bdd_V102[FINESS Géographique],bdd_V102[[Raison sociale ]],"")</f>
        <v>CLINIQUE DU CEDRE</v>
      </c>
      <c r="C1593" s="146">
        <f>_xlfn.XLOOKUP(A1593,bdd_V102[FINESS Géographique],bdd_V102[FINESS juridique],"")</f>
        <v>760000257</v>
      </c>
      <c r="D1593" t="str">
        <f>_xlfn.XLOOKUP(C1593,bdd_V102[FINESS juridique],bdd_V102[Raison sociale juridique],"")</f>
        <v>SARL CLINIQUE DU CEDRE</v>
      </c>
      <c r="E1593" s="1" t="str">
        <f>_xlfn.XLOOKUP(C1593,bdd_V102[FINESS juridique],bdd_V102[[Région du FINESS juridique ]],"")</f>
        <v>NORMANDIE</v>
      </c>
      <c r="F1593" s="1">
        <f>SUMIFS(bdd_V102[Activité combinée],bdd_V102[FINESS Géographique],A1593)</f>
        <v>43669</v>
      </c>
      <c r="G1593" s="1" t="str">
        <f>_xlfn.XLOOKUP(A1593,bdd_V102[FINESS Géographique],bdd_V102[Validation prérequis SUN-ES],"")</f>
        <v>Oui</v>
      </c>
    </row>
    <row r="1594" spans="1:7">
      <c r="A1594" s="1">
        <v>760920918</v>
      </c>
      <c r="B1594" t="str">
        <f>_xlfn.XLOOKUP(A1594,bdd_V102[FINESS Géographique],bdd_V102[[Raison sociale ]],"")</f>
        <v>CENTRE DE REEDUCATION MERIDIENNE ROUEN</v>
      </c>
      <c r="C1594" s="146">
        <f>_xlfn.XLOOKUP(A1594,bdd_V102[FINESS Géographique],bdd_V102[FINESS juridique],"")</f>
        <v>760000273</v>
      </c>
      <c r="D1594" t="str">
        <f>_xlfn.XLOOKUP(C1594,bdd_V102[FINESS juridique],bdd_V102[Raison sociale juridique],"")</f>
        <v>SA CLINIQUE DE L'EUROPE ROUEN</v>
      </c>
      <c r="E1594" s="1" t="str">
        <f>_xlfn.XLOOKUP(C1594,bdd_V102[FINESS juridique],bdd_V102[[Région du FINESS juridique ]],"")</f>
        <v>NORMANDIE</v>
      </c>
      <c r="F1594" s="1">
        <f>SUMIFS(bdd_V102[Activité combinée],bdd_V102[FINESS Géographique],A1594)</f>
        <v>18665.5</v>
      </c>
      <c r="G1594" s="1" t="str">
        <f>_xlfn.XLOOKUP(A1594,bdd_V102[FINESS Géographique],bdd_V102[Validation prérequis SUN-ES],"")</f>
        <v>Oui</v>
      </c>
    </row>
    <row r="1595" spans="1:7">
      <c r="A1595" s="1">
        <v>760921809</v>
      </c>
      <c r="B1595" t="str">
        <f>_xlfn.XLOOKUP(A1595,bdd_V102[FINESS Géographique],bdd_V102[[Raison sociale ]],"")</f>
        <v>CLINIQUE DE L'EUROPE ROUEN</v>
      </c>
      <c r="C1595" s="146">
        <f>_xlfn.XLOOKUP(A1595,bdd_V102[FINESS Géographique],bdd_V102[FINESS juridique],"")</f>
        <v>760000273</v>
      </c>
      <c r="D1595" t="str">
        <f>_xlfn.XLOOKUP(C1595,bdd_V102[FINESS juridique],bdd_V102[Raison sociale juridique],"")</f>
        <v>SA CLINIQUE DE L'EUROPE ROUEN</v>
      </c>
      <c r="E1595" s="1" t="str">
        <f>_xlfn.XLOOKUP(C1595,bdd_V102[FINESS juridique],bdd_V102[[Région du FINESS juridique ]],"")</f>
        <v>NORMANDIE</v>
      </c>
      <c r="F1595" s="1">
        <f>SUMIFS(bdd_V102[Activité combinée],bdd_V102[FINESS Géographique],A1595)</f>
        <v>59030</v>
      </c>
      <c r="G1595" s="1" t="str">
        <f>_xlfn.XLOOKUP(A1595,bdd_V102[FINESS Géographique],bdd_V102[Validation prérequis SUN-ES],"")</f>
        <v>Oui</v>
      </c>
    </row>
    <row r="1596" spans="1:7">
      <c r="A1596" s="1">
        <v>760780619</v>
      </c>
      <c r="B1596" t="str">
        <f>_xlfn.XLOOKUP(A1596,bdd_V102[FINESS Géographique],bdd_V102[[Raison sociale ]],"")</f>
        <v>CLINIQUE SAINT-HILAIRE ROUEN</v>
      </c>
      <c r="C1596" s="146">
        <f>_xlfn.XLOOKUP(A1596,bdd_V102[FINESS Géographique],bdd_V102[FINESS juridique],"")</f>
        <v>760000307</v>
      </c>
      <c r="D1596" t="str">
        <f>_xlfn.XLOOKUP(C1596,bdd_V102[FINESS juridique],bdd_V102[Raison sociale juridique],"")</f>
        <v>SA CLINIQUE ST HILAIRE ROUEN</v>
      </c>
      <c r="E1596" s="1" t="str">
        <f>_xlfn.XLOOKUP(C1596,bdd_V102[FINESS juridique],bdd_V102[[Région du FINESS juridique ]],"")</f>
        <v>NORMANDIE</v>
      </c>
      <c r="F1596" s="1">
        <f>SUMIFS(bdd_V102[Activité combinée],bdd_V102[FINESS Géographique],A1596)</f>
        <v>79205</v>
      </c>
      <c r="G1596" s="1" t="str">
        <f>_xlfn.XLOOKUP(A1596,bdd_V102[FINESS Géographique],bdd_V102[Validation prérequis SUN-ES],"")</f>
        <v>Oui</v>
      </c>
    </row>
    <row r="1597" spans="1:7">
      <c r="A1597" s="1">
        <v>760025312</v>
      </c>
      <c r="B1597" t="str">
        <f>_xlfn.XLOOKUP(A1597,bdd_V102[FINESS Géographique],bdd_V102[[Raison sociale ]],"")</f>
        <v>CLINIQUE MATHILDE ROUEN</v>
      </c>
      <c r="C1597" s="146">
        <f>_xlfn.XLOOKUP(A1597,bdd_V102[FINESS Géographique],bdd_V102[FINESS juridique],"")</f>
        <v>760000315</v>
      </c>
      <c r="D1597" t="str">
        <f>_xlfn.XLOOKUP(C1597,bdd_V102[FINESS juridique],bdd_V102[Raison sociale juridique],"")</f>
        <v>S.A CLINIQUE MATHILDE ROUEN</v>
      </c>
      <c r="E1597" s="1" t="str">
        <f>_xlfn.XLOOKUP(C1597,bdd_V102[FINESS juridique],bdd_V102[[Région du FINESS juridique ]],"")</f>
        <v>NORMANDIE</v>
      </c>
      <c r="F1597" s="1">
        <f>SUMIFS(bdd_V102[Activité combinée],bdd_V102[FINESS Géographique],A1597)</f>
        <v>85609.5</v>
      </c>
      <c r="G1597" s="1" t="str">
        <f>_xlfn.XLOOKUP(A1597,bdd_V102[FINESS Géographique],bdd_V102[Validation prérequis SUN-ES],"")</f>
        <v>Oui</v>
      </c>
    </row>
    <row r="1598" spans="1:7">
      <c r="A1598" s="1">
        <v>760780668</v>
      </c>
      <c r="B1598" t="str">
        <f>_xlfn.XLOOKUP(A1598,bdd_V102[FINESS Géographique],bdd_V102[[Raison sociale ]],"")</f>
        <v>CLINIQUE HEMERA PAYS DE CAUX</v>
      </c>
      <c r="C1598" s="146">
        <f>_xlfn.XLOOKUP(A1598,bdd_V102[FINESS Géographique],bdd_V102[FINESS juridique],"")</f>
        <v>760000331</v>
      </c>
      <c r="D1598" t="str">
        <f>_xlfn.XLOOKUP(C1598,bdd_V102[FINESS juridique],bdd_V102[Raison sociale juridique],"")</f>
        <v>SAS CLINIQUE HEMERA PAYS DE CAUX</v>
      </c>
      <c r="E1598" s="1" t="str">
        <f>_xlfn.XLOOKUP(C1598,bdd_V102[FINESS juridique],bdd_V102[[Région du FINESS juridique ]],"")</f>
        <v>NORMANDIE</v>
      </c>
      <c r="F1598" s="1">
        <f>SUMIFS(bdd_V102[Activité combinée],bdd_V102[FINESS Géographique],A1598)</f>
        <v>7330</v>
      </c>
      <c r="G1598" s="1" t="str">
        <f>_xlfn.XLOOKUP(A1598,bdd_V102[FINESS Géographique],bdd_V102[Validation prérequis SUN-ES],"")</f>
        <v>Oui</v>
      </c>
    </row>
    <row r="1599" spans="1:7">
      <c r="A1599" s="1">
        <v>760780783</v>
      </c>
      <c r="B1599" t="str">
        <f>_xlfn.XLOOKUP(A1599,bdd_V102[FINESS Géographique],bdd_V102[[Raison sociale ]],"")</f>
        <v>CLINIQUE TOUS VENTS LILLEBONNE</v>
      </c>
      <c r="C1599" s="146">
        <f>_xlfn.XLOOKUP(A1599,bdd_V102[FINESS Géographique],bdd_V102[FINESS juridique],"")</f>
        <v>760000406</v>
      </c>
      <c r="D1599" t="str">
        <f>_xlfn.XLOOKUP(C1599,bdd_V102[FINESS juridique],bdd_V102[Raison sociale juridique],"")</f>
        <v>CLINIQUE TOUS VENTS</v>
      </c>
      <c r="E1599" s="1" t="str">
        <f>_xlfn.XLOOKUP(C1599,bdd_V102[FINESS juridique],bdd_V102[[Région du FINESS juridique ]],"")</f>
        <v>NORMANDIE</v>
      </c>
      <c r="F1599" s="1">
        <f>SUMIFS(bdd_V102[Activité combinée],bdd_V102[FINESS Géographique],A1599)</f>
        <v>5614</v>
      </c>
      <c r="G1599" s="1" t="str">
        <f>_xlfn.XLOOKUP(A1599,bdd_V102[FINESS Géographique],bdd_V102[Validation prérequis SUN-ES],"")</f>
        <v>Oui</v>
      </c>
    </row>
    <row r="1600" spans="1:7">
      <c r="A1600" s="1">
        <v>760780791</v>
      </c>
      <c r="B1600" t="str">
        <f>_xlfn.XLOOKUP(A1600,bdd_V102[FINESS Géographique],bdd_V102[[Raison sociale ]],"")</f>
        <v>CLINIQUE LES ORMEAUX-VAUBAN LE HAVRE</v>
      </c>
      <c r="C1600" s="146">
        <f>_xlfn.XLOOKUP(A1600,bdd_V102[FINESS Géographique],bdd_V102[FINESS juridique],"")</f>
        <v>760000414</v>
      </c>
      <c r="D1600" t="str">
        <f>_xlfn.XLOOKUP(C1600,bdd_V102[FINESS juridique],bdd_V102[Raison sociale juridique],"")</f>
        <v>SA CLINIQUE LES ORMEAUX LE HAVRE</v>
      </c>
      <c r="E1600" s="1" t="str">
        <f>_xlfn.XLOOKUP(C1600,bdd_V102[FINESS juridique],bdd_V102[[Région du FINESS juridique ]],"")</f>
        <v>NORMANDIE</v>
      </c>
      <c r="F1600" s="1">
        <f>SUMIFS(bdd_V102[Activité combinée],bdd_V102[FINESS Géographique],A1600)</f>
        <v>28607</v>
      </c>
      <c r="G1600" s="1" t="str">
        <f>_xlfn.XLOOKUP(A1600,bdd_V102[FINESS Géographique],bdd_V102[Validation prérequis SUN-ES],"")</f>
        <v>Oui</v>
      </c>
    </row>
    <row r="1601" spans="1:7">
      <c r="A1601" s="1">
        <v>760780825</v>
      </c>
      <c r="B1601" t="str">
        <f>_xlfn.XLOOKUP(A1601,bdd_V102[FINESS Géographique],bdd_V102[[Raison sociale ]],"")</f>
        <v>CLINIQUE DE L'ABBAYE FECAMP</v>
      </c>
      <c r="C1601" s="146">
        <f>_xlfn.XLOOKUP(A1601,bdd_V102[FINESS Géographique],bdd_V102[FINESS juridique],"")</f>
        <v>760000430</v>
      </c>
      <c r="D1601" t="str">
        <f>_xlfn.XLOOKUP(C1601,bdd_V102[FINESS juridique],bdd_V102[Raison sociale juridique],"")</f>
        <v>CLINIQUE DE L ABBAYE FECAMP</v>
      </c>
      <c r="E1601" s="1" t="str">
        <f>_xlfn.XLOOKUP(C1601,bdd_V102[FINESS juridique],bdd_V102[[Région du FINESS juridique ]],"")</f>
        <v>NORMANDIE</v>
      </c>
      <c r="F1601" s="1">
        <f>SUMIFS(bdd_V102[Activité combinée],bdd_V102[FINESS Géographique],A1601)</f>
        <v>7860.5</v>
      </c>
      <c r="G1601" s="1" t="str">
        <f>_xlfn.XLOOKUP(A1601,bdd_V102[FINESS Géographique],bdd_V102[Validation prérequis SUN-ES],"")</f>
        <v>Non</v>
      </c>
    </row>
    <row r="1602" spans="1:7">
      <c r="A1602" s="1">
        <v>760021329</v>
      </c>
      <c r="B1602" t="str">
        <f>_xlfn.XLOOKUP(A1602,bdd_V102[FINESS Géographique],bdd_V102[[Raison sociale ]],"")</f>
        <v>HOPITAL PRIVE DE L'ESTUAIRE</v>
      </c>
      <c r="C1602" s="146">
        <f>_xlfn.XLOOKUP(A1602,bdd_V102[FINESS Géographique],bdd_V102[FINESS juridique],"")</f>
        <v>760000448</v>
      </c>
      <c r="D1602" t="str">
        <f>_xlfn.XLOOKUP(C1602,bdd_V102[FINESS juridique],bdd_V102[Raison sociale juridique],"")</f>
        <v>SA HOPITAL PRIVE DE L'ESTUAIRE</v>
      </c>
      <c r="E1602" s="1" t="str">
        <f>_xlfn.XLOOKUP(C1602,bdd_V102[FINESS juridique],bdd_V102[[Région du FINESS juridique ]],"")</f>
        <v>NORMANDIE</v>
      </c>
      <c r="F1602" s="1">
        <f>SUMIFS(bdd_V102[Activité combinée],bdd_V102[FINESS Géographique],A1602)</f>
        <v>117987</v>
      </c>
      <c r="G1602" s="1" t="str">
        <f>_xlfn.XLOOKUP(A1602,bdd_V102[FINESS Géographique],bdd_V102[Validation prérequis SUN-ES],"")</f>
        <v>Oui</v>
      </c>
    </row>
    <row r="1603" spans="1:7">
      <c r="A1603" s="1">
        <v>760034637</v>
      </c>
      <c r="B1603" t="str">
        <f>_xlfn.XLOOKUP(A1603,bdd_V102[FINESS Géographique],bdd_V102[[Raison sociale ]],"")</f>
        <v>SSR PETIT COLMOULINS</v>
      </c>
      <c r="C1603" s="146">
        <f>_xlfn.XLOOKUP(A1603,bdd_V102[FINESS Géographique],bdd_V102[FINESS juridique],"")</f>
        <v>760000448</v>
      </c>
      <c r="D1603" t="str">
        <f>_xlfn.XLOOKUP(C1603,bdd_V102[FINESS juridique],bdd_V102[Raison sociale juridique],"")</f>
        <v>SA HOPITAL PRIVE DE L'ESTUAIRE</v>
      </c>
      <c r="E1603" s="1" t="str">
        <f>_xlfn.XLOOKUP(C1603,bdd_V102[FINESS juridique],bdd_V102[[Région du FINESS juridique ]],"")</f>
        <v>NORMANDIE</v>
      </c>
      <c r="F1603" s="1">
        <f>SUMIFS(bdd_V102[Activité combinée],bdd_V102[FINESS Géographique],A1603)</f>
        <v>21398.5</v>
      </c>
      <c r="G1603" s="1" t="str">
        <f>_xlfn.XLOOKUP(A1603,bdd_V102[FINESS Géographique],bdd_V102[Validation prérequis SUN-ES],"")</f>
        <v>Oui</v>
      </c>
    </row>
    <row r="1604" spans="1:7">
      <c r="A1604" s="1">
        <v>760783159</v>
      </c>
      <c r="B1604" t="str">
        <f>_xlfn.XLOOKUP(A1604,bdd_V102[FINESS Géographique],bdd_V102[[Raison sociale ]],"")</f>
        <v>CLINIQUE DES ESSARTS GRAND COURONNE</v>
      </c>
      <c r="C1604" s="146">
        <f>_xlfn.XLOOKUP(A1604,bdd_V102[FINESS Géographique],bdd_V102[FINESS juridique],"")</f>
        <v>760000851</v>
      </c>
      <c r="D1604" t="str">
        <f>_xlfn.XLOOKUP(C1604,bdd_V102[FINESS juridique],bdd_V102[Raison sociale juridique],"")</f>
        <v>CLINIQUE DES ESSARTS GRAND COURONNE</v>
      </c>
      <c r="E1604" s="1" t="str">
        <f>_xlfn.XLOOKUP(C1604,bdd_V102[FINESS juridique],bdd_V102[[Région du FINESS juridique ]],"")</f>
        <v>NORMANDIE</v>
      </c>
      <c r="F1604" s="1">
        <f>SUMIFS(bdd_V102[Activité combinée],bdd_V102[FINESS Géographique],A1604)</f>
        <v>15844</v>
      </c>
      <c r="G1604" s="1" t="str">
        <f>_xlfn.XLOOKUP(A1604,bdd_V102[FINESS Géographique],bdd_V102[Validation prérequis SUN-ES],"")</f>
        <v>Oui</v>
      </c>
    </row>
    <row r="1605" spans="1:7">
      <c r="A1605" s="1">
        <v>760017079</v>
      </c>
      <c r="B1605" t="str">
        <f>_xlfn.XLOOKUP(A1605,bdd_V102[FINESS Géographique],bdd_V102[[Raison sociale ]],"")</f>
        <v>CENTRE DE REEDUCATION DE LA HEVE</v>
      </c>
      <c r="C1605" s="146">
        <f>_xlfn.XLOOKUP(A1605,bdd_V102[FINESS Géographique],bdd_V102[FINESS juridique],"")</f>
        <v>760017038</v>
      </c>
      <c r="D1605" t="str">
        <f>_xlfn.XLOOKUP(C1605,bdd_V102[FINESS juridique],bdd_V102[Raison sociale juridique],"")</f>
        <v>SAS CENTRE DE REEDUCATION DE LA HEVE</v>
      </c>
      <c r="E1605" s="1" t="str">
        <f>_xlfn.XLOOKUP(C1605,bdd_V102[FINESS juridique],bdd_V102[[Région du FINESS juridique ]],"")</f>
        <v>NORMANDIE</v>
      </c>
      <c r="F1605" s="1">
        <f>SUMIFS(bdd_V102[Activité combinée],bdd_V102[FINESS Géographique],A1605)</f>
        <v>17319.5</v>
      </c>
      <c r="G1605" s="1" t="str">
        <f>_xlfn.XLOOKUP(A1605,bdd_V102[FINESS Géographique],bdd_V102[Validation prérequis SUN-ES],"")</f>
        <v>Oui</v>
      </c>
    </row>
    <row r="1606" spans="1:7">
      <c r="A1606" s="1">
        <v>270000417</v>
      </c>
      <c r="B1606" t="str">
        <f>_xlfn.XLOOKUP(A1606,bdd_V102[FINESS Géographique],bdd_V102[[Raison sociale ]],"")</f>
        <v>CTRE DE CONVALESCENCE L'HOSTREA NOYERS</v>
      </c>
      <c r="C1606" s="146">
        <f>_xlfn.XLOOKUP(A1606,bdd_V102[FINESS Géographique],bdd_V102[FINESS juridique],"")</f>
        <v>760025734</v>
      </c>
      <c r="D1606" t="str">
        <f>_xlfn.XLOOKUP(C1606,bdd_V102[FINESS juridique],bdd_V102[Raison sociale juridique],"")</f>
        <v>UGECAM DE NORMANDIE LE PETIT QUEVILLY</v>
      </c>
      <c r="E1606" s="1" t="str">
        <f>_xlfn.XLOOKUP(C1606,bdd_V102[FINESS juridique],bdd_V102[[Région du FINESS juridique ]],"")</f>
        <v>NORMANDIE</v>
      </c>
      <c r="F1606" s="1">
        <f>SUMIFS(bdd_V102[Activité combinée],bdd_V102[FINESS Géographique],A1606)</f>
        <v>12748.5</v>
      </c>
      <c r="G1606" s="1" t="str">
        <f>_xlfn.XLOOKUP(A1606,bdd_V102[FINESS Géographique],bdd_V102[Validation prérequis SUN-ES],"")</f>
        <v>Oui</v>
      </c>
    </row>
    <row r="1607" spans="1:7">
      <c r="A1607" s="1">
        <v>610780371</v>
      </c>
      <c r="B1607" t="str">
        <f>_xlfn.XLOOKUP(A1607,bdd_V102[FINESS Géographique],bdd_V102[[Raison sociale ]],"")</f>
        <v>CENTRE DE SOINS DE SUITE LE PARC</v>
      </c>
      <c r="C1607" s="146">
        <f>_xlfn.XLOOKUP(A1607,bdd_V102[FINESS Géographique],bdd_V102[FINESS juridique],"")</f>
        <v>760025734</v>
      </c>
      <c r="D1607" t="str">
        <f>_xlfn.XLOOKUP(C1607,bdd_V102[FINESS juridique],bdd_V102[Raison sociale juridique],"")</f>
        <v>UGECAM DE NORMANDIE LE PETIT QUEVILLY</v>
      </c>
      <c r="E1607" s="1" t="str">
        <f>_xlfn.XLOOKUP(C1607,bdd_V102[FINESS juridique],bdd_V102[[Région du FINESS juridique ]],"")</f>
        <v>NORMANDIE</v>
      </c>
      <c r="F1607" s="1">
        <f>SUMIFS(bdd_V102[Activité combinée],bdd_V102[FINESS Géographique],A1607)</f>
        <v>12974</v>
      </c>
      <c r="G1607" s="1" t="str">
        <f>_xlfn.XLOOKUP(A1607,bdd_V102[FINESS Géographique],bdd_V102[Validation prérequis SUN-ES],"")</f>
        <v>Oui</v>
      </c>
    </row>
    <row r="1608" spans="1:7">
      <c r="A1608" s="1">
        <v>760780692</v>
      </c>
      <c r="B1608" t="str">
        <f>_xlfn.XLOOKUP(A1608,bdd_V102[FINESS Géographique],bdd_V102[[Raison sociale ]],"")</f>
        <v>CMPR LES HERBIERS BOIS GUILLAUME</v>
      </c>
      <c r="C1608" s="146">
        <f>_xlfn.XLOOKUP(A1608,bdd_V102[FINESS Géographique],bdd_V102[FINESS juridique],"")</f>
        <v>760025734</v>
      </c>
      <c r="D1608" t="str">
        <f>_xlfn.XLOOKUP(C1608,bdd_V102[FINESS juridique],bdd_V102[Raison sociale juridique],"")</f>
        <v>UGECAM DE NORMANDIE LE PETIT QUEVILLY</v>
      </c>
      <c r="E1608" s="1" t="str">
        <f>_xlfn.XLOOKUP(C1608,bdd_V102[FINESS juridique],bdd_V102[[Région du FINESS juridique ]],"")</f>
        <v>NORMANDIE</v>
      </c>
      <c r="F1608" s="1">
        <f>SUMIFS(bdd_V102[Activité combinée],bdd_V102[FINESS Géographique],A1608)</f>
        <v>26952.5</v>
      </c>
      <c r="G1608" s="1" t="str">
        <f>_xlfn.XLOOKUP(A1608,bdd_V102[FINESS Géographique],bdd_V102[Validation prérequis SUN-ES],"")</f>
        <v>Oui</v>
      </c>
    </row>
    <row r="1609" spans="1:7">
      <c r="A1609" s="1">
        <v>760027292</v>
      </c>
      <c r="B1609" t="str">
        <f>_xlfn.XLOOKUP(A1609,bdd_V102[FINESS Géographique],bdd_V102[[Raison sociale ]],"")</f>
        <v>CLINIQUE MEGIVAL</v>
      </c>
      <c r="C1609" s="146">
        <f>_xlfn.XLOOKUP(A1609,bdd_V102[FINESS Géographique],bdd_V102[FINESS juridique],"")</f>
        <v>760027300</v>
      </c>
      <c r="D1609" t="str">
        <f>_xlfn.XLOOKUP(C1609,bdd_V102[FINESS juridique],bdd_V102[Raison sociale juridique],"")</f>
        <v>SAS CLINIQUE MEGIVAL</v>
      </c>
      <c r="E1609" s="1" t="str">
        <f>_xlfn.XLOOKUP(C1609,bdd_V102[FINESS juridique],bdd_V102[[Région du FINESS juridique ]],"")</f>
        <v>NORMANDIE</v>
      </c>
      <c r="F1609" s="1">
        <f>SUMIFS(bdd_V102[Activité combinée],bdd_V102[FINESS Géographique],A1609)</f>
        <v>25019.5</v>
      </c>
      <c r="G1609" s="1" t="str">
        <f>_xlfn.XLOOKUP(A1609,bdd_V102[FINESS Géographique],bdd_V102[Validation prérequis SUN-ES],"")</f>
        <v>Oui</v>
      </c>
    </row>
    <row r="1610" spans="1:7">
      <c r="A1610" s="1">
        <v>760780981</v>
      </c>
      <c r="B1610" t="str">
        <f>_xlfn.XLOOKUP(A1610,bdd_V102[FINESS Géographique],bdd_V102[[Raison sociale ]],"")</f>
        <v>CENTRE DE CONVALESCENCE LES JONQUILLES</v>
      </c>
      <c r="C1610" s="146">
        <f>_xlfn.XLOOKUP(A1610,bdd_V102[FINESS Géographique],bdd_V102[FINESS juridique],"")</f>
        <v>760027342</v>
      </c>
      <c r="D1610" t="str">
        <f>_xlfn.XLOOKUP(C1610,bdd_V102[FINESS juridique],bdd_V102[Raison sociale juridique],"")</f>
        <v>SARL CENTRE DE CONVALESCENCE</v>
      </c>
      <c r="E1610" s="1" t="str">
        <f>_xlfn.XLOOKUP(C1610,bdd_V102[FINESS juridique],bdd_V102[[Région du FINESS juridique ]],"")</f>
        <v>NORMANDIE</v>
      </c>
      <c r="F1610" s="1">
        <f>SUMIFS(bdd_V102[Activité combinée],bdd_V102[FINESS Géographique],A1610)</f>
        <v>13659</v>
      </c>
      <c r="G1610" s="1" t="str">
        <f>_xlfn.XLOOKUP(A1610,bdd_V102[FINESS Géographique],bdd_V102[Validation prérequis SUN-ES],"")</f>
        <v>Oui</v>
      </c>
    </row>
    <row r="1611" spans="1:7">
      <c r="A1611" s="1">
        <v>760035147</v>
      </c>
      <c r="B1611" t="str">
        <f>_xlfn.XLOOKUP(A1611,bdd_V102[FINESS Géographique],bdd_V102[[Raison sociale ]],"")</f>
        <v>CLINIQUE DES BOUCLES DE LA SEINE</v>
      </c>
      <c r="C1611" s="146">
        <f>_xlfn.XLOOKUP(A1611,bdd_V102[FINESS Géographique],bdd_V102[FINESS juridique],"")</f>
        <v>760035139</v>
      </c>
      <c r="D1611" t="str">
        <f>_xlfn.XLOOKUP(C1611,bdd_V102[FINESS juridique],bdd_V102[Raison sociale juridique],"")</f>
        <v>CLINIQUE DES BOUCLES DE LA SEINE</v>
      </c>
      <c r="E1611" s="1" t="str">
        <f>_xlfn.XLOOKUP(C1611,bdd_V102[FINESS juridique],bdd_V102[[Région du FINESS juridique ]],"")</f>
        <v>NORMANDIE</v>
      </c>
      <c r="F1611" s="1">
        <f>SUMIFS(bdd_V102[Activité combinée],bdd_V102[FINESS Géographique],A1611)</f>
        <v>17780</v>
      </c>
      <c r="G1611" s="1" t="str">
        <f>_xlfn.XLOOKUP(A1611,bdd_V102[FINESS Géographique],bdd_V102[Validation prérequis SUN-ES],"")</f>
        <v>Oui</v>
      </c>
    </row>
    <row r="1612" spans="1:7">
      <c r="A1612" s="1">
        <v>760000166</v>
      </c>
      <c r="B1612" t="str">
        <f>_xlfn.XLOOKUP(A1612,bdd_V102[FINESS Géographique],bdd_V102[[Raison sociale ]],"")</f>
        <v>CRLCC HENRI BECQUEREL ROUEN</v>
      </c>
      <c r="C1612" s="146">
        <f>_xlfn.XLOOKUP(A1612,bdd_V102[FINESS Géographique],bdd_V102[FINESS juridique],"")</f>
        <v>760780247</v>
      </c>
      <c r="D1612" t="str">
        <f>_xlfn.XLOOKUP(C1612,bdd_V102[FINESS juridique],bdd_V102[Raison sociale juridique],"")</f>
        <v>CRLCC HENRI BECQUEREL ROUEN</v>
      </c>
      <c r="E1612" s="1" t="str">
        <f>_xlfn.XLOOKUP(C1612,bdd_V102[FINESS juridique],bdd_V102[[Région du FINESS juridique ]],"")</f>
        <v>NORMANDIE</v>
      </c>
      <c r="F1612" s="1">
        <f>SUMIFS(bdd_V102[Activité combinée],bdd_V102[FINESS Géographique],A1612)</f>
        <v>83699</v>
      </c>
      <c r="G1612" s="1" t="str">
        <f>_xlfn.XLOOKUP(A1612,bdd_V102[FINESS Géographique],bdd_V102[Validation prérequis SUN-ES],"")</f>
        <v>Oui</v>
      </c>
    </row>
    <row r="1613" spans="1:7">
      <c r="A1613" s="1">
        <v>760920603</v>
      </c>
      <c r="B1613" t="str">
        <f>_xlfn.XLOOKUP(A1613,bdd_V102[FINESS Géographique],bdd_V102[[Raison sociale ]],"")</f>
        <v>CTRE DE CONVALESCENCE DE LA ROSERAIE</v>
      </c>
      <c r="C1613" s="146">
        <f>_xlfn.XLOOKUP(A1613,bdd_V102[FINESS Géographique],bdd_V102[FINESS juridique],"")</f>
        <v>760920587</v>
      </c>
      <c r="D1613" t="str">
        <f>_xlfn.XLOOKUP(C1613,bdd_V102[FINESS juridique],bdd_V102[Raison sociale juridique],"")</f>
        <v>SA CENTRE DE CONVALESCENCE LA ROSERAIE</v>
      </c>
      <c r="E1613" s="1" t="str">
        <f>_xlfn.XLOOKUP(C1613,bdd_V102[FINESS juridique],bdd_V102[[Région du FINESS juridique ]],"")</f>
        <v>NORMANDIE</v>
      </c>
      <c r="F1613" s="1">
        <f>SUMIFS(bdd_V102[Activité combinée],bdd_V102[FINESS Géographique],A1613)</f>
        <v>15181.5</v>
      </c>
      <c r="G1613" s="1" t="str">
        <f>_xlfn.XLOOKUP(A1613,bdd_V102[FINESS Géographique],bdd_V102[Validation prérequis SUN-ES],"")</f>
        <v>Oui</v>
      </c>
    </row>
    <row r="1614" spans="1:7">
      <c r="A1614" s="1">
        <v>770020055</v>
      </c>
      <c r="B1614" t="str">
        <f>_xlfn.XLOOKUP(A1614,bdd_V102[FINESS Géographique],bdd_V102[[Raison sociale ]],"")</f>
        <v>CENTRE NEPHROCARE MARNE LA VALLEE</v>
      </c>
      <c r="C1614" s="146">
        <f>_xlfn.XLOOKUP(A1614,bdd_V102[FINESS Géographique],bdd_V102[FINESS juridique],"")</f>
        <v>770000271</v>
      </c>
      <c r="D1614" t="str">
        <f>_xlfn.XLOOKUP(C1614,bdd_V102[FINESS juridique],bdd_V102[Raison sociale juridique],"")</f>
        <v>SAS NEPHROCARE MARNE LA VALLEE</v>
      </c>
      <c r="E1614" s="1" t="str">
        <f>_xlfn.XLOOKUP(C1614,bdd_V102[FINESS juridique],bdd_V102[[Région du FINESS juridique ]],"")</f>
        <v>ILE-DE-FRANCE</v>
      </c>
      <c r="F1614" s="1">
        <f>SUMIFS(bdd_V102[Activité combinée],bdd_V102[FINESS Géographique],A1614)</f>
        <v>18666</v>
      </c>
      <c r="G1614" s="1" t="str">
        <f>_xlfn.XLOOKUP(A1614,bdd_V102[FINESS Géographique],bdd_V102[Validation prérequis SUN-ES],"")</f>
        <v>Oui</v>
      </c>
    </row>
    <row r="1615" spans="1:7">
      <c r="A1615" s="1">
        <v>770300135</v>
      </c>
      <c r="B1615" t="str">
        <f>_xlfn.XLOOKUP(A1615,bdd_V102[FINESS Géographique],bdd_V102[[Raison sociale ]],"")</f>
        <v>CLINIQUE MEDICO CHIRURG LES FONTAINES</v>
      </c>
      <c r="C1615" s="146">
        <f>_xlfn.XLOOKUP(A1615,bdd_V102[FINESS Géographique],bdd_V102[FINESS juridique],"")</f>
        <v>770000289</v>
      </c>
      <c r="D1615" t="str">
        <f>_xlfn.XLOOKUP(C1615,bdd_V102[FINESS juridique],bdd_V102[Raison sociale juridique],"")</f>
        <v>SA CLINIQUE LES FONTAINES</v>
      </c>
      <c r="E1615" s="1" t="str">
        <f>_xlfn.XLOOKUP(C1615,bdd_V102[FINESS juridique],bdd_V102[[Région du FINESS juridique ]],"")</f>
        <v>ILE-DE-FRANCE</v>
      </c>
      <c r="F1615" s="1">
        <f>SUMIFS(bdd_V102[Activité combinée],bdd_V102[FINESS Géographique],A1615)</f>
        <v>36938</v>
      </c>
      <c r="G1615" s="1" t="str">
        <f>_xlfn.XLOOKUP(A1615,bdd_V102[FINESS Géographique],bdd_V102[Validation prérequis SUN-ES],"")</f>
        <v>Oui</v>
      </c>
    </row>
    <row r="1616" spans="1:7">
      <c r="A1616" s="1">
        <v>770300192</v>
      </c>
      <c r="B1616" t="str">
        <f>_xlfn.XLOOKUP(A1616,bdd_V102[FINESS Géographique],bdd_V102[[Raison sociale ]],"")</f>
        <v>CLINIQUE SAINT BRICE</v>
      </c>
      <c r="C1616" s="146">
        <f>_xlfn.XLOOKUP(A1616,bdd_V102[FINESS Géographique],bdd_V102[FINESS juridique],"")</f>
        <v>770000313</v>
      </c>
      <c r="D1616" t="str">
        <f>_xlfn.XLOOKUP(C1616,bdd_V102[FINESS juridique],bdd_V102[Raison sociale juridique],"")</f>
        <v>S.A CLINIQUE SAINT BRICE</v>
      </c>
      <c r="E1616" s="1" t="str">
        <f>_xlfn.XLOOKUP(C1616,bdd_V102[FINESS juridique],bdd_V102[[Région du FINESS juridique ]],"")</f>
        <v>ILE-DE-FRANCE</v>
      </c>
      <c r="F1616" s="1">
        <f>SUMIFS(bdd_V102[Activité combinée],bdd_V102[FINESS Géographique],A1616)</f>
        <v>2156.5</v>
      </c>
      <c r="G1616" s="1" t="str">
        <f>_xlfn.XLOOKUP(A1616,bdd_V102[FINESS Géographique],bdd_V102[Validation prérequis SUN-ES],"")</f>
        <v>Non</v>
      </c>
    </row>
    <row r="1617" spans="1:7">
      <c r="A1617" s="1">
        <v>770300259</v>
      </c>
      <c r="B1617" t="str">
        <f>_xlfn.XLOOKUP(A1617,bdd_V102[FINESS Géographique],bdd_V102[[Raison sociale ]],"")</f>
        <v>CLINIQUE LES TROIS SOLEILS</v>
      </c>
      <c r="C1617" s="146">
        <f>_xlfn.XLOOKUP(A1617,bdd_V102[FINESS Géographique],bdd_V102[FINESS juridique],"")</f>
        <v>770000347</v>
      </c>
      <c r="D1617" t="str">
        <f>_xlfn.XLOOKUP(C1617,bdd_V102[FINESS juridique],bdd_V102[Raison sociale juridique],"")</f>
        <v>SAS LES TROIS SOLEILS</v>
      </c>
      <c r="E1617" s="1" t="str">
        <f>_xlfn.XLOOKUP(C1617,bdd_V102[FINESS juridique],bdd_V102[[Région du FINESS juridique ]],"")</f>
        <v>ILE-DE-FRANCE</v>
      </c>
      <c r="F1617" s="1">
        <f>SUMIFS(bdd_V102[Activité combinée],bdd_V102[FINESS Géographique],A1617)</f>
        <v>35509.5</v>
      </c>
      <c r="G1617" s="1" t="str">
        <f>_xlfn.XLOOKUP(A1617,bdd_V102[FINESS Géographique],bdd_V102[Validation prérequis SUN-ES],"")</f>
        <v>Oui</v>
      </c>
    </row>
    <row r="1618" spans="1:7">
      <c r="A1618" s="1">
        <v>770300143</v>
      </c>
      <c r="B1618" t="str">
        <f>_xlfn.XLOOKUP(A1618,bdd_V102[FINESS Géographique],bdd_V102[[Raison sociale ]],"")</f>
        <v>CLINIQUE SAINT JEAN L ERMITAGE</v>
      </c>
      <c r="C1618" s="146">
        <f>_xlfn.XLOOKUP(A1618,bdd_V102[FINESS Géographique],bdd_V102[FINESS juridique],"")</f>
        <v>770000362</v>
      </c>
      <c r="D1618" t="str">
        <f>_xlfn.XLOOKUP(C1618,bdd_V102[FINESS juridique],bdd_V102[Raison sociale juridique],"")</f>
        <v>SAS CLINIQUE SAINT JEAN L ERMITAGE</v>
      </c>
      <c r="E1618" s="1" t="str">
        <f>_xlfn.XLOOKUP(C1618,bdd_V102[FINESS juridique],bdd_V102[[Région du FINESS juridique ]],"")</f>
        <v>ILE-DE-FRANCE</v>
      </c>
      <c r="F1618" s="1">
        <f>SUMIFS(bdd_V102[Activité combinée],bdd_V102[FINESS Géographique],A1618)</f>
        <v>37648</v>
      </c>
      <c r="G1618" s="1" t="str">
        <f>_xlfn.XLOOKUP(A1618,bdd_V102[FINESS Géographique],bdd_V102[Validation prérequis SUN-ES],"")</f>
        <v>Oui</v>
      </c>
    </row>
    <row r="1619" spans="1:7">
      <c r="A1619" s="1">
        <v>770310027</v>
      </c>
      <c r="B1619" t="str">
        <f>_xlfn.XLOOKUP(A1619,bdd_V102[FINESS Géographique],bdd_V102[[Raison sociale ]],"")</f>
        <v>CLINIQUE PSYCHIATRIQ DE L ANGE GARDIEN</v>
      </c>
      <c r="C1619" s="146">
        <f>_xlfn.XLOOKUP(A1619,bdd_V102[FINESS Géographique],bdd_V102[FINESS juridique],"")</f>
        <v>770000388</v>
      </c>
      <c r="D1619" t="str">
        <f>_xlfn.XLOOKUP(C1619,bdd_V102[FINESS juridique],bdd_V102[Raison sociale juridique],"")</f>
        <v>SNC CLINIQUE DE L'ANGE GARDIEN</v>
      </c>
      <c r="E1619" s="1" t="str">
        <f>_xlfn.XLOOKUP(C1619,bdd_V102[FINESS juridique],bdd_V102[[Région du FINESS juridique ]],"")</f>
        <v>ILE-DE-FRANCE</v>
      </c>
      <c r="F1619" s="1">
        <f>SUMIFS(bdd_V102[Activité combinée],bdd_V102[FINESS Géographique],A1619)</f>
        <v>14295.75</v>
      </c>
      <c r="G1619" s="1" t="str">
        <f>_xlfn.XLOOKUP(A1619,bdd_V102[FINESS Géographique],bdd_V102[Validation prérequis SUN-ES],"")</f>
        <v>Oui</v>
      </c>
    </row>
    <row r="1620" spans="1:7">
      <c r="A1620" s="1">
        <v>770790707</v>
      </c>
      <c r="B1620" t="str">
        <f>_xlfn.XLOOKUP(A1620,bdd_V102[FINESS Géographique],bdd_V102[[Raison sociale ]],"")</f>
        <v>CLINIQUE DE TOURNAN</v>
      </c>
      <c r="C1620" s="146">
        <f>_xlfn.XLOOKUP(A1620,bdd_V102[FINESS Géographique],bdd_V102[FINESS juridique],"")</f>
        <v>770000719</v>
      </c>
      <c r="D1620" t="str">
        <f>_xlfn.XLOOKUP(C1620,bdd_V102[FINESS juridique],bdd_V102[Raison sociale juridique],"")</f>
        <v>S.A CLINIQUE DE TOURNAN</v>
      </c>
      <c r="E1620" s="1" t="str">
        <f>_xlfn.XLOOKUP(C1620,bdd_V102[FINESS juridique],bdd_V102[[Région du FINESS juridique ]],"")</f>
        <v>ILE-DE-FRANCE</v>
      </c>
      <c r="F1620" s="1">
        <f>SUMIFS(bdd_V102[Activité combinée],bdd_V102[FINESS Géographique],A1620)</f>
        <v>32824</v>
      </c>
      <c r="G1620" s="1" t="str">
        <f>_xlfn.XLOOKUP(A1620,bdd_V102[FINESS Géographique],bdd_V102[Validation prérequis SUN-ES],"")</f>
        <v>Oui</v>
      </c>
    </row>
    <row r="1621" spans="1:7">
      <c r="A1621" s="1">
        <v>770803989</v>
      </c>
      <c r="B1621" t="str">
        <f>_xlfn.XLOOKUP(A1621,bdd_V102[FINESS Géographique],bdd_V102[[Raison sociale ]],"")</f>
        <v>CTRE READAPTATION CARDIAQUE DE LA BRIE</v>
      </c>
      <c r="C1621" s="146">
        <f>_xlfn.XLOOKUP(A1621,bdd_V102[FINESS Géographique],bdd_V102[FINESS juridique],"")</f>
        <v>770000925</v>
      </c>
      <c r="D1621" t="str">
        <f>_xlfn.XLOOKUP(C1621,bdd_V102[FINESS juridique],bdd_V102[Raison sociale juridique],"")</f>
        <v>SAS CENTRE REEDUCATION CARDIAQUE</v>
      </c>
      <c r="E1621" s="1" t="str">
        <f>_xlfn.XLOOKUP(C1621,bdd_V102[FINESS juridique],bdd_V102[[Région du FINESS juridique ]],"")</f>
        <v>ILE-DE-FRANCE</v>
      </c>
      <c r="F1621" s="1">
        <f>SUMIFS(bdd_V102[Activité combinée],bdd_V102[FINESS Géographique],A1621)</f>
        <v>13075</v>
      </c>
      <c r="G1621" s="1" t="str">
        <f>_xlfn.XLOOKUP(A1621,bdd_V102[FINESS Géographique],bdd_V102[Validation prérequis SUN-ES],"")</f>
        <v>Oui</v>
      </c>
    </row>
    <row r="1622" spans="1:7">
      <c r="A1622" s="1">
        <v>770813400</v>
      </c>
      <c r="B1622" t="str">
        <f>_xlfn.XLOOKUP(A1622,bdd_V102[FINESS Géographique],bdd_V102[[Raison sociale ]],"")</f>
        <v>CLINIQUE MEDICO CHIRURGICALE ST FARON</v>
      </c>
      <c r="C1622" s="146">
        <f>_xlfn.XLOOKUP(A1622,bdd_V102[FINESS Géographique],bdd_V102[FINESS juridique],"")</f>
        <v>770001014</v>
      </c>
      <c r="D1622" t="str">
        <f>_xlfn.XLOOKUP(C1622,bdd_V102[FINESS juridique],bdd_V102[Raison sociale juridique],"")</f>
        <v>SA CLINIQUE SAINT FARON</v>
      </c>
      <c r="E1622" s="1" t="str">
        <f>_xlfn.XLOOKUP(C1622,bdd_V102[FINESS juridique],bdd_V102[[Région du FINESS juridique ]],"")</f>
        <v>ILE-DE-FRANCE</v>
      </c>
      <c r="F1622" s="1">
        <f>SUMIFS(bdd_V102[Activité combinée],bdd_V102[FINESS Géographique],A1622)</f>
        <v>19357</v>
      </c>
      <c r="G1622" s="1" t="str">
        <f>_xlfn.XLOOKUP(A1622,bdd_V102[FINESS Géographique],bdd_V102[Validation prérequis SUN-ES],"")</f>
        <v>Oui</v>
      </c>
    </row>
    <row r="1623" spans="1:7">
      <c r="A1623" s="1">
        <v>770300010</v>
      </c>
      <c r="B1623" t="str">
        <f>_xlfn.XLOOKUP(A1623,bdd_V102[FINESS Géographique],bdd_V102[[Raison sociale ]],"")</f>
        <v>HOPITAL PRIVE DE MARNE CHANTEREINE</v>
      </c>
      <c r="C1623" s="146">
        <f>_xlfn.XLOOKUP(A1623,bdd_V102[FINESS Géographique],bdd_V102[FINESS juridique],"")</f>
        <v>770004299</v>
      </c>
      <c r="D1623" t="str">
        <f>_xlfn.XLOOKUP(C1623,bdd_V102[FINESS juridique],bdd_V102[Raison sociale juridique],"")</f>
        <v>HOPITAL PRIVE DE MARNE CHANTEREINE</v>
      </c>
      <c r="E1623" s="1" t="str">
        <f>_xlfn.XLOOKUP(C1623,bdd_V102[FINESS juridique],bdd_V102[[Région du FINESS juridique ]],"")</f>
        <v>ILE-DE-FRANCE</v>
      </c>
      <c r="F1623" s="1">
        <f>SUMIFS(bdd_V102[Activité combinée],bdd_V102[FINESS Géographique],A1623)</f>
        <v>44471.5</v>
      </c>
      <c r="G1623" s="1" t="str">
        <f>_xlfn.XLOOKUP(A1623,bdd_V102[FINESS Géographique],bdd_V102[Validation prérequis SUN-ES],"")</f>
        <v>Oui</v>
      </c>
    </row>
    <row r="1624" spans="1:7">
      <c r="A1624" s="1">
        <v>770016087</v>
      </c>
      <c r="B1624" t="str">
        <f>_xlfn.XLOOKUP(A1624,bdd_V102[FINESS Géographique],bdd_V102[[Raison sociale ]],"")</f>
        <v>CENTRE DIALYSE DIAVERUM MONTEREAU</v>
      </c>
      <c r="C1624" s="146">
        <f>_xlfn.XLOOKUP(A1624,bdd_V102[FINESS Géographique],bdd_V102[FINESS juridique],"")</f>
        <v>770016137</v>
      </c>
      <c r="D1624" t="str">
        <f>_xlfn.XLOOKUP(C1624,bdd_V102[FINESS juridique],bdd_V102[Raison sociale juridique],"")</f>
        <v>DIAVERUM MONTEREAU</v>
      </c>
      <c r="E1624" s="1" t="str">
        <f>_xlfn.XLOOKUP(C1624,bdd_V102[FINESS juridique],bdd_V102[[Région du FINESS juridique ]],"")</f>
        <v>ILE-DE-FRANCE</v>
      </c>
      <c r="F1624" s="1">
        <f>SUMIFS(bdd_V102[Activité combinée],bdd_V102[FINESS Géographique],A1624)</f>
        <v>7299</v>
      </c>
      <c r="G1624" s="1" t="str">
        <f>_xlfn.XLOOKUP(A1624,bdd_V102[FINESS Géographique],bdd_V102[Validation prérequis SUN-ES],"")</f>
        <v>Non</v>
      </c>
    </row>
    <row r="1625" spans="1:7">
      <c r="A1625" s="1">
        <v>770016491</v>
      </c>
      <c r="B1625" t="str">
        <f>_xlfn.XLOOKUP(A1625,bdd_V102[FINESS Géographique],bdd_V102[[Raison sociale ]],"")</f>
        <v>CLINIQUE SOLIS DE MONTEVRAIN</v>
      </c>
      <c r="C1625" s="146">
        <f>_xlfn.XLOOKUP(A1625,bdd_V102[FINESS Géographique],bdd_V102[FINESS juridique],"")</f>
        <v>770016483</v>
      </c>
      <c r="D1625" t="str">
        <f>_xlfn.XLOOKUP(C1625,bdd_V102[FINESS juridique],bdd_V102[Raison sociale juridique],"")</f>
        <v>SAS CLINIQUE DE MONTEVRAIN</v>
      </c>
      <c r="E1625" s="1" t="str">
        <f>_xlfn.XLOOKUP(C1625,bdd_V102[FINESS juridique],bdd_V102[[Région du FINESS juridique ]],"")</f>
        <v>ILE-DE-FRANCE</v>
      </c>
      <c r="F1625" s="1">
        <f>SUMIFS(bdd_V102[Activité combinée],bdd_V102[FINESS Géographique],A1625)</f>
        <v>21376.5</v>
      </c>
      <c r="G1625" s="1" t="str">
        <f>_xlfn.XLOOKUP(A1625,bdd_V102[FINESS Géographique],bdd_V102[Validation prérequis SUN-ES],"")</f>
        <v>Oui</v>
      </c>
    </row>
    <row r="1626" spans="1:7">
      <c r="A1626" s="1">
        <v>770006138</v>
      </c>
      <c r="B1626" t="str">
        <f>_xlfn.XLOOKUP(A1626,bdd_V102[FINESS Géographique],bdd_V102[[Raison sociale ]],"")</f>
        <v>CLINIQUE PSY PAYS DE SEINE INICEA</v>
      </c>
      <c r="C1626" s="146">
        <f>_xlfn.XLOOKUP(A1626,bdd_V102[FINESS Géographique],bdd_V102[FINESS juridique],"")</f>
        <v>770020113</v>
      </c>
      <c r="D1626" t="str">
        <f>_xlfn.XLOOKUP(C1626,bdd_V102[FINESS juridique],bdd_V102[Raison sociale juridique],"")</f>
        <v>SAS CLIN PSYCHIATRIQUE PAYS DE SEINE</v>
      </c>
      <c r="E1626" s="1" t="str">
        <f>_xlfn.XLOOKUP(C1626,bdd_V102[FINESS juridique],bdd_V102[[Région du FINESS juridique ]],"")</f>
        <v>ILE-DE-FRANCE</v>
      </c>
      <c r="F1626" s="1">
        <f>SUMIFS(bdd_V102[Activité combinée],bdd_V102[FINESS Géographique],A1626)</f>
        <v>23166.25</v>
      </c>
      <c r="G1626" s="1" t="str">
        <f>_xlfn.XLOOKUP(A1626,bdd_V102[FINESS Géographique],bdd_V102[Validation prérequis SUN-ES],"")</f>
        <v>Oui</v>
      </c>
    </row>
    <row r="1627" spans="1:7">
      <c r="A1627" s="1">
        <v>770021186</v>
      </c>
      <c r="B1627" t="str">
        <f>_xlfn.XLOOKUP(A1627,bdd_V102[FINESS Géographique],bdd_V102[[Raison sociale ]],"")</f>
        <v>GCS HAD REGION DE MELUN - ACTIVITE</v>
      </c>
      <c r="C1627" s="146">
        <f>_xlfn.XLOOKUP(A1627,bdd_V102[FINESS Géographique],bdd_V102[FINESS juridique],"")</f>
        <v>770021160</v>
      </c>
      <c r="D1627" t="str">
        <f>_xlfn.XLOOKUP(C1627,bdd_V102[FINESS juridique],bdd_V102[Raison sociale juridique],"")</f>
        <v>GCS HAD REGION DE MELUN</v>
      </c>
      <c r="E1627" s="1" t="str">
        <f>_xlfn.XLOOKUP(C1627,bdd_V102[FINESS juridique],bdd_V102[[Région du FINESS juridique ]],"")</f>
        <v>ILE-DE-FRANCE</v>
      </c>
      <c r="F1627" s="1">
        <f>SUMIFS(bdd_V102[Activité combinée],bdd_V102[FINESS Géographique],A1627)</f>
        <v>12873</v>
      </c>
      <c r="G1627" s="1" t="str">
        <f>_xlfn.XLOOKUP(A1627,bdd_V102[FINESS Géographique],bdd_V102[Validation prérequis SUN-ES],"")</f>
        <v>Non</v>
      </c>
    </row>
    <row r="1628" spans="1:7">
      <c r="A1628" s="1">
        <v>770000420</v>
      </c>
      <c r="B1628" t="str">
        <f>_xlfn.XLOOKUP(A1628,bdd_V102[FINESS Géographique],bdd_V102[[Raison sociale ]],"")</f>
        <v>CTR READAPT FONCT ELLEN POIDATZ</v>
      </c>
      <c r="C1628" s="146">
        <f>_xlfn.XLOOKUP(A1628,bdd_V102[FINESS Géographique],bdd_V102[FINESS juridique],"")</f>
        <v>770700029</v>
      </c>
      <c r="D1628" t="str">
        <f>_xlfn.XLOOKUP(C1628,bdd_V102[FINESS juridique],bdd_V102[Raison sociale juridique],"")</f>
        <v>FONDATION ELLEN POIDATZ</v>
      </c>
      <c r="E1628" s="1" t="str">
        <f>_xlfn.XLOOKUP(C1628,bdd_V102[FINESS juridique],bdd_V102[[Région du FINESS juridique ]],"")</f>
        <v>ILE-DE-FRANCE</v>
      </c>
      <c r="F1628" s="1">
        <f>SUMIFS(bdd_V102[Activité combinée],bdd_V102[FINESS Géographique],A1628)</f>
        <v>7285.5</v>
      </c>
      <c r="G1628" s="1" t="str">
        <f>_xlfn.XLOOKUP(A1628,bdd_V102[FINESS Géographique],bdd_V102[Validation prérequis SUN-ES],"")</f>
        <v>Non</v>
      </c>
    </row>
    <row r="1629" spans="1:7">
      <c r="A1629" s="1">
        <v>920700010</v>
      </c>
      <c r="B1629" t="str">
        <f>_xlfn.XLOOKUP(A1629,bdd_V102[FINESS Géographique],bdd_V102[[Raison sociale ]],"")</f>
        <v>CENTRE ELISABETH DE LA PANOUSE</v>
      </c>
      <c r="C1629" s="146">
        <f>_xlfn.XLOOKUP(A1629,bdd_V102[FINESS Géographique],bdd_V102[FINESS juridique],"")</f>
        <v>770700029</v>
      </c>
      <c r="D1629" t="str">
        <f>_xlfn.XLOOKUP(C1629,bdd_V102[FINESS juridique],bdd_V102[Raison sociale juridique],"")</f>
        <v>FONDATION ELLEN POIDATZ</v>
      </c>
      <c r="E1629" s="1" t="str">
        <f>_xlfn.XLOOKUP(C1629,bdd_V102[FINESS juridique],bdd_V102[[Région du FINESS juridique ]],"")</f>
        <v>ILE-DE-FRANCE</v>
      </c>
      <c r="F1629" s="1">
        <f>SUMIFS(bdd_V102[Activité combinée],bdd_V102[FINESS Géographique],A1629)</f>
        <v>5894</v>
      </c>
      <c r="G1629" s="1" t="str">
        <f>_xlfn.XLOOKUP(A1629,bdd_V102[FINESS Géographique],bdd_V102[Validation prérequis SUN-ES],"")</f>
        <v>Non</v>
      </c>
    </row>
    <row r="1630" spans="1:7">
      <c r="A1630" s="1">
        <v>780300075</v>
      </c>
      <c r="B1630" t="str">
        <f>_xlfn.XLOOKUP(A1630,bdd_V102[FINESS Géographique],bdd_V102[[Raison sociale ]],"")</f>
        <v>CENTRE CARDIOLOGIQUE D EVECQUEMONT</v>
      </c>
      <c r="C1630" s="146">
        <f>_xlfn.XLOOKUP(A1630,bdd_V102[FINESS Géographique],bdd_V102[FINESS juridique],"")</f>
        <v>780000485</v>
      </c>
      <c r="D1630" t="str">
        <f>_xlfn.XLOOKUP(C1630,bdd_V102[FINESS juridique],bdd_V102[Raison sociale juridique],"")</f>
        <v>SAS CENTRE CARDIOLOGIQUE EVECQUEMONT</v>
      </c>
      <c r="E1630" s="1" t="str">
        <f>_xlfn.XLOOKUP(C1630,bdd_V102[FINESS juridique],bdd_V102[[Région du FINESS juridique ]],"")</f>
        <v>ILE-DE-FRANCE</v>
      </c>
      <c r="F1630" s="1">
        <f>SUMIFS(bdd_V102[Activité combinée],bdd_V102[FINESS Géographique],A1630)</f>
        <v>26757.5</v>
      </c>
      <c r="G1630" s="1" t="str">
        <f>_xlfn.XLOOKUP(A1630,bdd_V102[FINESS Géographique],bdd_V102[Validation prérequis SUN-ES],"")</f>
        <v>Oui</v>
      </c>
    </row>
    <row r="1631" spans="1:7">
      <c r="A1631" s="1">
        <v>780300109</v>
      </c>
      <c r="B1631" t="str">
        <f>_xlfn.XLOOKUP(A1631,bdd_V102[FINESS Géographique],bdd_V102[[Raison sociale ]],"")</f>
        <v>CLINIQUE VAL DE SEINE A LOUVECIENNE</v>
      </c>
      <c r="C1631" s="146">
        <f>_xlfn.XLOOKUP(A1631,bdd_V102[FINESS Géographique],bdd_V102[FINESS juridique],"")</f>
        <v>780000519</v>
      </c>
      <c r="D1631" t="str">
        <f>_xlfn.XLOOKUP(C1631,bdd_V102[FINESS juridique],bdd_V102[Raison sociale juridique],"")</f>
        <v>SAS CLINIQUE DU VAL DE SEINE</v>
      </c>
      <c r="E1631" s="1" t="str">
        <f>_xlfn.XLOOKUP(C1631,bdd_V102[FINESS juridique],bdd_V102[[Région du FINESS juridique ]],"")</f>
        <v>ILE-DE-FRANCE</v>
      </c>
      <c r="F1631" s="1">
        <f>SUMIFS(bdd_V102[Activité combinée],bdd_V102[FINESS Géographique],A1631)</f>
        <v>13015</v>
      </c>
      <c r="G1631" s="1" t="str">
        <f>_xlfn.XLOOKUP(A1631,bdd_V102[FINESS Géographique],bdd_V102[Validation prérequis SUN-ES],"")</f>
        <v>Oui</v>
      </c>
    </row>
    <row r="1632" spans="1:7">
      <c r="A1632" s="1">
        <v>780300125</v>
      </c>
      <c r="B1632" t="str">
        <f>_xlfn.XLOOKUP(A1632,bdd_V102[FINESS Géographique],bdd_V102[[Raison sociale ]],"")</f>
        <v>CLINIQUE DE LA REGION MANTAISE</v>
      </c>
      <c r="C1632" s="146">
        <f>_xlfn.XLOOKUP(A1632,bdd_V102[FINESS Géographique],bdd_V102[FINESS juridique],"")</f>
        <v>780000535</v>
      </c>
      <c r="D1632" t="str">
        <f>_xlfn.XLOOKUP(C1632,bdd_V102[FINESS juridique],bdd_V102[Raison sociale juridique],"")</f>
        <v>SA CLINIQUE DE LA REGION MANTAISE</v>
      </c>
      <c r="E1632" s="1" t="str">
        <f>_xlfn.XLOOKUP(C1632,bdd_V102[FINESS juridique],bdd_V102[[Région du FINESS juridique ]],"")</f>
        <v>ILE-DE-FRANCE</v>
      </c>
      <c r="F1632" s="1">
        <f>SUMIFS(bdd_V102[Activité combinée],bdd_V102[FINESS Géographique],A1632)</f>
        <v>25307.5</v>
      </c>
      <c r="G1632" s="1" t="str">
        <f>_xlfn.XLOOKUP(A1632,bdd_V102[FINESS Géographique],bdd_V102[Validation prérequis SUN-ES],"")</f>
        <v>Oui</v>
      </c>
    </row>
    <row r="1633" spans="1:7">
      <c r="A1633" s="1">
        <v>780300208</v>
      </c>
      <c r="B1633" t="str">
        <f>_xlfn.XLOOKUP(A1633,bdd_V102[FINESS Géographique],bdd_V102[[Raison sociale ]],"")</f>
        <v>CLINIQUE SAINT LOUIS</v>
      </c>
      <c r="C1633" s="146">
        <f>_xlfn.XLOOKUP(A1633,bdd_V102[FINESS Géographique],bdd_V102[FINESS juridique],"")</f>
        <v>780000576</v>
      </c>
      <c r="D1633" t="str">
        <f>_xlfn.XLOOKUP(C1633,bdd_V102[FINESS juridique],bdd_V102[Raison sociale juridique],"")</f>
        <v>SA CLINIQUE SAINT LOUIS</v>
      </c>
      <c r="E1633" s="1" t="str">
        <f>_xlfn.XLOOKUP(C1633,bdd_V102[FINESS juridique],bdd_V102[[Région du FINESS juridique ]],"")</f>
        <v>ILE-DE-FRANCE</v>
      </c>
      <c r="F1633" s="1">
        <f>SUMIFS(bdd_V102[Activité combinée],bdd_V102[FINESS Géographique],A1633)</f>
        <v>26442.5</v>
      </c>
      <c r="G1633" s="1" t="str">
        <f>_xlfn.XLOOKUP(A1633,bdd_V102[FINESS Géographique],bdd_V102[Validation prérequis SUN-ES],"")</f>
        <v>Oui</v>
      </c>
    </row>
    <row r="1634" spans="1:7">
      <c r="A1634" s="1">
        <v>780022737</v>
      </c>
      <c r="B1634" t="str">
        <f>_xlfn.XLOOKUP(A1634,bdd_V102[FINESS Géographique],bdd_V102[[Raison sociale ]],"")</f>
        <v>POLYCLINIQUE DE MAISONS LAFFITTE</v>
      </c>
      <c r="C1634" s="146">
        <f>_xlfn.XLOOKUP(A1634,bdd_V102[FINESS Géographique],bdd_V102[FINESS juridique],"")</f>
        <v>780000675</v>
      </c>
      <c r="D1634" t="str">
        <f>_xlfn.XLOOKUP(C1634,bdd_V102[FINESS juridique],bdd_V102[Raison sociale juridique],"")</f>
        <v>SA CENTRE HOSP PRIVE DE L'EUROPE</v>
      </c>
      <c r="E1634" s="1" t="str">
        <f>_xlfn.XLOOKUP(C1634,bdd_V102[FINESS juridique],bdd_V102[[Région du FINESS juridique ]],"")</f>
        <v>ILE-DE-FRANCE</v>
      </c>
      <c r="F1634" s="1">
        <f>SUMIFS(bdd_V102[Activité combinée],bdd_V102[FINESS Géographique],A1634)</f>
        <v>6498</v>
      </c>
      <c r="G1634" s="1" t="str">
        <f>_xlfn.XLOOKUP(A1634,bdd_V102[FINESS Géographique],bdd_V102[Validation prérequis SUN-ES],"")</f>
        <v>Oui</v>
      </c>
    </row>
    <row r="1635" spans="1:7">
      <c r="A1635" s="1">
        <v>780300414</v>
      </c>
      <c r="B1635" t="str">
        <f>_xlfn.XLOOKUP(A1635,bdd_V102[FINESS Géographique],bdd_V102[[Raison sociale ]],"")</f>
        <v>CH PRIVE DE L EUROPE</v>
      </c>
      <c r="C1635" s="146">
        <f>_xlfn.XLOOKUP(A1635,bdd_V102[FINESS Géographique],bdd_V102[FINESS juridique],"")</f>
        <v>780000675</v>
      </c>
      <c r="D1635" t="str">
        <f>_xlfn.XLOOKUP(C1635,bdd_V102[FINESS juridique],bdd_V102[Raison sociale juridique],"")</f>
        <v>SA CENTRE HOSP PRIVE DE L'EUROPE</v>
      </c>
      <c r="E1635" s="1" t="str">
        <f>_xlfn.XLOOKUP(C1635,bdd_V102[FINESS juridique],bdd_V102[[Région du FINESS juridique ]],"")</f>
        <v>ILE-DE-FRANCE</v>
      </c>
      <c r="F1635" s="1">
        <f>SUMIFS(bdd_V102[Activité combinée],bdd_V102[FINESS Géographique],A1635)</f>
        <v>57464</v>
      </c>
      <c r="G1635" s="1" t="str">
        <f>_xlfn.XLOOKUP(A1635,bdd_V102[FINESS Géographique],bdd_V102[Validation prérequis SUN-ES],"")</f>
        <v>Oui</v>
      </c>
    </row>
    <row r="1636" spans="1:7">
      <c r="A1636" s="1">
        <v>780300455</v>
      </c>
      <c r="B1636" t="str">
        <f>_xlfn.XLOOKUP(A1636,bdd_V102[FINESS Géographique],bdd_V102[[Raison sociale ]],"")</f>
        <v>CH PRIVE DU MONTGARDE</v>
      </c>
      <c r="C1636" s="146">
        <f>_xlfn.XLOOKUP(A1636,bdd_V102[FINESS Géographique],bdd_V102[FINESS juridique],"")</f>
        <v>780000717</v>
      </c>
      <c r="D1636" t="str">
        <f>_xlfn.XLOOKUP(C1636,bdd_V102[FINESS juridique],bdd_V102[Raison sociale juridique],"")</f>
        <v>SAS CTRE HOSPITALIER PRIVE MONTGARDE</v>
      </c>
      <c r="E1636" s="1" t="str">
        <f>_xlfn.XLOOKUP(C1636,bdd_V102[FINESS juridique],bdd_V102[[Région du FINESS juridique ]],"")</f>
        <v>ILE-DE-FRANCE</v>
      </c>
      <c r="F1636" s="1">
        <f>SUMIFS(bdd_V102[Activité combinée],bdd_V102[FINESS Géographique],A1636)</f>
        <v>25830.5</v>
      </c>
      <c r="G1636" s="1" t="str">
        <f>_xlfn.XLOOKUP(A1636,bdd_V102[FINESS Géographique],bdd_V102[Validation prérequis SUN-ES],"")</f>
        <v>Oui</v>
      </c>
    </row>
    <row r="1637" spans="1:7">
      <c r="A1637" s="1">
        <v>780300422</v>
      </c>
      <c r="B1637" t="str">
        <f>_xlfn.XLOOKUP(A1637,bdd_V102[FINESS Géographique],bdd_V102[[Raison sociale ]],"")</f>
        <v>HOPITAL PRIVE DE L OUEST PARISIEN</v>
      </c>
      <c r="C1637" s="146">
        <f>_xlfn.XLOOKUP(A1637,bdd_V102[FINESS Géographique],bdd_V102[FINESS juridique],"")</f>
        <v>780002259</v>
      </c>
      <c r="D1637" t="str">
        <f>_xlfn.XLOOKUP(C1637,bdd_V102[FINESS juridique],bdd_V102[Raison sociale juridique],"")</f>
        <v>SAS HOPITAL PRIVE OUEST PARISIEN</v>
      </c>
      <c r="E1637" s="1" t="str">
        <f>_xlfn.XLOOKUP(C1637,bdd_V102[FINESS juridique],bdd_V102[[Région du FINESS juridique ]],"")</f>
        <v>ILE-DE-FRANCE</v>
      </c>
      <c r="F1637" s="1">
        <f>SUMIFS(bdd_V102[Activité combinée],bdd_V102[FINESS Géographique],A1637)</f>
        <v>86721</v>
      </c>
      <c r="G1637" s="1" t="str">
        <f>_xlfn.XLOOKUP(A1637,bdd_V102[FINESS Géographique],bdd_V102[Validation prérequis SUN-ES],"")</f>
        <v>Oui</v>
      </c>
    </row>
    <row r="1638" spans="1:7">
      <c r="A1638" s="1">
        <v>780825816</v>
      </c>
      <c r="B1638" t="str">
        <f>_xlfn.XLOOKUP(A1638,bdd_V102[FINESS Géographique],bdd_V102[[Raison sociale ]],"")</f>
        <v>FONDATION MALLET SITE RICHEBOURG</v>
      </c>
      <c r="C1638" s="146">
        <f>_xlfn.XLOOKUP(A1638,bdd_V102[FINESS Géographique],bdd_V102[FINESS juridique],"")</f>
        <v>780003638</v>
      </c>
      <c r="D1638" t="str">
        <f>_xlfn.XLOOKUP(C1638,bdd_V102[FINESS juridique],bdd_V102[Raison sociale juridique],"")</f>
        <v>FONDATION MALLET</v>
      </c>
      <c r="E1638" s="1" t="str">
        <f>_xlfn.XLOOKUP(C1638,bdd_V102[FINESS juridique],bdd_V102[[Région du FINESS juridique ]],"")</f>
        <v>ILE-DE-FRANCE</v>
      </c>
      <c r="F1638" s="1">
        <f>SUMIFS(bdd_V102[Activité combinée],bdd_V102[FINESS Géographique],A1638)</f>
        <v>12376.5</v>
      </c>
      <c r="G1638" s="1" t="str">
        <f>_xlfn.XLOOKUP(A1638,bdd_V102[FINESS Géographique],bdd_V102[Validation prérequis SUN-ES],"")</f>
        <v>Oui</v>
      </c>
    </row>
    <row r="1639" spans="1:7">
      <c r="A1639" s="1">
        <v>780300323</v>
      </c>
      <c r="B1639" t="str">
        <f>_xlfn.XLOOKUP(A1639,bdd_V102[FINESS Géographique],bdd_V102[[Raison sociale ]],"")</f>
        <v>HOPITAL PRIVE FRANCISCAINES</v>
      </c>
      <c r="C1639" s="146">
        <f>_xlfn.XLOOKUP(A1639,bdd_V102[FINESS Géographique],bdd_V102[FINESS juridique],"")</f>
        <v>780003679</v>
      </c>
      <c r="D1639" t="str">
        <f>_xlfn.XLOOKUP(C1639,bdd_V102[FINESS juridique],bdd_V102[Raison sociale juridique],"")</f>
        <v>SAS HOPITAL PRIVE DE VERSAILLES</v>
      </c>
      <c r="E1639" s="1" t="str">
        <f>_xlfn.XLOOKUP(C1639,bdd_V102[FINESS juridique],bdd_V102[[Région du FINESS juridique ]],"")</f>
        <v>ILE-DE-FRANCE</v>
      </c>
      <c r="F1639" s="1">
        <f>SUMIFS(bdd_V102[Activité combinée],bdd_V102[FINESS Géographique],A1639)</f>
        <v>50042.5</v>
      </c>
      <c r="G1639" s="1" t="str">
        <f>_xlfn.XLOOKUP(A1639,bdd_V102[FINESS Géographique],bdd_V102[Validation prérequis SUN-ES],"")</f>
        <v>Oui</v>
      </c>
    </row>
    <row r="1640" spans="1:7">
      <c r="A1640" s="1">
        <v>780170049</v>
      </c>
      <c r="B1640" t="str">
        <f>_xlfn.XLOOKUP(A1640,bdd_V102[FINESS Géographique],bdd_V102[[Raison sociale ]],"")</f>
        <v>HDJ POUR ENFANTS ASOIMEEP</v>
      </c>
      <c r="C1640" s="146">
        <f>_xlfn.XLOOKUP(A1640,bdd_V102[FINESS Géographique],bdd_V102[FINESS juridique],"")</f>
        <v>780009528</v>
      </c>
      <c r="D1640" t="str">
        <f>_xlfn.XLOOKUP(C1640,bdd_V102[FINESS juridique],bdd_V102[Raison sociale juridique],"")</f>
        <v>ASOIMEEP</v>
      </c>
      <c r="E1640" s="1" t="str">
        <f>_xlfn.XLOOKUP(C1640,bdd_V102[FINESS juridique],bdd_V102[[Région du FINESS juridique ]],"")</f>
        <v>ILE-DE-FRANCE</v>
      </c>
      <c r="F1640" s="1">
        <f>SUMIFS(bdd_V102[Activité combinée],bdd_V102[FINESS Géographique],A1640)</f>
        <v>1906</v>
      </c>
      <c r="G1640" s="1" t="str">
        <f>_xlfn.XLOOKUP(A1640,bdd_V102[FINESS Géographique],bdd_V102[Validation prérequis SUN-ES],"")</f>
        <v>Non</v>
      </c>
    </row>
    <row r="1641" spans="1:7">
      <c r="A1641" s="1">
        <v>780140042</v>
      </c>
      <c r="B1641" t="str">
        <f>_xlfn.XLOOKUP(A1641,bdd_V102[FINESS Géographique],bdd_V102[[Raison sociale ]],"")</f>
        <v>CLINIQUE D YVELINES</v>
      </c>
      <c r="C1641" s="146">
        <f>_xlfn.XLOOKUP(A1641,bdd_V102[FINESS Géographique],bdd_V102[FINESS juridique],"")</f>
        <v>780017455</v>
      </c>
      <c r="D1641" t="str">
        <f>_xlfn.XLOOKUP(C1641,bdd_V102[FINESS juridique],bdd_V102[Raison sociale juridique],"")</f>
        <v>SAS CLINIQUE D'YVELINE</v>
      </c>
      <c r="E1641" s="1" t="str">
        <f>_xlfn.XLOOKUP(C1641,bdd_V102[FINESS juridique],bdd_V102[[Région du FINESS juridique ]],"")</f>
        <v>ILE-DE-FRANCE</v>
      </c>
      <c r="F1641" s="1">
        <f>SUMIFS(bdd_V102[Activité combinée],bdd_V102[FINESS Géographique],A1641)</f>
        <v>27303.5</v>
      </c>
      <c r="G1641" s="1" t="str">
        <f>_xlfn.XLOOKUP(A1641,bdd_V102[FINESS Géographique],bdd_V102[Validation prérequis SUN-ES],"")</f>
        <v>Oui</v>
      </c>
    </row>
    <row r="1642" spans="1:7">
      <c r="A1642" s="1">
        <v>780300406</v>
      </c>
      <c r="B1642" t="str">
        <f>_xlfn.XLOOKUP(A1642,bdd_V102[FINESS Géographique],bdd_V102[[Raison sociale ]],"")</f>
        <v>HOPITAL PRIVE DE PARLY II</v>
      </c>
      <c r="C1642" s="146">
        <f>_xlfn.XLOOKUP(A1642,bdd_V102[FINESS Géographique],bdd_V102[FINESS juridique],"")</f>
        <v>780018032</v>
      </c>
      <c r="D1642" t="str">
        <f>_xlfn.XLOOKUP(C1642,bdd_V102[FINESS juridique],bdd_V102[Raison sociale juridique],"")</f>
        <v>SAS HOPITAL PRIVE DE PARLY II</v>
      </c>
      <c r="E1642" s="1" t="str">
        <f>_xlfn.XLOOKUP(C1642,bdd_V102[FINESS juridique],bdd_V102[[Région du FINESS juridique ]],"")</f>
        <v>ILE-DE-FRANCE</v>
      </c>
      <c r="F1642" s="1">
        <f>SUMIFS(bdd_V102[Activité combinée],bdd_V102[FINESS Géographique],A1642)</f>
        <v>62903.5</v>
      </c>
      <c r="G1642" s="1" t="str">
        <f>_xlfn.XLOOKUP(A1642,bdd_V102[FINESS Géographique],bdd_V102[Validation prérequis SUN-ES],"")</f>
        <v>Oui</v>
      </c>
    </row>
    <row r="1643" spans="1:7">
      <c r="A1643" s="1">
        <v>780018727</v>
      </c>
      <c r="B1643" t="str">
        <f>_xlfn.XLOOKUP(A1643,bdd_V102[FINESS Géographique],bdd_V102[[Raison sociale ]],"")</f>
        <v>CLINIQUE SAINT GERMAIN</v>
      </c>
      <c r="C1643" s="146">
        <f>_xlfn.XLOOKUP(A1643,bdd_V102[FINESS Géographique],bdd_V102[FINESS juridique],"")</f>
        <v>780018719</v>
      </c>
      <c r="D1643" t="str">
        <f>_xlfn.XLOOKUP(C1643,bdd_V102[FINESS juridique],bdd_V102[Raison sociale juridique],"")</f>
        <v>CMC PRIVE DE SAINT GERMAIN</v>
      </c>
      <c r="E1643" s="1" t="str">
        <f>_xlfn.XLOOKUP(C1643,bdd_V102[FINESS juridique],bdd_V102[[Région du FINESS juridique ]],"")</f>
        <v>ILE-DE-FRANCE</v>
      </c>
      <c r="F1643" s="1">
        <f>SUMIFS(bdd_V102[Activité combinée],bdd_V102[FINESS Géographique],A1643)</f>
        <v>32052</v>
      </c>
      <c r="G1643" s="1" t="str">
        <f>_xlfn.XLOOKUP(A1643,bdd_V102[FINESS Géographique],bdd_V102[Validation prérequis SUN-ES],"")</f>
        <v>Oui</v>
      </c>
    </row>
    <row r="1644" spans="1:7">
      <c r="A1644" s="1">
        <v>780170064</v>
      </c>
      <c r="B1644" t="str">
        <f>_xlfn.XLOOKUP(A1644,bdd_V102[FINESS Géographique],bdd_V102[[Raison sociale ]],"")</f>
        <v>HDJ LES METZ</v>
      </c>
      <c r="C1644" s="146">
        <f>_xlfn.XLOOKUP(A1644,bdd_V102[FINESS Géographique],bdd_V102[FINESS juridique],"")</f>
        <v>780020111</v>
      </c>
      <c r="D1644" t="str">
        <f>_xlfn.XLOOKUP(C1644,bdd_V102[FINESS juridique],bdd_V102[Raison sociale juridique],"")</f>
        <v>ARISSE</v>
      </c>
      <c r="E1644" s="1" t="str">
        <f>_xlfn.XLOOKUP(C1644,bdd_V102[FINESS juridique],bdd_V102[[Région du FINESS juridique ]],"")</f>
        <v>ILE-DE-FRANCE</v>
      </c>
      <c r="F1644" s="1">
        <f>SUMIFS(bdd_V102[Activité combinée],bdd_V102[FINESS Géographique],A1644)</f>
        <v>3340</v>
      </c>
      <c r="G1644" s="1" t="str">
        <f>_xlfn.XLOOKUP(A1644,bdd_V102[FINESS Géographique],bdd_V102[Validation prérequis SUN-ES],"")</f>
        <v>Non</v>
      </c>
    </row>
    <row r="1645" spans="1:7">
      <c r="A1645" s="1">
        <v>590049565</v>
      </c>
      <c r="B1645" t="str">
        <f>_xlfn.XLOOKUP(A1645,bdd_V102[FINESS Géographique],bdd_V102[[Raison sociale ]],"")</f>
        <v>MAISON MEDICALE JEAN XXIII</v>
      </c>
      <c r="C1645" s="146">
        <f>_xlfn.XLOOKUP(A1645,bdd_V102[FINESS Géographique],bdd_V102[FINESS juridique],"")</f>
        <v>780020715</v>
      </c>
      <c r="D1645" t="str">
        <f>_xlfn.XLOOKUP(C1645,bdd_V102[FINESS juridique],bdd_V102[Raison sociale juridique],"")</f>
        <v>FONDATION DIACONESSES DE REUILLY</v>
      </c>
      <c r="E1645" s="1" t="str">
        <f>_xlfn.XLOOKUP(C1645,bdd_V102[FINESS juridique],bdd_V102[[Région du FINESS juridique ]],"")</f>
        <v>ILE-DE-FRANCE</v>
      </c>
      <c r="F1645" s="1">
        <f>SUMIFS(bdd_V102[Activité combinée],bdd_V102[FINESS Géographique],A1645)</f>
        <v>11173</v>
      </c>
      <c r="G1645" s="1" t="str">
        <f>_xlfn.XLOOKUP(A1645,bdd_V102[FINESS Géographique],bdd_V102[Validation prérequis SUN-ES],"")</f>
        <v>Oui</v>
      </c>
    </row>
    <row r="1646" spans="1:7">
      <c r="A1646" s="1">
        <v>920150075</v>
      </c>
      <c r="B1646" t="str">
        <f>_xlfn.XLOOKUP(A1646,bdd_V102[FINESS Géographique],bdd_V102[[Raison sociale ]],"")</f>
        <v>HOPITAL LA CITE DES FLEURS</v>
      </c>
      <c r="C1646" s="146">
        <f>_xlfn.XLOOKUP(A1646,bdd_V102[FINESS Géographique],bdd_V102[FINESS juridique],"")</f>
        <v>780020715</v>
      </c>
      <c r="D1646" t="str">
        <f>_xlfn.XLOOKUP(C1646,bdd_V102[FINESS juridique],bdd_V102[Raison sociale juridique],"")</f>
        <v>FONDATION DIACONESSES DE REUILLY</v>
      </c>
      <c r="E1646" s="1" t="str">
        <f>_xlfn.XLOOKUP(C1646,bdd_V102[FINESS juridique],bdd_V102[[Région du FINESS juridique ]],"")</f>
        <v>ILE-DE-FRANCE</v>
      </c>
      <c r="F1646" s="1">
        <f>SUMIFS(bdd_V102[Activité combinée],bdd_V102[FINESS Géographique],A1646)</f>
        <v>17246</v>
      </c>
      <c r="G1646" s="1" t="str">
        <f>_xlfn.XLOOKUP(A1646,bdd_V102[FINESS Géographique],bdd_V102[Validation prérequis SUN-ES],"")</f>
        <v>Oui</v>
      </c>
    </row>
    <row r="1647" spans="1:7">
      <c r="A1647" s="1">
        <v>920300845</v>
      </c>
      <c r="B1647" t="str">
        <f>_xlfn.XLOOKUP(A1647,bdd_V102[FINESS Géographique],bdd_V102[[Raison sociale ]],"")</f>
        <v>MAISON MEDICALE ND DU LAC RUEIL</v>
      </c>
      <c r="C1647" s="146">
        <f>_xlfn.XLOOKUP(A1647,bdd_V102[FINESS Géographique],bdd_V102[FINESS juridique],"")</f>
        <v>780020715</v>
      </c>
      <c r="D1647" t="str">
        <f>_xlfn.XLOOKUP(C1647,bdd_V102[FINESS juridique],bdd_V102[Raison sociale juridique],"")</f>
        <v>FONDATION DIACONESSES DE REUILLY</v>
      </c>
      <c r="E1647" s="1" t="str">
        <f>_xlfn.XLOOKUP(C1647,bdd_V102[FINESS juridique],bdd_V102[[Région du FINESS juridique ]],"")</f>
        <v>ILE-DE-FRANCE</v>
      </c>
      <c r="F1647" s="1">
        <f>SUMIFS(bdd_V102[Activité combinée],bdd_V102[FINESS Géographique],A1647)</f>
        <v>9134.5</v>
      </c>
      <c r="G1647" s="1" t="str">
        <f>_xlfn.XLOOKUP(A1647,bdd_V102[FINESS Géographique],bdd_V102[Validation prérequis SUN-ES],"")</f>
        <v>Oui</v>
      </c>
    </row>
    <row r="1648" spans="1:7">
      <c r="A1648" s="1">
        <v>300002169</v>
      </c>
      <c r="B1648" t="str">
        <f>_xlfn.XLOOKUP(A1648,bdd_V102[FINESS Géographique],bdd_V102[[Raison sociale ]],"")</f>
        <v>SSR LES CADIERES ST PRIVAT DES VIEUX</v>
      </c>
      <c r="C1648" s="146">
        <f>_xlfn.XLOOKUP(A1648,bdd_V102[FINESS Géographique],bdd_V102[FINESS juridique],"")</f>
        <v>780020715</v>
      </c>
      <c r="D1648" t="str">
        <f>_xlfn.XLOOKUP(C1648,bdd_V102[FINESS juridique],bdd_V102[Raison sociale juridique],"")</f>
        <v>FONDATION DIACONESSES DE REUILLY</v>
      </c>
      <c r="E1648" s="1" t="str">
        <f>_xlfn.XLOOKUP(C1648,bdd_V102[FINESS juridique],bdd_V102[[Région du FINESS juridique ]],"")</f>
        <v>ILE-DE-FRANCE</v>
      </c>
      <c r="F1648" s="1">
        <f>SUMIFS(bdd_V102[Activité combinée],bdd_V102[FINESS Géographique],A1648)</f>
        <v>5926</v>
      </c>
      <c r="G1648" s="1" t="str">
        <f>_xlfn.XLOOKUP(A1648,bdd_V102[FINESS Géographique],bdd_V102[Validation prérequis SUN-ES],"")</f>
        <v>Oui</v>
      </c>
    </row>
    <row r="1649" spans="1:7">
      <c r="A1649" s="1">
        <v>780420048</v>
      </c>
      <c r="B1649" t="str">
        <f>_xlfn.XLOOKUP(A1649,bdd_V102[FINESS Géographique],bdd_V102[[Raison sociale ]],"")</f>
        <v>MAISON REPOS ET CONVALESCENCE L OASIS</v>
      </c>
      <c r="C1649" s="146">
        <f>_xlfn.XLOOKUP(A1649,bdd_V102[FINESS Géographique],bdd_V102[FINESS juridique],"")</f>
        <v>780021069</v>
      </c>
      <c r="D1649" t="str">
        <f>_xlfn.XLOOKUP(C1649,bdd_V102[FINESS juridique],bdd_V102[Raison sociale juridique],"")</f>
        <v>MAISONS DE FAMILLE L'OASIS</v>
      </c>
      <c r="E1649" s="1" t="str">
        <f>_xlfn.XLOOKUP(C1649,bdd_V102[FINESS juridique],bdd_V102[[Région du FINESS juridique ]],"")</f>
        <v>ILE-DE-FRANCE</v>
      </c>
      <c r="F1649" s="1">
        <f>SUMIFS(bdd_V102[Activité combinée],bdd_V102[FINESS Géographique],A1649)</f>
        <v>10085</v>
      </c>
      <c r="G1649" s="1" t="str">
        <f>_xlfn.XLOOKUP(A1649,bdd_V102[FINESS Géographique],bdd_V102[Validation prérequis SUN-ES],"")</f>
        <v>Non</v>
      </c>
    </row>
    <row r="1650" spans="1:7">
      <c r="A1650" s="1">
        <v>780023164</v>
      </c>
      <c r="B1650" t="str">
        <f>_xlfn.XLOOKUP(A1650,bdd_V102[FINESS Géographique],bdd_V102[[Raison sociale ]],"")</f>
        <v>CENTRE DE REEDUCATION L'OISEAU BLANC</v>
      </c>
      <c r="C1650" s="146">
        <f>_xlfn.XLOOKUP(A1650,bdd_V102[FINESS Géographique],bdd_V102[FINESS juridique],"")</f>
        <v>780023156</v>
      </c>
      <c r="D1650" t="str">
        <f>_xlfn.XLOOKUP(C1650,bdd_V102[FINESS juridique],bdd_V102[Raison sociale juridique],"")</f>
        <v>SAS CTRE READAPTATION L'OISEAU BLANC</v>
      </c>
      <c r="E1650" s="1" t="str">
        <f>_xlfn.XLOOKUP(C1650,bdd_V102[FINESS juridique],bdd_V102[[Région du FINESS juridique ]],"")</f>
        <v>ILE-DE-FRANCE</v>
      </c>
      <c r="F1650" s="1">
        <f>SUMIFS(bdd_V102[Activité combinée],bdd_V102[FINESS Géographique],A1650)</f>
        <v>27047.5</v>
      </c>
      <c r="G1650" s="1" t="str">
        <f>_xlfn.XLOOKUP(A1650,bdd_V102[FINESS Géographique],bdd_V102[Validation prérequis SUN-ES],"")</f>
        <v>Non</v>
      </c>
    </row>
    <row r="1651" spans="1:7">
      <c r="A1651" s="1">
        <v>780023909</v>
      </c>
      <c r="B1651" t="str">
        <f>_xlfn.XLOOKUP(A1651,bdd_V102[FINESS Géographique],bdd_V102[[Raison sociale ]],"")</f>
        <v>HDJ CTRE AUBERGENVILLOIS PSY AMBUL</v>
      </c>
      <c r="C1651" s="146">
        <f>_xlfn.XLOOKUP(A1651,bdd_V102[FINESS Géographique],bdd_V102[FINESS juridique],"")</f>
        <v>780025441</v>
      </c>
      <c r="D1651" t="str">
        <f>_xlfn.XLOOKUP(C1651,bdd_V102[FINESS juridique],bdd_V102[Raison sociale juridique],"")</f>
        <v>SAS CTRE AUBERGENVILLOIS PSY AMBU CAPA</v>
      </c>
      <c r="E1651" s="1" t="str">
        <f>_xlfn.XLOOKUP(C1651,bdd_V102[FINESS juridique],bdd_V102[[Région du FINESS juridique ]],"")</f>
        <v>ILE-DE-FRANCE</v>
      </c>
      <c r="F1651" s="1">
        <f>SUMIFS(bdd_V102[Activité combinée],bdd_V102[FINESS Géographique],A1651)</f>
        <v>2851</v>
      </c>
      <c r="G1651" s="1" t="str">
        <f>_xlfn.XLOOKUP(A1651,bdd_V102[FINESS Géographique],bdd_V102[Validation prérequis SUN-ES],"")</f>
        <v>Oui</v>
      </c>
    </row>
    <row r="1652" spans="1:7">
      <c r="A1652" s="1">
        <v>780150066</v>
      </c>
      <c r="B1652" t="str">
        <f>_xlfn.XLOOKUP(A1652,bdd_V102[FINESS Géographique],bdd_V102[[Raison sociale ]],"")</f>
        <v>HOPITAL LA PORTE VERTE</v>
      </c>
      <c r="C1652" s="146">
        <f>_xlfn.XLOOKUP(A1652,bdd_V102[FINESS Géographique],bdd_V102[FINESS juridique],"")</f>
        <v>780808614</v>
      </c>
      <c r="D1652" t="str">
        <f>_xlfn.XLOOKUP(C1652,bdd_V102[FINESS juridique],bdd_V102[Raison sociale juridique],"")</f>
        <v>ASSOCIATION CENTRE MEDICAL PORTE VERTE</v>
      </c>
      <c r="E1652" s="1" t="str">
        <f>_xlfn.XLOOKUP(C1652,bdd_V102[FINESS juridique],bdd_V102[[Région du FINESS juridique ]],"")</f>
        <v>ILE-DE-FRANCE</v>
      </c>
      <c r="F1652" s="1">
        <f>SUMIFS(bdd_V102[Activité combinée],bdd_V102[FINESS Géographique],A1652)</f>
        <v>65863.5</v>
      </c>
      <c r="G1652" s="1" t="str">
        <f>_xlfn.XLOOKUP(A1652,bdd_V102[FINESS Géographique],bdd_V102[Validation prérequis SUN-ES],"")</f>
        <v>Oui</v>
      </c>
    </row>
    <row r="1653" spans="1:7">
      <c r="A1653" s="1">
        <v>780700027</v>
      </c>
      <c r="B1653" t="str">
        <f>_xlfn.XLOOKUP(A1653,bdd_V102[FINESS Géographique],bdd_V102[[Raison sociale ]],"")</f>
        <v>INSTITUT DE READAPTATION D'ACHERES</v>
      </c>
      <c r="C1653" s="146">
        <f>_xlfn.XLOOKUP(A1653,bdd_V102[FINESS Géographique],bdd_V102[FINESS juridique],"")</f>
        <v>780822193</v>
      </c>
      <c r="D1653" t="str">
        <f>_xlfn.XLOOKUP(C1653,bdd_V102[FINESS juridique],bdd_V102[Raison sociale juridique],"")</f>
        <v>SAS INSTITUT DE READAPTATION D ACHERES</v>
      </c>
      <c r="E1653" s="1" t="str">
        <f>_xlfn.XLOOKUP(C1653,bdd_V102[FINESS juridique],bdd_V102[[Région du FINESS juridique ]],"")</f>
        <v>ILE-DE-FRANCE</v>
      </c>
      <c r="F1653" s="1">
        <f>SUMIFS(bdd_V102[Activité combinée],bdd_V102[FINESS Géographique],A1653)</f>
        <v>31263.5</v>
      </c>
      <c r="G1653" s="1" t="str">
        <f>_xlfn.XLOOKUP(A1653,bdd_V102[FINESS Géographique],bdd_V102[Validation prérequis SUN-ES],"")</f>
        <v>Oui</v>
      </c>
    </row>
    <row r="1654" spans="1:7">
      <c r="A1654" s="1">
        <v>790000186</v>
      </c>
      <c r="B1654" t="str">
        <f>_xlfn.XLOOKUP(A1654,bdd_V102[FINESS Géographique],bdd_V102[[Raison sociale ]],"")</f>
        <v>MRC PARSAY - BREUIL/CHIZE</v>
      </c>
      <c r="C1654" s="146">
        <f>_xlfn.XLOOKUP(A1654,bdd_V102[FINESS Géographique],bdd_V102[FINESS juridique],"")</f>
        <v>790000178</v>
      </c>
      <c r="D1654" t="str">
        <f>_xlfn.XLOOKUP(C1654,bdd_V102[FINESS juridique],bdd_V102[Raison sociale juridique],"")</f>
        <v>S.A.S. "CHATEAU DE PARSAY"</v>
      </c>
      <c r="E1654" s="1" t="str">
        <f>_xlfn.XLOOKUP(C1654,bdd_V102[FINESS juridique],bdd_V102[[Région du FINESS juridique ]],"")</f>
        <v>NOUVELLE-AQUITAINE</v>
      </c>
      <c r="F1654" s="1">
        <f>SUMIFS(bdd_V102[Activité combinée],bdd_V102[FINESS Géographique],A1654)</f>
        <v>8162.5</v>
      </c>
      <c r="G1654" s="1" t="str">
        <f>_xlfn.XLOOKUP(A1654,bdd_V102[FINESS Géographique],bdd_V102[Validation prérequis SUN-ES],"")</f>
        <v>Oui</v>
      </c>
    </row>
    <row r="1655" spans="1:7">
      <c r="A1655" s="1">
        <v>790009948</v>
      </c>
      <c r="B1655" t="str">
        <f>_xlfn.XLOOKUP(A1655,bdd_V102[FINESS Géographique],bdd_V102[[Raison sociale ]],"")</f>
        <v>POLYCLINIQUE D'INKERMANN</v>
      </c>
      <c r="C1655" s="146">
        <f>_xlfn.XLOOKUP(A1655,bdd_V102[FINESS Géographique],bdd_V102[FINESS juridique],"")</f>
        <v>790001242</v>
      </c>
      <c r="D1655" t="str">
        <f>_xlfn.XLOOKUP(C1655,bdd_V102[FINESS juridique],bdd_V102[Raison sociale juridique],"")</f>
        <v>SAS POLYCLINIQUE D'INKERMANN</v>
      </c>
      <c r="E1655" s="1" t="str">
        <f>_xlfn.XLOOKUP(C1655,bdd_V102[FINESS juridique],bdd_V102[[Région du FINESS juridique ]],"")</f>
        <v>NOUVELLE-AQUITAINE</v>
      </c>
      <c r="F1655" s="1">
        <f>SUMIFS(bdd_V102[Activité combinée],bdd_V102[FINESS Géographique],A1655)</f>
        <v>38135.5</v>
      </c>
      <c r="G1655" s="1" t="str">
        <f>_xlfn.XLOOKUP(A1655,bdd_V102[FINESS Géographique],bdd_V102[Validation prérequis SUN-ES],"")</f>
        <v>Oui</v>
      </c>
    </row>
    <row r="1656" spans="1:7">
      <c r="A1656" s="1">
        <v>790000681</v>
      </c>
      <c r="B1656" t="str">
        <f>_xlfn.XLOOKUP(A1656,bdd_V102[FINESS Géographique],bdd_V102[[Raison sociale ]],"")</f>
        <v>MELIORIS LE GRAND FEU</v>
      </c>
      <c r="C1656" s="146">
        <f>_xlfn.XLOOKUP(A1656,bdd_V102[FINESS Géographique],bdd_V102[FINESS juridique],"")</f>
        <v>790002497</v>
      </c>
      <c r="D1656" t="str">
        <f>_xlfn.XLOOKUP(C1656,bdd_V102[FINESS juridique],bdd_V102[Raison sociale juridique],"")</f>
        <v>ASSOCIATION MELIORIS</v>
      </c>
      <c r="E1656" s="1" t="str">
        <f>_xlfn.XLOOKUP(C1656,bdd_V102[FINESS juridique],bdd_V102[[Région du FINESS juridique ]],"")</f>
        <v>NOUVELLE-AQUITAINE</v>
      </c>
      <c r="F1656" s="1">
        <f>SUMIFS(bdd_V102[Activité combinée],bdd_V102[FINESS Géographique],A1656)</f>
        <v>18097</v>
      </c>
      <c r="G1656" s="1" t="str">
        <f>_xlfn.XLOOKUP(A1656,bdd_V102[FINESS Géographique],bdd_V102[Validation prérequis SUN-ES],"")</f>
        <v>Oui</v>
      </c>
    </row>
    <row r="1657" spans="1:7">
      <c r="A1657" s="1">
        <v>790008064</v>
      </c>
      <c r="B1657" t="str">
        <f>_xlfn.XLOOKUP(A1657,bdd_V102[FINESS Géographique],bdd_V102[[Raison sociale ]],"")</f>
        <v>MELIORIS LE LOGIS DES FRANCS</v>
      </c>
      <c r="C1657" s="146">
        <f>_xlfn.XLOOKUP(A1657,bdd_V102[FINESS Géographique],bdd_V102[FINESS juridique],"")</f>
        <v>790002497</v>
      </c>
      <c r="D1657" t="str">
        <f>_xlfn.XLOOKUP(C1657,bdd_V102[FINESS juridique],bdd_V102[Raison sociale juridique],"")</f>
        <v>ASSOCIATION MELIORIS</v>
      </c>
      <c r="E1657" s="1" t="str">
        <f>_xlfn.XLOOKUP(C1657,bdd_V102[FINESS juridique],bdd_V102[[Région du FINESS juridique ]],"")</f>
        <v>NOUVELLE-AQUITAINE</v>
      </c>
      <c r="F1657" s="1">
        <f>SUMIFS(bdd_V102[Activité combinée],bdd_V102[FINESS Géographique],A1657)</f>
        <v>10872</v>
      </c>
      <c r="G1657" s="1" t="str">
        <f>_xlfn.XLOOKUP(A1657,bdd_V102[FINESS Géographique],bdd_V102[Validation prérequis SUN-ES],"")</f>
        <v>Oui</v>
      </c>
    </row>
    <row r="1658" spans="1:7">
      <c r="A1658" s="1">
        <v>790017289</v>
      </c>
      <c r="B1658" t="str">
        <f>_xlfn.XLOOKUP(A1658,bdd_V102[FINESS Géographique],bdd_V102[[Raison sociale ]],"")</f>
        <v>HAD NORD 79</v>
      </c>
      <c r="C1658" s="146">
        <f>_xlfn.XLOOKUP(A1658,bdd_V102[FINESS Géographique],bdd_V102[FINESS juridique],"")</f>
        <v>790017271</v>
      </c>
      <c r="D1658" t="str">
        <f>_xlfn.XLOOKUP(C1658,bdd_V102[FINESS juridique],bdd_V102[Raison sociale juridique],"")</f>
        <v>ASSOCIATION HAD NORD 79</v>
      </c>
      <c r="E1658" s="1" t="str">
        <f>_xlfn.XLOOKUP(C1658,bdd_V102[FINESS juridique],bdd_V102[[Région du FINESS juridique ]],"")</f>
        <v>NOUVELLE-AQUITAINE</v>
      </c>
      <c r="F1658" s="1">
        <f>SUMIFS(bdd_V102[Activité combinée],bdd_V102[FINESS Géographique],A1658)</f>
        <v>5003</v>
      </c>
      <c r="G1658" s="1" t="str">
        <f>_xlfn.XLOOKUP(A1658,bdd_V102[FINESS Géographique],bdd_V102[Validation prérequis SUN-ES],"")</f>
        <v>Oui</v>
      </c>
    </row>
    <row r="1659" spans="1:7">
      <c r="A1659" s="1">
        <v>800000523</v>
      </c>
      <c r="B1659" t="str">
        <f>_xlfn.XLOOKUP(A1659,bdd_V102[FINESS Géographique],bdd_V102[[Raison sociale ]],"")</f>
        <v>HAD ASS BOVES</v>
      </c>
      <c r="C1659" s="146">
        <f>_xlfn.XLOOKUP(A1659,bdd_V102[FINESS Géographique],bdd_V102[FINESS juridique],"")</f>
        <v>800000853</v>
      </c>
      <c r="D1659" t="str">
        <f>_xlfn.XLOOKUP(C1659,bdd_V102[FINESS juridique],bdd_V102[Raison sociale juridique],"")</f>
        <v>ASSOCIATION SOINS SERVICE</v>
      </c>
      <c r="E1659" s="1" t="str">
        <f>_xlfn.XLOOKUP(C1659,bdd_V102[FINESS juridique],bdd_V102[[Région du FINESS juridique ]],"")</f>
        <v>HAUTS-DE-FRANCE</v>
      </c>
      <c r="F1659" s="1">
        <f>SUMIFS(bdd_V102[Activité combinée],bdd_V102[FINESS Géographique],A1659)</f>
        <v>47895.5</v>
      </c>
      <c r="G1659" s="1" t="str">
        <f>_xlfn.XLOOKUP(A1659,bdd_V102[FINESS Géographique],bdd_V102[Validation prérequis SUN-ES],"")</f>
        <v>Oui</v>
      </c>
    </row>
    <row r="1660" spans="1:7">
      <c r="A1660" s="1">
        <v>800002503</v>
      </c>
      <c r="B1660" t="str">
        <f>_xlfn.XLOOKUP(A1660,bdd_V102[FINESS Géographique],bdd_V102[[Raison sociale ]],"")</f>
        <v>SA SAINTE-ISABELLE</v>
      </c>
      <c r="C1660" s="146">
        <f>_xlfn.XLOOKUP(A1660,bdd_V102[FINESS Géographique],bdd_V102[FINESS juridique],"")</f>
        <v>800001141</v>
      </c>
      <c r="D1660" t="str">
        <f>_xlfn.XLOOKUP(C1660,bdd_V102[FINESS juridique],bdd_V102[Raison sociale juridique],"")</f>
        <v>SA SAINTE-ISABELLE</v>
      </c>
      <c r="E1660" s="1" t="str">
        <f>_xlfn.XLOOKUP(C1660,bdd_V102[FINESS juridique],bdd_V102[[Région du FINESS juridique ]],"")</f>
        <v>HAUTS-DE-FRANCE</v>
      </c>
      <c r="F1660" s="1">
        <f>SUMIFS(bdd_V102[Activité combinée],bdd_V102[FINESS Géographique],A1660)</f>
        <v>25978</v>
      </c>
      <c r="G1660" s="1" t="str">
        <f>_xlfn.XLOOKUP(A1660,bdd_V102[FINESS Géographique],bdd_V102[Validation prérequis SUN-ES],"")</f>
        <v>Oui</v>
      </c>
    </row>
    <row r="1661" spans="1:7">
      <c r="A1661" s="1">
        <v>800008989</v>
      </c>
      <c r="B1661" t="str">
        <f>_xlfn.XLOOKUP(A1661,bdd_V102[FINESS Géographique],bdd_V102[[Raison sociale ]],"")</f>
        <v>SSR AQUENNES VILLERS-BRETONNEUX</v>
      </c>
      <c r="C1661" s="146">
        <f>_xlfn.XLOOKUP(A1661,bdd_V102[FINESS Géographique],bdd_V102[FINESS juridique],"")</f>
        <v>800002941</v>
      </c>
      <c r="D1661" t="str">
        <f>_xlfn.XLOOKUP(C1661,bdd_V102[FINESS juridique],bdd_V102[Raison sociale juridique],"")</f>
        <v>SA CLINIQUE DU VAL D'AQUENNES</v>
      </c>
      <c r="E1661" s="1" t="str">
        <f>_xlfn.XLOOKUP(C1661,bdd_V102[FINESS juridique],bdd_V102[[Région du FINESS juridique ]],"")</f>
        <v>HAUTS-DE-FRANCE</v>
      </c>
      <c r="F1661" s="1">
        <f>SUMIFS(bdd_V102[Activité combinée],bdd_V102[FINESS Géographique],A1661)</f>
        <v>7974</v>
      </c>
      <c r="G1661" s="1" t="str">
        <f>_xlfn.XLOOKUP(A1661,bdd_V102[FINESS Géographique],bdd_V102[Validation prérequis SUN-ES],"")</f>
        <v>Oui</v>
      </c>
    </row>
    <row r="1662" spans="1:7">
      <c r="A1662" s="1">
        <v>800000150</v>
      </c>
      <c r="B1662" t="str">
        <f>_xlfn.XLOOKUP(A1662,bdd_V102[FINESS Géographique],bdd_V102[[Raison sociale ]],"")</f>
        <v>SSR PCP ALBERT</v>
      </c>
      <c r="C1662" s="146">
        <f>_xlfn.XLOOKUP(A1662,bdd_V102[FINESS Géographique],bdd_V102[FINESS juridique],"")</f>
        <v>800002982</v>
      </c>
      <c r="D1662" t="str">
        <f>_xlfn.XLOOKUP(C1662,bdd_V102[FINESS juridique],bdd_V102[Raison sociale juridique],"")</f>
        <v>S.A. POLYCLINIQUE DE PICARDIE</v>
      </c>
      <c r="E1662" s="1" t="str">
        <f>_xlfn.XLOOKUP(C1662,bdd_V102[FINESS juridique],bdd_V102[[Région du FINESS juridique ]],"")</f>
        <v>HAUTS-DE-FRANCE</v>
      </c>
      <c r="F1662" s="1">
        <f>SUMIFS(bdd_V102[Activité combinée],bdd_V102[FINESS Géographique],A1662)</f>
        <v>6352</v>
      </c>
      <c r="G1662" s="1" t="str">
        <f>_xlfn.XLOOKUP(A1662,bdd_V102[FINESS Géographique],bdd_V102[Validation prérequis SUN-ES],"")</f>
        <v>Oui</v>
      </c>
    </row>
    <row r="1663" spans="1:7">
      <c r="A1663" s="1">
        <v>800009466</v>
      </c>
      <c r="B1663" t="str">
        <f>_xlfn.XLOOKUP(A1663,bdd_V102[FINESS Géographique],bdd_V102[[Raison sociale ]],"")</f>
        <v>POLYCLINIQUE DE PICARDIE</v>
      </c>
      <c r="C1663" s="146">
        <f>_xlfn.XLOOKUP(A1663,bdd_V102[FINESS Géographique],bdd_V102[FINESS juridique],"")</f>
        <v>800002982</v>
      </c>
      <c r="D1663" t="str">
        <f>_xlfn.XLOOKUP(C1663,bdd_V102[FINESS juridique],bdd_V102[Raison sociale juridique],"")</f>
        <v>S.A. POLYCLINIQUE DE PICARDIE</v>
      </c>
      <c r="E1663" s="1" t="str">
        <f>_xlfn.XLOOKUP(C1663,bdd_V102[FINESS juridique],bdd_V102[[Région du FINESS juridique ]],"")</f>
        <v>HAUTS-DE-FRANCE</v>
      </c>
      <c r="F1663" s="1">
        <f>SUMIFS(bdd_V102[Activité combinée],bdd_V102[FINESS Géographique],A1663)</f>
        <v>27855.5</v>
      </c>
      <c r="G1663" s="1" t="str">
        <f>_xlfn.XLOOKUP(A1663,bdd_V102[FINESS Géographique],bdd_V102[Validation prérequis SUN-ES],"")</f>
        <v>Oui</v>
      </c>
    </row>
    <row r="1664" spans="1:7">
      <c r="A1664" s="1">
        <v>800009920</v>
      </c>
      <c r="B1664" t="str">
        <f>_xlfn.XLOOKUP(A1664,bdd_V102[FINESS Géographique],bdd_V102[[Raison sociale ]],"")</f>
        <v>CLINIQUE VICTOR PAUCHET DE BUTLER</v>
      </c>
      <c r="C1664" s="146">
        <f>_xlfn.XLOOKUP(A1664,bdd_V102[FINESS Géographique],bdd_V102[FINESS juridique],"")</f>
        <v>800003071</v>
      </c>
      <c r="D1664" t="str">
        <f>_xlfn.XLOOKUP(C1664,bdd_V102[FINESS juridique],bdd_V102[Raison sociale juridique],"")</f>
        <v>CLINIQUE VICTOR PAUCHET DE BUTLER</v>
      </c>
      <c r="E1664" s="1" t="str">
        <f>_xlfn.XLOOKUP(C1664,bdd_V102[FINESS juridique],bdd_V102[[Région du FINESS juridique ]],"")</f>
        <v>HAUTS-DE-FRANCE</v>
      </c>
      <c r="F1664" s="1">
        <f>SUMIFS(bdd_V102[Activité combinée],bdd_V102[FINESS Géographique],A1664)</f>
        <v>93480</v>
      </c>
      <c r="G1664" s="1" t="str">
        <f>_xlfn.XLOOKUP(A1664,bdd_V102[FINESS Géographique],bdd_V102[Validation prérequis SUN-ES],"")</f>
        <v>Oui</v>
      </c>
    </row>
    <row r="1665" spans="1:7">
      <c r="A1665" s="1">
        <v>800012528</v>
      </c>
      <c r="B1665" t="str">
        <f>_xlfn.XLOOKUP(A1665,bdd_V102[FINESS Géographique],bdd_V102[[Raison sociale ]],"")</f>
        <v>SSR PAUCHET CORBIE</v>
      </c>
      <c r="C1665" s="146">
        <f>_xlfn.XLOOKUP(A1665,bdd_V102[FINESS Géographique],bdd_V102[FINESS juridique],"")</f>
        <v>800003071</v>
      </c>
      <c r="D1665" t="str">
        <f>_xlfn.XLOOKUP(C1665,bdd_V102[FINESS juridique],bdd_V102[Raison sociale juridique],"")</f>
        <v>CLINIQUE VICTOR PAUCHET DE BUTLER</v>
      </c>
      <c r="E1665" s="1" t="str">
        <f>_xlfn.XLOOKUP(C1665,bdd_V102[FINESS juridique],bdd_V102[[Région du FINESS juridique ]],"")</f>
        <v>HAUTS-DE-FRANCE</v>
      </c>
      <c r="F1665" s="1">
        <f>SUMIFS(bdd_V102[Activité combinée],bdd_V102[FINESS Géographique],A1665)</f>
        <v>11222</v>
      </c>
      <c r="G1665" s="1" t="str">
        <f>_xlfn.XLOOKUP(A1665,bdd_V102[FINESS Géographique],bdd_V102[Validation prérequis SUN-ES],"")</f>
        <v>Oui</v>
      </c>
    </row>
    <row r="1666" spans="1:7">
      <c r="A1666" s="1">
        <v>800016727</v>
      </c>
      <c r="B1666" t="str">
        <f>_xlfn.XLOOKUP(A1666,bdd_V102[FINESS Géographique],bdd_V102[[Raison sociale ]],"")</f>
        <v>SSR PAUCHET AMIENS</v>
      </c>
      <c r="C1666" s="146">
        <f>_xlfn.XLOOKUP(A1666,bdd_V102[FINESS Géographique],bdd_V102[FINESS juridique],"")</f>
        <v>800003071</v>
      </c>
      <c r="D1666" t="str">
        <f>_xlfn.XLOOKUP(C1666,bdd_V102[FINESS juridique],bdd_V102[Raison sociale juridique],"")</f>
        <v>CLINIQUE VICTOR PAUCHET DE BUTLER</v>
      </c>
      <c r="E1666" s="1" t="str">
        <f>_xlfn.XLOOKUP(C1666,bdd_V102[FINESS juridique],bdd_V102[[Région du FINESS juridique ]],"")</f>
        <v>HAUTS-DE-FRANCE</v>
      </c>
      <c r="F1666" s="1">
        <f>SUMIFS(bdd_V102[Activité combinée],bdd_V102[FINESS Géographique],A1666)</f>
        <v>4835.5</v>
      </c>
      <c r="G1666" s="1" t="str">
        <f>_xlfn.XLOOKUP(A1666,bdd_V102[FINESS Géographique],bdd_V102[Validation prérequis SUN-ES],"")</f>
        <v>Non</v>
      </c>
    </row>
    <row r="1667" spans="1:7">
      <c r="A1667" s="1">
        <v>800016768</v>
      </c>
      <c r="B1667" t="str">
        <f>_xlfn.XLOOKUP(A1667,bdd_V102[FINESS Géographique],bdd_V102[[Raison sociale ]],"")</f>
        <v>HAD PAUCHET MONTDIDIER</v>
      </c>
      <c r="C1667" s="146">
        <f>_xlfn.XLOOKUP(A1667,bdd_V102[FINESS Géographique],bdd_V102[FINESS juridique],"")</f>
        <v>800003071</v>
      </c>
      <c r="D1667" t="str">
        <f>_xlfn.XLOOKUP(C1667,bdd_V102[FINESS juridique],bdd_V102[Raison sociale juridique],"")</f>
        <v>CLINIQUE VICTOR PAUCHET DE BUTLER</v>
      </c>
      <c r="E1667" s="1" t="str">
        <f>_xlfn.XLOOKUP(C1667,bdd_V102[FINESS juridique],bdd_V102[[Région du FINESS juridique ]],"")</f>
        <v>HAUTS-DE-FRANCE</v>
      </c>
      <c r="F1667" s="1">
        <f>SUMIFS(bdd_V102[Activité combinée],bdd_V102[FINESS Géographique],A1667)</f>
        <v>3591.5</v>
      </c>
      <c r="G1667" s="1" t="str">
        <f>_xlfn.XLOOKUP(A1667,bdd_V102[FINESS Géographique],bdd_V102[Validation prérequis SUN-ES],"")</f>
        <v>Oui</v>
      </c>
    </row>
    <row r="1668" spans="1:7">
      <c r="A1668" s="1">
        <v>800013179</v>
      </c>
      <c r="B1668" t="str">
        <f>_xlfn.XLOOKUP(A1668,bdd_V102[FINESS Géographique],bdd_V102[[Raison sociale ]],"")</f>
        <v>CLINIQUE DE L'EUROPE</v>
      </c>
      <c r="C1668" s="146">
        <f>_xlfn.XLOOKUP(A1668,bdd_V102[FINESS Géographique],bdd_V102[FINESS juridique],"")</f>
        <v>800013138</v>
      </c>
      <c r="D1668" t="str">
        <f>_xlfn.XLOOKUP(C1668,bdd_V102[FINESS juridique],bdd_V102[Raison sociale juridique],"")</f>
        <v>SAS CLINIQUE DE L'EUROPE</v>
      </c>
      <c r="E1668" s="1" t="str">
        <f>_xlfn.XLOOKUP(C1668,bdd_V102[FINESS juridique],bdd_V102[[Région du FINESS juridique ]],"")</f>
        <v>HAUTS-DE-FRANCE</v>
      </c>
      <c r="F1668" s="1">
        <f>SUMIFS(bdd_V102[Activité combinée],bdd_V102[FINESS Géographique],A1668)</f>
        <v>18199</v>
      </c>
      <c r="G1668" s="1" t="str">
        <f>_xlfn.XLOOKUP(A1668,bdd_V102[FINESS Géographique],bdd_V102[Validation prérequis SUN-ES],"")</f>
        <v>Oui</v>
      </c>
    </row>
    <row r="1669" spans="1:7">
      <c r="A1669" s="1">
        <v>800015729</v>
      </c>
      <c r="B1669" t="str">
        <f>_xlfn.XLOOKUP(A1669,bdd_V102[FINESS Géographique],bdd_V102[[Raison sociale ]],"")</f>
        <v>SAS DE CARDIOLOGIES ET URGENCES</v>
      </c>
      <c r="C1669" s="146">
        <f>_xlfn.XLOOKUP(A1669,bdd_V102[FINESS Géographique],bdd_V102[FINESS juridique],"")</f>
        <v>800015679</v>
      </c>
      <c r="D1669" t="str">
        <f>_xlfn.XLOOKUP(C1669,bdd_V102[FINESS juridique],bdd_V102[Raison sociale juridique],"")</f>
        <v>SAS CARDIOLOGIES ET URGENCES</v>
      </c>
      <c r="E1669" s="1" t="str">
        <f>_xlfn.XLOOKUP(C1669,bdd_V102[FINESS juridique],bdd_V102[[Région du FINESS juridique ]],"")</f>
        <v>HAUTS-DE-FRANCE</v>
      </c>
      <c r="F1669" s="1">
        <f>SUMIFS(bdd_V102[Activité combinée],bdd_V102[FINESS Géographique],A1669)</f>
        <v>15261</v>
      </c>
      <c r="G1669" s="1" t="str">
        <f>_xlfn.XLOOKUP(A1669,bdd_V102[FINESS Géographique],bdd_V102[Validation prérequis SUN-ES],"")</f>
        <v>Non</v>
      </c>
    </row>
    <row r="1670" spans="1:7">
      <c r="A1670" s="1">
        <v>810000224</v>
      </c>
      <c r="B1670" t="str">
        <f>_xlfn.XLOOKUP(A1670,bdd_V102[FINESS Géographique],bdd_V102[[Raison sociale ]],"")</f>
        <v>CL CLAUDE BERNARD ALBI</v>
      </c>
      <c r="C1670" s="146">
        <f>_xlfn.XLOOKUP(A1670,bdd_V102[FINESS Géographique],bdd_V102[FINESS juridique],"")</f>
        <v>810000471</v>
      </c>
      <c r="D1670" t="str">
        <f>_xlfn.XLOOKUP(C1670,bdd_V102[FINESS juridique],bdd_V102[Raison sociale juridique],"")</f>
        <v>SAS CMCO CLAUDE BERNARD</v>
      </c>
      <c r="E1670" s="1" t="str">
        <f>_xlfn.XLOOKUP(C1670,bdd_V102[FINESS juridique],bdd_V102[[Région du FINESS juridique ]],"")</f>
        <v>OCCITANIE</v>
      </c>
      <c r="F1670" s="1">
        <f>SUMIFS(bdd_V102[Activité combinée],bdd_V102[FINESS Géographique],A1670)</f>
        <v>85972</v>
      </c>
      <c r="G1670" s="1" t="str">
        <f>_xlfn.XLOOKUP(A1670,bdd_V102[FINESS Géographique],bdd_V102[Validation prérequis SUN-ES],"")</f>
        <v>Oui</v>
      </c>
    </row>
    <row r="1671" spans="1:7">
      <c r="A1671" s="1">
        <v>810101444</v>
      </c>
      <c r="B1671" t="str">
        <f>_xlfn.XLOOKUP(A1671,bdd_V102[FINESS Géographique],bdd_V102[[Raison sociale ]],"")</f>
        <v>POLYCLINIQUE DU SIDOBRE CASTRES</v>
      </c>
      <c r="C1671" s="146">
        <f>_xlfn.XLOOKUP(A1671,bdd_V102[FINESS Géographique],bdd_V102[FINESS juridique],"")</f>
        <v>810000992</v>
      </c>
      <c r="D1671" t="str">
        <f>_xlfn.XLOOKUP(C1671,bdd_V102[FINESS juridique],bdd_V102[Raison sociale juridique],"")</f>
        <v>SA POLYCL DU SIDOBRE</v>
      </c>
      <c r="E1671" s="1" t="str">
        <f>_xlfn.XLOOKUP(C1671,bdd_V102[FINESS juridique],bdd_V102[[Région du FINESS juridique ]],"")</f>
        <v>OCCITANIE</v>
      </c>
      <c r="F1671" s="1">
        <f>SUMIFS(bdd_V102[Activité combinée],bdd_V102[FINESS Géographique],A1671)</f>
        <v>32725</v>
      </c>
      <c r="G1671" s="1" t="str">
        <f>_xlfn.XLOOKUP(A1671,bdd_V102[FINESS Géographique],bdd_V102[Validation prérequis SUN-ES],"")</f>
        <v>Oui</v>
      </c>
    </row>
    <row r="1672" spans="1:7">
      <c r="A1672" s="1">
        <v>310023007</v>
      </c>
      <c r="B1672" t="str">
        <f>_xlfn.XLOOKUP(A1672,bdd_V102[FINESS Géographique],bdd_V102[[Raison sociale ]],"")</f>
        <v>CL LA RECOUVRANCE</v>
      </c>
      <c r="C1672" s="146">
        <f>_xlfn.XLOOKUP(A1672,bdd_V102[FINESS Géographique],bdd_V102[FINESS juridique],"")</f>
        <v>810005678</v>
      </c>
      <c r="D1672" t="str">
        <f>_xlfn.XLOOKUP(C1672,bdd_V102[FINESS juridique],bdd_V102[Raison sociale juridique],"")</f>
        <v>SARL LA RECOUVRANCE</v>
      </c>
      <c r="E1672" s="1" t="str">
        <f>_xlfn.XLOOKUP(C1672,bdd_V102[FINESS juridique],bdd_V102[[Région du FINESS juridique ]],"")</f>
        <v>OCCITANIE</v>
      </c>
      <c r="F1672" s="1">
        <f>SUMIFS(bdd_V102[Activité combinée],bdd_V102[FINESS Géographique],A1672)</f>
        <v>6131.5</v>
      </c>
      <c r="G1672" s="1" t="str">
        <f>_xlfn.XLOOKUP(A1672,bdd_V102[FINESS Géographique],bdd_V102[Validation prérequis SUN-ES],"")</f>
        <v>Oui</v>
      </c>
    </row>
    <row r="1673" spans="1:7">
      <c r="A1673" s="1">
        <v>810000232</v>
      </c>
      <c r="B1673" t="str">
        <f>_xlfn.XLOOKUP(A1673,bdd_V102[FINESS Géographique],bdd_V102[[Raison sociale ]],"")</f>
        <v>CENTRE MUTUALISTE RF ALBI</v>
      </c>
      <c r="C1673" s="146">
        <f>_xlfn.XLOOKUP(A1673,bdd_V102[FINESS Géographique],bdd_V102[FINESS juridique],"")</f>
        <v>810099903</v>
      </c>
      <c r="D1673" t="str">
        <f>_xlfn.XLOOKUP(C1673,bdd_V102[FINESS juridique],bdd_V102[Raison sociale juridique],"")</f>
        <v>UMT MUTUALITE TERRES D'OC</v>
      </c>
      <c r="E1673" s="1" t="str">
        <f>_xlfn.XLOOKUP(C1673,bdd_V102[FINESS juridique],bdd_V102[[Région du FINESS juridique ]],"")</f>
        <v>OCCITANIE</v>
      </c>
      <c r="F1673" s="1">
        <f>SUMIFS(bdd_V102[Activité combinée],bdd_V102[FINESS Géographique],A1673)</f>
        <v>19660.5</v>
      </c>
      <c r="G1673" s="1" t="str">
        <f>_xlfn.XLOOKUP(A1673,bdd_V102[FINESS Géographique],bdd_V102[Validation prérequis SUN-ES],"")</f>
        <v>Oui</v>
      </c>
    </row>
    <row r="1674" spans="1:7">
      <c r="A1674" s="1">
        <v>810003954</v>
      </c>
      <c r="B1674" t="str">
        <f>_xlfn.XLOOKUP(A1674,bdd_V102[FINESS Géographique],bdd_V102[[Raison sociale ]],"")</f>
        <v>CENTRE CRPA VALENCE D'ALBIGEOIS</v>
      </c>
      <c r="C1674" s="146">
        <f>_xlfn.XLOOKUP(A1674,bdd_V102[FINESS Géographique],bdd_V102[FINESS juridique],"")</f>
        <v>810099903</v>
      </c>
      <c r="D1674" t="str">
        <f>_xlfn.XLOOKUP(C1674,bdd_V102[FINESS juridique],bdd_V102[Raison sociale juridique],"")</f>
        <v>UMT MUTUALITE TERRES D'OC</v>
      </c>
      <c r="E1674" s="1" t="str">
        <f>_xlfn.XLOOKUP(C1674,bdd_V102[FINESS juridique],bdd_V102[[Région du FINESS juridique ]],"")</f>
        <v>OCCITANIE</v>
      </c>
      <c r="F1674" s="1">
        <f>SUMIFS(bdd_V102[Activité combinée],bdd_V102[FINESS Géographique],A1674)</f>
        <v>10325.5</v>
      </c>
      <c r="G1674" s="1" t="str">
        <f>_xlfn.XLOOKUP(A1674,bdd_V102[FINESS Géographique],bdd_V102[Validation prérequis SUN-ES],"")</f>
        <v>Oui</v>
      </c>
    </row>
    <row r="1675" spans="1:7">
      <c r="A1675" s="1">
        <v>810002022</v>
      </c>
      <c r="B1675" t="str">
        <f>_xlfn.XLOOKUP(A1675,bdd_V102[FINESS Géographique],bdd_V102[[Raison sociale ]],"")</f>
        <v>CTRE HOSP SPECIALISE PIERRE JAMET ALBI</v>
      </c>
      <c r="C1675" s="146">
        <f>_xlfn.XLOOKUP(A1675,bdd_V102[FINESS Géographique],bdd_V102[FINESS juridique],"")</f>
        <v>810100008</v>
      </c>
      <c r="D1675" t="str">
        <f>_xlfn.XLOOKUP(C1675,bdd_V102[FINESS juridique],bdd_V102[Raison sociale juridique],"")</f>
        <v>FONDATION BON SAUVEUR D'ALBY</v>
      </c>
      <c r="E1675" s="1" t="str">
        <f>_xlfn.XLOOKUP(C1675,bdd_V102[FINESS juridique],bdd_V102[[Région du FINESS juridique ]],"")</f>
        <v>OCCITANIE</v>
      </c>
      <c r="F1675" s="1">
        <f>SUMIFS(bdd_V102[Activité combinée],bdd_V102[FINESS Géographique],A1675)</f>
        <v>19093.25</v>
      </c>
      <c r="G1675" s="1" t="str">
        <f>_xlfn.XLOOKUP(A1675,bdd_V102[FINESS Géographique],bdd_V102[Validation prérequis SUN-ES],"")</f>
        <v>Oui</v>
      </c>
    </row>
    <row r="1676" spans="1:7">
      <c r="A1676" s="1">
        <v>810004978</v>
      </c>
      <c r="B1676" t="str">
        <f>_xlfn.XLOOKUP(A1676,bdd_V102[FINESS Géographique],bdd_V102[[Raison sociale ]],"")</f>
        <v>HJ PIJ LE GALINOU ALBI CHS JAMET</v>
      </c>
      <c r="C1676" s="146">
        <f>_xlfn.XLOOKUP(A1676,bdd_V102[FINESS Géographique],bdd_V102[FINESS juridique],"")</f>
        <v>810100008</v>
      </c>
      <c r="D1676" t="str">
        <f>_xlfn.XLOOKUP(C1676,bdd_V102[FINESS juridique],bdd_V102[Raison sociale juridique],"")</f>
        <v>FONDATION BON SAUVEUR D'ALBY</v>
      </c>
      <c r="E1676" s="1" t="str">
        <f>_xlfn.XLOOKUP(C1676,bdd_V102[FINESS juridique],bdd_V102[[Région du FINESS juridique ]],"")</f>
        <v>OCCITANIE</v>
      </c>
      <c r="F1676" s="1">
        <f>SUMIFS(bdd_V102[Activité combinée],bdd_V102[FINESS Géographique],A1676)</f>
        <v>164.25</v>
      </c>
      <c r="G1676" s="1" t="str">
        <f>_xlfn.XLOOKUP(A1676,bdd_V102[FINESS Géographique],bdd_V102[Validation prérequis SUN-ES],"")</f>
        <v>Oui</v>
      </c>
    </row>
    <row r="1677" spans="1:7">
      <c r="A1677" s="1">
        <v>810007369</v>
      </c>
      <c r="B1677" t="str">
        <f>_xlfn.XLOOKUP(A1677,bdd_V102[FINESS Géographique],bdd_V102[[Raison sociale ]],"")</f>
        <v>HOPITAL DE JOUR BELLEVUE</v>
      </c>
      <c r="C1677" s="146">
        <f>_xlfn.XLOOKUP(A1677,bdd_V102[FINESS Géographique],bdd_V102[FINESS juridique],"")</f>
        <v>810100008</v>
      </c>
      <c r="D1677" t="str">
        <f>_xlfn.XLOOKUP(C1677,bdd_V102[FINESS juridique],bdd_V102[Raison sociale juridique],"")</f>
        <v>FONDATION BON SAUVEUR D'ALBY</v>
      </c>
      <c r="E1677" s="1" t="str">
        <f>_xlfn.XLOOKUP(C1677,bdd_V102[FINESS juridique],bdd_V102[[Région du FINESS juridique ]],"")</f>
        <v>OCCITANIE</v>
      </c>
      <c r="F1677" s="1">
        <f>SUMIFS(bdd_V102[Activité combinée],bdd_V102[FINESS Géographique],A1677)</f>
        <v>781.5</v>
      </c>
      <c r="G1677" s="1" t="str">
        <f>_xlfn.XLOOKUP(A1677,bdd_V102[FINESS Géographique],bdd_V102[Validation prérequis SUN-ES],"")</f>
        <v>Oui</v>
      </c>
    </row>
    <row r="1678" spans="1:7">
      <c r="A1678" s="1">
        <v>810007450</v>
      </c>
      <c r="B1678" t="str">
        <f>_xlfn.XLOOKUP(A1678,bdd_V102[FINESS Géographique],bdd_V102[[Raison sociale ]],"")</f>
        <v>HJ PSY GEN REALMONT CHS JAMET</v>
      </c>
      <c r="C1678" s="146">
        <f>_xlfn.XLOOKUP(A1678,bdd_V102[FINESS Géographique],bdd_V102[FINESS juridique],"")</f>
        <v>810100008</v>
      </c>
      <c r="D1678" t="str">
        <f>_xlfn.XLOOKUP(C1678,bdd_V102[FINESS juridique],bdd_V102[Raison sociale juridique],"")</f>
        <v>FONDATION BON SAUVEUR D'ALBY</v>
      </c>
      <c r="E1678" s="1" t="str">
        <f>_xlfn.XLOOKUP(C1678,bdd_V102[FINESS juridique],bdd_V102[[Région du FINESS juridique ]],"")</f>
        <v>OCCITANIE</v>
      </c>
      <c r="F1678" s="1">
        <f>SUMIFS(bdd_V102[Activité combinée],bdd_V102[FINESS Géographique],A1678)</f>
        <v>210</v>
      </c>
      <c r="G1678" s="1" t="str">
        <f>_xlfn.XLOOKUP(A1678,bdd_V102[FINESS Géographique],bdd_V102[Validation prérequis SUN-ES],"")</f>
        <v>Oui</v>
      </c>
    </row>
    <row r="1679" spans="1:7">
      <c r="A1679" s="1">
        <v>810009068</v>
      </c>
      <c r="B1679" t="str">
        <f>_xlfn.XLOOKUP(A1679,bdd_V102[FINESS Géographique],bdd_V102[[Raison sociale ]],"")</f>
        <v>UMD LOUIS CROCQ ALBI CHS JAMET</v>
      </c>
      <c r="C1679" s="146">
        <f>_xlfn.XLOOKUP(A1679,bdd_V102[FINESS Géographique],bdd_V102[FINESS juridique],"")</f>
        <v>810100008</v>
      </c>
      <c r="D1679" t="str">
        <f>_xlfn.XLOOKUP(C1679,bdd_V102[FINESS juridique],bdd_V102[Raison sociale juridique],"")</f>
        <v>FONDATION BON SAUVEUR D'ALBY</v>
      </c>
      <c r="E1679" s="1" t="str">
        <f>_xlfn.XLOOKUP(C1679,bdd_V102[FINESS juridique],bdd_V102[[Région du FINESS juridique ]],"")</f>
        <v>OCCITANIE</v>
      </c>
      <c r="F1679" s="1">
        <f>SUMIFS(bdd_V102[Activité combinée],bdd_V102[FINESS Géographique],A1679)</f>
        <v>6412</v>
      </c>
      <c r="G1679" s="1" t="str">
        <f>_xlfn.XLOOKUP(A1679,bdd_V102[FINESS Géographique],bdd_V102[Validation prérequis SUN-ES],"")</f>
        <v>Oui</v>
      </c>
    </row>
    <row r="1680" spans="1:7">
      <c r="A1680" s="1">
        <v>810009902</v>
      </c>
      <c r="B1680" t="str">
        <f>_xlfn.XLOOKUP(A1680,bdd_V102[FINESS Géographique],bdd_V102[[Raison sociale ]],"")</f>
        <v>CMP PIJ  GAILLAC H P JAMET</v>
      </c>
      <c r="C1680" s="146">
        <f>_xlfn.XLOOKUP(A1680,bdd_V102[FINESS Géographique],bdd_V102[FINESS juridique],"")</f>
        <v>810100008</v>
      </c>
      <c r="D1680" t="str">
        <f>_xlfn.XLOOKUP(C1680,bdd_V102[FINESS juridique],bdd_V102[Raison sociale juridique],"")</f>
        <v>FONDATION BON SAUVEUR D'ALBY</v>
      </c>
      <c r="E1680" s="1" t="str">
        <f>_xlfn.XLOOKUP(C1680,bdd_V102[FINESS juridique],bdd_V102[[Région du FINESS juridique ]],"")</f>
        <v>OCCITANIE</v>
      </c>
      <c r="F1680" s="1">
        <f>SUMIFS(bdd_V102[Activité combinée],bdd_V102[FINESS Géographique],A1680)</f>
        <v>107.25</v>
      </c>
      <c r="G1680" s="1" t="str">
        <f>_xlfn.XLOOKUP(A1680,bdd_V102[FINESS Géographique],bdd_V102[Validation prérequis SUN-ES],"")</f>
        <v>Oui</v>
      </c>
    </row>
    <row r="1681" spans="1:7">
      <c r="A1681" s="1">
        <v>810010496</v>
      </c>
      <c r="B1681" t="str">
        <f>_xlfn.XLOOKUP(A1681,bdd_V102[FINESS Géographique],bdd_V102[[Raison sociale ]],"")</f>
        <v>HJ PSY GEN LABORDE GAILLAC CHS JAMET</v>
      </c>
      <c r="C1681" s="146">
        <f>_xlfn.XLOOKUP(A1681,bdd_V102[FINESS Géographique],bdd_V102[FINESS juridique],"")</f>
        <v>810100008</v>
      </c>
      <c r="D1681" t="str">
        <f>_xlfn.XLOOKUP(C1681,bdd_V102[FINESS juridique],bdd_V102[Raison sociale juridique],"")</f>
        <v>FONDATION BON SAUVEUR D'ALBY</v>
      </c>
      <c r="E1681" s="1" t="str">
        <f>_xlfn.XLOOKUP(C1681,bdd_V102[FINESS juridique],bdd_V102[[Région du FINESS juridique ]],"")</f>
        <v>OCCITANIE</v>
      </c>
      <c r="F1681" s="1">
        <f>SUMIFS(bdd_V102[Activité combinée],bdd_V102[FINESS Géographique],A1681)</f>
        <v>1401.75</v>
      </c>
      <c r="G1681" s="1" t="str">
        <f>_xlfn.XLOOKUP(A1681,bdd_V102[FINESS Géographique],bdd_V102[Validation prérequis SUN-ES],"")</f>
        <v>Oui</v>
      </c>
    </row>
    <row r="1682" spans="1:7">
      <c r="A1682" s="1">
        <v>810100495</v>
      </c>
      <c r="B1682" t="str">
        <f>_xlfn.XLOOKUP(A1682,bdd_V102[FINESS Géographique],bdd_V102[[Raison sociale ]],"")</f>
        <v>HJ PSY GEN MAISON BLANCHE CARMAUX CHS</v>
      </c>
      <c r="C1682" s="146">
        <f>_xlfn.XLOOKUP(A1682,bdd_V102[FINESS Géographique],bdd_V102[FINESS juridique],"")</f>
        <v>810100008</v>
      </c>
      <c r="D1682" t="str">
        <f>_xlfn.XLOOKUP(C1682,bdd_V102[FINESS juridique],bdd_V102[Raison sociale juridique],"")</f>
        <v>FONDATION BON SAUVEUR D'ALBY</v>
      </c>
      <c r="E1682" s="1" t="str">
        <f>_xlfn.XLOOKUP(C1682,bdd_V102[FINESS juridique],bdd_V102[[Région du FINESS juridique ]],"")</f>
        <v>OCCITANIE</v>
      </c>
      <c r="F1682" s="1">
        <f>SUMIFS(bdd_V102[Activité combinée],bdd_V102[FINESS Géographique],A1682)</f>
        <v>952.75</v>
      </c>
      <c r="G1682" s="1" t="str">
        <f>_xlfn.XLOOKUP(A1682,bdd_V102[FINESS Géographique],bdd_V102[Validation prérequis SUN-ES],"")</f>
        <v>Oui</v>
      </c>
    </row>
    <row r="1683" spans="1:7">
      <c r="A1683" s="1">
        <v>810101295</v>
      </c>
      <c r="B1683" t="str">
        <f>_xlfn.XLOOKUP(A1683,bdd_V102[FINESS Géographique],bdd_V102[[Raison sociale ]],"")</f>
        <v>CENTRE D'ADOLESCENTS ALBI CHS JAMET</v>
      </c>
      <c r="C1683" s="146">
        <f>_xlfn.XLOOKUP(A1683,bdd_V102[FINESS Géographique],bdd_V102[FINESS juridique],"")</f>
        <v>810100008</v>
      </c>
      <c r="D1683" t="str">
        <f>_xlfn.XLOOKUP(C1683,bdd_V102[FINESS juridique],bdd_V102[Raison sociale juridique],"")</f>
        <v>FONDATION BON SAUVEUR D'ALBY</v>
      </c>
      <c r="E1683" s="1" t="str">
        <f>_xlfn.XLOOKUP(C1683,bdd_V102[FINESS juridique],bdd_V102[[Région du FINESS juridique ]],"")</f>
        <v>OCCITANIE</v>
      </c>
      <c r="F1683" s="1">
        <f>SUMIFS(bdd_V102[Activité combinée],bdd_V102[FINESS Géographique],A1683)</f>
        <v>1091.75</v>
      </c>
      <c r="G1683" s="1" t="str">
        <f>_xlfn.XLOOKUP(A1683,bdd_V102[FINESS Géographique],bdd_V102[Validation prérequis SUN-ES],"")</f>
        <v>Oui</v>
      </c>
    </row>
    <row r="1684" spans="1:7">
      <c r="A1684" s="1">
        <v>810101303</v>
      </c>
      <c r="B1684" t="str">
        <f>_xlfn.XLOOKUP(A1684,bdd_V102[FINESS Géographique],bdd_V102[[Raison sociale ]],"")</f>
        <v>CL ADDICT ST SALVADOU ALBI CHS JAMET</v>
      </c>
      <c r="C1684" s="146">
        <f>_xlfn.XLOOKUP(A1684,bdd_V102[FINESS Géographique],bdd_V102[FINESS juridique],"")</f>
        <v>810100008</v>
      </c>
      <c r="D1684" t="str">
        <f>_xlfn.XLOOKUP(C1684,bdd_V102[FINESS juridique],bdd_V102[Raison sociale juridique],"")</f>
        <v>FONDATION BON SAUVEUR D'ALBY</v>
      </c>
      <c r="E1684" s="1" t="str">
        <f>_xlfn.XLOOKUP(C1684,bdd_V102[FINESS juridique],bdd_V102[[Région du FINESS juridique ]],"")</f>
        <v>OCCITANIE</v>
      </c>
      <c r="F1684" s="1">
        <f>SUMIFS(bdd_V102[Activité combinée],bdd_V102[FINESS Géographique],A1684)</f>
        <v>2348.5</v>
      </c>
      <c r="G1684" s="1" t="str">
        <f>_xlfn.XLOOKUP(A1684,bdd_V102[FINESS Géographique],bdd_V102[Validation prérequis SUN-ES],"")</f>
        <v>Oui</v>
      </c>
    </row>
    <row r="1685" spans="1:7">
      <c r="A1685" s="1">
        <v>810101329</v>
      </c>
      <c r="B1685" t="str">
        <f>_xlfn.XLOOKUP(A1685,bdd_V102[FINESS Géographique],bdd_V102[[Raison sociale ]],"")</f>
        <v>CTRE PSYCHO GERIATRIE ALBI CHS JAMET</v>
      </c>
      <c r="C1685" s="146">
        <f>_xlfn.XLOOKUP(A1685,bdd_V102[FINESS Géographique],bdd_V102[FINESS juridique],"")</f>
        <v>810100008</v>
      </c>
      <c r="D1685" t="str">
        <f>_xlfn.XLOOKUP(C1685,bdd_V102[FINESS juridique],bdd_V102[Raison sociale juridique],"")</f>
        <v>FONDATION BON SAUVEUR D'ALBY</v>
      </c>
      <c r="E1685" s="1" t="str">
        <f>_xlfn.XLOOKUP(C1685,bdd_V102[FINESS juridique],bdd_V102[[Région du FINESS juridique ]],"")</f>
        <v>OCCITANIE</v>
      </c>
      <c r="F1685" s="1">
        <f>SUMIFS(bdd_V102[Activité combinée],bdd_V102[FINESS Géographique],A1685)</f>
        <v>8013</v>
      </c>
      <c r="G1685" s="1" t="str">
        <f>_xlfn.XLOOKUP(A1685,bdd_V102[FINESS Géographique],bdd_V102[Validation prérequis SUN-ES],"")</f>
        <v>Oui</v>
      </c>
    </row>
    <row r="1686" spans="1:7">
      <c r="A1686" s="1">
        <v>810101360</v>
      </c>
      <c r="B1686" t="str">
        <f>_xlfn.XLOOKUP(A1686,bdd_V102[FINESS Géographique],bdd_V102[[Raison sociale ]],"")</f>
        <v>HJ PSY GEN VILLEBOIS GRAULHET CHS JAM</v>
      </c>
      <c r="C1686" s="146">
        <f>_xlfn.XLOOKUP(A1686,bdd_V102[FINESS Géographique],bdd_V102[FINESS juridique],"")</f>
        <v>810100008</v>
      </c>
      <c r="D1686" t="str">
        <f>_xlfn.XLOOKUP(C1686,bdd_V102[FINESS juridique],bdd_V102[Raison sociale juridique],"")</f>
        <v>FONDATION BON SAUVEUR D'ALBY</v>
      </c>
      <c r="E1686" s="1" t="str">
        <f>_xlfn.XLOOKUP(C1686,bdd_V102[FINESS juridique],bdd_V102[[Région du FINESS juridique ]],"")</f>
        <v>OCCITANIE</v>
      </c>
      <c r="F1686" s="1">
        <f>SUMIFS(bdd_V102[Activité combinée],bdd_V102[FINESS Géographique],A1686)</f>
        <v>785</v>
      </c>
      <c r="G1686" s="1" t="str">
        <f>_xlfn.XLOOKUP(A1686,bdd_V102[FINESS Géographique],bdd_V102[Validation prérequis SUN-ES],"")</f>
        <v>Oui</v>
      </c>
    </row>
    <row r="1687" spans="1:7">
      <c r="A1687" s="1">
        <v>810102996</v>
      </c>
      <c r="B1687" t="str">
        <f>_xlfn.XLOOKUP(A1687,bdd_V102[FINESS Géographique],bdd_V102[[Raison sociale ]],"")</f>
        <v>HJ PSY GEN ALBAN CHS JAMET</v>
      </c>
      <c r="C1687" s="146">
        <f>_xlfn.XLOOKUP(A1687,bdd_V102[FINESS Géographique],bdd_V102[FINESS juridique],"")</f>
        <v>810100008</v>
      </c>
      <c r="D1687" t="str">
        <f>_xlfn.XLOOKUP(C1687,bdd_V102[FINESS juridique],bdd_V102[Raison sociale juridique],"")</f>
        <v>FONDATION BON SAUVEUR D'ALBY</v>
      </c>
      <c r="E1687" s="1" t="str">
        <f>_xlfn.XLOOKUP(C1687,bdd_V102[FINESS juridique],bdd_V102[[Région du FINESS juridique ]],"")</f>
        <v>OCCITANIE</v>
      </c>
      <c r="F1687" s="1">
        <f>SUMIFS(bdd_V102[Activité combinée],bdd_V102[FINESS Géographique],A1687)</f>
        <v>384</v>
      </c>
      <c r="G1687" s="1" t="str">
        <f>_xlfn.XLOOKUP(A1687,bdd_V102[FINESS Géographique],bdd_V102[Validation prérequis SUN-ES],"")</f>
        <v>Oui</v>
      </c>
    </row>
    <row r="1688" spans="1:7">
      <c r="A1688" s="1">
        <v>810101170</v>
      </c>
      <c r="B1688" t="str">
        <f>_xlfn.XLOOKUP(A1688,bdd_V102[FINESS Géographique],bdd_V102[[Raison sociale ]],"")</f>
        <v>CL TOULOUSE LAUTREC ALBI</v>
      </c>
      <c r="C1688" s="146">
        <f>_xlfn.XLOOKUP(A1688,bdd_V102[FINESS Géographique],bdd_V102[FINESS juridique],"")</f>
        <v>810101162</v>
      </c>
      <c r="D1688" t="str">
        <f>_xlfn.XLOOKUP(C1688,bdd_V102[FINESS juridique],bdd_V102[Raison sociale juridique],"")</f>
        <v>SAS CL TOULOUSE LAUTREC</v>
      </c>
      <c r="E1688" s="1" t="str">
        <f>_xlfn.XLOOKUP(C1688,bdd_V102[FINESS juridique],bdd_V102[[Région du FINESS juridique ]],"")</f>
        <v>OCCITANIE</v>
      </c>
      <c r="F1688" s="1">
        <f>SUMIFS(bdd_V102[Activité combinée],bdd_V102[FINESS Géographique],A1688)</f>
        <v>39716</v>
      </c>
      <c r="G1688" s="1" t="str">
        <f>_xlfn.XLOOKUP(A1688,bdd_V102[FINESS Géographique],bdd_V102[Validation prérequis SUN-ES],"")</f>
        <v>Oui</v>
      </c>
    </row>
    <row r="1689" spans="1:7">
      <c r="A1689" s="1">
        <v>820000040</v>
      </c>
      <c r="B1689" t="str">
        <f>_xlfn.XLOOKUP(A1689,bdd_V102[FINESS Géographique],bdd_V102[[Raison sociale ]],"")</f>
        <v>CL CROIX ST MICHEL DR BOYE MONTAUBAN</v>
      </c>
      <c r="C1689" s="146">
        <f>_xlfn.XLOOKUP(A1689,bdd_V102[FINESS Géographique],bdd_V102[FINESS juridique],"")</f>
        <v>820000081</v>
      </c>
      <c r="D1689" t="str">
        <f>_xlfn.XLOOKUP(C1689,bdd_V102[FINESS juridique],bdd_V102[Raison sociale juridique],"")</f>
        <v>SAS CL CROIX ST MICHEL</v>
      </c>
      <c r="E1689" s="1" t="str">
        <f>_xlfn.XLOOKUP(C1689,bdd_V102[FINESS juridique],bdd_V102[[Région du FINESS juridique ]],"")</f>
        <v>OCCITANIE</v>
      </c>
      <c r="F1689" s="1">
        <f>SUMIFS(bdd_V102[Activité combinée],bdd_V102[FINESS Géographique],A1689)</f>
        <v>30608.5</v>
      </c>
      <c r="G1689" s="1" t="str">
        <f>_xlfn.XLOOKUP(A1689,bdd_V102[FINESS Géographique],bdd_V102[Validation prérequis SUN-ES],"")</f>
        <v>Oui</v>
      </c>
    </row>
    <row r="1690" spans="1:7">
      <c r="A1690" s="1">
        <v>820000057</v>
      </c>
      <c r="B1690" t="str">
        <f>_xlfn.XLOOKUP(A1690,bdd_V102[FINESS Géographique],bdd_V102[[Raison sociale ]],"")</f>
        <v>CL PONT DE CHAUME MONTAUBAN</v>
      </c>
      <c r="C1690" s="146">
        <f>_xlfn.XLOOKUP(A1690,bdd_V102[FINESS Géographique],bdd_V102[FINESS juridique],"")</f>
        <v>820000131</v>
      </c>
      <c r="D1690" t="str">
        <f>_xlfn.XLOOKUP(C1690,bdd_V102[FINESS juridique],bdd_V102[Raison sociale juridique],"")</f>
        <v>SAS CL DU PONT DE CHAUME</v>
      </c>
      <c r="E1690" s="1" t="str">
        <f>_xlfn.XLOOKUP(C1690,bdd_V102[FINESS juridique],bdd_V102[[Région du FINESS juridique ]],"")</f>
        <v>OCCITANIE</v>
      </c>
      <c r="F1690" s="1">
        <f>SUMIFS(bdd_V102[Activité combinée],bdd_V102[FINESS Géographique],A1690)</f>
        <v>81979.5</v>
      </c>
      <c r="G1690" s="1" t="str">
        <f>_xlfn.XLOOKUP(A1690,bdd_V102[FINESS Géographique],bdd_V102[Validation prérequis SUN-ES],"")</f>
        <v>Oui</v>
      </c>
    </row>
    <row r="1691" spans="1:7">
      <c r="A1691" s="1">
        <v>820000065</v>
      </c>
      <c r="B1691" t="str">
        <f>_xlfn.XLOOKUP(A1691,bdd_V102[FINESS Géographique],bdd_V102[[Raison sociale ]],"")</f>
        <v>CL DU DR HONORE CAVE MONTAUBAN</v>
      </c>
      <c r="C1691" s="146">
        <f>_xlfn.XLOOKUP(A1691,bdd_V102[FINESS Géographique],bdd_V102[FINESS juridique],"")</f>
        <v>820000156</v>
      </c>
      <c r="D1691" t="str">
        <f>_xlfn.XLOOKUP(C1691,bdd_V102[FINESS juridique],bdd_V102[Raison sociale juridique],"")</f>
        <v>SAS CL DU DOCTEUR HONORE CAVE</v>
      </c>
      <c r="E1691" s="1" t="str">
        <f>_xlfn.XLOOKUP(C1691,bdd_V102[FINESS juridique],bdd_V102[[Région du FINESS juridique ]],"")</f>
        <v>OCCITANIE</v>
      </c>
      <c r="F1691" s="1">
        <f>SUMIFS(bdd_V102[Activité combinée],bdd_V102[FINESS Géographique],A1691)</f>
        <v>17550</v>
      </c>
      <c r="G1691" s="1" t="str">
        <f>_xlfn.XLOOKUP(A1691,bdd_V102[FINESS Géographique],bdd_V102[Validation prérequis SUN-ES],"")</f>
        <v>Oui</v>
      </c>
    </row>
    <row r="1692" spans="1:7">
      <c r="A1692" s="1">
        <v>820000412</v>
      </c>
      <c r="B1692" t="str">
        <f>_xlfn.XLOOKUP(A1692,bdd_V102[FINESS Géographique],bdd_V102[[Raison sociale ]],"")</f>
        <v>CL DE LONGUES AYGUES NEGREPELISSE</v>
      </c>
      <c r="C1692" s="146">
        <f>_xlfn.XLOOKUP(A1692,bdd_V102[FINESS Géographique],bdd_V102[FINESS juridique],"")</f>
        <v>820000560</v>
      </c>
      <c r="D1692" t="str">
        <f>_xlfn.XLOOKUP(C1692,bdd_V102[FINESS juridique],bdd_V102[Raison sociale juridique],"")</f>
        <v>SAS CHATEAU LONGUES AYGUES</v>
      </c>
      <c r="E1692" s="1" t="str">
        <f>_xlfn.XLOOKUP(C1692,bdd_V102[FINESS juridique],bdd_V102[[Région du FINESS juridique ]],"")</f>
        <v>OCCITANIE</v>
      </c>
      <c r="F1692" s="1">
        <f>SUMIFS(bdd_V102[Activité combinée],bdd_V102[FINESS Géographique],A1692)</f>
        <v>8128.5</v>
      </c>
      <c r="G1692" s="1" t="str">
        <f>_xlfn.XLOOKUP(A1692,bdd_V102[FINESS Géographique],bdd_V102[Validation prérequis SUN-ES],"")</f>
        <v>Oui</v>
      </c>
    </row>
    <row r="1693" spans="1:7">
      <c r="A1693" s="1">
        <v>820002350</v>
      </c>
      <c r="B1693" t="str">
        <f>_xlfn.XLOOKUP(A1693,bdd_V102[FINESS Géographique],bdd_V102[[Raison sociale ]],"")</f>
        <v>CTRE MIDI GASCOGNE BEAUMONT DE LOMAGNE</v>
      </c>
      <c r="C1693" s="146">
        <f>_xlfn.XLOOKUP(A1693,bdd_V102[FINESS Géographique],bdd_V102[FINESS juridique],"")</f>
        <v>820000578</v>
      </c>
      <c r="D1693" t="str">
        <f>_xlfn.XLOOKUP(C1693,bdd_V102[FINESS juridique],bdd_V102[Raison sociale juridique],"")</f>
        <v>SARL MIDI GASCOGNE</v>
      </c>
      <c r="E1693" s="1" t="str">
        <f>_xlfn.XLOOKUP(C1693,bdd_V102[FINESS juridique],bdd_V102[[Région du FINESS juridique ]],"")</f>
        <v>OCCITANIE</v>
      </c>
      <c r="F1693" s="1">
        <f>SUMIFS(bdd_V102[Activité combinée],bdd_V102[FINESS Géographique],A1693)</f>
        <v>13549</v>
      </c>
      <c r="G1693" s="1" t="str">
        <f>_xlfn.XLOOKUP(A1693,bdd_V102[FINESS Géographique],bdd_V102[Validation prérequis SUN-ES],"")</f>
        <v>Oui</v>
      </c>
    </row>
    <row r="1694" spans="1:7">
      <c r="A1694" s="1">
        <v>820003218</v>
      </c>
      <c r="B1694" t="str">
        <f>_xlfn.XLOOKUP(A1694,bdd_V102[FINESS Géographique],bdd_V102[[Raison sociale ]],"")</f>
        <v>CL SSR LA PINEDE ST NAUPHARY</v>
      </c>
      <c r="C1694" s="146">
        <f>_xlfn.XLOOKUP(A1694,bdd_V102[FINESS Géographique],bdd_V102[FINESS juridique],"")</f>
        <v>820008142</v>
      </c>
      <c r="D1694" t="str">
        <f>_xlfn.XLOOKUP(C1694,bdd_V102[FINESS juridique],bdd_V102[Raison sociale juridique],"")</f>
        <v>SAS LA PINEDE</v>
      </c>
      <c r="E1694" s="1" t="str">
        <f>_xlfn.XLOOKUP(C1694,bdd_V102[FINESS juridique],bdd_V102[[Région du FINESS juridique ]],"")</f>
        <v>OCCITANIE</v>
      </c>
      <c r="F1694" s="1">
        <f>SUMIFS(bdd_V102[Activité combinée],bdd_V102[FINESS Géographique],A1694)</f>
        <v>21063.5</v>
      </c>
      <c r="G1694" s="1" t="str">
        <f>_xlfn.XLOOKUP(A1694,bdd_V102[FINESS Géographique],bdd_V102[Validation prérequis SUN-ES],"")</f>
        <v>Oui</v>
      </c>
    </row>
    <row r="1695" spans="1:7">
      <c r="A1695" s="1">
        <v>830100103</v>
      </c>
      <c r="B1695" t="str">
        <f>_xlfn.XLOOKUP(A1695,bdd_V102[FINESS Géographique],bdd_V102[[Raison sociale ]],"")</f>
        <v>HOP PRIVE TOULON HYERES STE MARGUERITE</v>
      </c>
      <c r="C1695" s="146">
        <f>_xlfn.XLOOKUP(A1695,bdd_V102[FINESS Géographique],bdd_V102[FINESS juridique],"")</f>
        <v>830000022</v>
      </c>
      <c r="D1695" t="str">
        <f>_xlfn.XLOOKUP(C1695,bdd_V102[FINESS juridique],bdd_V102[Raison sociale juridique],"")</f>
        <v>HOP PRIVE TOULON HYERES STE MARGUERITE</v>
      </c>
      <c r="E1695" s="1" t="str">
        <f>_xlfn.XLOOKUP(C1695,bdd_V102[FINESS juridique],bdd_V102[[Région du FINESS juridique ]],"")</f>
        <v>PROVENCE-ALPES-CÔTE D'AZUR</v>
      </c>
      <c r="F1695" s="1">
        <f>SUMIFS(bdd_V102[Activité combinée],bdd_V102[FINESS Géographique],A1695)</f>
        <v>39833.5</v>
      </c>
      <c r="G1695" s="1" t="str">
        <f>_xlfn.XLOOKUP(A1695,bdd_V102[FINESS Géographique],bdd_V102[Validation prérequis SUN-ES],"")</f>
        <v>Non</v>
      </c>
    </row>
    <row r="1696" spans="1:7">
      <c r="A1696" s="1">
        <v>830019600</v>
      </c>
      <c r="B1696" t="str">
        <f>_xlfn.XLOOKUP(A1696,bdd_V102[FINESS Géographique],bdd_V102[[Raison sociale ]],"")</f>
        <v>HAD CAP DOMICILE ANTENNE OUEST</v>
      </c>
      <c r="C1696" s="146">
        <f>_xlfn.XLOOKUP(A1696,bdd_V102[FINESS Géographique],bdd_V102[FINESS juridique],"")</f>
        <v>830000063</v>
      </c>
      <c r="D1696" t="str">
        <f>_xlfn.XLOOKUP(C1696,bdd_V102[FINESS juridique],bdd_V102[Raison sociale juridique],"")</f>
        <v>CLINIQUE DU CAP D'OR</v>
      </c>
      <c r="E1696" s="1" t="str">
        <f>_xlfn.XLOOKUP(C1696,bdd_V102[FINESS juridique],bdd_V102[[Région du FINESS juridique ]],"")</f>
        <v>PROVENCE-ALPES-CÔTE D'AZUR</v>
      </c>
      <c r="F1696" s="1">
        <f>SUMIFS(bdd_V102[Activité combinée],bdd_V102[FINESS Géographique],A1696)</f>
        <v>19673</v>
      </c>
      <c r="G1696" s="1" t="str">
        <f>_xlfn.XLOOKUP(A1696,bdd_V102[FINESS Géographique],bdd_V102[Validation prérequis SUN-ES],"")</f>
        <v>Oui</v>
      </c>
    </row>
    <row r="1697" spans="1:7">
      <c r="A1697" s="1">
        <v>830100251</v>
      </c>
      <c r="B1697" t="str">
        <f>_xlfn.XLOOKUP(A1697,bdd_V102[FINESS Géographique],bdd_V102[[Raison sociale ]],"")</f>
        <v>CLINIQUE DU CAP D'OR</v>
      </c>
      <c r="C1697" s="146">
        <f>_xlfn.XLOOKUP(A1697,bdd_V102[FINESS Géographique],bdd_V102[FINESS juridique],"")</f>
        <v>830000063</v>
      </c>
      <c r="D1697" t="str">
        <f>_xlfn.XLOOKUP(C1697,bdd_V102[FINESS juridique],bdd_V102[Raison sociale juridique],"")</f>
        <v>CLINIQUE DU CAP D'OR</v>
      </c>
      <c r="E1697" s="1" t="str">
        <f>_xlfn.XLOOKUP(C1697,bdd_V102[FINESS juridique],bdd_V102[[Région du FINESS juridique ]],"")</f>
        <v>PROVENCE-ALPES-CÔTE D'AZUR</v>
      </c>
      <c r="F1697" s="1">
        <f>SUMIFS(bdd_V102[Activité combinée],bdd_V102[FINESS Géographique],A1697)</f>
        <v>29689.5</v>
      </c>
      <c r="G1697" s="1" t="str">
        <f>_xlfn.XLOOKUP(A1697,bdd_V102[FINESS Géographique],bdd_V102[Validation prérequis SUN-ES],"")</f>
        <v>Oui</v>
      </c>
    </row>
    <row r="1698" spans="1:7">
      <c r="A1698" s="1">
        <v>830100327</v>
      </c>
      <c r="B1698" t="str">
        <f>_xlfn.XLOOKUP(A1698,bdd_V102[FINESS Géographique],bdd_V102[[Raison sociale ]],"")</f>
        <v>CLINIQUE LES LAURIERS</v>
      </c>
      <c r="C1698" s="146">
        <f>_xlfn.XLOOKUP(A1698,bdd_V102[FINESS Géographique],bdd_V102[FINESS juridique],"")</f>
        <v>830000105</v>
      </c>
      <c r="D1698" t="str">
        <f>_xlfn.XLOOKUP(C1698,bdd_V102[FINESS juridique],bdd_V102[Raison sociale juridique],"")</f>
        <v>CLINIQUE LES LAURIERS</v>
      </c>
      <c r="E1698" s="1" t="str">
        <f>_xlfn.XLOOKUP(C1698,bdd_V102[FINESS juridique],bdd_V102[[Région du FINESS juridique ]],"")</f>
        <v>PROVENCE-ALPES-CÔTE D'AZUR</v>
      </c>
      <c r="F1698" s="1">
        <f>SUMIFS(bdd_V102[Activité combinée],bdd_V102[FINESS Géographique],A1698)</f>
        <v>15137.5</v>
      </c>
      <c r="G1698" s="1" t="str">
        <f>_xlfn.XLOOKUP(A1698,bdd_V102[FINESS Géographique],bdd_V102[Validation prérequis SUN-ES],"")</f>
        <v>Oui</v>
      </c>
    </row>
    <row r="1699" spans="1:7">
      <c r="A1699" s="1">
        <v>830100368</v>
      </c>
      <c r="B1699" t="str">
        <f>_xlfn.XLOOKUP(A1699,bdd_V102[FINESS Géographique],bdd_V102[[Raison sociale ]],"")</f>
        <v>CLINIQUE CHIR DU GOLFE DE ST TROPEZ</v>
      </c>
      <c r="C1699" s="146">
        <f>_xlfn.XLOOKUP(A1699,bdd_V102[FINESS Géographique],bdd_V102[FINESS juridique],"")</f>
        <v>830000147</v>
      </c>
      <c r="D1699" t="str">
        <f>_xlfn.XLOOKUP(C1699,bdd_V102[FINESS juridique],bdd_V102[Raison sociale juridique],"")</f>
        <v>CLINIQUE CHIR DU GOLFE DE ST TROPEZ</v>
      </c>
      <c r="E1699" s="1" t="str">
        <f>_xlfn.XLOOKUP(C1699,bdd_V102[FINESS juridique],bdd_V102[[Région du FINESS juridique ]],"")</f>
        <v>PROVENCE-ALPES-CÔTE D'AZUR</v>
      </c>
      <c r="F1699" s="1">
        <f>SUMIFS(bdd_V102[Activité combinée],bdd_V102[FINESS Géographique],A1699)</f>
        <v>12421.5</v>
      </c>
      <c r="G1699" s="1" t="str">
        <f>_xlfn.XLOOKUP(A1699,bdd_V102[FINESS Géographique],bdd_V102[Validation prérequis SUN-ES],"")</f>
        <v>Non</v>
      </c>
    </row>
    <row r="1700" spans="1:7">
      <c r="A1700" s="1">
        <v>830100392</v>
      </c>
      <c r="B1700" t="str">
        <f>_xlfn.XLOOKUP(A1700,bdd_V102[FINESS Géographique],bdd_V102[[Raison sociale ]],"")</f>
        <v>POLYCLINIQUE NOTRE DAME</v>
      </c>
      <c r="C1700" s="146">
        <f>_xlfn.XLOOKUP(A1700,bdd_V102[FINESS Géographique],bdd_V102[FINESS juridique],"")</f>
        <v>830000154</v>
      </c>
      <c r="D1700" t="str">
        <f>_xlfn.XLOOKUP(C1700,bdd_V102[FINESS juridique],bdd_V102[Raison sociale juridique],"")</f>
        <v>POLYCLINIQUE NOTRE DAME</v>
      </c>
      <c r="E1700" s="1" t="str">
        <f>_xlfn.XLOOKUP(C1700,bdd_V102[FINESS juridique],bdd_V102[[Région du FINESS juridique ]],"")</f>
        <v>PROVENCE-ALPES-CÔTE D'AZUR</v>
      </c>
      <c r="F1700" s="1">
        <f>SUMIFS(bdd_V102[Activité combinée],bdd_V102[FINESS Géographique],A1700)</f>
        <v>39566</v>
      </c>
      <c r="G1700" s="1" t="str">
        <f>_xlfn.XLOOKUP(A1700,bdd_V102[FINESS Géographique],bdd_V102[Validation prérequis SUN-ES],"")</f>
        <v>Oui</v>
      </c>
    </row>
    <row r="1701" spans="1:7">
      <c r="A1701" s="1">
        <v>830100418</v>
      </c>
      <c r="B1701" t="str">
        <f>_xlfn.XLOOKUP(A1701,bdd_V102[FINESS Géographique],bdd_V102[[Raison sociale ]],"")</f>
        <v>CLINIQUE NOTRE DAME DE LA MERCI</v>
      </c>
      <c r="C1701" s="146">
        <f>_xlfn.XLOOKUP(A1701,bdd_V102[FINESS Géographique],bdd_V102[FINESS juridique],"")</f>
        <v>830000170</v>
      </c>
      <c r="D1701" t="str">
        <f>_xlfn.XLOOKUP(C1701,bdd_V102[FINESS juridique],bdd_V102[Raison sociale juridique],"")</f>
        <v>CLINIQUE NOTRE DAME DE LA MERCI</v>
      </c>
      <c r="E1701" s="1" t="str">
        <f>_xlfn.XLOOKUP(C1701,bdd_V102[FINESS juridique],bdd_V102[[Région du FINESS juridique ]],"")</f>
        <v>PROVENCE-ALPES-CÔTE D'AZUR</v>
      </c>
      <c r="F1701" s="1">
        <f>SUMIFS(bdd_V102[Activité combinée],bdd_V102[FINESS Géographique],A1701)</f>
        <v>11625.5</v>
      </c>
      <c r="G1701" s="1" t="str">
        <f>_xlfn.XLOOKUP(A1701,bdd_V102[FINESS Géographique],bdd_V102[Validation prérequis SUN-ES],"")</f>
        <v>Non</v>
      </c>
    </row>
    <row r="1702" spans="1:7">
      <c r="A1702" s="1">
        <v>830100434</v>
      </c>
      <c r="B1702" t="str">
        <f>_xlfn.XLOOKUP(A1702,bdd_V102[FINESS Géographique],bdd_V102[[Raison sociale ]],"")</f>
        <v>HOPITAL PRIVE TOULON HYERES SAINT JEAN</v>
      </c>
      <c r="C1702" s="146">
        <f>_xlfn.XLOOKUP(A1702,bdd_V102[FINESS Géographique],bdd_V102[FINESS juridique],"")</f>
        <v>830000196</v>
      </c>
      <c r="D1702" t="str">
        <f>_xlfn.XLOOKUP(C1702,bdd_V102[FINESS juridique],bdd_V102[Raison sociale juridique],"")</f>
        <v>HOPITAL PRIVE TOULON HYERES ST JEAN</v>
      </c>
      <c r="E1702" s="1" t="str">
        <f>_xlfn.XLOOKUP(C1702,bdd_V102[FINESS juridique],bdd_V102[[Région du FINESS juridique ]],"")</f>
        <v>PROVENCE-ALPES-CÔTE D'AZUR</v>
      </c>
      <c r="F1702" s="1">
        <f>SUMIFS(bdd_V102[Activité combinée],bdd_V102[FINESS Géographique],A1702)</f>
        <v>72249.5</v>
      </c>
      <c r="G1702" s="1" t="str">
        <f>_xlfn.XLOOKUP(A1702,bdd_V102[FINESS Géographique],bdd_V102[Validation prérequis SUN-ES],"")</f>
        <v>Non</v>
      </c>
    </row>
    <row r="1703" spans="1:7">
      <c r="A1703" s="1">
        <v>830100442</v>
      </c>
      <c r="B1703" t="str">
        <f>_xlfn.XLOOKUP(A1703,bdd_V102[FINESS Géographique],bdd_V102[[Raison sociale ]],"")</f>
        <v>CLINIQUE SAINT MARTIN OLLIOULES</v>
      </c>
      <c r="C1703" s="146">
        <f>_xlfn.XLOOKUP(A1703,bdd_V102[FINESS Géographique],bdd_V102[FINESS juridique],"")</f>
        <v>830000204</v>
      </c>
      <c r="D1703" t="str">
        <f>_xlfn.XLOOKUP(C1703,bdd_V102[FINESS juridique],bdd_V102[Raison sociale juridique],"")</f>
        <v>CLINIQUE SAINT MARTIN OLLIOULES</v>
      </c>
      <c r="E1703" s="1" t="str">
        <f>_xlfn.XLOOKUP(C1703,bdd_V102[FINESS juridique],bdd_V102[[Région du FINESS juridique ]],"")</f>
        <v>PROVENCE-ALPES-CÔTE D'AZUR</v>
      </c>
      <c r="F1703" s="1">
        <f>SUMIFS(bdd_V102[Activité combinée],bdd_V102[FINESS Géographique],A1703)</f>
        <v>17403.75</v>
      </c>
      <c r="G1703" s="1" t="str">
        <f>_xlfn.XLOOKUP(A1703,bdd_V102[FINESS Géographique],bdd_V102[Validation prérequis SUN-ES],"")</f>
        <v>Oui</v>
      </c>
    </row>
    <row r="1704" spans="1:7">
      <c r="A1704" s="1">
        <v>830100459</v>
      </c>
      <c r="B1704" t="str">
        <f>_xlfn.XLOOKUP(A1704,bdd_V102[FINESS Géographique],bdd_V102[[Raison sociale ]],"")</f>
        <v>CLINIQUE SAINT MICHEL</v>
      </c>
      <c r="C1704" s="146">
        <f>_xlfn.XLOOKUP(A1704,bdd_V102[FINESS Géographique],bdd_V102[FINESS juridique],"")</f>
        <v>830000212</v>
      </c>
      <c r="D1704" t="str">
        <f>_xlfn.XLOOKUP(C1704,bdd_V102[FINESS juridique],bdd_V102[Raison sociale juridique],"")</f>
        <v>CLINIQUE SAINT MICHEL</v>
      </c>
      <c r="E1704" s="1" t="str">
        <f>_xlfn.XLOOKUP(C1704,bdd_V102[FINESS juridique],bdd_V102[[Région du FINESS juridique ]],"")</f>
        <v>PROVENCE-ALPES-CÔTE D'AZUR</v>
      </c>
      <c r="F1704" s="1">
        <f>SUMIFS(bdd_V102[Activité combinée],bdd_V102[FINESS Géographique],A1704)</f>
        <v>29328.5</v>
      </c>
      <c r="G1704" s="1" t="str">
        <f>_xlfn.XLOOKUP(A1704,bdd_V102[FINESS Géographique],bdd_V102[Validation prérequis SUN-ES],"")</f>
        <v>Oui</v>
      </c>
    </row>
    <row r="1705" spans="1:7">
      <c r="A1705" s="1">
        <v>830100475</v>
      </c>
      <c r="B1705" t="str">
        <f>_xlfn.XLOOKUP(A1705,bdd_V102[FINESS Géographique],bdd_V102[[Raison sociale ]],"")</f>
        <v>HOPITAL PRIVE TOULON HYERES SAINT ROCH</v>
      </c>
      <c r="C1705" s="146">
        <f>_xlfn.XLOOKUP(A1705,bdd_V102[FINESS Géographique],bdd_V102[FINESS juridique],"")</f>
        <v>830000238</v>
      </c>
      <c r="D1705" t="str">
        <f>_xlfn.XLOOKUP(C1705,bdd_V102[FINESS juridique],bdd_V102[Raison sociale juridique],"")</f>
        <v>HOPITAL PRIVE TOULON HYERES ST ROCH</v>
      </c>
      <c r="E1705" s="1" t="str">
        <f>_xlfn.XLOOKUP(C1705,bdd_V102[FINESS juridique],bdd_V102[[Région du FINESS juridique ]],"")</f>
        <v>PROVENCE-ALPES-CÔTE D'AZUR</v>
      </c>
      <c r="F1705" s="1">
        <f>SUMIFS(bdd_V102[Activité combinée],bdd_V102[FINESS Géographique],A1705)</f>
        <v>14365.5</v>
      </c>
      <c r="G1705" s="1" t="str">
        <f>_xlfn.XLOOKUP(A1705,bdd_V102[FINESS Géographique],bdd_V102[Validation prérequis SUN-ES],"")</f>
        <v>Non</v>
      </c>
    </row>
    <row r="1706" spans="1:7">
      <c r="A1706" s="1">
        <v>830016556</v>
      </c>
      <c r="B1706" t="str">
        <f>_xlfn.XLOOKUP(A1706,bdd_V102[FINESS Géographique],bdd_V102[[Raison sociale ]],"")</f>
        <v>CLINIQUE LES ESPERELS</v>
      </c>
      <c r="C1706" s="146">
        <f>_xlfn.XLOOKUP(A1706,bdd_V102[FINESS Géographique],bdd_V102[FINESS juridique],"")</f>
        <v>830000451</v>
      </c>
      <c r="D1706" t="str">
        <f>_xlfn.XLOOKUP(C1706,bdd_V102[FINESS juridique],bdd_V102[Raison sociale juridique],"")</f>
        <v>ASSOCIATION CLINIQUE LES ESPERELS</v>
      </c>
      <c r="E1706" s="1" t="str">
        <f>_xlfn.XLOOKUP(C1706,bdd_V102[FINESS juridique],bdd_V102[[Région du FINESS juridique ]],"")</f>
        <v>PROVENCE-ALPES-CÔTE D'AZUR</v>
      </c>
      <c r="F1706" s="1">
        <f>SUMIFS(bdd_V102[Activité combinée],bdd_V102[FINESS Géographique],A1706)</f>
        <v>10049</v>
      </c>
      <c r="G1706" s="1" t="str">
        <f>_xlfn.XLOOKUP(A1706,bdd_V102[FINESS Géographique],bdd_V102[Validation prérequis SUN-ES],"")</f>
        <v>Non</v>
      </c>
    </row>
    <row r="1707" spans="1:7">
      <c r="A1707" s="1">
        <v>830100855</v>
      </c>
      <c r="B1707" t="str">
        <f>_xlfn.XLOOKUP(A1707,bdd_V102[FINESS Géographique],bdd_V102[[Raison sociale ]],"")</f>
        <v>CENTRE DE GERONTOLOGIE SAINT FRANCOIS</v>
      </c>
      <c r="C1707" s="146">
        <f>_xlfn.XLOOKUP(A1707,bdd_V102[FINESS Géographique],bdd_V102[FINESS juridique],"")</f>
        <v>830000493</v>
      </c>
      <c r="D1707" t="str">
        <f>_xlfn.XLOOKUP(C1707,bdd_V102[FINESS juridique],bdd_V102[Raison sociale juridique],"")</f>
        <v>CENTRE DE GERONTOLOGIE SAINT FRANCOIS</v>
      </c>
      <c r="E1707" s="1" t="str">
        <f>_xlfn.XLOOKUP(C1707,bdd_V102[FINESS juridique],bdd_V102[[Région du FINESS juridique ]],"")</f>
        <v>PROVENCE-ALPES-CÔTE D'AZUR</v>
      </c>
      <c r="F1707" s="1">
        <f>SUMIFS(bdd_V102[Activité combinée],bdd_V102[FINESS Géographique],A1707)</f>
        <v>36056.5</v>
      </c>
      <c r="G1707" s="1" t="str">
        <f>_xlfn.XLOOKUP(A1707,bdd_V102[FINESS Géographique],bdd_V102[Validation prérequis SUN-ES],"")</f>
        <v>Oui</v>
      </c>
    </row>
    <row r="1708" spans="1:7">
      <c r="A1708" s="1">
        <v>830101408</v>
      </c>
      <c r="B1708" t="str">
        <f>_xlfn.XLOOKUP(A1708,bdd_V102[FINESS Géographique],bdd_V102[[Raison sociale ]],"")</f>
        <v>CLINIQUE SAINTE THERESE</v>
      </c>
      <c r="C1708" s="146">
        <f>_xlfn.XLOOKUP(A1708,bdd_V102[FINESS Géographique],bdd_V102[FINESS juridique],"")</f>
        <v>830000659</v>
      </c>
      <c r="D1708" t="str">
        <f>_xlfn.XLOOKUP(C1708,bdd_V102[FINESS juridique],bdd_V102[Raison sociale juridique],"")</f>
        <v>CLINIQUE SAINTE THERESE</v>
      </c>
      <c r="E1708" s="1" t="str">
        <f>_xlfn.XLOOKUP(C1708,bdd_V102[FINESS juridique],bdd_V102[[Région du FINESS juridique ]],"")</f>
        <v>PROVENCE-ALPES-CÔTE D'AZUR</v>
      </c>
      <c r="F1708" s="1">
        <f>SUMIFS(bdd_V102[Activité combinée],bdd_V102[FINESS Géographique],A1708)</f>
        <v>15148.5</v>
      </c>
      <c r="G1708" s="1" t="str">
        <f>_xlfn.XLOOKUP(A1708,bdd_V102[FINESS Géographique],bdd_V102[Validation prérequis SUN-ES],"")</f>
        <v>Oui</v>
      </c>
    </row>
    <row r="1709" spans="1:7">
      <c r="A1709" s="1">
        <v>830200515</v>
      </c>
      <c r="B1709" t="str">
        <f>_xlfn.XLOOKUP(A1709,bdd_V102[FINESS Géographique],bdd_V102[[Raison sociale ]],"")</f>
        <v>CLINIQUE LES TROIS SOLLIES</v>
      </c>
      <c r="C1709" s="146">
        <f>_xlfn.XLOOKUP(A1709,bdd_V102[FINESS Géographique],bdd_V102[FINESS juridique],"")</f>
        <v>830001012</v>
      </c>
      <c r="D1709" t="str">
        <f>_xlfn.XLOOKUP(C1709,bdd_V102[FINESS juridique],bdd_V102[Raison sociale juridique],"")</f>
        <v>CLINIQUE LES TROIS SOLLIES</v>
      </c>
      <c r="E1709" s="1" t="str">
        <f>_xlfn.XLOOKUP(C1709,bdd_V102[FINESS juridique],bdd_V102[[Région du FINESS juridique ]],"")</f>
        <v>PROVENCE-ALPES-CÔTE D'AZUR</v>
      </c>
      <c r="F1709" s="1">
        <f>SUMIFS(bdd_V102[Activité combinée],bdd_V102[FINESS Géographique],A1709)</f>
        <v>20727.25</v>
      </c>
      <c r="G1709" s="1" t="str">
        <f>_xlfn.XLOOKUP(A1709,bdd_V102[FINESS Géographique],bdd_V102[Validation prérequis SUN-ES],"")</f>
        <v>Oui</v>
      </c>
    </row>
    <row r="1710" spans="1:7">
      <c r="A1710" s="1">
        <v>830207114</v>
      </c>
      <c r="B1710" t="str">
        <f>_xlfn.XLOOKUP(A1710,bdd_V102[FINESS Géographique],bdd_V102[[Raison sociale ]],"")</f>
        <v>HAD SANTE ET SOLIDARITE DU VAR</v>
      </c>
      <c r="C1710" s="146">
        <f>_xlfn.XLOOKUP(A1710,bdd_V102[FINESS Géographique],bdd_V102[FINESS juridique],"")</f>
        <v>830001855</v>
      </c>
      <c r="D1710" t="str">
        <f>_xlfn.XLOOKUP(C1710,bdd_V102[FINESS juridique],bdd_V102[Raison sociale juridique],"")</f>
        <v>SANTE ET SOLIDARITE DU VAR</v>
      </c>
      <c r="E1710" s="1" t="str">
        <f>_xlfn.XLOOKUP(C1710,bdd_V102[FINESS juridique],bdd_V102[[Région du FINESS juridique ]],"")</f>
        <v>PROVENCE-ALPES-CÔTE D'AZUR</v>
      </c>
      <c r="F1710" s="1">
        <f>SUMIFS(bdd_V102[Activité combinée],bdd_V102[FINESS Géographique],A1710)</f>
        <v>67509.5</v>
      </c>
      <c r="G1710" s="1" t="str">
        <f>_xlfn.XLOOKUP(A1710,bdd_V102[FINESS Géographique],bdd_V102[Validation prérequis SUN-ES],"")</f>
        <v>Oui</v>
      </c>
    </row>
    <row r="1711" spans="1:7">
      <c r="A1711" s="1">
        <v>830012548</v>
      </c>
      <c r="B1711" t="str">
        <f>_xlfn.XLOOKUP(A1711,bdd_V102[FINESS Géographique],bdd_V102[[Raison sociale ]],"")</f>
        <v>AVODD CENTRE D'HEMODIALYSE HYERES</v>
      </c>
      <c r="C1711" s="146">
        <f>_xlfn.XLOOKUP(A1711,bdd_V102[FINESS Géographique],bdd_V102[FINESS juridique],"")</f>
        <v>830002119</v>
      </c>
      <c r="D1711" t="str">
        <f>_xlfn.XLOOKUP(C1711,bdd_V102[FINESS juridique],bdd_V102[Raison sociale juridique],"")</f>
        <v>AVODD SITE CENTRE HAMBURGER</v>
      </c>
      <c r="E1711" s="1" t="str">
        <f>_xlfn.XLOOKUP(C1711,bdd_V102[FINESS juridique],bdd_V102[[Région du FINESS juridique ]],"")</f>
        <v>PROVENCE-ALPES-CÔTE D'AZUR</v>
      </c>
      <c r="F1711" s="1">
        <f>SUMIFS(bdd_V102[Activité combinée],bdd_V102[FINESS Géographique],A1711)</f>
        <v>12760.5</v>
      </c>
      <c r="G1711" s="1" t="str">
        <f>_xlfn.XLOOKUP(A1711,bdd_V102[FINESS Géographique],bdd_V102[Validation prérequis SUN-ES],"")</f>
        <v>Non</v>
      </c>
    </row>
    <row r="1712" spans="1:7">
      <c r="A1712" s="1">
        <v>830013819</v>
      </c>
      <c r="B1712" t="str">
        <f>_xlfn.XLOOKUP(A1712,bdd_V102[FINESS Géographique],bdd_V102[[Raison sociale ]],"")</f>
        <v>AVODD TOULON SITE HIA SAINTE ANNE</v>
      </c>
      <c r="C1712" s="146">
        <f>_xlfn.XLOOKUP(A1712,bdd_V102[FINESS Géographique],bdd_V102[FINESS juridique],"")</f>
        <v>830002119</v>
      </c>
      <c r="D1712" t="str">
        <f>_xlfn.XLOOKUP(C1712,bdd_V102[FINESS juridique],bdd_V102[Raison sociale juridique],"")</f>
        <v>AVODD SITE CENTRE HAMBURGER</v>
      </c>
      <c r="E1712" s="1" t="str">
        <f>_xlfn.XLOOKUP(C1712,bdd_V102[FINESS juridique],bdd_V102[[Région du FINESS juridique ]],"")</f>
        <v>PROVENCE-ALPES-CÔTE D'AZUR</v>
      </c>
      <c r="F1712" s="1">
        <f>SUMIFS(bdd_V102[Activité combinée],bdd_V102[FINESS Géographique],A1712)</f>
        <v>4195</v>
      </c>
      <c r="G1712" s="1" t="str">
        <f>_xlfn.XLOOKUP(A1712,bdd_V102[FINESS Géographique],bdd_V102[Validation prérequis SUN-ES],"")</f>
        <v>Non</v>
      </c>
    </row>
    <row r="1713" spans="1:7">
      <c r="A1713" s="1">
        <v>830017505</v>
      </c>
      <c r="B1713" t="str">
        <f>_xlfn.XLOOKUP(A1713,bdd_V102[FINESS Géographique],bdd_V102[[Raison sociale ]],"")</f>
        <v>AVODD HEMODIALYSE AMBULATOIRE FREJUS</v>
      </c>
      <c r="C1713" s="146">
        <f>_xlfn.XLOOKUP(A1713,bdd_V102[FINESS Géographique],bdd_V102[FINESS juridique],"")</f>
        <v>830002119</v>
      </c>
      <c r="D1713" t="str">
        <f>_xlfn.XLOOKUP(C1713,bdd_V102[FINESS juridique],bdd_V102[Raison sociale juridique],"")</f>
        <v>AVODD SITE CENTRE HAMBURGER</v>
      </c>
      <c r="E1713" s="1" t="str">
        <f>_xlfn.XLOOKUP(C1713,bdd_V102[FINESS juridique],bdd_V102[[Région du FINESS juridique ]],"")</f>
        <v>PROVENCE-ALPES-CÔTE D'AZUR</v>
      </c>
      <c r="F1713" s="1">
        <f>SUMIFS(bdd_V102[Activité combinée],bdd_V102[FINESS Géographique],A1713)</f>
        <v>9245</v>
      </c>
      <c r="G1713" s="1" t="str">
        <f>_xlfn.XLOOKUP(A1713,bdd_V102[FINESS Géographique],bdd_V102[Validation prérequis SUN-ES],"")</f>
        <v>Non</v>
      </c>
    </row>
    <row r="1714" spans="1:7">
      <c r="A1714" s="1">
        <v>830212783</v>
      </c>
      <c r="B1714" t="str">
        <f>_xlfn.XLOOKUP(A1714,bdd_V102[FINESS Géographique],bdd_V102[[Raison sociale ]],"")</f>
        <v>LE MONT D'AZUR SLD</v>
      </c>
      <c r="C1714" s="146">
        <f>_xlfn.XLOOKUP(A1714,bdd_V102[FINESS Géographique],bdd_V102[FINESS juridique],"")</f>
        <v>830002432</v>
      </c>
      <c r="D1714" t="str">
        <f>_xlfn.XLOOKUP(C1714,bdd_V102[FINESS juridique],bdd_V102[Raison sociale juridique],"")</f>
        <v>SARL LE MONT D'AZUR</v>
      </c>
      <c r="E1714" s="1" t="str">
        <f>_xlfn.XLOOKUP(C1714,bdd_V102[FINESS juridique],bdd_V102[[Région du FINESS juridique ]],"")</f>
        <v>PROVENCE-ALPES-CÔTE D'AZUR</v>
      </c>
      <c r="F1714" s="1">
        <f>SUMIFS(bdd_V102[Activité combinée],bdd_V102[FINESS Géographique],A1714)</f>
        <v>2771.5</v>
      </c>
      <c r="G1714" s="1" t="str">
        <f>_xlfn.XLOOKUP(A1714,bdd_V102[FINESS Géographique],bdd_V102[Validation prérequis SUN-ES],"")</f>
        <v>Non</v>
      </c>
    </row>
    <row r="1715" spans="1:7">
      <c r="A1715" s="1">
        <v>830215687</v>
      </c>
      <c r="B1715" t="str">
        <f>_xlfn.XLOOKUP(A1715,bdd_V102[FINESS Géographique],bdd_V102[[Raison sociale ]],"")</f>
        <v>DIAVERUM DRAGUIGNAN CENTRE DE DIALYSE</v>
      </c>
      <c r="C1715" s="146">
        <f>_xlfn.XLOOKUP(A1715,bdd_V102[FINESS Géographique],bdd_V102[FINESS juridique],"")</f>
        <v>830003521</v>
      </c>
      <c r="D1715" t="str">
        <f>_xlfn.XLOOKUP(C1715,bdd_V102[FINESS juridique],bdd_V102[Raison sociale juridique],"")</f>
        <v>DIAVERUM DRAGUIGNAN</v>
      </c>
      <c r="E1715" s="1" t="str">
        <f>_xlfn.XLOOKUP(C1715,bdd_V102[FINESS juridique],bdd_V102[[Région du FINESS juridique ]],"")</f>
        <v>PROVENCE-ALPES-CÔTE D'AZUR</v>
      </c>
      <c r="F1715" s="1">
        <f>SUMIFS(bdd_V102[Activité combinée],bdd_V102[FINESS Géographique],A1715)</f>
        <v>11489</v>
      </c>
      <c r="G1715" s="1" t="str">
        <f>_xlfn.XLOOKUP(A1715,bdd_V102[FINESS Géographique],bdd_V102[Validation prérequis SUN-ES],"")</f>
        <v>Oui</v>
      </c>
    </row>
    <row r="1716" spans="1:7">
      <c r="A1716" s="1">
        <v>830012589</v>
      </c>
      <c r="B1716" t="str">
        <f>_xlfn.XLOOKUP(A1716,bdd_V102[FINESS Géographique],bdd_V102[[Raison sociale ]],"")</f>
        <v>ADIVA CTRE D'HEMODIALYSE SEYNE SUR MER</v>
      </c>
      <c r="C1716" s="146">
        <f>_xlfn.XLOOKUP(A1716,bdd_V102[FINESS Géographique],bdd_V102[FINESS juridique],"")</f>
        <v>830003695</v>
      </c>
      <c r="D1716" t="str">
        <f>_xlfn.XLOOKUP(C1716,bdd_V102[FINESS juridique],bdd_V102[Raison sociale juridique],"")</f>
        <v>ASSOCIATION DE DIALYSE VAROISE</v>
      </c>
      <c r="E1716" s="1" t="str">
        <f>_xlfn.XLOOKUP(C1716,bdd_V102[FINESS juridique],bdd_V102[[Région du FINESS juridique ]],"")</f>
        <v>PROVENCE-ALPES-CÔTE D'AZUR</v>
      </c>
      <c r="F1716" s="1">
        <f>SUMIFS(bdd_V102[Activité combinée],bdd_V102[FINESS Géographique],A1716)</f>
        <v>5074.5</v>
      </c>
      <c r="G1716" s="1" t="str">
        <f>_xlfn.XLOOKUP(A1716,bdd_V102[FINESS Géographique],bdd_V102[Validation prérequis SUN-ES],"")</f>
        <v>Non</v>
      </c>
    </row>
    <row r="1717" spans="1:7">
      <c r="A1717" s="1">
        <v>830017497</v>
      </c>
      <c r="B1717" t="str">
        <f>_xlfn.XLOOKUP(A1717,bdd_V102[FINESS Géographique],bdd_V102[[Raison sociale ]],"")</f>
        <v>CLINIQUE LE GOLFE</v>
      </c>
      <c r="C1717" s="146">
        <f>_xlfn.XLOOKUP(A1717,bdd_V102[FINESS Géographique],bdd_V102[FINESS juridique],"")</f>
        <v>830004958</v>
      </c>
      <c r="D1717" t="str">
        <f>_xlfn.XLOOKUP(C1717,bdd_V102[FINESS juridique],bdd_V102[Raison sociale juridique],"")</f>
        <v>CLINIQUE LE GOLFE</v>
      </c>
      <c r="E1717" s="1" t="str">
        <f>_xlfn.XLOOKUP(C1717,bdd_V102[FINESS juridique],bdd_V102[[Région du FINESS juridique ]],"")</f>
        <v>PROVENCE-ALPES-CÔTE D'AZUR</v>
      </c>
      <c r="F1717" s="1">
        <f>SUMIFS(bdd_V102[Activité combinée],bdd_V102[FINESS Géographique],A1717)</f>
        <v>9791</v>
      </c>
      <c r="G1717" s="1" t="str">
        <f>_xlfn.XLOOKUP(A1717,bdd_V102[FINESS Géographique],bdd_V102[Validation prérequis SUN-ES],"")</f>
        <v>Oui</v>
      </c>
    </row>
    <row r="1718" spans="1:7">
      <c r="A1718" s="1">
        <v>830012688</v>
      </c>
      <c r="B1718" t="str">
        <f>_xlfn.XLOOKUP(A1718,bdd_V102[FINESS Géographique],bdd_V102[[Raison sociale ]],"")</f>
        <v>CENTRE DE NEPHROLOGIE LES FLEURS</v>
      </c>
      <c r="C1718" s="146">
        <f>_xlfn.XLOOKUP(A1718,bdd_V102[FINESS Géographique],bdd_V102[FINESS juridique],"")</f>
        <v>830012639</v>
      </c>
      <c r="D1718" t="str">
        <f>_xlfn.XLOOKUP(C1718,bdd_V102[FINESS juridique],bdd_V102[Raison sociale juridique],"")</f>
        <v>CENTRE DE NEPHROLOGIE LES FLEURS</v>
      </c>
      <c r="E1718" s="1" t="str">
        <f>_xlfn.XLOOKUP(C1718,bdd_V102[FINESS juridique],bdd_V102[[Région du FINESS juridique ]],"")</f>
        <v>PROVENCE-ALPES-CÔTE D'AZUR</v>
      </c>
      <c r="F1718" s="1">
        <f>SUMIFS(bdd_V102[Activité combinée],bdd_V102[FINESS Géographique],A1718)</f>
        <v>9947</v>
      </c>
      <c r="G1718" s="1" t="str">
        <f>_xlfn.XLOOKUP(A1718,bdd_V102[FINESS Géographique],bdd_V102[Validation prérequis SUN-ES],"")</f>
        <v>Oui</v>
      </c>
    </row>
    <row r="1719" spans="1:7">
      <c r="A1719" s="1">
        <v>560002974</v>
      </c>
      <c r="B1719" t="str">
        <f>_xlfn.XLOOKUP(A1719,bdd_V102[FINESS Géographique],bdd_V102[[Raison sociale ]],"")</f>
        <v>ETABLISSEMENT DE SANTE LE DIVIT</v>
      </c>
      <c r="C1719" s="146">
        <f>_xlfn.XLOOKUP(A1719,bdd_V102[FINESS Géographique],bdd_V102[FINESS juridique],"")</f>
        <v>830013678</v>
      </c>
      <c r="D1719" t="str">
        <f>_xlfn.XLOOKUP(C1719,bdd_V102[FINESS juridique],bdd_V102[Raison sociale juridique],"")</f>
        <v>ASSOCIATION JEAN LACHENAUD</v>
      </c>
      <c r="E1719" s="1" t="str">
        <f>_xlfn.XLOOKUP(C1719,bdd_V102[FINESS juridique],bdd_V102[[Région du FINESS juridique ]],"")</f>
        <v>PROVENCE-ALPES-CÔTE D'AZUR</v>
      </c>
      <c r="F1719" s="1">
        <f>SUMIFS(bdd_V102[Activité combinée],bdd_V102[FINESS Géographique],A1719)</f>
        <v>14021.5</v>
      </c>
      <c r="G1719" s="1" t="str">
        <f>_xlfn.XLOOKUP(A1719,bdd_V102[FINESS Géographique],bdd_V102[Validation prérequis SUN-ES],"")</f>
        <v>Non</v>
      </c>
    </row>
    <row r="1720" spans="1:7">
      <c r="A1720" s="1">
        <v>910811322</v>
      </c>
      <c r="B1720" t="str">
        <f>_xlfn.XLOOKUP(A1720,bdd_V102[FINESS Géographique],bdd_V102[[Raison sociale ]],"")</f>
        <v>ETABLISSEMENT DE SANTE LA MARTINIERE</v>
      </c>
      <c r="C1720" s="146">
        <f>_xlfn.XLOOKUP(A1720,bdd_V102[FINESS Géographique],bdd_V102[FINESS juridique],"")</f>
        <v>830013678</v>
      </c>
      <c r="D1720" t="str">
        <f>_xlfn.XLOOKUP(C1720,bdd_V102[FINESS juridique],bdd_V102[Raison sociale juridique],"")</f>
        <v>ASSOCIATION JEAN LACHENAUD</v>
      </c>
      <c r="E1720" s="1" t="str">
        <f>_xlfn.XLOOKUP(C1720,bdd_V102[FINESS juridique],bdd_V102[[Région du FINESS juridique ]],"")</f>
        <v>PROVENCE-ALPES-CÔTE D'AZUR</v>
      </c>
      <c r="F1720" s="1">
        <f>SUMIFS(bdd_V102[Activité combinée],bdd_V102[FINESS Géographique],A1720)</f>
        <v>10027.5</v>
      </c>
      <c r="G1720" s="1" t="str">
        <f>_xlfn.XLOOKUP(A1720,bdd_V102[FINESS Géographique],bdd_V102[Validation prérequis SUN-ES],"")</f>
        <v>Non</v>
      </c>
    </row>
    <row r="1721" spans="1:7">
      <c r="A1721" s="1">
        <v>830200507</v>
      </c>
      <c r="B1721" t="str">
        <f>_xlfn.XLOOKUP(A1721,bdd_V102[FINESS Géographique],bdd_V102[[Raison sociale ]],"")</f>
        <v>ETABLISSEMENT DE SANTE JEAN LACHENAUD</v>
      </c>
      <c r="C1721" s="146">
        <f>_xlfn.XLOOKUP(A1721,bdd_V102[FINESS Géographique],bdd_V102[FINESS juridique],"")</f>
        <v>830013678</v>
      </c>
      <c r="D1721" t="str">
        <f>_xlfn.XLOOKUP(C1721,bdd_V102[FINESS juridique],bdd_V102[Raison sociale juridique],"")</f>
        <v>ASSOCIATION JEAN LACHENAUD</v>
      </c>
      <c r="E1721" s="1" t="str">
        <f>_xlfn.XLOOKUP(C1721,bdd_V102[FINESS juridique],bdd_V102[[Région du FINESS juridique ]],"")</f>
        <v>PROVENCE-ALPES-CÔTE D'AZUR</v>
      </c>
      <c r="F1721" s="1">
        <f>SUMIFS(bdd_V102[Activité combinée],bdd_V102[FINESS Géographique],A1721)</f>
        <v>13801.5</v>
      </c>
      <c r="G1721" s="1" t="str">
        <f>_xlfn.XLOOKUP(A1721,bdd_V102[FINESS Géographique],bdd_V102[Validation prérequis SUN-ES],"")</f>
        <v>Non</v>
      </c>
    </row>
    <row r="1722" spans="1:7">
      <c r="A1722" s="1">
        <v>830012498</v>
      </c>
      <c r="B1722" t="str">
        <f>_xlfn.XLOOKUP(A1722,bdd_V102[FINESS Géographique],bdd_V102[[Raison sociale ]],"")</f>
        <v>HOSPITALISATION A DOMICILE ST ANTOINE</v>
      </c>
      <c r="C1722" s="146">
        <f>_xlfn.XLOOKUP(A1722,bdd_V102[FINESS Géographique],bdd_V102[FINESS juridique],"")</f>
        <v>830014049</v>
      </c>
      <c r="D1722" t="str">
        <f>_xlfn.XLOOKUP(C1722,bdd_V102[FINESS juridique],bdd_V102[Raison sociale juridique],"")</f>
        <v>HOSPITALISATION A DOMICILE ST ANTOINE</v>
      </c>
      <c r="E1722" s="1" t="str">
        <f>_xlfn.XLOOKUP(C1722,bdd_V102[FINESS juridique],bdd_V102[[Région du FINESS juridique ]],"")</f>
        <v>PROVENCE-ALPES-CÔTE D'AZUR</v>
      </c>
      <c r="F1722" s="1">
        <f>SUMIFS(bdd_V102[Activité combinée],bdd_V102[FINESS Géographique],A1722)</f>
        <v>9302</v>
      </c>
      <c r="G1722" s="1" t="str">
        <f>_xlfn.XLOOKUP(A1722,bdd_V102[FINESS Géographique],bdd_V102[Validation prérequis SUN-ES],"")</f>
        <v>Oui</v>
      </c>
    </row>
    <row r="1723" spans="1:7">
      <c r="A1723" s="1">
        <v>830206397</v>
      </c>
      <c r="B1723" t="str">
        <f>_xlfn.XLOOKUP(A1723,bdd_V102[FINESS Géographique],bdd_V102[[Raison sociale ]],"")</f>
        <v>CENTRE EUROPEEN REEDUCATION DU SPORTIF</v>
      </c>
      <c r="C1723" s="146">
        <f>_xlfn.XLOOKUP(A1723,bdd_V102[FINESS Géographique],bdd_V102[FINESS juridique],"")</f>
        <v>830017893</v>
      </c>
      <c r="D1723" t="str">
        <f>_xlfn.XLOOKUP(C1723,bdd_V102[FINESS juridique],bdd_V102[Raison sociale juridique],"")</f>
        <v>CENTRE EUROPEEN REEDUCATION DU SPORTIF</v>
      </c>
      <c r="E1723" s="1" t="str">
        <f>_xlfn.XLOOKUP(C1723,bdd_V102[FINESS juridique],bdd_V102[[Région du FINESS juridique ]],"")</f>
        <v>PROVENCE-ALPES-CÔTE D'AZUR</v>
      </c>
      <c r="F1723" s="1">
        <f>SUMIFS(bdd_V102[Activité combinée],bdd_V102[FINESS Géographique],A1723)</f>
        <v>14628</v>
      </c>
      <c r="G1723" s="1" t="str">
        <f>_xlfn.XLOOKUP(A1723,bdd_V102[FINESS Géographique],bdd_V102[Validation prérequis SUN-ES],"")</f>
        <v>Non</v>
      </c>
    </row>
    <row r="1724" spans="1:7">
      <c r="A1724" s="1">
        <v>830100319</v>
      </c>
      <c r="B1724" t="str">
        <f>_xlfn.XLOOKUP(A1724,bdd_V102[FINESS Géographique],bdd_V102[[Raison sociale ]],"")</f>
        <v>POLYCLINIQUE LES FLEURS</v>
      </c>
      <c r="C1724" s="146">
        <f>_xlfn.XLOOKUP(A1724,bdd_V102[FINESS Géographique],bdd_V102[FINESS juridique],"")</f>
        <v>830020855</v>
      </c>
      <c r="D1724" t="str">
        <f>_xlfn.XLOOKUP(C1724,bdd_V102[FINESS juridique],bdd_V102[Raison sociale juridique],"")</f>
        <v>POLYCLINIQUE LES FLEURS</v>
      </c>
      <c r="E1724" s="1" t="str">
        <f>_xlfn.XLOOKUP(C1724,bdd_V102[FINESS juridique],bdd_V102[[Région du FINESS juridique ]],"")</f>
        <v>PROVENCE-ALPES-CÔTE D'AZUR</v>
      </c>
      <c r="F1724" s="1">
        <f>SUMIFS(bdd_V102[Activité combinée],bdd_V102[FINESS Géographique],A1724)</f>
        <v>56503.5</v>
      </c>
      <c r="G1724" s="1" t="str">
        <f>_xlfn.XLOOKUP(A1724,bdd_V102[FINESS Géographique],bdd_V102[Validation prérequis SUN-ES],"")</f>
        <v>Oui</v>
      </c>
    </row>
    <row r="1725" spans="1:7">
      <c r="A1725" s="1">
        <v>830000303</v>
      </c>
      <c r="B1725" t="str">
        <f>_xlfn.XLOOKUP(A1725,bdd_V102[FINESS Géographique],bdd_V102[[Raison sociale ]],"")</f>
        <v>HOPITAL LEON BERARD</v>
      </c>
      <c r="C1725" s="146">
        <f>_xlfn.XLOOKUP(A1725,bdd_V102[FINESS Géographique],bdd_V102[FINESS juridique],"")</f>
        <v>830100541</v>
      </c>
      <c r="D1725" t="str">
        <f>_xlfn.XLOOKUP(C1725,bdd_V102[FINESS juridique],bdd_V102[Raison sociale juridique],"")</f>
        <v>ASSOCIATION VAROISE HOP LEON BERARD</v>
      </c>
      <c r="E1725" s="1" t="str">
        <f>_xlfn.XLOOKUP(C1725,bdd_V102[FINESS juridique],bdd_V102[[Région du FINESS juridique ]],"")</f>
        <v>PROVENCE-ALPES-CÔTE D'AZUR</v>
      </c>
      <c r="F1725" s="1">
        <f>SUMIFS(bdd_V102[Activité combinée],bdd_V102[FINESS Géographique],A1725)</f>
        <v>40027.5</v>
      </c>
      <c r="G1725" s="1" t="str">
        <f>_xlfn.XLOOKUP(A1725,bdd_V102[FINESS Géographique],bdd_V102[Validation prérequis SUN-ES],"")</f>
        <v>Oui</v>
      </c>
    </row>
    <row r="1726" spans="1:7">
      <c r="A1726" s="1">
        <v>830200523</v>
      </c>
      <c r="B1726" t="str">
        <f>_xlfn.XLOOKUP(A1726,bdd_V102[FINESS Géographique],bdd_V102[[Raison sociale ]],"")</f>
        <v>POLYCLINIQUE MUTUALISTE MALARTIC</v>
      </c>
      <c r="C1726" s="146">
        <f>_xlfn.XLOOKUP(A1726,bdd_V102[FINESS Géographique],bdd_V102[FINESS juridique],"")</f>
        <v>830210084</v>
      </c>
      <c r="D1726" t="str">
        <f>_xlfn.XLOOKUP(C1726,bdd_V102[FINESS juridique],bdd_V102[Raison sociale juridique],"")</f>
        <v>MUTUELLES DE FRANCE DU VAR</v>
      </c>
      <c r="E1726" s="1" t="str">
        <f>_xlfn.XLOOKUP(C1726,bdd_V102[FINESS juridique],bdd_V102[[Région du FINESS juridique ]],"")</f>
        <v>PROVENCE-ALPES-CÔTE D'AZUR</v>
      </c>
      <c r="F1726" s="1">
        <f>SUMIFS(bdd_V102[Activité combinée],bdd_V102[FINESS Géographique],A1726)</f>
        <v>20562</v>
      </c>
      <c r="G1726" s="1" t="str">
        <f>_xlfn.XLOOKUP(A1726,bdd_V102[FINESS Géographique],bdd_V102[Validation prérequis SUN-ES],"")</f>
        <v>Oui</v>
      </c>
    </row>
    <row r="1727" spans="1:7">
      <c r="A1727" s="1">
        <v>840000285</v>
      </c>
      <c r="B1727" t="str">
        <f>_xlfn.XLOOKUP(A1727,bdd_V102[FINESS Géographique],bdd_V102[[Raison sociale ]],"")</f>
        <v>POLYCLINIQUE URBAIN V</v>
      </c>
      <c r="C1727" s="146">
        <f>_xlfn.XLOOKUP(A1727,bdd_V102[FINESS Géographique],bdd_V102[FINESS juridique],"")</f>
        <v>840000608</v>
      </c>
      <c r="D1727" t="str">
        <f>_xlfn.XLOOKUP(C1727,bdd_V102[FINESS juridique],bdd_V102[Raison sociale juridique],"")</f>
        <v>POLYCLINIQUE URBAIN V</v>
      </c>
      <c r="E1727" s="1" t="str">
        <f>_xlfn.XLOOKUP(C1727,bdd_V102[FINESS juridique],bdd_V102[[Région du FINESS juridique ]],"")</f>
        <v>PROVENCE-ALPES-CÔTE D'AZUR</v>
      </c>
      <c r="F1727" s="1">
        <f>SUMIFS(bdd_V102[Activité combinée],bdd_V102[FINESS Géographique],A1727)</f>
        <v>28199.5</v>
      </c>
      <c r="G1727" s="1" t="str">
        <f>_xlfn.XLOOKUP(A1727,bdd_V102[FINESS Géographique],bdd_V102[Validation prérequis SUN-ES],"")</f>
        <v>Oui</v>
      </c>
    </row>
    <row r="1728" spans="1:7">
      <c r="A1728" s="1">
        <v>840000327</v>
      </c>
      <c r="B1728" t="str">
        <f>_xlfn.XLOOKUP(A1728,bdd_V102[FINESS Géographique],bdd_V102[[Raison sociale ]],"")</f>
        <v>CENTRE CHIRURGICAL MONTAGARD</v>
      </c>
      <c r="C1728" s="146">
        <f>_xlfn.XLOOKUP(A1728,bdd_V102[FINESS Géographique],bdd_V102[FINESS juridique],"")</f>
        <v>840000640</v>
      </c>
      <c r="D1728" t="str">
        <f>_xlfn.XLOOKUP(C1728,bdd_V102[FINESS juridique],bdd_V102[Raison sociale juridique],"")</f>
        <v>CTRE CHIR MONTAGARD</v>
      </c>
      <c r="E1728" s="1" t="str">
        <f>_xlfn.XLOOKUP(C1728,bdd_V102[FINESS juridique],bdd_V102[[Région du FINESS juridique ]],"")</f>
        <v>PROVENCE-ALPES-CÔTE D'AZUR</v>
      </c>
      <c r="F1728" s="1">
        <f>SUMIFS(bdd_V102[Activité combinée],bdd_V102[FINESS Géographique],A1728)</f>
        <v>7885.5</v>
      </c>
      <c r="G1728" s="1" t="str">
        <f>_xlfn.XLOOKUP(A1728,bdd_V102[FINESS Géographique],bdd_V102[Validation prérequis SUN-ES],"")</f>
        <v>Oui</v>
      </c>
    </row>
    <row r="1729" spans="1:7">
      <c r="A1729" s="1">
        <v>840000350</v>
      </c>
      <c r="B1729" t="str">
        <f>_xlfn.XLOOKUP(A1729,bdd_V102[FINESS Géographique],bdd_V102[[Raison sociale ]],"")</f>
        <v>INSTITUT SAINTE CATHERINE</v>
      </c>
      <c r="C1729" s="146">
        <f>_xlfn.XLOOKUP(A1729,bdd_V102[FINESS Géographique],bdd_V102[FINESS juridique],"")</f>
        <v>840000657</v>
      </c>
      <c r="D1729" t="str">
        <f>_xlfn.XLOOKUP(C1729,bdd_V102[FINESS juridique],bdd_V102[Raison sociale juridique],"")</f>
        <v>ASSOCIATION INSTITUT SAINTE CATHERINE</v>
      </c>
      <c r="E1729" s="1" t="str">
        <f>_xlfn.XLOOKUP(C1729,bdd_V102[FINESS juridique],bdd_V102[[Région du FINESS juridique ]],"")</f>
        <v>PROVENCE-ALPES-CÔTE D'AZUR</v>
      </c>
      <c r="F1729" s="1">
        <f>SUMIFS(bdd_V102[Activité combinée],bdd_V102[FINESS Géographique],A1729)</f>
        <v>64387</v>
      </c>
      <c r="G1729" s="1" t="str">
        <f>_xlfn.XLOOKUP(A1729,bdd_V102[FINESS Géographique],bdd_V102[Validation prérequis SUN-ES],"")</f>
        <v>Oui</v>
      </c>
    </row>
    <row r="1730" spans="1:7">
      <c r="A1730" s="1">
        <v>840000400</v>
      </c>
      <c r="B1730" t="str">
        <f>_xlfn.XLOOKUP(A1730,bdd_V102[FINESS Géographique],bdd_V102[[Raison sociale ]],"")</f>
        <v>SYNERGIA LUBERON</v>
      </c>
      <c r="C1730" s="146">
        <f>_xlfn.XLOOKUP(A1730,bdd_V102[FINESS Géographique],bdd_V102[FINESS juridique],"")</f>
        <v>840000673</v>
      </c>
      <c r="D1730" t="str">
        <f>_xlfn.XLOOKUP(C1730,bdd_V102[FINESS juridique],bdd_V102[Raison sociale juridique],"")</f>
        <v>SYNERGIA LUBERON</v>
      </c>
      <c r="E1730" s="1" t="str">
        <f>_xlfn.XLOOKUP(C1730,bdd_V102[FINESS juridique],bdd_V102[[Région du FINESS juridique ]],"")</f>
        <v>PROVENCE-ALPES-CÔTE D'AZUR</v>
      </c>
      <c r="F1730" s="1">
        <f>SUMIFS(bdd_V102[Activité combinée],bdd_V102[FINESS Géographique],A1730)</f>
        <v>13730.5</v>
      </c>
      <c r="G1730" s="1" t="str">
        <f>_xlfn.XLOOKUP(A1730,bdd_V102[FINESS Géographique],bdd_V102[Validation prérequis SUN-ES],"")</f>
        <v>Non</v>
      </c>
    </row>
    <row r="1731" spans="1:7">
      <c r="A1731" s="1">
        <v>840000509</v>
      </c>
      <c r="B1731" t="str">
        <f>_xlfn.XLOOKUP(A1731,bdd_V102[FINESS Géographique],bdd_V102[[Raison sociale ]],"")</f>
        <v>CLINIQUE SAINT DIDIER</v>
      </c>
      <c r="C1731" s="146">
        <f>_xlfn.XLOOKUP(A1731,bdd_V102[FINESS Géographique],bdd_V102[FINESS juridique],"")</f>
        <v>840000707</v>
      </c>
      <c r="D1731" t="str">
        <f>_xlfn.XLOOKUP(C1731,bdd_V102[FINESS juridique],bdd_V102[Raison sociale juridique],"")</f>
        <v>CLINIQUE SAINT DIDIER</v>
      </c>
      <c r="E1731" s="1" t="str">
        <f>_xlfn.XLOOKUP(C1731,bdd_V102[FINESS juridique],bdd_V102[[Région du FINESS juridique ]],"")</f>
        <v>PROVENCE-ALPES-CÔTE D'AZUR</v>
      </c>
      <c r="F1731" s="1">
        <f>SUMIFS(bdd_V102[Activité combinée],bdd_V102[FINESS Géographique],A1731)</f>
        <v>17498.5</v>
      </c>
      <c r="G1731" s="1" t="str">
        <f>_xlfn.XLOOKUP(A1731,bdd_V102[FINESS Géographique],bdd_V102[Validation prérequis SUN-ES],"")</f>
        <v>Oui</v>
      </c>
    </row>
    <row r="1732" spans="1:7">
      <c r="A1732" s="1">
        <v>840011043</v>
      </c>
      <c r="B1732" t="str">
        <f>_xlfn.XLOOKUP(A1732,bdd_V102[FINESS Géographique],bdd_V102[[Raison sociale ]],"")</f>
        <v>ATIR CENTRE D'HEMODIALYSE AVIGNON</v>
      </c>
      <c r="C1732" s="146">
        <f>_xlfn.XLOOKUP(A1732,bdd_V102[FINESS Géographique],bdd_V102[FINESS juridique],"")</f>
        <v>840002844</v>
      </c>
      <c r="D1732" t="str">
        <f>_xlfn.XLOOKUP(C1732,bdd_V102[FINESS juridique],bdd_V102[Raison sociale juridique],"")</f>
        <v>ATIR</v>
      </c>
      <c r="E1732" s="1" t="str">
        <f>_xlfn.XLOOKUP(C1732,bdd_V102[FINESS juridique],bdd_V102[[Région du FINESS juridique ]],"")</f>
        <v>PROVENCE-ALPES-CÔTE D'AZUR</v>
      </c>
      <c r="F1732" s="1">
        <f>SUMIFS(bdd_V102[Activité combinée],bdd_V102[FINESS Géographique],A1732)</f>
        <v>14538</v>
      </c>
      <c r="G1732" s="1" t="str">
        <f>_xlfn.XLOOKUP(A1732,bdd_V102[FINESS Géographique],bdd_V102[Validation prérequis SUN-ES],"")</f>
        <v>Non</v>
      </c>
    </row>
    <row r="1733" spans="1:7">
      <c r="A1733" s="1">
        <v>840017222</v>
      </c>
      <c r="B1733" t="str">
        <f>_xlfn.XLOOKUP(A1733,bdd_V102[FINESS Géographique],bdd_V102[[Raison sociale ]],"")</f>
        <v>ATIR CENTRE D'HEMODIALYSE CARPENTRAS</v>
      </c>
      <c r="C1733" s="146">
        <f>_xlfn.XLOOKUP(A1733,bdd_V102[FINESS Géographique],bdd_V102[FINESS juridique],"")</f>
        <v>840002844</v>
      </c>
      <c r="D1733" t="str">
        <f>_xlfn.XLOOKUP(C1733,bdd_V102[FINESS juridique],bdd_V102[Raison sociale juridique],"")</f>
        <v>ATIR</v>
      </c>
      <c r="E1733" s="1" t="str">
        <f>_xlfn.XLOOKUP(C1733,bdd_V102[FINESS juridique],bdd_V102[[Région du FINESS juridique ]],"")</f>
        <v>PROVENCE-ALPES-CÔTE D'AZUR</v>
      </c>
      <c r="F1733" s="1">
        <f>SUMIFS(bdd_V102[Activité combinée],bdd_V102[FINESS Géographique],A1733)</f>
        <v>9195.5</v>
      </c>
      <c r="G1733" s="1" t="str">
        <f>_xlfn.XLOOKUP(A1733,bdd_V102[FINESS Géographique],bdd_V102[Validation prérequis SUN-ES],"")</f>
        <v>Non</v>
      </c>
    </row>
    <row r="1734" spans="1:7">
      <c r="A1734" s="1">
        <v>840017461</v>
      </c>
      <c r="B1734" t="str">
        <f>_xlfn.XLOOKUP(A1734,bdd_V102[FINESS Géographique],bdd_V102[[Raison sociale ]],"")</f>
        <v>ATIR CTRE D'HEMODIALYSE ORANGE SITE CH</v>
      </c>
      <c r="C1734" s="146">
        <f>_xlfn.XLOOKUP(A1734,bdd_V102[FINESS Géographique],bdd_V102[FINESS juridique],"")</f>
        <v>840002844</v>
      </c>
      <c r="D1734" t="str">
        <f>_xlfn.XLOOKUP(C1734,bdd_V102[FINESS juridique],bdd_V102[Raison sociale juridique],"")</f>
        <v>ATIR</v>
      </c>
      <c r="E1734" s="1" t="str">
        <f>_xlfn.XLOOKUP(C1734,bdd_V102[FINESS juridique],bdd_V102[[Région du FINESS juridique ]],"")</f>
        <v>PROVENCE-ALPES-CÔTE D'AZUR</v>
      </c>
      <c r="F1734" s="1">
        <f>SUMIFS(bdd_V102[Activité combinée],bdd_V102[FINESS Géographique],A1734)</f>
        <v>8650</v>
      </c>
      <c r="G1734" s="1" t="str">
        <f>_xlfn.XLOOKUP(A1734,bdd_V102[FINESS Géographique],bdd_V102[Validation prérequis SUN-ES],"")</f>
        <v>Non</v>
      </c>
    </row>
    <row r="1735" spans="1:7">
      <c r="A1735" s="1">
        <v>840018774</v>
      </c>
      <c r="B1735" t="str">
        <f>_xlfn.XLOOKUP(A1735,bdd_V102[FINESS Géographique],bdd_V102[[Raison sociale ]],"")</f>
        <v>ATIR UDM CAVAILLON SITE SYNERGIA LUB</v>
      </c>
      <c r="C1735" s="146">
        <f>_xlfn.XLOOKUP(A1735,bdd_V102[FINESS Géographique],bdd_V102[FINESS juridique],"")</f>
        <v>840002844</v>
      </c>
      <c r="D1735" t="str">
        <f>_xlfn.XLOOKUP(C1735,bdd_V102[FINESS juridique],bdd_V102[Raison sociale juridique],"")</f>
        <v>ATIR</v>
      </c>
      <c r="E1735" s="1" t="str">
        <f>_xlfn.XLOOKUP(C1735,bdd_V102[FINESS juridique],bdd_V102[[Région du FINESS juridique ]],"")</f>
        <v>PROVENCE-ALPES-CÔTE D'AZUR</v>
      </c>
      <c r="F1735" s="1">
        <f>SUMIFS(bdd_V102[Activité combinée],bdd_V102[FINESS Géographique],A1735)</f>
        <v>3107</v>
      </c>
      <c r="G1735" s="1" t="str">
        <f>_xlfn.XLOOKUP(A1735,bdd_V102[FINESS Géographique],bdd_V102[Validation prérequis SUN-ES],"")</f>
        <v>Non</v>
      </c>
    </row>
    <row r="1736" spans="1:7">
      <c r="A1736" s="1">
        <v>840011340</v>
      </c>
      <c r="B1736" t="str">
        <f>_xlfn.XLOOKUP(A1736,bdd_V102[FINESS Géographique],bdd_V102[[Raison sociale ]],"")</f>
        <v>HADAR</v>
      </c>
      <c r="C1736" s="146">
        <f>_xlfn.XLOOKUP(A1736,bdd_V102[FINESS Géographique],bdd_V102[FINESS juridique],"")</f>
        <v>840003164</v>
      </c>
      <c r="D1736" t="str">
        <f>_xlfn.XLOOKUP(C1736,bdd_V102[FINESS juridique],bdd_V102[Raison sociale juridique],"")</f>
        <v>HADAR</v>
      </c>
      <c r="E1736" s="1" t="str">
        <f>_xlfn.XLOOKUP(C1736,bdd_V102[FINESS juridique],bdd_V102[[Région du FINESS juridique ]],"")</f>
        <v>PROVENCE-ALPES-CÔTE D'AZUR</v>
      </c>
      <c r="F1736" s="1">
        <f>SUMIFS(bdd_V102[Activité combinée],bdd_V102[FINESS Géographique],A1736)</f>
        <v>20677</v>
      </c>
      <c r="G1736" s="1" t="str">
        <f>_xlfn.XLOOKUP(A1736,bdd_V102[FINESS Géographique],bdd_V102[Validation prérequis SUN-ES],"")</f>
        <v>Oui</v>
      </c>
    </row>
    <row r="1737" spans="1:7">
      <c r="A1737" s="1">
        <v>840000467</v>
      </c>
      <c r="B1737" t="str">
        <f>_xlfn.XLOOKUP(A1737,bdd_V102[FINESS Géographique],bdd_V102[[Raison sociale ]],"")</f>
        <v>CLINIQUE D'ORANGE</v>
      </c>
      <c r="C1737" s="146">
        <f>_xlfn.XLOOKUP(A1737,bdd_V102[FINESS Géographique],bdd_V102[FINESS juridique],"")</f>
        <v>840003651</v>
      </c>
      <c r="D1737" t="str">
        <f>_xlfn.XLOOKUP(C1737,bdd_V102[FINESS juridique],bdd_V102[Raison sociale juridique],"")</f>
        <v>CLINIQUE D'ORANGE GROUPE ELSAN</v>
      </c>
      <c r="E1737" s="1" t="str">
        <f>_xlfn.XLOOKUP(C1737,bdd_V102[FINESS juridique],bdd_V102[[Région du FINESS juridique ]],"")</f>
        <v>PROVENCE-ALPES-CÔTE D'AZUR</v>
      </c>
      <c r="F1737" s="1">
        <f>SUMIFS(bdd_V102[Activité combinée],bdd_V102[FINESS Géographique],A1737)</f>
        <v>14929.5</v>
      </c>
      <c r="G1737" s="1" t="str">
        <f>_xlfn.XLOOKUP(A1737,bdd_V102[FINESS Géographique],bdd_V102[Validation prérequis SUN-ES],"")</f>
        <v>Oui</v>
      </c>
    </row>
    <row r="1738" spans="1:7">
      <c r="A1738" s="1">
        <v>840013312</v>
      </c>
      <c r="B1738" t="str">
        <f>_xlfn.XLOOKUP(A1738,bdd_V102[FINESS Géographique],bdd_V102[[Raison sociale ]],"")</f>
        <v>CLINIQUE RHONE DURANCE</v>
      </c>
      <c r="C1738" s="146">
        <f>_xlfn.XLOOKUP(A1738,bdd_V102[FINESS Géographique],bdd_V102[FINESS juridique],"")</f>
        <v>840003685</v>
      </c>
      <c r="D1738" t="str">
        <f>_xlfn.XLOOKUP(C1738,bdd_V102[FINESS juridique],bdd_V102[Raison sociale juridique],"")</f>
        <v>CLINIQUE RHONE DURANCE</v>
      </c>
      <c r="E1738" s="1" t="str">
        <f>_xlfn.XLOOKUP(C1738,bdd_V102[FINESS juridique],bdd_V102[[Région du FINESS juridique ]],"")</f>
        <v>PROVENCE-ALPES-CÔTE D'AZUR</v>
      </c>
      <c r="F1738" s="1">
        <f>SUMIFS(bdd_V102[Activité combinée],bdd_V102[FINESS Géographique],A1738)</f>
        <v>37685.5</v>
      </c>
      <c r="G1738" s="1" t="str">
        <f>_xlfn.XLOOKUP(A1738,bdd_V102[FINESS Géographique],bdd_V102[Validation prérequis SUN-ES],"")</f>
        <v>Oui</v>
      </c>
    </row>
    <row r="1739" spans="1:7">
      <c r="A1739" s="1">
        <v>840013445</v>
      </c>
      <c r="B1739" t="str">
        <f>_xlfn.XLOOKUP(A1739,bdd_V102[FINESS Géographique],bdd_V102[[Raison sociale ]],"")</f>
        <v>CLINIQUE FONTVERT</v>
      </c>
      <c r="C1739" s="146">
        <f>_xlfn.XLOOKUP(A1739,bdd_V102[FINESS Géographique],bdd_V102[FINESS juridique],"")</f>
        <v>840014658</v>
      </c>
      <c r="D1739" t="str">
        <f>_xlfn.XLOOKUP(C1739,bdd_V102[FINESS juridique],bdd_V102[Raison sociale juridique],"")</f>
        <v>CLINIQUE FONTVERT</v>
      </c>
      <c r="E1739" s="1" t="str">
        <f>_xlfn.XLOOKUP(C1739,bdd_V102[FINESS juridique],bdd_V102[[Région du FINESS juridique ]],"")</f>
        <v>PROVENCE-ALPES-CÔTE D'AZUR</v>
      </c>
      <c r="F1739" s="1">
        <f>SUMIFS(bdd_V102[Activité combinée],bdd_V102[FINESS Géographique],A1739)</f>
        <v>29407.5</v>
      </c>
      <c r="G1739" s="1" t="str">
        <f>_xlfn.XLOOKUP(A1739,bdd_V102[FINESS Géographique],bdd_V102[Validation prérequis SUN-ES],"")</f>
        <v>Oui</v>
      </c>
    </row>
    <row r="1740" spans="1:7">
      <c r="A1740" s="1">
        <v>840017172</v>
      </c>
      <c r="B1740" t="str">
        <f>_xlfn.XLOOKUP(A1740,bdd_V102[FINESS Géographique],bdd_V102[[Raison sociale ]],"")</f>
        <v>SYNERGIA VENTOUX</v>
      </c>
      <c r="C1740" s="146">
        <f>_xlfn.XLOOKUP(A1740,bdd_V102[FINESS Géographique],bdd_V102[FINESS juridique],"")</f>
        <v>840017164</v>
      </c>
      <c r="D1740" t="str">
        <f>_xlfn.XLOOKUP(C1740,bdd_V102[FINESS juridique],bdd_V102[Raison sociale juridique],"")</f>
        <v>SYNERGIA VENTOUX</v>
      </c>
      <c r="E1740" s="1" t="str">
        <f>_xlfn.XLOOKUP(C1740,bdd_V102[FINESS juridique],bdd_V102[[Région du FINESS juridique ]],"")</f>
        <v>PROVENCE-ALPES-CÔTE D'AZUR</v>
      </c>
      <c r="F1740" s="1">
        <f>SUMIFS(bdd_V102[Activité combinée],bdd_V102[FINESS Géographique],A1740)</f>
        <v>22298</v>
      </c>
      <c r="G1740" s="1" t="str">
        <f>_xlfn.XLOOKUP(A1740,bdd_V102[FINESS Géographique],bdd_V102[Validation prérequis SUN-ES],"")</f>
        <v>Oui</v>
      </c>
    </row>
    <row r="1741" spans="1:7">
      <c r="A1741" s="1">
        <v>840017214</v>
      </c>
      <c r="B1741" t="str">
        <f>_xlfn.XLOOKUP(A1741,bdd_V102[FINESS Géographique],bdd_V102[[Raison sociale ]],"")</f>
        <v>CLINIQUE MONT VENTOUX</v>
      </c>
      <c r="C1741" s="146">
        <f>_xlfn.XLOOKUP(A1741,bdd_V102[FINESS Géographique],bdd_V102[FINESS juridique],"")</f>
        <v>840018667</v>
      </c>
      <c r="D1741" t="str">
        <f>_xlfn.XLOOKUP(C1741,bdd_V102[FINESS juridique],bdd_V102[Raison sociale juridique],"")</f>
        <v>CLINIQUE MONT VENTOUX</v>
      </c>
      <c r="E1741" s="1" t="str">
        <f>_xlfn.XLOOKUP(C1741,bdd_V102[FINESS juridique],bdd_V102[[Région du FINESS juridique ]],"")</f>
        <v>PROVENCE-ALPES-CÔTE D'AZUR</v>
      </c>
      <c r="F1741" s="1">
        <f>SUMIFS(bdd_V102[Activité combinée],bdd_V102[FINESS Géographique],A1741)</f>
        <v>16267</v>
      </c>
      <c r="G1741" s="1" t="str">
        <f>_xlfn.XLOOKUP(A1741,bdd_V102[FINESS Géographique],bdd_V102[Validation prérequis SUN-ES],"")</f>
        <v>Oui</v>
      </c>
    </row>
    <row r="1742" spans="1:7">
      <c r="A1742" s="1">
        <v>840019079</v>
      </c>
      <c r="B1742" t="str">
        <f>_xlfn.XLOOKUP(A1742,bdd_V102[FINESS Géographique],bdd_V102[[Raison sociale ]],"")</f>
        <v>GCS UNITE SENOLOGIQUE DU VENTOUX</v>
      </c>
      <c r="C1742" s="146">
        <f>_xlfn.XLOOKUP(A1742,bdd_V102[FINESS Géographique],bdd_V102[FINESS juridique],"")</f>
        <v>840019053</v>
      </c>
      <c r="D1742" t="str">
        <f>_xlfn.XLOOKUP(C1742,bdd_V102[FINESS juridique],bdd_V102[Raison sociale juridique],"")</f>
        <v>GCS UNITE SENOLOGIQUE VENTOUX</v>
      </c>
      <c r="E1742" s="1" t="str">
        <f>_xlfn.XLOOKUP(C1742,bdd_V102[FINESS juridique],bdd_V102[[Région du FINESS juridique ]],"")</f>
        <v>PROVENCE-ALPES-CÔTE D'AZUR</v>
      </c>
      <c r="F1742" s="1">
        <f>SUMIFS(bdd_V102[Activité combinée],bdd_V102[FINESS Géographique],A1742)</f>
        <v>205.5</v>
      </c>
      <c r="G1742" s="1" t="str">
        <f>_xlfn.XLOOKUP(A1742,bdd_V102[FINESS Géographique],bdd_V102[Validation prérequis SUN-ES],"")</f>
        <v>Non</v>
      </c>
    </row>
    <row r="1743" spans="1:7">
      <c r="A1743" s="1">
        <v>850006008</v>
      </c>
      <c r="B1743" t="str">
        <f>_xlfn.XLOOKUP(A1743,bdd_V102[FINESS Géographique],bdd_V102[[Raison sociale ]],"")</f>
        <v>HAD DE VENDEE</v>
      </c>
      <c r="C1743" s="146">
        <f>_xlfn.XLOOKUP(A1743,bdd_V102[FINESS Géographique],bdd_V102[FINESS juridique],"")</f>
        <v>850005968</v>
      </c>
      <c r="D1743" t="str">
        <f>_xlfn.XLOOKUP(C1743,bdd_V102[FINESS juridique],bdd_V102[Raison sociale juridique],"")</f>
        <v>ASSOCIA.  HOPITAL A DOMICILE DE VENDEE</v>
      </c>
      <c r="E1743" s="1" t="str">
        <f>_xlfn.XLOOKUP(C1743,bdd_V102[FINESS juridique],bdd_V102[[Région du FINESS juridique ]],"")</f>
        <v>PAYS DE LA LOIRE</v>
      </c>
      <c r="F1743" s="1">
        <f>SUMIFS(bdd_V102[Activité combinée],bdd_V102[FINESS Géographique],A1743)</f>
        <v>43312</v>
      </c>
      <c r="G1743" s="1" t="str">
        <f>_xlfn.XLOOKUP(A1743,bdd_V102[FINESS Géographique],bdd_V102[Validation prérequis SUN-ES],"")</f>
        <v>Oui</v>
      </c>
    </row>
    <row r="1744" spans="1:7">
      <c r="A1744" s="1">
        <v>850000118</v>
      </c>
      <c r="B1744" t="str">
        <f>_xlfn.XLOOKUP(A1744,bdd_V102[FINESS Géographique],bdd_V102[[Raison sociale ]],"")</f>
        <v>CLINIQUE SAINT CHARLES</v>
      </c>
      <c r="C1744" s="146">
        <f>_xlfn.XLOOKUP(A1744,bdd_V102[FINESS Géographique],bdd_V102[FINESS juridique],"")</f>
        <v>850013244</v>
      </c>
      <c r="D1744" t="str">
        <f>_xlfn.XLOOKUP(C1744,bdd_V102[FINESS juridique],bdd_V102[Raison sociale juridique],"")</f>
        <v>CLINIQUE SAINT CHARLES</v>
      </c>
      <c r="E1744" s="1" t="str">
        <f>_xlfn.XLOOKUP(C1744,bdd_V102[FINESS juridique],bdd_V102[[Région du FINESS juridique ]],"")</f>
        <v>PAYS DE LA LOIRE</v>
      </c>
      <c r="F1744" s="1">
        <f>SUMIFS(bdd_V102[Activité combinée],bdd_V102[FINESS Géographique],A1744)</f>
        <v>57025</v>
      </c>
      <c r="G1744" s="1" t="str">
        <f>_xlfn.XLOOKUP(A1744,bdd_V102[FINESS Géographique],bdd_V102[Validation prérequis SUN-ES],"")</f>
        <v>Oui</v>
      </c>
    </row>
    <row r="1745" spans="1:7">
      <c r="A1745" s="1">
        <v>850000134</v>
      </c>
      <c r="B1745" t="str">
        <f>_xlfn.XLOOKUP(A1745,bdd_V102[FINESS Géographique],bdd_V102[[Raison sociale ]],"")</f>
        <v>CLINIQUE CHIRURGICALE PORTE OCEANE</v>
      </c>
      <c r="C1745" s="146">
        <f>_xlfn.XLOOKUP(A1745,bdd_V102[FINESS Géographique],bdd_V102[FINESS juridique],"")</f>
        <v>850013269</v>
      </c>
      <c r="D1745" t="str">
        <f>_xlfn.XLOOKUP(C1745,bdd_V102[FINESS juridique],bdd_V102[Raison sociale juridique],"")</f>
        <v>SA CLINIQUE CHIRURGICALE PORTE OCEANE</v>
      </c>
      <c r="E1745" s="1" t="str">
        <f>_xlfn.XLOOKUP(C1745,bdd_V102[FINESS juridique],bdd_V102[[Région du FINESS juridique ]],"")</f>
        <v>PAYS DE LA LOIRE</v>
      </c>
      <c r="F1745" s="1">
        <f>SUMIFS(bdd_V102[Activité combinée],bdd_V102[FINESS Géographique],A1745)</f>
        <v>24727.5</v>
      </c>
      <c r="G1745" s="1" t="str">
        <f>_xlfn.XLOOKUP(A1745,bdd_V102[FINESS Géographique],bdd_V102[Validation prérequis SUN-ES],"")</f>
        <v>Oui</v>
      </c>
    </row>
    <row r="1746" spans="1:7">
      <c r="A1746" s="1">
        <v>850000126</v>
      </c>
      <c r="B1746" t="str">
        <f>_xlfn.XLOOKUP(A1746,bdd_V102[FINESS Géographique],bdd_V102[[Raison sociale ]],"")</f>
        <v>CLINIQUE SUD VENDEE</v>
      </c>
      <c r="C1746" s="146">
        <f>_xlfn.XLOOKUP(A1746,bdd_V102[FINESS Géographique],bdd_V102[FINESS juridique],"")</f>
        <v>850022948</v>
      </c>
      <c r="D1746" t="str">
        <f>_xlfn.XLOOKUP(C1746,bdd_V102[FINESS juridique],bdd_V102[Raison sociale juridique],"")</f>
        <v>S.A. CLINIQUE SUD VENDEE</v>
      </c>
      <c r="E1746" s="1" t="str">
        <f>_xlfn.XLOOKUP(C1746,bdd_V102[FINESS juridique],bdd_V102[[Région du FINESS juridique ]],"")</f>
        <v>PAYS DE LA LOIRE</v>
      </c>
      <c r="F1746" s="1">
        <f>SUMIFS(bdd_V102[Activité combinée],bdd_V102[FINESS Géographique],A1746)</f>
        <v>17025.5</v>
      </c>
      <c r="G1746" s="1" t="str">
        <f>_xlfn.XLOOKUP(A1746,bdd_V102[FINESS Géographique],bdd_V102[Validation prérequis SUN-ES],"")</f>
        <v>Oui</v>
      </c>
    </row>
    <row r="1747" spans="1:7">
      <c r="A1747" s="1">
        <v>850000357</v>
      </c>
      <c r="B1747" t="str">
        <f>_xlfn.XLOOKUP(A1747,bdd_V102[FINESS Géographique],bdd_V102[[Raison sociale ]],"")</f>
        <v>SSR VILLA NOTRE DAME</v>
      </c>
      <c r="C1747" s="146">
        <f>_xlfn.XLOOKUP(A1747,bdd_V102[FINESS Géographique],bdd_V102[FINESS juridique],"")</f>
        <v>850026378</v>
      </c>
      <c r="D1747" t="str">
        <f>_xlfn.XLOOKUP(C1747,bdd_V102[FINESS juridique],bdd_V102[Raison sociale juridique],"")</f>
        <v>UNION GESTIONNAIRE VILLA NOTRE DAME</v>
      </c>
      <c r="E1747" s="1" t="str">
        <f>_xlfn.XLOOKUP(C1747,bdd_V102[FINESS juridique],bdd_V102[[Région du FINESS juridique ]],"")</f>
        <v>PAYS DE LA LOIRE</v>
      </c>
      <c r="F1747" s="1">
        <f>SUMIFS(bdd_V102[Activité combinée],bdd_V102[FINESS Géographique],A1747)</f>
        <v>13422</v>
      </c>
      <c r="G1747" s="1" t="str">
        <f>_xlfn.XLOOKUP(A1747,bdd_V102[FINESS Géographique],bdd_V102[Validation prérequis SUN-ES],"")</f>
        <v>Oui</v>
      </c>
    </row>
    <row r="1748" spans="1:7">
      <c r="A1748" s="1">
        <v>860780568</v>
      </c>
      <c r="B1748" t="str">
        <f>_xlfn.XLOOKUP(A1748,bdd_V102[FINESS Géographique],bdd_V102[[Raison sociale ]],"")</f>
        <v>CLINIQUE DU FIEF DE GRIMOIRE</v>
      </c>
      <c r="C1748" s="146">
        <f>_xlfn.XLOOKUP(A1748,bdd_V102[FINESS Géographique],bdd_V102[FINESS juridique],"")</f>
        <v>860000140</v>
      </c>
      <c r="D1748" t="str">
        <f>_xlfn.XLOOKUP(C1748,bdd_V102[FINESS juridique],bdd_V102[Raison sociale juridique],"")</f>
        <v>S.A.E. CLINIQUE FIEF DE GRIMOIRE</v>
      </c>
      <c r="E1748" s="1" t="str">
        <f>_xlfn.XLOOKUP(C1748,bdd_V102[FINESS juridique],bdd_V102[[Région du FINESS juridique ]],"")</f>
        <v>NOUVELLE-AQUITAINE</v>
      </c>
      <c r="F1748" s="1">
        <f>SUMIFS(bdd_V102[Activité combinée],bdd_V102[FINESS Géographique],A1748)</f>
        <v>19127</v>
      </c>
      <c r="G1748" s="1" t="str">
        <f>_xlfn.XLOOKUP(A1748,bdd_V102[FINESS Géographique],bdd_V102[Validation prérequis SUN-ES],"")</f>
        <v>Oui</v>
      </c>
    </row>
    <row r="1749" spans="1:7">
      <c r="A1749" s="1">
        <v>860790419</v>
      </c>
      <c r="B1749" t="str">
        <f>_xlfn.XLOOKUP(A1749,bdd_V102[FINESS Géographique],bdd_V102[[Raison sociale ]],"")</f>
        <v>CLINIQUE ST CHARLES - MAIS. DE CONVAL.</v>
      </c>
      <c r="C1749" s="146">
        <f>_xlfn.XLOOKUP(A1749,bdd_V102[FINESS Géographique],bdd_V102[FINESS juridique],"")</f>
        <v>860003110</v>
      </c>
      <c r="D1749" t="str">
        <f>_xlfn.XLOOKUP(C1749,bdd_V102[FINESS juridique],bdd_V102[Raison sociale juridique],"")</f>
        <v>S.A.R.L. "LA GIBAUDERIE"</v>
      </c>
      <c r="E1749" s="1" t="str">
        <f>_xlfn.XLOOKUP(C1749,bdd_V102[FINESS juridique],bdd_V102[[Région du FINESS juridique ]],"")</f>
        <v>NOUVELLE-AQUITAINE</v>
      </c>
      <c r="F1749" s="1">
        <f>SUMIFS(bdd_V102[Activité combinée],bdd_V102[FINESS Géographique],A1749)</f>
        <v>12548.5</v>
      </c>
      <c r="G1749" s="1" t="str">
        <f>_xlfn.XLOOKUP(A1749,bdd_V102[FINESS Géographique],bdd_V102[Validation prérequis SUN-ES],"")</f>
        <v>Oui</v>
      </c>
    </row>
    <row r="1750" spans="1:7">
      <c r="A1750" s="1">
        <v>860008929</v>
      </c>
      <c r="B1750" t="str">
        <f>_xlfn.XLOOKUP(A1750,bdd_V102[FINESS Géographique],bdd_V102[[Raison sociale ]],"")</f>
        <v>H.A.D. DE POITIERS</v>
      </c>
      <c r="C1750" s="146">
        <f>_xlfn.XLOOKUP(A1750,bdd_V102[FINESS Géographique],bdd_V102[FINESS juridique],"")</f>
        <v>860008879</v>
      </c>
      <c r="D1750" t="str">
        <f>_xlfn.XLOOKUP(C1750,bdd_V102[FINESS juridique],bdd_V102[Raison sociale juridique],"")</f>
        <v>SAS HAD DE POITIERS</v>
      </c>
      <c r="E1750" s="1" t="str">
        <f>_xlfn.XLOOKUP(C1750,bdd_V102[FINESS juridique],bdd_V102[[Région du FINESS juridique ]],"")</f>
        <v>NOUVELLE-AQUITAINE</v>
      </c>
      <c r="F1750" s="1">
        <f>SUMIFS(bdd_V102[Activité combinée],bdd_V102[FINESS Géographique],A1750)</f>
        <v>17088.5</v>
      </c>
      <c r="G1750" s="1" t="str">
        <f>_xlfn.XLOOKUP(A1750,bdd_V102[FINESS Géographique],bdd_V102[Validation prérequis SUN-ES],"")</f>
        <v>Oui</v>
      </c>
    </row>
    <row r="1751" spans="1:7">
      <c r="A1751" s="1">
        <v>860010321</v>
      </c>
      <c r="B1751" t="str">
        <f>_xlfn.XLOOKUP(A1751,bdd_V102[FINESS Géographique],bdd_V102[[Raison sociale ]],"")</f>
        <v>POLYCLINIQUE DE POITIERS</v>
      </c>
      <c r="C1751" s="146">
        <f>_xlfn.XLOOKUP(A1751,bdd_V102[FINESS Géographique],bdd_V102[FINESS juridique],"")</f>
        <v>860010313</v>
      </c>
      <c r="D1751" t="str">
        <f>_xlfn.XLOOKUP(C1751,bdd_V102[FINESS juridique],bdd_V102[Raison sociale juridique],"")</f>
        <v>SA POLYCLINIQUE DE POITIERS</v>
      </c>
      <c r="E1751" s="1" t="str">
        <f>_xlfn.XLOOKUP(C1751,bdd_V102[FINESS juridique],bdd_V102[[Région du FINESS juridique ]],"")</f>
        <v>NOUVELLE-AQUITAINE</v>
      </c>
      <c r="F1751" s="1">
        <f>SUMIFS(bdd_V102[Activité combinée],bdd_V102[FINESS Géographique],A1751)</f>
        <v>47578.5</v>
      </c>
      <c r="G1751" s="1" t="str">
        <f>_xlfn.XLOOKUP(A1751,bdd_V102[FINESS Géographique],bdd_V102[Validation prérequis SUN-ES],"")</f>
        <v>Oui</v>
      </c>
    </row>
    <row r="1752" spans="1:7">
      <c r="A1752" s="1">
        <v>860780311</v>
      </c>
      <c r="B1752" t="str">
        <f>_xlfn.XLOOKUP(A1752,bdd_V102[FINESS Géographique],bdd_V102[[Raison sociale ]],"")</f>
        <v>CLINIQUE DE CHATELLERAULT</v>
      </c>
      <c r="C1752" s="146">
        <f>_xlfn.XLOOKUP(A1752,bdd_V102[FINESS Géographique],bdd_V102[FINESS juridique],"")</f>
        <v>860010750</v>
      </c>
      <c r="D1752" t="str">
        <f>_xlfn.XLOOKUP(C1752,bdd_V102[FINESS juridique],bdd_V102[Raison sociale juridique],"")</f>
        <v>CLINIQUE DE CHATELLERAULT</v>
      </c>
      <c r="E1752" s="1" t="str">
        <f>_xlfn.XLOOKUP(C1752,bdd_V102[FINESS juridique],bdd_V102[[Région du FINESS juridique ]],"")</f>
        <v>NOUVELLE-AQUITAINE</v>
      </c>
      <c r="F1752" s="1">
        <f>SUMIFS(bdd_V102[Activité combinée],bdd_V102[FINESS Géographique],A1752)</f>
        <v>11786</v>
      </c>
      <c r="G1752" s="1" t="str">
        <f>_xlfn.XLOOKUP(A1752,bdd_V102[FINESS Géographique],bdd_V102[Validation prérequis SUN-ES],"")</f>
        <v>Non</v>
      </c>
    </row>
    <row r="1753" spans="1:7">
      <c r="A1753" s="1">
        <v>160016374</v>
      </c>
      <c r="B1753" t="str">
        <f>_xlfn.XLOOKUP(A1753,bdd_V102[FINESS Géographique],bdd_V102[[Raison sociale ]],"")</f>
        <v>SSR ANTENNE CRBVTA LES GLAMOTS</v>
      </c>
      <c r="C1753" s="146">
        <f>_xlfn.XLOOKUP(A1753,bdd_V102[FINESS Géographique],bdd_V102[FINESS juridique],"")</f>
        <v>860012913</v>
      </c>
      <c r="D1753" t="str">
        <f>_xlfn.XLOOKUP(C1753,bdd_V102[FINESS juridique],bdd_V102[Raison sociale juridique],"")</f>
        <v>GCS HANDICAP SENSORIEL DU POITOU-CH.</v>
      </c>
      <c r="E1753" s="1" t="str">
        <f>_xlfn.XLOOKUP(C1753,bdd_V102[FINESS juridique],bdd_V102[[Région du FINESS juridique ]],"")</f>
        <v>NOUVELLE-AQUITAINE</v>
      </c>
      <c r="F1753" s="1">
        <f>SUMIFS(bdd_V102[Activité combinée],bdd_V102[FINESS Géographique],A1753)</f>
        <v>560</v>
      </c>
      <c r="G1753" s="1" t="str">
        <f>_xlfn.XLOOKUP(A1753,bdd_V102[FINESS Géographique],bdd_V102[Validation prérequis SUN-ES],"")</f>
        <v>Non</v>
      </c>
    </row>
    <row r="1754" spans="1:7">
      <c r="A1754" s="1">
        <v>860011410</v>
      </c>
      <c r="B1754" t="str">
        <f>_xlfn.XLOOKUP(A1754,bdd_V102[FINESS Géographique],bdd_V102[[Raison sociale ]],"")</f>
        <v>CRF VISION-AUDITION SAINT BENOIT</v>
      </c>
      <c r="C1754" s="146">
        <f>_xlfn.XLOOKUP(A1754,bdd_V102[FINESS Géographique],bdd_V102[FINESS juridique],"")</f>
        <v>860012913</v>
      </c>
      <c r="D1754" t="str">
        <f>_xlfn.XLOOKUP(C1754,bdd_V102[FINESS juridique],bdd_V102[Raison sociale juridique],"")</f>
        <v>GCS HANDICAP SENSORIEL DU POITOU-CH.</v>
      </c>
      <c r="E1754" s="1" t="str">
        <f>_xlfn.XLOOKUP(C1754,bdd_V102[FINESS juridique],bdd_V102[[Région du FINESS juridique ]],"")</f>
        <v>NOUVELLE-AQUITAINE</v>
      </c>
      <c r="F1754" s="1">
        <f>SUMIFS(bdd_V102[Activité combinée],bdd_V102[FINESS Géographique],A1754)</f>
        <v>1824.5</v>
      </c>
      <c r="G1754" s="1" t="str">
        <f>_xlfn.XLOOKUP(A1754,bdd_V102[FINESS Géographique],bdd_V102[Validation prérequis SUN-ES],"")</f>
        <v>Oui</v>
      </c>
    </row>
    <row r="1755" spans="1:7">
      <c r="A1755" s="1">
        <v>860793405</v>
      </c>
      <c r="B1755" t="str">
        <f>_xlfn.XLOOKUP(A1755,bdd_V102[FINESS Géographique],bdd_V102[[Raison sociale ]],"")</f>
        <v>ETS CONVALESC. P ALCOOLIQUES - PAYROUX</v>
      </c>
      <c r="C1755" s="146">
        <f>_xlfn.XLOOKUP(A1755,bdd_V102[FINESS Géographique],bdd_V102[FINESS juridique],"")</f>
        <v>860793397</v>
      </c>
      <c r="D1755" t="str">
        <f>_xlfn.XLOOKUP(C1755,bdd_V102[FINESS juridique],bdd_V102[Raison sociale juridique],"")</f>
        <v>ASS. DE LA GANDILLONNERIE</v>
      </c>
      <c r="E1755" s="1" t="str">
        <f>_xlfn.XLOOKUP(C1755,bdd_V102[FINESS juridique],bdd_V102[[Région du FINESS juridique ]],"")</f>
        <v>NOUVELLE-AQUITAINE</v>
      </c>
      <c r="F1755" s="1">
        <f>SUMIFS(bdd_V102[Activité combinée],bdd_V102[FINESS Géographique],A1755)</f>
        <v>9949</v>
      </c>
      <c r="G1755" s="1" t="str">
        <f>_xlfn.XLOOKUP(A1755,bdd_V102[FINESS Géographique],bdd_V102[Validation prérequis SUN-ES],"")</f>
        <v>Non</v>
      </c>
    </row>
    <row r="1756" spans="1:7">
      <c r="A1756" s="1">
        <v>870000080</v>
      </c>
      <c r="B1756" t="str">
        <f>_xlfn.XLOOKUP(A1756,bdd_V102[FINESS Géographique],bdd_V102[[Raison sociale ]],"")</f>
        <v>UNITE DE DIALYSE LIMOGES BUISSON</v>
      </c>
      <c r="C1756" s="146">
        <f>_xlfn.XLOOKUP(A1756,bdd_V102[FINESS Géographique],bdd_V102[FINESS juridique],"")</f>
        <v>870000700</v>
      </c>
      <c r="D1756" t="str">
        <f>_xlfn.XLOOKUP(C1756,bdd_V102[FINESS juridique],bdd_V102[Raison sociale juridique],"")</f>
        <v>ALURAD</v>
      </c>
      <c r="E1756" s="1" t="str">
        <f>_xlfn.XLOOKUP(C1756,bdd_V102[FINESS juridique],bdd_V102[[Région du FINESS juridique ]],"")</f>
        <v>NOUVELLE-AQUITAINE</v>
      </c>
      <c r="F1756" s="1">
        <f>SUMIFS(bdd_V102[Activité combinée],bdd_V102[FINESS Géographique],A1756)</f>
        <v>7180.5</v>
      </c>
      <c r="G1756" s="1" t="str">
        <f>_xlfn.XLOOKUP(A1756,bdd_V102[FINESS Géographique],bdd_V102[Validation prérequis SUN-ES],"")</f>
        <v>Oui</v>
      </c>
    </row>
    <row r="1757" spans="1:7">
      <c r="A1757" s="1">
        <v>870000221</v>
      </c>
      <c r="B1757" t="str">
        <f>_xlfn.XLOOKUP(A1757,bdd_V102[FINESS Géographique],bdd_V102[[Raison sociale ]],"")</f>
        <v>CLINIQUE SAINT MAURICE</v>
      </c>
      <c r="C1757" s="146">
        <f>_xlfn.XLOOKUP(A1757,bdd_V102[FINESS Géographique],bdd_V102[FINESS juridique],"")</f>
        <v>870000973</v>
      </c>
      <c r="D1757" t="str">
        <f>_xlfn.XLOOKUP(C1757,bdd_V102[FINESS juridique],bdd_V102[Raison sociale juridique],"")</f>
        <v>SAS CLINIQUE SANTE MENTALE ST MAURICE</v>
      </c>
      <c r="E1757" s="1" t="str">
        <f>_xlfn.XLOOKUP(C1757,bdd_V102[FINESS juridique],bdd_V102[[Région du FINESS juridique ]],"")</f>
        <v>NOUVELLE-AQUITAINE</v>
      </c>
      <c r="F1757" s="1">
        <f>SUMIFS(bdd_V102[Activité combinée],bdd_V102[FINESS Géographique],A1757)</f>
        <v>6293.75</v>
      </c>
      <c r="G1757" s="1" t="str">
        <f>_xlfn.XLOOKUP(A1757,bdd_V102[FINESS Géographique],bdd_V102[Validation prérequis SUN-ES],"")</f>
        <v>Oui</v>
      </c>
    </row>
    <row r="1758" spans="1:7">
      <c r="A1758" s="1">
        <v>870004231</v>
      </c>
      <c r="B1758" t="str">
        <f>_xlfn.XLOOKUP(A1758,bdd_V102[FINESS Géographique],bdd_V102[[Raison sociale ]],"")</f>
        <v>H A D SANTE SERVICE LIMOUSIN LIMOGES</v>
      </c>
      <c r="C1758" s="146">
        <f>_xlfn.XLOOKUP(A1758,bdd_V102[FINESS Géographique],bdd_V102[FINESS juridique],"")</f>
        <v>870004074</v>
      </c>
      <c r="D1758" t="str">
        <f>_xlfn.XLOOKUP(C1758,bdd_V102[FINESS juridique],bdd_V102[Raison sociale juridique],"")</f>
        <v>ASSO SANTE SERVICE LIMOUSIN</v>
      </c>
      <c r="E1758" s="1" t="str">
        <f>_xlfn.XLOOKUP(C1758,bdd_V102[FINESS juridique],bdd_V102[[Région du FINESS juridique ]],"")</f>
        <v>NOUVELLE-AQUITAINE</v>
      </c>
      <c r="F1758" s="1">
        <f>SUMIFS(bdd_V102[Activité combinée],bdd_V102[FINESS Géographique],A1758)</f>
        <v>10143</v>
      </c>
      <c r="G1758" s="1" t="str">
        <f>_xlfn.XLOOKUP(A1758,bdd_V102[FINESS Géographique],bdd_V102[Validation prérequis SUN-ES],"")</f>
        <v>Oui</v>
      </c>
    </row>
    <row r="1759" spans="1:7">
      <c r="A1759" s="1">
        <v>150780708</v>
      </c>
      <c r="B1759" t="str">
        <f>_xlfn.XLOOKUP(A1759,bdd_V102[FINESS Géographique],bdd_V102[[Raison sociale ]],"")</f>
        <v>SSR MAURICE DELORT - UGECAM</v>
      </c>
      <c r="C1759" s="146">
        <f>_xlfn.XLOOKUP(A1759,bdd_V102[FINESS Géographique],bdd_V102[FINESS juridique],"")</f>
        <v>870015336</v>
      </c>
      <c r="D1759" t="str">
        <f>_xlfn.XLOOKUP(C1759,bdd_V102[FINESS juridique],bdd_V102[Raison sociale juridique],"")</f>
        <v>UNION GESTION ETS ASSURANCE MALADIE</v>
      </c>
      <c r="E1759" s="1" t="str">
        <f>_xlfn.XLOOKUP(C1759,bdd_V102[FINESS juridique],bdd_V102[[Région du FINESS juridique ]],"")</f>
        <v>NOUVELLE-AQUITAINE</v>
      </c>
      <c r="F1759" s="1">
        <f>SUMIFS(bdd_V102[Activité combinée],bdd_V102[FINESS Géographique],A1759)</f>
        <v>7674.5</v>
      </c>
      <c r="G1759" s="1" t="str">
        <f>_xlfn.XLOOKUP(A1759,bdd_V102[FINESS Géographique],bdd_V102[Validation prérequis SUN-ES],"")</f>
        <v>Oui</v>
      </c>
    </row>
    <row r="1760" spans="1:7">
      <c r="A1760" s="1">
        <v>630011823</v>
      </c>
      <c r="B1760" t="str">
        <f>_xlfn.XLOOKUP(A1760,bdd_V102[FINESS Géographique],bdd_V102[[Raison sociale ]],"")</f>
        <v>SSR NUTRITION - OBESITE - UGECAM</v>
      </c>
      <c r="C1760" s="146">
        <f>_xlfn.XLOOKUP(A1760,bdd_V102[FINESS Géographique],bdd_V102[FINESS juridique],"")</f>
        <v>870015336</v>
      </c>
      <c r="D1760" t="str">
        <f>_xlfn.XLOOKUP(C1760,bdd_V102[FINESS juridique],bdd_V102[Raison sociale juridique],"")</f>
        <v>UNION GESTION ETS ASSURANCE MALADIE</v>
      </c>
      <c r="E1760" s="1" t="str">
        <f>_xlfn.XLOOKUP(C1760,bdd_V102[FINESS juridique],bdd_V102[[Région du FINESS juridique ]],"")</f>
        <v>NOUVELLE-AQUITAINE</v>
      </c>
      <c r="F1760" s="1">
        <f>SUMIFS(bdd_V102[Activité combinée],bdd_V102[FINESS Géographique],A1760)</f>
        <v>1515</v>
      </c>
      <c r="G1760" s="1" t="str">
        <f>_xlfn.XLOOKUP(A1760,bdd_V102[FINESS Géographique],bdd_V102[Validation prérequis SUN-ES],"")</f>
        <v>Oui</v>
      </c>
    </row>
    <row r="1761" spans="1:7">
      <c r="A1761" s="1">
        <v>630780559</v>
      </c>
      <c r="B1761" t="str">
        <f>_xlfn.XLOOKUP(A1761,bdd_V102[FINESS Géographique],bdd_V102[[Raison sociale ]],"")</f>
        <v>SSR MECS TZA-NOU - UGECAM</v>
      </c>
      <c r="C1761" s="146">
        <f>_xlfn.XLOOKUP(A1761,bdd_V102[FINESS Géographique],bdd_V102[FINESS juridique],"")</f>
        <v>870015336</v>
      </c>
      <c r="D1761" t="str">
        <f>_xlfn.XLOOKUP(C1761,bdd_V102[FINESS juridique],bdd_V102[Raison sociale juridique],"")</f>
        <v>UNION GESTION ETS ASSURANCE MALADIE</v>
      </c>
      <c r="E1761" s="1" t="str">
        <f>_xlfn.XLOOKUP(C1761,bdd_V102[FINESS juridique],bdd_V102[[Région du FINESS juridique ]],"")</f>
        <v>NOUVELLE-AQUITAINE</v>
      </c>
      <c r="F1761" s="1">
        <f>SUMIFS(bdd_V102[Activité combinée],bdd_V102[FINESS Géographique],A1761)</f>
        <v>3940.5</v>
      </c>
      <c r="G1761" s="1" t="str">
        <f>_xlfn.XLOOKUP(A1761,bdd_V102[FINESS Géographique],bdd_V102[Validation prérequis SUN-ES],"")</f>
        <v>Oui</v>
      </c>
    </row>
    <row r="1762" spans="1:7">
      <c r="A1762" s="1">
        <v>790000269</v>
      </c>
      <c r="B1762" t="str">
        <f>_xlfn.XLOOKUP(A1762,bdd_V102[FINESS Géographique],bdd_V102[[Raison sociale ]],"")</f>
        <v>SSR PEDIATRIQUE LES TERRASSES NIORT</v>
      </c>
      <c r="C1762" s="146">
        <f>_xlfn.XLOOKUP(A1762,bdd_V102[FINESS Géographique],bdd_V102[FINESS juridique],"")</f>
        <v>870015336</v>
      </c>
      <c r="D1762" t="str">
        <f>_xlfn.XLOOKUP(C1762,bdd_V102[FINESS juridique],bdd_V102[Raison sociale juridique],"")</f>
        <v>UNION GESTION ETS ASSURANCE MALADIE</v>
      </c>
      <c r="E1762" s="1" t="str">
        <f>_xlfn.XLOOKUP(C1762,bdd_V102[FINESS juridique],bdd_V102[[Région du FINESS juridique ]],"")</f>
        <v>NOUVELLE-AQUITAINE</v>
      </c>
      <c r="F1762" s="1">
        <f>SUMIFS(bdd_V102[Activité combinée],bdd_V102[FINESS Géographique],A1762)</f>
        <v>2720.5</v>
      </c>
      <c r="G1762" s="1" t="str">
        <f>_xlfn.XLOOKUP(A1762,bdd_V102[FINESS Géographique],bdd_V102[Validation prérequis SUN-ES],"")</f>
        <v>Oui</v>
      </c>
    </row>
    <row r="1763" spans="1:7">
      <c r="A1763" s="1">
        <v>860780436</v>
      </c>
      <c r="B1763" t="str">
        <f>_xlfn.XLOOKUP(A1763,bdd_V102[FINESS Géographique],bdd_V102[[Raison sociale ]],"")</f>
        <v>SSR LA COLLINE ENSOLEILLEE</v>
      </c>
      <c r="C1763" s="146">
        <f>_xlfn.XLOOKUP(A1763,bdd_V102[FINESS Géographique],bdd_V102[FINESS juridique],"")</f>
        <v>870015336</v>
      </c>
      <c r="D1763" t="str">
        <f>_xlfn.XLOOKUP(C1763,bdd_V102[FINESS juridique],bdd_V102[Raison sociale juridique],"")</f>
        <v>UNION GESTION ETS ASSURANCE MALADIE</v>
      </c>
      <c r="E1763" s="1" t="str">
        <f>_xlfn.XLOOKUP(C1763,bdd_V102[FINESS juridique],bdd_V102[[Région du FINESS juridique ]],"")</f>
        <v>NOUVELLE-AQUITAINE</v>
      </c>
      <c r="F1763" s="1">
        <f>SUMIFS(bdd_V102[Activité combinée],bdd_V102[FINESS Géographique],A1763)</f>
        <v>10697.5</v>
      </c>
      <c r="G1763" s="1" t="str">
        <f>_xlfn.XLOOKUP(A1763,bdd_V102[FINESS Géographique],bdd_V102[Validation prérequis SUN-ES],"")</f>
        <v>Oui</v>
      </c>
    </row>
    <row r="1764" spans="1:7">
      <c r="A1764" s="1">
        <v>870000171</v>
      </c>
      <c r="B1764" t="str">
        <f>_xlfn.XLOOKUP(A1764,bdd_V102[FINESS Géographique],bdd_V102[[Raison sociale ]],"")</f>
        <v>CENTRE LA CHENAIE</v>
      </c>
      <c r="C1764" s="146">
        <f>_xlfn.XLOOKUP(A1764,bdd_V102[FINESS Géographique],bdd_V102[FINESS juridique],"")</f>
        <v>870015336</v>
      </c>
      <c r="D1764" t="str">
        <f>_xlfn.XLOOKUP(C1764,bdd_V102[FINESS juridique],bdd_V102[Raison sociale juridique],"")</f>
        <v>UNION GESTION ETS ASSURANCE MALADIE</v>
      </c>
      <c r="E1764" s="1" t="str">
        <f>_xlfn.XLOOKUP(C1764,bdd_V102[FINESS juridique],bdd_V102[[Région du FINESS juridique ]],"")</f>
        <v>NOUVELLE-AQUITAINE</v>
      </c>
      <c r="F1764" s="1">
        <f>SUMIFS(bdd_V102[Activité combinée],bdd_V102[FINESS Géographique],A1764)</f>
        <v>14601.5</v>
      </c>
      <c r="G1764" s="1" t="str">
        <f>_xlfn.XLOOKUP(A1764,bdd_V102[FINESS Géographique],bdd_V102[Validation prérequis SUN-ES],"")</f>
        <v>Oui</v>
      </c>
    </row>
    <row r="1765" spans="1:7">
      <c r="A1765" s="1">
        <v>870007358</v>
      </c>
      <c r="B1765" t="str">
        <f>_xlfn.XLOOKUP(A1765,bdd_V102[FINESS Géographique],bdd_V102[[Raison sociale ]],"")</f>
        <v>HOPITAL DE JOUR BAUDIN</v>
      </c>
      <c r="C1765" s="146">
        <f>_xlfn.XLOOKUP(A1765,bdd_V102[FINESS Géographique],bdd_V102[FINESS juridique],"")</f>
        <v>870016722</v>
      </c>
      <c r="D1765" t="str">
        <f>_xlfn.XLOOKUP(C1765,bdd_V102[FINESS juridique],bdd_V102[Raison sociale juridique],"")</f>
        <v>MUTUALITE FRANCAISE LIMOUSINE</v>
      </c>
      <c r="E1765" s="1" t="str">
        <f>_xlfn.XLOOKUP(C1765,bdd_V102[FINESS juridique],bdd_V102[[Région du FINESS juridique ]],"")</f>
        <v>NOUVELLE-AQUITAINE</v>
      </c>
      <c r="F1765" s="1">
        <f>SUMIFS(bdd_V102[Activité combinée],bdd_V102[FINESS Géographique],A1765)</f>
        <v>8350.5</v>
      </c>
      <c r="G1765" s="1" t="str">
        <f>_xlfn.XLOOKUP(A1765,bdd_V102[FINESS Géographique],bdd_V102[Validation prérequis SUN-ES],"")</f>
        <v>Non</v>
      </c>
    </row>
    <row r="1766" spans="1:7">
      <c r="A1766" s="1">
        <v>870016631</v>
      </c>
      <c r="B1766" t="str">
        <f>_xlfn.XLOOKUP(A1766,bdd_V102[FINESS Géographique],bdd_V102[[Raison sociale ]],"")</f>
        <v>CTRE PRISE EN CHARGE OBESITE</v>
      </c>
      <c r="C1766" s="146">
        <f>_xlfn.XLOOKUP(A1766,bdd_V102[FINESS Géographique],bdd_V102[FINESS juridique],"")</f>
        <v>870016722</v>
      </c>
      <c r="D1766" t="str">
        <f>_xlfn.XLOOKUP(C1766,bdd_V102[FINESS juridique],bdd_V102[Raison sociale juridique],"")</f>
        <v>MUTUALITE FRANCAISE LIMOUSINE</v>
      </c>
      <c r="E1766" s="1" t="str">
        <f>_xlfn.XLOOKUP(C1766,bdd_V102[FINESS juridique],bdd_V102[[Région du FINESS juridique ]],"")</f>
        <v>NOUVELLE-AQUITAINE</v>
      </c>
      <c r="F1766" s="1">
        <f>SUMIFS(bdd_V102[Activité combinée],bdd_V102[FINESS Géographique],A1766)</f>
        <v>8990</v>
      </c>
      <c r="G1766" s="1" t="str">
        <f>_xlfn.XLOOKUP(A1766,bdd_V102[FINESS Géographique],bdd_V102[Validation prérequis SUN-ES],"")</f>
        <v>Non</v>
      </c>
    </row>
    <row r="1767" spans="1:7">
      <c r="A1767" s="1">
        <v>870000288</v>
      </c>
      <c r="B1767" t="str">
        <f>_xlfn.XLOOKUP(A1767,bdd_V102[FINESS Géographique],bdd_V102[[Raison sociale ]],"")</f>
        <v>CLINIQUE FRANCOIS CHENIEUX</v>
      </c>
      <c r="C1767" s="146">
        <f>_xlfn.XLOOKUP(A1767,bdd_V102[FINESS Géographique],bdd_V102[FINESS juridique],"")</f>
        <v>870017415</v>
      </c>
      <c r="D1767" t="str">
        <f>_xlfn.XLOOKUP(C1767,bdd_V102[FINESS juridique],bdd_V102[Raison sociale juridique],"")</f>
        <v>SAS POLYCLINIQUE DE LIMOGES</v>
      </c>
      <c r="E1767" s="1" t="str">
        <f>_xlfn.XLOOKUP(C1767,bdd_V102[FINESS juridique],bdd_V102[[Région du FINESS juridique ]],"")</f>
        <v>NOUVELLE-AQUITAINE</v>
      </c>
      <c r="F1767" s="1">
        <f>SUMIFS(bdd_V102[Activité combinée],bdd_V102[FINESS Géographique],A1767)</f>
        <v>135001.5</v>
      </c>
      <c r="G1767" s="1" t="str">
        <f>_xlfn.XLOOKUP(A1767,bdd_V102[FINESS Géographique],bdd_V102[Validation prérequis SUN-ES],"")</f>
        <v>Oui</v>
      </c>
    </row>
    <row r="1768" spans="1:7">
      <c r="A1768" s="1">
        <v>870000411</v>
      </c>
      <c r="B1768" t="str">
        <f>_xlfn.XLOOKUP(A1768,bdd_V102[FINESS Géographique],bdd_V102[[Raison sociale ]],"")</f>
        <v>CLINIQUE EMAILLEURS-COLOMBIER LIMOGES</v>
      </c>
      <c r="C1768" s="146">
        <f>_xlfn.XLOOKUP(A1768,bdd_V102[FINESS Géographique],bdd_V102[FINESS juridique],"")</f>
        <v>870017415</v>
      </c>
      <c r="D1768" t="str">
        <f>_xlfn.XLOOKUP(C1768,bdd_V102[FINESS juridique],bdd_V102[Raison sociale juridique],"")</f>
        <v>SAS POLYCLINIQUE DE LIMOGES</v>
      </c>
      <c r="E1768" s="1" t="str">
        <f>_xlfn.XLOOKUP(C1768,bdd_V102[FINESS juridique],bdd_V102[[Région du FINESS juridique ]],"")</f>
        <v>NOUVELLE-AQUITAINE</v>
      </c>
      <c r="F1768" s="1">
        <f>SUMIFS(bdd_V102[Activité combinée],bdd_V102[FINESS Géographique],A1768)</f>
        <v>38557</v>
      </c>
      <c r="G1768" s="1" t="str">
        <f>_xlfn.XLOOKUP(A1768,bdd_V102[FINESS Géographique],bdd_V102[Validation prérequis SUN-ES],"")</f>
        <v>Oui</v>
      </c>
    </row>
    <row r="1769" spans="1:7">
      <c r="A1769" s="1">
        <v>880780507</v>
      </c>
      <c r="B1769" t="str">
        <f>_xlfn.XLOOKUP(A1769,bdd_V102[FINESS Géographique],bdd_V102[[Raison sociale ]],"")</f>
        <v>MAISON DE REPOS ET CONVAL. LA LOUVIERE</v>
      </c>
      <c r="C1769" s="146">
        <f>_xlfn.XLOOKUP(A1769,bdd_V102[FINESS Géographique],bdd_V102[FINESS juridique],"")</f>
        <v>880000237</v>
      </c>
      <c r="D1769" t="str">
        <f>_xlfn.XLOOKUP(C1769,bdd_V102[FINESS juridique],bdd_V102[Raison sociale juridique],"")</f>
        <v>SAS LA LOUVIERE</v>
      </c>
      <c r="E1769" s="1" t="str">
        <f>_xlfn.XLOOKUP(C1769,bdd_V102[FINESS juridique],bdd_V102[[Région du FINESS juridique ]],"")</f>
        <v>GRAND EST</v>
      </c>
      <c r="F1769" s="1">
        <f>SUMIFS(bdd_V102[Activité combinée],bdd_V102[FINESS Géographique],A1769)</f>
        <v>14097</v>
      </c>
      <c r="G1769" s="1" t="str">
        <f>_xlfn.XLOOKUP(A1769,bdd_V102[FINESS Géographique],bdd_V102[Validation prérequis SUN-ES],"")</f>
        <v>Oui</v>
      </c>
    </row>
    <row r="1770" spans="1:7">
      <c r="A1770" s="1">
        <v>880008529</v>
      </c>
      <c r="B1770" t="str">
        <f>_xlfn.XLOOKUP(A1770,bdd_V102[FINESS Géographique],bdd_V102[[Raison sociale ]],"")</f>
        <v>HOPITAL DE JOUR ADOLESCENTS - CSPA</v>
      </c>
      <c r="C1770" s="146">
        <f>_xlfn.XLOOKUP(A1770,bdd_V102[FINESS Géographique],bdd_V102[FINESS juridique],"")</f>
        <v>880008511</v>
      </c>
      <c r="D1770" t="str">
        <f>_xlfn.XLOOKUP(C1770,bdd_V102[FINESS juridique],bdd_V102[Raison sociale juridique],"")</f>
        <v>SAS CSPA</v>
      </c>
      <c r="E1770" s="1" t="str">
        <f>_xlfn.XLOOKUP(C1770,bdd_V102[FINESS juridique],bdd_V102[[Région du FINESS juridique ]],"")</f>
        <v>GRAND EST</v>
      </c>
      <c r="F1770" s="1">
        <f>SUMIFS(bdd_V102[Activité combinée],bdd_V102[FINESS Géographique],A1770)</f>
        <v>1295.5</v>
      </c>
      <c r="G1770" s="1" t="str">
        <f>_xlfn.XLOOKUP(A1770,bdd_V102[FINESS Géographique],bdd_V102[Validation prérequis SUN-ES],"")</f>
        <v>Oui</v>
      </c>
    </row>
    <row r="1771" spans="1:7">
      <c r="A1771" s="1">
        <v>880788591</v>
      </c>
      <c r="B1771" t="str">
        <f>_xlfn.XLOOKUP(A1771,bdd_V102[FINESS Géographique],bdd_V102[[Raison sociale ]],"")</f>
        <v>POLYCLINIQUE LA LIGNE BLEUE</v>
      </c>
      <c r="C1771" s="146">
        <f>_xlfn.XLOOKUP(A1771,bdd_V102[FINESS Géographique],bdd_V102[FINESS juridique],"")</f>
        <v>880780150</v>
      </c>
      <c r="D1771" t="str">
        <f>_xlfn.XLOOKUP(C1771,bdd_V102[FINESS juridique],bdd_V102[Raison sociale juridique],"")</f>
        <v>SOGECLER SAS</v>
      </c>
      <c r="E1771" s="1" t="str">
        <f>_xlfn.XLOOKUP(C1771,bdd_V102[FINESS juridique],bdd_V102[[Région du FINESS juridique ]],"")</f>
        <v>GRAND EST</v>
      </c>
      <c r="F1771" s="1">
        <f>SUMIFS(bdd_V102[Activité combinée],bdd_V102[FINESS Géographique],A1771)</f>
        <v>51172.5</v>
      </c>
      <c r="G1771" s="1" t="str">
        <f>_xlfn.XLOOKUP(A1771,bdd_V102[FINESS Géographique],bdd_V102[Validation prérequis SUN-ES],"")</f>
        <v>Oui</v>
      </c>
    </row>
    <row r="1772" spans="1:7">
      <c r="A1772" s="1">
        <v>890000169</v>
      </c>
      <c r="B1772" t="str">
        <f>_xlfn.XLOOKUP(A1772,bdd_V102[FINESS Géographique],bdd_V102[[Raison sociale ]],"")</f>
        <v>CLINIQUE PAUL PICQUET SENS</v>
      </c>
      <c r="C1772" s="146">
        <f>_xlfn.XLOOKUP(A1772,bdd_V102[FINESS Géographique],bdd_V102[FINESS juridique],"")</f>
        <v>890000151</v>
      </c>
      <c r="D1772" t="str">
        <f>_xlfn.XLOOKUP(C1772,bdd_V102[FINESS juridique],bdd_V102[Raison sociale juridique],"")</f>
        <v>SOCIETE EXPLOITATION CLINIQUE PICQUET</v>
      </c>
      <c r="E1772" s="1" t="str">
        <f>_xlfn.XLOOKUP(C1772,bdd_V102[FINESS juridique],bdd_V102[[Région du FINESS juridique ]],"")</f>
        <v>BOURGOGNE-FRANCHE-COMTÉ</v>
      </c>
      <c r="F1772" s="1">
        <f>SUMIFS(bdd_V102[Activité combinée],bdd_V102[FINESS Géographique],A1772)</f>
        <v>27739</v>
      </c>
      <c r="G1772" s="1" t="str">
        <f>_xlfn.XLOOKUP(A1772,bdd_V102[FINESS Géographique],bdd_V102[Validation prérequis SUN-ES],"")</f>
        <v>Oui</v>
      </c>
    </row>
    <row r="1773" spans="1:7">
      <c r="A1773" s="1">
        <v>890000300</v>
      </c>
      <c r="B1773" t="str">
        <f>_xlfn.XLOOKUP(A1773,bdd_V102[FINESS Géographique],bdd_V102[[Raison sociale ]],"")</f>
        <v>AIHP CENTRE ARMANCON</v>
      </c>
      <c r="C1773" s="146">
        <f>_xlfn.XLOOKUP(A1773,bdd_V102[FINESS Géographique],bdd_V102[FINESS juridique],"")</f>
        <v>890000193</v>
      </c>
      <c r="D1773" t="str">
        <f>_xlfn.XLOOKUP(C1773,bdd_V102[FINESS juridique],bdd_V102[Raison sociale juridique],"")</f>
        <v>ASS ICAUNAISE HYGIENE POPULAIRE</v>
      </c>
      <c r="E1773" s="1" t="str">
        <f>_xlfn.XLOOKUP(C1773,bdd_V102[FINESS juridique],bdd_V102[[Région du FINESS juridique ]],"")</f>
        <v>BOURGOGNE-FRANCHE-COMTÉ</v>
      </c>
      <c r="F1773" s="1">
        <f>SUMIFS(bdd_V102[Activité combinée],bdd_V102[FINESS Géographique],A1773)</f>
        <v>5090</v>
      </c>
      <c r="G1773" s="1" t="str">
        <f>_xlfn.XLOOKUP(A1773,bdd_V102[FINESS Géographique],bdd_V102[Validation prérequis SUN-ES],"")</f>
        <v>Non</v>
      </c>
    </row>
    <row r="1774" spans="1:7">
      <c r="A1774" s="1">
        <v>890002298</v>
      </c>
      <c r="B1774" t="str">
        <f>_xlfn.XLOOKUP(A1774,bdd_V102[FINESS Géographique],bdd_V102[[Raison sociale ]],"")</f>
        <v>CLINIQUE DE REGENNES</v>
      </c>
      <c r="C1774" s="146">
        <f>_xlfn.XLOOKUP(A1774,bdd_V102[FINESS Géographique],bdd_V102[FINESS juridique],"")</f>
        <v>890000672</v>
      </c>
      <c r="D1774" t="str">
        <f>_xlfn.XLOOKUP(C1774,bdd_V102[FINESS juridique],bdd_V102[Raison sociale juridique],"")</f>
        <v>CLINIQUE DE REGENNES</v>
      </c>
      <c r="E1774" s="1" t="str">
        <f>_xlfn.XLOOKUP(C1774,bdd_V102[FINESS juridique],bdd_V102[[Région du FINESS juridique ]],"")</f>
        <v>BOURGOGNE-FRANCHE-COMTÉ</v>
      </c>
      <c r="F1774" s="1">
        <f>SUMIFS(bdd_V102[Activité combinée],bdd_V102[FINESS Géographique],A1774)</f>
        <v>15699.5</v>
      </c>
      <c r="G1774" s="1" t="str">
        <f>_xlfn.XLOOKUP(A1774,bdd_V102[FINESS Géographique],bdd_V102[Validation prérequis SUN-ES],"")</f>
        <v>Oui</v>
      </c>
    </row>
    <row r="1775" spans="1:7">
      <c r="A1775" s="1">
        <v>890002371</v>
      </c>
      <c r="B1775" t="str">
        <f>_xlfn.XLOOKUP(A1775,bdd_V102[FINESS Géographique],bdd_V102[[Raison sociale ]],"")</f>
        <v>CLINIQUE KER YONNEC</v>
      </c>
      <c r="C1775" s="146">
        <f>_xlfn.XLOOKUP(A1775,bdd_V102[FINESS Géographique],bdd_V102[FINESS juridique],"")</f>
        <v>890000722</v>
      </c>
      <c r="D1775" t="str">
        <f>_xlfn.XLOOKUP(C1775,bdd_V102[FINESS juridique],bdd_V102[Raison sociale juridique],"")</f>
        <v>CLINIQUE KER YONNEC</v>
      </c>
      <c r="E1775" s="1" t="str">
        <f>_xlfn.XLOOKUP(C1775,bdd_V102[FINESS juridique],bdd_V102[[Région du FINESS juridique ]],"")</f>
        <v>BOURGOGNE-FRANCHE-COMTÉ</v>
      </c>
      <c r="F1775" s="1">
        <f>SUMIFS(bdd_V102[Activité combinée],bdd_V102[FINESS Géographique],A1775)</f>
        <v>29755.25</v>
      </c>
      <c r="G1775" s="1" t="str">
        <f>_xlfn.XLOOKUP(A1775,bdd_V102[FINESS Géographique],bdd_V102[Validation prérequis SUN-ES],"")</f>
        <v>Oui</v>
      </c>
    </row>
    <row r="1776" spans="1:7">
      <c r="A1776" s="1">
        <v>890002389</v>
      </c>
      <c r="B1776" t="str">
        <f>_xlfn.XLOOKUP(A1776,bdd_V102[FINESS Géographique],bdd_V102[[Raison sociale ]],"")</f>
        <v>POLYCLINIQUE STE MARGUERITE AUXERRE</v>
      </c>
      <c r="C1776" s="146">
        <f>_xlfn.XLOOKUP(A1776,bdd_V102[FINESS Géographique],bdd_V102[FINESS juridique],"")</f>
        <v>890000730</v>
      </c>
      <c r="D1776" t="str">
        <f>_xlfn.XLOOKUP(C1776,bdd_V102[FINESS juridique],bdd_V102[Raison sociale juridique],"")</f>
        <v>SA POLYCLINIQUE STE MARGUERITE</v>
      </c>
      <c r="E1776" s="1" t="str">
        <f>_xlfn.XLOOKUP(C1776,bdd_V102[FINESS juridique],bdd_V102[[Région du FINESS juridique ]],"")</f>
        <v>BOURGOGNE-FRANCHE-COMTÉ</v>
      </c>
      <c r="F1776" s="1">
        <f>SUMIFS(bdd_V102[Activité combinée],bdd_V102[FINESS Géographique],A1776)</f>
        <v>32184.5</v>
      </c>
      <c r="G1776" s="1" t="str">
        <f>_xlfn.XLOOKUP(A1776,bdd_V102[FINESS Géographique],bdd_V102[Validation prérequis SUN-ES],"")</f>
        <v>Oui</v>
      </c>
    </row>
    <row r="1777" spans="1:7">
      <c r="A1777" s="1">
        <v>900000035</v>
      </c>
      <c r="B1777" t="str">
        <f>_xlfn.XLOOKUP(A1777,bdd_V102[FINESS Géographique],bdd_V102[[Raison sociale ]],"")</f>
        <v>HOPITAL PRIVE DE LA MIOTTE</v>
      </c>
      <c r="C1777" s="146">
        <f>_xlfn.XLOOKUP(A1777,bdd_V102[FINESS Géographique],bdd_V102[FINESS juridique],"")</f>
        <v>900003880</v>
      </c>
      <c r="D1777" t="str">
        <f>_xlfn.XLOOKUP(C1777,bdd_V102[FINESS juridique],bdd_V102[Raison sociale juridique],"")</f>
        <v>HOPITAL PRIVE LA MIOTTE</v>
      </c>
      <c r="E1777" s="1" t="str">
        <f>_xlfn.XLOOKUP(C1777,bdd_V102[FINESS juridique],bdd_V102[[Région du FINESS juridique ]],"")</f>
        <v>BOURGOGNE-FRANCHE-COMTÉ</v>
      </c>
      <c r="F1777" s="1">
        <f>SUMIFS(bdd_V102[Activité combinée],bdd_V102[FINESS Géographique],A1777)</f>
        <v>16481.5</v>
      </c>
      <c r="G1777" s="1" t="str">
        <f>_xlfn.XLOOKUP(A1777,bdd_V102[FINESS Géographique],bdd_V102[Validation prérequis SUN-ES],"")</f>
        <v>Oui</v>
      </c>
    </row>
    <row r="1778" spans="1:7">
      <c r="A1778" s="1">
        <v>910150069</v>
      </c>
      <c r="B1778" t="str">
        <f>_xlfn.XLOOKUP(A1778,bdd_V102[FINESS Géographique],bdd_V102[[Raison sociale ]],"")</f>
        <v>HOP PRIVE GERIAT LES MAGNOLIAS</v>
      </c>
      <c r="C1778" s="146">
        <f>_xlfn.XLOOKUP(A1778,bdd_V102[FINESS Géographique],bdd_V102[FINESS juridique],"")</f>
        <v>910000033</v>
      </c>
      <c r="D1778" t="str">
        <f>_xlfn.XLOOKUP(C1778,bdd_V102[FINESS juridique],bdd_V102[Raison sociale juridique],"")</f>
        <v>ASSOCIATION DE GESTION DE L'HOPITAL</v>
      </c>
      <c r="E1778" s="1" t="str">
        <f>_xlfn.XLOOKUP(C1778,bdd_V102[FINESS juridique],bdd_V102[[Région du FINESS juridique ]],"")</f>
        <v>ILE-DE-FRANCE</v>
      </c>
      <c r="F1778" s="1">
        <f>SUMIFS(bdd_V102[Activité combinée],bdd_V102[FINESS Géographique],A1778)</f>
        <v>53094.5</v>
      </c>
      <c r="G1778" s="1" t="str">
        <f>_xlfn.XLOOKUP(A1778,bdd_V102[FINESS Géographique],bdd_V102[Validation prérequis SUN-ES],"")</f>
        <v>Oui</v>
      </c>
    </row>
    <row r="1779" spans="1:7">
      <c r="A1779" s="1">
        <v>910300144</v>
      </c>
      <c r="B1779" t="str">
        <f>_xlfn.XLOOKUP(A1779,bdd_V102[FINESS Géographique],bdd_V102[[Raison sociale ]],"")</f>
        <v>CMCO D EVRY</v>
      </c>
      <c r="C1779" s="146">
        <f>_xlfn.XLOOKUP(A1779,bdd_V102[FINESS Géographique],bdd_V102[FINESS juridique],"")</f>
        <v>910000447</v>
      </c>
      <c r="D1779" t="str">
        <f>_xlfn.XLOOKUP(C1779,bdd_V102[FINESS juridique],bdd_V102[Raison sociale juridique],"")</f>
        <v>SAS CMCO</v>
      </c>
      <c r="E1779" s="1" t="str">
        <f>_xlfn.XLOOKUP(C1779,bdd_V102[FINESS juridique],bdd_V102[[Région du FINESS juridique ]],"")</f>
        <v>ILE-DE-FRANCE</v>
      </c>
      <c r="F1779" s="1">
        <f>SUMIFS(bdd_V102[Activité combinée],bdd_V102[FINESS Géographique],A1779)</f>
        <v>57512.5</v>
      </c>
      <c r="G1779" s="1" t="str">
        <f>_xlfn.XLOOKUP(A1779,bdd_V102[FINESS Géographique],bdd_V102[Validation prérequis SUN-ES],"")</f>
        <v>Oui</v>
      </c>
    </row>
    <row r="1780" spans="1:7">
      <c r="A1780" s="1">
        <v>910300177</v>
      </c>
      <c r="B1780" t="str">
        <f>_xlfn.XLOOKUP(A1780,bdd_V102[FINESS Géographique],bdd_V102[[Raison sociale ]],"")</f>
        <v>CLINIQUE DE L YVETTE</v>
      </c>
      <c r="C1780" s="146">
        <f>_xlfn.XLOOKUP(A1780,bdd_V102[FINESS Géographique],bdd_V102[FINESS juridique],"")</f>
        <v>910000462</v>
      </c>
      <c r="D1780" t="str">
        <f>_xlfn.XLOOKUP(C1780,bdd_V102[FINESS juridique],bdd_V102[Raison sociale juridique],"")</f>
        <v>SA CLINIQUE DE L YVETTE</v>
      </c>
      <c r="E1780" s="1" t="str">
        <f>_xlfn.XLOOKUP(C1780,bdd_V102[FINESS juridique],bdd_V102[[Région du FINESS juridique ]],"")</f>
        <v>ILE-DE-FRANCE</v>
      </c>
      <c r="F1780" s="1">
        <f>SUMIFS(bdd_V102[Activité combinée],bdd_V102[FINESS Géographique],A1780)</f>
        <v>39715.5</v>
      </c>
      <c r="G1780" s="1" t="str">
        <f>_xlfn.XLOOKUP(A1780,bdd_V102[FINESS Géographique],bdd_V102[Validation prérequis SUN-ES],"")</f>
        <v>Oui</v>
      </c>
    </row>
    <row r="1781" spans="1:7">
      <c r="A1781" s="1">
        <v>910300300</v>
      </c>
      <c r="B1781" t="str">
        <f>_xlfn.XLOOKUP(A1781,bdd_V102[FINESS Géographique],bdd_V102[[Raison sociale ]],"")</f>
        <v>HOPITAL PRIVE DU VAL D YERRES</v>
      </c>
      <c r="C1781" s="146">
        <f>_xlfn.XLOOKUP(A1781,bdd_V102[FINESS Géographique],bdd_V102[FINESS juridique],"")</f>
        <v>910000538</v>
      </c>
      <c r="D1781" t="str">
        <f>_xlfn.XLOOKUP(C1781,bdd_V102[FINESS juridique],bdd_V102[Raison sociale juridique],"")</f>
        <v>SAS  HOP.PRIVE DU VAL D'YERRES</v>
      </c>
      <c r="E1781" s="1" t="str">
        <f>_xlfn.XLOOKUP(C1781,bdd_V102[FINESS juridique],bdd_V102[[Région du FINESS juridique ]],"")</f>
        <v>ILE-DE-FRANCE</v>
      </c>
      <c r="F1781" s="1">
        <f>SUMIFS(bdd_V102[Activité combinée],bdd_V102[FINESS Géographique],A1781)</f>
        <v>25949</v>
      </c>
      <c r="G1781" s="1" t="str">
        <f>_xlfn.XLOOKUP(A1781,bdd_V102[FINESS Géographique],bdd_V102[Validation prérequis SUN-ES],"")</f>
        <v>Oui</v>
      </c>
    </row>
    <row r="1782" spans="1:7">
      <c r="A1782" s="1">
        <v>910300326</v>
      </c>
      <c r="B1782" t="str">
        <f>_xlfn.XLOOKUP(A1782,bdd_V102[FINESS Géographique],bdd_V102[[Raison sociale ]],"")</f>
        <v>CLINIQUE PASTEUR</v>
      </c>
      <c r="C1782" s="146">
        <f>_xlfn.XLOOKUP(A1782,bdd_V102[FINESS Géographique],bdd_V102[FINESS juridique],"")</f>
        <v>910000553</v>
      </c>
      <c r="D1782" t="str">
        <f>_xlfn.XLOOKUP(C1782,bdd_V102[FINESS juridique],bdd_V102[Raison sociale juridique],"")</f>
        <v>SAS CLINIQUE PASTEUR</v>
      </c>
      <c r="E1782" s="1" t="str">
        <f>_xlfn.XLOOKUP(C1782,bdd_V102[FINESS juridique],bdd_V102[[Région du FINESS juridique ]],"")</f>
        <v>ILE-DE-FRANCE</v>
      </c>
      <c r="F1782" s="1">
        <f>SUMIFS(bdd_V102[Activité combinée],bdd_V102[FINESS Géographique],A1782)</f>
        <v>16151</v>
      </c>
      <c r="G1782" s="1" t="str">
        <f>_xlfn.XLOOKUP(A1782,bdd_V102[FINESS Géographique],bdd_V102[Validation prérequis SUN-ES],"")</f>
        <v>Oui</v>
      </c>
    </row>
    <row r="1783" spans="1:7">
      <c r="A1783" s="1">
        <v>910002609</v>
      </c>
      <c r="B1783" t="str">
        <f>_xlfn.XLOOKUP(A1783,bdd_V102[FINESS Géographique],bdd_V102[[Raison sociale ]],"")</f>
        <v>CENTRE D HEMODIALYSE D ATHIS MONS</v>
      </c>
      <c r="C1783" s="146">
        <f>_xlfn.XLOOKUP(A1783,bdd_V102[FINESS Géographique],bdd_V102[FINESS juridique],"")</f>
        <v>910000587</v>
      </c>
      <c r="D1783" t="str">
        <f>_xlfn.XLOOKUP(C1783,bdd_V102[FINESS juridique],bdd_V102[Raison sociale juridique],"")</f>
        <v>SA CLINIQUE CARON</v>
      </c>
      <c r="E1783" s="1" t="str">
        <f>_xlfn.XLOOKUP(C1783,bdd_V102[FINESS juridique],bdd_V102[[Région du FINESS juridique ]],"")</f>
        <v>ILE-DE-FRANCE</v>
      </c>
      <c r="F1783" s="1">
        <f>SUMIFS(bdd_V102[Activité combinée],bdd_V102[FINESS Géographique],A1783)</f>
        <v>8095.5</v>
      </c>
      <c r="G1783" s="1" t="str">
        <f>_xlfn.XLOOKUP(A1783,bdd_V102[FINESS Géographique],bdd_V102[Validation prérequis SUN-ES],"")</f>
        <v>Oui</v>
      </c>
    </row>
    <row r="1784" spans="1:7">
      <c r="A1784" s="1">
        <v>910300359</v>
      </c>
      <c r="B1784" t="str">
        <f>_xlfn.XLOOKUP(A1784,bdd_V102[FINESS Géographique],bdd_V102[[Raison sociale ]],"")</f>
        <v>HOPITAL PRIVE D ATHIS MONS</v>
      </c>
      <c r="C1784" s="146">
        <f>_xlfn.XLOOKUP(A1784,bdd_V102[FINESS Géographique],bdd_V102[FINESS juridique],"")</f>
        <v>910000587</v>
      </c>
      <c r="D1784" t="str">
        <f>_xlfn.XLOOKUP(C1784,bdd_V102[FINESS juridique],bdd_V102[Raison sociale juridique],"")</f>
        <v>SA CLINIQUE CARON</v>
      </c>
      <c r="E1784" s="1" t="str">
        <f>_xlfn.XLOOKUP(C1784,bdd_V102[FINESS juridique],bdd_V102[[Région du FINESS juridique ]],"")</f>
        <v>ILE-DE-FRANCE</v>
      </c>
      <c r="F1784" s="1">
        <f>SUMIFS(bdd_V102[Activité combinée],bdd_V102[FINESS Géographique],A1784)</f>
        <v>29052.5</v>
      </c>
      <c r="G1784" s="1" t="str">
        <f>_xlfn.XLOOKUP(A1784,bdd_V102[FINESS Géographique],bdd_V102[Validation prérequis SUN-ES],"")</f>
        <v>Oui</v>
      </c>
    </row>
    <row r="1785" spans="1:7">
      <c r="A1785" s="1">
        <v>910805357</v>
      </c>
      <c r="B1785" t="str">
        <f>_xlfn.XLOOKUP(A1785,bdd_V102[FINESS Géographique],bdd_V102[[Raison sociale ]],"")</f>
        <v>CLINIQUE DE L ESSONNE</v>
      </c>
      <c r="C1785" s="146">
        <f>_xlfn.XLOOKUP(A1785,bdd_V102[FINESS Géographique],bdd_V102[FINESS juridique],"")</f>
        <v>910001643</v>
      </c>
      <c r="D1785" t="str">
        <f>_xlfn.XLOOKUP(C1785,bdd_V102[FINESS juridique],bdd_V102[Raison sociale juridique],"")</f>
        <v>SAS CLINIQUE DE L'ESSONNE</v>
      </c>
      <c r="E1785" s="1" t="str">
        <f>_xlfn.XLOOKUP(C1785,bdd_V102[FINESS juridique],bdd_V102[[Région du FINESS juridique ]],"")</f>
        <v>ILE-DE-FRANCE</v>
      </c>
      <c r="F1785" s="1">
        <f>SUMIFS(bdd_V102[Activité combinée],bdd_V102[FINESS Géographique],A1785)</f>
        <v>27653</v>
      </c>
      <c r="G1785" s="1" t="str">
        <f>_xlfn.XLOOKUP(A1785,bdd_V102[FINESS Géographique],bdd_V102[Validation prérequis SUN-ES],"")</f>
        <v>Oui</v>
      </c>
    </row>
    <row r="1786" spans="1:7">
      <c r="A1786" s="1">
        <v>910300045</v>
      </c>
      <c r="B1786" t="str">
        <f>_xlfn.XLOOKUP(A1786,bdd_V102[FINESS Géographique],bdd_V102[[Raison sociale ]],"")</f>
        <v>CLINIQUE MEDICALE JARDINS DE BRUNOY</v>
      </c>
      <c r="C1786" s="146">
        <f>_xlfn.XLOOKUP(A1786,bdd_V102[FINESS Géographique],bdd_V102[FINESS juridique],"")</f>
        <v>910002419</v>
      </c>
      <c r="D1786" t="str">
        <f>_xlfn.XLOOKUP(C1786,bdd_V102[FINESS juridique],bdd_V102[Raison sociale juridique],"")</f>
        <v>SAS LES JARDINS DE BRUNOY</v>
      </c>
      <c r="E1786" s="1" t="str">
        <f>_xlfn.XLOOKUP(C1786,bdd_V102[FINESS juridique],bdd_V102[[Région du FINESS juridique ]],"")</f>
        <v>ILE-DE-FRANCE</v>
      </c>
      <c r="F1786" s="1">
        <f>SUMIFS(bdd_V102[Activité combinée],bdd_V102[FINESS Géographique],A1786)</f>
        <v>16557.5</v>
      </c>
      <c r="G1786" s="1" t="str">
        <f>_xlfn.XLOOKUP(A1786,bdd_V102[FINESS Géographique],bdd_V102[Validation prérequis SUN-ES],"")</f>
        <v>Oui</v>
      </c>
    </row>
    <row r="1787" spans="1:7">
      <c r="A1787" s="1">
        <v>910300219</v>
      </c>
      <c r="B1787" t="str">
        <f>_xlfn.XLOOKUP(A1787,bdd_V102[FINESS Géographique],bdd_V102[[Raison sociale ]],"")</f>
        <v>HOPITAL PRIVE JACQUES CARTIER</v>
      </c>
      <c r="C1787" s="146">
        <f>_xlfn.XLOOKUP(A1787,bdd_V102[FINESS Géographique],bdd_V102[FINESS juridique],"")</f>
        <v>910003888</v>
      </c>
      <c r="D1787" t="str">
        <f>_xlfn.XLOOKUP(C1787,bdd_V102[FINESS juridique],bdd_V102[Raison sociale juridique],"")</f>
        <v>HOPITAL PRIVE JACQUES CARTIER</v>
      </c>
      <c r="E1787" s="1" t="str">
        <f>_xlfn.XLOOKUP(C1787,bdd_V102[FINESS juridique],bdd_V102[[Région du FINESS juridique ]],"")</f>
        <v>ILE-DE-FRANCE</v>
      </c>
      <c r="F1787" s="1">
        <f>SUMIFS(bdd_V102[Activité combinée],bdd_V102[FINESS Géographique],A1787)</f>
        <v>89511</v>
      </c>
      <c r="G1787" s="1" t="str">
        <f>_xlfn.XLOOKUP(A1787,bdd_V102[FINESS Géographique],bdd_V102[Validation prérequis SUN-ES],"")</f>
        <v>Oui</v>
      </c>
    </row>
    <row r="1788" spans="1:7">
      <c r="A1788" s="1">
        <v>910150085</v>
      </c>
      <c r="B1788" t="str">
        <f>_xlfn.XLOOKUP(A1788,bdd_V102[FINESS Géographique],bdd_V102[[Raison sociale ]],"")</f>
        <v>GH LES CHEMINOTS SOINS DE SUITE</v>
      </c>
      <c r="C1788" s="146">
        <f>_xlfn.XLOOKUP(A1788,bdd_V102[FINESS Géographique],bdd_V102[FINESS juridique],"")</f>
        <v>910009539</v>
      </c>
      <c r="D1788" t="str">
        <f>_xlfn.XLOOKUP(C1788,bdd_V102[FINESS juridique],bdd_V102[Raison sociale juridique],"")</f>
        <v>GROUPE HOSPITALIER LES CHEMINOTS</v>
      </c>
      <c r="E1788" s="1" t="str">
        <f>_xlfn.XLOOKUP(C1788,bdd_V102[FINESS juridique],bdd_V102[[Région du FINESS juridique ]],"")</f>
        <v>ILE-DE-FRANCE</v>
      </c>
      <c r="F1788" s="1">
        <f>SUMIFS(bdd_V102[Activité combinée],bdd_V102[FINESS Géographique],A1788)</f>
        <v>12624.5</v>
      </c>
      <c r="G1788" s="1" t="str">
        <f>_xlfn.XLOOKUP(A1788,bdd_V102[FINESS Géographique],bdd_V102[Validation prérequis SUN-ES],"")</f>
        <v>Oui</v>
      </c>
    </row>
    <row r="1789" spans="1:7">
      <c r="A1789" s="1">
        <v>910500040</v>
      </c>
      <c r="B1789" t="str">
        <f>_xlfn.XLOOKUP(A1789,bdd_V102[FINESS Géographique],bdd_V102[[Raison sociale ]],"")</f>
        <v>GH LES CHEMINOTS CENTRE MOYEN SEJOUR</v>
      </c>
      <c r="C1789" s="146">
        <f>_xlfn.XLOOKUP(A1789,bdd_V102[FINESS Géographique],bdd_V102[FINESS juridique],"")</f>
        <v>910009539</v>
      </c>
      <c r="D1789" t="str">
        <f>_xlfn.XLOOKUP(C1789,bdd_V102[FINESS juridique],bdd_V102[Raison sociale juridique],"")</f>
        <v>GROUPE HOSPITALIER LES CHEMINOTS</v>
      </c>
      <c r="E1789" s="1" t="str">
        <f>_xlfn.XLOOKUP(C1789,bdd_V102[FINESS juridique],bdd_V102[[Région du FINESS juridique ]],"")</f>
        <v>ILE-DE-FRANCE</v>
      </c>
      <c r="F1789" s="1">
        <f>SUMIFS(bdd_V102[Activité combinée],bdd_V102[FINESS Géographique],A1789)</f>
        <v>14614</v>
      </c>
      <c r="G1789" s="1" t="str">
        <f>_xlfn.XLOOKUP(A1789,bdd_V102[FINESS Géographique],bdd_V102[Validation prérequis SUN-ES],"")</f>
        <v>Oui</v>
      </c>
    </row>
    <row r="1790" spans="1:7">
      <c r="A1790" s="1">
        <v>910009919</v>
      </c>
      <c r="B1790" t="str">
        <f>_xlfn.XLOOKUP(A1790,bdd_V102[FINESS Géographique],bdd_V102[[Raison sociale ]],"")</f>
        <v>CTRE REEDUCATION FONCTIONNELLE EVRY</v>
      </c>
      <c r="C1790" s="146">
        <f>_xlfn.XLOOKUP(A1790,bdd_V102[FINESS Géographique],bdd_V102[FINESS juridique],"")</f>
        <v>910009869</v>
      </c>
      <c r="D1790" t="str">
        <f>_xlfn.XLOOKUP(C1790,bdd_V102[FINESS juridique],bdd_V102[Raison sociale juridique],"")</f>
        <v>SAS CRF CHAMPS ELYSEES</v>
      </c>
      <c r="E1790" s="1" t="str">
        <f>_xlfn.XLOOKUP(C1790,bdd_V102[FINESS juridique],bdd_V102[[Région du FINESS juridique ]],"")</f>
        <v>ILE-DE-FRANCE</v>
      </c>
      <c r="F1790" s="1">
        <f>SUMIFS(bdd_V102[Activité combinée],bdd_V102[FINESS Géographique],A1790)</f>
        <v>31169.5</v>
      </c>
      <c r="G1790" s="1" t="str">
        <f>_xlfn.XLOOKUP(A1790,bdd_V102[FINESS Géographique],bdd_V102[Validation prérequis SUN-ES],"")</f>
        <v>Oui</v>
      </c>
    </row>
    <row r="1791" spans="1:7">
      <c r="A1791" s="1">
        <v>910150010</v>
      </c>
      <c r="B1791" t="str">
        <f>_xlfn.XLOOKUP(A1791,bdd_V102[FINESS Géographique],bdd_V102[[Raison sociale ]],"")</f>
        <v>CH FREDERIC HENRI MANHES</v>
      </c>
      <c r="C1791" s="146">
        <f>_xlfn.XLOOKUP(A1791,bdd_V102[FINESS Géographique],bdd_V102[FINESS juridique],"")</f>
        <v>910014919</v>
      </c>
      <c r="D1791" t="str">
        <f>_xlfn.XLOOKUP(C1791,bdd_V102[FINESS juridique],bdd_V102[Raison sociale juridique],"")</f>
        <v>UNION MUTUALISTE D'INITIATIVE SANTE</v>
      </c>
      <c r="E1791" s="1" t="str">
        <f>_xlfn.XLOOKUP(C1791,bdd_V102[FINESS juridique],bdd_V102[[Région du FINESS juridique ]],"")</f>
        <v>ILE-DE-FRANCE</v>
      </c>
      <c r="F1791" s="1">
        <f>SUMIFS(bdd_V102[Activité combinée],bdd_V102[FINESS Géographique],A1791)</f>
        <v>16321.5</v>
      </c>
      <c r="G1791" s="1" t="str">
        <f>_xlfn.XLOOKUP(A1791,bdd_V102[FINESS Géographique],bdd_V102[Validation prérequis SUN-ES],"")</f>
        <v>Non</v>
      </c>
    </row>
    <row r="1792" spans="1:7">
      <c r="A1792" s="1">
        <v>920300464</v>
      </c>
      <c r="B1792" t="str">
        <f>_xlfn.XLOOKUP(A1792,bdd_V102[FINESS Géographique],bdd_V102[[Raison sociale ]],"")</f>
        <v>HOPITAL  SAINT JEAN DES GRESILLONS</v>
      </c>
      <c r="C1792" s="146">
        <f>_xlfn.XLOOKUP(A1792,bdd_V102[FINESS Géographique],bdd_V102[FINESS juridique],"")</f>
        <v>910014919</v>
      </c>
      <c r="D1792" t="str">
        <f>_xlfn.XLOOKUP(C1792,bdd_V102[FINESS juridique],bdd_V102[Raison sociale juridique],"")</f>
        <v>UNION MUTUALISTE D'INITIATIVE SANTE</v>
      </c>
      <c r="E1792" s="1" t="str">
        <f>_xlfn.XLOOKUP(C1792,bdd_V102[FINESS juridique],bdd_V102[[Région du FINESS juridique ]],"")</f>
        <v>ILE-DE-FRANCE</v>
      </c>
      <c r="F1792" s="1">
        <f>SUMIFS(bdd_V102[Activité combinée],bdd_V102[FINESS Géographique],A1792)</f>
        <v>10027</v>
      </c>
      <c r="G1792" s="1" t="str">
        <f>_xlfn.XLOOKUP(A1792,bdd_V102[FINESS Géographique],bdd_V102[Validation prérequis SUN-ES],"")</f>
        <v>Oui</v>
      </c>
    </row>
    <row r="1793" spans="1:7">
      <c r="A1793" s="1">
        <v>910803543</v>
      </c>
      <c r="B1793" t="str">
        <f>_xlfn.XLOOKUP(A1793,bdd_V102[FINESS Géographique],bdd_V102[[Raison sociale ]],"")</f>
        <v>HOPITAL PRIVE CLAUDE GALIEN</v>
      </c>
      <c r="C1793" s="146">
        <f>_xlfn.XLOOKUP(A1793,bdd_V102[FINESS Géographique],bdd_V102[FINESS juridique],"")</f>
        <v>910017615</v>
      </c>
      <c r="D1793" t="str">
        <f>_xlfn.XLOOKUP(C1793,bdd_V102[FINESS juridique],bdd_V102[Raison sociale juridique],"")</f>
        <v>SAS HOPITAL PRIVE CLAUDE GALIEN</v>
      </c>
      <c r="E1793" s="1" t="str">
        <f>_xlfn.XLOOKUP(C1793,bdd_V102[FINESS juridique],bdd_V102[[Région du FINESS juridique ]],"")</f>
        <v>ILE-DE-FRANCE</v>
      </c>
      <c r="F1793" s="1">
        <f>SUMIFS(bdd_V102[Activité combinée],bdd_V102[FINESS Géographique],A1793)</f>
        <v>87280</v>
      </c>
      <c r="G1793" s="1" t="str">
        <f>_xlfn.XLOOKUP(A1793,bdd_V102[FINESS Géographique],bdd_V102[Validation prérequis SUN-ES],"")</f>
        <v>Oui</v>
      </c>
    </row>
    <row r="1794" spans="1:7">
      <c r="A1794" s="1">
        <v>910300276</v>
      </c>
      <c r="B1794" t="str">
        <f>_xlfn.XLOOKUP(A1794,bdd_V102[FINESS Géographique],bdd_V102[[Raison sociale ]],"")</f>
        <v>CLINIQUE MEDICALE DE VILLIERS SUR ORGE</v>
      </c>
      <c r="C1794" s="146">
        <f>_xlfn.XLOOKUP(A1794,bdd_V102[FINESS Géographique],bdd_V102[FINESS juridique],"")</f>
        <v>910019702</v>
      </c>
      <c r="D1794" t="str">
        <f>_xlfn.XLOOKUP(C1794,bdd_V102[FINESS juridique],bdd_V102[Raison sociale juridique],"")</f>
        <v>SAS CLINIQUE MEDICALE DE VILLIERS/ORGE</v>
      </c>
      <c r="E1794" s="1" t="str">
        <f>_xlfn.XLOOKUP(C1794,bdd_V102[FINESS juridique],bdd_V102[[Région du FINESS juridique ]],"")</f>
        <v>ILE-DE-FRANCE</v>
      </c>
      <c r="F1794" s="1">
        <f>SUMIFS(bdd_V102[Activité combinée],bdd_V102[FINESS Géographique],A1794)</f>
        <v>39872</v>
      </c>
      <c r="G1794" s="1" t="str">
        <f>_xlfn.XLOOKUP(A1794,bdd_V102[FINESS Géographique],bdd_V102[Validation prérequis SUN-ES],"")</f>
        <v>Oui</v>
      </c>
    </row>
    <row r="1795" spans="1:7">
      <c r="A1795" s="1">
        <v>910023407</v>
      </c>
      <c r="B1795" t="str">
        <f>_xlfn.XLOOKUP(A1795,bdd_V102[FINESS Géographique],bdd_V102[[Raison sociale ]],"")</f>
        <v>CLINALLIANCE ETAMPES</v>
      </c>
      <c r="C1795" s="146">
        <f>_xlfn.XLOOKUP(A1795,bdd_V102[FINESS Géographique],bdd_V102[FINESS juridique],"")</f>
        <v>910023399</v>
      </c>
      <c r="D1795" t="str">
        <f>_xlfn.XLOOKUP(C1795,bdd_V102[FINESS juridique],bdd_V102[Raison sociale juridique],"")</f>
        <v xml:space="preserve">	SAS CLINALLIANCE ETAMPES</v>
      </c>
      <c r="E1795" s="1" t="str">
        <f>_xlfn.XLOOKUP(C1795,bdd_V102[FINESS juridique],bdd_V102[[Région du FINESS juridique ]],"")</f>
        <v>ILE-DE-FRANCE</v>
      </c>
      <c r="F1795" s="1">
        <f>SUMIFS(bdd_V102[Activité combinée],bdd_V102[FINESS Géographique],A1795)</f>
        <v>3719.5</v>
      </c>
      <c r="G1795" s="1" t="str">
        <f>_xlfn.XLOOKUP(A1795,bdd_V102[FINESS Géographique],bdd_V102[Validation prérequis SUN-ES],"")</f>
        <v>Non</v>
      </c>
    </row>
    <row r="1796" spans="1:7">
      <c r="A1796" s="1">
        <v>910300011</v>
      </c>
      <c r="B1796" t="str">
        <f>_xlfn.XLOOKUP(A1796,bdd_V102[FINESS Géographique],bdd_V102[[Raison sociale ]],"")</f>
        <v>HOP DE PARIS ESSONNE LES CHARMILLES</v>
      </c>
      <c r="C1796" s="146">
        <f>_xlfn.XLOOKUP(A1796,bdd_V102[FINESS Géographique],bdd_V102[FINESS juridique],"")</f>
        <v>910025139</v>
      </c>
      <c r="D1796" t="str">
        <f>_xlfn.XLOOKUP(C1796,bdd_V102[FINESS juridique],bdd_V102[Raison sociale juridique],"")</f>
        <v>SAS LES CHARMILLES</v>
      </c>
      <c r="E1796" s="1" t="str">
        <f>_xlfn.XLOOKUP(C1796,bdd_V102[FINESS juridique],bdd_V102[[Région du FINESS juridique ]],"")</f>
        <v>ILE-DE-FRANCE</v>
      </c>
      <c r="F1796" s="1">
        <f>SUMIFS(bdd_V102[Activité combinée],bdd_V102[FINESS Géographique],A1796)</f>
        <v>19005.5</v>
      </c>
      <c r="G1796" s="1" t="str">
        <f>_xlfn.XLOOKUP(A1796,bdd_V102[FINESS Géographique],bdd_V102[Validation prérequis SUN-ES],"")</f>
        <v>Oui</v>
      </c>
    </row>
    <row r="1797" spans="1:7">
      <c r="A1797" s="1">
        <v>920300183</v>
      </c>
      <c r="B1797" t="str">
        <f>_xlfn.XLOOKUP(A1797,bdd_V102[FINESS Géographique],bdd_V102[[Raison sociale ]],"")</f>
        <v>CENTRE CHIRURGICAL DES PRINCES</v>
      </c>
      <c r="C1797" s="146">
        <f>_xlfn.XLOOKUP(A1797,bdd_V102[FINESS Géographique],bdd_V102[FINESS juridique],"")</f>
        <v>920000759</v>
      </c>
      <c r="D1797" t="str">
        <f>_xlfn.XLOOKUP(C1797,bdd_V102[FINESS juridique],bdd_V102[Raison sociale juridique],"")</f>
        <v>SAS CENTRE CHIRURGICAL DES PRINCES</v>
      </c>
      <c r="E1797" s="1" t="str">
        <f>_xlfn.XLOOKUP(C1797,bdd_V102[FINESS juridique],bdd_V102[[Région du FINESS juridique ]],"")</f>
        <v>ILE-DE-FRANCE</v>
      </c>
      <c r="F1797" s="1">
        <f>SUMIFS(bdd_V102[Activité combinée],bdd_V102[FINESS Géographique],A1797)</f>
        <v>15981.5</v>
      </c>
      <c r="G1797" s="1" t="str">
        <f>_xlfn.XLOOKUP(A1797,bdd_V102[FINESS Géographique],bdd_V102[Validation prérequis SUN-ES],"")</f>
        <v>Non</v>
      </c>
    </row>
    <row r="1798" spans="1:7">
      <c r="A1798" s="1">
        <v>920300191</v>
      </c>
      <c r="B1798" t="str">
        <f>_xlfn.XLOOKUP(A1798,bdd_V102[FINESS Géographique],bdd_V102[[Raison sociale ]],"")</f>
        <v>CLINIQUE MARCEL SEMBAT CCBB</v>
      </c>
      <c r="C1798" s="146">
        <f>_xlfn.XLOOKUP(A1798,bdd_V102[FINESS Géographique],bdd_V102[FINESS juridique],"")</f>
        <v>920000767</v>
      </c>
      <c r="D1798" t="str">
        <f>_xlfn.XLOOKUP(C1798,bdd_V102[FINESS juridique],bdd_V102[Raison sociale juridique],"")</f>
        <v>SAS CLINIQUE MARCEL SEMBAT</v>
      </c>
      <c r="E1798" s="1" t="str">
        <f>_xlfn.XLOOKUP(C1798,bdd_V102[FINESS juridique],bdd_V102[[Région du FINESS juridique ]],"")</f>
        <v>ILE-DE-FRANCE</v>
      </c>
      <c r="F1798" s="1">
        <f>SUMIFS(bdd_V102[Activité combinée],bdd_V102[FINESS Géographique],A1798)</f>
        <v>16329.5</v>
      </c>
      <c r="G1798" s="1" t="str">
        <f>_xlfn.XLOOKUP(A1798,bdd_V102[FINESS Géographique],bdd_V102[Validation prérequis SUN-ES],"")</f>
        <v>Oui</v>
      </c>
    </row>
    <row r="1799" spans="1:7">
      <c r="A1799" s="1">
        <v>920300258</v>
      </c>
      <c r="B1799" t="str">
        <f>_xlfn.XLOOKUP(A1799,bdd_V102[FINESS Géographique],bdd_V102[[Raison sociale ]],"")</f>
        <v>CLINIQUE DE CHATILLON</v>
      </c>
      <c r="C1799" s="146">
        <f>_xlfn.XLOOKUP(A1799,bdd_V102[FINESS Géographique],bdd_V102[FINESS juridique],"")</f>
        <v>920000809</v>
      </c>
      <c r="D1799" t="str">
        <f>_xlfn.XLOOKUP(C1799,bdd_V102[FINESS juridique],bdd_V102[Raison sociale juridique],"")</f>
        <v>SA CLINIQUE DE CHATILLON</v>
      </c>
      <c r="E1799" s="1" t="str">
        <f>_xlfn.XLOOKUP(C1799,bdd_V102[FINESS juridique],bdd_V102[[Région du FINESS juridique ]],"")</f>
        <v>ILE-DE-FRANCE</v>
      </c>
      <c r="F1799" s="1">
        <f>SUMIFS(bdd_V102[Activité combinée],bdd_V102[FINESS Géographique],A1799)</f>
        <v>14613</v>
      </c>
      <c r="G1799" s="1" t="str">
        <f>_xlfn.XLOOKUP(A1799,bdd_V102[FINESS Géographique],bdd_V102[Validation prérequis SUN-ES],"")</f>
        <v>Oui</v>
      </c>
    </row>
    <row r="1800" spans="1:7">
      <c r="A1800" s="1">
        <v>920300415</v>
      </c>
      <c r="B1800" t="str">
        <f>_xlfn.XLOOKUP(A1800,bdd_V102[FINESS Géographique],bdd_V102[[Raison sociale ]],"")</f>
        <v>CLINIQUE LAMBERT</v>
      </c>
      <c r="C1800" s="146">
        <f>_xlfn.XLOOKUP(A1800,bdd_V102[FINESS Géographique],bdd_V102[FINESS juridique],"")</f>
        <v>920000890</v>
      </c>
      <c r="D1800" t="str">
        <f>_xlfn.XLOOKUP(C1800,bdd_V102[FINESS juridique],bdd_V102[Raison sociale juridique],"")</f>
        <v xml:space="preserve">	SAS CLINIQUE LA MONTAGNE LAMBERT</v>
      </c>
      <c r="E1800" s="1" t="str">
        <f>_xlfn.XLOOKUP(C1800,bdd_V102[FINESS juridique],bdd_V102[[Région du FINESS juridique ]],"")</f>
        <v>ILE-DE-FRANCE</v>
      </c>
      <c r="F1800" s="1">
        <f>SUMIFS(bdd_V102[Activité combinée],bdd_V102[FINESS Géographique],A1800)</f>
        <v>43055</v>
      </c>
      <c r="G1800" s="1" t="str">
        <f>_xlfn.XLOOKUP(A1800,bdd_V102[FINESS Géographique],bdd_V102[Validation prérequis SUN-ES],"")</f>
        <v>Oui</v>
      </c>
    </row>
    <row r="1801" spans="1:7">
      <c r="A1801" s="1">
        <v>920300563</v>
      </c>
      <c r="B1801" t="str">
        <f>_xlfn.XLOOKUP(A1801,bdd_V102[FINESS Géographique],bdd_V102[[Raison sociale ]],"")</f>
        <v>CLINIQUE LAENNEC  MALAKOFF</v>
      </c>
      <c r="C1801" s="146">
        <f>_xlfn.XLOOKUP(A1801,bdd_V102[FINESS Géographique],bdd_V102[FINESS juridique],"")</f>
        <v>920000932</v>
      </c>
      <c r="D1801" t="str">
        <f>_xlfn.XLOOKUP(C1801,bdd_V102[FINESS juridique],bdd_V102[Raison sociale juridique],"")</f>
        <v>SA MALAKOFF SANTE CLINIQUE LAENNEC</v>
      </c>
      <c r="E1801" s="1" t="str">
        <f>_xlfn.XLOOKUP(C1801,bdd_V102[FINESS juridique],bdd_V102[[Région du FINESS juridique ]],"")</f>
        <v>ILE-DE-FRANCE</v>
      </c>
      <c r="F1801" s="1">
        <f>SUMIFS(bdd_V102[Activité combinée],bdd_V102[FINESS Géographique],A1801)</f>
        <v>13154.5</v>
      </c>
      <c r="G1801" s="1" t="str">
        <f>_xlfn.XLOOKUP(A1801,bdd_V102[FINESS Géographique],bdd_V102[Validation prérequis SUN-ES],"")</f>
        <v>Oui</v>
      </c>
    </row>
    <row r="1802" spans="1:7">
      <c r="A1802" s="1">
        <v>920300266</v>
      </c>
      <c r="B1802" t="str">
        <f>_xlfn.XLOOKUP(A1802,bdd_V102[FINESS Géographique],bdd_V102[[Raison sociale ]],"")</f>
        <v>CLINIQUE DU PLATEAU</v>
      </c>
      <c r="C1802" s="146">
        <f>_xlfn.XLOOKUP(A1802,bdd_V102[FINESS Géographique],bdd_V102[FINESS juridique],"")</f>
        <v>920000940</v>
      </c>
      <c r="D1802" t="str">
        <f>_xlfn.XLOOKUP(C1802,bdd_V102[FINESS juridique],bdd_V102[Raison sociale juridique],"")</f>
        <v>SA POLE DE SANTE DU PLATEAU</v>
      </c>
      <c r="E1802" s="1" t="str">
        <f>_xlfn.XLOOKUP(C1802,bdd_V102[FINESS juridique],bdd_V102[[Région du FINESS juridique ]],"")</f>
        <v>ILE-DE-FRANCE</v>
      </c>
      <c r="F1802" s="1">
        <f>SUMIFS(bdd_V102[Activité combinée],bdd_V102[FINESS Géographique],A1802)</f>
        <v>18917.5</v>
      </c>
      <c r="G1802" s="1" t="str">
        <f>_xlfn.XLOOKUP(A1802,bdd_V102[FINESS Géographique],bdd_V102[Validation prérequis SUN-ES],"")</f>
        <v>Oui</v>
      </c>
    </row>
    <row r="1803" spans="1:7">
      <c r="A1803" s="1">
        <v>920300597</v>
      </c>
      <c r="B1803" t="str">
        <f>_xlfn.XLOOKUP(A1803,bdd_V102[FINESS Géographique],bdd_V102[[Raison sociale ]],"")</f>
        <v>CLINIQUE DE MEUDON LA FORET</v>
      </c>
      <c r="C1803" s="146">
        <f>_xlfn.XLOOKUP(A1803,bdd_V102[FINESS Géographique],bdd_V102[FINESS juridique],"")</f>
        <v>920000940</v>
      </c>
      <c r="D1803" t="str">
        <f>_xlfn.XLOOKUP(C1803,bdd_V102[FINESS juridique],bdd_V102[Raison sociale juridique],"")</f>
        <v>SA POLE DE SANTE DU PLATEAU</v>
      </c>
      <c r="E1803" s="1" t="str">
        <f>_xlfn.XLOOKUP(C1803,bdd_V102[FINESS juridique],bdd_V102[[Région du FINESS juridique ]],"")</f>
        <v>ILE-DE-FRANCE</v>
      </c>
      <c r="F1803" s="1">
        <f>SUMIFS(bdd_V102[Activité combinée],bdd_V102[FINESS Géographique],A1803)</f>
        <v>41813</v>
      </c>
      <c r="G1803" s="1" t="str">
        <f>_xlfn.XLOOKUP(A1803,bdd_V102[FINESS Géographique],bdd_V102[Validation prérequis SUN-ES],"")</f>
        <v>Oui</v>
      </c>
    </row>
    <row r="1804" spans="1:7">
      <c r="A1804" s="1">
        <v>920008539</v>
      </c>
      <c r="B1804" t="str">
        <f>_xlfn.XLOOKUP(A1804,bdd_V102[FINESS Géographique],bdd_V102[[Raison sociale ]],"")</f>
        <v>HOPITAL AMERICAIN 2</v>
      </c>
      <c r="C1804" s="146">
        <f>_xlfn.XLOOKUP(A1804,bdd_V102[FINESS Géographique],bdd_V102[FINESS juridique],"")</f>
        <v>920000981</v>
      </c>
      <c r="D1804" t="str">
        <f>_xlfn.XLOOKUP(C1804,bdd_V102[FINESS juridique],bdd_V102[Raison sociale juridique],"")</f>
        <v>AMERICAN HOSPITAL OF PARIS</v>
      </c>
      <c r="E1804" s="1" t="str">
        <f>_xlfn.XLOOKUP(C1804,bdd_V102[FINESS juridique],bdd_V102[[Région du FINESS juridique ]],"")</f>
        <v>ILE-DE-FRANCE</v>
      </c>
      <c r="F1804" s="1">
        <f>SUMIFS(bdd_V102[Activité combinée],bdd_V102[FINESS Géographique],A1804)</f>
        <v>5656.5</v>
      </c>
      <c r="G1804" s="1" t="str">
        <f>_xlfn.XLOOKUP(A1804,bdd_V102[FINESS Géographique],bdd_V102[Validation prérequis SUN-ES],"")</f>
        <v>Non</v>
      </c>
    </row>
    <row r="1805" spans="1:7">
      <c r="A1805" s="1">
        <v>920300787</v>
      </c>
      <c r="B1805" t="str">
        <f>_xlfn.XLOOKUP(A1805,bdd_V102[FINESS Géographique],bdd_V102[[Raison sociale ]],"")</f>
        <v>HOPITAL AMERICAIN</v>
      </c>
      <c r="C1805" s="146">
        <f>_xlfn.XLOOKUP(A1805,bdd_V102[FINESS Géographique],bdd_V102[FINESS juridique],"")</f>
        <v>920000981</v>
      </c>
      <c r="D1805" t="str">
        <f>_xlfn.XLOOKUP(C1805,bdd_V102[FINESS juridique],bdd_V102[Raison sociale juridique],"")</f>
        <v>AMERICAN HOSPITAL OF PARIS</v>
      </c>
      <c r="E1805" s="1" t="str">
        <f>_xlfn.XLOOKUP(C1805,bdd_V102[FINESS juridique],bdd_V102[[Région du FINESS juridique ]],"")</f>
        <v>ILE-DE-FRANCE</v>
      </c>
      <c r="F1805" s="1">
        <f>SUMIFS(bdd_V102[Activité combinée],bdd_V102[FINESS Géographique],A1805)</f>
        <v>51944</v>
      </c>
      <c r="G1805" s="1" t="str">
        <f>_xlfn.XLOOKUP(A1805,bdd_V102[FINESS Géographique],bdd_V102[Validation prérequis SUN-ES],"")</f>
        <v>Non</v>
      </c>
    </row>
    <row r="1806" spans="1:7">
      <c r="A1806" s="1">
        <v>920300837</v>
      </c>
      <c r="B1806" t="str">
        <f>_xlfn.XLOOKUP(A1806,bdd_V102[FINESS Géographique],bdd_V102[[Raison sociale ]],"")</f>
        <v>CLINIQUE LES MARTINETS</v>
      </c>
      <c r="C1806" s="146">
        <f>_xlfn.XLOOKUP(A1806,bdd_V102[FINESS Géographique],bdd_V102[FINESS juridique],"")</f>
        <v>920001005</v>
      </c>
      <c r="D1806" t="str">
        <f>_xlfn.XLOOKUP(C1806,bdd_V102[FINESS juridique],bdd_V102[Raison sociale juridique],"")</f>
        <v>CLINIQUE LES MARTINETS</v>
      </c>
      <c r="E1806" s="1" t="str">
        <f>_xlfn.XLOOKUP(C1806,bdd_V102[FINESS juridique],bdd_V102[[Région du FINESS juridique ]],"")</f>
        <v>ILE-DE-FRANCE</v>
      </c>
      <c r="F1806" s="1">
        <f>SUMIFS(bdd_V102[Activité combinée],bdd_V102[FINESS Géographique],A1806)</f>
        <v>21759.5</v>
      </c>
      <c r="G1806" s="1" t="str">
        <f>_xlfn.XLOOKUP(A1806,bdd_V102[FINESS Géographique],bdd_V102[Validation prérequis SUN-ES],"")</f>
        <v>Oui</v>
      </c>
    </row>
    <row r="1807" spans="1:7">
      <c r="A1807" s="1">
        <v>920301033</v>
      </c>
      <c r="B1807" t="str">
        <f>_xlfn.XLOOKUP(A1807,bdd_V102[FINESS Géographique],bdd_V102[[Raison sociale ]],"")</f>
        <v>CTRE CANCEROLOGIE DE LA PORTE ST CLOUD</v>
      </c>
      <c r="C1807" s="146">
        <f>_xlfn.XLOOKUP(A1807,bdd_V102[FINESS Géographique],bdd_V102[FINESS juridique],"")</f>
        <v>920001062</v>
      </c>
      <c r="D1807" t="str">
        <f>_xlfn.XLOOKUP(C1807,bdd_V102[FINESS juridique],bdd_V102[Raison sociale juridique],"")</f>
        <v>CTRE CANCEROLOGIE DE LA PORTE ST CLOUD</v>
      </c>
      <c r="E1807" s="1" t="str">
        <f>_xlfn.XLOOKUP(C1807,bdd_V102[FINESS juridique],bdd_V102[[Région du FINESS juridique ]],"")</f>
        <v>ILE-DE-FRANCE</v>
      </c>
      <c r="F1807" s="1">
        <f>SUMIFS(bdd_V102[Activité combinée],bdd_V102[FINESS Géographique],A1807)</f>
        <v>4193.5</v>
      </c>
      <c r="G1807" s="1" t="str">
        <f>_xlfn.XLOOKUP(A1807,bdd_V102[FINESS Géographique],bdd_V102[Validation prérequis SUN-ES],"")</f>
        <v>Oui</v>
      </c>
    </row>
    <row r="1808" spans="1:7">
      <c r="A1808" s="1">
        <v>920310026</v>
      </c>
      <c r="B1808" t="str">
        <f>_xlfn.XLOOKUP(A1808,bdd_V102[FINESS Géographique],bdd_V102[[Raison sociale ]],"")</f>
        <v>CLINIQUE NEUROPSY LES PERVENCHES</v>
      </c>
      <c r="C1808" s="146">
        <f>_xlfn.XLOOKUP(A1808,bdd_V102[FINESS Géographique],bdd_V102[FINESS juridique],"")</f>
        <v>920001070</v>
      </c>
      <c r="D1808" t="str">
        <f>_xlfn.XLOOKUP(C1808,bdd_V102[FINESS juridique],bdd_V102[Raison sociale juridique],"")</f>
        <v>SAS MAISON DE SANTE LES PERVENCHES</v>
      </c>
      <c r="E1808" s="1" t="str">
        <f>_xlfn.XLOOKUP(C1808,bdd_V102[FINESS juridique],bdd_V102[[Région du FINESS juridique ]],"")</f>
        <v>ILE-DE-FRANCE</v>
      </c>
      <c r="F1808" s="1">
        <f>SUMIFS(bdd_V102[Activité combinée],bdd_V102[FINESS Géographique],A1808)</f>
        <v>10901.5</v>
      </c>
      <c r="G1808" s="1" t="str">
        <f>_xlfn.XLOOKUP(A1808,bdd_V102[FINESS Géographique],bdd_V102[Validation prérequis SUN-ES],"")</f>
        <v>Oui</v>
      </c>
    </row>
    <row r="1809" spans="1:7">
      <c r="A1809" s="1">
        <v>920310034</v>
      </c>
      <c r="B1809" t="str">
        <f>_xlfn.XLOOKUP(A1809,bdd_V102[FINESS Géographique],bdd_V102[[Raison sociale ]],"")</f>
        <v>CLINIQUE DU CHATEAU DE GARCHES</v>
      </c>
      <c r="C1809" s="146">
        <f>_xlfn.XLOOKUP(A1809,bdd_V102[FINESS Géographique],bdd_V102[FINESS juridique],"")</f>
        <v>920001088</v>
      </c>
      <c r="D1809" t="str">
        <f>_xlfn.XLOOKUP(C1809,bdd_V102[FINESS juridique],bdd_V102[Raison sociale juridique],"")</f>
        <v>SAS CLINIQUE DU CHATEAU</v>
      </c>
      <c r="E1809" s="1" t="str">
        <f>_xlfn.XLOOKUP(C1809,bdd_V102[FINESS juridique],bdd_V102[[Région du FINESS juridique ]],"")</f>
        <v>ILE-DE-FRANCE</v>
      </c>
      <c r="F1809" s="1">
        <f>SUMIFS(bdd_V102[Activité combinée],bdd_V102[FINESS Géographique],A1809)</f>
        <v>5324</v>
      </c>
      <c r="G1809" s="1" t="str">
        <f>_xlfn.XLOOKUP(A1809,bdd_V102[FINESS Géographique],bdd_V102[Validation prérequis SUN-ES],"")</f>
        <v>Non</v>
      </c>
    </row>
    <row r="1810" spans="1:7">
      <c r="A1810" s="1">
        <v>920012069</v>
      </c>
      <c r="B1810" t="str">
        <f>_xlfn.XLOOKUP(A1810,bdd_V102[FINESS Géographique],bdd_V102[[Raison sociale ]],"")</f>
        <v>RELAIS JEUNES DE SEVRES</v>
      </c>
      <c r="C1810" s="146">
        <f>_xlfn.XLOOKUP(A1810,bdd_V102[FINESS Géographique],bdd_V102[FINESS juridique],"")</f>
        <v>920001096</v>
      </c>
      <c r="D1810" t="str">
        <f>_xlfn.XLOOKUP(C1810,bdd_V102[FINESS juridique],bdd_V102[Raison sociale juridique],"")</f>
        <v>SAS MAISON DE SANTE BELLEVUE</v>
      </c>
      <c r="E1810" s="1" t="str">
        <f>_xlfn.XLOOKUP(C1810,bdd_V102[FINESS juridique],bdd_V102[[Région du FINESS juridique ]],"")</f>
        <v>ILE-DE-FRANCE</v>
      </c>
      <c r="F1810" s="1">
        <f>SUMIFS(bdd_V102[Activité combinée],bdd_V102[FINESS Géographique],A1810)</f>
        <v>1569</v>
      </c>
      <c r="G1810" s="1" t="str">
        <f>_xlfn.XLOOKUP(A1810,bdd_V102[FINESS Géographique],bdd_V102[Validation prérequis SUN-ES],"")</f>
        <v>Non</v>
      </c>
    </row>
    <row r="1811" spans="1:7">
      <c r="A1811" s="1">
        <v>920310042</v>
      </c>
      <c r="B1811" t="str">
        <f>_xlfn.XLOOKUP(A1811,bdd_V102[FINESS Géographique],bdd_V102[[Raison sociale ]],"")</f>
        <v>MAISON DE SANTE BELLEVUE</v>
      </c>
      <c r="C1811" s="146">
        <f>_xlfn.XLOOKUP(A1811,bdd_V102[FINESS Géographique],bdd_V102[FINESS juridique],"")</f>
        <v>920001096</v>
      </c>
      <c r="D1811" t="str">
        <f>_xlfn.XLOOKUP(C1811,bdd_V102[FINESS juridique],bdd_V102[Raison sociale juridique],"")</f>
        <v>SAS MAISON DE SANTE BELLEVUE</v>
      </c>
      <c r="E1811" s="1" t="str">
        <f>_xlfn.XLOOKUP(C1811,bdd_V102[FINESS juridique],bdd_V102[[Région du FINESS juridique ]],"")</f>
        <v>ILE-DE-FRANCE</v>
      </c>
      <c r="F1811" s="1">
        <f>SUMIFS(bdd_V102[Activité combinée],bdd_V102[FINESS Géographique],A1811)</f>
        <v>16098.5</v>
      </c>
      <c r="G1811" s="1" t="str">
        <f>_xlfn.XLOOKUP(A1811,bdd_V102[FINESS Géographique],bdd_V102[Validation prérequis SUN-ES],"")</f>
        <v>Non</v>
      </c>
    </row>
    <row r="1812" spans="1:7">
      <c r="A1812" s="1">
        <v>920310059</v>
      </c>
      <c r="B1812" t="str">
        <f>_xlfn.XLOOKUP(A1812,bdd_V102[FINESS Géographique],bdd_V102[[Raison sociale ]],"")</f>
        <v>CLINIQUE MEDICALE DE VILLE D AVRAY</v>
      </c>
      <c r="C1812" s="146">
        <f>_xlfn.XLOOKUP(A1812,bdd_V102[FINESS Géographique],bdd_V102[FINESS juridique],"")</f>
        <v>920001104</v>
      </c>
      <c r="D1812" t="str">
        <f>_xlfn.XLOOKUP(C1812,bdd_V102[FINESS juridique],bdd_V102[Raison sociale juridique],"")</f>
        <v>SARL CLINIQUE MEDICALE</v>
      </c>
      <c r="E1812" s="1" t="str">
        <f>_xlfn.XLOOKUP(C1812,bdd_V102[FINESS juridique],bdd_V102[[Région du FINESS juridique ]],"")</f>
        <v>ILE-DE-FRANCE</v>
      </c>
      <c r="F1812" s="1">
        <f>SUMIFS(bdd_V102[Activité combinée],bdd_V102[FINESS Géographique],A1812)</f>
        <v>10350.75</v>
      </c>
      <c r="G1812" s="1" t="str">
        <f>_xlfn.XLOOKUP(A1812,bdd_V102[FINESS Géographique],bdd_V102[Validation prérequis SUN-ES],"")</f>
        <v>Oui</v>
      </c>
    </row>
    <row r="1813" spans="1:7">
      <c r="A1813" s="1">
        <v>920600061</v>
      </c>
      <c r="B1813" t="str">
        <f>_xlfn.XLOOKUP(A1813,bdd_V102[FINESS Géographique],bdd_V102[[Raison sociale ]],"")</f>
        <v>FONDATION PAUL PARQUET</v>
      </c>
      <c r="C1813" s="146">
        <f>_xlfn.XLOOKUP(A1813,bdd_V102[FINESS Géographique],bdd_V102[FINESS juridique],"")</f>
        <v>920001146</v>
      </c>
      <c r="D1813" t="str">
        <f>_xlfn.XLOOKUP(C1813,bdd_V102[FINESS juridique],bdd_V102[Raison sociale juridique],"")</f>
        <v>FONDATION PAUL PARQUET</v>
      </c>
      <c r="E1813" s="1" t="str">
        <f>_xlfn.XLOOKUP(C1813,bdd_V102[FINESS juridique],bdd_V102[[Région du FINESS juridique ]],"")</f>
        <v>ILE-DE-FRANCE</v>
      </c>
      <c r="F1813" s="1">
        <f>SUMIFS(bdd_V102[Activité combinée],bdd_V102[FINESS Géographique],A1813)</f>
        <v>4955</v>
      </c>
      <c r="G1813" s="1" t="str">
        <f>_xlfn.XLOOKUP(A1813,bdd_V102[FINESS Géographique],bdd_V102[Validation prérequis SUN-ES],"")</f>
        <v>Non</v>
      </c>
    </row>
    <row r="1814" spans="1:7">
      <c r="A1814" s="1">
        <v>920300043</v>
      </c>
      <c r="B1814" t="str">
        <f>_xlfn.XLOOKUP(A1814,bdd_V102[FINESS Géographique],bdd_V102[[Raison sociale ]],"")</f>
        <v>HOPITAL PRIVE D ANTONY</v>
      </c>
      <c r="C1814" s="146">
        <f>_xlfn.XLOOKUP(A1814,bdd_V102[FINESS Géographique],bdd_V102[FINESS juridique],"")</f>
        <v>920001526</v>
      </c>
      <c r="D1814" t="str">
        <f>_xlfn.XLOOKUP(C1814,bdd_V102[FINESS juridique],bdd_V102[Raison sociale juridique],"")</f>
        <v>HOPITAL PRIVE D'ANTONY</v>
      </c>
      <c r="E1814" s="1" t="str">
        <f>_xlfn.XLOOKUP(C1814,bdd_V102[FINESS juridique],bdd_V102[[Région du FINESS juridique ]],"")</f>
        <v>ILE-DE-FRANCE</v>
      </c>
      <c r="F1814" s="1">
        <f>SUMIFS(bdd_V102[Activité combinée],bdd_V102[FINESS Géographique],A1814)</f>
        <v>144884</v>
      </c>
      <c r="G1814" s="1" t="str">
        <f>_xlfn.XLOOKUP(A1814,bdd_V102[FINESS Géographique],bdd_V102[Validation prérequis SUN-ES],"")</f>
        <v>Oui</v>
      </c>
    </row>
    <row r="1815" spans="1:7">
      <c r="A1815" s="1">
        <v>920803798</v>
      </c>
      <c r="B1815" t="str">
        <f>_xlfn.XLOOKUP(A1815,bdd_V102[FINESS Géographique],bdd_V102[[Raison sociale ]],"")</f>
        <v>CLINIQUE DE LA DEFENSE</v>
      </c>
      <c r="C1815" s="146">
        <f>_xlfn.XLOOKUP(A1815,bdd_V102[FINESS Géographique],bdd_V102[FINESS juridique],"")</f>
        <v>920002037</v>
      </c>
      <c r="D1815" t="str">
        <f>_xlfn.XLOOKUP(C1815,bdd_V102[FINESS juridique],bdd_V102[Raison sociale juridique],"")</f>
        <v>SA CLINIQUE DE LA DEFENSE</v>
      </c>
      <c r="E1815" s="1" t="str">
        <f>_xlfn.XLOOKUP(C1815,bdd_V102[FINESS juridique],bdd_V102[[Région du FINESS juridique ]],"")</f>
        <v>ILE-DE-FRANCE</v>
      </c>
      <c r="F1815" s="1">
        <f>SUMIFS(bdd_V102[Activité combinée],bdd_V102[FINESS Géographique],A1815)</f>
        <v>17167.5</v>
      </c>
      <c r="G1815" s="1" t="str">
        <f>_xlfn.XLOOKUP(A1815,bdd_V102[FINESS Géographique],bdd_V102[Validation prérequis SUN-ES],"")</f>
        <v>Oui</v>
      </c>
    </row>
    <row r="1816" spans="1:7">
      <c r="A1816" s="1">
        <v>920300381</v>
      </c>
      <c r="B1816" t="str">
        <f>_xlfn.XLOOKUP(A1816,bdd_V102[FINESS Géographique],bdd_V102[[Raison sociale ]],"")</f>
        <v>CLINALLIANCE FONTENAY AUX ROSES</v>
      </c>
      <c r="C1816" s="146">
        <f>_xlfn.XLOOKUP(A1816,bdd_V102[FINESS Géographique],bdd_V102[FINESS juridique],"")</f>
        <v>920005378</v>
      </c>
      <c r="D1816" t="str">
        <f>_xlfn.XLOOKUP(C1816,bdd_V102[FINESS juridique],bdd_V102[Raison sociale juridique],"")</f>
        <v>SARL CLINALLIANCE FONTENAY</v>
      </c>
      <c r="E1816" s="1" t="str">
        <f>_xlfn.XLOOKUP(C1816,bdd_V102[FINESS juridique],bdd_V102[[Région du FINESS juridique ]],"")</f>
        <v>ILE-DE-FRANCE</v>
      </c>
      <c r="F1816" s="1">
        <f>SUMIFS(bdd_V102[Activité combinée],bdd_V102[FINESS Géographique],A1816)</f>
        <v>14725</v>
      </c>
      <c r="G1816" s="1" t="str">
        <f>_xlfn.XLOOKUP(A1816,bdd_V102[FINESS Géographique],bdd_V102[Validation prérequis SUN-ES],"")</f>
        <v>Oui</v>
      </c>
    </row>
    <row r="1817" spans="1:7">
      <c r="A1817" s="1">
        <v>920300936</v>
      </c>
      <c r="B1817" t="str">
        <f>_xlfn.XLOOKUP(A1817,bdd_V102[FINESS Géographique],bdd_V102[[Raison sociale ]],"")</f>
        <v>CLINIQUE CHIRURGICALE DU VAL D OR</v>
      </c>
      <c r="C1817" s="146">
        <f>_xlfn.XLOOKUP(A1817,bdd_V102[FINESS Géographique],bdd_V102[FINESS juridique],"")</f>
        <v>920006848</v>
      </c>
      <c r="D1817" t="str">
        <f>_xlfn.XLOOKUP(C1817,bdd_V102[FINESS juridique],bdd_V102[Raison sociale juridique],"")</f>
        <v>SAS CLINIQUE CHIRURGICALE VAL D'OR</v>
      </c>
      <c r="E1817" s="1" t="str">
        <f>_xlfn.XLOOKUP(C1817,bdd_V102[FINESS juridique],bdd_V102[[Région du FINESS juridique ]],"")</f>
        <v>ILE-DE-FRANCE</v>
      </c>
      <c r="F1817" s="1">
        <f>SUMIFS(bdd_V102[Activité combinée],bdd_V102[FINESS Géographique],A1817)</f>
        <v>26823.5</v>
      </c>
      <c r="G1817" s="1" t="str">
        <f>_xlfn.XLOOKUP(A1817,bdd_V102[FINESS Géographique],bdd_V102[Validation prérequis SUN-ES],"")</f>
        <v>Oui</v>
      </c>
    </row>
    <row r="1818" spans="1:7">
      <c r="A1818" s="1">
        <v>920007549</v>
      </c>
      <c r="B1818" t="str">
        <f>_xlfn.XLOOKUP(A1818,bdd_V102[FINESS Géographique],bdd_V102[[Raison sociale ]],"")</f>
        <v>MAISON DE SANTE DE ROCHEBRUNE</v>
      </c>
      <c r="C1818" s="146">
        <f>_xlfn.XLOOKUP(A1818,bdd_V102[FINESS Géographique],bdd_V102[FINESS juridique],"")</f>
        <v>920007499</v>
      </c>
      <c r="D1818" t="str">
        <f>_xlfn.XLOOKUP(C1818,bdd_V102[FINESS juridique],bdd_V102[Raison sociale juridique],"")</f>
        <v>SAS MAISON DE SANTE ROCHEBRUNE</v>
      </c>
      <c r="E1818" s="1" t="str">
        <f>_xlfn.XLOOKUP(C1818,bdd_V102[FINESS juridique],bdd_V102[[Région du FINESS juridique ]],"")</f>
        <v>ILE-DE-FRANCE</v>
      </c>
      <c r="F1818" s="1">
        <f>SUMIFS(bdd_V102[Activité combinée],bdd_V102[FINESS Géographique],A1818)</f>
        <v>20165.5</v>
      </c>
      <c r="G1818" s="1" t="str">
        <f>_xlfn.XLOOKUP(A1818,bdd_V102[FINESS Géographique],bdd_V102[Validation prérequis SUN-ES],"")</f>
        <v>Non</v>
      </c>
    </row>
    <row r="1819" spans="1:7">
      <c r="A1819" s="1">
        <v>920711512</v>
      </c>
      <c r="B1819" t="str">
        <f>_xlfn.XLOOKUP(A1819,bdd_V102[FINESS Géographique],bdd_V102[[Raison sociale ]],"")</f>
        <v>CLINIQUE L AMANDIER</v>
      </c>
      <c r="C1819" s="146">
        <f>_xlfn.XLOOKUP(A1819,bdd_V102[FINESS Géographique],bdd_V102[FINESS juridique],"")</f>
        <v>920013448</v>
      </c>
      <c r="D1819" t="str">
        <f>_xlfn.XLOOKUP(C1819,bdd_V102[FINESS juridique],bdd_V102[Raison sociale juridique],"")</f>
        <v>CENTRE DE SOINS DE SUITE L'AMANDIER</v>
      </c>
      <c r="E1819" s="1" t="str">
        <f>_xlfn.XLOOKUP(C1819,bdd_V102[FINESS juridique],bdd_V102[[Région du FINESS juridique ]],"")</f>
        <v>ILE-DE-FRANCE</v>
      </c>
      <c r="F1819" s="1">
        <f>SUMIFS(bdd_V102[Activité combinée],bdd_V102[FINESS Géographique],A1819)</f>
        <v>24083.5</v>
      </c>
      <c r="G1819" s="1" t="str">
        <f>_xlfn.XLOOKUP(A1819,bdd_V102[FINESS Géographique],bdd_V102[Validation prérequis SUN-ES],"")</f>
        <v>Non</v>
      </c>
    </row>
    <row r="1820" spans="1:7">
      <c r="A1820" s="1">
        <v>300780137</v>
      </c>
      <c r="B1820" t="str">
        <f>_xlfn.XLOOKUP(A1820,bdd_V102[FINESS Géographique],bdd_V102[[Raison sociale ]],"")</f>
        <v>NOUVELLE CL BONNEFON ALES</v>
      </c>
      <c r="C1820" s="146">
        <f>_xlfn.XLOOKUP(A1820,bdd_V102[FINESS Géographique],bdd_V102[FINESS juridique],"")</f>
        <v>920028396</v>
      </c>
      <c r="D1820" t="str">
        <f>_xlfn.XLOOKUP(C1820,bdd_V102[FINESS juridique],bdd_V102[Raison sociale juridique],"")</f>
        <v>SAS NOUVELLE CLINIQUE BONNEFON</v>
      </c>
      <c r="E1820" s="1" t="str">
        <f>_xlfn.XLOOKUP(C1820,bdd_V102[FINESS juridique],bdd_V102[[Région du FINESS juridique ]],"")</f>
        <v>ILE-DE-FRANCE</v>
      </c>
      <c r="F1820" s="1">
        <f>SUMIFS(bdd_V102[Activité combinée],bdd_V102[FINESS Géographique],A1820)</f>
        <v>29623</v>
      </c>
      <c r="G1820" s="1" t="str">
        <f>_xlfn.XLOOKUP(A1820,bdd_V102[FINESS Géographique],bdd_V102[Validation prérequis SUN-ES],"")</f>
        <v>Oui</v>
      </c>
    </row>
    <row r="1821" spans="1:7">
      <c r="A1821" s="1">
        <v>420011728</v>
      </c>
      <c r="B1821" t="str">
        <f>_xlfn.XLOOKUP(A1821,bdd_V102[FINESS Géographique],bdd_V102[[Raison sociale ]],"")</f>
        <v>CTRE MEDIC DE L'ARGENTIERE ST ETIENNE</v>
      </c>
      <c r="C1821" s="146">
        <f>_xlfn.XLOOKUP(A1821,bdd_V102[FINESS Géographique],bdd_V102[FINESS juridique],"")</f>
        <v>920028560</v>
      </c>
      <c r="D1821" t="str">
        <f>_xlfn.XLOOKUP(C1821,bdd_V102[FINESS juridique],bdd_V102[Raison sociale juridique],"")</f>
        <v>FONDATION PARTAGE ET VIE</v>
      </c>
      <c r="E1821" s="1" t="str">
        <f>_xlfn.XLOOKUP(C1821,bdd_V102[FINESS juridique],bdd_V102[[Région du FINESS juridique ]],"")</f>
        <v>ILE-DE-FRANCE</v>
      </c>
      <c r="F1821" s="1">
        <f>SUMIFS(bdd_V102[Activité combinée],bdd_V102[FINESS Géographique],A1821)</f>
        <v>5247</v>
      </c>
      <c r="G1821" s="1" t="str">
        <f>_xlfn.XLOOKUP(A1821,bdd_V102[FINESS Géographique],bdd_V102[Validation prérequis SUN-ES],"")</f>
        <v>Non</v>
      </c>
    </row>
    <row r="1822" spans="1:7">
      <c r="A1822" s="1">
        <v>690000401</v>
      </c>
      <c r="B1822" t="str">
        <f>_xlfn.XLOOKUP(A1822,bdd_V102[FINESS Géographique],bdd_V102[[Raison sociale ]],"")</f>
        <v>CENTRE MEDICAL DE L'ARGENTIERE</v>
      </c>
      <c r="C1822" s="146">
        <f>_xlfn.XLOOKUP(A1822,bdd_V102[FINESS Géographique],bdd_V102[FINESS juridique],"")</f>
        <v>920028560</v>
      </c>
      <c r="D1822" t="str">
        <f>_xlfn.XLOOKUP(C1822,bdd_V102[FINESS juridique],bdd_V102[Raison sociale juridique],"")</f>
        <v>FONDATION PARTAGE ET VIE</v>
      </c>
      <c r="E1822" s="1" t="str">
        <f>_xlfn.XLOOKUP(C1822,bdd_V102[FINESS juridique],bdd_V102[[Région du FINESS juridique ]],"")</f>
        <v>ILE-DE-FRANCE</v>
      </c>
      <c r="F1822" s="1">
        <f>SUMIFS(bdd_V102[Activité combinée],bdd_V102[FINESS Géographique],A1822)</f>
        <v>16371</v>
      </c>
      <c r="G1822" s="1" t="str">
        <f>_xlfn.XLOOKUP(A1822,bdd_V102[FINESS Géographique],bdd_V102[Validation prérequis SUN-ES],"")</f>
        <v>Oui</v>
      </c>
    </row>
    <row r="1823" spans="1:7">
      <c r="A1823" s="1">
        <v>350000071</v>
      </c>
      <c r="B1823" t="str">
        <f>_xlfn.XLOOKUP(A1823,bdd_V102[FINESS Géographique],bdd_V102[[Raison sociale ]],"")</f>
        <v>HOPITAL ARTHUR GARDINER</v>
      </c>
      <c r="C1823" s="146">
        <f>_xlfn.XLOOKUP(A1823,bdd_V102[FINESS Géographique],bdd_V102[FINESS juridique],"")</f>
        <v>920028560</v>
      </c>
      <c r="D1823" t="str">
        <f>_xlfn.XLOOKUP(C1823,bdd_V102[FINESS juridique],bdd_V102[Raison sociale juridique],"")</f>
        <v>FONDATION PARTAGE ET VIE</v>
      </c>
      <c r="E1823" s="1" t="str">
        <f>_xlfn.XLOOKUP(C1823,bdd_V102[FINESS juridique],bdd_V102[[Région du FINESS juridique ]],"")</f>
        <v>ILE-DE-FRANCE</v>
      </c>
      <c r="F1823" s="1">
        <f>SUMIFS(bdd_V102[Activité combinée],bdd_V102[FINESS Géographique],A1823)</f>
        <v>12228.5</v>
      </c>
      <c r="G1823" s="1" t="str">
        <f>_xlfn.XLOOKUP(A1823,bdd_V102[FINESS Géographique],bdd_V102[Validation prérequis SUN-ES],"")</f>
        <v>Oui</v>
      </c>
    </row>
    <row r="1824" spans="1:7">
      <c r="A1824" s="1">
        <v>970203303</v>
      </c>
      <c r="B1824" t="str">
        <f>_xlfn.XLOOKUP(A1824,bdd_V102[FINESS Géographique],bdd_V102[[Raison sociale ]],"")</f>
        <v>CSSR LA VALERIANE</v>
      </c>
      <c r="C1824" s="146">
        <f>_xlfn.XLOOKUP(A1824,bdd_V102[FINESS Géographique],bdd_V102[FINESS juridique],"")</f>
        <v>920028560</v>
      </c>
      <c r="D1824" t="str">
        <f>_xlfn.XLOOKUP(C1824,bdd_V102[FINESS juridique],bdd_V102[Raison sociale juridique],"")</f>
        <v>FONDATION PARTAGE ET VIE</v>
      </c>
      <c r="E1824" s="1" t="str">
        <f>_xlfn.XLOOKUP(C1824,bdd_V102[FINESS juridique],bdd_V102[[Région du FINESS juridique ]],"")</f>
        <v>ILE-DE-FRANCE</v>
      </c>
      <c r="F1824" s="1">
        <f>SUMIFS(bdd_V102[Activité combinée],bdd_V102[FINESS Géographique],A1824)</f>
        <v>9582.5</v>
      </c>
      <c r="G1824" s="1" t="str">
        <f>_xlfn.XLOOKUP(A1824,bdd_V102[FINESS Géographique],bdd_V102[Validation prérequis SUN-ES],"")</f>
        <v>Oui</v>
      </c>
    </row>
    <row r="1825" spans="1:7">
      <c r="A1825" s="1">
        <v>230782617</v>
      </c>
      <c r="B1825" t="str">
        <f>_xlfn.XLOOKUP(A1825,bdd_V102[FINESS Géographique],bdd_V102[[Raison sociale ]],"")</f>
        <v>CRRF ANDRE LALANDE</v>
      </c>
      <c r="C1825" s="146">
        <f>_xlfn.XLOOKUP(A1825,bdd_V102[FINESS Géographique],bdd_V102[FINESS juridique],"")</f>
        <v>920028560</v>
      </c>
      <c r="D1825" t="str">
        <f>_xlfn.XLOOKUP(C1825,bdd_V102[FINESS juridique],bdd_V102[Raison sociale juridique],"")</f>
        <v>FONDATION PARTAGE ET VIE</v>
      </c>
      <c r="E1825" s="1" t="str">
        <f>_xlfn.XLOOKUP(C1825,bdd_V102[FINESS juridique],bdd_V102[[Région du FINESS juridique ]],"")</f>
        <v>ILE-DE-FRANCE</v>
      </c>
      <c r="F1825" s="1">
        <f>SUMIFS(bdd_V102[Activité combinée],bdd_V102[FINESS Géographique],A1825)</f>
        <v>14553.5</v>
      </c>
      <c r="G1825" s="1" t="str">
        <f>_xlfn.XLOOKUP(A1825,bdd_V102[FINESS Géographique],bdd_V102[Validation prérequis SUN-ES],"")</f>
        <v>Oui</v>
      </c>
    </row>
    <row r="1826" spans="1:7">
      <c r="A1826" s="1">
        <v>920813623</v>
      </c>
      <c r="B1826" t="str">
        <f>_xlfn.XLOOKUP(A1826,bdd_V102[FINESS Géographique],bdd_V102[[Raison sociale ]],"")</f>
        <v>HAD SANTE SERVICE</v>
      </c>
      <c r="C1826" s="146">
        <f>_xlfn.XLOOKUP(A1826,bdd_V102[FINESS Géographique],bdd_V102[FINESS juridique],"")</f>
        <v>920029097</v>
      </c>
      <c r="D1826" t="str">
        <f>_xlfn.XLOOKUP(C1826,bdd_V102[FINESS juridique],bdd_V102[Raison sociale juridique],"")</f>
        <v>FONDATION SANTE SERVICE</v>
      </c>
      <c r="E1826" s="1" t="str">
        <f>_xlfn.XLOOKUP(C1826,bdd_V102[FINESS juridique],bdd_V102[[Région du FINESS juridique ]],"")</f>
        <v>ILE-DE-FRANCE</v>
      </c>
      <c r="F1826" s="1">
        <f>SUMIFS(bdd_V102[Activité combinée],bdd_V102[FINESS Géographique],A1826)</f>
        <v>328010.5</v>
      </c>
      <c r="G1826" s="1" t="str">
        <f>_xlfn.XLOOKUP(A1826,bdd_V102[FINESS Géographique],bdd_V102[Validation prérequis SUN-ES],"")</f>
        <v>Oui</v>
      </c>
    </row>
    <row r="1827" spans="1:7">
      <c r="A1827" s="1">
        <v>130808843</v>
      </c>
      <c r="B1827" t="str">
        <f>_xlfn.XLOOKUP(A1827,bdd_V102[FINESS Géographique],bdd_V102[[Raison sociale ]],"")</f>
        <v>USLD MARCEL PAGNOL</v>
      </c>
      <c r="C1827" s="146">
        <f>_xlfn.XLOOKUP(A1827,bdd_V102[FINESS Géographique],bdd_V102[FINESS juridique],"")</f>
        <v>920030152</v>
      </c>
      <c r="D1827" t="str">
        <f>_xlfn.XLOOKUP(C1827,bdd_V102[FINESS juridique],bdd_V102[Raison sociale juridique],"")</f>
        <v>SA ORPEA - SIEGE SOCIAL</v>
      </c>
      <c r="E1827" s="1" t="str">
        <f>_xlfn.XLOOKUP(C1827,bdd_V102[FINESS juridique],bdd_V102[[Région du FINESS juridique ]],"")</f>
        <v>ILE-DE-FRANCE</v>
      </c>
      <c r="F1827" s="1">
        <f>SUMIFS(bdd_V102[Activité combinée],bdd_V102[FINESS Géographique],A1827)</f>
        <v>7496</v>
      </c>
      <c r="G1827" s="1" t="str">
        <f>_xlfn.XLOOKUP(A1827,bdd_V102[FINESS Géographique],bdd_V102[Validation prérequis SUN-ES],"")</f>
        <v>Non</v>
      </c>
    </row>
    <row r="1828" spans="1:7">
      <c r="A1828" s="1">
        <v>630010510</v>
      </c>
      <c r="B1828" t="str">
        <f>_xlfn.XLOOKUP(A1828,bdd_V102[FINESS Géographique],bdd_V102[[Raison sociale ]],"")</f>
        <v>CLINIQUE DES 6 LACS</v>
      </c>
      <c r="C1828" s="146">
        <f>_xlfn.XLOOKUP(A1828,bdd_V102[FINESS Géographique],bdd_V102[FINESS juridique],"")</f>
        <v>920030269</v>
      </c>
      <c r="D1828" t="str">
        <f>_xlfn.XLOOKUP(C1828,bdd_V102[FINESS juridique],bdd_V102[Raison sociale juridique],"")</f>
        <v>SAS CLINEA</v>
      </c>
      <c r="E1828" s="1" t="str">
        <f>_xlfn.XLOOKUP(C1828,bdd_V102[FINESS juridique],bdd_V102[[Région du FINESS juridique ]],"")</f>
        <v>ILE-DE-FRANCE</v>
      </c>
      <c r="F1828" s="1">
        <f>SUMIFS(bdd_V102[Activité combinée],bdd_V102[FINESS Géographique],A1828)</f>
        <v>16952.5</v>
      </c>
      <c r="G1828" s="1" t="str">
        <f>_xlfn.XLOOKUP(A1828,bdd_V102[FINESS Géographique],bdd_V102[Validation prérequis SUN-ES],"")</f>
        <v>Oui</v>
      </c>
    </row>
    <row r="1829" spans="1:7">
      <c r="A1829" s="1">
        <v>630780310</v>
      </c>
      <c r="B1829" t="str">
        <f>_xlfn.XLOOKUP(A1829,bdd_V102[FINESS Géographique],bdd_V102[[Raison sociale ]],"")</f>
        <v>CLINEA - CLINIQUE LES SORBIERS</v>
      </c>
      <c r="C1829" s="146">
        <f>_xlfn.XLOOKUP(A1829,bdd_V102[FINESS Géographique],bdd_V102[FINESS juridique],"")</f>
        <v>920030269</v>
      </c>
      <c r="D1829" t="str">
        <f>_xlfn.XLOOKUP(C1829,bdd_V102[FINESS juridique],bdd_V102[Raison sociale juridique],"")</f>
        <v>SAS CLINEA</v>
      </c>
      <c r="E1829" s="1" t="str">
        <f>_xlfn.XLOOKUP(C1829,bdd_V102[FINESS juridique],bdd_V102[[Région du FINESS juridique ]],"")</f>
        <v>ILE-DE-FRANCE</v>
      </c>
      <c r="F1829" s="1">
        <f>SUMIFS(bdd_V102[Activité combinée],bdd_V102[FINESS Géographique],A1829)</f>
        <v>16636</v>
      </c>
      <c r="G1829" s="1" t="str">
        <f>_xlfn.XLOOKUP(A1829,bdd_V102[FINESS Géographique],bdd_V102[Validation prérequis SUN-ES],"")</f>
        <v>Oui</v>
      </c>
    </row>
    <row r="1830" spans="1:7">
      <c r="A1830" s="1">
        <v>630781821</v>
      </c>
      <c r="B1830" t="str">
        <f>_xlfn.XLOOKUP(A1830,bdd_V102[FINESS Géographique],bdd_V102[[Raison sociale ]],"")</f>
        <v>CLINIQUE PSYCHIATRIQUE LE GRAND PRE</v>
      </c>
      <c r="C1830" s="146">
        <f>_xlfn.XLOOKUP(A1830,bdd_V102[FINESS Géographique],bdd_V102[FINESS juridique],"")</f>
        <v>920030269</v>
      </c>
      <c r="D1830" t="str">
        <f>_xlfn.XLOOKUP(C1830,bdd_V102[FINESS juridique],bdd_V102[Raison sociale juridique],"")</f>
        <v>SAS CLINEA</v>
      </c>
      <c r="E1830" s="1" t="str">
        <f>_xlfn.XLOOKUP(C1830,bdd_V102[FINESS juridique],bdd_V102[[Région du FINESS juridique ]],"")</f>
        <v>ILE-DE-FRANCE</v>
      </c>
      <c r="F1830" s="1">
        <f>SUMIFS(bdd_V102[Activité combinée],bdd_V102[FINESS Géographique],A1830)</f>
        <v>45263</v>
      </c>
      <c r="G1830" s="1" t="str">
        <f>_xlfn.XLOOKUP(A1830,bdd_V102[FINESS Géographique],bdd_V102[Validation prérequis SUN-ES],"")</f>
        <v>Oui</v>
      </c>
    </row>
    <row r="1831" spans="1:7">
      <c r="A1831" s="1">
        <v>690030119</v>
      </c>
      <c r="B1831" t="str">
        <f>_xlfn.XLOOKUP(A1831,bdd_V102[FINESS Géographique],bdd_V102[[Raison sociale ]],"")</f>
        <v>CLINIQUE LA MAJOLANE</v>
      </c>
      <c r="C1831" s="146">
        <f>_xlfn.XLOOKUP(A1831,bdd_V102[FINESS Géographique],bdd_V102[FINESS juridique],"")</f>
        <v>920030269</v>
      </c>
      <c r="D1831" t="str">
        <f>_xlfn.XLOOKUP(C1831,bdd_V102[FINESS juridique],bdd_V102[Raison sociale juridique],"")</f>
        <v>SAS CLINEA</v>
      </c>
      <c r="E1831" s="1" t="str">
        <f>_xlfn.XLOOKUP(C1831,bdd_V102[FINESS juridique],bdd_V102[[Région du FINESS juridique ]],"")</f>
        <v>ILE-DE-FRANCE</v>
      </c>
      <c r="F1831" s="1">
        <f>SUMIFS(bdd_V102[Activité combinée],bdd_V102[FINESS Géographique],A1831)</f>
        <v>18205.5</v>
      </c>
      <c r="G1831" s="1" t="str">
        <f>_xlfn.XLOOKUP(A1831,bdd_V102[FINESS Géographique],bdd_V102[Validation prérequis SUN-ES],"")</f>
        <v>Oui</v>
      </c>
    </row>
    <row r="1832" spans="1:7">
      <c r="A1832" s="1">
        <v>690780549</v>
      </c>
      <c r="B1832" t="str">
        <f>_xlfn.XLOOKUP(A1832,bdd_V102[FINESS Géographique],bdd_V102[[Raison sociale ]],"")</f>
        <v>CLINIQUE LYON LUMIERE</v>
      </c>
      <c r="C1832" s="146">
        <f>_xlfn.XLOOKUP(A1832,bdd_V102[FINESS Géographique],bdd_V102[FINESS juridique],"")</f>
        <v>920030269</v>
      </c>
      <c r="D1832" t="str">
        <f>_xlfn.XLOOKUP(C1832,bdd_V102[FINESS juridique],bdd_V102[Raison sociale juridique],"")</f>
        <v>SAS CLINEA</v>
      </c>
      <c r="E1832" s="1" t="str">
        <f>_xlfn.XLOOKUP(C1832,bdd_V102[FINESS juridique],bdd_V102[[Région du FINESS juridique ]],"")</f>
        <v>ILE-DE-FRANCE</v>
      </c>
      <c r="F1832" s="1">
        <f>SUMIFS(bdd_V102[Activité combinée],bdd_V102[FINESS Géographique],A1832)</f>
        <v>30771</v>
      </c>
      <c r="G1832" s="1" t="str">
        <f>_xlfn.XLOOKUP(A1832,bdd_V102[FINESS Géographique],bdd_V102[Validation prérequis SUN-ES],"")</f>
        <v>Oui</v>
      </c>
    </row>
    <row r="1833" spans="1:7">
      <c r="A1833" s="1">
        <v>740014519</v>
      </c>
      <c r="B1833" t="str">
        <f>_xlfn.XLOOKUP(A1833,bdd_V102[FINESS Géographique],bdd_V102[[Raison sociale ]],"")</f>
        <v>CLINIQUE PIERRE DE SOLEIL</v>
      </c>
      <c r="C1833" s="146">
        <f>_xlfn.XLOOKUP(A1833,bdd_V102[FINESS Géographique],bdd_V102[FINESS juridique],"")</f>
        <v>920030269</v>
      </c>
      <c r="D1833" t="str">
        <f>_xlfn.XLOOKUP(C1833,bdd_V102[FINESS juridique],bdd_V102[Raison sociale juridique],"")</f>
        <v>SAS CLINEA</v>
      </c>
      <c r="E1833" s="1" t="str">
        <f>_xlfn.XLOOKUP(C1833,bdd_V102[FINESS juridique],bdd_V102[[Région du FINESS juridique ]],"")</f>
        <v>ILE-DE-FRANCE</v>
      </c>
      <c r="F1833" s="1">
        <f>SUMIFS(bdd_V102[Activité combinée],bdd_V102[FINESS Géographique],A1833)</f>
        <v>23422</v>
      </c>
      <c r="G1833" s="1" t="str">
        <f>_xlfn.XLOOKUP(A1833,bdd_V102[FINESS Géographique],bdd_V102[Validation prérequis SUN-ES],"")</f>
        <v>Oui</v>
      </c>
    </row>
    <row r="1834" spans="1:7">
      <c r="A1834" s="1">
        <v>740780184</v>
      </c>
      <c r="B1834" t="str">
        <f>_xlfn.XLOOKUP(A1834,bdd_V102[FINESS Géographique],bdd_V102[[Raison sociale ]],"")</f>
        <v>CLINIQUE PSYCHIATRIQUE PARASSY</v>
      </c>
      <c r="C1834" s="146">
        <f>_xlfn.XLOOKUP(A1834,bdd_V102[FINESS Géographique],bdd_V102[FINESS juridique],"")</f>
        <v>920030269</v>
      </c>
      <c r="D1834" t="str">
        <f>_xlfn.XLOOKUP(C1834,bdd_V102[FINESS juridique],bdd_V102[Raison sociale juridique],"")</f>
        <v>SAS CLINEA</v>
      </c>
      <c r="E1834" s="1" t="str">
        <f>_xlfn.XLOOKUP(C1834,bdd_V102[FINESS juridique],bdd_V102[[Région du FINESS juridique ]],"")</f>
        <v>ILE-DE-FRANCE</v>
      </c>
      <c r="F1834" s="1">
        <f>SUMIFS(bdd_V102[Activité combinée],bdd_V102[FINESS Géographique],A1834)</f>
        <v>9575.5</v>
      </c>
      <c r="G1834" s="1" t="str">
        <f>_xlfn.XLOOKUP(A1834,bdd_V102[FINESS Géographique],bdd_V102[Validation prérequis SUN-ES],"")</f>
        <v>Oui</v>
      </c>
    </row>
    <row r="1835" spans="1:7">
      <c r="A1835" s="1">
        <v>580006286</v>
      </c>
      <c r="B1835" t="str">
        <f>_xlfn.XLOOKUP(A1835,bdd_V102[FINESS Géographique],bdd_V102[[Raison sociale ]],"")</f>
        <v>CLINEA LES PORTES DU NIVERNAIS</v>
      </c>
      <c r="C1835" s="146">
        <f>_xlfn.XLOOKUP(A1835,bdd_V102[FINESS Géographique],bdd_V102[FINESS juridique],"")</f>
        <v>920030269</v>
      </c>
      <c r="D1835" t="str">
        <f>_xlfn.XLOOKUP(C1835,bdd_V102[FINESS juridique],bdd_V102[Raison sociale juridique],"")</f>
        <v>SAS CLINEA</v>
      </c>
      <c r="E1835" s="1" t="str">
        <f>_xlfn.XLOOKUP(C1835,bdd_V102[FINESS juridique],bdd_V102[[Région du FINESS juridique ]],"")</f>
        <v>ILE-DE-FRANCE</v>
      </c>
      <c r="F1835" s="1">
        <f>SUMIFS(bdd_V102[Activité combinée],bdd_V102[FINESS Géographique],A1835)</f>
        <v>12974.5</v>
      </c>
      <c r="G1835" s="1" t="str">
        <f>_xlfn.XLOOKUP(A1835,bdd_V102[FINESS Géographique],bdd_V102[Validation prérequis SUN-ES],"")</f>
        <v>Oui</v>
      </c>
    </row>
    <row r="1836" spans="1:7">
      <c r="A1836" s="1">
        <v>700784887</v>
      </c>
      <c r="B1836" t="str">
        <f>_xlfn.XLOOKUP(A1836,bdd_V102[FINESS Géographique],bdd_V102[[Raison sociale ]],"")</f>
        <v>CRF NAVENNE</v>
      </c>
      <c r="C1836" s="146">
        <f>_xlfn.XLOOKUP(A1836,bdd_V102[FINESS Géographique],bdd_V102[FINESS juridique],"")</f>
        <v>920030269</v>
      </c>
      <c r="D1836" t="str">
        <f>_xlfn.XLOOKUP(C1836,bdd_V102[FINESS juridique],bdd_V102[Raison sociale juridique],"")</f>
        <v>SAS CLINEA</v>
      </c>
      <c r="E1836" s="1" t="str">
        <f>_xlfn.XLOOKUP(C1836,bdd_V102[FINESS juridique],bdd_V102[[Région du FINESS juridique ]],"")</f>
        <v>ILE-DE-FRANCE</v>
      </c>
      <c r="F1836" s="1">
        <f>SUMIFS(bdd_V102[Activité combinée],bdd_V102[FINESS Géographique],A1836)</f>
        <v>12680.5</v>
      </c>
      <c r="G1836" s="1" t="str">
        <f>_xlfn.XLOOKUP(A1836,bdd_V102[FINESS Géographique],bdd_V102[Validation prérequis SUN-ES],"")</f>
        <v>Oui</v>
      </c>
    </row>
    <row r="1837" spans="1:7">
      <c r="A1837" s="1">
        <v>890000318</v>
      </c>
      <c r="B1837" t="str">
        <f>_xlfn.XLOOKUP(A1837,bdd_V102[FINESS Géographique],bdd_V102[[Raison sociale ]],"")</f>
        <v>ETAB SOINS DE SUITE LE PETIT PIEN</v>
      </c>
      <c r="C1837" s="146">
        <f>_xlfn.XLOOKUP(A1837,bdd_V102[FINESS Géographique],bdd_V102[FINESS juridique],"")</f>
        <v>920030269</v>
      </c>
      <c r="D1837" t="str">
        <f>_xlfn.XLOOKUP(C1837,bdd_V102[FINESS juridique],bdd_V102[Raison sociale juridique],"")</f>
        <v>SAS CLINEA</v>
      </c>
      <c r="E1837" s="1" t="str">
        <f>_xlfn.XLOOKUP(C1837,bdd_V102[FINESS juridique],bdd_V102[[Région du FINESS juridique ]],"")</f>
        <v>ILE-DE-FRANCE</v>
      </c>
      <c r="F1837" s="1">
        <f>SUMIFS(bdd_V102[Activité combinée],bdd_V102[FINESS Géographique],A1837)</f>
        <v>11338.5</v>
      </c>
      <c r="G1837" s="1" t="str">
        <f>_xlfn.XLOOKUP(A1837,bdd_V102[FINESS Géographique],bdd_V102[Validation prérequis SUN-ES],"")</f>
        <v>Oui</v>
      </c>
    </row>
    <row r="1838" spans="1:7">
      <c r="A1838" s="1">
        <v>220000467</v>
      </c>
      <c r="B1838" t="str">
        <f>_xlfn.XLOOKUP(A1838,bdd_V102[FINESS Géographique],bdd_V102[[Raison sociale ]],"")</f>
        <v>INSTITUT MEDICAL SPECIALISE PLANCOET</v>
      </c>
      <c r="C1838" s="146">
        <f>_xlfn.XLOOKUP(A1838,bdd_V102[FINESS Géographique],bdd_V102[FINESS juridique],"")</f>
        <v>920030269</v>
      </c>
      <c r="D1838" t="str">
        <f>_xlfn.XLOOKUP(C1838,bdd_V102[FINESS juridique],bdd_V102[Raison sociale juridique],"")</f>
        <v>SAS CLINEA</v>
      </c>
      <c r="E1838" s="1" t="str">
        <f>_xlfn.XLOOKUP(C1838,bdd_V102[FINESS juridique],bdd_V102[[Région du FINESS juridique ]],"")</f>
        <v>ILE-DE-FRANCE</v>
      </c>
      <c r="F1838" s="1">
        <f>SUMIFS(bdd_V102[Activité combinée],bdd_V102[FINESS Géographique],A1838)</f>
        <v>20470.5</v>
      </c>
      <c r="G1838" s="1" t="str">
        <f>_xlfn.XLOOKUP(A1838,bdd_V102[FINESS Géographique],bdd_V102[Validation prérequis SUN-ES],"")</f>
        <v>Oui</v>
      </c>
    </row>
    <row r="1839" spans="1:7">
      <c r="A1839" s="1">
        <v>290000363</v>
      </c>
      <c r="B1839" t="str">
        <f>_xlfn.XLOOKUP(A1839,bdd_V102[FINESS Géographique],bdd_V102[[Raison sociale ]],"")</f>
        <v>CLINIQUE DE KERFRIDEN</v>
      </c>
      <c r="C1839" s="146">
        <f>_xlfn.XLOOKUP(A1839,bdd_V102[FINESS Géographique],bdd_V102[FINESS juridique],"")</f>
        <v>920030269</v>
      </c>
      <c r="D1839" t="str">
        <f>_xlfn.XLOOKUP(C1839,bdd_V102[FINESS juridique],bdd_V102[Raison sociale juridique],"")</f>
        <v>SAS CLINEA</v>
      </c>
      <c r="E1839" s="1" t="str">
        <f>_xlfn.XLOOKUP(C1839,bdd_V102[FINESS juridique],bdd_V102[[Région du FINESS juridique ]],"")</f>
        <v>ILE-DE-FRANCE</v>
      </c>
      <c r="F1839" s="1">
        <f>SUMIFS(bdd_V102[Activité combinée],bdd_V102[FINESS Géographique],A1839)</f>
        <v>16353</v>
      </c>
      <c r="G1839" s="1" t="str">
        <f>_xlfn.XLOOKUP(A1839,bdd_V102[FINESS Géographique],bdd_V102[Validation prérequis SUN-ES],"")</f>
        <v>Oui</v>
      </c>
    </row>
    <row r="1840" spans="1:7">
      <c r="A1840" s="1">
        <v>290000371</v>
      </c>
      <c r="B1840" t="str">
        <f>_xlfn.XLOOKUP(A1840,bdd_V102[FINESS Géographique],bdd_V102[[Raison sociale ]],"")</f>
        <v>CLINIQUE LES GLENAN</v>
      </c>
      <c r="C1840" s="146">
        <f>_xlfn.XLOOKUP(A1840,bdd_V102[FINESS Géographique],bdd_V102[FINESS juridique],"")</f>
        <v>920030269</v>
      </c>
      <c r="D1840" t="str">
        <f>_xlfn.XLOOKUP(C1840,bdd_V102[FINESS juridique],bdd_V102[Raison sociale juridique],"")</f>
        <v>SAS CLINEA</v>
      </c>
      <c r="E1840" s="1" t="str">
        <f>_xlfn.XLOOKUP(C1840,bdd_V102[FINESS juridique],bdd_V102[[Région du FINESS juridique ]],"")</f>
        <v>ILE-DE-FRANCE</v>
      </c>
      <c r="F1840" s="1">
        <f>SUMIFS(bdd_V102[Activité combinée],bdd_V102[FINESS Géographique],A1840)</f>
        <v>22311</v>
      </c>
      <c r="G1840" s="1" t="str">
        <f>_xlfn.XLOOKUP(A1840,bdd_V102[FINESS Géographique],bdd_V102[Validation prérequis SUN-ES],"")</f>
        <v>Oui</v>
      </c>
    </row>
    <row r="1841" spans="1:7">
      <c r="A1841" s="1">
        <v>290003953</v>
      </c>
      <c r="B1841" t="str">
        <f>_xlfn.XLOOKUP(A1841,bdd_V102[FINESS Géographique],bdd_V102[[Raison sociale ]],"")</f>
        <v>CRF DE TREBOUL</v>
      </c>
      <c r="C1841" s="146">
        <f>_xlfn.XLOOKUP(A1841,bdd_V102[FINESS Géographique],bdd_V102[FINESS juridique],"")</f>
        <v>920030269</v>
      </c>
      <c r="D1841" t="str">
        <f>_xlfn.XLOOKUP(C1841,bdd_V102[FINESS juridique],bdd_V102[Raison sociale juridique],"")</f>
        <v>SAS CLINEA</v>
      </c>
      <c r="E1841" s="1" t="str">
        <f>_xlfn.XLOOKUP(C1841,bdd_V102[FINESS juridique],bdd_V102[[Région du FINESS juridique ]],"")</f>
        <v>ILE-DE-FRANCE</v>
      </c>
      <c r="F1841" s="1">
        <f>SUMIFS(bdd_V102[Activité combinée],bdd_V102[FINESS Géographique],A1841)</f>
        <v>32178</v>
      </c>
      <c r="G1841" s="1" t="str">
        <f>_xlfn.XLOOKUP(A1841,bdd_V102[FINESS Géographique],bdd_V102[Validation prérequis SUN-ES],"")</f>
        <v>Oui</v>
      </c>
    </row>
    <row r="1842" spans="1:7">
      <c r="A1842" s="1">
        <v>560002123</v>
      </c>
      <c r="B1842" t="str">
        <f>_xlfn.XLOOKUP(A1842,bdd_V102[FINESS Géographique],bdd_V102[[Raison sociale ]],"")</f>
        <v>CLINIQUE SAINT VINCENT</v>
      </c>
      <c r="C1842" s="146">
        <f>_xlfn.XLOOKUP(A1842,bdd_V102[FINESS Géographique],bdd_V102[FINESS juridique],"")</f>
        <v>920030269</v>
      </c>
      <c r="D1842" t="str">
        <f>_xlfn.XLOOKUP(C1842,bdd_V102[FINESS juridique],bdd_V102[Raison sociale juridique],"")</f>
        <v>SAS CLINEA</v>
      </c>
      <c r="E1842" s="1" t="str">
        <f>_xlfn.XLOOKUP(C1842,bdd_V102[FINESS juridique],bdd_V102[[Région du FINESS juridique ]],"")</f>
        <v>ILE-DE-FRANCE</v>
      </c>
      <c r="F1842" s="1">
        <f>SUMIFS(bdd_V102[Activité combinée],bdd_V102[FINESS Géographique],A1842)</f>
        <v>15948.5</v>
      </c>
      <c r="G1842" s="1" t="str">
        <f>_xlfn.XLOOKUP(A1842,bdd_V102[FINESS Géographique],bdd_V102[Validation prérequis SUN-ES],"")</f>
        <v>Oui</v>
      </c>
    </row>
    <row r="1843" spans="1:7">
      <c r="A1843" s="1">
        <v>280000449</v>
      </c>
      <c r="B1843" t="str">
        <f>_xlfn.XLOOKUP(A1843,bdd_V102[FINESS Géographique],bdd_V102[[Raison sociale ]],"")</f>
        <v>CLINEA</v>
      </c>
      <c r="C1843" s="146">
        <f>_xlfn.XLOOKUP(A1843,bdd_V102[FINESS Géographique],bdd_V102[FINESS juridique],"")</f>
        <v>920030269</v>
      </c>
      <c r="D1843" t="str">
        <f>_xlfn.XLOOKUP(C1843,bdd_V102[FINESS juridique],bdd_V102[Raison sociale juridique],"")</f>
        <v>SAS CLINEA</v>
      </c>
      <c r="E1843" s="1" t="str">
        <f>_xlfn.XLOOKUP(C1843,bdd_V102[FINESS juridique],bdd_V102[[Région du FINESS juridique ]],"")</f>
        <v>ILE-DE-FRANCE</v>
      </c>
      <c r="F1843" s="1">
        <f>SUMIFS(bdd_V102[Activité combinée],bdd_V102[FINESS Géographique],A1843)</f>
        <v>16650</v>
      </c>
      <c r="G1843" s="1" t="str">
        <f>_xlfn.XLOOKUP(A1843,bdd_V102[FINESS Géographique],bdd_V102[Validation prérequis SUN-ES],"")</f>
        <v>Oui</v>
      </c>
    </row>
    <row r="1844" spans="1:7">
      <c r="A1844" s="1">
        <v>450000286</v>
      </c>
      <c r="B1844" t="str">
        <f>_xlfn.XLOOKUP(A1844,bdd_V102[FINESS Géographique],bdd_V102[[Raison sociale ]],"")</f>
        <v>MRC LES BUISSONNETS</v>
      </c>
      <c r="C1844" s="146">
        <f>_xlfn.XLOOKUP(A1844,bdd_V102[FINESS Géographique],bdd_V102[FINESS juridique],"")</f>
        <v>920030269</v>
      </c>
      <c r="D1844" t="str">
        <f>_xlfn.XLOOKUP(C1844,bdd_V102[FINESS juridique],bdd_V102[Raison sociale juridique],"")</f>
        <v>SAS CLINEA</v>
      </c>
      <c r="E1844" s="1" t="str">
        <f>_xlfn.XLOOKUP(C1844,bdd_V102[FINESS juridique],bdd_V102[[Région du FINESS juridique ]],"")</f>
        <v>ILE-DE-FRANCE</v>
      </c>
      <c r="F1844" s="1">
        <f>SUMIFS(bdd_V102[Activité combinée],bdd_V102[FINESS Géographique],A1844)</f>
        <v>31652.5</v>
      </c>
      <c r="G1844" s="1" t="str">
        <f>_xlfn.XLOOKUP(A1844,bdd_V102[FINESS Géographique],bdd_V102[Validation prérequis SUN-ES],"")</f>
        <v>Oui</v>
      </c>
    </row>
    <row r="1845" spans="1:7">
      <c r="A1845" s="1">
        <v>80000136</v>
      </c>
      <c r="B1845" t="str">
        <f>_xlfn.XLOOKUP(A1845,bdd_V102[FINESS Géographique],bdd_V102[[Raison sociale ]],"")</f>
        <v>CLINIQUE DE LA POINTE</v>
      </c>
      <c r="C1845" s="146">
        <f>_xlfn.XLOOKUP(A1845,bdd_V102[FINESS Géographique],bdd_V102[FINESS juridique],"")</f>
        <v>920030269</v>
      </c>
      <c r="D1845" t="str">
        <f>_xlfn.XLOOKUP(C1845,bdd_V102[FINESS juridique],bdd_V102[Raison sociale juridique],"")</f>
        <v>SAS CLINEA</v>
      </c>
      <c r="E1845" s="1" t="str">
        <f>_xlfn.XLOOKUP(C1845,bdd_V102[FINESS juridique],bdd_V102[[Région du FINESS juridique ]],"")</f>
        <v>ILE-DE-FRANCE</v>
      </c>
      <c r="F1845" s="1">
        <f>SUMIFS(bdd_V102[Activité combinée],bdd_V102[FINESS Géographique],A1845)</f>
        <v>8192.5</v>
      </c>
      <c r="G1845" s="1" t="str">
        <f>_xlfn.XLOOKUP(A1845,bdd_V102[FINESS Géographique],bdd_V102[Validation prérequis SUN-ES],"")</f>
        <v>Oui</v>
      </c>
    </row>
    <row r="1846" spans="1:7">
      <c r="A1846" s="1">
        <v>80010523</v>
      </c>
      <c r="B1846" t="str">
        <f>_xlfn.XLOOKUP(A1846,bdd_V102[FINESS Géographique],bdd_V102[[Raison sociale ]],"")</f>
        <v>CLINIQUE DU PARC</v>
      </c>
      <c r="C1846" s="146">
        <f>_xlfn.XLOOKUP(A1846,bdd_V102[FINESS Géographique],bdd_V102[FINESS juridique],"")</f>
        <v>920030269</v>
      </c>
      <c r="D1846" t="str">
        <f>_xlfn.XLOOKUP(C1846,bdd_V102[FINESS juridique],bdd_V102[Raison sociale juridique],"")</f>
        <v>SAS CLINEA</v>
      </c>
      <c r="E1846" s="1" t="str">
        <f>_xlfn.XLOOKUP(C1846,bdd_V102[FINESS juridique],bdd_V102[[Région du FINESS juridique ]],"")</f>
        <v>ILE-DE-FRANCE</v>
      </c>
      <c r="F1846" s="1">
        <f>SUMIFS(bdd_V102[Activité combinée],bdd_V102[FINESS Géographique],A1846)</f>
        <v>20483</v>
      </c>
      <c r="G1846" s="1" t="str">
        <f>_xlfn.XLOOKUP(A1846,bdd_V102[FINESS Géographique],bdd_V102[Validation prérequis SUN-ES],"")</f>
        <v>Oui</v>
      </c>
    </row>
    <row r="1847" spans="1:7">
      <c r="A1847" s="1">
        <v>510024359</v>
      </c>
      <c r="B1847" t="str">
        <f>_xlfn.XLOOKUP(A1847,bdd_V102[FINESS Géographique],bdd_V102[[Raison sociale ]],"")</f>
        <v>CLINIQUE TERRE DE FRANCE CLINEA</v>
      </c>
      <c r="C1847" s="146">
        <f>_xlfn.XLOOKUP(A1847,bdd_V102[FINESS Géographique],bdd_V102[FINESS juridique],"")</f>
        <v>920030269</v>
      </c>
      <c r="D1847" t="str">
        <f>_xlfn.XLOOKUP(C1847,bdd_V102[FINESS juridique],bdd_V102[Raison sociale juridique],"")</f>
        <v>SAS CLINEA</v>
      </c>
      <c r="E1847" s="1" t="str">
        <f>_xlfn.XLOOKUP(C1847,bdd_V102[FINESS juridique],bdd_V102[[Région du FINESS juridique ]],"")</f>
        <v>ILE-DE-FRANCE</v>
      </c>
      <c r="F1847" s="1">
        <f>SUMIFS(bdd_V102[Activité combinée],bdd_V102[FINESS Géographique],A1847)</f>
        <v>16350.5</v>
      </c>
      <c r="G1847" s="1" t="str">
        <f>_xlfn.XLOOKUP(A1847,bdd_V102[FINESS Géographique],bdd_V102[Validation prérequis SUN-ES],"")</f>
        <v>Oui</v>
      </c>
    </row>
    <row r="1848" spans="1:7">
      <c r="A1848" s="1">
        <v>540022837</v>
      </c>
      <c r="B1848" t="str">
        <f>_xlfn.XLOOKUP(A1848,bdd_V102[FINESS Géographique],bdd_V102[[Raison sociale ]],"")</f>
        <v>CLINIQUE BELLEFONTAINE CLINEA</v>
      </c>
      <c r="C1848" s="146">
        <f>_xlfn.XLOOKUP(A1848,bdd_V102[FINESS Géographique],bdd_V102[FINESS juridique],"")</f>
        <v>920030269</v>
      </c>
      <c r="D1848" t="str">
        <f>_xlfn.XLOOKUP(C1848,bdd_V102[FINESS juridique],bdd_V102[Raison sociale juridique],"")</f>
        <v>SAS CLINEA</v>
      </c>
      <c r="E1848" s="1" t="str">
        <f>_xlfn.XLOOKUP(C1848,bdd_V102[FINESS juridique],bdd_V102[[Région du FINESS juridique ]],"")</f>
        <v>ILE-DE-FRANCE</v>
      </c>
      <c r="F1848" s="1">
        <f>SUMIFS(bdd_V102[Activité combinée],bdd_V102[FINESS Géographique],A1848)</f>
        <v>23867</v>
      </c>
      <c r="G1848" s="1" t="str">
        <f>_xlfn.XLOOKUP(A1848,bdd_V102[FINESS Géographique],bdd_V102[Validation prérequis SUN-ES],"")</f>
        <v>Oui</v>
      </c>
    </row>
    <row r="1849" spans="1:7">
      <c r="A1849" s="1">
        <v>570027441</v>
      </c>
      <c r="B1849" t="str">
        <f>_xlfn.XLOOKUP(A1849,bdd_V102[FINESS Géographique],bdd_V102[[Raison sociale ]],"")</f>
        <v>CLINIQUE CENTRE DE SOINS DU GRAND EST</v>
      </c>
      <c r="C1849" s="146">
        <f>_xlfn.XLOOKUP(A1849,bdd_V102[FINESS Géographique],bdd_V102[FINESS juridique],"")</f>
        <v>920030269</v>
      </c>
      <c r="D1849" t="str">
        <f>_xlfn.XLOOKUP(C1849,bdd_V102[FINESS juridique],bdd_V102[Raison sociale juridique],"")</f>
        <v>SAS CLINEA</v>
      </c>
      <c r="E1849" s="1" t="str">
        <f>_xlfn.XLOOKUP(C1849,bdd_V102[FINESS juridique],bdd_V102[[Région du FINESS juridique ]],"")</f>
        <v>ILE-DE-FRANCE</v>
      </c>
      <c r="F1849" s="1">
        <f>SUMIFS(bdd_V102[Activité combinée],bdd_V102[FINESS Géographique],A1849)</f>
        <v>9463.75</v>
      </c>
      <c r="G1849" s="1" t="str">
        <f>_xlfn.XLOOKUP(A1849,bdd_V102[FINESS Géographique],bdd_V102[Validation prérequis SUN-ES],"")</f>
        <v>Oui</v>
      </c>
    </row>
    <row r="1850" spans="1:7">
      <c r="A1850" s="1">
        <v>670002278</v>
      </c>
      <c r="B1850" t="str">
        <f>_xlfn.XLOOKUP(A1850,bdd_V102[FINESS Géographique],bdd_V102[[Raison sociale ]],"")</f>
        <v>CLINIQUE DU RIED</v>
      </c>
      <c r="C1850" s="146">
        <f>_xlfn.XLOOKUP(A1850,bdd_V102[FINESS Géographique],bdd_V102[FINESS juridique],"")</f>
        <v>920030269</v>
      </c>
      <c r="D1850" t="str">
        <f>_xlfn.XLOOKUP(C1850,bdd_V102[FINESS juridique],bdd_V102[Raison sociale juridique],"")</f>
        <v>SAS CLINEA</v>
      </c>
      <c r="E1850" s="1" t="str">
        <f>_xlfn.XLOOKUP(C1850,bdd_V102[FINESS juridique],bdd_V102[[Région du FINESS juridique ]],"")</f>
        <v>ILE-DE-FRANCE</v>
      </c>
      <c r="F1850" s="1">
        <f>SUMIFS(bdd_V102[Activité combinée],bdd_V102[FINESS Géographique],A1850)</f>
        <v>23586</v>
      </c>
      <c r="G1850" s="1" t="str">
        <f>_xlfn.XLOOKUP(A1850,bdd_V102[FINESS Géographique],bdd_V102[Validation prérequis SUN-ES],"")</f>
        <v>Oui</v>
      </c>
    </row>
    <row r="1851" spans="1:7">
      <c r="A1851" s="1">
        <v>590016408</v>
      </c>
      <c r="B1851" t="str">
        <f>_xlfn.XLOOKUP(A1851,bdd_V102[FINESS Géographique],bdd_V102[[Raison sociale ]],"")</f>
        <v>CLINIQUE LAUTREAMONT LOOS</v>
      </c>
      <c r="C1851" s="146">
        <f>_xlfn.XLOOKUP(A1851,bdd_V102[FINESS Géographique],bdd_V102[FINESS juridique],"")</f>
        <v>920030269</v>
      </c>
      <c r="D1851" t="str">
        <f>_xlfn.XLOOKUP(C1851,bdd_V102[FINESS juridique],bdd_V102[Raison sociale juridique],"")</f>
        <v>SAS CLINEA</v>
      </c>
      <c r="E1851" s="1" t="str">
        <f>_xlfn.XLOOKUP(C1851,bdd_V102[FINESS juridique],bdd_V102[[Région du FINESS juridique ]],"")</f>
        <v>ILE-DE-FRANCE</v>
      </c>
      <c r="F1851" s="1">
        <f>SUMIFS(bdd_V102[Activité combinée],bdd_V102[FINESS Géographique],A1851)</f>
        <v>9565</v>
      </c>
      <c r="G1851" s="1" t="str">
        <f>_xlfn.XLOOKUP(A1851,bdd_V102[FINESS Géographique],bdd_V102[Validation prérequis SUN-ES],"")</f>
        <v>Oui</v>
      </c>
    </row>
    <row r="1852" spans="1:7">
      <c r="A1852" s="1">
        <v>590049060</v>
      </c>
      <c r="B1852" t="str">
        <f>_xlfn.XLOOKUP(A1852,bdd_V102[FINESS Géographique],bdd_V102[[Raison sociale ]],"")</f>
        <v>CLINIQUE MARIE SAVOIE</v>
      </c>
      <c r="C1852" s="146">
        <f>_xlfn.XLOOKUP(A1852,bdd_V102[FINESS Géographique],bdd_V102[FINESS juridique],"")</f>
        <v>920030269</v>
      </c>
      <c r="D1852" t="str">
        <f>_xlfn.XLOOKUP(C1852,bdd_V102[FINESS juridique],bdd_V102[Raison sociale juridique],"")</f>
        <v>SAS CLINEA</v>
      </c>
      <c r="E1852" s="1" t="str">
        <f>_xlfn.XLOOKUP(C1852,bdd_V102[FINESS juridique],bdd_V102[[Région du FINESS juridique ]],"")</f>
        <v>ILE-DE-FRANCE</v>
      </c>
      <c r="F1852" s="1">
        <f>SUMIFS(bdd_V102[Activité combinée],bdd_V102[FINESS Géographique],A1852)</f>
        <v>7926.5</v>
      </c>
      <c r="G1852" s="1" t="str">
        <f>_xlfn.XLOOKUP(A1852,bdd_V102[FINESS Géographique],bdd_V102[Validation prérequis SUN-ES],"")</f>
        <v>Oui</v>
      </c>
    </row>
    <row r="1853" spans="1:7">
      <c r="A1853" s="1">
        <v>620024349</v>
      </c>
      <c r="B1853" t="str">
        <f>_xlfn.XLOOKUP(A1853,bdd_V102[FINESS Géographique],bdd_V102[[Raison sociale ]],"")</f>
        <v>CLINIQUE DU VIRVAL</v>
      </c>
      <c r="C1853" s="146">
        <f>_xlfn.XLOOKUP(A1853,bdd_V102[FINESS Géographique],bdd_V102[FINESS juridique],"")</f>
        <v>920039724</v>
      </c>
      <c r="D1853" t="str">
        <f>_xlfn.XLOOKUP(C1853,bdd_V102[FINESS juridique],bdd_V102[Raison sociale juridique],"")</f>
        <v>SAS CLINIQUE DU VIRVAL</v>
      </c>
      <c r="E1853" s="1" t="str">
        <f>_xlfn.XLOOKUP(C1853,bdd_V102[FINESS juridique],bdd_V102[[Région du FINESS juridique ]],"")</f>
        <v>ILE-DE-FRANCE</v>
      </c>
      <c r="F1853" s="1">
        <f>SUMIFS(bdd_V102[Activité combinée],bdd_V102[FINESS Géographique],A1853)</f>
        <v>15981.5</v>
      </c>
      <c r="G1853" s="1" t="str">
        <f>_xlfn.XLOOKUP(A1853,bdd_V102[FINESS Géographique],bdd_V102[Validation prérequis SUN-ES],"")</f>
        <v>Oui</v>
      </c>
    </row>
    <row r="1854" spans="1:7">
      <c r="A1854" s="1">
        <v>620025387</v>
      </c>
      <c r="B1854" t="str">
        <f>_xlfn.XLOOKUP(A1854,bdd_V102[FINESS Géographique],bdd_V102[[Raison sociale ]],"")</f>
        <v>CLINIQUE DU LITTORAL</v>
      </c>
      <c r="C1854" s="146">
        <f>_xlfn.XLOOKUP(A1854,bdd_V102[FINESS Géographique],bdd_V102[FINESS juridique],"")</f>
        <v>920039716</v>
      </c>
      <c r="D1854" t="str">
        <f>_xlfn.XLOOKUP(C1854,bdd_V102[FINESS juridique],bdd_V102[Raison sociale juridique],"")</f>
        <v xml:space="preserve">
SAS CLINIQUE DU LITTORAL</v>
      </c>
      <c r="E1854" s="1" t="str">
        <f>_xlfn.XLOOKUP(C1854,bdd_V102[FINESS juridique],bdd_V102[[Région du FINESS juridique ]],"")</f>
        <v>ILE-DE-FRANCE</v>
      </c>
      <c r="F1854" s="1">
        <f>SUMIFS(bdd_V102[Activité combinée],bdd_V102[FINESS Géographique],A1854)</f>
        <v>14776.25</v>
      </c>
      <c r="G1854" s="1" t="str">
        <f>_xlfn.XLOOKUP(A1854,bdd_V102[FINESS Géographique],bdd_V102[Validation prérequis SUN-ES],"")</f>
        <v>Oui</v>
      </c>
    </row>
    <row r="1855" spans="1:7">
      <c r="A1855" s="1">
        <v>620030726</v>
      </c>
      <c r="B1855" t="str">
        <f>_xlfn.XLOOKUP(A1855,bdd_V102[FINESS Géographique],bdd_V102[[Raison sociale ]],"")</f>
        <v>CLINIQUE LES OYATS</v>
      </c>
      <c r="C1855" s="146">
        <f>_xlfn.XLOOKUP(A1855,bdd_V102[FINESS Géographique],bdd_V102[FINESS juridique],"")</f>
        <v>920039658</v>
      </c>
      <c r="D1855" t="str">
        <f>_xlfn.XLOOKUP(C1855,bdd_V102[FINESS juridique],bdd_V102[Raison sociale juridique],"")</f>
        <v>SAS CLINIQUE DES OYATS</v>
      </c>
      <c r="E1855" s="1" t="str">
        <f>_xlfn.XLOOKUP(C1855,bdd_V102[FINESS juridique],bdd_V102[[Région du FINESS juridique ]],"")</f>
        <v>ILE-DE-FRANCE</v>
      </c>
      <c r="F1855" s="1">
        <f>SUMIFS(bdd_V102[Activité combinée],bdd_V102[FINESS Géographique],A1855)</f>
        <v>9979</v>
      </c>
      <c r="G1855" s="1" t="str">
        <f>_xlfn.XLOOKUP(A1855,bdd_V102[FINESS Géographique],bdd_V102[Validation prérequis SUN-ES],"")</f>
        <v>Oui</v>
      </c>
    </row>
    <row r="1856" spans="1:7">
      <c r="A1856" s="1">
        <v>620033712</v>
      </c>
      <c r="B1856" t="str">
        <f>_xlfn.XLOOKUP(A1856,bdd_V102[FINESS Géographique],bdd_V102[[Raison sociale ]],"")</f>
        <v>INSTITUT D'ADDICTOLOGIE DU LITTORAL</v>
      </c>
      <c r="C1856" s="146">
        <f>_xlfn.XLOOKUP(A1856,bdd_V102[FINESS Géographique],bdd_V102[FINESS juridique],"")</f>
        <v>920039732</v>
      </c>
      <c r="D1856" t="str">
        <f>_xlfn.XLOOKUP(C1856,bdd_V102[FINESS juridique],bdd_V102[Raison sociale juridique],"")</f>
        <v>SAS INSTITUT ADDICTOLOGIE DU LITTORAL</v>
      </c>
      <c r="E1856" s="1" t="str">
        <f>_xlfn.XLOOKUP(C1856,bdd_V102[FINESS juridique],bdd_V102[[Région du FINESS juridique ]],"")</f>
        <v>ILE-DE-FRANCE</v>
      </c>
      <c r="F1856" s="1">
        <f>SUMIFS(bdd_V102[Activité combinée],bdd_V102[FINESS Géographique],A1856)</f>
        <v>3094</v>
      </c>
      <c r="G1856" s="1" t="str">
        <f>_xlfn.XLOOKUP(A1856,bdd_V102[FINESS Géographique],bdd_V102[Validation prérequis SUN-ES],"")</f>
        <v>Non</v>
      </c>
    </row>
    <row r="1857" spans="1:7">
      <c r="A1857" s="1">
        <v>750014169</v>
      </c>
      <c r="B1857" t="str">
        <f>_xlfn.XLOOKUP(A1857,bdd_V102[FINESS Géographique],bdd_V102[[Raison sociale ]],"")</f>
        <v>CLINIQUE DE LA JONQUIERE</v>
      </c>
      <c r="C1857" s="146">
        <f>_xlfn.XLOOKUP(A1857,bdd_V102[FINESS Géographique],bdd_V102[FINESS juridique],"")</f>
        <v>920030269</v>
      </c>
      <c r="D1857" t="str">
        <f>_xlfn.XLOOKUP(C1857,bdd_V102[FINESS juridique],bdd_V102[Raison sociale juridique],"")</f>
        <v>SAS CLINEA</v>
      </c>
      <c r="E1857" s="1" t="str">
        <f>_xlfn.XLOOKUP(C1857,bdd_V102[FINESS juridique],bdd_V102[[Région du FINESS juridique ]],"")</f>
        <v>ILE-DE-FRANCE</v>
      </c>
      <c r="F1857" s="1">
        <f>SUMIFS(bdd_V102[Activité combinée],bdd_V102[FINESS Géographique],A1857)</f>
        <v>17358</v>
      </c>
      <c r="G1857" s="1" t="str">
        <f>_xlfn.XLOOKUP(A1857,bdd_V102[FINESS Géographique],bdd_V102[Validation prérequis SUN-ES],"")</f>
        <v>Oui</v>
      </c>
    </row>
    <row r="1858" spans="1:7">
      <c r="A1858" s="1">
        <v>750038739</v>
      </c>
      <c r="B1858" t="str">
        <f>_xlfn.XLOOKUP(A1858,bdd_V102[FINESS Géographique],bdd_V102[[Raison sociale ]],"")</f>
        <v>CRF PORT ROYAL</v>
      </c>
      <c r="C1858" s="146">
        <f>_xlfn.XLOOKUP(A1858,bdd_V102[FINESS Géographique],bdd_V102[FINESS juridique],"")</f>
        <v>920030269</v>
      </c>
      <c r="D1858" t="str">
        <f>_xlfn.XLOOKUP(C1858,bdd_V102[FINESS juridique],bdd_V102[Raison sociale juridique],"")</f>
        <v>SAS CLINEA</v>
      </c>
      <c r="E1858" s="1" t="str">
        <f>_xlfn.XLOOKUP(C1858,bdd_V102[FINESS juridique],bdd_V102[[Région du FINESS juridique ]],"")</f>
        <v>ILE-DE-FRANCE</v>
      </c>
      <c r="F1858" s="1">
        <f>SUMIFS(bdd_V102[Activité combinée],bdd_V102[FINESS Géographique],A1858)</f>
        <v>21513</v>
      </c>
      <c r="G1858" s="1" t="str">
        <f>_xlfn.XLOOKUP(A1858,bdd_V102[FINESS Géographique],bdd_V102[Validation prérequis SUN-ES],"")</f>
        <v>Oui</v>
      </c>
    </row>
    <row r="1859" spans="1:7">
      <c r="A1859" s="1">
        <v>750047128</v>
      </c>
      <c r="B1859" t="str">
        <f>_xlfn.XLOOKUP(A1859,bdd_V102[FINESS Géographique],bdd_V102[[Raison sociale ]],"")</f>
        <v>CLINIQUE DU PARC DE BELLEVILLE</v>
      </c>
      <c r="C1859" s="146">
        <f>_xlfn.XLOOKUP(A1859,bdd_V102[FINESS Géographique],bdd_V102[FINESS juridique],"")</f>
        <v>920030269</v>
      </c>
      <c r="D1859" t="str">
        <f>_xlfn.XLOOKUP(C1859,bdd_V102[FINESS juridique],bdd_V102[Raison sociale juridique],"")</f>
        <v>SAS CLINEA</v>
      </c>
      <c r="E1859" s="1" t="str">
        <f>_xlfn.XLOOKUP(C1859,bdd_V102[FINESS juridique],bdd_V102[[Région du FINESS juridique ]],"")</f>
        <v>ILE-DE-FRANCE</v>
      </c>
      <c r="F1859" s="1">
        <f>SUMIFS(bdd_V102[Activité combinée],bdd_V102[FINESS Géographique],A1859)</f>
        <v>19254.5</v>
      </c>
      <c r="G1859" s="1" t="str">
        <f>_xlfn.XLOOKUP(A1859,bdd_V102[FINESS Géographique],bdd_V102[Validation prérequis SUN-ES],"")</f>
        <v>Oui</v>
      </c>
    </row>
    <row r="1860" spans="1:7">
      <c r="A1860" s="1">
        <v>750310013</v>
      </c>
      <c r="B1860" t="str">
        <f>_xlfn.XLOOKUP(A1860,bdd_V102[FINESS Géographique],bdd_V102[[Raison sociale ]],"")</f>
        <v>CLINIQUE VILLA MONTSOURIS</v>
      </c>
      <c r="C1860" s="146">
        <f>_xlfn.XLOOKUP(A1860,bdd_V102[FINESS Géographique],bdd_V102[FINESS juridique],"")</f>
        <v>920030269</v>
      </c>
      <c r="D1860" t="str">
        <f>_xlfn.XLOOKUP(C1860,bdd_V102[FINESS juridique],bdd_V102[Raison sociale juridique],"")</f>
        <v>SAS CLINEA</v>
      </c>
      <c r="E1860" s="1" t="str">
        <f>_xlfn.XLOOKUP(C1860,bdd_V102[FINESS juridique],bdd_V102[[Région du FINESS juridique ]],"")</f>
        <v>ILE-DE-FRANCE</v>
      </c>
      <c r="F1860" s="1">
        <f>SUMIFS(bdd_V102[Activité combinée],bdd_V102[FINESS Géographique],A1860)</f>
        <v>9040.5</v>
      </c>
      <c r="G1860" s="1" t="str">
        <f>_xlfn.XLOOKUP(A1860,bdd_V102[FINESS Géographique],bdd_V102[Validation prérequis SUN-ES],"")</f>
        <v>Oui</v>
      </c>
    </row>
    <row r="1861" spans="1:7">
      <c r="A1861" s="1">
        <v>770016467</v>
      </c>
      <c r="B1861" t="str">
        <f>_xlfn.XLOOKUP(A1861,bdd_V102[FINESS Géographique],bdd_V102[[Raison sociale ]],"")</f>
        <v>CLINIQUE DES PAYS DE MEAUX</v>
      </c>
      <c r="C1861" s="146">
        <f>_xlfn.XLOOKUP(A1861,bdd_V102[FINESS Géographique],bdd_V102[FINESS juridique],"")</f>
        <v>920030269</v>
      </c>
      <c r="D1861" t="str">
        <f>_xlfn.XLOOKUP(C1861,bdd_V102[FINESS juridique],bdd_V102[Raison sociale juridique],"")</f>
        <v>SAS CLINEA</v>
      </c>
      <c r="E1861" s="1" t="str">
        <f>_xlfn.XLOOKUP(C1861,bdd_V102[FINESS juridique],bdd_V102[[Région du FINESS juridique ]],"")</f>
        <v>ILE-DE-FRANCE</v>
      </c>
      <c r="F1861" s="1">
        <f>SUMIFS(bdd_V102[Activité combinée],bdd_V102[FINESS Géographique],A1861)</f>
        <v>18773.5</v>
      </c>
      <c r="G1861" s="1" t="str">
        <f>_xlfn.XLOOKUP(A1861,bdd_V102[FINESS Géographique],bdd_V102[Validation prérequis SUN-ES],"")</f>
        <v>Oui</v>
      </c>
    </row>
    <row r="1862" spans="1:7">
      <c r="A1862" s="1">
        <v>780008298</v>
      </c>
      <c r="B1862" t="str">
        <f>_xlfn.XLOOKUP(A1862,bdd_V102[FINESS Géographique],bdd_V102[[Raison sociale ]],"")</f>
        <v>CLINIQUE SAINT REMY</v>
      </c>
      <c r="C1862" s="146">
        <f>_xlfn.XLOOKUP(A1862,bdd_V102[FINESS Géographique],bdd_V102[FINESS juridique],"")</f>
        <v>920030269</v>
      </c>
      <c r="D1862" t="str">
        <f>_xlfn.XLOOKUP(C1862,bdd_V102[FINESS juridique],bdd_V102[Raison sociale juridique],"")</f>
        <v>SAS CLINEA</v>
      </c>
      <c r="E1862" s="1" t="str">
        <f>_xlfn.XLOOKUP(C1862,bdd_V102[FINESS juridique],bdd_V102[[Région du FINESS juridique ]],"")</f>
        <v>ILE-DE-FRANCE</v>
      </c>
      <c r="F1862" s="1">
        <f>SUMIFS(bdd_V102[Activité combinée],bdd_V102[FINESS Géographique],A1862)</f>
        <v>10961</v>
      </c>
      <c r="G1862" s="1" t="str">
        <f>_xlfn.XLOOKUP(A1862,bdd_V102[FINESS Géographique],bdd_V102[Validation prérequis SUN-ES],"")</f>
        <v>Oui</v>
      </c>
    </row>
    <row r="1863" spans="1:7">
      <c r="A1863" s="1">
        <v>780300083</v>
      </c>
      <c r="B1863" t="str">
        <f>_xlfn.XLOOKUP(A1863,bdd_V102[FINESS Géographique],bdd_V102[[Raison sociale ]],"")</f>
        <v>CLINIQUE MEDICALE DE GOUSSONVILLE</v>
      </c>
      <c r="C1863" s="146">
        <f>_xlfn.XLOOKUP(A1863,bdd_V102[FINESS Géographique],bdd_V102[FINESS juridique],"")</f>
        <v>920030269</v>
      </c>
      <c r="D1863" t="str">
        <f>_xlfn.XLOOKUP(C1863,bdd_V102[FINESS juridique],bdd_V102[Raison sociale juridique],"")</f>
        <v>SAS CLINEA</v>
      </c>
      <c r="E1863" s="1" t="str">
        <f>_xlfn.XLOOKUP(C1863,bdd_V102[FINESS juridique],bdd_V102[[Région du FINESS juridique ]],"")</f>
        <v>ILE-DE-FRANCE</v>
      </c>
      <c r="F1863" s="1">
        <f>SUMIFS(bdd_V102[Activité combinée],bdd_V102[FINESS Géographique],A1863)</f>
        <v>30934</v>
      </c>
      <c r="G1863" s="1" t="str">
        <f>_xlfn.XLOOKUP(A1863,bdd_V102[FINESS Géographique],bdd_V102[Validation prérequis SUN-ES],"")</f>
        <v>Oui</v>
      </c>
    </row>
    <row r="1864" spans="1:7">
      <c r="A1864" s="1">
        <v>780310025</v>
      </c>
      <c r="B1864" t="str">
        <f>_xlfn.XLOOKUP(A1864,bdd_V102[FINESS Géographique],bdd_V102[[Raison sociale ]],"")</f>
        <v>CLINIQUE VILLA DES PAGES</v>
      </c>
      <c r="C1864" s="146">
        <f>_xlfn.XLOOKUP(A1864,bdd_V102[FINESS Géographique],bdd_V102[FINESS juridique],"")</f>
        <v>920030269</v>
      </c>
      <c r="D1864" t="str">
        <f>_xlfn.XLOOKUP(C1864,bdd_V102[FINESS juridique],bdd_V102[Raison sociale juridique],"")</f>
        <v>SAS CLINEA</v>
      </c>
      <c r="E1864" s="1" t="str">
        <f>_xlfn.XLOOKUP(C1864,bdd_V102[FINESS juridique],bdd_V102[[Région du FINESS juridique ]],"")</f>
        <v>ILE-DE-FRANCE</v>
      </c>
      <c r="F1864" s="1">
        <f>SUMIFS(bdd_V102[Activité combinée],bdd_V102[FINESS Géographique],A1864)</f>
        <v>8142</v>
      </c>
      <c r="G1864" s="1" t="str">
        <f>_xlfn.XLOOKUP(A1864,bdd_V102[FINESS Géographique],bdd_V102[Validation prérequis SUN-ES],"")</f>
        <v>Oui</v>
      </c>
    </row>
    <row r="1865" spans="1:7">
      <c r="A1865" s="1">
        <v>910015965</v>
      </c>
      <c r="B1865" t="str">
        <f>_xlfn.XLOOKUP(A1865,bdd_V102[FINESS Géographique],bdd_V102[[Raison sociale ]],"")</f>
        <v>CLINIQUE LE MOULIN DE VIRY</v>
      </c>
      <c r="C1865" s="146">
        <f>_xlfn.XLOOKUP(A1865,bdd_V102[FINESS Géographique],bdd_V102[FINESS juridique],"")</f>
        <v>920030269</v>
      </c>
      <c r="D1865" t="str">
        <f>_xlfn.XLOOKUP(C1865,bdd_V102[FINESS juridique],bdd_V102[Raison sociale juridique],"")</f>
        <v>SAS CLINEA</v>
      </c>
      <c r="E1865" s="1" t="str">
        <f>_xlfn.XLOOKUP(C1865,bdd_V102[FINESS juridique],bdd_V102[[Région du FINESS juridique ]],"")</f>
        <v>ILE-DE-FRANCE</v>
      </c>
      <c r="F1865" s="1">
        <f>SUMIFS(bdd_V102[Activité combinée],bdd_V102[FINESS Géographique],A1865)</f>
        <v>35126.5</v>
      </c>
      <c r="G1865" s="1" t="str">
        <f>_xlfn.XLOOKUP(A1865,bdd_V102[FINESS Géographique],bdd_V102[Validation prérequis SUN-ES],"")</f>
        <v>Oui</v>
      </c>
    </row>
    <row r="1866" spans="1:7">
      <c r="A1866" s="1">
        <v>910300060</v>
      </c>
      <c r="B1866" t="str">
        <f>_xlfn.XLOOKUP(A1866,bdd_V102[FINESS Géographique],bdd_V102[[Raison sociale ]],"")</f>
        <v>CLINIQUE GERIATRIQUE LES VALLEES</v>
      </c>
      <c r="C1866" s="146">
        <f>_xlfn.XLOOKUP(A1866,bdd_V102[FINESS Géographique],bdd_V102[FINESS juridique],"")</f>
        <v>920030269</v>
      </c>
      <c r="D1866" t="str">
        <f>_xlfn.XLOOKUP(C1866,bdd_V102[FINESS juridique],bdd_V102[Raison sociale juridique],"")</f>
        <v>SAS CLINEA</v>
      </c>
      <c r="E1866" s="1" t="str">
        <f>_xlfn.XLOOKUP(C1866,bdd_V102[FINESS juridique],bdd_V102[[Région du FINESS juridique ]],"")</f>
        <v>ILE-DE-FRANCE</v>
      </c>
      <c r="F1866" s="1">
        <f>SUMIFS(bdd_V102[Activité combinée],bdd_V102[FINESS Géographique],A1866)</f>
        <v>15332</v>
      </c>
      <c r="G1866" s="1" t="str">
        <f>_xlfn.XLOOKUP(A1866,bdd_V102[FINESS Géographique],bdd_V102[Validation prérequis SUN-ES],"")</f>
        <v>Oui</v>
      </c>
    </row>
    <row r="1867" spans="1:7">
      <c r="A1867" s="1">
        <v>910310010</v>
      </c>
      <c r="B1867" t="str">
        <f>_xlfn.XLOOKUP(A1867,bdd_V102[FINESS Géographique],bdd_V102[[Raison sociale ]],"")</f>
        <v>CLINIQUE CHATEAU DU BEL AIR</v>
      </c>
      <c r="C1867" s="146">
        <f>_xlfn.XLOOKUP(A1867,bdd_V102[FINESS Géographique],bdd_V102[FINESS juridique],"")</f>
        <v>920030269</v>
      </c>
      <c r="D1867" t="str">
        <f>_xlfn.XLOOKUP(C1867,bdd_V102[FINESS juridique],bdd_V102[Raison sociale juridique],"")</f>
        <v>SAS CLINEA</v>
      </c>
      <c r="E1867" s="1" t="str">
        <f>_xlfn.XLOOKUP(C1867,bdd_V102[FINESS juridique],bdd_V102[[Région du FINESS juridique ]],"")</f>
        <v>ILE-DE-FRANCE</v>
      </c>
      <c r="F1867" s="1">
        <f>SUMIFS(bdd_V102[Activité combinée],bdd_V102[FINESS Géographique],A1867)</f>
        <v>15804</v>
      </c>
      <c r="G1867" s="1" t="str">
        <f>_xlfn.XLOOKUP(A1867,bdd_V102[FINESS Géographique],bdd_V102[Validation prérequis SUN-ES],"")</f>
        <v>Oui</v>
      </c>
    </row>
    <row r="1868" spans="1:7">
      <c r="A1868" s="1">
        <v>910310028</v>
      </c>
      <c r="B1868" t="str">
        <f>_xlfn.XLOOKUP(A1868,bdd_V102[FINESS Géographique],bdd_V102[[Raison sociale ]],"")</f>
        <v>CLINIQUE DU CHATEAU DE VILLEBOUZIN</v>
      </c>
      <c r="C1868" s="146">
        <f>_xlfn.XLOOKUP(A1868,bdd_V102[FINESS Géographique],bdd_V102[FINESS juridique],"")</f>
        <v>920030269</v>
      </c>
      <c r="D1868" t="str">
        <f>_xlfn.XLOOKUP(C1868,bdd_V102[FINESS juridique],bdd_V102[Raison sociale juridique],"")</f>
        <v>SAS CLINEA</v>
      </c>
      <c r="E1868" s="1" t="str">
        <f>_xlfn.XLOOKUP(C1868,bdd_V102[FINESS juridique],bdd_V102[[Région du FINESS juridique ]],"")</f>
        <v>ILE-DE-FRANCE</v>
      </c>
      <c r="F1868" s="1">
        <f>SUMIFS(bdd_V102[Activité combinée],bdd_V102[FINESS Géographique],A1868)</f>
        <v>12641.5</v>
      </c>
      <c r="G1868" s="1" t="str">
        <f>_xlfn.XLOOKUP(A1868,bdd_V102[FINESS Géographique],bdd_V102[Validation prérequis SUN-ES],"")</f>
        <v>Oui</v>
      </c>
    </row>
    <row r="1869" spans="1:7">
      <c r="A1869" s="1">
        <v>910310036</v>
      </c>
      <c r="B1869" t="str">
        <f>_xlfn.XLOOKUP(A1869,bdd_V102[FINESS Géographique],bdd_V102[[Raison sociale ]],"")</f>
        <v>CLINIQUE DU VAL DE BIEVRE L ABBAYE</v>
      </c>
      <c r="C1869" s="146">
        <f>_xlfn.XLOOKUP(A1869,bdd_V102[FINESS Géographique],bdd_V102[FINESS juridique],"")</f>
        <v>920030269</v>
      </c>
      <c r="D1869" t="str">
        <f>_xlfn.XLOOKUP(C1869,bdd_V102[FINESS juridique],bdd_V102[Raison sociale juridique],"")</f>
        <v>SAS CLINEA</v>
      </c>
      <c r="E1869" s="1" t="str">
        <f>_xlfn.XLOOKUP(C1869,bdd_V102[FINESS juridique],bdd_V102[[Région du FINESS juridique ]],"")</f>
        <v>ILE-DE-FRANCE</v>
      </c>
      <c r="F1869" s="1">
        <f>SUMIFS(bdd_V102[Activité combinée],bdd_V102[FINESS Géographique],A1869)</f>
        <v>18602.5</v>
      </c>
      <c r="G1869" s="1" t="str">
        <f>_xlfn.XLOOKUP(A1869,bdd_V102[FINESS Géographique],bdd_V102[Validation prérequis SUN-ES],"")</f>
        <v>Oui</v>
      </c>
    </row>
    <row r="1870" spans="1:7">
      <c r="A1870" s="1">
        <v>910310044</v>
      </c>
      <c r="B1870" t="str">
        <f>_xlfn.XLOOKUP(A1870,bdd_V102[FINESS Géographique],bdd_V102[[Raison sociale ]],"")</f>
        <v>CLINIQUE DE L ISLE LE MOULIN</v>
      </c>
      <c r="C1870" s="146">
        <f>_xlfn.XLOOKUP(A1870,bdd_V102[FINESS Géographique],bdd_V102[FINESS juridique],"")</f>
        <v>920030269</v>
      </c>
      <c r="D1870" t="str">
        <f>_xlfn.XLOOKUP(C1870,bdd_V102[FINESS juridique],bdd_V102[Raison sociale juridique],"")</f>
        <v>SAS CLINEA</v>
      </c>
      <c r="E1870" s="1" t="str">
        <f>_xlfn.XLOOKUP(C1870,bdd_V102[FINESS juridique],bdd_V102[[Région du FINESS juridique ]],"")</f>
        <v>ILE-DE-FRANCE</v>
      </c>
      <c r="F1870" s="1">
        <f>SUMIFS(bdd_V102[Activité combinée],bdd_V102[FINESS Géographique],A1870)</f>
        <v>20897.5</v>
      </c>
      <c r="G1870" s="1" t="str">
        <f>_xlfn.XLOOKUP(A1870,bdd_V102[FINESS Géographique],bdd_V102[Validation prérequis SUN-ES],"")</f>
        <v>Oui</v>
      </c>
    </row>
    <row r="1871" spans="1:7">
      <c r="A1871" s="1">
        <v>910814672</v>
      </c>
      <c r="B1871" t="str">
        <f>_xlfn.XLOOKUP(A1871,bdd_V102[FINESS Géographique],bdd_V102[[Raison sociale ]],"")</f>
        <v>MOULIN DES ADOS</v>
      </c>
      <c r="C1871" s="146">
        <f>_xlfn.XLOOKUP(A1871,bdd_V102[FINESS Géographique],bdd_V102[FINESS juridique],"")</f>
        <v>920030269</v>
      </c>
      <c r="D1871" t="str">
        <f>_xlfn.XLOOKUP(C1871,bdd_V102[FINESS juridique],bdd_V102[Raison sociale juridique],"")</f>
        <v>SAS CLINEA</v>
      </c>
      <c r="E1871" s="1" t="str">
        <f>_xlfn.XLOOKUP(C1871,bdd_V102[FINESS juridique],bdd_V102[[Région du FINESS juridique ]],"")</f>
        <v>ILE-DE-FRANCE</v>
      </c>
      <c r="F1871" s="1">
        <f>SUMIFS(bdd_V102[Activité combinée],bdd_V102[FINESS Géographique],A1871)</f>
        <v>6108.5</v>
      </c>
      <c r="G1871" s="1" t="str">
        <f>_xlfn.XLOOKUP(A1871,bdd_V102[FINESS Géographique],bdd_V102[Validation prérequis SUN-ES],"")</f>
        <v>Oui</v>
      </c>
    </row>
    <row r="1872" spans="1:7">
      <c r="A1872" s="1">
        <v>920004058</v>
      </c>
      <c r="B1872" t="str">
        <f>_xlfn.XLOOKUP(A1872,bdd_V102[FINESS Géographique],bdd_V102[[Raison sociale ]],"")</f>
        <v>CLINIQUE MONTEVIDEO</v>
      </c>
      <c r="C1872" s="146">
        <f>_xlfn.XLOOKUP(A1872,bdd_V102[FINESS Géographique],bdd_V102[FINESS juridique],"")</f>
        <v>920030269</v>
      </c>
      <c r="D1872" t="str">
        <f>_xlfn.XLOOKUP(C1872,bdd_V102[FINESS juridique],bdd_V102[Raison sociale juridique],"")</f>
        <v>SAS CLINEA</v>
      </c>
      <c r="E1872" s="1" t="str">
        <f>_xlfn.XLOOKUP(C1872,bdd_V102[FINESS juridique],bdd_V102[[Région du FINESS juridique ]],"")</f>
        <v>ILE-DE-FRANCE</v>
      </c>
      <c r="F1872" s="1">
        <f>SUMIFS(bdd_V102[Activité combinée],bdd_V102[FINESS Géographique],A1872)</f>
        <v>9187.5</v>
      </c>
      <c r="G1872" s="1" t="str">
        <f>_xlfn.XLOOKUP(A1872,bdd_V102[FINESS Géographique],bdd_V102[Validation prérequis SUN-ES],"")</f>
        <v>Oui</v>
      </c>
    </row>
    <row r="1873" spans="1:7">
      <c r="A1873" s="1">
        <v>920005238</v>
      </c>
      <c r="B1873" t="str">
        <f>_xlfn.XLOOKUP(A1873,bdd_V102[FINESS Géographique],bdd_V102[[Raison sociale ]],"")</f>
        <v>CLINIQUE DU PONT DE SEVRES</v>
      </c>
      <c r="C1873" s="146">
        <f>_xlfn.XLOOKUP(A1873,bdd_V102[FINESS Géographique],bdd_V102[FINESS juridique],"")</f>
        <v>920030269</v>
      </c>
      <c r="D1873" t="str">
        <f>_xlfn.XLOOKUP(C1873,bdd_V102[FINESS juridique],bdd_V102[Raison sociale juridique],"")</f>
        <v>SAS CLINEA</v>
      </c>
      <c r="E1873" s="1" t="str">
        <f>_xlfn.XLOOKUP(C1873,bdd_V102[FINESS juridique],bdd_V102[[Région du FINESS juridique ]],"")</f>
        <v>ILE-DE-FRANCE</v>
      </c>
      <c r="F1873" s="1">
        <f>SUMIFS(bdd_V102[Activité combinée],bdd_V102[FINESS Géographique],A1873)</f>
        <v>24367</v>
      </c>
      <c r="G1873" s="1" t="str">
        <f>_xlfn.XLOOKUP(A1873,bdd_V102[FINESS Géographique],bdd_V102[Validation prérequis SUN-ES],"")</f>
        <v>Oui</v>
      </c>
    </row>
    <row r="1874" spans="1:7">
      <c r="A1874" s="1">
        <v>920014099</v>
      </c>
      <c r="B1874" t="str">
        <f>_xlfn.XLOOKUP(A1874,bdd_V102[FINESS Géographique],bdd_V102[[Raison sociale ]],"")</f>
        <v>CRF PARIS NORD</v>
      </c>
      <c r="C1874" s="146">
        <f>_xlfn.XLOOKUP(A1874,bdd_V102[FINESS Géographique],bdd_V102[FINESS juridique],"")</f>
        <v>920030269</v>
      </c>
      <c r="D1874" t="str">
        <f>_xlfn.XLOOKUP(C1874,bdd_V102[FINESS juridique],bdd_V102[Raison sociale juridique],"")</f>
        <v>SAS CLINEA</v>
      </c>
      <c r="E1874" s="1" t="str">
        <f>_xlfn.XLOOKUP(C1874,bdd_V102[FINESS juridique],bdd_V102[[Région du FINESS juridique ]],"")</f>
        <v>ILE-DE-FRANCE</v>
      </c>
      <c r="F1874" s="1">
        <f>SUMIFS(bdd_V102[Activité combinée],bdd_V102[FINESS Géographique],A1874)</f>
        <v>20716.5</v>
      </c>
      <c r="G1874" s="1" t="str">
        <f>_xlfn.XLOOKUP(A1874,bdd_V102[FINESS Géographique],bdd_V102[Validation prérequis SUN-ES],"")</f>
        <v>Oui</v>
      </c>
    </row>
    <row r="1875" spans="1:7">
      <c r="A1875" s="1">
        <v>920300423</v>
      </c>
      <c r="B1875" t="str">
        <f>_xlfn.XLOOKUP(A1875,bdd_V102[FINESS Géographique],bdd_V102[[Raison sociale ]],"")</f>
        <v>CLINIQUE VILLA MARIE LOUISE</v>
      </c>
      <c r="C1875" s="146">
        <f>_xlfn.XLOOKUP(A1875,bdd_V102[FINESS Géographique],bdd_V102[FINESS juridique],"")</f>
        <v>920030269</v>
      </c>
      <c r="D1875" t="str">
        <f>_xlfn.XLOOKUP(C1875,bdd_V102[FINESS juridique],bdd_V102[Raison sociale juridique],"")</f>
        <v>SAS CLINEA</v>
      </c>
      <c r="E1875" s="1" t="str">
        <f>_xlfn.XLOOKUP(C1875,bdd_V102[FINESS juridique],bdd_V102[[Région du FINESS juridique ]],"")</f>
        <v>ILE-DE-FRANCE</v>
      </c>
      <c r="F1875" s="1">
        <f>SUMIFS(bdd_V102[Activité combinée],bdd_V102[FINESS Géographique],A1875)</f>
        <v>18541.5</v>
      </c>
      <c r="G1875" s="1" t="str">
        <f>_xlfn.XLOOKUP(A1875,bdd_V102[FINESS Géographique],bdd_V102[Validation prérequis SUN-ES],"")</f>
        <v>Oui</v>
      </c>
    </row>
    <row r="1876" spans="1:7">
      <c r="A1876" s="1">
        <v>920300886</v>
      </c>
      <c r="B1876" t="str">
        <f>_xlfn.XLOOKUP(A1876,bdd_V102[FINESS Géographique],bdd_V102[[Raison sociale ]],"")</f>
        <v>CLINIQUE DU MONT VALERIEN</v>
      </c>
      <c r="C1876" s="146">
        <f>_xlfn.XLOOKUP(A1876,bdd_V102[FINESS Géographique],bdd_V102[FINESS juridique],"")</f>
        <v>920030269</v>
      </c>
      <c r="D1876" t="str">
        <f>_xlfn.XLOOKUP(C1876,bdd_V102[FINESS juridique],bdd_V102[Raison sociale juridique],"")</f>
        <v>SAS CLINEA</v>
      </c>
      <c r="E1876" s="1" t="str">
        <f>_xlfn.XLOOKUP(C1876,bdd_V102[FINESS juridique],bdd_V102[[Région du FINESS juridique ]],"")</f>
        <v>ILE-DE-FRANCE</v>
      </c>
      <c r="F1876" s="1">
        <f>SUMIFS(bdd_V102[Activité combinée],bdd_V102[FINESS Géographique],A1876)</f>
        <v>25408</v>
      </c>
      <c r="G1876" s="1" t="str">
        <f>_xlfn.XLOOKUP(A1876,bdd_V102[FINESS Géographique],bdd_V102[Validation prérequis SUN-ES],"")</f>
        <v>Oui</v>
      </c>
    </row>
    <row r="1877" spans="1:7">
      <c r="A1877" s="1">
        <v>930019203</v>
      </c>
      <c r="B1877" t="str">
        <f>_xlfn.XLOOKUP(A1877,bdd_V102[FINESS Géographique],bdd_V102[[Raison sociale ]],"")</f>
        <v>CLINIQUE PRE ST GERVAIS</v>
      </c>
      <c r="C1877" s="146">
        <f>_xlfn.XLOOKUP(A1877,bdd_V102[FINESS Géographique],bdd_V102[FINESS juridique],"")</f>
        <v>920030269</v>
      </c>
      <c r="D1877" t="str">
        <f>_xlfn.XLOOKUP(C1877,bdd_V102[FINESS juridique],bdd_V102[Raison sociale juridique],"")</f>
        <v>SAS CLINEA</v>
      </c>
      <c r="E1877" s="1" t="str">
        <f>_xlfn.XLOOKUP(C1877,bdd_V102[FINESS juridique],bdd_V102[[Région du FINESS juridique ]],"")</f>
        <v>ILE-DE-FRANCE</v>
      </c>
      <c r="F1877" s="1">
        <f>SUMIFS(bdd_V102[Activité combinée],bdd_V102[FINESS Géographique],A1877)</f>
        <v>32325.5</v>
      </c>
      <c r="G1877" s="1" t="str">
        <f>_xlfn.XLOOKUP(A1877,bdd_V102[FINESS Géographique],bdd_V102[Validation prérequis SUN-ES],"")</f>
        <v>Oui</v>
      </c>
    </row>
    <row r="1878" spans="1:7">
      <c r="A1878" s="1">
        <v>930020920</v>
      </c>
      <c r="B1878" t="str">
        <f>_xlfn.XLOOKUP(A1878,bdd_V102[FINESS Géographique],bdd_V102[[Raison sociale ]],"")</f>
        <v>CLINIQUE PSY DE L ALLIANCE</v>
      </c>
      <c r="C1878" s="146">
        <f>_xlfn.XLOOKUP(A1878,bdd_V102[FINESS Géographique],bdd_V102[FINESS juridique],"")</f>
        <v>920030269</v>
      </c>
      <c r="D1878" t="str">
        <f>_xlfn.XLOOKUP(C1878,bdd_V102[FINESS juridique],bdd_V102[Raison sociale juridique],"")</f>
        <v>SAS CLINEA</v>
      </c>
      <c r="E1878" s="1" t="str">
        <f>_xlfn.XLOOKUP(C1878,bdd_V102[FINESS juridique],bdd_V102[[Région du FINESS juridique ]],"")</f>
        <v>ILE-DE-FRANCE</v>
      </c>
      <c r="F1878" s="1">
        <f>SUMIFS(bdd_V102[Activité combinée],bdd_V102[FINESS Géographique],A1878)</f>
        <v>21228.25</v>
      </c>
      <c r="G1878" s="1" t="str">
        <f>_xlfn.XLOOKUP(A1878,bdd_V102[FINESS Géographique],bdd_V102[Validation prérequis SUN-ES],"")</f>
        <v>Oui</v>
      </c>
    </row>
    <row r="1879" spans="1:7">
      <c r="A1879" s="1">
        <v>930023692</v>
      </c>
      <c r="B1879" t="str">
        <f>_xlfn.XLOOKUP(A1879,bdd_V102[FINESS Géographique],bdd_V102[[Raison sociale ]],"")</f>
        <v>CRF CLINEA LIVRY</v>
      </c>
      <c r="C1879" s="146">
        <f>_xlfn.XLOOKUP(A1879,bdd_V102[FINESS Géographique],bdd_V102[FINESS juridique],"")</f>
        <v>920030269</v>
      </c>
      <c r="D1879" t="str">
        <f>_xlfn.XLOOKUP(C1879,bdd_V102[FINESS juridique],bdd_V102[Raison sociale juridique],"")</f>
        <v>SAS CLINEA</v>
      </c>
      <c r="E1879" s="1" t="str">
        <f>_xlfn.XLOOKUP(C1879,bdd_V102[FINESS juridique],bdd_V102[[Région du FINESS juridique ]],"")</f>
        <v>ILE-DE-FRANCE</v>
      </c>
      <c r="F1879" s="1">
        <f>SUMIFS(bdd_V102[Activité combinée],bdd_V102[FINESS Géographique],A1879)</f>
        <v>14251.5</v>
      </c>
      <c r="G1879" s="1" t="str">
        <f>_xlfn.XLOOKUP(A1879,bdd_V102[FINESS Géographique],bdd_V102[Validation prérequis SUN-ES],"")</f>
        <v>Oui</v>
      </c>
    </row>
    <row r="1880" spans="1:7">
      <c r="A1880" s="1">
        <v>940300163</v>
      </c>
      <c r="B1880" t="str">
        <f>_xlfn.XLOOKUP(A1880,bdd_V102[FINESS Géographique],bdd_V102[[Raison sociale ]],"")</f>
        <v>CLINIQUE LES TOURNELLES</v>
      </c>
      <c r="C1880" s="146">
        <f>_xlfn.XLOOKUP(A1880,bdd_V102[FINESS Géographique],bdd_V102[FINESS juridique],"")</f>
        <v>920030269</v>
      </c>
      <c r="D1880" t="str">
        <f>_xlfn.XLOOKUP(C1880,bdd_V102[FINESS juridique],bdd_V102[Raison sociale juridique],"")</f>
        <v>SAS CLINEA</v>
      </c>
      <c r="E1880" s="1" t="str">
        <f>_xlfn.XLOOKUP(C1880,bdd_V102[FINESS juridique],bdd_V102[[Région du FINESS juridique ]],"")</f>
        <v>ILE-DE-FRANCE</v>
      </c>
      <c r="F1880" s="1">
        <f>SUMIFS(bdd_V102[Activité combinée],bdd_V102[FINESS Géographique],A1880)</f>
        <v>27125.5</v>
      </c>
      <c r="G1880" s="1" t="str">
        <f>_xlfn.XLOOKUP(A1880,bdd_V102[FINESS Géographique],bdd_V102[Validation prérequis SUN-ES],"")</f>
        <v>Oui</v>
      </c>
    </row>
    <row r="1881" spans="1:7">
      <c r="A1881" s="1">
        <v>940813090</v>
      </c>
      <c r="B1881" t="str">
        <f>_xlfn.XLOOKUP(A1881,bdd_V102[FINESS Géographique],bdd_V102[[Raison sociale ]],"")</f>
        <v>POLYCLINIQUE LA CONCORDE</v>
      </c>
      <c r="C1881" s="146">
        <f>_xlfn.XLOOKUP(A1881,bdd_V102[FINESS Géographique],bdd_V102[FINESS juridique],"")</f>
        <v>920030269</v>
      </c>
      <c r="D1881" t="str">
        <f>_xlfn.XLOOKUP(C1881,bdd_V102[FINESS juridique],bdd_V102[Raison sociale juridique],"")</f>
        <v>SAS CLINEA</v>
      </c>
      <c r="E1881" s="1" t="str">
        <f>_xlfn.XLOOKUP(C1881,bdd_V102[FINESS juridique],bdd_V102[[Région du FINESS juridique ]],"")</f>
        <v>ILE-DE-FRANCE</v>
      </c>
      <c r="F1881" s="1">
        <f>SUMIFS(bdd_V102[Activité combinée],bdd_V102[FINESS Géographique],A1881)</f>
        <v>18069</v>
      </c>
      <c r="G1881" s="1" t="str">
        <f>_xlfn.XLOOKUP(A1881,bdd_V102[FINESS Géographique],bdd_V102[Validation prérequis SUN-ES],"")</f>
        <v>Oui</v>
      </c>
    </row>
    <row r="1882" spans="1:7">
      <c r="A1882" s="1">
        <v>950002568</v>
      </c>
      <c r="B1882" t="str">
        <f>_xlfn.XLOOKUP(A1882,bdd_V102[FINESS Géographique],bdd_V102[[Raison sociale ]],"")</f>
        <v>CLINIQUE D ORGEMONT</v>
      </c>
      <c r="C1882" s="146">
        <f>_xlfn.XLOOKUP(A1882,bdd_V102[FINESS Géographique],bdd_V102[FINESS juridique],"")</f>
        <v>920030269</v>
      </c>
      <c r="D1882" t="str">
        <f>_xlfn.XLOOKUP(C1882,bdd_V102[FINESS juridique],bdd_V102[Raison sociale juridique],"")</f>
        <v>SAS CLINEA</v>
      </c>
      <c r="E1882" s="1" t="str">
        <f>_xlfn.XLOOKUP(C1882,bdd_V102[FINESS juridique],bdd_V102[[Région du FINESS juridique ]],"")</f>
        <v>ILE-DE-FRANCE</v>
      </c>
      <c r="F1882" s="1">
        <f>SUMIFS(bdd_V102[Activité combinée],bdd_V102[FINESS Géographique],A1882)</f>
        <v>18565.25</v>
      </c>
      <c r="G1882" s="1" t="str">
        <f>_xlfn.XLOOKUP(A1882,bdd_V102[FINESS Géographique],bdd_V102[Validation prérequis SUN-ES],"")</f>
        <v>Oui</v>
      </c>
    </row>
    <row r="1883" spans="1:7">
      <c r="A1883" s="1">
        <v>950300087</v>
      </c>
      <c r="B1883" t="str">
        <f>_xlfn.XLOOKUP(A1883,bdd_V102[FINESS Géographique],bdd_V102[[Raison sociale ]],"")</f>
        <v>CLINIQUE BELLOY EN FRANCE</v>
      </c>
      <c r="C1883" s="146">
        <f>_xlfn.XLOOKUP(A1883,bdd_V102[FINESS Géographique],bdd_V102[FINESS juridique],"")</f>
        <v>920030269</v>
      </c>
      <c r="D1883" t="str">
        <f>_xlfn.XLOOKUP(C1883,bdd_V102[FINESS juridique],bdd_V102[Raison sociale juridique],"")</f>
        <v>SAS CLINEA</v>
      </c>
      <c r="E1883" s="1" t="str">
        <f>_xlfn.XLOOKUP(C1883,bdd_V102[FINESS juridique],bdd_V102[[Région du FINESS juridique ]],"")</f>
        <v>ILE-DE-FRANCE</v>
      </c>
      <c r="F1883" s="1">
        <f>SUMIFS(bdd_V102[Activité combinée],bdd_V102[FINESS Géographique],A1883)</f>
        <v>9219</v>
      </c>
      <c r="G1883" s="1" t="str">
        <f>_xlfn.XLOOKUP(A1883,bdd_V102[FINESS Géographique],bdd_V102[Validation prérequis SUN-ES],"")</f>
        <v>Oui</v>
      </c>
    </row>
    <row r="1884" spans="1:7">
      <c r="A1884" s="1">
        <v>950300152</v>
      </c>
      <c r="B1884" t="str">
        <f>_xlfn.XLOOKUP(A1884,bdd_V102[FINESS Géographique],bdd_V102[[Raison sociale ]],"")</f>
        <v>CLINIQUE MIRABEAU</v>
      </c>
      <c r="C1884" s="146">
        <f>_xlfn.XLOOKUP(A1884,bdd_V102[FINESS Géographique],bdd_V102[FINESS juridique],"")</f>
        <v>920030269</v>
      </c>
      <c r="D1884" t="str">
        <f>_xlfn.XLOOKUP(C1884,bdd_V102[FINESS juridique],bdd_V102[Raison sociale juridique],"")</f>
        <v>SAS CLINEA</v>
      </c>
      <c r="E1884" s="1" t="str">
        <f>_xlfn.XLOOKUP(C1884,bdd_V102[FINESS juridique],bdd_V102[[Région du FINESS juridique ]],"")</f>
        <v>ILE-DE-FRANCE</v>
      </c>
      <c r="F1884" s="1">
        <f>SUMIFS(bdd_V102[Activité combinée],bdd_V102[FINESS Géographique],A1884)</f>
        <v>23831.5</v>
      </c>
      <c r="G1884" s="1" t="str">
        <f>_xlfn.XLOOKUP(A1884,bdd_V102[FINESS Géographique],bdd_V102[Validation prérequis SUN-ES],"")</f>
        <v>Oui</v>
      </c>
    </row>
    <row r="1885" spans="1:7">
      <c r="A1885" s="1">
        <v>950300194</v>
      </c>
      <c r="B1885" t="str">
        <f>_xlfn.XLOOKUP(A1885,bdd_V102[FINESS Géographique],bdd_V102[[Raison sociale ]],"")</f>
        <v>CLINIQUE MEDICALE DU CHATEAU D HERBLAY</v>
      </c>
      <c r="C1885" s="146">
        <f>_xlfn.XLOOKUP(A1885,bdd_V102[FINESS Géographique],bdd_V102[FINESS juridique],"")</f>
        <v>920030269</v>
      </c>
      <c r="D1885" t="str">
        <f>_xlfn.XLOOKUP(C1885,bdd_V102[FINESS juridique],bdd_V102[Raison sociale juridique],"")</f>
        <v>SAS CLINEA</v>
      </c>
      <c r="E1885" s="1" t="str">
        <f>_xlfn.XLOOKUP(C1885,bdd_V102[FINESS juridique],bdd_V102[[Région du FINESS juridique ]],"")</f>
        <v>ILE-DE-FRANCE</v>
      </c>
      <c r="F1885" s="1">
        <f>SUMIFS(bdd_V102[Activité combinée],bdd_V102[FINESS Géographique],A1885)</f>
        <v>19117.5</v>
      </c>
      <c r="G1885" s="1" t="str">
        <f>_xlfn.XLOOKUP(A1885,bdd_V102[FINESS Géographique],bdd_V102[Validation prérequis SUN-ES],"")</f>
        <v>Oui</v>
      </c>
    </row>
    <row r="1886" spans="1:7">
      <c r="A1886" s="1">
        <v>950300327</v>
      </c>
      <c r="B1886" t="str">
        <f>_xlfn.XLOOKUP(A1886,bdd_V102[FINESS Géographique],bdd_V102[[Raison sociale ]],"")</f>
        <v>CLINIQUE MEDICALE CHAMP NOTRE DAME</v>
      </c>
      <c r="C1886" s="146">
        <f>_xlfn.XLOOKUP(A1886,bdd_V102[FINESS Géographique],bdd_V102[FINESS juridique],"")</f>
        <v>920030269</v>
      </c>
      <c r="D1886" t="str">
        <f>_xlfn.XLOOKUP(C1886,bdd_V102[FINESS juridique],bdd_V102[Raison sociale juridique],"")</f>
        <v>SAS CLINEA</v>
      </c>
      <c r="E1886" s="1" t="str">
        <f>_xlfn.XLOOKUP(C1886,bdd_V102[FINESS juridique],bdd_V102[[Région du FINESS juridique ]],"")</f>
        <v>ILE-DE-FRANCE</v>
      </c>
      <c r="F1886" s="1">
        <f>SUMIFS(bdd_V102[Activité combinée],bdd_V102[FINESS Géographique],A1886)</f>
        <v>21469.5</v>
      </c>
      <c r="G1886" s="1" t="str">
        <f>_xlfn.XLOOKUP(A1886,bdd_V102[FINESS Géographique],bdd_V102[Validation prérequis SUN-ES],"")</f>
        <v>Oui</v>
      </c>
    </row>
    <row r="1887" spans="1:7">
      <c r="A1887" s="1">
        <v>950300376</v>
      </c>
      <c r="B1887" t="str">
        <f>_xlfn.XLOOKUP(A1887,bdd_V102[FINESS Géographique],bdd_V102[[Raison sociale ]],"")</f>
        <v>CLINIQUE DES SOURCES</v>
      </c>
      <c r="C1887" s="146">
        <f>_xlfn.XLOOKUP(A1887,bdd_V102[FINESS Géographique],bdd_V102[FINESS juridique],"")</f>
        <v>920030269</v>
      </c>
      <c r="D1887" t="str">
        <f>_xlfn.XLOOKUP(C1887,bdd_V102[FINESS juridique],bdd_V102[Raison sociale juridique],"")</f>
        <v>SAS CLINEA</v>
      </c>
      <c r="E1887" s="1" t="str">
        <f>_xlfn.XLOOKUP(C1887,bdd_V102[FINESS juridique],bdd_V102[[Région du FINESS juridique ]],"")</f>
        <v>ILE-DE-FRANCE</v>
      </c>
      <c r="F1887" s="1">
        <f>SUMIFS(bdd_V102[Activité combinée],bdd_V102[FINESS Géographique],A1887)</f>
        <v>12598</v>
      </c>
      <c r="G1887" s="1" t="str">
        <f>_xlfn.XLOOKUP(A1887,bdd_V102[FINESS Géographique],bdd_V102[Validation prérequis SUN-ES],"")</f>
        <v>Oui</v>
      </c>
    </row>
    <row r="1888" spans="1:7">
      <c r="A1888" s="1">
        <v>950310011</v>
      </c>
      <c r="B1888" t="str">
        <f>_xlfn.XLOOKUP(A1888,bdd_V102[FINESS Géographique],bdd_V102[[Raison sociale ]],"")</f>
        <v>CLINIQUE NEURO PSY LES ORCHIDEES</v>
      </c>
      <c r="C1888" s="146">
        <f>_xlfn.XLOOKUP(A1888,bdd_V102[FINESS Géographique],bdd_V102[FINESS juridique],"")</f>
        <v>920030269</v>
      </c>
      <c r="D1888" t="str">
        <f>_xlfn.XLOOKUP(C1888,bdd_V102[FINESS juridique],bdd_V102[Raison sociale juridique],"")</f>
        <v>SAS CLINEA</v>
      </c>
      <c r="E1888" s="1" t="str">
        <f>_xlfn.XLOOKUP(C1888,bdd_V102[FINESS juridique],bdd_V102[[Région du FINESS juridique ]],"")</f>
        <v>ILE-DE-FRANCE</v>
      </c>
      <c r="F1888" s="1">
        <f>SUMIFS(bdd_V102[Activité combinée],bdd_V102[FINESS Géographique],A1888)</f>
        <v>20084</v>
      </c>
      <c r="G1888" s="1" t="str">
        <f>_xlfn.XLOOKUP(A1888,bdd_V102[FINESS Géographique],bdd_V102[Validation prérequis SUN-ES],"")</f>
        <v>Oui</v>
      </c>
    </row>
    <row r="1889" spans="1:7">
      <c r="A1889" s="1">
        <v>950310037</v>
      </c>
      <c r="B1889" t="str">
        <f>_xlfn.XLOOKUP(A1889,bdd_V102[FINESS Géographique],bdd_V102[[Raison sociale ]],"")</f>
        <v>CLINIQUE LA NOUVELLE HELOISE</v>
      </c>
      <c r="C1889" s="146">
        <f>_xlfn.XLOOKUP(A1889,bdd_V102[FINESS Géographique],bdd_V102[FINESS juridique],"")</f>
        <v>920030269</v>
      </c>
      <c r="D1889" t="str">
        <f>_xlfn.XLOOKUP(C1889,bdd_V102[FINESS juridique],bdd_V102[Raison sociale juridique],"")</f>
        <v>SAS CLINEA</v>
      </c>
      <c r="E1889" s="1" t="str">
        <f>_xlfn.XLOOKUP(C1889,bdd_V102[FINESS juridique],bdd_V102[[Région du FINESS juridique ]],"")</f>
        <v>ILE-DE-FRANCE</v>
      </c>
      <c r="F1889" s="1">
        <f>SUMIFS(bdd_V102[Activité combinée],bdd_V102[FINESS Géographique],A1889)</f>
        <v>16387.5</v>
      </c>
      <c r="G1889" s="1" t="str">
        <f>_xlfn.XLOOKUP(A1889,bdd_V102[FINESS Géographique],bdd_V102[Validation prérequis SUN-ES],"")</f>
        <v>Oui</v>
      </c>
    </row>
    <row r="1890" spans="1:7">
      <c r="A1890" s="1">
        <v>950420042</v>
      </c>
      <c r="B1890" t="str">
        <f>_xlfn.XLOOKUP(A1890,bdd_V102[FINESS Géographique],bdd_V102[[Raison sociale ]],"")</f>
        <v>CLINIQUE DE L OSERAIE</v>
      </c>
      <c r="C1890" s="146">
        <f>_xlfn.XLOOKUP(A1890,bdd_V102[FINESS Géographique],bdd_V102[FINESS juridique],"")</f>
        <v>920030269</v>
      </c>
      <c r="D1890" t="str">
        <f>_xlfn.XLOOKUP(C1890,bdd_V102[FINESS juridique],bdd_V102[Raison sociale juridique],"")</f>
        <v>SAS CLINEA</v>
      </c>
      <c r="E1890" s="1" t="str">
        <f>_xlfn.XLOOKUP(C1890,bdd_V102[FINESS juridique],bdd_V102[[Région du FINESS juridique ]],"")</f>
        <v>ILE-DE-FRANCE</v>
      </c>
      <c r="F1890" s="1">
        <f>SUMIFS(bdd_V102[Activité combinée],bdd_V102[FINESS Géographique],A1890)</f>
        <v>17434</v>
      </c>
      <c r="G1890" s="1" t="str">
        <f>_xlfn.XLOOKUP(A1890,bdd_V102[FINESS Géographique],bdd_V102[Validation prérequis SUN-ES],"")</f>
        <v>Oui</v>
      </c>
    </row>
    <row r="1891" spans="1:7">
      <c r="A1891" s="1">
        <v>270000342</v>
      </c>
      <c r="B1891" t="str">
        <f>_xlfn.XLOOKUP(A1891,bdd_V102[FINESS Géographique],bdd_V102[[Raison sociale ]],"")</f>
        <v>CMPR LA LOVIERE LOUVIERS</v>
      </c>
      <c r="C1891" s="146">
        <f>_xlfn.XLOOKUP(A1891,bdd_V102[FINESS Géographique],bdd_V102[FINESS juridique],"")</f>
        <v>920030269</v>
      </c>
      <c r="D1891" t="str">
        <f>_xlfn.XLOOKUP(C1891,bdd_V102[FINESS juridique],bdd_V102[Raison sociale juridique],"")</f>
        <v>SAS CLINEA</v>
      </c>
      <c r="E1891" s="1" t="str">
        <f>_xlfn.XLOOKUP(C1891,bdd_V102[FINESS juridique],bdd_V102[[Région du FINESS juridique ]],"")</f>
        <v>ILE-DE-FRANCE</v>
      </c>
      <c r="F1891" s="1">
        <f>SUMIFS(bdd_V102[Activité combinée],bdd_V102[FINESS Géographique],A1891)</f>
        <v>11723</v>
      </c>
      <c r="G1891" s="1" t="str">
        <f>_xlfn.XLOOKUP(A1891,bdd_V102[FINESS Géographique],bdd_V102[Validation prérequis SUN-ES],"")</f>
        <v>Oui</v>
      </c>
    </row>
    <row r="1892" spans="1:7">
      <c r="A1892" s="1">
        <v>270000433</v>
      </c>
      <c r="B1892" t="str">
        <f>_xlfn.XLOOKUP(A1892,bdd_V102[FINESS Géographique],bdd_V102[[Raison sociale ]],"")</f>
        <v>CLINIQUE  LE VALLON</v>
      </c>
      <c r="C1892" s="146">
        <f>_xlfn.XLOOKUP(A1892,bdd_V102[FINESS Géographique],bdd_V102[FINESS juridique],"")</f>
        <v>920030269</v>
      </c>
      <c r="D1892" t="str">
        <f>_xlfn.XLOOKUP(C1892,bdd_V102[FINESS juridique],bdd_V102[Raison sociale juridique],"")</f>
        <v>SAS CLINEA</v>
      </c>
      <c r="E1892" s="1" t="str">
        <f>_xlfn.XLOOKUP(C1892,bdd_V102[FINESS juridique],bdd_V102[[Région du FINESS juridique ]],"")</f>
        <v>ILE-DE-FRANCE</v>
      </c>
      <c r="F1892" s="1">
        <f>SUMIFS(bdd_V102[Activité combinée],bdd_V102[FINESS Géographique],A1892)</f>
        <v>11911.5</v>
      </c>
      <c r="G1892" s="1" t="str">
        <f>_xlfn.XLOOKUP(A1892,bdd_V102[FINESS Géographique],bdd_V102[Validation prérequis SUN-ES],"")</f>
        <v>Oui</v>
      </c>
    </row>
    <row r="1893" spans="1:7">
      <c r="A1893" s="1">
        <v>760029017</v>
      </c>
      <c r="B1893" t="str">
        <f>_xlfn.XLOOKUP(A1893,bdd_V102[FINESS Géographique],bdd_V102[[Raison sociale ]],"")</f>
        <v>CLINIQUE GUILLAUME</v>
      </c>
      <c r="C1893" s="146">
        <f>_xlfn.XLOOKUP(A1893,bdd_V102[FINESS Géographique],bdd_V102[FINESS juridique],"")</f>
        <v>920030269</v>
      </c>
      <c r="D1893" t="str">
        <f>_xlfn.XLOOKUP(C1893,bdd_V102[FINESS juridique],bdd_V102[Raison sociale juridique],"")</f>
        <v>SAS CLINEA</v>
      </c>
      <c r="E1893" s="1" t="str">
        <f>_xlfn.XLOOKUP(C1893,bdd_V102[FINESS juridique],bdd_V102[[Région du FINESS juridique ]],"")</f>
        <v>ILE-DE-FRANCE</v>
      </c>
      <c r="F1893" s="1">
        <f>SUMIFS(bdd_V102[Activité combinée],bdd_V102[FINESS Géographique],A1893)</f>
        <v>14310.5</v>
      </c>
      <c r="G1893" s="1" t="str">
        <f>_xlfn.XLOOKUP(A1893,bdd_V102[FINESS Géographique],bdd_V102[Validation prérequis SUN-ES],"")</f>
        <v>Oui</v>
      </c>
    </row>
    <row r="1894" spans="1:7">
      <c r="A1894" s="1">
        <v>170803431</v>
      </c>
      <c r="B1894" t="str">
        <f>_xlfn.XLOOKUP(A1894,bdd_V102[FINESS Géographique],bdd_V102[[Raison sociale ]],"")</f>
        <v>CARDIOCEAN - PUILBOREAU</v>
      </c>
      <c r="C1894" s="146">
        <f>_xlfn.XLOOKUP(A1894,bdd_V102[FINESS Géographique],bdd_V102[FINESS juridique],"")</f>
        <v>920030269</v>
      </c>
      <c r="D1894" t="str">
        <f>_xlfn.XLOOKUP(C1894,bdd_V102[FINESS juridique],bdd_V102[Raison sociale juridique],"")</f>
        <v>SAS CLINEA</v>
      </c>
      <c r="E1894" s="1" t="str">
        <f>_xlfn.XLOOKUP(C1894,bdd_V102[FINESS juridique],bdd_V102[[Région du FINESS juridique ]],"")</f>
        <v>ILE-DE-FRANCE</v>
      </c>
      <c r="F1894" s="1">
        <f>SUMIFS(bdd_V102[Activité combinée],bdd_V102[FINESS Géographique],A1894)</f>
        <v>16385.5</v>
      </c>
      <c r="G1894" s="1" t="str">
        <f>_xlfn.XLOOKUP(A1894,bdd_V102[FINESS Géographique],bdd_V102[Validation prérequis SUN-ES],"")</f>
        <v>Oui</v>
      </c>
    </row>
    <row r="1895" spans="1:7">
      <c r="A1895" s="1">
        <v>240000273</v>
      </c>
      <c r="B1895" t="str">
        <f>_xlfn.XLOOKUP(A1895,bdd_V102[FINESS Géographique],bdd_V102[[Raison sociale ]],"")</f>
        <v>CLINIQUE PIERRE DE BRANTOME</v>
      </c>
      <c r="C1895" s="146">
        <f>_xlfn.XLOOKUP(A1895,bdd_V102[FINESS Géographique],bdd_V102[FINESS juridique],"")</f>
        <v>920030269</v>
      </c>
      <c r="D1895" t="str">
        <f>_xlfn.XLOOKUP(C1895,bdd_V102[FINESS juridique],bdd_V102[Raison sociale juridique],"")</f>
        <v>SAS CLINEA</v>
      </c>
      <c r="E1895" s="1" t="str">
        <f>_xlfn.XLOOKUP(C1895,bdd_V102[FINESS juridique],bdd_V102[[Région du FINESS juridique ]],"")</f>
        <v>ILE-DE-FRANCE</v>
      </c>
      <c r="F1895" s="1">
        <f>SUMIFS(bdd_V102[Activité combinée],bdd_V102[FINESS Géographique],A1895)</f>
        <v>9793</v>
      </c>
      <c r="G1895" s="1" t="str">
        <f>_xlfn.XLOOKUP(A1895,bdd_V102[FINESS Géographique],bdd_V102[Validation prérequis SUN-ES],"")</f>
        <v>Oui</v>
      </c>
    </row>
    <row r="1896" spans="1:7">
      <c r="A1896" s="1">
        <v>330781626</v>
      </c>
      <c r="B1896" t="str">
        <f>_xlfn.XLOOKUP(A1896,bdd_V102[FINESS Géographique],bdd_V102[[Raison sociale ]],"")</f>
        <v>CLINIQUE ROSE DES SABLES</v>
      </c>
      <c r="C1896" s="146">
        <f>_xlfn.XLOOKUP(A1896,bdd_V102[FINESS Géographique],bdd_V102[FINESS juridique],"")</f>
        <v>920030269</v>
      </c>
      <c r="D1896" t="str">
        <f>_xlfn.XLOOKUP(C1896,bdd_V102[FINESS juridique],bdd_V102[Raison sociale juridique],"")</f>
        <v>SAS CLINEA</v>
      </c>
      <c r="E1896" s="1" t="str">
        <f>_xlfn.XLOOKUP(C1896,bdd_V102[FINESS juridique],bdd_V102[[Région du FINESS juridique ]],"")</f>
        <v>ILE-DE-FRANCE</v>
      </c>
      <c r="F1896" s="1">
        <f>SUMIFS(bdd_V102[Activité combinée],bdd_V102[FINESS Géographique],A1896)</f>
        <v>13098.5</v>
      </c>
      <c r="G1896" s="1" t="str">
        <f>_xlfn.XLOOKUP(A1896,bdd_V102[FINESS Géographique],bdd_V102[Validation prérequis SUN-ES],"")</f>
        <v>Oui</v>
      </c>
    </row>
    <row r="1897" spans="1:7">
      <c r="A1897" s="1">
        <v>640005591</v>
      </c>
      <c r="B1897" t="str">
        <f>_xlfn.XLOOKUP(A1897,bdd_V102[FINESS Géographique],bdd_V102[[Raison sociale ]],"")</f>
        <v>LES JEUNES CHENES</v>
      </c>
      <c r="C1897" s="146">
        <f>_xlfn.XLOOKUP(A1897,bdd_V102[FINESS Géographique],bdd_V102[FINESS juridique],"")</f>
        <v>920030269</v>
      </c>
      <c r="D1897" t="str">
        <f>_xlfn.XLOOKUP(C1897,bdd_V102[FINESS juridique],bdd_V102[Raison sociale juridique],"")</f>
        <v>SAS CLINEA</v>
      </c>
      <c r="E1897" s="1" t="str">
        <f>_xlfn.XLOOKUP(C1897,bdd_V102[FINESS juridique],bdd_V102[[Région du FINESS juridique ]],"")</f>
        <v>ILE-DE-FRANCE</v>
      </c>
      <c r="F1897" s="1">
        <f>SUMIFS(bdd_V102[Activité combinée],bdd_V102[FINESS Géographique],A1897)</f>
        <v>14523</v>
      </c>
      <c r="G1897" s="1" t="str">
        <f>_xlfn.XLOOKUP(A1897,bdd_V102[FINESS Géographique],bdd_V102[Validation prérequis SUN-ES],"")</f>
        <v>Oui</v>
      </c>
    </row>
    <row r="1898" spans="1:7">
      <c r="A1898" s="1">
        <v>640018818</v>
      </c>
      <c r="B1898" t="str">
        <f>_xlfn.XLOOKUP(A1898,bdd_V102[FINESS Géographique],bdd_V102[[Raison sociale ]],"")</f>
        <v>CENTRE DE SOINS LA NOUVELLE AQUITAINE</v>
      </c>
      <c r="C1898" s="146">
        <f>_xlfn.XLOOKUP(A1898,bdd_V102[FINESS Géographique],bdd_V102[FINESS juridique],"")</f>
        <v>920030269</v>
      </c>
      <c r="D1898" t="str">
        <f>_xlfn.XLOOKUP(C1898,bdd_V102[FINESS juridique],bdd_V102[Raison sociale juridique],"")</f>
        <v>SAS CLINEA</v>
      </c>
      <c r="E1898" s="1" t="str">
        <f>_xlfn.XLOOKUP(C1898,bdd_V102[FINESS juridique],bdd_V102[[Région du FINESS juridique ]],"")</f>
        <v>ILE-DE-FRANCE</v>
      </c>
      <c r="F1898" s="1">
        <f>SUMIFS(bdd_V102[Activité combinée],bdd_V102[FINESS Géographique],A1898)</f>
        <v>23700.75</v>
      </c>
      <c r="G1898" s="1" t="str">
        <f>_xlfn.XLOOKUP(A1898,bdd_V102[FINESS Géographique],bdd_V102[Validation prérequis SUN-ES],"")</f>
        <v>Oui</v>
      </c>
    </row>
    <row r="1899" spans="1:7">
      <c r="A1899" s="1">
        <v>640781308</v>
      </c>
      <c r="B1899" t="str">
        <f>_xlfn.XLOOKUP(A1899,bdd_V102[FINESS Géographique],bdd_V102[[Raison sociale ]],"")</f>
        <v>CLINIQUE PRINCESS</v>
      </c>
      <c r="C1899" s="146">
        <f>_xlfn.XLOOKUP(A1899,bdd_V102[FINESS Géographique],bdd_V102[FINESS juridique],"")</f>
        <v>920030269</v>
      </c>
      <c r="D1899" t="str">
        <f>_xlfn.XLOOKUP(C1899,bdd_V102[FINESS juridique],bdd_V102[Raison sociale juridique],"")</f>
        <v>SAS CLINEA</v>
      </c>
      <c r="E1899" s="1" t="str">
        <f>_xlfn.XLOOKUP(C1899,bdd_V102[FINESS juridique],bdd_V102[[Région du FINESS juridique ]],"")</f>
        <v>ILE-DE-FRANCE</v>
      </c>
      <c r="F1899" s="1">
        <f>SUMIFS(bdd_V102[Activité combinée],bdd_V102[FINESS Géographique],A1899)</f>
        <v>7270</v>
      </c>
      <c r="G1899" s="1" t="str">
        <f>_xlfn.XLOOKUP(A1899,bdd_V102[FINESS Géographique],bdd_V102[Validation prérequis SUN-ES],"")</f>
        <v>Non</v>
      </c>
    </row>
    <row r="1900" spans="1:7">
      <c r="A1900" s="1">
        <v>300780244</v>
      </c>
      <c r="B1900" t="str">
        <f>_xlfn.XLOOKUP(A1900,bdd_V102[FINESS Géographique],bdd_V102[[Raison sociale ]],"")</f>
        <v>CL DU PONT DU GARD REMOULINS</v>
      </c>
      <c r="C1900" s="146">
        <f>_xlfn.XLOOKUP(A1900,bdd_V102[FINESS Géographique],bdd_V102[FINESS juridique],"")</f>
        <v>920030269</v>
      </c>
      <c r="D1900" t="str">
        <f>_xlfn.XLOOKUP(C1900,bdd_V102[FINESS juridique],bdd_V102[Raison sociale juridique],"")</f>
        <v>SAS CLINEA</v>
      </c>
      <c r="E1900" s="1" t="str">
        <f>_xlfn.XLOOKUP(C1900,bdd_V102[FINESS juridique],bdd_V102[[Région du FINESS juridique ]],"")</f>
        <v>ILE-DE-FRANCE</v>
      </c>
      <c r="F1900" s="1">
        <f>SUMIFS(bdd_V102[Activité combinée],bdd_V102[FINESS Géographique],A1900)</f>
        <v>12009.5</v>
      </c>
      <c r="G1900" s="1" t="str">
        <f>_xlfn.XLOOKUP(A1900,bdd_V102[FINESS Géographique],bdd_V102[Validation prérequis SUN-ES],"")</f>
        <v>Oui</v>
      </c>
    </row>
    <row r="1901" spans="1:7">
      <c r="A1901" s="1">
        <v>310780143</v>
      </c>
      <c r="B1901" t="str">
        <f>_xlfn.XLOOKUP(A1901,bdd_V102[FINESS Géographique],bdd_V102[[Raison sociale ]],"")</f>
        <v>CL DU CHATEAU DE SEYSSES</v>
      </c>
      <c r="C1901" s="146">
        <f>_xlfn.XLOOKUP(A1901,bdd_V102[FINESS Géographique],bdd_V102[FINESS juridique],"")</f>
        <v>920030269</v>
      </c>
      <c r="D1901" t="str">
        <f>_xlfn.XLOOKUP(C1901,bdd_V102[FINESS juridique],bdd_V102[Raison sociale juridique],"")</f>
        <v>SAS CLINEA</v>
      </c>
      <c r="E1901" s="1" t="str">
        <f>_xlfn.XLOOKUP(C1901,bdd_V102[FINESS juridique],bdd_V102[[Région du FINESS juridique ]],"")</f>
        <v>ILE-DE-FRANCE</v>
      </c>
      <c r="F1901" s="1">
        <f>SUMIFS(bdd_V102[Activité combinée],bdd_V102[FINESS Géographique],A1901)</f>
        <v>25012.75</v>
      </c>
      <c r="G1901" s="1" t="str">
        <f>_xlfn.XLOOKUP(A1901,bdd_V102[FINESS Géographique],bdd_V102[Validation prérequis SUN-ES],"")</f>
        <v>Oui</v>
      </c>
    </row>
    <row r="1902" spans="1:7">
      <c r="A1902" s="1">
        <v>310781695</v>
      </c>
      <c r="B1902" t="str">
        <f>_xlfn.XLOOKUP(A1902,bdd_V102[FINESS Géographique],bdd_V102[[Raison sociale ]],"")</f>
        <v>POLYCL MEDICALE DE LA LEZE</v>
      </c>
      <c r="C1902" s="146">
        <f>_xlfn.XLOOKUP(A1902,bdd_V102[FINESS Géographique],bdd_V102[FINESS juridique],"")</f>
        <v>920030269</v>
      </c>
      <c r="D1902" t="str">
        <f>_xlfn.XLOOKUP(C1902,bdd_V102[FINESS juridique],bdd_V102[Raison sociale juridique],"")</f>
        <v>SAS CLINEA</v>
      </c>
      <c r="E1902" s="1" t="str">
        <f>_xlfn.XLOOKUP(C1902,bdd_V102[FINESS juridique],bdd_V102[[Région du FINESS juridique ]],"")</f>
        <v>ILE-DE-FRANCE</v>
      </c>
      <c r="F1902" s="1">
        <f>SUMIFS(bdd_V102[Activité combinée],bdd_V102[FINESS Géographique],A1902)</f>
        <v>16789</v>
      </c>
      <c r="G1902" s="1" t="str">
        <f>_xlfn.XLOOKUP(A1902,bdd_V102[FINESS Géographique],bdd_V102[Validation prérequis SUN-ES],"")</f>
        <v>Oui</v>
      </c>
    </row>
    <row r="1903" spans="1:7">
      <c r="A1903" s="1">
        <v>340780766</v>
      </c>
      <c r="B1903" t="str">
        <f>_xlfn.XLOOKUP(A1903,bdd_V102[FINESS Géographique],bdd_V102[[Raison sociale ]],"")</f>
        <v>CL LA LIRONDE ST CLEMENT DE RIVIERE</v>
      </c>
      <c r="C1903" s="146">
        <f>_xlfn.XLOOKUP(A1903,bdd_V102[FINESS Géographique],bdd_V102[FINESS juridique],"")</f>
        <v>920030269</v>
      </c>
      <c r="D1903" t="str">
        <f>_xlfn.XLOOKUP(C1903,bdd_V102[FINESS juridique],bdd_V102[Raison sociale juridique],"")</f>
        <v>SAS CLINEA</v>
      </c>
      <c r="E1903" s="1" t="str">
        <f>_xlfn.XLOOKUP(C1903,bdd_V102[FINESS juridique],bdd_V102[[Région du FINESS juridique ]],"")</f>
        <v>ILE-DE-FRANCE</v>
      </c>
      <c r="F1903" s="1">
        <f>SUMIFS(bdd_V102[Activité combinée],bdd_V102[FINESS Géographique],A1903)</f>
        <v>20844</v>
      </c>
      <c r="G1903" s="1" t="str">
        <f>_xlfn.XLOOKUP(A1903,bdd_V102[FINESS Géographique],bdd_V102[Validation prérequis SUN-ES],"")</f>
        <v>Oui</v>
      </c>
    </row>
    <row r="1904" spans="1:7">
      <c r="A1904" s="1">
        <v>340797596</v>
      </c>
      <c r="B1904" t="str">
        <f>_xlfn.XLOOKUP(A1904,bdd_V102[FINESS Géographique],bdd_V102[[Raison sociale ]],"")</f>
        <v>CENTRE DU MELEZET MONTPELLIER</v>
      </c>
      <c r="C1904" s="146">
        <f>_xlfn.XLOOKUP(A1904,bdd_V102[FINESS Géographique],bdd_V102[FINESS juridique],"")</f>
        <v>920030269</v>
      </c>
      <c r="D1904" t="str">
        <f>_xlfn.XLOOKUP(C1904,bdd_V102[FINESS juridique],bdd_V102[Raison sociale juridique],"")</f>
        <v>SAS CLINEA</v>
      </c>
      <c r="E1904" s="1" t="str">
        <f>_xlfn.XLOOKUP(C1904,bdd_V102[FINESS juridique],bdd_V102[[Région du FINESS juridique ]],"")</f>
        <v>ILE-DE-FRANCE</v>
      </c>
      <c r="F1904" s="1">
        <f>SUMIFS(bdd_V102[Activité combinée],bdd_V102[FINESS Géographique],A1904)</f>
        <v>13299.5</v>
      </c>
      <c r="G1904" s="1" t="str">
        <f>_xlfn.XLOOKUP(A1904,bdd_V102[FINESS Géographique],bdd_V102[Validation prérequis SUN-ES],"")</f>
        <v>Oui</v>
      </c>
    </row>
    <row r="1905" spans="1:7">
      <c r="A1905" s="1">
        <v>660780214</v>
      </c>
      <c r="B1905" t="str">
        <f>_xlfn.XLOOKUP(A1905,bdd_V102[FINESS Géographique],bdd_V102[[Raison sociale ]],"")</f>
        <v>CL SENSEVIA OSSEJA</v>
      </c>
      <c r="C1905" s="146">
        <f>_xlfn.XLOOKUP(A1905,bdd_V102[FINESS Géographique],bdd_V102[FINESS juridique],"")</f>
        <v>920030269</v>
      </c>
      <c r="D1905" t="str">
        <f>_xlfn.XLOOKUP(C1905,bdd_V102[FINESS juridique],bdd_V102[Raison sociale juridique],"")</f>
        <v>SAS CLINEA</v>
      </c>
      <c r="E1905" s="1" t="str">
        <f>_xlfn.XLOOKUP(C1905,bdd_V102[FINESS juridique],bdd_V102[[Région du FINESS juridique ]],"")</f>
        <v>ILE-DE-FRANCE</v>
      </c>
      <c r="F1905" s="1">
        <f>SUMIFS(bdd_V102[Activité combinée],bdd_V102[FINESS Géographique],A1905)</f>
        <v>10707.5</v>
      </c>
      <c r="G1905" s="1" t="str">
        <f>_xlfn.XLOOKUP(A1905,bdd_V102[FINESS Géographique],bdd_V102[Validation prérequis SUN-ES],"")</f>
        <v>Non</v>
      </c>
    </row>
    <row r="1906" spans="1:7">
      <c r="A1906" s="1">
        <v>660780735</v>
      </c>
      <c r="B1906" t="str">
        <f>_xlfn.XLOOKUP(A1906,bdd_V102[FINESS Géographique],bdd_V102[[Raison sociale ]],"")</f>
        <v>CL DU ROUSSILLON PERPIGNAN</v>
      </c>
      <c r="C1906" s="146">
        <f>_xlfn.XLOOKUP(A1906,bdd_V102[FINESS Géographique],bdd_V102[FINESS juridique],"")</f>
        <v>920030269</v>
      </c>
      <c r="D1906" t="str">
        <f>_xlfn.XLOOKUP(C1906,bdd_V102[FINESS juridique],bdd_V102[Raison sociale juridique],"")</f>
        <v>SAS CLINEA</v>
      </c>
      <c r="E1906" s="1" t="str">
        <f>_xlfn.XLOOKUP(C1906,bdd_V102[FINESS juridique],bdd_V102[[Région du FINESS juridique ]],"")</f>
        <v>ILE-DE-FRANCE</v>
      </c>
      <c r="F1906" s="1">
        <f>SUMIFS(bdd_V102[Activité combinée],bdd_V102[FINESS Géographique],A1906)</f>
        <v>18934.25</v>
      </c>
      <c r="G1906" s="1" t="str">
        <f>_xlfn.XLOOKUP(A1906,bdd_V102[FINESS Géographique],bdd_V102[Validation prérequis SUN-ES],"")</f>
        <v>Oui</v>
      </c>
    </row>
    <row r="1907" spans="1:7">
      <c r="A1907" s="1">
        <v>660780800</v>
      </c>
      <c r="B1907" t="str">
        <f>_xlfn.XLOOKUP(A1907,bdd_V102[FINESS Géographique],bdd_V102[[Raison sociale ]],"")</f>
        <v>SSR SOLEIL CERDAN OSSEJA</v>
      </c>
      <c r="C1907" s="146">
        <f>_xlfn.XLOOKUP(A1907,bdd_V102[FINESS Géographique],bdd_V102[FINESS juridique],"")</f>
        <v>920030269</v>
      </c>
      <c r="D1907" t="str">
        <f>_xlfn.XLOOKUP(C1907,bdd_V102[FINESS juridique],bdd_V102[Raison sociale juridique],"")</f>
        <v>SAS CLINEA</v>
      </c>
      <c r="E1907" s="1" t="str">
        <f>_xlfn.XLOOKUP(C1907,bdd_V102[FINESS juridique],bdd_V102[[Région du FINESS juridique ]],"")</f>
        <v>ILE-DE-FRANCE</v>
      </c>
      <c r="F1907" s="1">
        <f>SUMIFS(bdd_V102[Activité combinée],bdd_V102[FINESS Géographique],A1907)</f>
        <v>10570.5</v>
      </c>
      <c r="G1907" s="1" t="str">
        <f>_xlfn.XLOOKUP(A1907,bdd_V102[FINESS Géographique],bdd_V102[Validation prérequis SUN-ES],"")</f>
        <v>Oui</v>
      </c>
    </row>
    <row r="1908" spans="1:7">
      <c r="A1908" s="1">
        <v>60005469</v>
      </c>
      <c r="B1908" t="str">
        <f>_xlfn.XLOOKUP(A1908,bdd_V102[FINESS Géographique],bdd_V102[[Raison sociale ]],"")</f>
        <v>L'OLIVERAIE DES CAYRONS</v>
      </c>
      <c r="C1908" s="146">
        <f>_xlfn.XLOOKUP(A1908,bdd_V102[FINESS Géographique],bdd_V102[FINESS juridique],"")</f>
        <v>920030269</v>
      </c>
      <c r="D1908" t="str">
        <f>_xlfn.XLOOKUP(C1908,bdd_V102[FINESS juridique],bdd_V102[Raison sociale juridique],"")</f>
        <v>SAS CLINEA</v>
      </c>
      <c r="E1908" s="1" t="str">
        <f>_xlfn.XLOOKUP(C1908,bdd_V102[FINESS juridique],bdd_V102[[Région du FINESS juridique ]],"")</f>
        <v>ILE-DE-FRANCE</v>
      </c>
      <c r="F1908" s="1">
        <f>SUMIFS(bdd_V102[Activité combinée],bdd_V102[FINESS Géographique],A1908)</f>
        <v>20597.5</v>
      </c>
      <c r="G1908" s="1" t="str">
        <f>_xlfn.XLOOKUP(A1908,bdd_V102[FINESS Géographique],bdd_V102[Validation prérequis SUN-ES],"")</f>
        <v>Oui</v>
      </c>
    </row>
    <row r="1909" spans="1:7">
      <c r="A1909" s="1">
        <v>60780277</v>
      </c>
      <c r="B1909" t="str">
        <f>_xlfn.XLOOKUP(A1909,bdd_V102[FINESS Géographique],bdd_V102[[Raison sociale ]],"")</f>
        <v>CLINIQUE SAINTE BRIGITTE</v>
      </c>
      <c r="C1909" s="146">
        <f>_xlfn.XLOOKUP(A1909,bdd_V102[FINESS Géographique],bdd_V102[FINESS juridique],"")</f>
        <v>920030269</v>
      </c>
      <c r="D1909" t="str">
        <f>_xlfn.XLOOKUP(C1909,bdd_V102[FINESS juridique],bdd_V102[Raison sociale juridique],"")</f>
        <v>SAS CLINEA</v>
      </c>
      <c r="E1909" s="1" t="str">
        <f>_xlfn.XLOOKUP(C1909,bdd_V102[FINESS juridique],bdd_V102[[Région du FINESS juridique ]],"")</f>
        <v>ILE-DE-FRANCE</v>
      </c>
      <c r="F1909" s="1">
        <f>SUMIFS(bdd_V102[Activité combinée],bdd_V102[FINESS Géographique],A1909)</f>
        <v>19557</v>
      </c>
      <c r="G1909" s="1" t="str">
        <f>_xlfn.XLOOKUP(A1909,bdd_V102[FINESS Géographique],bdd_V102[Validation prérequis SUN-ES],"")</f>
        <v>Oui</v>
      </c>
    </row>
    <row r="1910" spans="1:7">
      <c r="A1910" s="1">
        <v>130044662</v>
      </c>
      <c r="B1910" t="str">
        <f>_xlfn.XLOOKUP(A1910,bdd_V102[FINESS Géographique],bdd_V102[[Raison sociale ]],"")</f>
        <v>UNITE MED NUTRITION SITE CCV VALMANTE</v>
      </c>
      <c r="C1910" s="146">
        <f>_xlfn.XLOOKUP(A1910,bdd_V102[FINESS Géographique],bdd_V102[FINESS juridique],"")</f>
        <v>920030269</v>
      </c>
      <c r="D1910" t="str">
        <f>_xlfn.XLOOKUP(C1910,bdd_V102[FINESS juridique],bdd_V102[Raison sociale juridique],"")</f>
        <v>SAS CLINEA</v>
      </c>
      <c r="E1910" s="1" t="str">
        <f>_xlfn.XLOOKUP(C1910,bdd_V102[FINESS juridique],bdd_V102[[Région du FINESS juridique ]],"")</f>
        <v>ILE-DE-FRANCE</v>
      </c>
      <c r="F1910" s="1">
        <f>SUMIFS(bdd_V102[Activité combinée],bdd_V102[FINESS Géographique],A1910)</f>
        <v>2487.5</v>
      </c>
      <c r="G1910" s="1" t="str">
        <f>_xlfn.XLOOKUP(A1910,bdd_V102[FINESS Géographique],bdd_V102[Validation prérequis SUN-ES],"")</f>
        <v>Non</v>
      </c>
    </row>
    <row r="1911" spans="1:7">
      <c r="A1911" s="1">
        <v>130781925</v>
      </c>
      <c r="B1911" t="str">
        <f>_xlfn.XLOOKUP(A1911,bdd_V102[FINESS Géographique],bdd_V102[[Raison sociale ]],"")</f>
        <v>CENTRE CARDIO VASCULAIRE D'EYGUIERES</v>
      </c>
      <c r="C1911" s="146">
        <f>_xlfn.XLOOKUP(A1911,bdd_V102[FINESS Géographique],bdd_V102[FINESS juridique],"")</f>
        <v>920030269</v>
      </c>
      <c r="D1911" t="str">
        <f>_xlfn.XLOOKUP(C1911,bdd_V102[FINESS juridique],bdd_V102[Raison sociale juridique],"")</f>
        <v>SAS CLINEA</v>
      </c>
      <c r="E1911" s="1" t="str">
        <f>_xlfn.XLOOKUP(C1911,bdd_V102[FINESS juridique],bdd_V102[[Région du FINESS juridique ]],"")</f>
        <v>ILE-DE-FRANCE</v>
      </c>
      <c r="F1911" s="1">
        <f>SUMIFS(bdd_V102[Activité combinée],bdd_V102[FINESS Géographique],A1911)</f>
        <v>17868</v>
      </c>
      <c r="G1911" s="1" t="str">
        <f>_xlfn.XLOOKUP(A1911,bdd_V102[FINESS Géographique],bdd_V102[Validation prérequis SUN-ES],"")</f>
        <v>Oui</v>
      </c>
    </row>
    <row r="1912" spans="1:7">
      <c r="A1912" s="1">
        <v>130783764</v>
      </c>
      <c r="B1912" t="str">
        <f>_xlfn.XLOOKUP(A1912,bdd_V102[FINESS Géographique],bdd_V102[[Raison sociale ]],"")</f>
        <v>CLINIQUE MON REPOS</v>
      </c>
      <c r="C1912" s="146">
        <f>_xlfn.XLOOKUP(A1912,bdd_V102[FINESS Géographique],bdd_V102[FINESS juridique],"")</f>
        <v>920030269</v>
      </c>
      <c r="D1912" t="str">
        <f>_xlfn.XLOOKUP(C1912,bdd_V102[FINESS juridique],bdd_V102[Raison sociale juridique],"")</f>
        <v>SAS CLINEA</v>
      </c>
      <c r="E1912" s="1" t="str">
        <f>_xlfn.XLOOKUP(C1912,bdd_V102[FINESS juridique],bdd_V102[[Région du FINESS juridique ]],"")</f>
        <v>ILE-DE-FRANCE</v>
      </c>
      <c r="F1912" s="1">
        <f>SUMIFS(bdd_V102[Activité combinée],bdd_V102[FINESS Géographique],A1912)</f>
        <v>30082.25</v>
      </c>
      <c r="G1912" s="1" t="str">
        <f>_xlfn.XLOOKUP(A1912,bdd_V102[FINESS Géographique],bdd_V102[Validation prérequis SUN-ES],"")</f>
        <v>Oui</v>
      </c>
    </row>
    <row r="1913" spans="1:7">
      <c r="A1913" s="1">
        <v>130784580</v>
      </c>
      <c r="B1913" t="str">
        <f>_xlfn.XLOOKUP(A1913,bdd_V102[FINESS Géographique],bdd_V102[[Raison sociale ]],"")</f>
        <v>CLINIQUE LA PROVENCALE</v>
      </c>
      <c r="C1913" s="146">
        <f>_xlfn.XLOOKUP(A1913,bdd_V102[FINESS Géographique],bdd_V102[FINESS juridique],"")</f>
        <v>920030269</v>
      </c>
      <c r="D1913" t="str">
        <f>_xlfn.XLOOKUP(C1913,bdd_V102[FINESS juridique],bdd_V102[Raison sociale juridique],"")</f>
        <v>SAS CLINEA</v>
      </c>
      <c r="E1913" s="1" t="str">
        <f>_xlfn.XLOOKUP(C1913,bdd_V102[FINESS juridique],bdd_V102[[Région du FINESS juridique ]],"")</f>
        <v>ILE-DE-FRANCE</v>
      </c>
      <c r="F1913" s="1">
        <f>SUMIFS(bdd_V102[Activité combinée],bdd_V102[FINESS Géographique],A1913)</f>
        <v>17747</v>
      </c>
      <c r="G1913" s="1" t="str">
        <f>_xlfn.XLOOKUP(A1913,bdd_V102[FINESS Géographique],bdd_V102[Validation prérequis SUN-ES],"")</f>
        <v>Oui</v>
      </c>
    </row>
    <row r="1914" spans="1:7">
      <c r="A1914" s="1">
        <v>130786247</v>
      </c>
      <c r="B1914" t="str">
        <f>_xlfn.XLOOKUP(A1914,bdd_V102[FINESS Géographique],bdd_V102[[Raison sociale ]],"")</f>
        <v>CLINIQUE PSYCHIATRIQUE DES TROIS LUCS</v>
      </c>
      <c r="C1914" s="146">
        <f>_xlfn.XLOOKUP(A1914,bdd_V102[FINESS Géographique],bdd_V102[FINESS juridique],"")</f>
        <v>920030269</v>
      </c>
      <c r="D1914" t="str">
        <f>_xlfn.XLOOKUP(C1914,bdd_V102[FINESS juridique],bdd_V102[Raison sociale juridique],"")</f>
        <v>SAS CLINEA</v>
      </c>
      <c r="E1914" s="1" t="str">
        <f>_xlfn.XLOOKUP(C1914,bdd_V102[FINESS juridique],bdd_V102[[Région du FINESS juridique ]],"")</f>
        <v>ILE-DE-FRANCE</v>
      </c>
      <c r="F1914" s="1">
        <f>SUMIFS(bdd_V102[Activité combinée],bdd_V102[FINESS Géographique],A1914)</f>
        <v>20358</v>
      </c>
      <c r="G1914" s="1" t="str">
        <f>_xlfn.XLOOKUP(A1914,bdd_V102[FINESS Géographique],bdd_V102[Validation prérequis SUN-ES],"")</f>
        <v>Oui</v>
      </c>
    </row>
    <row r="1915" spans="1:7">
      <c r="A1915" s="1">
        <v>130789159</v>
      </c>
      <c r="B1915" t="str">
        <f>_xlfn.XLOOKUP(A1915,bdd_V102[FINESS Géographique],bdd_V102[[Raison sociale ]],"")</f>
        <v>CENTRE CARDIO VASCULAIRE VALMANTE</v>
      </c>
      <c r="C1915" s="146">
        <f>_xlfn.XLOOKUP(A1915,bdd_V102[FINESS Géographique],bdd_V102[FINESS juridique],"")</f>
        <v>920030269</v>
      </c>
      <c r="D1915" t="str">
        <f>_xlfn.XLOOKUP(C1915,bdd_V102[FINESS juridique],bdd_V102[Raison sociale juridique],"")</f>
        <v>SAS CLINEA</v>
      </c>
      <c r="E1915" s="1" t="str">
        <f>_xlfn.XLOOKUP(C1915,bdd_V102[FINESS juridique],bdd_V102[[Région du FINESS juridique ]],"")</f>
        <v>ILE-DE-FRANCE</v>
      </c>
      <c r="F1915" s="1">
        <f>SUMIFS(bdd_V102[Activité combinée],bdd_V102[FINESS Géographique],A1915)</f>
        <v>29760</v>
      </c>
      <c r="G1915" s="1" t="str">
        <f>_xlfn.XLOOKUP(A1915,bdd_V102[FINESS Géographique],bdd_V102[Validation prérequis SUN-ES],"")</f>
        <v>Oui</v>
      </c>
    </row>
    <row r="1916" spans="1:7">
      <c r="A1916" s="1">
        <v>830100087</v>
      </c>
      <c r="B1916" t="str">
        <f>_xlfn.XLOOKUP(A1916,bdd_V102[FINESS Géographique],bdd_V102[[Raison sociale ]],"")</f>
        <v>CCV DE SAINT RAPHAEL LA CHENEVIERE</v>
      </c>
      <c r="C1916" s="146">
        <f>_xlfn.XLOOKUP(A1916,bdd_V102[FINESS Géographique],bdd_V102[FINESS juridique],"")</f>
        <v>920030269</v>
      </c>
      <c r="D1916" t="str">
        <f>_xlfn.XLOOKUP(C1916,bdd_V102[FINESS juridique],bdd_V102[Raison sociale juridique],"")</f>
        <v>SAS CLINEA</v>
      </c>
      <c r="E1916" s="1" t="str">
        <f>_xlfn.XLOOKUP(C1916,bdd_V102[FINESS juridique],bdd_V102[[Région du FINESS juridique ]],"")</f>
        <v>ILE-DE-FRANCE</v>
      </c>
      <c r="F1916" s="1">
        <f>SUMIFS(bdd_V102[Activité combinée],bdd_V102[FINESS Géographique],A1916)</f>
        <v>16374.5</v>
      </c>
      <c r="G1916" s="1" t="str">
        <f>_xlfn.XLOOKUP(A1916,bdd_V102[FINESS Géographique],bdd_V102[Validation prérequis SUN-ES],"")</f>
        <v>Oui</v>
      </c>
    </row>
    <row r="1917" spans="1:7">
      <c r="A1917" s="1">
        <v>830100335</v>
      </c>
      <c r="B1917" t="str">
        <f>_xlfn.XLOOKUP(A1917,bdd_V102[FINESS Géographique],bdd_V102[[Raison sociale ]],"")</f>
        <v>CLINIQUE LES OLIVIERS</v>
      </c>
      <c r="C1917" s="146">
        <f>_xlfn.XLOOKUP(A1917,bdd_V102[FINESS Géographique],bdd_V102[FINESS juridique],"")</f>
        <v>920030269</v>
      </c>
      <c r="D1917" t="str">
        <f>_xlfn.XLOOKUP(C1917,bdd_V102[FINESS juridique],bdd_V102[Raison sociale juridique],"")</f>
        <v>SAS CLINEA</v>
      </c>
      <c r="E1917" s="1" t="str">
        <f>_xlfn.XLOOKUP(C1917,bdd_V102[FINESS juridique],bdd_V102[[Région du FINESS juridique ]],"")</f>
        <v>ILE-DE-FRANCE</v>
      </c>
      <c r="F1917" s="1">
        <f>SUMIFS(bdd_V102[Activité combinée],bdd_V102[FINESS Géographique],A1917)</f>
        <v>9216.5</v>
      </c>
      <c r="G1917" s="1" t="str">
        <f>_xlfn.XLOOKUP(A1917,bdd_V102[FINESS Géographique],bdd_V102[Validation prérequis SUN-ES],"")</f>
        <v>Oui</v>
      </c>
    </row>
    <row r="1918" spans="1:7">
      <c r="A1918" s="1">
        <v>830100756</v>
      </c>
      <c r="B1918" t="str">
        <f>_xlfn.XLOOKUP(A1918,bdd_V102[FINESS Géographique],bdd_V102[[Raison sociale ]],"")</f>
        <v>CENTRE DE SOINS LES COLLINES DU REVEST</v>
      </c>
      <c r="C1918" s="146">
        <f>_xlfn.XLOOKUP(A1918,bdd_V102[FINESS Géographique],bdd_V102[FINESS juridique],"")</f>
        <v>920030269</v>
      </c>
      <c r="D1918" t="str">
        <f>_xlfn.XLOOKUP(C1918,bdd_V102[FINESS juridique],bdd_V102[Raison sociale juridique],"")</f>
        <v>SAS CLINEA</v>
      </c>
      <c r="E1918" s="1" t="str">
        <f>_xlfn.XLOOKUP(C1918,bdd_V102[FINESS juridique],bdd_V102[[Région du FINESS juridique ]],"")</f>
        <v>ILE-DE-FRANCE</v>
      </c>
      <c r="F1918" s="1">
        <f>SUMIFS(bdd_V102[Activité combinée],bdd_V102[FINESS Géographique],A1918)</f>
        <v>27641.5</v>
      </c>
      <c r="G1918" s="1" t="str">
        <f>_xlfn.XLOOKUP(A1918,bdd_V102[FINESS Géographique],bdd_V102[Validation prérequis SUN-ES],"")</f>
        <v>Oui</v>
      </c>
    </row>
    <row r="1919" spans="1:7">
      <c r="A1919" s="1">
        <v>830100806</v>
      </c>
      <c r="B1919" t="str">
        <f>_xlfn.XLOOKUP(A1919,bdd_V102[FINESS Géographique],bdd_V102[[Raison sociale ]],"")</f>
        <v>CTRE REED FONCT DU BESSILLON</v>
      </c>
      <c r="C1919" s="146">
        <f>_xlfn.XLOOKUP(A1919,bdd_V102[FINESS Géographique],bdd_V102[FINESS juridique],"")</f>
        <v>920030269</v>
      </c>
      <c r="D1919" t="str">
        <f>_xlfn.XLOOKUP(C1919,bdd_V102[FINESS juridique],bdd_V102[Raison sociale juridique],"")</f>
        <v>SAS CLINEA</v>
      </c>
      <c r="E1919" s="1" t="str">
        <f>_xlfn.XLOOKUP(C1919,bdd_V102[FINESS juridique],bdd_V102[[Région du FINESS juridique ]],"")</f>
        <v>ILE-DE-FRANCE</v>
      </c>
      <c r="F1919" s="1">
        <f>SUMIFS(bdd_V102[Activité combinée],bdd_V102[FINESS Géographique],A1919)</f>
        <v>22195</v>
      </c>
      <c r="G1919" s="1" t="str">
        <f>_xlfn.XLOOKUP(A1919,bdd_V102[FINESS Géographique],bdd_V102[Validation prérequis SUN-ES],"")</f>
        <v>Oui</v>
      </c>
    </row>
    <row r="1920" spans="1:7">
      <c r="A1920" s="1">
        <v>830100814</v>
      </c>
      <c r="B1920" t="str">
        <f>_xlfn.XLOOKUP(A1920,bdd_V102[FINESS Géographique],bdd_V102[[Raison sociale ]],"")</f>
        <v>CLINIQUE HELIADES SANTE</v>
      </c>
      <c r="C1920" s="146">
        <f>_xlfn.XLOOKUP(A1920,bdd_V102[FINESS Géographique],bdd_V102[FINESS juridique],"")</f>
        <v>920030269</v>
      </c>
      <c r="D1920" t="str">
        <f>_xlfn.XLOOKUP(C1920,bdd_V102[FINESS juridique],bdd_V102[Raison sociale juridique],"")</f>
        <v>SAS CLINEA</v>
      </c>
      <c r="E1920" s="1" t="str">
        <f>_xlfn.XLOOKUP(C1920,bdd_V102[FINESS juridique],bdd_V102[[Région du FINESS juridique ]],"")</f>
        <v>ILE-DE-FRANCE</v>
      </c>
      <c r="F1920" s="1">
        <f>SUMIFS(bdd_V102[Activité combinée],bdd_V102[FINESS Géographique],A1920)</f>
        <v>20842.5</v>
      </c>
      <c r="G1920" s="1" t="str">
        <f>_xlfn.XLOOKUP(A1920,bdd_V102[FINESS Géographique],bdd_V102[Validation prérequis SUN-ES],"")</f>
        <v>Oui</v>
      </c>
    </row>
    <row r="1921" spans="1:7">
      <c r="A1921" s="1">
        <v>840014849</v>
      </c>
      <c r="B1921" t="str">
        <f>_xlfn.XLOOKUP(A1921,bdd_V102[FINESS Géographique],bdd_V102[[Raison sociale ]],"")</f>
        <v>CENTRE DE REEDUCATION DU LAVARIN</v>
      </c>
      <c r="C1921" s="146">
        <f>_xlfn.XLOOKUP(A1921,bdd_V102[FINESS Géographique],bdd_V102[FINESS juridique],"")</f>
        <v>920030269</v>
      </c>
      <c r="D1921" t="str">
        <f>_xlfn.XLOOKUP(C1921,bdd_V102[FINESS juridique],bdd_V102[Raison sociale juridique],"")</f>
        <v>SAS CLINEA</v>
      </c>
      <c r="E1921" s="1" t="str">
        <f>_xlfn.XLOOKUP(C1921,bdd_V102[FINESS juridique],bdd_V102[[Région du FINESS juridique ]],"")</f>
        <v>ILE-DE-FRANCE</v>
      </c>
      <c r="F1921" s="1">
        <f>SUMIFS(bdd_V102[Activité combinée],bdd_V102[FINESS Géographique],A1921)</f>
        <v>19325.5</v>
      </c>
      <c r="G1921" s="1" t="str">
        <f>_xlfn.XLOOKUP(A1921,bdd_V102[FINESS Géographique],bdd_V102[Validation prérequis SUN-ES],"")</f>
        <v>Oui</v>
      </c>
    </row>
    <row r="1922" spans="1:7">
      <c r="A1922" s="1">
        <v>130784911</v>
      </c>
      <c r="B1922" t="str">
        <f>_xlfn.XLOOKUP(A1922,bdd_V102[FINESS Géographique],bdd_V102[[Raison sociale ]],"")</f>
        <v>CLINIQUE DE LA SALETTE</v>
      </c>
      <c r="C1922" s="146">
        <f>_xlfn.XLOOKUP(A1922,bdd_V102[FINESS Géographique],bdd_V102[FINESS juridique],"")</f>
        <v>920030855</v>
      </c>
      <c r="D1922" t="str">
        <f>_xlfn.XLOOKUP(C1922,bdd_V102[FINESS juridique],bdd_V102[Raison sociale juridique],"")</f>
        <v>SARL CLIN SOINS SUITE DE LA SALETTE</v>
      </c>
      <c r="E1922" s="1" t="str">
        <f>_xlfn.XLOOKUP(C1922,bdd_V102[FINESS juridique],bdd_V102[[Région du FINESS juridique ]],"")</f>
        <v>ILE-DE-FRANCE</v>
      </c>
      <c r="F1922" s="1">
        <f>SUMIFS(bdd_V102[Activité combinée],bdd_V102[FINESS Géographique],A1922)</f>
        <v>12408.5</v>
      </c>
      <c r="G1922" s="1" t="str">
        <f>_xlfn.XLOOKUP(A1922,bdd_V102[FINESS Géographique],bdd_V102[Validation prérequis SUN-ES],"")</f>
        <v>Oui</v>
      </c>
    </row>
    <row r="1923" spans="1:7">
      <c r="A1923" s="1">
        <v>310780234</v>
      </c>
      <c r="B1923" t="str">
        <f>_xlfn.XLOOKUP(A1923,bdd_V102[FINESS Géographique],bdd_V102[[Raison sociale ]],"")</f>
        <v>CL DU CABIROL COLOMIERS</v>
      </c>
      <c r="C1923" s="146">
        <f>_xlfn.XLOOKUP(A1923,bdd_V102[FINESS Géographique],bdd_V102[FINESS juridique],"")</f>
        <v>920030871</v>
      </c>
      <c r="D1923" t="str">
        <f>_xlfn.XLOOKUP(C1923,bdd_V102[FINESS juridique],bdd_V102[Raison sociale juridique],"")</f>
        <v>SAS CLINIQUE DE CABIROL</v>
      </c>
      <c r="E1923" s="1" t="str">
        <f>_xlfn.XLOOKUP(C1923,bdd_V102[FINESS juridique],bdd_V102[[Région du FINESS juridique ]],"")</f>
        <v>ILE-DE-FRANCE</v>
      </c>
      <c r="F1923" s="1">
        <f>SUMIFS(bdd_V102[Activité combinée],bdd_V102[FINESS Géographique],A1923)</f>
        <v>21898</v>
      </c>
      <c r="G1923" s="1" t="str">
        <f>_xlfn.XLOOKUP(A1923,bdd_V102[FINESS Géographique],bdd_V102[Validation prérequis SUN-ES],"")</f>
        <v>Oui</v>
      </c>
    </row>
    <row r="1924" spans="1:7">
      <c r="A1924" s="1">
        <v>740781034</v>
      </c>
      <c r="B1924" t="str">
        <f>_xlfn.XLOOKUP(A1924,bdd_V102[FINESS Géographique],bdd_V102[[Raison sociale ]],"")</f>
        <v>CLINIQUE REGINA</v>
      </c>
      <c r="C1924" s="146">
        <f>_xlfn.XLOOKUP(A1924,bdd_V102[FINESS Géographique],bdd_V102[FINESS juridique],"")</f>
        <v>920030905</v>
      </c>
      <c r="D1924" t="str">
        <f>_xlfn.XLOOKUP(C1924,bdd_V102[FINESS juridique],bdd_V102[Raison sociale juridique],"")</f>
        <v>SA CLINIQUE REGINA</v>
      </c>
      <c r="E1924" s="1" t="str">
        <f>_xlfn.XLOOKUP(C1924,bdd_V102[FINESS juridique],bdd_V102[[Région du FINESS juridique ]],"")</f>
        <v>ILE-DE-FRANCE</v>
      </c>
      <c r="F1924" s="1">
        <f>SUMIFS(bdd_V102[Activité combinée],bdd_V102[FINESS Géographique],A1924)</f>
        <v>17930.25</v>
      </c>
      <c r="G1924" s="1" t="str">
        <f>_xlfn.XLOOKUP(A1924,bdd_V102[FINESS Géographique],bdd_V102[Validation prérequis SUN-ES],"")</f>
        <v>Oui</v>
      </c>
    </row>
    <row r="1925" spans="1:7">
      <c r="A1925" s="1">
        <v>830100624</v>
      </c>
      <c r="B1925" t="str">
        <f>_xlfn.XLOOKUP(A1925,bdd_V102[FINESS Géographique],bdd_V102[[Raison sociale ]],"")</f>
        <v>CTRE MED ET READAP DES MTS TOULONNAIS</v>
      </c>
      <c r="C1925" s="146">
        <f>_xlfn.XLOOKUP(A1925,bdd_V102[FINESS Géographique],bdd_V102[FINESS juridique],"")</f>
        <v>920030913</v>
      </c>
      <c r="D1925" t="str">
        <f>_xlfn.XLOOKUP(C1925,bdd_V102[FINESS juridique],bdd_V102[Raison sociale juridique],"")</f>
        <v>SA INSTITUT HELIO MARIN - COTE D'AZUR</v>
      </c>
      <c r="E1925" s="1" t="str">
        <f>_xlfn.XLOOKUP(C1925,bdd_V102[FINESS juridique],bdd_V102[[Région du FINESS juridique ]],"")</f>
        <v>ILE-DE-FRANCE</v>
      </c>
      <c r="F1925" s="1">
        <f>SUMIFS(bdd_V102[Activité combinée],bdd_V102[FINESS Géographique],A1925)</f>
        <v>33276.5</v>
      </c>
      <c r="G1925" s="1" t="str">
        <f>_xlfn.XLOOKUP(A1925,bdd_V102[FINESS Géographique],bdd_V102[Validation prérequis SUN-ES],"")</f>
        <v>Oui</v>
      </c>
    </row>
    <row r="1926" spans="1:7">
      <c r="A1926" s="1">
        <v>130017478</v>
      </c>
      <c r="B1926" t="str">
        <f>_xlfn.XLOOKUP(A1926,bdd_V102[FINESS Géographique],bdd_V102[[Raison sociale ]],"")</f>
        <v>CLINIQUE DE L'ESCALE</v>
      </c>
      <c r="C1926" s="146">
        <f>_xlfn.XLOOKUP(A1926,bdd_V102[FINESS Géographique],bdd_V102[FINESS juridique],"")</f>
        <v>920030921</v>
      </c>
      <c r="D1926" t="str">
        <f>_xlfn.XLOOKUP(C1926,bdd_V102[FINESS juridique],bdd_V102[Raison sociale juridique],"")</f>
        <v>SA CLINIQUE L'EMERAUDE</v>
      </c>
      <c r="E1926" s="1" t="str">
        <f>_xlfn.XLOOKUP(C1926,bdd_V102[FINESS juridique],bdd_V102[[Région du FINESS juridique ]],"")</f>
        <v>ILE-DE-FRANCE</v>
      </c>
      <c r="F1926" s="1">
        <f>SUMIFS(bdd_V102[Activité combinée],bdd_V102[FINESS Géographique],A1926)</f>
        <v>16236.75</v>
      </c>
      <c r="G1926" s="1" t="str">
        <f>_xlfn.XLOOKUP(A1926,bdd_V102[FINESS Géographique],bdd_V102[Validation prérequis SUN-ES],"")</f>
        <v>Oui</v>
      </c>
    </row>
    <row r="1927" spans="1:7">
      <c r="A1927" s="1">
        <v>130784085</v>
      </c>
      <c r="B1927" t="str">
        <f>_xlfn.XLOOKUP(A1927,bdd_V102[FINESS Géographique],bdd_V102[[Raison sociale ]],"")</f>
        <v>CLINIQUE L'EMERAUDE</v>
      </c>
      <c r="C1927" s="146">
        <f>_xlfn.XLOOKUP(A1927,bdd_V102[FINESS Géographique],bdd_V102[FINESS juridique],"")</f>
        <v>920030921</v>
      </c>
      <c r="D1927" t="str">
        <f>_xlfn.XLOOKUP(C1927,bdd_V102[FINESS juridique],bdd_V102[Raison sociale juridique],"")</f>
        <v>SA CLINIQUE L'EMERAUDE</v>
      </c>
      <c r="E1927" s="1" t="str">
        <f>_xlfn.XLOOKUP(C1927,bdd_V102[FINESS juridique],bdd_V102[[Région du FINESS juridique ]],"")</f>
        <v>ILE-DE-FRANCE</v>
      </c>
      <c r="F1927" s="1">
        <f>SUMIFS(bdd_V102[Activité combinée],bdd_V102[FINESS Géographique],A1927)</f>
        <v>25411.25</v>
      </c>
      <c r="G1927" s="1" t="str">
        <f>_xlfn.XLOOKUP(A1927,bdd_V102[FINESS Géographique],bdd_V102[Validation prérequis SUN-ES],"")</f>
        <v>Oui</v>
      </c>
    </row>
    <row r="1928" spans="1:7">
      <c r="A1928" s="1">
        <v>830003877</v>
      </c>
      <c r="B1928" t="str">
        <f>_xlfn.XLOOKUP(A1928,bdd_V102[FINESS Géographique],bdd_V102[[Raison sociale ]],"")</f>
        <v>CLINIQUE LA BASTIDE</v>
      </c>
      <c r="C1928" s="146">
        <f>_xlfn.XLOOKUP(A1928,bdd_V102[FINESS Géographique],bdd_V102[FINESS juridique],"")</f>
        <v>920030921</v>
      </c>
      <c r="D1928" t="str">
        <f>_xlfn.XLOOKUP(C1928,bdd_V102[FINESS juridique],bdd_V102[Raison sociale juridique],"")</f>
        <v>SA CLINIQUE L'EMERAUDE</v>
      </c>
      <c r="E1928" s="1" t="str">
        <f>_xlfn.XLOOKUP(C1928,bdd_V102[FINESS juridique],bdd_V102[[Région du FINESS juridique ]],"")</f>
        <v>ILE-DE-FRANCE</v>
      </c>
      <c r="F1928" s="1">
        <f>SUMIFS(bdd_V102[Activité combinée],bdd_V102[FINESS Géographique],A1928)</f>
        <v>10971</v>
      </c>
      <c r="G1928" s="1" t="str">
        <f>_xlfn.XLOOKUP(A1928,bdd_V102[FINESS Géographique],bdd_V102[Validation prérequis SUN-ES],"")</f>
        <v>Oui</v>
      </c>
    </row>
    <row r="1929" spans="1:7">
      <c r="A1929" s="1">
        <v>740780135</v>
      </c>
      <c r="B1929" t="str">
        <f>_xlfn.XLOOKUP(A1929,bdd_V102[FINESS Géographique],bdd_V102[[Raison sociale ]],"")</f>
        <v>CMR DU NOIRET-SANCELLEMOZ</v>
      </c>
      <c r="C1929" s="146">
        <f>_xlfn.XLOOKUP(A1929,bdd_V102[FINESS Géographique],bdd_V102[FINESS juridique],"")</f>
        <v>920030939</v>
      </c>
      <c r="D1929" t="str">
        <f>_xlfn.XLOOKUP(C1929,bdd_V102[FINESS juridique],bdd_V102[Raison sociale juridique],"")</f>
        <v>SA SANCELLEMOZ</v>
      </c>
      <c r="E1929" s="1" t="str">
        <f>_xlfn.XLOOKUP(C1929,bdd_V102[FINESS juridique],bdd_V102[[Région du FINESS juridique ]],"")</f>
        <v>ILE-DE-FRANCE</v>
      </c>
      <c r="F1929" s="1">
        <f>SUMIFS(bdd_V102[Activité combinée],bdd_V102[FINESS Géographique],A1929)</f>
        <v>23242.5</v>
      </c>
      <c r="G1929" s="1" t="str">
        <f>_xlfn.XLOOKUP(A1929,bdd_V102[FINESS Géographique],bdd_V102[Validation prérequis SUN-ES],"")</f>
        <v>Oui</v>
      </c>
    </row>
    <row r="1930" spans="1:7">
      <c r="A1930" s="1">
        <v>590009148</v>
      </c>
      <c r="B1930" t="str">
        <f>_xlfn.XLOOKUP(A1930,bdd_V102[FINESS Géographique],bdd_V102[[Raison sociale ]],"")</f>
        <v>CLINIQUE ROBERT SCHUMAN</v>
      </c>
      <c r="C1930" s="146">
        <f>_xlfn.XLOOKUP(A1930,bdd_V102[FINESS Géographique],bdd_V102[FINESS juridique],"")</f>
        <v>920030962</v>
      </c>
      <c r="D1930" t="str">
        <f>_xlfn.XLOOKUP(C1930,bdd_V102[FINESS juridique],bdd_V102[Raison sociale juridique],"")</f>
        <v>S.A .HOTEL DE L'ESPERANCE</v>
      </c>
      <c r="E1930" s="1" t="str">
        <f>_xlfn.XLOOKUP(C1930,bdd_V102[FINESS juridique],bdd_V102[[Région du FINESS juridique ]],"")</f>
        <v>ILE-DE-FRANCE</v>
      </c>
      <c r="F1930" s="1">
        <f>SUMIFS(bdd_V102[Activité combinée],bdd_V102[FINESS Géographique],A1930)</f>
        <v>7360</v>
      </c>
      <c r="G1930" s="1" t="str">
        <f>_xlfn.XLOOKUP(A1930,bdd_V102[FINESS Géographique],bdd_V102[Validation prérequis SUN-ES],"")</f>
        <v>Oui</v>
      </c>
    </row>
    <row r="1931" spans="1:7">
      <c r="A1931" s="1">
        <v>590816427</v>
      </c>
      <c r="B1931" t="str">
        <f>_xlfn.XLOOKUP(A1931,bdd_V102[FINESS Géographique],bdd_V102[[Raison sociale ]],"")</f>
        <v>CLINIQUE DES HAUTS-DE-FRANCE</v>
      </c>
      <c r="C1931" s="146">
        <f>_xlfn.XLOOKUP(A1931,bdd_V102[FINESS Géographique],bdd_V102[FINESS juridique],"")</f>
        <v>920030962</v>
      </c>
      <c r="D1931" t="str">
        <f>_xlfn.XLOOKUP(C1931,bdd_V102[FINESS juridique],bdd_V102[Raison sociale juridique],"")</f>
        <v>S.A .HOTEL DE L'ESPERANCE</v>
      </c>
      <c r="E1931" s="1" t="str">
        <f>_xlfn.XLOOKUP(C1931,bdd_V102[FINESS juridique],bdd_V102[[Région du FINESS juridique ]],"")</f>
        <v>ILE-DE-FRANCE</v>
      </c>
      <c r="F1931" s="1">
        <f>SUMIFS(bdd_V102[Activité combinée],bdd_V102[FINESS Géographique],A1931)</f>
        <v>16344.5</v>
      </c>
      <c r="G1931" s="1" t="str">
        <f>_xlfn.XLOOKUP(A1931,bdd_V102[FINESS Géographique],bdd_V102[Validation prérequis SUN-ES],"")</f>
        <v>Oui</v>
      </c>
    </row>
    <row r="1932" spans="1:7">
      <c r="A1932" s="1">
        <v>360000210</v>
      </c>
      <c r="B1932" t="str">
        <f>_xlfn.XLOOKUP(A1932,bdd_V102[FINESS Géographique],bdd_V102[[Raison sociale ]],"")</f>
        <v>CLINIQUE DU HAUT-CLUZEAU</v>
      </c>
      <c r="C1932" s="146">
        <f>_xlfn.XLOOKUP(A1932,bdd_V102[FINESS Géographique],bdd_V102[FINESS juridique],"")</f>
        <v>920031036</v>
      </c>
      <c r="D1932" t="str">
        <f>_xlfn.XLOOKUP(C1932,bdd_V102[FINESS juridique],bdd_V102[Raison sociale juridique],"")</f>
        <v>SAS CLINIQUE DU HAUT CLUZEAU</v>
      </c>
      <c r="E1932" s="1" t="str">
        <f>_xlfn.XLOOKUP(C1932,bdd_V102[FINESS juridique],bdd_V102[[Région du FINESS juridique ]],"")</f>
        <v>ILE-DE-FRANCE</v>
      </c>
      <c r="F1932" s="1">
        <f>SUMIFS(bdd_V102[Activité combinée],bdd_V102[FINESS Géographique],A1932)</f>
        <v>12176.75</v>
      </c>
      <c r="G1932" s="1" t="str">
        <f>_xlfn.XLOOKUP(A1932,bdd_V102[FINESS Géographique],bdd_V102[Validation prérequis SUN-ES],"")</f>
        <v>Oui</v>
      </c>
    </row>
    <row r="1933" spans="1:7">
      <c r="A1933" s="1">
        <v>690780507</v>
      </c>
      <c r="B1933" t="str">
        <f>_xlfn.XLOOKUP(A1933,bdd_V102[FINESS Géographique],bdd_V102[[Raison sociale ]],"")</f>
        <v>CLINIQUE MEDICALE DE CHAMPVERT</v>
      </c>
      <c r="C1933" s="146">
        <f>_xlfn.XLOOKUP(A1933,bdd_V102[FINESS Géographique],bdd_V102[FINESS juridique],"")</f>
        <v>920031721</v>
      </c>
      <c r="D1933" t="str">
        <f>_xlfn.XLOOKUP(C1933,bdd_V102[FINESS juridique],bdd_V102[Raison sociale juridique],"")</f>
        <v>SAS CLINIQUE DE CHAMPVERT</v>
      </c>
      <c r="E1933" s="1" t="str">
        <f>_xlfn.XLOOKUP(C1933,bdd_V102[FINESS juridique],bdd_V102[[Région du FINESS juridique ]],"")</f>
        <v>ILE-DE-FRANCE</v>
      </c>
      <c r="F1933" s="1">
        <f>SUMIFS(bdd_V102[Activité combinée],bdd_V102[FINESS Géographique],A1933)</f>
        <v>36147.75</v>
      </c>
      <c r="G1933" s="1" t="str">
        <f>_xlfn.XLOOKUP(A1933,bdd_V102[FINESS Géographique],bdd_V102[Validation prérequis SUN-ES],"")</f>
        <v>Oui</v>
      </c>
    </row>
    <row r="1934" spans="1:7">
      <c r="A1934" s="1">
        <v>690780523</v>
      </c>
      <c r="B1934" t="str">
        <f>_xlfn.XLOOKUP(A1934,bdd_V102[FINESS Géographique],bdd_V102[[Raison sociale ]],"")</f>
        <v>CLINIQUE LA CHAVANNERIE</v>
      </c>
      <c r="C1934" s="146">
        <f>_xlfn.XLOOKUP(A1934,bdd_V102[FINESS Géographique],bdd_V102[FINESS juridique],"")</f>
        <v>920031739</v>
      </c>
      <c r="D1934" t="str">
        <f>_xlfn.XLOOKUP(C1934,bdd_V102[FINESS juridique],bdd_V102[Raison sociale juridique],"")</f>
        <v>SAS CLINIQUE LA CHAVANNERIE</v>
      </c>
      <c r="E1934" s="1" t="str">
        <f>_xlfn.XLOOKUP(C1934,bdd_V102[FINESS juridique],bdd_V102[[Région du FINESS juridique ]],"")</f>
        <v>ILE-DE-FRANCE</v>
      </c>
      <c r="F1934" s="1">
        <f>SUMIFS(bdd_V102[Activité combinée],bdd_V102[FINESS Géographique],A1934)</f>
        <v>12506.25</v>
      </c>
      <c r="G1934" s="1" t="str">
        <f>_xlfn.XLOOKUP(A1934,bdd_V102[FINESS Géographique],bdd_V102[Validation prérequis SUN-ES],"")</f>
        <v>Oui</v>
      </c>
    </row>
    <row r="1935" spans="1:7">
      <c r="A1935" s="1">
        <v>270000870</v>
      </c>
      <c r="B1935" t="str">
        <f>_xlfn.XLOOKUP(A1935,bdd_V102[FINESS Géographique],bdd_V102[[Raison sociale ]],"")</f>
        <v>CLINIQUE LES BRUYERES BROSVILLE</v>
      </c>
      <c r="C1935" s="146">
        <f>_xlfn.XLOOKUP(A1935,bdd_V102[FINESS Géographique],bdd_V102[FINESS juridique],"")</f>
        <v>920031770</v>
      </c>
      <c r="D1935" t="str">
        <f>_xlfn.XLOOKUP(C1935,bdd_V102[FINESS juridique],bdd_V102[Raison sociale juridique],"")</f>
        <v>SAS CLINIQUE LES BRUYERES</v>
      </c>
      <c r="E1935" s="1" t="str">
        <f>_xlfn.XLOOKUP(C1935,bdd_V102[FINESS juridique],bdd_V102[[Région du FINESS juridique ]],"")</f>
        <v>ILE-DE-FRANCE</v>
      </c>
      <c r="F1935" s="1">
        <f>SUMIFS(bdd_V102[Activité combinée],bdd_V102[FINESS Géographique],A1935)</f>
        <v>8238.5</v>
      </c>
      <c r="G1935" s="1" t="str">
        <f>_xlfn.XLOOKUP(A1935,bdd_V102[FINESS Géographique],bdd_V102[Validation prérequis SUN-ES],"")</f>
        <v>Oui</v>
      </c>
    </row>
    <row r="1936" spans="1:7">
      <c r="A1936" s="1">
        <v>660780636</v>
      </c>
      <c r="B1936" t="str">
        <f>_xlfn.XLOOKUP(A1936,bdd_V102[FINESS Géographique],bdd_V102[[Raison sociale ]],"")</f>
        <v>CRF MER AIR SOLEIL COLLIOURE</v>
      </c>
      <c r="C1936" s="146">
        <f>_xlfn.XLOOKUP(A1936,bdd_V102[FINESS Géographique],bdd_V102[FINESS juridique],"")</f>
        <v>920031788</v>
      </c>
      <c r="D1936" t="str">
        <f>_xlfn.XLOOKUP(C1936,bdd_V102[FINESS juridique],bdd_V102[Raison sociale juridique],"")</f>
        <v>SA SESMAS</v>
      </c>
      <c r="E1936" s="1" t="str">
        <f>_xlfn.XLOOKUP(C1936,bdd_V102[FINESS juridique],bdd_V102[[Région du FINESS juridique ]],"")</f>
        <v>ILE-DE-FRANCE</v>
      </c>
      <c r="F1936" s="1">
        <f>SUMIFS(bdd_V102[Activité combinée],bdd_V102[FINESS Géographique],A1936)</f>
        <v>23149</v>
      </c>
      <c r="G1936" s="1" t="str">
        <f>_xlfn.XLOOKUP(A1936,bdd_V102[FINESS Géographique],bdd_V102[Validation prérequis SUN-ES],"")</f>
        <v>Oui</v>
      </c>
    </row>
    <row r="1937" spans="1:7">
      <c r="A1937" s="1">
        <v>660790163</v>
      </c>
      <c r="B1937" t="str">
        <f>_xlfn.XLOOKUP(A1937,bdd_V102[FINESS Géographique],bdd_V102[[Raison sociale ]],"")</f>
        <v>CL LA PINEDE ST ESTEVE</v>
      </c>
      <c r="C1937" s="146">
        <f>_xlfn.XLOOKUP(A1937,bdd_V102[FINESS Géographique],bdd_V102[FINESS juridique],"")</f>
        <v>920031796</v>
      </c>
      <c r="D1937" t="str">
        <f>_xlfn.XLOOKUP(C1937,bdd_V102[FINESS juridique],bdd_V102[Raison sociale juridique],"")</f>
        <v>SAS CLINIQUE LA PINEDE</v>
      </c>
      <c r="E1937" s="1" t="str">
        <f>_xlfn.XLOOKUP(C1937,bdd_V102[FINESS juridique],bdd_V102[[Région du FINESS juridique ]],"")</f>
        <v>ILE-DE-FRANCE</v>
      </c>
      <c r="F1937" s="1">
        <f>SUMIFS(bdd_V102[Activité combinée],bdd_V102[FINESS Géographique],A1937)</f>
        <v>39772.5</v>
      </c>
      <c r="G1937" s="1" t="str">
        <f>_xlfn.XLOOKUP(A1937,bdd_V102[FINESS Géographique],bdd_V102[Validation prérequis SUN-ES],"")</f>
        <v>Oui</v>
      </c>
    </row>
    <row r="1938" spans="1:7">
      <c r="A1938" s="1">
        <v>740780986</v>
      </c>
      <c r="B1938" t="str">
        <f>_xlfn.XLOOKUP(A1938,bdd_V102[FINESS Géographique],bdd_V102[[Raison sociale ]],"")</f>
        <v>CLINIQUE DU CHATEAU DE BON ATTRAIT</v>
      </c>
      <c r="C1938" s="146">
        <f>_xlfn.XLOOKUP(A1938,bdd_V102[FINESS Géographique],bdd_V102[FINESS juridique],"")</f>
        <v>920033180</v>
      </c>
      <c r="D1938" t="str">
        <f>_xlfn.XLOOKUP(C1938,bdd_V102[FINESS juridique],bdd_V102[Raison sociale juridique],"")</f>
        <v>SAS CHATEAU DE BON ATTRAIT</v>
      </c>
      <c r="E1938" s="1" t="str">
        <f>_xlfn.XLOOKUP(C1938,bdd_V102[FINESS juridique],bdd_V102[[Région du FINESS juridique ]],"")</f>
        <v>ILE-DE-FRANCE</v>
      </c>
      <c r="F1938" s="1">
        <f>SUMIFS(bdd_V102[Activité combinée],bdd_V102[FINESS Géographique],A1938)</f>
        <v>22042</v>
      </c>
      <c r="G1938" s="1" t="str">
        <f>_xlfn.XLOOKUP(A1938,bdd_V102[FINESS Géographique],bdd_V102[Validation prérequis SUN-ES],"")</f>
        <v>Non</v>
      </c>
    </row>
    <row r="1939" spans="1:7">
      <c r="A1939" s="1">
        <v>600100184</v>
      </c>
      <c r="B1939" t="str">
        <f>_xlfn.XLOOKUP(A1939,bdd_V102[FINESS Géographique],bdd_V102[[Raison sociale ]],"")</f>
        <v>CLINIQUE DU VALOIS</v>
      </c>
      <c r="C1939" s="146">
        <f>_xlfn.XLOOKUP(A1939,bdd_V102[FINESS Géographique],bdd_V102[FINESS juridique],"")</f>
        <v>920033198</v>
      </c>
      <c r="D1939" t="str">
        <f>_xlfn.XLOOKUP(C1939,bdd_V102[FINESS juridique],bdd_V102[Raison sociale juridique],"")</f>
        <v>SAS CLINIQUE DU VALOIS</v>
      </c>
      <c r="E1939" s="1" t="str">
        <f>_xlfn.XLOOKUP(C1939,bdd_V102[FINESS juridique],bdd_V102[[Région du FINESS juridique ]],"")</f>
        <v>ILE-DE-FRANCE</v>
      </c>
      <c r="F1939" s="1">
        <f>SUMIFS(bdd_V102[Activité combinée],bdd_V102[FINESS Géographique],A1939)</f>
        <v>15625.5</v>
      </c>
      <c r="G1939" s="1" t="str">
        <f>_xlfn.XLOOKUP(A1939,bdd_V102[FINESS Géographique],bdd_V102[Validation prérequis SUN-ES],"")</f>
        <v>Oui</v>
      </c>
    </row>
    <row r="1940" spans="1:7">
      <c r="A1940" s="1">
        <v>360002133</v>
      </c>
      <c r="B1940" t="str">
        <f>_xlfn.XLOOKUP(A1940,bdd_V102[FINESS Géographique],bdd_V102[[Raison sociale ]],"")</f>
        <v>CTRE NEPHRO CHÂTEAUROUX-CH CHATEAUROUX</v>
      </c>
      <c r="C1940" s="146">
        <f>_xlfn.XLOOKUP(A1940,bdd_V102[FINESS Géographique],bdd_V102[FINESS juridique],"")</f>
        <v>920033412</v>
      </c>
      <c r="D1940" t="str">
        <f>_xlfn.XLOOKUP(C1940,bdd_V102[FINESS juridique],bdd_V102[Raison sociale juridique],"")</f>
        <v>SAS CTRE DE NEPHROLOGIE DE CHATEAUROUX</v>
      </c>
      <c r="E1940" s="1" t="str">
        <f>_xlfn.XLOOKUP(C1940,bdd_V102[FINESS juridique],bdd_V102[[Région du FINESS juridique ]],"")</f>
        <v>ILE-DE-FRANCE</v>
      </c>
      <c r="F1940" s="1">
        <f>SUMIFS(bdd_V102[Activité combinée],bdd_V102[FINESS Géographique],A1940)</f>
        <v>12623.5</v>
      </c>
      <c r="G1940" s="1" t="str">
        <f>_xlfn.XLOOKUP(A1940,bdd_V102[FINESS Géographique],bdd_V102[Validation prérequis SUN-ES],"")</f>
        <v>Oui</v>
      </c>
    </row>
    <row r="1941" spans="1:7">
      <c r="A1941" s="1">
        <v>40784860</v>
      </c>
      <c r="B1941" t="str">
        <f>_xlfn.XLOOKUP(A1941,bdd_V102[FINESS Géographique],bdd_V102[[Raison sociale ]],"")</f>
        <v>CENTRE D'HEMODIALYSE DES ALPES</v>
      </c>
      <c r="C1941" s="146">
        <f>_xlfn.XLOOKUP(A1941,bdd_V102[FINESS Géographique],bdd_V102[FINESS juridique],"")</f>
        <v>920033503</v>
      </c>
      <c r="D1941" t="str">
        <f>_xlfn.XLOOKUP(C1941,bdd_V102[FINESS juridique],bdd_V102[Raison sociale juridique],"")</f>
        <v>SAS CENTRE D HEMODIALYSE DES ALPES</v>
      </c>
      <c r="E1941" s="1" t="str">
        <f>_xlfn.XLOOKUP(C1941,bdd_V102[FINESS juridique],bdd_V102[[Région du FINESS juridique ]],"")</f>
        <v>ILE-DE-FRANCE</v>
      </c>
      <c r="F1941" s="1">
        <f>SUMIFS(bdd_V102[Activité combinée],bdd_V102[FINESS Géographique],A1941)</f>
        <v>9066</v>
      </c>
      <c r="G1941" s="1" t="str">
        <f>_xlfn.XLOOKUP(A1941,bdd_V102[FINESS Géographique],bdd_V102[Validation prérequis SUN-ES],"")</f>
        <v>Non</v>
      </c>
    </row>
    <row r="1942" spans="1:7">
      <c r="A1942" s="1">
        <v>690030770</v>
      </c>
      <c r="B1942" t="str">
        <f>_xlfn.XLOOKUP(A1942,bdd_V102[FINESS Géographique],bdd_V102[[Raison sociale ]],"")</f>
        <v>CENTRE DE DIALYSE ATIRRA - GLEIZE</v>
      </c>
      <c r="C1942" s="146">
        <f>_xlfn.XLOOKUP(A1942,bdd_V102[FINESS Géographique],bdd_V102[FINESS juridique],"")</f>
        <v>920033537</v>
      </c>
      <c r="D1942" t="str">
        <f>_xlfn.XLOOKUP(C1942,bdd_V102[FINESS juridique],bdd_V102[Raison sociale juridique],"")</f>
        <v>SAS ATIRRA</v>
      </c>
      <c r="E1942" s="1" t="str">
        <f>_xlfn.XLOOKUP(C1942,bdd_V102[FINESS juridique],bdd_V102[[Région du FINESS juridique ]],"")</f>
        <v>ILE-DE-FRANCE</v>
      </c>
      <c r="F1942" s="1">
        <f>SUMIFS(bdd_V102[Activité combinée],bdd_V102[FINESS Géographique],A1942)</f>
        <v>7168.5</v>
      </c>
      <c r="G1942" s="1" t="str">
        <f>_xlfn.XLOOKUP(A1942,bdd_V102[FINESS Géographique],bdd_V102[Validation prérequis SUN-ES],"")</f>
        <v>Oui</v>
      </c>
    </row>
    <row r="1943" spans="1:7">
      <c r="A1943" s="1">
        <v>290000850</v>
      </c>
      <c r="B1943" t="str">
        <f>_xlfn.XLOOKUP(A1943,bdd_V102[FINESS Géographique],bdd_V102[[Raison sociale ]],"")</f>
        <v>STE BRESTOISE REIN ARTIFICIEL</v>
      </c>
      <c r="C1943" s="146">
        <f>_xlfn.XLOOKUP(A1943,bdd_V102[FINESS Géographique],bdd_V102[FINESS juridique],"")</f>
        <v>920033578</v>
      </c>
      <c r="D1943" t="str">
        <f>_xlfn.XLOOKUP(C1943,bdd_V102[FINESS juridique],bdd_V102[Raison sociale juridique],"")</f>
        <v>SAS SBRA</v>
      </c>
      <c r="E1943" s="1" t="str">
        <f>_xlfn.XLOOKUP(C1943,bdd_V102[FINESS juridique],bdd_V102[[Région du FINESS juridique ]],"")</f>
        <v>ILE-DE-FRANCE</v>
      </c>
      <c r="F1943" s="1">
        <f>SUMIFS(bdd_V102[Activité combinée],bdd_V102[FINESS Géographique],A1943)</f>
        <v>5664.5</v>
      </c>
      <c r="G1943" s="1" t="str">
        <f>_xlfn.XLOOKUP(A1943,bdd_V102[FINESS Géographique],bdd_V102[Validation prérequis SUN-ES],"")</f>
        <v>Oui</v>
      </c>
    </row>
    <row r="1944" spans="1:7">
      <c r="A1944" s="1">
        <v>450018460</v>
      </c>
      <c r="B1944" t="str">
        <f>_xlfn.XLOOKUP(A1944,bdd_V102[FINESS Géographique],bdd_V102[[Raison sociale ]],"")</f>
        <v>CENTRE DE NEPHROLOGIE AMILLY</v>
      </c>
      <c r="C1944" s="146">
        <f>_xlfn.XLOOKUP(A1944,bdd_V102[FINESS Géographique],bdd_V102[FINESS juridique],"")</f>
        <v>920033610</v>
      </c>
      <c r="D1944" t="str">
        <f>_xlfn.XLOOKUP(C1944,bdd_V102[FINESS juridique],bdd_V102[Raison sociale juridique],"")</f>
        <v>SAS CENTRE DE NEPHROLOGIE MONTARGIS</v>
      </c>
      <c r="E1944" s="1" t="str">
        <f>_xlfn.XLOOKUP(C1944,bdd_V102[FINESS juridique],bdd_V102[[Région du FINESS juridique ]],"")</f>
        <v>ILE-DE-FRANCE</v>
      </c>
      <c r="F1944" s="1">
        <f>SUMIFS(bdd_V102[Activité combinée],bdd_V102[FINESS Géographique],A1944)</f>
        <v>11393</v>
      </c>
      <c r="G1944" s="1" t="str">
        <f>_xlfn.XLOOKUP(A1944,bdd_V102[FINESS Géographique],bdd_V102[Validation prérequis SUN-ES],"")</f>
        <v>Oui</v>
      </c>
    </row>
    <row r="1945" spans="1:7">
      <c r="A1945" s="1">
        <v>60792926</v>
      </c>
      <c r="B1945" t="str">
        <f>_xlfn.XLOOKUP(A1945,bdd_V102[FINESS Géographique],bdd_V102[[Raison sociale ]],"")</f>
        <v>CENTRE D'HEMDIALYSE DE LA RIVIERA</v>
      </c>
      <c r="C1945" s="146">
        <f>_xlfn.XLOOKUP(A1945,bdd_V102[FINESS Géographique],bdd_V102[FINESS juridique],"")</f>
        <v>920033636</v>
      </c>
      <c r="D1945" t="str">
        <f>_xlfn.XLOOKUP(C1945,bdd_V102[FINESS juridique],bdd_V102[Raison sociale juridique],"")</f>
        <v>SAS CTRE NEPHRO BRAUN AVITUM RIVIERA</v>
      </c>
      <c r="E1945" s="1" t="str">
        <f>_xlfn.XLOOKUP(C1945,bdd_V102[FINESS juridique],bdd_V102[[Région du FINESS juridique ]],"")</f>
        <v>ILE-DE-FRANCE</v>
      </c>
      <c r="F1945" s="1">
        <f>SUMIFS(bdd_V102[Activité combinée],bdd_V102[FINESS Géographique],A1945)</f>
        <v>6895.5</v>
      </c>
      <c r="G1945" s="1" t="str">
        <f>_xlfn.XLOOKUP(A1945,bdd_V102[FINESS Géographique],bdd_V102[Validation prérequis SUN-ES],"")</f>
        <v>Oui</v>
      </c>
    </row>
    <row r="1946" spans="1:7">
      <c r="A1946" s="1">
        <v>510000284</v>
      </c>
      <c r="B1946" t="str">
        <f>_xlfn.XLOOKUP(A1946,bdd_V102[FINESS Géographique],bdd_V102[[Raison sociale ]],"")</f>
        <v>CLINIQUE DES SACRES</v>
      </c>
      <c r="C1946" s="146">
        <f>_xlfn.XLOOKUP(A1946,bdd_V102[FINESS Géographique],bdd_V102[FINESS juridique],"")</f>
        <v>920035599</v>
      </c>
      <c r="D1946" t="str">
        <f>_xlfn.XLOOKUP(C1946,bdd_V102[FINESS juridique],bdd_V102[Raison sociale juridique],"")</f>
        <v>SAS MAISON DE SANTE MERFY</v>
      </c>
      <c r="E1946" s="1" t="str">
        <f>_xlfn.XLOOKUP(C1946,bdd_V102[FINESS juridique],bdd_V102[[Région du FINESS juridique ]],"")</f>
        <v>ILE-DE-FRANCE</v>
      </c>
      <c r="F1946" s="1">
        <f>SUMIFS(bdd_V102[Activité combinée],bdd_V102[FINESS Géographique],A1946)</f>
        <v>11031.5</v>
      </c>
      <c r="G1946" s="1" t="str">
        <f>_xlfn.XLOOKUP(A1946,bdd_V102[FINESS Géographique],bdd_V102[Validation prérequis SUN-ES],"")</f>
        <v>Oui</v>
      </c>
    </row>
    <row r="1947" spans="1:7">
      <c r="A1947" s="1">
        <v>740011515</v>
      </c>
      <c r="B1947" t="str">
        <f>_xlfn.XLOOKUP(A1947,bdd_V102[FINESS Géographique],bdd_V102[[Raison sociale ]],"")</f>
        <v>CENTRE DE DIALYSE SFDTM CH ALPES LEMAN</v>
      </c>
      <c r="C1947" s="146">
        <f>_xlfn.XLOOKUP(A1947,bdd_V102[FINESS Géographique],bdd_V102[FINESS juridique],"")</f>
        <v>920035979</v>
      </c>
      <c r="D1947" t="str">
        <f>_xlfn.XLOOKUP(C1947,bdd_V102[FINESS juridique],bdd_V102[Raison sociale juridique],"")</f>
        <v>SAS SFDTM</v>
      </c>
      <c r="E1947" s="1" t="str">
        <f>_xlfn.XLOOKUP(C1947,bdd_V102[FINESS juridique],bdd_V102[[Région du FINESS juridique ]],"")</f>
        <v>ILE-DE-FRANCE</v>
      </c>
      <c r="F1947" s="1">
        <f>SUMIFS(bdd_V102[Activité combinée],bdd_V102[FINESS Géographique],A1947)</f>
        <v>2649</v>
      </c>
      <c r="G1947" s="1" t="str">
        <f>_xlfn.XLOOKUP(A1947,bdd_V102[FINESS Géographique],bdd_V102[Validation prérequis SUN-ES],"")</f>
        <v>Non</v>
      </c>
    </row>
    <row r="1948" spans="1:7">
      <c r="A1948" s="1">
        <v>740788617</v>
      </c>
      <c r="B1948" t="str">
        <f>_xlfn.XLOOKUP(A1948,bdd_V102[FINESS Géographique],bdd_V102[[Raison sociale ]],"")</f>
        <v>CENTRE DE DIALYSE SFDTM DU MONT BLANC</v>
      </c>
      <c r="C1948" s="146">
        <f>_xlfn.XLOOKUP(A1948,bdd_V102[FINESS Géographique],bdd_V102[FINESS juridique],"")</f>
        <v>920035979</v>
      </c>
      <c r="D1948" t="str">
        <f>_xlfn.XLOOKUP(C1948,bdd_V102[FINESS juridique],bdd_V102[Raison sociale juridique],"")</f>
        <v>SAS SFDTM</v>
      </c>
      <c r="E1948" s="1" t="str">
        <f>_xlfn.XLOOKUP(C1948,bdd_V102[FINESS juridique],bdd_V102[[Région du FINESS juridique ]],"")</f>
        <v>ILE-DE-FRANCE</v>
      </c>
      <c r="F1948" s="1">
        <f>SUMIFS(bdd_V102[Activité combinée],bdd_V102[FINESS Géographique],A1948)</f>
        <v>5663</v>
      </c>
      <c r="G1948" s="1" t="str">
        <f>_xlfn.XLOOKUP(A1948,bdd_V102[FINESS Géographique],bdd_V102[Validation prérequis SUN-ES],"")</f>
        <v>Oui</v>
      </c>
    </row>
    <row r="1949" spans="1:7">
      <c r="A1949" s="1">
        <v>930300124</v>
      </c>
      <c r="B1949" t="str">
        <f>_xlfn.XLOOKUP(A1949,bdd_V102[FINESS Géographique],bdd_V102[[Raison sociale ]],"")</f>
        <v>CTRE REEDUCATION CARDIO NUTRITIONNELLE</v>
      </c>
      <c r="C1949" s="146">
        <f>_xlfn.XLOOKUP(A1949,bdd_V102[FINESS Géographique],bdd_V102[FINESS juridique],"")</f>
        <v>920036290</v>
      </c>
      <c r="D1949" t="str">
        <f>_xlfn.XLOOKUP(C1949,bdd_V102[FINESS juridique],bdd_V102[Raison sociale juridique],"")</f>
        <v>SAS CLINIQUE GALLIENI</v>
      </c>
      <c r="E1949" s="1" t="str">
        <f>_xlfn.XLOOKUP(C1949,bdd_V102[FINESS juridique],bdd_V102[[Région du FINESS juridique ]],"")</f>
        <v>ILE-DE-FRANCE</v>
      </c>
      <c r="F1949" s="1">
        <f>SUMIFS(bdd_V102[Activité combinée],bdd_V102[FINESS Géographique],A1949)</f>
        <v>3096.5</v>
      </c>
      <c r="G1949" s="1" t="str">
        <f>_xlfn.XLOOKUP(A1949,bdd_V102[FINESS Géographique],bdd_V102[Validation prérequis SUN-ES],"")</f>
        <v>Non</v>
      </c>
    </row>
    <row r="1950" spans="1:7">
      <c r="A1950" s="1">
        <v>310781158</v>
      </c>
      <c r="B1950" t="str">
        <f>_xlfn.XLOOKUP(A1950,bdd_V102[FINESS Géographique],bdd_V102[[Raison sociale ]],"")</f>
        <v>CL MARIGNY ST LOUP GAMMAS</v>
      </c>
      <c r="C1950" s="146">
        <f>_xlfn.XLOOKUP(A1950,bdd_V102[FINESS Géographique],bdd_V102[FINESS juridique],"")</f>
        <v>920030269</v>
      </c>
      <c r="D1950" t="str">
        <f>_xlfn.XLOOKUP(C1950,bdd_V102[FINESS juridique],bdd_V102[Raison sociale juridique],"")</f>
        <v>SAS CLINEA</v>
      </c>
      <c r="E1950" s="1" t="str">
        <f>_xlfn.XLOOKUP(C1950,bdd_V102[FINESS juridique],bdd_V102[[Région du FINESS juridique ]],"")</f>
        <v>ILE-DE-FRANCE</v>
      </c>
      <c r="F1950" s="1">
        <f>SUMIFS(bdd_V102[Activité combinée],bdd_V102[FINESS Géographique],A1950)</f>
        <v>24777.5</v>
      </c>
      <c r="G1950" s="1" t="str">
        <f>_xlfn.XLOOKUP(A1950,bdd_V102[FINESS Géographique],bdd_V102[Validation prérequis SUN-ES],"")</f>
        <v>Oui</v>
      </c>
    </row>
    <row r="1951" spans="1:7">
      <c r="A1951" s="1">
        <v>540023884</v>
      </c>
      <c r="B1951" t="str">
        <f>_xlfn.XLOOKUP(A1951,bdd_V102[FINESS Géographique],bdd_V102[[Raison sociale ]],"")</f>
        <v>CLINIQUE DES BOUCLES DE LA MOSELLE</v>
      </c>
      <c r="C1951" s="146">
        <f>_xlfn.XLOOKUP(A1951,bdd_V102[FINESS Géographique],bdd_V102[FINESS juridique],"")</f>
        <v>920038627</v>
      </c>
      <c r="D1951" t="str">
        <f>_xlfn.XLOOKUP(C1951,bdd_V102[FINESS juridique],bdd_V102[Raison sociale juridique],"")</f>
        <v>SAS CLINIQUE LES BOUCLES DE LA MOSELLE</v>
      </c>
      <c r="E1951" s="1" t="str">
        <f>_xlfn.XLOOKUP(C1951,bdd_V102[FINESS juridique],bdd_V102[[Région du FINESS juridique ]],"")</f>
        <v>ILE-DE-FRANCE</v>
      </c>
      <c r="F1951" s="1">
        <f>SUMIFS(bdd_V102[Activité combinée],bdd_V102[FINESS Géographique],A1951)</f>
        <v>1167</v>
      </c>
      <c r="G1951" s="1" t="str">
        <f>_xlfn.XLOOKUP(A1951,bdd_V102[FINESS Géographique],bdd_V102[Validation prérequis SUN-ES],"")</f>
        <v>Oui</v>
      </c>
    </row>
    <row r="1952" spans="1:7">
      <c r="A1952" s="1">
        <v>130780083</v>
      </c>
      <c r="B1952" t="str">
        <f>_xlfn.XLOOKUP(A1952,bdd_V102[FINESS Géographique],bdd_V102[[Raison sociale ]],"")</f>
        <v>CLINIQUE MADELEINE REMUZAT</v>
      </c>
      <c r="C1952" s="146">
        <f>_xlfn.XLOOKUP(A1952,bdd_V102[FINESS Géographique],bdd_V102[FINESS juridique],"")</f>
        <v>920039534</v>
      </c>
      <c r="D1952" t="str">
        <f>_xlfn.XLOOKUP(C1952,bdd_V102[FINESS juridique],bdd_V102[Raison sociale juridique],"")</f>
        <v>SAS CLINIQUE MADELEINE REMUZAT</v>
      </c>
      <c r="E1952" s="1" t="str">
        <f>_xlfn.XLOOKUP(C1952,bdd_V102[FINESS juridique],bdd_V102[[Région du FINESS juridique ]],"")</f>
        <v>ILE-DE-FRANCE</v>
      </c>
      <c r="F1952" s="1">
        <f>SUMIFS(bdd_V102[Activité combinée],bdd_V102[FINESS Géographique],A1952)</f>
        <v>21958.5</v>
      </c>
      <c r="G1952" s="1" t="str">
        <f>_xlfn.XLOOKUP(A1952,bdd_V102[FINESS Géographique],bdd_V102[Validation prérequis SUN-ES],"")</f>
        <v>Non</v>
      </c>
    </row>
    <row r="1953" spans="1:7">
      <c r="A1953" s="1">
        <v>380027169</v>
      </c>
      <c r="B1953" t="str">
        <f>_xlfn.XLOOKUP(A1953,bdd_V102[FINESS Géographique],bdd_V102[[Raison sociale ]],"")</f>
        <v>HDJ DE LA CLINIQUE DU DAUPHINE</v>
      </c>
      <c r="C1953" s="146">
        <f>_xlfn.XLOOKUP(A1953,bdd_V102[FINESS Géographique],bdd_V102[FINESS juridique],"")</f>
        <v>920039674</v>
      </c>
      <c r="D1953" t="str">
        <f>_xlfn.XLOOKUP(C1953,bdd_V102[FINESS juridique],bdd_V102[Raison sociale juridique],"")</f>
        <v xml:space="preserve">	SAS CLINIQUE DU DAUPHINE</v>
      </c>
      <c r="E1953" s="1" t="str">
        <f>_xlfn.XLOOKUP(C1953,bdd_V102[FINESS juridique],bdd_V102[[Région du FINESS juridique ]],"")</f>
        <v>ILE-DE-FRANCE</v>
      </c>
      <c r="F1953" s="1">
        <f>SUMIFS(bdd_V102[Activité combinée],bdd_V102[FINESS Géographique],A1953)</f>
        <v>1</v>
      </c>
      <c r="G1953" s="1" t="str">
        <f>_xlfn.XLOOKUP(A1953,bdd_V102[FINESS Géographique],bdd_V102[Validation prérequis SUN-ES],"")</f>
        <v>Non</v>
      </c>
    </row>
    <row r="1954" spans="1:7">
      <c r="A1954" s="1">
        <v>590056479</v>
      </c>
      <c r="B1954" t="str">
        <f>_xlfn.XLOOKUP(A1954,bdd_V102[FINESS Géographique],bdd_V102[[Raison sociale ]],"")</f>
        <v>CLINIQUE DE L'EPINOY</v>
      </c>
      <c r="C1954" s="146">
        <f>_xlfn.XLOOKUP(A1954,bdd_V102[FINESS Géographique],bdd_V102[FINESS juridique],"")</f>
        <v>920039708</v>
      </c>
      <c r="D1954" t="str">
        <f>_xlfn.XLOOKUP(C1954,bdd_V102[FINESS juridique],bdd_V102[Raison sociale juridique],"")</f>
        <v>SAS CLINEA</v>
      </c>
      <c r="E1954" s="1" t="str">
        <f>_xlfn.XLOOKUP(C1954,bdd_V102[FINESS juridique],bdd_V102[[Région du FINESS juridique ]],"")</f>
        <v>ILE-DE-FRANCE</v>
      </c>
      <c r="F1954" s="1">
        <f>SUMIFS(bdd_V102[Activité combinée],bdd_V102[FINESS Géographique],A1954)</f>
        <v>16640</v>
      </c>
      <c r="G1954" s="1" t="str">
        <f>_xlfn.XLOOKUP(A1954,bdd_V102[FINESS Géographique],bdd_V102[Validation prérequis SUN-ES],"")</f>
        <v>Oui</v>
      </c>
    </row>
    <row r="1955" spans="1:7">
      <c r="A1955" s="1">
        <v>690802913</v>
      </c>
      <c r="B1955" t="str">
        <f>_xlfn.XLOOKUP(A1955,bdd_V102[FINESS Géographique],bdd_V102[[Raison sociale ]],"")</f>
        <v>USLD LES HIBISCUS</v>
      </c>
      <c r="C1955" s="146">
        <f>_xlfn.XLOOKUP(A1955,bdd_V102[FINESS Géographique],bdd_V102[FINESS juridique],"")</f>
        <v>920039914</v>
      </c>
      <c r="D1955" t="str">
        <f>_xlfn.XLOOKUP(C1955,bdd_V102[FINESS juridique],bdd_V102[Raison sociale juridique],"")</f>
        <v>OMEG'AGE GESTION</v>
      </c>
      <c r="E1955" s="1" t="str">
        <f>_xlfn.XLOOKUP(C1955,bdd_V102[FINESS juridique],bdd_V102[[Région du FINESS juridique ]],"")</f>
        <v>ILE-DE-FRANCE</v>
      </c>
      <c r="F1955" s="1">
        <f>SUMIFS(bdd_V102[Activité combinée],bdd_V102[FINESS Géographique],A1955)</f>
        <v>10711</v>
      </c>
      <c r="G1955" s="1" t="str">
        <f>_xlfn.XLOOKUP(A1955,bdd_V102[FINESS Géographique],bdd_V102[Validation prérequis SUN-ES],"")</f>
        <v>Non</v>
      </c>
    </row>
    <row r="1956" spans="1:7">
      <c r="A1956" s="1">
        <v>920000635</v>
      </c>
      <c r="B1956" t="str">
        <f>_xlfn.XLOOKUP(A1956,bdd_V102[FINESS Géographique],bdd_V102[[Raison sociale ]],"")</f>
        <v>HOPITAL SUISSE DE PARIS</v>
      </c>
      <c r="C1956" s="146">
        <f>_xlfn.XLOOKUP(A1956,bdd_V102[FINESS Géographique],bdd_V102[FINESS juridique],"")</f>
        <v>920150026</v>
      </c>
      <c r="D1956" t="str">
        <f>_xlfn.XLOOKUP(C1956,bdd_V102[FINESS juridique],bdd_V102[Raison sociale juridique],"")</f>
        <v>ASSOC DE L'HOP SUISSE DE PARIS</v>
      </c>
      <c r="E1956" s="1" t="str">
        <f>_xlfn.XLOOKUP(C1956,bdd_V102[FINESS juridique],bdd_V102[[Région du FINESS juridique ]],"")</f>
        <v>ILE-DE-FRANCE</v>
      </c>
      <c r="F1956" s="1">
        <f>SUMIFS(bdd_V102[Activité combinée],bdd_V102[FINESS Géographique],A1956)</f>
        <v>20885</v>
      </c>
      <c r="G1956" s="1" t="str">
        <f>_xlfn.XLOOKUP(A1956,bdd_V102[FINESS Géographique],bdd_V102[Validation prérequis SUN-ES],"")</f>
        <v>Oui</v>
      </c>
    </row>
    <row r="1957" spans="1:7">
      <c r="A1957" s="1">
        <v>920000650</v>
      </c>
      <c r="B1957" t="str">
        <f>_xlfn.XLOOKUP(A1957,bdd_V102[FINESS Géographique],bdd_V102[[Raison sociale ]],"")</f>
        <v>HOPITAL FOCH</v>
      </c>
      <c r="C1957" s="146">
        <f>_xlfn.XLOOKUP(A1957,bdd_V102[FINESS Géographique],bdd_V102[FINESS juridique],"")</f>
        <v>920150059</v>
      </c>
      <c r="D1957" t="str">
        <f>_xlfn.XLOOKUP(C1957,bdd_V102[FINESS juridique],bdd_V102[Raison sociale juridique],"")</f>
        <v>ASSOCIATION HOPITAL FOCH</v>
      </c>
      <c r="E1957" s="1" t="str">
        <f>_xlfn.XLOOKUP(C1957,bdd_V102[FINESS juridique],bdd_V102[[Région du FINESS juridique ]],"")</f>
        <v>ILE-DE-FRANCE</v>
      </c>
      <c r="F1957" s="1">
        <f>SUMIFS(bdd_V102[Activité combinée],bdd_V102[FINESS Géographique],A1957)</f>
        <v>198065</v>
      </c>
      <c r="G1957" s="1" t="str">
        <f>_xlfn.XLOOKUP(A1957,bdd_V102[FINESS Géographique],bdd_V102[Validation prérequis SUN-ES],"")</f>
        <v>Oui</v>
      </c>
    </row>
    <row r="1958" spans="1:7">
      <c r="A1958" s="1">
        <v>920170115</v>
      </c>
      <c r="B1958" t="str">
        <f>_xlfn.XLOOKUP(A1958,bdd_V102[FINESS Géographique],bdd_V102[[Raison sociale ]],"")</f>
        <v>CENTRE DU PARC DE SAINT CLOUD AVRAY</v>
      </c>
      <c r="C1958" s="146">
        <f>_xlfn.XLOOKUP(A1958,bdd_V102[FINESS Géographique],bdd_V102[FINESS juridique],"")</f>
        <v>920718053</v>
      </c>
      <c r="D1958" t="str">
        <f>_xlfn.XLOOKUP(C1958,bdd_V102[FINESS juridique],bdd_V102[Raison sociale juridique],"")</f>
        <v>CTRE INTERVENTION DYN EDUCATIVE</v>
      </c>
      <c r="E1958" s="1" t="str">
        <f>_xlfn.XLOOKUP(C1958,bdd_V102[FINESS juridique],bdd_V102[[Région du FINESS juridique ]],"")</f>
        <v>ILE-DE-FRANCE</v>
      </c>
      <c r="F1958" s="1">
        <f>SUMIFS(bdd_V102[Activité combinée],bdd_V102[FINESS Géographique],A1958)</f>
        <v>3855.75</v>
      </c>
      <c r="G1958" s="1" t="str">
        <f>_xlfn.XLOOKUP(A1958,bdd_V102[FINESS Géographique],bdd_V102[Validation prérequis SUN-ES],"")</f>
        <v>Oui</v>
      </c>
    </row>
    <row r="1959" spans="1:7">
      <c r="A1959" s="1">
        <v>920690278</v>
      </c>
      <c r="B1959" t="str">
        <f>_xlfn.XLOOKUP(A1959,bdd_V102[FINESS Géographique],bdd_V102[[Raison sociale ]],"")</f>
        <v>HDJ LES LIERRES</v>
      </c>
      <c r="C1959" s="146">
        <f>_xlfn.XLOOKUP(A1959,bdd_V102[FINESS Géographique],bdd_V102[FINESS juridique],"")</f>
        <v>920718186</v>
      </c>
      <c r="D1959" t="str">
        <f>_xlfn.XLOOKUP(C1959,bdd_V102[FINESS juridique],bdd_V102[Raison sociale juridique],"")</f>
        <v>PAPILLONS BLANCS DE LA COLLINE</v>
      </c>
      <c r="E1959" s="1" t="str">
        <f>_xlfn.XLOOKUP(C1959,bdd_V102[FINESS juridique],bdd_V102[[Région du FINESS juridique ]],"")</f>
        <v>ILE-DE-FRANCE</v>
      </c>
      <c r="F1959" s="1">
        <f>SUMIFS(bdd_V102[Activité combinée],bdd_V102[FINESS Géographique],A1959)</f>
        <v>2169.25</v>
      </c>
      <c r="G1959" s="1" t="str">
        <f>_xlfn.XLOOKUP(A1959,bdd_V102[FINESS Géographique],bdd_V102[Validation prérequis SUN-ES],"")</f>
        <v>Non</v>
      </c>
    </row>
    <row r="1960" spans="1:7">
      <c r="A1960" s="1">
        <v>920300985</v>
      </c>
      <c r="B1960" t="str">
        <f>_xlfn.XLOOKUP(A1960,bdd_V102[FINESS Géographique],bdd_V102[[Raison sociale ]],"")</f>
        <v>HOPITAL NORD VILLENEUVE LA GARENNE 92</v>
      </c>
      <c r="C1960" s="146">
        <f>_xlfn.XLOOKUP(A1960,bdd_V102[FINESS Géographique],bdd_V102[FINESS juridique],"")</f>
        <v>920810330</v>
      </c>
      <c r="D1960" t="str">
        <f>_xlfn.XLOOKUP(C1960,bdd_V102[FINESS juridique],bdd_V102[Raison sociale juridique],"")</f>
        <v>ASSOCIATION  HOPITAL NORD 92</v>
      </c>
      <c r="E1960" s="1" t="str">
        <f>_xlfn.XLOOKUP(C1960,bdd_V102[FINESS juridique],bdd_V102[[Région du FINESS juridique ]],"")</f>
        <v>ILE-DE-FRANCE</v>
      </c>
      <c r="F1960" s="1">
        <f>SUMIFS(bdd_V102[Activité combinée],bdd_V102[FINESS Géographique],A1960)</f>
        <v>11964</v>
      </c>
      <c r="G1960" s="1" t="str">
        <f>_xlfn.XLOOKUP(A1960,bdd_V102[FINESS Géographique],bdd_V102[Validation prérequis SUN-ES],"")</f>
        <v>Oui</v>
      </c>
    </row>
    <row r="1961" spans="1:7">
      <c r="A1961" s="1">
        <v>920029550</v>
      </c>
      <c r="B1961" t="str">
        <f>_xlfn.XLOOKUP(A1961,bdd_V102[FINESS Géographique],bdd_V102[[Raison sociale ]],"")</f>
        <v>CH A PARE HARTMANN P CHEREST</v>
      </c>
      <c r="C1961" s="146">
        <f>_xlfn.XLOOKUP(A1961,bdd_V102[FINESS Géographique],bdd_V102[FINESS juridique],"")</f>
        <v>920810736</v>
      </c>
      <c r="D1961" t="str">
        <f>_xlfn.XLOOKUP(C1961,bdd_V102[FINESS juridique],bdd_V102[Raison sociale juridique],"")</f>
        <v>SAS CENTRE CHIRURGICAL A. PARE</v>
      </c>
      <c r="E1961" s="1" t="str">
        <f>_xlfn.XLOOKUP(C1961,bdd_V102[FINESS juridique],bdd_V102[[Région du FINESS juridique ]],"")</f>
        <v>ILE-DE-FRANCE</v>
      </c>
      <c r="F1961" s="1">
        <f>SUMIFS(bdd_V102[Activité combinée],bdd_V102[FINESS Géographique],A1961)</f>
        <v>56993.5</v>
      </c>
      <c r="G1961" s="1" t="str">
        <f>_xlfn.XLOOKUP(A1961,bdd_V102[FINESS Géographique],bdd_V102[Validation prérequis SUN-ES],"")</f>
        <v>Non</v>
      </c>
    </row>
    <row r="1962" spans="1:7">
      <c r="A1962" s="1">
        <v>920300712</v>
      </c>
      <c r="B1962" t="str">
        <f>_xlfn.XLOOKUP(A1962,bdd_V102[FINESS Géographique],bdd_V102[[Raison sociale ]],"")</f>
        <v>CTRE CHIRURGICAL PIERRE CHEREST</v>
      </c>
      <c r="C1962" s="146">
        <f>_xlfn.XLOOKUP(A1962,bdd_V102[FINESS Géographique],bdd_V102[FINESS juridique],"")</f>
        <v>920810736</v>
      </c>
      <c r="D1962" t="str">
        <f>_xlfn.XLOOKUP(C1962,bdd_V102[FINESS juridique],bdd_V102[Raison sociale juridique],"")</f>
        <v>SAS CENTRE CHIRURGICAL A. PARE</v>
      </c>
      <c r="E1962" s="1" t="str">
        <f>_xlfn.XLOOKUP(C1962,bdd_V102[FINESS juridique],bdd_V102[[Région du FINESS juridique ]],"")</f>
        <v>ILE-DE-FRANCE</v>
      </c>
      <c r="F1962" s="1">
        <f>SUMIFS(bdd_V102[Activité combinée],bdd_V102[FINESS Géographique],A1962)</f>
        <v>16267.5</v>
      </c>
      <c r="G1962" s="1" t="str">
        <f>_xlfn.XLOOKUP(A1962,bdd_V102[FINESS Géographique],bdd_V102[Validation prérequis SUN-ES],"")</f>
        <v>Oui</v>
      </c>
    </row>
    <row r="1963" spans="1:7">
      <c r="A1963" s="1">
        <v>920300753</v>
      </c>
      <c r="B1963" t="str">
        <f>_xlfn.XLOOKUP(A1963,bdd_V102[FINESS Géographique],bdd_V102[[Raison sociale ]],"")</f>
        <v>CLINIQUE CHIRURGICAL AMBROISE PARE</v>
      </c>
      <c r="C1963" s="146">
        <f>_xlfn.XLOOKUP(A1963,bdd_V102[FINESS Géographique],bdd_V102[FINESS juridique],"")</f>
        <v>920810736</v>
      </c>
      <c r="D1963" t="str">
        <f>_xlfn.XLOOKUP(C1963,bdd_V102[FINESS juridique],bdd_V102[Raison sociale juridique],"")</f>
        <v>SAS CENTRE CHIRURGICAL A. PARE</v>
      </c>
      <c r="E1963" s="1" t="str">
        <f>_xlfn.XLOOKUP(C1963,bdd_V102[FINESS juridique],bdd_V102[[Région du FINESS juridique ]],"")</f>
        <v>ILE-DE-FRANCE</v>
      </c>
      <c r="F1963" s="1">
        <f>SUMIFS(bdd_V102[Activité combinée],bdd_V102[FINESS Géographique],A1963)</f>
        <v>61444</v>
      </c>
      <c r="G1963" s="1" t="str">
        <f>_xlfn.XLOOKUP(A1963,bdd_V102[FINESS Géographique],bdd_V102[Validation prérequis SUN-ES],"")</f>
        <v>Oui</v>
      </c>
    </row>
    <row r="1964" spans="1:7">
      <c r="A1964" s="1">
        <v>930300025</v>
      </c>
      <c r="B1964" t="str">
        <f>_xlfn.XLOOKUP(A1964,bdd_V102[FINESS Géographique],bdd_V102[[Raison sociale ]],"")</f>
        <v>HOPITAL EUROPEEN LA ROSERAIE</v>
      </c>
      <c r="C1964" s="146">
        <f>_xlfn.XLOOKUP(A1964,bdd_V102[FINESS Géographique],bdd_V102[FINESS juridique],"")</f>
        <v>930000393</v>
      </c>
      <c r="D1964" t="str">
        <f>_xlfn.XLOOKUP(C1964,bdd_V102[FINESS juridique],bdd_V102[Raison sociale juridique],"")</f>
        <v>SAS HOPITAL PRIVE EUROPEEN DE PARIS GV</v>
      </c>
      <c r="E1964" s="1" t="str">
        <f>_xlfn.XLOOKUP(C1964,bdd_V102[FINESS juridique],bdd_V102[[Région du FINESS juridique ]],"")</f>
        <v>ILE-DE-FRANCE</v>
      </c>
      <c r="F1964" s="1">
        <f>SUMIFS(bdd_V102[Activité combinée],bdd_V102[FINESS Géographique],A1964)</f>
        <v>65682</v>
      </c>
      <c r="G1964" s="1" t="str">
        <f>_xlfn.XLOOKUP(A1964,bdd_V102[FINESS Géographique],bdd_V102[Validation prérequis SUN-ES],"")</f>
        <v>Oui</v>
      </c>
    </row>
    <row r="1965" spans="1:7">
      <c r="A1965" s="1">
        <v>930300066</v>
      </c>
      <c r="B1965" t="str">
        <f>_xlfn.XLOOKUP(A1965,bdd_V102[FINESS Géographique],bdd_V102[[Raison sociale ]],"")</f>
        <v>HOPITAL PRIVE DE L EST PARISIEN</v>
      </c>
      <c r="C1965" s="146">
        <f>_xlfn.XLOOKUP(A1965,bdd_V102[FINESS Géographique],bdd_V102[FINESS juridique],"")</f>
        <v>930000401</v>
      </c>
      <c r="D1965" t="str">
        <f>_xlfn.XLOOKUP(C1965,bdd_V102[FINESS juridique],bdd_V102[Raison sociale juridique],"")</f>
        <v>S.A HOPITAL PRIVE DE L'EST PARISIEN</v>
      </c>
      <c r="E1965" s="1" t="str">
        <f>_xlfn.XLOOKUP(C1965,bdd_V102[FINESS juridique],bdd_V102[[Région du FINESS juridique ]],"")</f>
        <v>ILE-DE-FRANCE</v>
      </c>
      <c r="F1965" s="1">
        <f>SUMIFS(bdd_V102[Activité combinée],bdd_V102[FINESS Géographique],A1965)</f>
        <v>55957.5</v>
      </c>
      <c r="G1965" s="1" t="str">
        <f>_xlfn.XLOOKUP(A1965,bdd_V102[FINESS Géographique],bdd_V102[Validation prérequis SUN-ES],"")</f>
        <v>Non</v>
      </c>
    </row>
    <row r="1966" spans="1:7">
      <c r="A1966" s="1">
        <v>930300082</v>
      </c>
      <c r="B1966" t="str">
        <f>_xlfn.XLOOKUP(A1966,bdd_V102[FINESS Géographique],bdd_V102[[Raison sociale ]],"")</f>
        <v>CENTRE MEDICO CHIRURGICAL FLOREAL</v>
      </c>
      <c r="C1966" s="146">
        <f>_xlfn.XLOOKUP(A1966,bdd_V102[FINESS Géographique],bdd_V102[FINESS juridique],"")</f>
        <v>930000419</v>
      </c>
      <c r="D1966" t="str">
        <f>_xlfn.XLOOKUP(C1966,bdd_V102[FINESS juridique],bdd_V102[Raison sociale juridique],"")</f>
        <v>SA CENTRE MEDICO CHIRURGICAL FLOREAL</v>
      </c>
      <c r="E1966" s="1" t="str">
        <f>_xlfn.XLOOKUP(C1966,bdd_V102[FINESS juridique],bdd_V102[[Région du FINESS juridique ]],"")</f>
        <v>ILE-DE-FRANCE</v>
      </c>
      <c r="F1966" s="1">
        <f>SUMIFS(bdd_V102[Activité combinée],bdd_V102[FINESS Géographique],A1966)</f>
        <v>36835.5</v>
      </c>
      <c r="G1966" s="1" t="str">
        <f>_xlfn.XLOOKUP(A1966,bdd_V102[FINESS Géographique],bdd_V102[Validation prérequis SUN-ES],"")</f>
        <v>Oui</v>
      </c>
    </row>
    <row r="1967" spans="1:7">
      <c r="A1967" s="1">
        <v>930300116</v>
      </c>
      <c r="B1967" t="str">
        <f>_xlfn.XLOOKUP(A1967,bdd_V102[FINESS Géographique],bdd_V102[[Raison sociale ]],"")</f>
        <v>HOPITAL PRIVE DE LA SEINE SAINT DENIS</v>
      </c>
      <c r="C1967" s="146">
        <f>_xlfn.XLOOKUP(A1967,bdd_V102[FINESS Géographique],bdd_V102[FINESS juridique],"")</f>
        <v>930000427</v>
      </c>
      <c r="D1967" t="str">
        <f>_xlfn.XLOOKUP(C1967,bdd_V102[FINESS juridique],bdd_V102[Raison sociale juridique],"")</f>
        <v>SARL HOP PRIVE DE LA SEINE SAINT DENIS</v>
      </c>
      <c r="E1967" s="1" t="str">
        <f>_xlfn.XLOOKUP(C1967,bdd_V102[FINESS juridique],bdd_V102[[Région du FINESS juridique ]],"")</f>
        <v>ILE-DE-FRANCE</v>
      </c>
      <c r="F1967" s="1">
        <f>SUMIFS(bdd_V102[Activité combinée],bdd_V102[FINESS Géographique],A1967)</f>
        <v>62268.5</v>
      </c>
      <c r="G1967" s="1" t="str">
        <f>_xlfn.XLOOKUP(A1967,bdd_V102[FINESS Géographique],bdd_V102[Validation prérequis SUN-ES],"")</f>
        <v>Oui</v>
      </c>
    </row>
    <row r="1968" spans="1:7">
      <c r="A1968" s="1">
        <v>930300264</v>
      </c>
      <c r="B1968" t="str">
        <f>_xlfn.XLOOKUP(A1968,bdd_V102[FINESS Géographique],bdd_V102[[Raison sociale ]],"")</f>
        <v>CLINIQUE DES LILAS</v>
      </c>
      <c r="C1968" s="146">
        <f>_xlfn.XLOOKUP(A1968,bdd_V102[FINESS Géographique],bdd_V102[FINESS juridique],"")</f>
        <v>930000492</v>
      </c>
      <c r="D1968" t="str">
        <f>_xlfn.XLOOKUP(C1968,bdd_V102[FINESS juridique],bdd_V102[Raison sociale juridique],"")</f>
        <v>SAS CLINIQUE PARIS LILAS</v>
      </c>
      <c r="E1968" s="1" t="str">
        <f>_xlfn.XLOOKUP(C1968,bdd_V102[FINESS juridique],bdd_V102[[Région du FINESS juridique ]],"")</f>
        <v>ILE-DE-FRANCE</v>
      </c>
      <c r="F1968" s="1">
        <f>SUMIFS(bdd_V102[Activité combinée],bdd_V102[FINESS Géographique],A1968)</f>
        <v>8176</v>
      </c>
      <c r="G1968" s="1" t="str">
        <f>_xlfn.XLOOKUP(A1968,bdd_V102[FINESS Géographique],bdd_V102[Validation prérequis SUN-ES],"")</f>
        <v>Oui</v>
      </c>
    </row>
    <row r="1969" spans="1:7">
      <c r="A1969" s="1">
        <v>930300553</v>
      </c>
      <c r="B1969" t="str">
        <f>_xlfn.XLOOKUP(A1969,bdd_V102[FINESS Géographique],bdd_V102[[Raison sociale ]],"")</f>
        <v>CLINIQUE DE L ESTREE</v>
      </c>
      <c r="C1969" s="146">
        <f>_xlfn.XLOOKUP(A1969,bdd_V102[FINESS Géographique],bdd_V102[FINESS juridique],"")</f>
        <v>930000633</v>
      </c>
      <c r="D1969" t="str">
        <f>_xlfn.XLOOKUP(C1969,bdd_V102[FINESS juridique],bdd_V102[Raison sociale juridique],"")</f>
        <v>S.A CLINIQUE D'ESTREE</v>
      </c>
      <c r="E1969" s="1" t="str">
        <f>_xlfn.XLOOKUP(C1969,bdd_V102[FINESS juridique],bdd_V102[[Région du FINESS juridique ]],"")</f>
        <v>ILE-DE-FRANCE</v>
      </c>
      <c r="F1969" s="1">
        <f>SUMIFS(bdd_V102[Activité combinée],bdd_V102[FINESS Géographique],A1969)</f>
        <v>71689</v>
      </c>
      <c r="G1969" s="1" t="str">
        <f>_xlfn.XLOOKUP(A1969,bdd_V102[FINESS Géographique],bdd_V102[Validation prérequis SUN-ES],"")</f>
        <v>Oui</v>
      </c>
    </row>
    <row r="1970" spans="1:7">
      <c r="A1970" s="1">
        <v>930300587</v>
      </c>
      <c r="B1970" t="str">
        <f>_xlfn.XLOOKUP(A1970,bdd_V102[FINESS Géographique],bdd_V102[[Raison sociale ]],"")</f>
        <v>CLINIQUE DU LANDY</v>
      </c>
      <c r="C1970" s="146">
        <f>_xlfn.XLOOKUP(A1970,bdd_V102[FINESS Géographique],bdd_V102[FINESS juridique],"")</f>
        <v>930000641</v>
      </c>
      <c r="D1970" t="str">
        <f>_xlfn.XLOOKUP(C1970,bdd_V102[FINESS juridique],bdd_V102[Raison sociale juridique],"")</f>
        <v>SAS CLINIQUE DU LANDY</v>
      </c>
      <c r="E1970" s="1" t="str">
        <f>_xlfn.XLOOKUP(C1970,bdd_V102[FINESS juridique],bdd_V102[[Région du FINESS juridique ]],"")</f>
        <v>ILE-DE-FRANCE</v>
      </c>
      <c r="F1970" s="1">
        <f>SUMIFS(bdd_V102[Activité combinée],bdd_V102[FINESS Géographique],A1970)</f>
        <v>22564.5</v>
      </c>
      <c r="G1970" s="1" t="str">
        <f>_xlfn.XLOOKUP(A1970,bdd_V102[FINESS Géographique],bdd_V102[Validation prérequis SUN-ES],"")</f>
        <v>Oui</v>
      </c>
    </row>
    <row r="1971" spans="1:7">
      <c r="A1971" s="1">
        <v>930300595</v>
      </c>
      <c r="B1971" t="str">
        <f>_xlfn.XLOOKUP(A1971,bdd_V102[FINESS Géographique],bdd_V102[[Raison sociale ]],"")</f>
        <v>HOPITAL PRIVE DU VERT GALANT</v>
      </c>
      <c r="C1971" s="146">
        <f>_xlfn.XLOOKUP(A1971,bdd_V102[FINESS Géographique],bdd_V102[FINESS juridique],"")</f>
        <v>930000658</v>
      </c>
      <c r="D1971" t="str">
        <f>_xlfn.XLOOKUP(C1971,bdd_V102[FINESS juridique],bdd_V102[Raison sociale juridique],"")</f>
        <v>SAS HOPITAL PRIVE DU VERT GALANT</v>
      </c>
      <c r="E1971" s="1" t="str">
        <f>_xlfn.XLOOKUP(C1971,bdd_V102[FINESS juridique],bdd_V102[[Région du FINESS juridique ]],"")</f>
        <v>ILE-DE-FRANCE</v>
      </c>
      <c r="F1971" s="1">
        <f>SUMIFS(bdd_V102[Activité combinée],bdd_V102[FINESS Géographique],A1971)</f>
        <v>43348.5</v>
      </c>
      <c r="G1971" s="1" t="str">
        <f>_xlfn.XLOOKUP(A1971,bdd_V102[FINESS Géographique],bdd_V102[Validation prérequis SUN-ES],"")</f>
        <v>Oui</v>
      </c>
    </row>
    <row r="1972" spans="1:7">
      <c r="A1972" s="1">
        <v>930300546</v>
      </c>
      <c r="B1972" t="str">
        <f>_xlfn.XLOOKUP(A1972,bdd_V102[FINESS Géographique],bdd_V102[[Raison sociale ]],"")</f>
        <v>CLINIQUE CCN PORTE DE PARIS</v>
      </c>
      <c r="C1972" s="146">
        <f>_xlfn.XLOOKUP(A1972,bdd_V102[FINESS Géographique],bdd_V102[FINESS juridique],"")</f>
        <v>930000682</v>
      </c>
      <c r="D1972" t="str">
        <f>_xlfn.XLOOKUP(C1972,bdd_V102[FINESS juridique],bdd_V102[Raison sociale juridique],"")</f>
        <v>SA EXPLOITATION CTE CARDIOLOGIQUE NORD</v>
      </c>
      <c r="E1972" s="1" t="str">
        <f>_xlfn.XLOOKUP(C1972,bdd_V102[FINESS juridique],bdd_V102[[Région du FINESS juridique ]],"")</f>
        <v>ILE-DE-FRANCE</v>
      </c>
      <c r="F1972" s="1">
        <f>SUMIFS(bdd_V102[Activité combinée],bdd_V102[FINESS Géographique],A1972)</f>
        <v>11125.5</v>
      </c>
      <c r="G1972" s="1" t="str">
        <f>_xlfn.XLOOKUP(A1972,bdd_V102[FINESS Géographique],bdd_V102[Validation prérequis SUN-ES],"")</f>
        <v>Oui</v>
      </c>
    </row>
    <row r="1973" spans="1:7">
      <c r="A1973" s="1">
        <v>930300645</v>
      </c>
      <c r="B1973" t="str">
        <f>_xlfn.XLOOKUP(A1973,bdd_V102[FINESS Géographique],bdd_V102[[Raison sociale ]],"")</f>
        <v>CENTRE CARDIOLOGIQUE DU NORD</v>
      </c>
      <c r="C1973" s="146">
        <f>_xlfn.XLOOKUP(A1973,bdd_V102[FINESS Géographique],bdd_V102[FINESS juridique],"")</f>
        <v>930000682</v>
      </c>
      <c r="D1973" t="str">
        <f>_xlfn.XLOOKUP(C1973,bdd_V102[FINESS juridique],bdd_V102[Raison sociale juridique],"")</f>
        <v>SA EXPLOITATION CTE CARDIOLOGIQUE NORD</v>
      </c>
      <c r="E1973" s="1" t="str">
        <f>_xlfn.XLOOKUP(C1973,bdd_V102[FINESS juridique],bdd_V102[[Région du FINESS juridique ]],"")</f>
        <v>ILE-DE-FRANCE</v>
      </c>
      <c r="F1973" s="1">
        <f>SUMIFS(bdd_V102[Activité combinée],bdd_V102[FINESS Géographique],A1973)</f>
        <v>67927</v>
      </c>
      <c r="G1973" s="1" t="str">
        <f>_xlfn.XLOOKUP(A1973,bdd_V102[FINESS Géographique],bdd_V102[Validation prérequis SUN-ES],"")</f>
        <v>Oui</v>
      </c>
    </row>
    <row r="1974" spans="1:7">
      <c r="A1974" s="1">
        <v>930150032</v>
      </c>
      <c r="B1974" t="str">
        <f>_xlfn.XLOOKUP(A1974,bdd_V102[FINESS Géographique],bdd_V102[[Raison sociale ]],"")</f>
        <v>MATERNITE DES LILAS</v>
      </c>
      <c r="C1974" s="146">
        <f>_xlfn.XLOOKUP(A1974,bdd_V102[FINESS Géographique],bdd_V102[FINESS juridique],"")</f>
        <v>930000815</v>
      </c>
      <c r="D1974" t="str">
        <f>_xlfn.XLOOKUP(C1974,bdd_V102[FINESS juridique],bdd_V102[Raison sociale juridique],"")</f>
        <v>ASS NAISSANCE</v>
      </c>
      <c r="E1974" s="1" t="str">
        <f>_xlfn.XLOOKUP(C1974,bdd_V102[FINESS juridique],bdd_V102[[Région du FINESS juridique ]],"")</f>
        <v>ILE-DE-FRANCE</v>
      </c>
      <c r="F1974" s="1">
        <f>SUMIFS(bdd_V102[Activité combinée],bdd_V102[FINESS Géographique],A1974)</f>
        <v>11719.5</v>
      </c>
      <c r="G1974" s="1" t="str">
        <f>_xlfn.XLOOKUP(A1974,bdd_V102[FINESS Géographique],bdd_V102[Validation prérequis SUN-ES],"")</f>
        <v>Oui</v>
      </c>
    </row>
    <row r="1975" spans="1:7">
      <c r="A1975" s="1">
        <v>930009188</v>
      </c>
      <c r="B1975" t="str">
        <f>_xlfn.XLOOKUP(A1975,bdd_V102[FINESS Géographique],bdd_V102[[Raison sociale ]],"")</f>
        <v>CLINIQUE DE PIERREFITTE SUR SEINE</v>
      </c>
      <c r="C1975" s="146">
        <f>_xlfn.XLOOKUP(A1975,bdd_V102[FINESS Géographique],bdd_V102[FINESS juridique],"")</f>
        <v>930009139</v>
      </c>
      <c r="D1975" t="str">
        <f>_xlfn.XLOOKUP(C1975,bdd_V102[FINESS juridique],bdd_V102[Raison sociale juridique],"")</f>
        <v>SARL CLINIQUE DE PIERREFITTE SUR SEINE</v>
      </c>
      <c r="E1975" s="1" t="str">
        <f>_xlfn.XLOOKUP(C1975,bdd_V102[FINESS juridique],bdd_V102[[Région du FINESS juridique ]],"")</f>
        <v>ILE-DE-FRANCE</v>
      </c>
      <c r="F1975" s="1">
        <f>SUMIFS(bdd_V102[Activité combinée],bdd_V102[FINESS Géographique],A1975)</f>
        <v>21983.5</v>
      </c>
      <c r="G1975" s="1" t="str">
        <f>_xlfn.XLOOKUP(A1975,bdd_V102[FINESS Géographique],bdd_V102[Validation prérequis SUN-ES],"")</f>
        <v>Oui</v>
      </c>
    </row>
    <row r="1976" spans="1:7">
      <c r="A1976" s="1">
        <v>930014428</v>
      </c>
      <c r="B1976" t="str">
        <f>_xlfn.XLOOKUP(A1976,bdd_V102[FINESS Géographique],bdd_V102[[Raison sociale ]],"")</f>
        <v>CENTRE D HEMODIALYSE DE L ESTREE</v>
      </c>
      <c r="C1976" s="146">
        <f>_xlfn.XLOOKUP(A1976,bdd_V102[FINESS Géographique],bdd_V102[FINESS juridique],"")</f>
        <v>930014378</v>
      </c>
      <c r="D1976" t="str">
        <f>_xlfn.XLOOKUP(C1976,bdd_V102[FINESS juridique],bdd_V102[Raison sociale juridique],"")</f>
        <v>SASU CENTRE DE DIALYSE DE L'ESTREE</v>
      </c>
      <c r="E1976" s="1" t="str">
        <f>_xlfn.XLOOKUP(C1976,bdd_V102[FINESS juridique],bdd_V102[[Région du FINESS juridique ]],"")</f>
        <v>ILE-DE-FRANCE</v>
      </c>
      <c r="F1976" s="1">
        <f>SUMIFS(bdd_V102[Activité combinée],bdd_V102[FINESS Géographique],A1976)</f>
        <v>5430.5</v>
      </c>
      <c r="G1976" s="1" t="str">
        <f>_xlfn.XLOOKUP(A1976,bdd_V102[FINESS Géographique],bdd_V102[Validation prérequis SUN-ES],"")</f>
        <v>Oui</v>
      </c>
    </row>
    <row r="1977" spans="1:7">
      <c r="A1977" s="1">
        <v>930011788</v>
      </c>
      <c r="B1977" t="str">
        <f>_xlfn.XLOOKUP(A1977,bdd_V102[FINESS Géographique],bdd_V102[[Raison sociale ]],"")</f>
        <v>CLINIQUE DU BOIS D AMOUR</v>
      </c>
      <c r="C1977" s="146">
        <f>_xlfn.XLOOKUP(A1977,bdd_V102[FINESS Géographique],bdd_V102[FINESS juridique],"")</f>
        <v>930017199</v>
      </c>
      <c r="D1977" t="str">
        <f>_xlfn.XLOOKUP(C1977,bdd_V102[FINESS juridique],bdd_V102[Raison sociale juridique],"")</f>
        <v>SARL CLINIQUE DU BOIS D'AMOUR</v>
      </c>
      <c r="E1977" s="1" t="str">
        <f>_xlfn.XLOOKUP(C1977,bdd_V102[FINESS juridique],bdd_V102[[Région du FINESS juridique ]],"")</f>
        <v>ILE-DE-FRANCE</v>
      </c>
      <c r="F1977" s="1">
        <f>SUMIFS(bdd_V102[Activité combinée],bdd_V102[FINESS Géographique],A1977)</f>
        <v>23599</v>
      </c>
      <c r="G1977" s="1" t="str">
        <f>_xlfn.XLOOKUP(A1977,bdd_V102[FINESS Géographique],bdd_V102[Validation prérequis SUN-ES],"")</f>
        <v>Oui</v>
      </c>
    </row>
    <row r="1978" spans="1:7">
      <c r="A1978" s="1">
        <v>260021795</v>
      </c>
      <c r="B1978" t="str">
        <f>_xlfn.XLOOKUP(A1978,bdd_V102[FINESS Géographique],bdd_V102[[Raison sociale ]],"")</f>
        <v>SSR LE SAFRAN LADAPT</v>
      </c>
      <c r="C1978" s="146">
        <f>_xlfn.XLOOKUP(A1978,bdd_V102[FINESS Géographique],bdd_V102[FINESS juridique],"")</f>
        <v>930019484</v>
      </c>
      <c r="D1978" t="str">
        <f>_xlfn.XLOOKUP(C1978,bdd_V102[FINESS juridique],bdd_V102[Raison sociale juridique],"")</f>
        <v>ASSOCIATION L ADAPT</v>
      </c>
      <c r="E1978" s="1" t="str">
        <f>_xlfn.XLOOKUP(C1978,bdd_V102[FINESS juridique],bdd_V102[[Région du FINESS juridique ]],"")</f>
        <v>ILE-DE-FRANCE</v>
      </c>
      <c r="F1978" s="1">
        <f>SUMIFS(bdd_V102[Activité combinée],bdd_V102[FINESS Géographique],A1978)</f>
        <v>17433.5</v>
      </c>
      <c r="G1978" s="1" t="str">
        <f>_xlfn.XLOOKUP(A1978,bdd_V102[FINESS Géographique],bdd_V102[Validation prérequis SUN-ES],"")</f>
        <v>Non</v>
      </c>
    </row>
    <row r="1979" spans="1:7">
      <c r="A1979" s="1">
        <v>450000526</v>
      </c>
      <c r="B1979" t="str">
        <f>_xlfn.XLOOKUP(A1979,bdd_V102[FINESS Géographique],bdd_V102[[Raison sociale ]],"")</f>
        <v>CMPR L'A.D.A.P.T.  LOIRET</v>
      </c>
      <c r="C1979" s="146">
        <f>_xlfn.XLOOKUP(A1979,bdd_V102[FINESS Géographique],bdd_V102[FINESS juridique],"")</f>
        <v>930019484</v>
      </c>
      <c r="D1979" t="str">
        <f>_xlfn.XLOOKUP(C1979,bdd_V102[FINESS juridique],bdd_V102[Raison sociale juridique],"")</f>
        <v>ASSOCIATION L ADAPT</v>
      </c>
      <c r="E1979" s="1" t="str">
        <f>_xlfn.XLOOKUP(C1979,bdd_V102[FINESS juridique],bdd_V102[[Région du FINESS juridique ]],"")</f>
        <v>ILE-DE-FRANCE</v>
      </c>
      <c r="F1979" s="1">
        <f>SUMIFS(bdd_V102[Activité combinée],bdd_V102[FINESS Géographique],A1979)</f>
        <v>15946.5</v>
      </c>
      <c r="G1979" s="1" t="str">
        <f>_xlfn.XLOOKUP(A1979,bdd_V102[FINESS Géographique],bdd_V102[Validation prérequis SUN-ES],"")</f>
        <v>Oui</v>
      </c>
    </row>
    <row r="1980" spans="1:7">
      <c r="A1980" s="1">
        <v>570000794</v>
      </c>
      <c r="B1980" t="str">
        <f>_xlfn.XLOOKUP(A1980,bdd_V102[FINESS Géographique],bdd_V102[[Raison sociale ]],"")</f>
        <v>CENTRE L'ADAPT MOSELLE DE THIONVILLE</v>
      </c>
      <c r="C1980" s="146">
        <f>_xlfn.XLOOKUP(A1980,bdd_V102[FINESS Géographique],bdd_V102[FINESS juridique],"")</f>
        <v>930019484</v>
      </c>
      <c r="D1980" t="str">
        <f>_xlfn.XLOOKUP(C1980,bdd_V102[FINESS juridique],bdd_V102[Raison sociale juridique],"")</f>
        <v>ASSOCIATION L ADAPT</v>
      </c>
      <c r="E1980" s="1" t="str">
        <f>_xlfn.XLOOKUP(C1980,bdd_V102[FINESS juridique],bdd_V102[[Région du FINESS juridique ]],"")</f>
        <v>ILE-DE-FRANCE</v>
      </c>
      <c r="F1980" s="1">
        <f>SUMIFS(bdd_V102[Activité combinée],bdd_V102[FINESS Géographique],A1980)</f>
        <v>13131.5</v>
      </c>
      <c r="G1980" s="1" t="str">
        <f>_xlfn.XLOOKUP(A1980,bdd_V102[FINESS Géographique],bdd_V102[Validation prérequis SUN-ES],"")</f>
        <v>Oui</v>
      </c>
    </row>
    <row r="1981" spans="1:7">
      <c r="A1981" s="1">
        <v>590783171</v>
      </c>
      <c r="B1981" t="str">
        <f>_xlfn.XLOOKUP(A1981,bdd_V102[FINESS Géographique],bdd_V102[[Raison sociale ]],"")</f>
        <v>CENTRE DE SSR LES ABEILLES</v>
      </c>
      <c r="C1981" s="146">
        <f>_xlfn.XLOOKUP(A1981,bdd_V102[FINESS Géographique],bdd_V102[FINESS juridique],"")</f>
        <v>930019484</v>
      </c>
      <c r="D1981" t="str">
        <f>_xlfn.XLOOKUP(C1981,bdd_V102[FINESS juridique],bdd_V102[Raison sociale juridique],"")</f>
        <v>ASSOCIATION L ADAPT</v>
      </c>
      <c r="E1981" s="1" t="str">
        <f>_xlfn.XLOOKUP(C1981,bdd_V102[FINESS juridique],bdd_V102[[Région du FINESS juridique ]],"")</f>
        <v>ILE-DE-FRANCE</v>
      </c>
      <c r="F1981" s="1">
        <f>SUMIFS(bdd_V102[Activité combinée],bdd_V102[FINESS Géographique],A1981)</f>
        <v>9047</v>
      </c>
      <c r="G1981" s="1" t="str">
        <f>_xlfn.XLOOKUP(A1981,bdd_V102[FINESS Géographique],bdd_V102[Validation prérequis SUN-ES],"")</f>
        <v>Oui</v>
      </c>
    </row>
    <row r="1982" spans="1:7">
      <c r="A1982" s="1">
        <v>590785424</v>
      </c>
      <c r="B1982" t="str">
        <f>_xlfn.XLOOKUP(A1982,bdd_V102[FINESS Géographique],bdd_V102[[Raison sociale ]],"")</f>
        <v>CENTRE L'ADAPT DE CAMBRAI</v>
      </c>
      <c r="C1982" s="146">
        <f>_xlfn.XLOOKUP(A1982,bdd_V102[FINESS Géographique],bdd_V102[FINESS juridique],"")</f>
        <v>930019484</v>
      </c>
      <c r="D1982" t="str">
        <f>_xlfn.XLOOKUP(C1982,bdd_V102[FINESS juridique],bdd_V102[Raison sociale juridique],"")</f>
        <v>ASSOCIATION L ADAPT</v>
      </c>
      <c r="E1982" s="1" t="str">
        <f>_xlfn.XLOOKUP(C1982,bdd_V102[FINESS juridique],bdd_V102[[Région du FINESS juridique ]],"")</f>
        <v>ILE-DE-FRANCE</v>
      </c>
      <c r="F1982" s="1">
        <f>SUMIFS(bdd_V102[Activité combinée],bdd_V102[FINESS Géographique],A1982)</f>
        <v>3623.5</v>
      </c>
      <c r="G1982" s="1" t="str">
        <f>_xlfn.XLOOKUP(A1982,bdd_V102[FINESS Géographique],bdd_V102[Validation prérequis SUN-ES],"")</f>
        <v>Oui</v>
      </c>
    </row>
    <row r="1983" spans="1:7">
      <c r="A1983" s="1">
        <v>920016698</v>
      </c>
      <c r="B1983" t="str">
        <f>_xlfn.XLOOKUP(A1983,bdd_V102[FINESS Géographique],bdd_V102[[Raison sociale ]],"")</f>
        <v>CMPR DU SUD PARISIEN CHATILLON</v>
      </c>
      <c r="C1983" s="146">
        <f>_xlfn.XLOOKUP(A1983,bdd_V102[FINESS Géographique],bdd_V102[FINESS juridique],"")</f>
        <v>930019484</v>
      </c>
      <c r="D1983" t="str">
        <f>_xlfn.XLOOKUP(C1983,bdd_V102[FINESS juridique],bdd_V102[Raison sociale juridique],"")</f>
        <v>ASSOCIATION L ADAPT</v>
      </c>
      <c r="E1983" s="1" t="str">
        <f>_xlfn.XLOOKUP(C1983,bdd_V102[FINESS juridique],bdd_V102[[Région du FINESS juridique ]],"")</f>
        <v>ILE-DE-FRANCE</v>
      </c>
      <c r="F1983" s="1">
        <f>SUMIFS(bdd_V102[Activité combinée],bdd_V102[FINESS Géographique],A1983)</f>
        <v>13100</v>
      </c>
      <c r="G1983" s="1" t="str">
        <f>_xlfn.XLOOKUP(A1983,bdd_V102[FINESS Géographique],bdd_V102[Validation prérequis SUN-ES],"")</f>
        <v>Oui</v>
      </c>
    </row>
    <row r="1984" spans="1:7">
      <c r="A1984" s="1">
        <v>140019175</v>
      </c>
      <c r="B1984" t="str">
        <f>_xlfn.XLOOKUP(A1984,bdd_V102[FINESS Géographique],bdd_V102[[Raison sociale ]],"")</f>
        <v>CRF MANOIR D' APRIGNY - BAYEUX</v>
      </c>
      <c r="C1984" s="146">
        <f>_xlfn.XLOOKUP(A1984,bdd_V102[FINESS Géographique],bdd_V102[FINESS juridique],"")</f>
        <v>930019484</v>
      </c>
      <c r="D1984" t="str">
        <f>_xlfn.XLOOKUP(C1984,bdd_V102[FINESS juridique],bdd_V102[Raison sociale juridique],"")</f>
        <v>ASSOCIATION L ADAPT</v>
      </c>
      <c r="E1984" s="1" t="str">
        <f>_xlfn.XLOOKUP(C1984,bdd_V102[FINESS juridique],bdd_V102[[Région du FINESS juridique ]],"")</f>
        <v>ILE-DE-FRANCE</v>
      </c>
      <c r="F1984" s="1">
        <f>SUMIFS(bdd_V102[Activité combinée],bdd_V102[FINESS Géographique],A1984)</f>
        <v>3256</v>
      </c>
      <c r="G1984" s="1" t="str">
        <f>_xlfn.XLOOKUP(A1984,bdd_V102[FINESS Géographique],bdd_V102[Validation prérequis SUN-ES],"")</f>
        <v>Oui</v>
      </c>
    </row>
    <row r="1985" spans="1:7">
      <c r="A1985" s="1">
        <v>270000896</v>
      </c>
      <c r="B1985" t="str">
        <f>_xlfn.XLOOKUP(A1985,bdd_V102[FINESS Géographique],bdd_V102[[Raison sociale ]],"")</f>
        <v>CMPR LADAPT ST ANDRE DE L'EURE</v>
      </c>
      <c r="C1985" s="146">
        <f>_xlfn.XLOOKUP(A1985,bdd_V102[FINESS Géographique],bdd_V102[FINESS juridique],"")</f>
        <v>930019484</v>
      </c>
      <c r="D1985" t="str">
        <f>_xlfn.XLOOKUP(C1985,bdd_V102[FINESS juridique],bdd_V102[Raison sociale juridique],"")</f>
        <v>ASSOCIATION L ADAPT</v>
      </c>
      <c r="E1985" s="1" t="str">
        <f>_xlfn.XLOOKUP(C1985,bdd_V102[FINESS juridique],bdd_V102[[Région du FINESS juridique ]],"")</f>
        <v>ILE-DE-FRANCE</v>
      </c>
      <c r="F1985" s="1">
        <f>SUMIFS(bdd_V102[Activité combinée],bdd_V102[FINESS Géographique],A1985)</f>
        <v>9247.5</v>
      </c>
      <c r="G1985" s="1" t="str">
        <f>_xlfn.XLOOKUP(A1985,bdd_V102[FINESS Géographique],bdd_V102[Validation prérequis SUN-ES],"")</f>
        <v>Oui</v>
      </c>
    </row>
    <row r="1986" spans="1:7">
      <c r="A1986" s="1">
        <v>760781054</v>
      </c>
      <c r="B1986" t="str">
        <f>_xlfn.XLOOKUP(A1986,bdd_V102[FINESS Géographique],bdd_V102[[Raison sociale ]],"")</f>
        <v>CENTRE SSR ASS LADAPT HAUTE NORMANDIE</v>
      </c>
      <c r="C1986" s="146">
        <f>_xlfn.XLOOKUP(A1986,bdd_V102[FINESS Géographique],bdd_V102[FINESS juridique],"")</f>
        <v>930019484</v>
      </c>
      <c r="D1986" t="str">
        <f>_xlfn.XLOOKUP(C1986,bdd_V102[FINESS juridique],bdd_V102[Raison sociale juridique],"")</f>
        <v>ASSOCIATION L ADAPT</v>
      </c>
      <c r="E1986" s="1" t="str">
        <f>_xlfn.XLOOKUP(C1986,bdd_V102[FINESS juridique],bdd_V102[[Région du FINESS juridique ]],"")</f>
        <v>ILE-DE-FRANCE</v>
      </c>
      <c r="F1986" s="1">
        <f>SUMIFS(bdd_V102[Activité combinée],bdd_V102[FINESS Géographique],A1986)</f>
        <v>4115.5</v>
      </c>
      <c r="G1986" s="1" t="str">
        <f>_xlfn.XLOOKUP(A1986,bdd_V102[FINESS Géographique],bdd_V102[Validation prérequis SUN-ES],"")</f>
        <v>Oui</v>
      </c>
    </row>
    <row r="1987" spans="1:7">
      <c r="A1987" s="1">
        <v>330781121</v>
      </c>
      <c r="B1987" t="str">
        <f>_xlfn.XLOOKUP(A1987,bdd_V102[FINESS Géographique],bdd_V102[[Raison sociale ]],"")</f>
        <v>CHATEAU RAUZE  - LADAPT</v>
      </c>
      <c r="C1987" s="146">
        <f>_xlfn.XLOOKUP(A1987,bdd_V102[FINESS Géographique],bdd_V102[FINESS juridique],"")</f>
        <v>930019484</v>
      </c>
      <c r="D1987" t="str">
        <f>_xlfn.XLOOKUP(C1987,bdd_V102[FINESS juridique],bdd_V102[Raison sociale juridique],"")</f>
        <v>ASSOCIATION L ADAPT</v>
      </c>
      <c r="E1987" s="1" t="str">
        <f>_xlfn.XLOOKUP(C1987,bdd_V102[FINESS juridique],bdd_V102[[Région du FINESS juridique ]],"")</f>
        <v>ILE-DE-FRANCE</v>
      </c>
      <c r="F1987" s="1">
        <f>SUMIFS(bdd_V102[Activité combinée],bdd_V102[FINESS Géographique],A1987)</f>
        <v>5626</v>
      </c>
      <c r="G1987" s="1" t="str">
        <f>_xlfn.XLOOKUP(A1987,bdd_V102[FINESS Géographique],bdd_V102[Validation prérequis SUN-ES],"")</f>
        <v>Oui</v>
      </c>
    </row>
    <row r="1988" spans="1:7">
      <c r="A1988" s="1">
        <v>470000308</v>
      </c>
      <c r="B1988" t="str">
        <f>_xlfn.XLOOKUP(A1988,bdd_V102[FINESS Géographique],bdd_V102[[Raison sociale ]],"")</f>
        <v>CENTRE MEDECINE PHYS READAPT VIRAZEIL</v>
      </c>
      <c r="C1988" s="146">
        <f>_xlfn.XLOOKUP(A1988,bdd_V102[FINESS Géographique],bdd_V102[FINESS juridique],"")</f>
        <v>930019484</v>
      </c>
      <c r="D1988" t="str">
        <f>_xlfn.XLOOKUP(C1988,bdd_V102[FINESS juridique],bdd_V102[Raison sociale juridique],"")</f>
        <v>ASSOCIATION L ADAPT</v>
      </c>
      <c r="E1988" s="1" t="str">
        <f>_xlfn.XLOOKUP(C1988,bdd_V102[FINESS juridique],bdd_V102[[Région du FINESS juridique ]],"")</f>
        <v>ILE-DE-FRANCE</v>
      </c>
      <c r="F1988" s="1">
        <f>SUMIFS(bdd_V102[Activité combinée],bdd_V102[FINESS Géographique],A1988)</f>
        <v>7014</v>
      </c>
      <c r="G1988" s="1" t="str">
        <f>_xlfn.XLOOKUP(A1988,bdd_V102[FINESS Géographique],bdd_V102[Validation prérequis SUN-ES],"")</f>
        <v>Oui</v>
      </c>
    </row>
    <row r="1989" spans="1:7">
      <c r="A1989" s="1">
        <v>930017512</v>
      </c>
      <c r="B1989" t="str">
        <f>_xlfn.XLOOKUP(A1989,bdd_V102[FINESS Géographique],bdd_V102[[Raison sociale ]],"")</f>
        <v>CLINIQUE DU BOURGET</v>
      </c>
      <c r="C1989" s="146">
        <f>_xlfn.XLOOKUP(A1989,bdd_V102[FINESS Géographique],bdd_V102[FINESS juridique],"")</f>
        <v>930019948</v>
      </c>
      <c r="D1989" t="str">
        <f>_xlfn.XLOOKUP(C1989,bdd_V102[FINESS juridique],bdd_V102[Raison sociale juridique],"")</f>
        <v>SA CLINQUE DU BOURGET</v>
      </c>
      <c r="E1989" s="1" t="str">
        <f>_xlfn.XLOOKUP(C1989,bdd_V102[FINESS juridique],bdd_V102[[Région du FINESS juridique ]],"")</f>
        <v>ILE-DE-FRANCE</v>
      </c>
      <c r="F1989" s="1">
        <f>SUMIFS(bdd_V102[Activité combinée],bdd_V102[FINESS Géographique],A1989)</f>
        <v>28354.5</v>
      </c>
      <c r="G1989" s="1" t="str">
        <f>_xlfn.XLOOKUP(A1989,bdd_V102[FINESS Géographique],bdd_V102[Validation prérequis SUN-ES],"")</f>
        <v>Oui</v>
      </c>
    </row>
    <row r="1990" spans="1:7">
      <c r="A1990" s="1">
        <v>930013818</v>
      </c>
      <c r="B1990" t="str">
        <f>_xlfn.XLOOKUP(A1990,bdd_V102[FINESS Géographique],bdd_V102[[Raison sociale ]],"")</f>
        <v>CLINIQUE DU GRAND STADE SAINT DENIS</v>
      </c>
      <c r="C1990" s="146">
        <f>_xlfn.XLOOKUP(A1990,bdd_V102[FINESS Géographique],bdd_V102[FINESS juridique],"")</f>
        <v>930024427</v>
      </c>
      <c r="D1990" t="str">
        <f>_xlfn.XLOOKUP(C1990,bdd_V102[FINESS juridique],bdd_V102[Raison sociale juridique],"")</f>
        <v>SAS CRF PARIS COURONNE</v>
      </c>
      <c r="E1990" s="1" t="str">
        <f>_xlfn.XLOOKUP(C1990,bdd_V102[FINESS juridique],bdd_V102[[Région du FINESS juridique ]],"")</f>
        <v>ILE-DE-FRANCE</v>
      </c>
      <c r="F1990" s="1">
        <f>SUMIFS(bdd_V102[Activité combinée],bdd_V102[FINESS Géographique],A1990)</f>
        <v>14927.5</v>
      </c>
      <c r="G1990" s="1" t="str">
        <f>_xlfn.XLOOKUP(A1990,bdd_V102[FINESS Géographique],bdd_V102[Validation prérequis SUN-ES],"")</f>
        <v>Non</v>
      </c>
    </row>
    <row r="1991" spans="1:7">
      <c r="A1991" s="1">
        <v>930300298</v>
      </c>
      <c r="B1991" t="str">
        <f>_xlfn.XLOOKUP(A1991,bdd_V102[FINESS Géographique],bdd_V102[[Raison sociale ]],"")</f>
        <v>POLYCLINIQUE VAUBAN SANTE</v>
      </c>
      <c r="C1991" s="146">
        <f>_xlfn.XLOOKUP(A1991,bdd_V102[FINESS Géographique],bdd_V102[FINESS juridique],"")</f>
        <v>930025523</v>
      </c>
      <c r="D1991" t="str">
        <f>_xlfn.XLOOKUP(C1991,bdd_V102[FINESS juridique],bdd_V102[Raison sociale juridique],"")</f>
        <v>SAS VAUBAN SANTE</v>
      </c>
      <c r="E1991" s="1" t="str">
        <f>_xlfn.XLOOKUP(C1991,bdd_V102[FINESS juridique],bdd_V102[[Région du FINESS juridique ]],"")</f>
        <v>ILE-DE-FRANCE</v>
      </c>
      <c r="F1991" s="1">
        <f>SUMIFS(bdd_V102[Activité combinée],bdd_V102[FINESS Géographique],A1991)</f>
        <v>21163.5</v>
      </c>
      <c r="G1991" s="1" t="str">
        <f>_xlfn.XLOOKUP(A1991,bdd_V102[FINESS Géographique],bdd_V102[Validation prérequis SUN-ES],"")</f>
        <v>Non</v>
      </c>
    </row>
    <row r="1992" spans="1:7">
      <c r="A1992" s="1">
        <v>770420024</v>
      </c>
      <c r="B1992" t="str">
        <f>_xlfn.XLOOKUP(A1992,bdd_V102[FINESS Géographique],bdd_V102[[Raison sociale ]],"")</f>
        <v>ESSR LE PRIEURE</v>
      </c>
      <c r="C1992" s="146">
        <f>_xlfn.XLOOKUP(A1992,bdd_V102[FINESS Géographique],bdd_V102[FINESS juridique],"")</f>
        <v>930027347</v>
      </c>
      <c r="D1992" t="str">
        <f>_xlfn.XLOOKUP(C1992,bdd_V102[FINESS juridique],bdd_V102[Raison sociale juridique],"")</f>
        <v>UGECAM IDF</v>
      </c>
      <c r="E1992" s="1" t="str">
        <f>_xlfn.XLOOKUP(C1992,bdd_V102[FINESS juridique],bdd_V102[[Région du FINESS juridique ]],"")</f>
        <v>ILE-DE-FRANCE</v>
      </c>
      <c r="F1992" s="1">
        <f>SUMIFS(bdd_V102[Activité combinée],bdd_V102[FINESS Géographique],A1992)</f>
        <v>15641</v>
      </c>
      <c r="G1992" s="1" t="str">
        <f>_xlfn.XLOOKUP(A1992,bdd_V102[FINESS Géographique],bdd_V102[Validation prérequis SUN-ES],"")</f>
        <v>Non</v>
      </c>
    </row>
    <row r="1993" spans="1:7">
      <c r="A1993" s="1">
        <v>770700011</v>
      </c>
      <c r="B1993" t="str">
        <f>_xlfn.XLOOKUP(A1993,bdd_V102[FINESS Géographique],bdd_V102[[Raison sociale ]],"")</f>
        <v>CENTRE DE READAPTATION DE COUBERT</v>
      </c>
      <c r="C1993" s="146">
        <f>_xlfn.XLOOKUP(A1993,bdd_V102[FINESS Géographique],bdd_V102[FINESS juridique],"")</f>
        <v>930027347</v>
      </c>
      <c r="D1993" t="str">
        <f>_xlfn.XLOOKUP(C1993,bdd_V102[FINESS juridique],bdd_V102[Raison sociale juridique],"")</f>
        <v>UGECAM IDF</v>
      </c>
      <c r="E1993" s="1" t="str">
        <f>_xlfn.XLOOKUP(C1993,bdd_V102[FINESS juridique],bdd_V102[[Région du FINESS juridique ]],"")</f>
        <v>ILE-DE-FRANCE</v>
      </c>
      <c r="F1993" s="1">
        <f>SUMIFS(bdd_V102[Activité combinée],bdd_V102[FINESS Géographique],A1993)</f>
        <v>46398.5</v>
      </c>
      <c r="G1993" s="1" t="str">
        <f>_xlfn.XLOOKUP(A1993,bdd_V102[FINESS Géographique],bdd_V102[Validation prérequis SUN-ES],"")</f>
        <v>Oui</v>
      </c>
    </row>
    <row r="1994" spans="1:7">
      <c r="A1994" s="1">
        <v>780420022</v>
      </c>
      <c r="B1994" t="str">
        <f>_xlfn.XLOOKUP(A1994,bdd_V102[FINESS Géographique],bdd_V102[[Raison sociale ]],"")</f>
        <v>SSR LE CERRSY</v>
      </c>
      <c r="C1994" s="146">
        <f>_xlfn.XLOOKUP(A1994,bdd_V102[FINESS Géographique],bdd_V102[FINESS juridique],"")</f>
        <v>930027347</v>
      </c>
      <c r="D1994" t="str">
        <f>_xlfn.XLOOKUP(C1994,bdd_V102[FINESS juridique],bdd_V102[Raison sociale juridique],"")</f>
        <v>UGECAM IDF</v>
      </c>
      <c r="E1994" s="1" t="str">
        <f>_xlfn.XLOOKUP(C1994,bdd_V102[FINESS juridique],bdd_V102[[Région du FINESS juridique ]],"")</f>
        <v>ILE-DE-FRANCE</v>
      </c>
      <c r="F1994" s="1">
        <f>SUMIFS(bdd_V102[Activité combinée],bdd_V102[FINESS Géographique],A1994)</f>
        <v>13134</v>
      </c>
      <c r="G1994" s="1" t="str">
        <f>_xlfn.XLOOKUP(A1994,bdd_V102[FINESS Géographique],bdd_V102[Validation prérequis SUN-ES],"")</f>
        <v>Non</v>
      </c>
    </row>
    <row r="1995" spans="1:7">
      <c r="A1995" s="1">
        <v>930021431</v>
      </c>
      <c r="B1995" t="str">
        <f>_xlfn.XLOOKUP(A1995,bdd_V102[FINESS Géographique],bdd_V102[[Raison sociale ]],"")</f>
        <v>SSR PEDIATRIQUES EPABR MONTREUIL II</v>
      </c>
      <c r="C1995" s="146">
        <f>_xlfn.XLOOKUP(A1995,bdd_V102[FINESS Géographique],bdd_V102[FINESS juridique],"")</f>
        <v>930027347</v>
      </c>
      <c r="D1995" t="str">
        <f>_xlfn.XLOOKUP(C1995,bdd_V102[FINESS juridique],bdd_V102[Raison sociale juridique],"")</f>
        <v>UGECAM IDF</v>
      </c>
      <c r="E1995" s="1" t="str">
        <f>_xlfn.XLOOKUP(C1995,bdd_V102[FINESS juridique],bdd_V102[[Région du FINESS juridique ]],"")</f>
        <v>ILE-DE-FRANCE</v>
      </c>
      <c r="F1995" s="1">
        <f>SUMIFS(bdd_V102[Activité combinée],bdd_V102[FINESS Géographique],A1995)</f>
        <v>6342</v>
      </c>
      <c r="G1995" s="1" t="str">
        <f>_xlfn.XLOOKUP(A1995,bdd_V102[FINESS Géographique],bdd_V102[Validation prérequis SUN-ES],"")</f>
        <v>Non</v>
      </c>
    </row>
    <row r="1996" spans="1:7">
      <c r="A1996" s="1">
        <v>930817465</v>
      </c>
      <c r="B1996" t="str">
        <f>_xlfn.XLOOKUP(A1996,bdd_V102[FINESS Géographique],bdd_V102[[Raison sociale ]],"")</f>
        <v>HDJ CENTRE JEAN MACE</v>
      </c>
      <c r="C1996" s="146">
        <f>_xlfn.XLOOKUP(A1996,bdd_V102[FINESS Géographique],bdd_V102[FINESS juridique],"")</f>
        <v>930712716</v>
      </c>
      <c r="D1996" t="str">
        <f>_xlfn.XLOOKUP(C1996,bdd_V102[FINESS juridique],bdd_V102[Raison sociale juridique],"")</f>
        <v>ARCHIPEL MONTREUIL</v>
      </c>
      <c r="E1996" s="1" t="str">
        <f>_xlfn.XLOOKUP(C1996,bdd_V102[FINESS juridique],bdd_V102[[Région du FINESS juridique ]],"")</f>
        <v>ILE-DE-FRANCE</v>
      </c>
      <c r="F1996" s="1">
        <f>SUMIFS(bdd_V102[Activité combinée],bdd_V102[FINESS Géographique],A1996)</f>
        <v>3170</v>
      </c>
      <c r="G1996" s="1" t="str">
        <f>_xlfn.XLOOKUP(A1996,bdd_V102[FINESS Géographique],bdd_V102[Validation prérequis SUN-ES],"")</f>
        <v>Non</v>
      </c>
    </row>
    <row r="1997" spans="1:7">
      <c r="A1997" s="1">
        <v>280504689</v>
      </c>
      <c r="B1997" t="str">
        <f>_xlfn.XLOOKUP(A1997,bdd_V102[FINESS Géographique],bdd_V102[[Raison sociale ]],"")</f>
        <v>NEPHROCARE VERNOUILLET</v>
      </c>
      <c r="C1997" s="146">
        <f>_xlfn.XLOOKUP(A1997,bdd_V102[FINESS Géographique],bdd_V102[FINESS juridique],"")</f>
        <v>940000060</v>
      </c>
      <c r="D1997" t="str">
        <f>_xlfn.XLOOKUP(C1997,bdd_V102[FINESS juridique],bdd_V102[Raison sociale juridique],"")</f>
        <v>SAS NEPHROCARE ILE DE FRANCE</v>
      </c>
      <c r="E1997" s="1" t="str">
        <f>_xlfn.XLOOKUP(C1997,bdd_V102[FINESS juridique],bdd_V102[[Région du FINESS juridique ]],"")</f>
        <v>ILE-DE-FRANCE</v>
      </c>
      <c r="F1997" s="1">
        <f>SUMIFS(bdd_V102[Activité combinée],bdd_V102[FINESS Géographique],A1997)</f>
        <v>8471</v>
      </c>
      <c r="G1997" s="1" t="str">
        <f>_xlfn.XLOOKUP(A1997,bdd_V102[FINESS Géographique],bdd_V102[Validation prérequis SUN-ES],"")</f>
        <v>Non</v>
      </c>
    </row>
    <row r="1998" spans="1:7">
      <c r="A1998" s="1">
        <v>910009349</v>
      </c>
      <c r="B1998" t="str">
        <f>_xlfn.XLOOKUP(A1998,bdd_V102[FINESS Géographique],bdd_V102[[Raison sociale ]],"")</f>
        <v>CENTRE D HEMODIALYSE D ETAMPES</v>
      </c>
      <c r="C1998" s="146">
        <f>_xlfn.XLOOKUP(A1998,bdd_V102[FINESS Géographique],bdd_V102[FINESS juridique],"")</f>
        <v>940000060</v>
      </c>
      <c r="D1998" t="str">
        <f>_xlfn.XLOOKUP(C1998,bdd_V102[FINESS juridique],bdd_V102[Raison sociale juridique],"")</f>
        <v>SAS NEPHROCARE ILE DE FRANCE</v>
      </c>
      <c r="E1998" s="1" t="str">
        <f>_xlfn.XLOOKUP(C1998,bdd_V102[FINESS juridique],bdd_V102[[Région du FINESS juridique ]],"")</f>
        <v>ILE-DE-FRANCE</v>
      </c>
      <c r="F1998" s="1">
        <f>SUMIFS(bdd_V102[Activité combinée],bdd_V102[FINESS Géographique],A1998)</f>
        <v>8585.5</v>
      </c>
      <c r="G1998" s="1" t="str">
        <f>_xlfn.XLOOKUP(A1998,bdd_V102[FINESS Géographique],bdd_V102[Validation prérequis SUN-ES],"")</f>
        <v>Non</v>
      </c>
    </row>
    <row r="1999" spans="1:7">
      <c r="A1999" s="1">
        <v>910022037</v>
      </c>
      <c r="B1999" t="str">
        <f>_xlfn.XLOOKUP(A1999,bdd_V102[FINESS Géographique],bdd_V102[[Raison sociale ]],"")</f>
        <v>UDM NEPHROCARE ILE DE FRANCE</v>
      </c>
      <c r="C1999" s="146">
        <f>_xlfn.XLOOKUP(A1999,bdd_V102[FINESS Géographique],bdd_V102[FINESS juridique],"")</f>
        <v>940000060</v>
      </c>
      <c r="D1999" t="str">
        <f>_xlfn.XLOOKUP(C1999,bdd_V102[FINESS juridique],bdd_V102[Raison sociale juridique],"")</f>
        <v>SAS NEPHROCARE ILE DE FRANCE</v>
      </c>
      <c r="E1999" s="1" t="str">
        <f>_xlfn.XLOOKUP(C1999,bdd_V102[FINESS juridique],bdd_V102[[Région du FINESS juridique ]],"")</f>
        <v>ILE-DE-FRANCE</v>
      </c>
      <c r="F1999" s="1">
        <f>SUMIFS(bdd_V102[Activité combinée],bdd_V102[FINESS Géographique],A1999)</f>
        <v>1778.5</v>
      </c>
      <c r="G1999" s="1" t="str">
        <f>_xlfn.XLOOKUP(A1999,bdd_V102[FINESS Géographique],bdd_V102[Validation prérequis SUN-ES],"")</f>
        <v>Non</v>
      </c>
    </row>
    <row r="2000" spans="1:7">
      <c r="A2000" s="1">
        <v>940300031</v>
      </c>
      <c r="B2000" t="str">
        <f>_xlfn.XLOOKUP(A2000,bdd_V102[FINESS Géographique],bdd_V102[[Raison sociale ]],"")</f>
        <v>HOPITAL PRIVE PAUL D EGINE</v>
      </c>
      <c r="C2000" s="146">
        <f>_xlfn.XLOOKUP(A2000,bdd_V102[FINESS Géographique],bdd_V102[FINESS juridique],"")</f>
        <v>940000706</v>
      </c>
      <c r="D2000" t="str">
        <f>_xlfn.XLOOKUP(C2000,bdd_V102[FINESS juridique],bdd_V102[Raison sociale juridique],"")</f>
        <v>SAS HOPITAL PAUL EGINE</v>
      </c>
      <c r="E2000" s="1" t="str">
        <f>_xlfn.XLOOKUP(C2000,bdd_V102[FINESS juridique],bdd_V102[[Région du FINESS juridique ]],"")</f>
        <v>ILE-DE-FRANCE</v>
      </c>
      <c r="F2000" s="1">
        <f>SUMIFS(bdd_V102[Activité combinée],bdd_V102[FINESS Géographique],A2000)</f>
        <v>67117</v>
      </c>
      <c r="G2000" s="1" t="str">
        <f>_xlfn.XLOOKUP(A2000,bdd_V102[FINESS Géographique],bdd_V102[Validation prérequis SUN-ES],"")</f>
        <v>Oui</v>
      </c>
    </row>
    <row r="2001" spans="1:7">
      <c r="A2001" s="1">
        <v>940300080</v>
      </c>
      <c r="B2001" t="str">
        <f>_xlfn.XLOOKUP(A2001,bdd_V102[FINESS Géographique],bdd_V102[[Raison sociale ]],"")</f>
        <v>CLINIQUE DE SOINS DE SUITE DE CHOISY</v>
      </c>
      <c r="C2001" s="146">
        <f>_xlfn.XLOOKUP(A2001,bdd_V102[FINESS Géographique],bdd_V102[FINESS juridique],"")</f>
        <v>940000722</v>
      </c>
      <c r="D2001" t="str">
        <f>_xlfn.XLOOKUP(C2001,bdd_V102[FINESS juridique],bdd_V102[Raison sociale juridique],"")</f>
        <v>S.A CLINIQUE DE CHOISY LE ROI</v>
      </c>
      <c r="E2001" s="1" t="str">
        <f>_xlfn.XLOOKUP(C2001,bdd_V102[FINESS juridique],bdd_V102[[Région du FINESS juridique ]],"")</f>
        <v>ILE-DE-FRANCE</v>
      </c>
      <c r="F2001" s="1">
        <f>SUMIFS(bdd_V102[Activité combinée],bdd_V102[FINESS Géographique],A2001)</f>
        <v>13264</v>
      </c>
      <c r="G2001" s="1" t="str">
        <f>_xlfn.XLOOKUP(A2001,bdd_V102[FINESS Géographique],bdd_V102[Validation prérequis SUN-ES],"")</f>
        <v>Oui</v>
      </c>
    </row>
    <row r="2002" spans="1:7">
      <c r="A2002" s="1">
        <v>940300270</v>
      </c>
      <c r="B2002" t="str">
        <f>_xlfn.XLOOKUP(A2002,bdd_V102[FINESS Géographique],bdd_V102[[Raison sociale ]],"")</f>
        <v>HOPITAL PRIVE ARMAND BRILLARD</v>
      </c>
      <c r="C2002" s="146">
        <f>_xlfn.XLOOKUP(A2002,bdd_V102[FINESS Géographique],bdd_V102[FINESS juridique],"")</f>
        <v>940000771</v>
      </c>
      <c r="D2002" t="str">
        <f>_xlfn.XLOOKUP(C2002,bdd_V102[FINESS juridique],bdd_V102[Raison sociale juridique],"")</f>
        <v>SAS HÃ”PITAL PRIVE ARMAND BRILLARD</v>
      </c>
      <c r="E2002" s="1" t="str">
        <f>_xlfn.XLOOKUP(C2002,bdd_V102[FINESS juridique],bdd_V102[[Région du FINESS juridique ]],"")</f>
        <v>ILE-DE-FRANCE</v>
      </c>
      <c r="F2002" s="1">
        <f>SUMIFS(bdd_V102[Activité combinée],bdd_V102[FINESS Géographique],A2002)</f>
        <v>69645</v>
      </c>
      <c r="G2002" s="1" t="str">
        <f>_xlfn.XLOOKUP(A2002,bdd_V102[FINESS Géographique],bdd_V102[Validation prérequis SUN-ES],"")</f>
        <v>Oui</v>
      </c>
    </row>
    <row r="2003" spans="1:7">
      <c r="A2003" s="1">
        <v>940300379</v>
      </c>
      <c r="B2003" t="str">
        <f>_xlfn.XLOOKUP(A2003,bdd_V102[FINESS Géographique],bdd_V102[[Raison sociale ]],"")</f>
        <v>CLINIQUE GASTON METIVET</v>
      </c>
      <c r="C2003" s="146">
        <f>_xlfn.XLOOKUP(A2003,bdd_V102[FINESS Géographique],bdd_V102[FINESS juridique],"")</f>
        <v>940000805</v>
      </c>
      <c r="D2003" t="str">
        <f>_xlfn.XLOOKUP(C2003,bdd_V102[FINESS juridique],bdd_V102[Raison sociale juridique],"")</f>
        <v>SA CLINIQUE MED.CHIR. G.METIVET</v>
      </c>
      <c r="E2003" s="1" t="str">
        <f>_xlfn.XLOOKUP(C2003,bdd_V102[FINESS juridique],bdd_V102[[Région du FINESS juridique ]],"")</f>
        <v>ILE-DE-FRANCE</v>
      </c>
      <c r="F2003" s="1">
        <f>SUMIFS(bdd_V102[Activité combinée],bdd_V102[FINESS Géographique],A2003)</f>
        <v>36621</v>
      </c>
      <c r="G2003" s="1" t="str">
        <f>_xlfn.XLOOKUP(A2003,bdd_V102[FINESS Géographique],bdd_V102[Validation prérequis SUN-ES],"")</f>
        <v>Oui</v>
      </c>
    </row>
    <row r="2004" spans="1:7">
      <c r="A2004" s="1">
        <v>940300445</v>
      </c>
      <c r="B2004" t="str">
        <f>_xlfn.XLOOKUP(A2004,bdd_V102[FINESS Géographique],bdd_V102[[Raison sociale ]],"")</f>
        <v>CLINIQUE DU SUD</v>
      </c>
      <c r="C2004" s="146">
        <f>_xlfn.XLOOKUP(A2004,bdd_V102[FINESS Géographique],bdd_V102[FINESS juridique],"")</f>
        <v>940000854</v>
      </c>
      <c r="D2004" t="str">
        <f>_xlfn.XLOOKUP(C2004,bdd_V102[FINESS juridique],bdd_V102[Raison sociale juridique],"")</f>
        <v>S.A.S CLINIQUE DU SUD</v>
      </c>
      <c r="E2004" s="1" t="str">
        <f>_xlfn.XLOOKUP(C2004,bdd_V102[FINESS juridique],bdd_V102[[Région du FINESS juridique ]],"")</f>
        <v>ILE-DE-FRANCE</v>
      </c>
      <c r="F2004" s="1">
        <f>SUMIFS(bdd_V102[Activité combinée],bdd_V102[FINESS Géographique],A2004)</f>
        <v>40608.5</v>
      </c>
      <c r="G2004" s="1" t="str">
        <f>_xlfn.XLOOKUP(A2004,bdd_V102[FINESS Géographique],bdd_V102[Validation prérequis SUN-ES],"")</f>
        <v>Oui</v>
      </c>
    </row>
    <row r="2005" spans="1:7">
      <c r="A2005" s="1">
        <v>940300452</v>
      </c>
      <c r="B2005" t="str">
        <f>_xlfn.XLOOKUP(A2005,bdd_V102[FINESS Géographique],bdd_V102[[Raison sociale ]],"")</f>
        <v>CLINIQUE MEDICALE DE DIETETIQUE</v>
      </c>
      <c r="C2005" s="146">
        <f>_xlfn.XLOOKUP(A2005,bdd_V102[FINESS Géographique],bdd_V102[FINESS juridique],"")</f>
        <v>940000862</v>
      </c>
      <c r="D2005" t="str">
        <f>_xlfn.XLOOKUP(C2005,bdd_V102[FINESS juridique],bdd_V102[Raison sociale juridique],"")</f>
        <v>SARL CLINIQUE DE DIETETIQUE</v>
      </c>
      <c r="E2005" s="1" t="str">
        <f>_xlfn.XLOOKUP(C2005,bdd_V102[FINESS juridique],bdd_V102[[Région du FINESS juridique ]],"")</f>
        <v>ILE-DE-FRANCE</v>
      </c>
      <c r="F2005" s="1">
        <f>SUMIFS(bdd_V102[Activité combinée],bdd_V102[FINESS Géographique],A2005)</f>
        <v>15438.5</v>
      </c>
      <c r="G2005" s="1" t="str">
        <f>_xlfn.XLOOKUP(A2005,bdd_V102[FINESS Géographique],bdd_V102[Validation prérequis SUN-ES],"")</f>
        <v>Oui</v>
      </c>
    </row>
    <row r="2006" spans="1:7">
      <c r="A2006" s="1">
        <v>940300494</v>
      </c>
      <c r="B2006" t="str">
        <f>_xlfn.XLOOKUP(A2006,bdd_V102[FINESS Géographique],bdd_V102[[Raison sociale ]],"")</f>
        <v>CLINIQUE VILLENEUVE SAINT GEORGES</v>
      </c>
      <c r="C2006" s="146">
        <f>_xlfn.XLOOKUP(A2006,bdd_V102[FINESS Géographique],bdd_V102[FINESS juridique],"")</f>
        <v>940000896</v>
      </c>
      <c r="D2006" t="str">
        <f>_xlfn.XLOOKUP(C2006,bdd_V102[FINESS juridique],bdd_V102[Raison sociale juridique],"")</f>
        <v>CLINIQUE VILLENEUVE-SAINT-GEORGES</v>
      </c>
      <c r="E2006" s="1" t="str">
        <f>_xlfn.XLOOKUP(C2006,bdd_V102[FINESS juridique],bdd_V102[[Région du FINESS juridique ]],"")</f>
        <v>ILE-DE-FRANCE</v>
      </c>
      <c r="F2006" s="1">
        <f>SUMIFS(bdd_V102[Activité combinée],bdd_V102[FINESS Géographique],A2006)</f>
        <v>38031</v>
      </c>
      <c r="G2006" s="1" t="str">
        <f>_xlfn.XLOOKUP(A2006,bdd_V102[FINESS Géographique],bdd_V102[Validation prérequis SUN-ES],"")</f>
        <v>Oui</v>
      </c>
    </row>
    <row r="2007" spans="1:7">
      <c r="A2007" s="1">
        <v>940300502</v>
      </c>
      <c r="B2007" t="str">
        <f>_xlfn.XLOOKUP(A2007,bdd_V102[FINESS Géographique],bdd_V102[[Raison sociale ]],"")</f>
        <v>CLINIQUE DU DR BOYER</v>
      </c>
      <c r="C2007" s="146">
        <f>_xlfn.XLOOKUP(A2007,bdd_V102[FINESS Géographique],bdd_V102[FINESS juridique],"")</f>
        <v>940000904</v>
      </c>
      <c r="D2007" t="str">
        <f>_xlfn.XLOOKUP(C2007,bdd_V102[FINESS juridique],bdd_V102[Raison sociale juridique],"")</f>
        <v>SAS CLINIQUE BOYER</v>
      </c>
      <c r="E2007" s="1" t="str">
        <f>_xlfn.XLOOKUP(C2007,bdd_V102[FINESS juridique],bdd_V102[[Région du FINESS juridique ]],"")</f>
        <v>ILE-DE-FRANCE</v>
      </c>
      <c r="F2007" s="1">
        <f>SUMIFS(bdd_V102[Activité combinée],bdd_V102[FINESS Géographique],A2007)</f>
        <v>9262</v>
      </c>
      <c r="G2007" s="1" t="str">
        <f>_xlfn.XLOOKUP(A2007,bdd_V102[FINESS Géographique],bdd_V102[Validation prérequis SUN-ES],"")</f>
        <v>Oui</v>
      </c>
    </row>
    <row r="2008" spans="1:7">
      <c r="A2008" s="1">
        <v>940300551</v>
      </c>
      <c r="B2008" t="str">
        <f>_xlfn.XLOOKUP(A2008,bdd_V102[FINESS Géographique],bdd_V102[[Raison sociale ]],"")</f>
        <v>HOPITAL PRIVE DE VITRY SITE NORIETS</v>
      </c>
      <c r="C2008" s="146">
        <f>_xlfn.XLOOKUP(A2008,bdd_V102[FINESS Géographique],bdd_V102[FINESS juridique],"")</f>
        <v>940000912</v>
      </c>
      <c r="D2008" t="str">
        <f>_xlfn.XLOOKUP(C2008,bdd_V102[FINESS juridique],bdd_V102[Raison sociale juridique],"")</f>
        <v>SASU CLINIQUE DES NORIETS</v>
      </c>
      <c r="E2008" s="1" t="str">
        <f>_xlfn.XLOOKUP(C2008,bdd_V102[FINESS juridique],bdd_V102[[Région du FINESS juridique ]],"")</f>
        <v>ILE-DE-FRANCE</v>
      </c>
      <c r="F2008" s="1">
        <f>SUMIFS(bdd_V102[Activité combinée],bdd_V102[FINESS Géographique],A2008)</f>
        <v>20811</v>
      </c>
      <c r="G2008" s="1" t="str">
        <f>_xlfn.XLOOKUP(A2008,bdd_V102[FINESS Géographique],bdd_V102[Validation prérequis SUN-ES],"")</f>
        <v>Oui</v>
      </c>
    </row>
    <row r="2009" spans="1:7">
      <c r="A2009" s="1">
        <v>940300569</v>
      </c>
      <c r="B2009" t="str">
        <f>_xlfn.XLOOKUP(A2009,bdd_V102[FINESS Géographique],bdd_V102[[Raison sociale ]],"")</f>
        <v>HOPITAL PRIVE DE VITRY SITE PASTEUR</v>
      </c>
      <c r="C2009" s="146">
        <f>_xlfn.XLOOKUP(A2009,bdd_V102[FINESS Géographique],bdd_V102[FINESS juridique],"")</f>
        <v>940000912</v>
      </c>
      <c r="D2009" t="str">
        <f>_xlfn.XLOOKUP(C2009,bdd_V102[FINESS juridique],bdd_V102[Raison sociale juridique],"")</f>
        <v>SASU CLINIQUE DES NORIETS</v>
      </c>
      <c r="E2009" s="1" t="str">
        <f>_xlfn.XLOOKUP(C2009,bdd_V102[FINESS juridique],bdd_V102[[Région du FINESS juridique ]],"")</f>
        <v>ILE-DE-FRANCE</v>
      </c>
      <c r="F2009" s="1">
        <f>SUMIFS(bdd_V102[Activité combinée],bdd_V102[FINESS Géographique],A2009)</f>
        <v>34842.5</v>
      </c>
      <c r="G2009" s="1" t="str">
        <f>_xlfn.XLOOKUP(A2009,bdd_V102[FINESS Géographique],bdd_V102[Validation prérequis SUN-ES],"")</f>
        <v>Oui</v>
      </c>
    </row>
    <row r="2010" spans="1:7">
      <c r="A2010" s="1">
        <v>940310014</v>
      </c>
      <c r="B2010" t="str">
        <f>_xlfn.XLOOKUP(A2010,bdd_V102[FINESS Géographique],bdd_V102[[Raison sociale ]],"")</f>
        <v>MAISON DE SANTE NOGENT SUR MARNE</v>
      </c>
      <c r="C2010" s="146">
        <f>_xlfn.XLOOKUP(A2010,bdd_V102[FINESS Géographique],bdd_V102[FINESS juridique],"")</f>
        <v>940000979</v>
      </c>
      <c r="D2010" t="str">
        <f>_xlfn.XLOOKUP(C2010,bdd_V102[FINESS juridique],bdd_V102[Raison sociale juridique],"")</f>
        <v>SA STE D'EXPL.DE LA MAISON DE</v>
      </c>
      <c r="E2010" s="1" t="str">
        <f>_xlfn.XLOOKUP(C2010,bdd_V102[FINESS juridique],bdd_V102[[Région du FINESS juridique ]],"")</f>
        <v>ILE-DE-FRANCE</v>
      </c>
      <c r="F2010" s="1">
        <f>SUMIFS(bdd_V102[Activité combinée],bdd_V102[FINESS Géographique],A2010)</f>
        <v>25657.5</v>
      </c>
      <c r="G2010" s="1" t="str">
        <f>_xlfn.XLOOKUP(A2010,bdd_V102[FINESS Géographique],bdd_V102[Validation prérequis SUN-ES],"")</f>
        <v>Oui</v>
      </c>
    </row>
    <row r="2011" spans="1:7">
      <c r="A2011" s="1">
        <v>940700032</v>
      </c>
      <c r="B2011" t="str">
        <f>_xlfn.XLOOKUP(A2011,bdd_V102[FINESS Géographique],bdd_V102[[Raison sociale ]],"")</f>
        <v>INSTITUT ROBERT MERLE D AUBIGNE</v>
      </c>
      <c r="C2011" s="146">
        <f>_xlfn.XLOOKUP(A2011,bdd_V102[FINESS Géographique],bdd_V102[FINESS juridique],"")</f>
        <v>940001027</v>
      </c>
      <c r="D2011" t="str">
        <f>_xlfn.XLOOKUP(C2011,bdd_V102[FINESS juridique],bdd_V102[Raison sociale juridique],"")</f>
        <v>ASS INSTITUT ROBERT MERLE D'AUBIGNE</v>
      </c>
      <c r="E2011" s="1" t="str">
        <f>_xlfn.XLOOKUP(C2011,bdd_V102[FINESS juridique],bdd_V102[[Région du FINESS juridique ]],"")</f>
        <v>ILE-DE-FRANCE</v>
      </c>
      <c r="F2011" s="1">
        <f>SUMIFS(bdd_V102[Activité combinée],bdd_V102[FINESS Géographique],A2011)</f>
        <v>25885</v>
      </c>
      <c r="G2011" s="1" t="str">
        <f>_xlfn.XLOOKUP(A2011,bdd_V102[FINESS Géographique],bdd_V102[Validation prérequis SUN-ES],"")</f>
        <v>Oui</v>
      </c>
    </row>
    <row r="2012" spans="1:7">
      <c r="A2012" s="1">
        <v>940813033</v>
      </c>
      <c r="B2012" t="str">
        <f>_xlfn.XLOOKUP(A2012,bdd_V102[FINESS Géographique],bdd_V102[[Raison sociale ]],"")</f>
        <v>CLINIQUE DE BERCY</v>
      </c>
      <c r="C2012" s="146">
        <f>_xlfn.XLOOKUP(A2012,bdd_V102[FINESS Géographique],bdd_V102[FINESS juridique],"")</f>
        <v>940001894</v>
      </c>
      <c r="D2012" t="str">
        <f>_xlfn.XLOOKUP(C2012,bdd_V102[FINESS juridique],bdd_V102[Raison sociale juridique],"")</f>
        <v>SAS CLINIQUE DE BERCY</v>
      </c>
      <c r="E2012" s="1" t="str">
        <f>_xlfn.XLOOKUP(C2012,bdd_V102[FINESS juridique],bdd_V102[[Région du FINESS juridique ]],"")</f>
        <v>ILE-DE-FRANCE</v>
      </c>
      <c r="F2012" s="1">
        <f>SUMIFS(bdd_V102[Activité combinée],bdd_V102[FINESS Géographique],A2012)</f>
        <v>24276</v>
      </c>
      <c r="G2012" s="1" t="str">
        <f>_xlfn.XLOOKUP(A2012,bdd_V102[FINESS Géographique],bdd_V102[Validation prérequis SUN-ES],"")</f>
        <v>Oui</v>
      </c>
    </row>
    <row r="2013" spans="1:7">
      <c r="A2013" s="1">
        <v>940006679</v>
      </c>
      <c r="B2013" t="str">
        <f>_xlfn.XLOOKUP(A2013,bdd_V102[FINESS Géographique],bdd_V102[[Raison sociale ]],"")</f>
        <v>HOPITAL PRIVE DE MARNE LA VALLEE</v>
      </c>
      <c r="C2013" s="146">
        <f>_xlfn.XLOOKUP(A2013,bdd_V102[FINESS Géographique],bdd_V102[FINESS juridique],"")</f>
        <v>940017338</v>
      </c>
      <c r="D2013" t="str">
        <f>_xlfn.XLOOKUP(C2013,bdd_V102[FINESS juridique],bdd_V102[Raison sociale juridique],"")</f>
        <v>SAS HOP PRIVE DE MARNE LA VALLEE</v>
      </c>
      <c r="E2013" s="1" t="str">
        <f>_xlfn.XLOOKUP(C2013,bdd_V102[FINESS juridique],bdd_V102[[Région du FINESS juridique ]],"")</f>
        <v>ILE-DE-FRANCE</v>
      </c>
      <c r="F2013" s="1">
        <f>SUMIFS(bdd_V102[Activité combinée],bdd_V102[FINESS Géographique],A2013)</f>
        <v>59211</v>
      </c>
      <c r="G2013" s="1" t="str">
        <f>_xlfn.XLOOKUP(A2013,bdd_V102[FINESS Géographique],bdd_V102[Validation prérequis SUN-ES],"")</f>
        <v>Oui</v>
      </c>
    </row>
    <row r="2014" spans="1:7">
      <c r="A2014" s="1">
        <v>940008139</v>
      </c>
      <c r="B2014" t="str">
        <f>_xlfn.XLOOKUP(A2014,bdd_V102[FINESS Géographique],bdd_V102[[Raison sociale ]],"")</f>
        <v>CLINIQUE DE CHAMPIGNY</v>
      </c>
      <c r="C2014" s="146">
        <f>_xlfn.XLOOKUP(A2014,bdd_V102[FINESS Géographique],bdd_V102[FINESS juridique],"")</f>
        <v>940021801</v>
      </c>
      <c r="D2014" t="str">
        <f>_xlfn.XLOOKUP(C2014,bdd_V102[FINESS juridique],bdd_V102[Raison sociale juridique],"")</f>
        <v>SARL CLINIQUE DE CHAMPIGNY</v>
      </c>
      <c r="E2014" s="1" t="str">
        <f>_xlfn.XLOOKUP(C2014,bdd_V102[FINESS juridique],bdd_V102[[Région du FINESS juridique ]],"")</f>
        <v>ILE-DE-FRANCE</v>
      </c>
      <c r="F2014" s="1">
        <f>SUMIFS(bdd_V102[Activité combinée],bdd_V102[FINESS Géographique],A2014)</f>
        <v>23281</v>
      </c>
      <c r="G2014" s="1" t="str">
        <f>_xlfn.XLOOKUP(A2014,bdd_V102[FINESS Géographique],bdd_V102[Validation prérequis SUN-ES],"")</f>
        <v>Oui</v>
      </c>
    </row>
    <row r="2015" spans="1:7">
      <c r="A2015" s="1">
        <v>940310022</v>
      </c>
      <c r="B2015" t="str">
        <f>_xlfn.XLOOKUP(A2015,bdd_V102[FINESS Géographique],bdd_V102[[Raison sociale ]],"")</f>
        <v>CLINIQUE JEANNE D ARC ST MANDE INICEA</v>
      </c>
      <c r="C2015" s="146">
        <f>_xlfn.XLOOKUP(A2015,bdd_V102[FINESS Géographique],bdd_V102[FINESS juridique],"")</f>
        <v>940022163</v>
      </c>
      <c r="D2015" t="str">
        <f>_xlfn.XLOOKUP(C2015,bdd_V102[FINESS juridique],bdd_V102[Raison sociale juridique],"")</f>
        <v>SAS CLINIQUE JEANNE D'ARC</v>
      </c>
      <c r="E2015" s="1" t="str">
        <f>_xlfn.XLOOKUP(C2015,bdd_V102[FINESS juridique],bdd_V102[[Région du FINESS juridique ]],"")</f>
        <v>ILE-DE-FRANCE</v>
      </c>
      <c r="F2015" s="1">
        <f>SUMIFS(bdd_V102[Activité combinée],bdd_V102[FINESS Géographique],A2015)</f>
        <v>14924</v>
      </c>
      <c r="G2015" s="1" t="str">
        <f>_xlfn.XLOOKUP(A2015,bdd_V102[FINESS Géographique],bdd_V102[Validation prérequis SUN-ES],"")</f>
        <v>Oui</v>
      </c>
    </row>
    <row r="2016" spans="1:7">
      <c r="A2016" s="1">
        <v>340780840</v>
      </c>
      <c r="B2016" t="str">
        <f>_xlfn.XLOOKUP(A2016,bdd_V102[FINESS Géographique],bdd_V102[[Raison sociale ]],"")</f>
        <v>NEPHROCARE CL PARC CASTELNAU NEWCO 1</v>
      </c>
      <c r="C2016" s="146">
        <f>_xlfn.XLOOKUP(A2016,bdd_V102[FINESS Géographique],bdd_V102[FINESS juridique],"")</f>
        <v>940023823</v>
      </c>
      <c r="D2016" t="str">
        <f>_xlfn.XLOOKUP(C2016,bdd_V102[FINESS juridique],bdd_V102[Raison sociale juridique],"")</f>
        <v>SAS FMEGF NEWCO 1</v>
      </c>
      <c r="E2016" s="1" t="str">
        <f>_xlfn.XLOOKUP(C2016,bdd_V102[FINESS juridique],bdd_V102[[Région du FINESS juridique ]],"")</f>
        <v>ILE-DE-FRANCE</v>
      </c>
      <c r="F2016" s="1">
        <f>SUMIFS(bdd_V102[Activité combinée],bdd_V102[FINESS Géographique],A2016)</f>
        <v>13737.5</v>
      </c>
      <c r="G2016" s="1" t="str">
        <f>_xlfn.XLOOKUP(A2016,bdd_V102[FINESS Géographique],bdd_V102[Validation prérequis SUN-ES],"")</f>
        <v>Non</v>
      </c>
    </row>
    <row r="2017" spans="1:7">
      <c r="A2017" s="1">
        <v>340015999</v>
      </c>
      <c r="B2017" t="str">
        <f>_xlfn.XLOOKUP(A2017,bdd_V102[FINESS Géographique],bdd_V102[[Raison sociale ]],"")</f>
        <v>NEPHROCARE CH BEZIERS NEWCO 2</v>
      </c>
      <c r="C2017" s="146">
        <f>_xlfn.XLOOKUP(A2017,bdd_V102[FINESS Géographique],bdd_V102[FINESS juridique],"")</f>
        <v>940023831</v>
      </c>
      <c r="D2017" t="str">
        <f>_xlfn.XLOOKUP(C2017,bdd_V102[FINESS juridique],bdd_V102[Raison sociale juridique],"")</f>
        <v>SAS FMEGF NEWCO 2</v>
      </c>
      <c r="E2017" s="1" t="str">
        <f>_xlfn.XLOOKUP(C2017,bdd_V102[FINESS juridique],bdd_V102[[Région du FINESS juridique ]],"")</f>
        <v>ILE-DE-FRANCE</v>
      </c>
      <c r="F2017" s="1">
        <f>SUMIFS(bdd_V102[Activité combinée],bdd_V102[FINESS Géographique],A2017)</f>
        <v>17207.5</v>
      </c>
      <c r="G2017" s="1" t="str">
        <f>_xlfn.XLOOKUP(A2017,bdd_V102[FINESS Géographique],bdd_V102[Validation prérequis SUN-ES],"")</f>
        <v>Oui</v>
      </c>
    </row>
    <row r="2018" spans="1:7">
      <c r="A2018" s="1">
        <v>300008588</v>
      </c>
      <c r="B2018" t="str">
        <f>_xlfn.XLOOKUP(A2018,bdd_V102[FINESS Géographique],bdd_V102[[Raison sociale ]],"")</f>
        <v>NEPHROCARE NIMES NEWCO 3</v>
      </c>
      <c r="C2018" s="146">
        <f>_xlfn.XLOOKUP(A2018,bdd_V102[FINESS Géographique],bdd_V102[FINESS juridique],"")</f>
        <v>940023849</v>
      </c>
      <c r="D2018" t="str">
        <f>_xlfn.XLOOKUP(C2018,bdd_V102[FINESS juridique],bdd_V102[Raison sociale juridique],"")</f>
        <v>SAS FMEGF NEWCO 3</v>
      </c>
      <c r="E2018" s="1" t="str">
        <f>_xlfn.XLOOKUP(C2018,bdd_V102[FINESS juridique],bdd_V102[[Région du FINESS juridique ]],"")</f>
        <v>ILE-DE-FRANCE</v>
      </c>
      <c r="F2018" s="1">
        <f>SUMIFS(bdd_V102[Activité combinée],bdd_V102[FINESS Géographique],A2018)</f>
        <v>10695</v>
      </c>
      <c r="G2018" s="1" t="str">
        <f>_xlfn.XLOOKUP(A2018,bdd_V102[FINESS Géographique],bdd_V102[Validation prérequis SUN-ES],"")</f>
        <v>Non</v>
      </c>
    </row>
    <row r="2019" spans="1:7">
      <c r="A2019" s="1">
        <v>750009318</v>
      </c>
      <c r="B2019" t="str">
        <f>_xlfn.XLOOKUP(A2019,bdd_V102[FINESS Géographique],bdd_V102[[Raison sociale ]],"")</f>
        <v>UNITE DE DIALYSE SITE AURA BICHAT</v>
      </c>
      <c r="C2019" s="146">
        <f>_xlfn.XLOOKUP(A2019,bdd_V102[FINESS Géographique],bdd_V102[FINESS juridique],"")</f>
        <v>940026677</v>
      </c>
      <c r="D2019" t="str">
        <f>_xlfn.XLOOKUP(C2019,bdd_V102[FINESS juridique],bdd_V102[Raison sociale juridique],"")</f>
        <v>ASSOCIATION AURA</v>
      </c>
      <c r="E2019" s="1" t="str">
        <f>_xlfn.XLOOKUP(C2019,bdd_V102[FINESS juridique],bdd_V102[[Région du FINESS juridique ]],"")</f>
        <v>ILE-DE-FRANCE</v>
      </c>
      <c r="F2019" s="1">
        <f>SUMIFS(bdd_V102[Activité combinée],bdd_V102[FINESS Géographique],A2019)</f>
        <v>3520</v>
      </c>
      <c r="G2019" s="1" t="str">
        <f>_xlfn.XLOOKUP(A2019,bdd_V102[FINESS Géographique],bdd_V102[Validation prérequis SUN-ES],"")</f>
        <v>Non</v>
      </c>
    </row>
    <row r="2020" spans="1:7">
      <c r="A2020" s="1">
        <v>750055287</v>
      </c>
      <c r="B2020" t="str">
        <f>_xlfn.XLOOKUP(A2020,bdd_V102[FINESS Géographique],bdd_V102[[Raison sociale ]],"")</f>
        <v>AURA PARIS PLAISANCE</v>
      </c>
      <c r="C2020" s="146">
        <f>_xlfn.XLOOKUP(A2020,bdd_V102[FINESS Géographique],bdd_V102[FINESS juridique],"")</f>
        <v>940026677</v>
      </c>
      <c r="D2020" t="str">
        <f>_xlfn.XLOOKUP(C2020,bdd_V102[FINESS juridique],bdd_V102[Raison sociale juridique],"")</f>
        <v>ASSOCIATION AURA</v>
      </c>
      <c r="E2020" s="1" t="str">
        <f>_xlfn.XLOOKUP(C2020,bdd_V102[FINESS juridique],bdd_V102[[Région du FINESS juridique ]],"")</f>
        <v>ILE-DE-FRANCE</v>
      </c>
      <c r="F2020" s="1">
        <f>SUMIFS(bdd_V102[Activité combinée],bdd_V102[FINESS Géographique],A2020)</f>
        <v>24486.5</v>
      </c>
      <c r="G2020" s="1" t="str">
        <f>_xlfn.XLOOKUP(A2020,bdd_V102[FINESS Géographique],bdd_V102[Validation prérequis SUN-ES],"")</f>
        <v>Non</v>
      </c>
    </row>
    <row r="2021" spans="1:7">
      <c r="A2021" s="1">
        <v>940000649</v>
      </c>
      <c r="B2021" t="str">
        <f>_xlfn.XLOOKUP(A2021,bdd_V102[FINESS Géographique],bdd_V102[[Raison sociale ]],"")</f>
        <v>HOPITAL SAINT CAMILLE</v>
      </c>
      <c r="C2021" s="146">
        <f>_xlfn.XLOOKUP(A2021,bdd_V102[FINESS Géographique],bdd_V102[FINESS juridique],"")</f>
        <v>940150014</v>
      </c>
      <c r="D2021" t="str">
        <f>_xlfn.XLOOKUP(C2021,bdd_V102[FINESS juridique],bdd_V102[Raison sociale juridique],"")</f>
        <v>ASS HOPITAL SAINT CAMILLE</v>
      </c>
      <c r="E2021" s="1" t="str">
        <f>_xlfn.XLOOKUP(C2021,bdd_V102[FINESS juridique],bdd_V102[[Région du FINESS juridique ]],"")</f>
        <v>ILE-DE-FRANCE</v>
      </c>
      <c r="F2021" s="1">
        <f>SUMIFS(bdd_V102[Activité combinée],bdd_V102[FINESS Géographique],A2021)</f>
        <v>99429.5</v>
      </c>
      <c r="G2021" s="1" t="str">
        <f>_xlfn.XLOOKUP(A2021,bdd_V102[FINESS Géographique],bdd_V102[Validation prérequis SUN-ES],"")</f>
        <v>Oui</v>
      </c>
    </row>
    <row r="2022" spans="1:7">
      <c r="A2022" s="1">
        <v>940000656</v>
      </c>
      <c r="B2022" t="str">
        <f>_xlfn.XLOOKUP(A2022,bdd_V102[FINESS Géographique],bdd_V102[[Raison sociale ]],"")</f>
        <v>CLCC HOPITAL GUSTAVE ROUSSY</v>
      </c>
      <c r="C2022" s="146">
        <f>_xlfn.XLOOKUP(A2022,bdd_V102[FINESS Géographique],bdd_V102[FINESS juridique],"")</f>
        <v>940160013</v>
      </c>
      <c r="D2022" t="str">
        <f>_xlfn.XLOOKUP(C2022,bdd_V102[FINESS juridique],bdd_V102[Raison sociale juridique],"")</f>
        <v>INSTITUT GUSTAVE ROUSSY</v>
      </c>
      <c r="E2022" s="1" t="str">
        <f>_xlfn.XLOOKUP(C2022,bdd_V102[FINESS juridique],bdd_V102[[Région du FINESS juridique ]],"")</f>
        <v>ILE-DE-FRANCE</v>
      </c>
      <c r="F2022" s="1">
        <f>SUMIFS(bdd_V102[Activité combinée],bdd_V102[FINESS Géographique],A2022)</f>
        <v>10991.5</v>
      </c>
      <c r="G2022" s="1" t="str">
        <f>_xlfn.XLOOKUP(A2022,bdd_V102[FINESS Géographique],bdd_V102[Validation prérequis SUN-ES],"")</f>
        <v>Non</v>
      </c>
    </row>
    <row r="2023" spans="1:7">
      <c r="A2023" s="1">
        <v>940000664</v>
      </c>
      <c r="B2023" t="str">
        <f>_xlfn.XLOOKUP(A2023,bdd_V102[FINESS Géographique],bdd_V102[[Raison sociale ]],"")</f>
        <v>INSTITUT GUSTAVE ROUSSY</v>
      </c>
      <c r="C2023" s="146">
        <f>_xlfn.XLOOKUP(A2023,bdd_V102[FINESS Géographique],bdd_V102[FINESS juridique],"")</f>
        <v>940160013</v>
      </c>
      <c r="D2023" t="str">
        <f>_xlfn.XLOOKUP(C2023,bdd_V102[FINESS juridique],bdd_V102[Raison sociale juridique],"")</f>
        <v>INSTITUT GUSTAVE ROUSSY</v>
      </c>
      <c r="E2023" s="1" t="str">
        <f>_xlfn.XLOOKUP(C2023,bdd_V102[FINESS juridique],bdd_V102[[Région du FINESS juridique ]],"")</f>
        <v>ILE-DE-FRANCE</v>
      </c>
      <c r="F2023" s="1">
        <f>SUMIFS(bdd_V102[Activité combinée],bdd_V102[FINESS Géographique],A2023)</f>
        <v>167451.5</v>
      </c>
      <c r="G2023" s="1" t="str">
        <f>_xlfn.XLOOKUP(A2023,bdd_V102[FINESS Géographique],bdd_V102[Validation prérequis SUN-ES],"")</f>
        <v>Oui</v>
      </c>
    </row>
    <row r="2024" spans="1:7">
      <c r="A2024" s="1">
        <v>940510027</v>
      </c>
      <c r="B2024" t="str">
        <f>_xlfn.XLOOKUP(A2024,bdd_V102[FINESS Géographique],bdd_V102[[Raison sociale ]],"")</f>
        <v>MAISON DE SANTE EMILE HENRI CATELAND</v>
      </c>
      <c r="C2024" s="146">
        <f>_xlfn.XLOOKUP(A2024,bdd_V102[FINESS Géographique],bdd_V102[FINESS juridique],"")</f>
        <v>940721400</v>
      </c>
      <c r="D2024" t="str">
        <f>_xlfn.XLOOKUP(C2024,bdd_V102[FINESS juridique],bdd_V102[Raison sociale juridique],"")</f>
        <v>UDSM  FONTENAY SOUS BOIS</v>
      </c>
      <c r="E2024" s="1" t="str">
        <f>_xlfn.XLOOKUP(C2024,bdd_V102[FINESS juridique],bdd_V102[[Région du FINESS juridique ]],"")</f>
        <v>ILE-DE-FRANCE</v>
      </c>
      <c r="F2024" s="1">
        <f>SUMIFS(bdd_V102[Activité combinée],bdd_V102[FINESS Géographique],A2024)</f>
        <v>2640</v>
      </c>
      <c r="G2024" s="1" t="str">
        <f>_xlfn.XLOOKUP(A2024,bdd_V102[FINESS Géographique],bdd_V102[Validation prérequis SUN-ES],"")</f>
        <v>Non</v>
      </c>
    </row>
    <row r="2025" spans="1:7">
      <c r="A2025" s="1">
        <v>370000184</v>
      </c>
      <c r="B2025" t="str">
        <f>_xlfn.XLOOKUP(A2025,bdd_V102[FINESS Géographique],bdd_V102[[Raison sociale ]],"")</f>
        <v>A. N. A. S. LE COURBAT</v>
      </c>
      <c r="C2025" s="146">
        <f>_xlfn.XLOOKUP(A2025,bdd_V102[FINESS Géographique],bdd_V102[FINESS juridique],"")</f>
        <v>940805963</v>
      </c>
      <c r="D2025" t="str">
        <f>_xlfn.XLOOKUP(C2025,bdd_V102[FINESS juridique],bdd_V102[Raison sociale juridique],"")</f>
        <v>ASS. NATIONALE D'ACTION SOCIALE</v>
      </c>
      <c r="E2025" s="1" t="str">
        <f>_xlfn.XLOOKUP(C2025,bdd_V102[FINESS juridique],bdd_V102[[Région du FINESS juridique ]],"")</f>
        <v>ILE-DE-FRANCE</v>
      </c>
      <c r="F2025" s="1">
        <f>SUMIFS(bdd_V102[Activité combinée],bdd_V102[FINESS Géographique],A2025)</f>
        <v>8368.5</v>
      </c>
      <c r="G2025" s="1" t="str">
        <f>_xlfn.XLOOKUP(A2025,bdd_V102[FINESS Géographique],bdd_V102[Validation prérequis SUN-ES],"")</f>
        <v>Oui</v>
      </c>
    </row>
    <row r="2026" spans="1:7">
      <c r="A2026" s="1">
        <v>940001993</v>
      </c>
      <c r="B2026" t="str">
        <f>_xlfn.XLOOKUP(A2026,bdd_V102[FINESS Géographique],bdd_V102[[Raison sociale ]],"")</f>
        <v>CENTRE D ACCUEIL THERAPEUTIQUE</v>
      </c>
      <c r="C2026" s="146">
        <f>_xlfn.XLOOKUP(A2026,bdd_V102[FINESS Géographique],bdd_V102[FINESS juridique],"")</f>
        <v>940807654</v>
      </c>
      <c r="D2026" t="str">
        <f>_xlfn.XLOOKUP(C2026,bdd_V102[FINESS juridique],bdd_V102[Raison sociale juridique],"")</f>
        <v>ASS CERPP BONNEUIL SUR MARNE</v>
      </c>
      <c r="E2026" s="1" t="str">
        <f>_xlfn.XLOOKUP(C2026,bdd_V102[FINESS juridique],bdd_V102[[Région du FINESS juridique ]],"")</f>
        <v>ILE-DE-FRANCE</v>
      </c>
      <c r="F2026" s="1">
        <f>SUMIFS(bdd_V102[Activité combinée],bdd_V102[FINESS Géographique],A2026)</f>
        <v>856</v>
      </c>
      <c r="G2026" s="1" t="str">
        <f>_xlfn.XLOOKUP(A2026,bdd_V102[FINESS Géographique],bdd_V102[Validation prérequis SUN-ES],"")</f>
        <v>Non</v>
      </c>
    </row>
    <row r="2027" spans="1:7">
      <c r="A2027" s="1">
        <v>940170095</v>
      </c>
      <c r="B2027" t="str">
        <f>_xlfn.XLOOKUP(A2027,bdd_V102[FINESS Géographique],bdd_V102[[Raison sociale ]],"")</f>
        <v>ECOLE EXPERIMENTALE</v>
      </c>
      <c r="C2027" s="146">
        <f>_xlfn.XLOOKUP(A2027,bdd_V102[FINESS Géographique],bdd_V102[FINESS juridique],"")</f>
        <v>940807654</v>
      </c>
      <c r="D2027" t="str">
        <f>_xlfn.XLOOKUP(C2027,bdd_V102[FINESS juridique],bdd_V102[Raison sociale juridique],"")</f>
        <v>ASS CERPP BONNEUIL SUR MARNE</v>
      </c>
      <c r="E2027" s="1" t="str">
        <f>_xlfn.XLOOKUP(C2027,bdd_V102[FINESS juridique],bdd_V102[[Région du FINESS juridique ]],"")</f>
        <v>ILE-DE-FRANCE</v>
      </c>
      <c r="F2027" s="1">
        <f>SUMIFS(bdd_V102[Activité combinée],bdd_V102[FINESS Géographique],A2027)</f>
        <v>1696.5</v>
      </c>
      <c r="G2027" s="1" t="str">
        <f>_xlfn.XLOOKUP(A2027,bdd_V102[FINESS Géographique],bdd_V102[Validation prérequis SUN-ES],"")</f>
        <v>Oui</v>
      </c>
    </row>
    <row r="2028" spans="1:7">
      <c r="A2028" s="1">
        <v>920170024</v>
      </c>
      <c r="B2028" t="str">
        <f>_xlfn.XLOOKUP(A2028,bdd_V102[FINESS Géographique],bdd_V102[[Raison sociale ]],"")</f>
        <v>CENTRE DENISE CROISSANT</v>
      </c>
      <c r="C2028" s="146">
        <f>_xlfn.XLOOKUP(A2028,bdd_V102[FINESS Géographique],bdd_V102[FINESS juridique],"")</f>
        <v>940809452</v>
      </c>
      <c r="D2028" t="str">
        <f>_xlfn.XLOOKUP(C2028,bdd_V102[FINESS juridique],bdd_V102[Raison sociale juridique],"")</f>
        <v>ASSOCIATION D'ENTRAIDE VIVRE ARCUEIL</v>
      </c>
      <c r="E2028" s="1" t="str">
        <f>_xlfn.XLOOKUP(C2028,bdd_V102[FINESS juridique],bdd_V102[[Région du FINESS juridique ]],"")</f>
        <v>ILE-DE-FRANCE</v>
      </c>
      <c r="F2028" s="1">
        <f>SUMIFS(bdd_V102[Activité combinée],bdd_V102[FINESS Géographique],A2028)</f>
        <v>2529</v>
      </c>
      <c r="G2028" s="1" t="str">
        <f>_xlfn.XLOOKUP(A2028,bdd_V102[FINESS Géographique],bdd_V102[Validation prérequis SUN-ES],"")</f>
        <v>Non</v>
      </c>
    </row>
    <row r="2029" spans="1:7">
      <c r="A2029" s="1">
        <v>950300095</v>
      </c>
      <c r="B2029" t="str">
        <f>_xlfn.XLOOKUP(A2029,bdd_V102[FINESS Géographique],bdd_V102[[Raison sociale ]],"")</f>
        <v>POLYCLINIQUE DU PLATEAU</v>
      </c>
      <c r="C2029" s="146">
        <f>_xlfn.XLOOKUP(A2029,bdd_V102[FINESS Géographique],bdd_V102[FINESS juridique],"")</f>
        <v>950000455</v>
      </c>
      <c r="D2029" t="str">
        <f>_xlfn.XLOOKUP(C2029,bdd_V102[FINESS juridique],bdd_V102[Raison sociale juridique],"")</f>
        <v>CLINIQUE DU PLATEAU BEZONS</v>
      </c>
      <c r="E2029" s="1" t="str">
        <f>_xlfn.XLOOKUP(C2029,bdd_V102[FINESS juridique],bdd_V102[[Région du FINESS juridique ]],"")</f>
        <v>ILE-DE-FRANCE</v>
      </c>
      <c r="F2029" s="1">
        <f>SUMIFS(bdd_V102[Activité combinée],bdd_V102[FINESS Géographique],A2029)</f>
        <v>26977.5</v>
      </c>
      <c r="G2029" s="1" t="str">
        <f>_xlfn.XLOOKUP(A2029,bdd_V102[FINESS Géographique],bdd_V102[Validation prérequis SUN-ES],"")</f>
        <v>Oui</v>
      </c>
    </row>
    <row r="2030" spans="1:7">
      <c r="A2030" s="1">
        <v>950032714</v>
      </c>
      <c r="B2030" t="str">
        <f>_xlfn.XLOOKUP(A2030,bdd_V102[FINESS Géographique],bdd_V102[[Raison sociale ]],"")</f>
        <v>CLINIQUE AMBULATOIRE DE DOMONT</v>
      </c>
      <c r="C2030" s="146">
        <f>_xlfn.XLOOKUP(A2030,bdd_V102[FINESS Géographique],bdd_V102[FINESS juridique],"")</f>
        <v>950000471</v>
      </c>
      <c r="D2030" t="str">
        <f>_xlfn.XLOOKUP(C2030,bdd_V102[FINESS juridique],bdd_V102[Raison sociale juridique],"")</f>
        <v>SAS CLINIQUE DE DOMONT</v>
      </c>
      <c r="E2030" s="1" t="str">
        <f>_xlfn.XLOOKUP(C2030,bdd_V102[FINESS juridique],bdd_V102[[Région du FINESS juridique ]],"")</f>
        <v>ILE-DE-FRANCE</v>
      </c>
      <c r="F2030" s="1">
        <f>SUMIFS(bdd_V102[Activité combinée],bdd_V102[FINESS Géographique],A2030)</f>
        <v>14757.5</v>
      </c>
      <c r="G2030" s="1" t="str">
        <f>_xlfn.XLOOKUP(A2030,bdd_V102[FINESS Géographique],bdd_V102[Validation prérequis SUN-ES],"")</f>
        <v>Oui</v>
      </c>
    </row>
    <row r="2031" spans="1:7">
      <c r="A2031" s="1">
        <v>950300202</v>
      </c>
      <c r="B2031" t="str">
        <f>_xlfn.XLOOKUP(A2031,bdd_V102[FINESS Géographique],bdd_V102[[Raison sociale ]],"")</f>
        <v>CLINIQUE CONTI</v>
      </c>
      <c r="C2031" s="146">
        <f>_xlfn.XLOOKUP(A2031,bdd_V102[FINESS Géographique],bdd_V102[FINESS juridique],"")</f>
        <v>950000521</v>
      </c>
      <c r="D2031" t="str">
        <f>_xlfn.XLOOKUP(C2031,bdd_V102[FINESS juridique],bdd_V102[Raison sociale juridique],"")</f>
        <v>S.A. CLINIQUE CONTI</v>
      </c>
      <c r="E2031" s="1" t="str">
        <f>_xlfn.XLOOKUP(C2031,bdd_V102[FINESS juridique],bdd_V102[[Région du FINESS juridique ]],"")</f>
        <v>ILE-DE-FRANCE</v>
      </c>
      <c r="F2031" s="1">
        <f>SUMIFS(bdd_V102[Activité combinée],bdd_V102[FINESS Géographique],A2031)</f>
        <v>40772.5</v>
      </c>
      <c r="G2031" s="1" t="str">
        <f>_xlfn.XLOOKUP(A2031,bdd_V102[FINESS Géographique],bdd_V102[Validation prérequis SUN-ES],"")</f>
        <v>Oui</v>
      </c>
    </row>
    <row r="2032" spans="1:7">
      <c r="A2032" s="1">
        <v>950300277</v>
      </c>
      <c r="B2032" t="str">
        <f>_xlfn.XLOOKUP(A2032,bdd_V102[FINESS Géographique],bdd_V102[[Raison sociale ]],"")</f>
        <v>HOPITAL PRIVE NORD PARISIEN</v>
      </c>
      <c r="C2032" s="146">
        <f>_xlfn.XLOOKUP(A2032,bdd_V102[FINESS Géographique],bdd_V102[FINESS juridique],"")</f>
        <v>950000547</v>
      </c>
      <c r="D2032" t="str">
        <f>_xlfn.XLOOKUP(C2032,bdd_V102[FINESS juridique],bdd_V102[Raison sociale juridique],"")</f>
        <v>SA HOPITAL PRIVE NORD PARISIEN</v>
      </c>
      <c r="E2032" s="1" t="str">
        <f>_xlfn.XLOOKUP(C2032,bdd_V102[FINESS juridique],bdd_V102[[Région du FINESS juridique ]],"")</f>
        <v>ILE-DE-FRANCE</v>
      </c>
      <c r="F2032" s="1">
        <f>SUMIFS(bdd_V102[Activité combinée],bdd_V102[FINESS Géographique],A2032)</f>
        <v>60021.5</v>
      </c>
      <c r="G2032" s="1" t="str">
        <f>_xlfn.XLOOKUP(A2032,bdd_V102[FINESS Géographique],bdd_V102[Validation prérequis SUN-ES],"")</f>
        <v>Oui</v>
      </c>
    </row>
    <row r="2033" spans="1:7">
      <c r="A2033" s="1">
        <v>950300301</v>
      </c>
      <c r="B2033" t="str">
        <f>_xlfn.XLOOKUP(A2033,bdd_V102[FINESS Géographique],bdd_V102[[Raison sociale ]],"")</f>
        <v>CLINIQUE MEDICALE DU PARC ST OUEN</v>
      </c>
      <c r="C2033" s="146">
        <f>_xlfn.XLOOKUP(A2033,bdd_V102[FINESS Géographique],bdd_V102[FINESS juridique],"")</f>
        <v>950000562</v>
      </c>
      <c r="D2033" t="str">
        <f>_xlfn.XLOOKUP(C2033,bdd_V102[FINESS juridique],bdd_V102[Raison sociale juridique],"")</f>
        <v>SAS CLINIQUE MEDICALE DU PARC</v>
      </c>
      <c r="E2033" s="1" t="str">
        <f>_xlfn.XLOOKUP(C2033,bdd_V102[FINESS juridique],bdd_V102[[Région du FINESS juridique ]],"")</f>
        <v>ILE-DE-FRANCE</v>
      </c>
      <c r="F2033" s="1">
        <f>SUMIFS(bdd_V102[Activité combinée],bdd_V102[FINESS Géographique],A2033)</f>
        <v>32341</v>
      </c>
      <c r="G2033" s="1" t="str">
        <f>_xlfn.XLOOKUP(A2033,bdd_V102[FINESS Géographique],bdd_V102[Validation prérequis SUN-ES],"")</f>
        <v>Oui</v>
      </c>
    </row>
    <row r="2034" spans="1:7">
      <c r="A2034" s="1">
        <v>750825184</v>
      </c>
      <c r="B2034" t="str">
        <f>_xlfn.XLOOKUP(A2034,bdd_V102[FINESS Géographique],bdd_V102[[Raison sociale ]],"")</f>
        <v>CENTRE DE REDUCATION LA CHATAIGNERAIE</v>
      </c>
      <c r="C2034" s="146">
        <f>_xlfn.XLOOKUP(A2034,bdd_V102[FINESS Géographique],bdd_V102[FINESS juridique],"")</f>
        <v>950000760</v>
      </c>
      <c r="D2034" t="str">
        <f>_xlfn.XLOOKUP(C2034,bdd_V102[FINESS juridique],bdd_V102[Raison sociale juridique],"")</f>
        <v>ASSOCIATION LA CHATAIGNERAIE</v>
      </c>
      <c r="E2034" s="1" t="str">
        <f>_xlfn.XLOOKUP(C2034,bdd_V102[FINESS juridique],bdd_V102[[Région du FINESS juridique ]],"")</f>
        <v>ILE-DE-FRANCE</v>
      </c>
      <c r="F2034" s="1">
        <f>SUMIFS(bdd_V102[Activité combinée],bdd_V102[FINESS Géographique],A2034)</f>
        <v>13195.5</v>
      </c>
      <c r="G2034" s="1" t="str">
        <f>_xlfn.XLOOKUP(A2034,bdd_V102[FINESS Géographique],bdd_V102[Validation prérequis SUN-ES],"")</f>
        <v>Oui</v>
      </c>
    </row>
    <row r="2035" spans="1:7">
      <c r="A2035" s="1">
        <v>950700021</v>
      </c>
      <c r="B2035" t="str">
        <f>_xlfn.XLOOKUP(A2035,bdd_V102[FINESS Géographique],bdd_V102[[Raison sociale ]],"")</f>
        <v>CTRE LA CHATAIGNERAIE DE MENUCOURT</v>
      </c>
      <c r="C2035" s="146">
        <f>_xlfn.XLOOKUP(A2035,bdd_V102[FINESS Géographique],bdd_V102[FINESS juridique],"")</f>
        <v>950000760</v>
      </c>
      <c r="D2035" t="str">
        <f>_xlfn.XLOOKUP(C2035,bdd_V102[FINESS juridique],bdd_V102[Raison sociale juridique],"")</f>
        <v>ASSOCIATION LA CHATAIGNERAIE</v>
      </c>
      <c r="E2035" s="1" t="str">
        <f>_xlfn.XLOOKUP(C2035,bdd_V102[FINESS juridique],bdd_V102[[Région du FINESS juridique ]],"")</f>
        <v>ILE-DE-FRANCE</v>
      </c>
      <c r="F2035" s="1">
        <f>SUMIFS(bdd_V102[Activité combinée],bdd_V102[FINESS Géographique],A2035)</f>
        <v>17796</v>
      </c>
      <c r="G2035" s="1" t="str">
        <f>_xlfn.XLOOKUP(A2035,bdd_V102[FINESS Géographique],bdd_V102[Validation prérequis SUN-ES],"")</f>
        <v>Oui</v>
      </c>
    </row>
    <row r="2036" spans="1:7">
      <c r="A2036" s="1">
        <v>950807982</v>
      </c>
      <c r="B2036" t="str">
        <f>_xlfn.XLOOKUP(A2036,bdd_V102[FINESS Géographique],bdd_V102[[Raison sociale ]],"")</f>
        <v>CLINIQUE CLAUDE BERNARD</v>
      </c>
      <c r="C2036" s="146">
        <f>_xlfn.XLOOKUP(A2036,bdd_V102[FINESS Géographique],bdd_V102[FINESS juridique],"")</f>
        <v>950001636</v>
      </c>
      <c r="D2036" t="str">
        <f>_xlfn.XLOOKUP(C2036,bdd_V102[FINESS juridique],bdd_V102[Raison sociale juridique],"")</f>
        <v>SAS CLINIQUE CLAUDE BERNARD</v>
      </c>
      <c r="E2036" s="1" t="str">
        <f>_xlfn.XLOOKUP(C2036,bdd_V102[FINESS juridique],bdd_V102[[Région du FINESS juridique ]],"")</f>
        <v>ILE-DE-FRANCE</v>
      </c>
      <c r="F2036" s="1">
        <f>SUMIFS(bdd_V102[Activité combinée],bdd_V102[FINESS Géographique],A2036)</f>
        <v>82556</v>
      </c>
      <c r="G2036" s="1" t="str">
        <f>_xlfn.XLOOKUP(A2036,bdd_V102[FINESS Géographique],bdd_V102[Validation prérequis SUN-ES],"")</f>
        <v>Non</v>
      </c>
    </row>
    <row r="2037" spans="1:7">
      <c r="A2037" s="1">
        <v>950310029</v>
      </c>
      <c r="B2037" t="str">
        <f>_xlfn.XLOOKUP(A2037,bdd_V102[FINESS Géographique],bdd_V102[[Raison sociale ]],"")</f>
        <v>CENTRE PSYCHOTHERAPIE D OSNY - INICEA</v>
      </c>
      <c r="C2037" s="146">
        <f>_xlfn.XLOOKUP(A2037,bdd_V102[FINESS Géographique],bdd_V102[FINESS juridique],"")</f>
        <v>950008938</v>
      </c>
      <c r="D2037" t="str">
        <f>_xlfn.XLOOKUP(C2037,bdd_V102[FINESS juridique],bdd_V102[Raison sociale juridique],"")</f>
        <v>SARL PSYSTORS</v>
      </c>
      <c r="E2037" s="1" t="str">
        <f>_xlfn.XLOOKUP(C2037,bdd_V102[FINESS juridique],bdd_V102[[Région du FINESS juridique ]],"")</f>
        <v>ILE-DE-FRANCE</v>
      </c>
      <c r="F2037" s="1">
        <f>SUMIFS(bdd_V102[Activité combinée],bdd_V102[FINESS Géographique],A2037)</f>
        <v>12401</v>
      </c>
      <c r="G2037" s="1" t="str">
        <f>_xlfn.XLOOKUP(A2037,bdd_V102[FINESS Géographique],bdd_V102[Validation prérequis SUN-ES],"")</f>
        <v>Oui</v>
      </c>
    </row>
    <row r="2038" spans="1:7">
      <c r="A2038" s="1">
        <v>950150011</v>
      </c>
      <c r="B2038" t="str">
        <f>_xlfn.XLOOKUP(A2038,bdd_V102[FINESS Géographique],bdd_V102[[Raison sociale ]],"")</f>
        <v>INSTITUT MEDICAL D ENNERY</v>
      </c>
      <c r="C2038" s="146">
        <f>_xlfn.XLOOKUP(A2038,bdd_V102[FINESS Géographique],bdd_V102[FINESS juridique],"")</f>
        <v>440052041</v>
      </c>
      <c r="D2038" t="str">
        <f>_xlfn.XLOOKUP(C2038,bdd_V102[FINESS juridique],bdd_V102[Raison sociale juridique],"")</f>
        <v>LNA ES</v>
      </c>
      <c r="E2038" s="1" t="str">
        <f>_xlfn.XLOOKUP(C2038,bdd_V102[FINESS juridique],bdd_V102[[Région du FINESS juridique ]],"")</f>
        <v>PAYS DE LA LOIRE</v>
      </c>
      <c r="F2038" s="1">
        <f>SUMIFS(bdd_V102[Activité combinée],bdd_V102[FINESS Géographique],A2038)</f>
        <v>27686</v>
      </c>
      <c r="G2038" s="1" t="str">
        <f>_xlfn.XLOOKUP(A2038,bdd_V102[FINESS Géographique],bdd_V102[Validation prérequis SUN-ES],"")</f>
        <v>Oui</v>
      </c>
    </row>
    <row r="2039" spans="1:7">
      <c r="A2039" s="1">
        <v>950300244</v>
      </c>
      <c r="B2039" t="str">
        <f>_xlfn.XLOOKUP(A2039,bdd_V102[FINESS Géographique],bdd_V102[[Raison sociale ]],"")</f>
        <v>CHP SAINTE MARIE OSNY</v>
      </c>
      <c r="C2039" s="146">
        <f>_xlfn.XLOOKUP(A2039,bdd_V102[FINESS Géographique],bdd_V102[FINESS juridique],"")</f>
        <v>950045468</v>
      </c>
      <c r="D2039" t="str">
        <f>_xlfn.XLOOKUP(C2039,bdd_V102[FINESS juridique],bdd_V102[Raison sociale juridique],"")</f>
        <v>SAS CHP SAINTE-MARIE OSNY</v>
      </c>
      <c r="E2039" s="1" t="str">
        <f>_xlfn.XLOOKUP(C2039,bdd_V102[FINESS juridique],bdd_V102[[Région du FINESS juridique ]],"")</f>
        <v>ILE-DE-FRANCE</v>
      </c>
      <c r="F2039" s="1">
        <f>SUMIFS(bdd_V102[Activité combinée],bdd_V102[FINESS Géographique],A2039)</f>
        <v>52684.5</v>
      </c>
      <c r="G2039" s="1" t="str">
        <f>_xlfn.XLOOKUP(A2039,bdd_V102[FINESS Géographique],bdd_V102[Validation prérequis SUN-ES],"")</f>
        <v>Oui</v>
      </c>
    </row>
    <row r="2040" spans="1:7">
      <c r="A2040" s="1">
        <v>950000406</v>
      </c>
      <c r="B2040" t="str">
        <f>_xlfn.XLOOKUP(A2040,bdd_V102[FINESS Géographique],bdd_V102[[Raison sociale ]],"")</f>
        <v>HOPITAL FONDATION CHANTEPIE MANCIER</v>
      </c>
      <c r="C2040" s="146">
        <f>_xlfn.XLOOKUP(A2040,bdd_V102[FINESS Géographique],bdd_V102[FINESS juridique],"")</f>
        <v>950150037</v>
      </c>
      <c r="D2040" t="str">
        <f>_xlfn.XLOOKUP(C2040,bdd_V102[FINESS juridique],bdd_V102[Raison sociale juridique],"")</f>
        <v>FONDATION CHANTEPIE MANCIER</v>
      </c>
      <c r="E2040" s="1" t="str">
        <f>_xlfn.XLOOKUP(C2040,bdd_V102[FINESS juridique],bdd_V102[[Région du FINESS juridique ]],"")</f>
        <v>ILE-DE-FRANCE</v>
      </c>
      <c r="F2040" s="1">
        <f>SUMIFS(bdd_V102[Activité combinée],bdd_V102[FINESS Géographique],A2040)</f>
        <v>18919.5</v>
      </c>
      <c r="G2040" s="1" t="str">
        <f>_xlfn.XLOOKUP(A2040,bdd_V102[FINESS Géographique],bdd_V102[Validation prérequis SUN-ES],"")</f>
        <v>Oui</v>
      </c>
    </row>
    <row r="2041" spans="1:7">
      <c r="A2041" s="1">
        <v>950787119</v>
      </c>
      <c r="B2041" t="str">
        <f>_xlfn.XLOOKUP(A2041,bdd_V102[FINESS Géographique],bdd_V102[[Raison sociale ]],"")</f>
        <v>HDJ CENTRE PSY LES VIGNOLLES</v>
      </c>
      <c r="C2041" s="146">
        <f>_xlfn.XLOOKUP(A2041,bdd_V102[FINESS Géographique],bdd_V102[FINESS juridique],"")</f>
        <v>950802405</v>
      </c>
      <c r="D2041" t="str">
        <f>_xlfn.XLOOKUP(C2041,bdd_V102[FINESS juridique],bdd_V102[Raison sociale juridique],"")</f>
        <v>ASS.DEPISTAGE TRAIT.ENF.INADAP.</v>
      </c>
      <c r="E2041" s="1" t="str">
        <f>_xlfn.XLOOKUP(C2041,bdd_V102[FINESS juridique],bdd_V102[[Région du FINESS juridique ]],"")</f>
        <v>ILE-DE-FRANCE</v>
      </c>
      <c r="F2041" s="1">
        <f>SUMIFS(bdd_V102[Activité combinée],bdd_V102[FINESS Géographique],A2041)</f>
        <v>1332.25</v>
      </c>
      <c r="G2041" s="1" t="str">
        <f>_xlfn.XLOOKUP(A2041,bdd_V102[FINESS Géographique],bdd_V102[Validation prérequis SUN-ES],"")</f>
        <v>Non</v>
      </c>
    </row>
    <row r="2042" spans="1:7">
      <c r="A2042" s="1">
        <v>970100012</v>
      </c>
      <c r="B2042" t="str">
        <f>_xlfn.XLOOKUP(A2042,bdd_V102[FINESS Géographique],bdd_V102[[Raison sociale ]],"")</f>
        <v>POLYCLINIQUE DE LA GUADELOUPE</v>
      </c>
      <c r="C2042" s="146">
        <f>_xlfn.XLOOKUP(A2042,bdd_V102[FINESS Géographique],bdd_V102[FINESS juridique],"")</f>
        <v>970100103</v>
      </c>
      <c r="D2042" t="str">
        <f>_xlfn.XLOOKUP(C2042,bdd_V102[FINESS juridique],bdd_V102[Raison sociale juridique],"")</f>
        <v>POLYCLINIQUE DE LA GUADELOUPE</v>
      </c>
      <c r="E2042" s="1" t="str">
        <f>_xlfn.XLOOKUP(C2042,bdd_V102[FINESS juridique],bdd_V102[[Région du FINESS juridique ]],"")</f>
        <v>GUADELOUPE</v>
      </c>
      <c r="F2042" s="1">
        <f>SUMIFS(bdd_V102[Activité combinée],bdd_V102[FINESS Géographique],A2042)</f>
        <v>22193.5</v>
      </c>
      <c r="G2042" s="1" t="str">
        <f>_xlfn.XLOOKUP(A2042,bdd_V102[FINESS Géographique],bdd_V102[Validation prérequis SUN-ES],"")</f>
        <v>Oui</v>
      </c>
    </row>
    <row r="2043" spans="1:7">
      <c r="A2043" s="1">
        <v>970100020</v>
      </c>
      <c r="B2043" t="str">
        <f>_xlfn.XLOOKUP(A2043,bdd_V102[FINESS Géographique],bdd_V102[[Raison sociale ]],"")</f>
        <v>CENTRE MEDICO SOCIAL</v>
      </c>
      <c r="C2043" s="146">
        <f>_xlfn.XLOOKUP(A2043,bdd_V102[FINESS Géographique],bdd_V102[FINESS juridique],"")</f>
        <v>970100152</v>
      </c>
      <c r="D2043" t="str">
        <f>_xlfn.XLOOKUP(C2043,bdd_V102[FINESS juridique],bdd_V102[Raison sociale juridique],"")</f>
        <v>CENTRE MEDICO-SOCIAL</v>
      </c>
      <c r="E2043" s="1" t="str">
        <f>_xlfn.XLOOKUP(C2043,bdd_V102[FINESS juridique],bdd_V102[[Région du FINESS juridique ]],"")</f>
        <v>GUADELOUPE</v>
      </c>
      <c r="F2043" s="1">
        <f>SUMIFS(bdd_V102[Activité combinée],bdd_V102[FINESS Géographique],A2043)</f>
        <v>36179</v>
      </c>
      <c r="G2043" s="1" t="str">
        <f>_xlfn.XLOOKUP(A2043,bdd_V102[FINESS Géographique],bdd_V102[Validation prérequis SUN-ES],"")</f>
        <v>Oui</v>
      </c>
    </row>
    <row r="2044" spans="1:7">
      <c r="A2044" s="1">
        <v>970100111</v>
      </c>
      <c r="B2044" t="str">
        <f>_xlfn.XLOOKUP(A2044,bdd_V102[FINESS Géographique],bdd_V102[[Raison sociale ]],"")</f>
        <v>LES NOUVELLES  EAUX VIVES</v>
      </c>
      <c r="C2044" s="146">
        <f>_xlfn.XLOOKUP(A2044,bdd_V102[FINESS Géographique],bdd_V102[FINESS juridique],"")</f>
        <v>970100343</v>
      </c>
      <c r="D2044" t="str">
        <f>_xlfn.XLOOKUP(C2044,bdd_V102[FINESS juridique],bdd_V102[Raison sociale juridique],"")</f>
        <v>SARL  LES NOUVELLES EAUX VIVES</v>
      </c>
      <c r="E2044" s="1" t="str">
        <f>_xlfn.XLOOKUP(C2044,bdd_V102[FINESS juridique],bdd_V102[[Région du FINESS juridique ]],"")</f>
        <v>GUADELOUPE</v>
      </c>
      <c r="F2044" s="1">
        <f>SUMIFS(bdd_V102[Activité combinée],bdd_V102[FINESS Géographique],A2044)</f>
        <v>17267.5</v>
      </c>
      <c r="G2044" s="1" t="str">
        <f>_xlfn.XLOOKUP(A2044,bdd_V102[FINESS Géographique],bdd_V102[Validation prérequis SUN-ES],"")</f>
        <v>Oui</v>
      </c>
    </row>
    <row r="2045" spans="1:7">
      <c r="A2045" s="1">
        <v>970111571</v>
      </c>
      <c r="B2045" t="str">
        <f>_xlfn.XLOOKUP(A2045,bdd_V102[FINESS Géographique],bdd_V102[[Raison sociale ]],"")</f>
        <v>EAUX VIVES DIALYSE</v>
      </c>
      <c r="C2045" s="146">
        <f>_xlfn.XLOOKUP(A2045,bdd_V102[FINESS Géographique],bdd_V102[FINESS juridique],"")</f>
        <v>970100343</v>
      </c>
      <c r="D2045" t="str">
        <f>_xlfn.XLOOKUP(C2045,bdd_V102[FINESS juridique],bdd_V102[Raison sociale juridique],"")</f>
        <v>SARL  LES NOUVELLES EAUX VIVES</v>
      </c>
      <c r="E2045" s="1" t="str">
        <f>_xlfn.XLOOKUP(C2045,bdd_V102[FINESS juridique],bdd_V102[[Région du FINESS juridique ]],"")</f>
        <v>GUADELOUPE</v>
      </c>
      <c r="F2045" s="1">
        <f>SUMIFS(bdd_V102[Activité combinée],bdd_V102[FINESS Géographique],A2045)</f>
        <v>9195</v>
      </c>
      <c r="G2045" s="1" t="str">
        <f>_xlfn.XLOOKUP(A2045,bdd_V102[FINESS Géographique],bdd_V102[Validation prérequis SUN-ES],"")</f>
        <v>Oui</v>
      </c>
    </row>
    <row r="2046" spans="1:7">
      <c r="A2046" s="1">
        <v>970115564</v>
      </c>
      <c r="B2046" t="str">
        <f>_xlfn.XLOOKUP(A2046,bdd_V102[FINESS Géographique],bdd_V102[[Raison sociale ]],"")</f>
        <v>NELLES EAUX VIVES DIALYSE POINTE NOIRE</v>
      </c>
      <c r="C2046" s="146">
        <f>_xlfn.XLOOKUP(A2046,bdd_V102[FINESS Géographique],bdd_V102[FINESS juridique],"")</f>
        <v>970100343</v>
      </c>
      <c r="D2046" t="str">
        <f>_xlfn.XLOOKUP(C2046,bdd_V102[FINESS juridique],bdd_V102[Raison sociale juridique],"")</f>
        <v>SARL  LES NOUVELLES EAUX VIVES</v>
      </c>
      <c r="E2046" s="1" t="str">
        <f>_xlfn.XLOOKUP(C2046,bdd_V102[FINESS juridique],bdd_V102[[Région du FINESS juridique ]],"")</f>
        <v>GUADELOUPE</v>
      </c>
      <c r="F2046" s="1">
        <f>SUMIFS(bdd_V102[Activité combinée],bdd_V102[FINESS Géographique],A2046)</f>
        <v>2019.5</v>
      </c>
      <c r="G2046" s="1" t="str">
        <f>_xlfn.XLOOKUP(A2046,bdd_V102[FINESS Géographique],bdd_V102[Validation prérequis SUN-ES],"")</f>
        <v>Non</v>
      </c>
    </row>
    <row r="2047" spans="1:7">
      <c r="A2047" s="1">
        <v>970100129</v>
      </c>
      <c r="B2047" t="str">
        <f>_xlfn.XLOOKUP(A2047,bdd_V102[FINESS Géographique],bdd_V102[[Raison sociale ]],"")</f>
        <v>CLINIQUE LA VIOLETTE</v>
      </c>
      <c r="C2047" s="146">
        <f>_xlfn.XLOOKUP(A2047,bdd_V102[FINESS Géographique],bdd_V102[FINESS juridique],"")</f>
        <v>970100350</v>
      </c>
      <c r="D2047" t="str">
        <f>_xlfn.XLOOKUP(C2047,bdd_V102[FINESS juridique],bdd_V102[Raison sociale juridique],"")</f>
        <v>CLINIQUE LA VIOLETTE</v>
      </c>
      <c r="E2047" s="1" t="str">
        <f>_xlfn.XLOOKUP(C2047,bdd_V102[FINESS juridique],bdd_V102[[Région du FINESS juridique ]],"")</f>
        <v>GUADELOUPE</v>
      </c>
      <c r="F2047" s="1">
        <f>SUMIFS(bdd_V102[Activité combinée],bdd_V102[FINESS Géographique],A2047)</f>
        <v>11553</v>
      </c>
      <c r="G2047" s="1" t="str">
        <f>_xlfn.XLOOKUP(A2047,bdd_V102[FINESS Géographique],bdd_V102[Validation prérequis SUN-ES],"")</f>
        <v>Oui</v>
      </c>
    </row>
    <row r="2048" spans="1:7">
      <c r="A2048" s="1">
        <v>970100137</v>
      </c>
      <c r="B2048" t="str">
        <f>_xlfn.XLOOKUP(A2048,bdd_V102[FINESS Géographique],bdd_V102[[Raison sociale ]],"")</f>
        <v>POLYCLINIQUE SAINT CHRISTOPHE</v>
      </c>
      <c r="C2048" s="146">
        <f>_xlfn.XLOOKUP(A2048,bdd_V102[FINESS Géographique],bdd_V102[FINESS juridique],"")</f>
        <v>970100368</v>
      </c>
      <c r="D2048" t="str">
        <f>_xlfn.XLOOKUP(C2048,bdd_V102[FINESS juridique],bdd_V102[Raison sociale juridique],"")</f>
        <v>POLYCLINIQUE SAINT-CHRISTOPHE</v>
      </c>
      <c r="E2048" s="1" t="str">
        <f>_xlfn.XLOOKUP(C2048,bdd_V102[FINESS juridique],bdd_V102[[Région du FINESS juridique ]],"")</f>
        <v>GUADELOUPE</v>
      </c>
      <c r="F2048" s="1">
        <f>SUMIFS(bdd_V102[Activité combinée],bdd_V102[FINESS Géographique],A2048)</f>
        <v>10657</v>
      </c>
      <c r="G2048" s="1" t="str">
        <f>_xlfn.XLOOKUP(A2048,bdd_V102[FINESS Géographique],bdd_V102[Validation prérequis SUN-ES],"")</f>
        <v>Oui</v>
      </c>
    </row>
    <row r="2049" spans="1:7">
      <c r="A2049" s="1">
        <v>970100251</v>
      </c>
      <c r="B2049" t="str">
        <f>_xlfn.XLOOKUP(A2049,bdd_V102[FINESS Géographique],bdd_V102[[Raison sociale ]],"")</f>
        <v>CLINIQUE DE L'ESPERANCE</v>
      </c>
      <c r="C2049" s="146">
        <f>_xlfn.XLOOKUP(A2049,bdd_V102[FINESS Géographique],bdd_V102[FINESS juridique],"")</f>
        <v>970100467</v>
      </c>
      <c r="D2049" t="str">
        <f>_xlfn.XLOOKUP(C2049,bdd_V102[FINESS juridique],bdd_V102[Raison sociale juridique],"")</f>
        <v>FONDS DE COMMERCE KAPA SANTE</v>
      </c>
      <c r="E2049" s="1" t="str">
        <f>_xlfn.XLOOKUP(C2049,bdd_V102[FINESS juridique],bdd_V102[[Région du FINESS juridique ]],"")</f>
        <v>GUADELOUPE</v>
      </c>
      <c r="F2049" s="1">
        <f>SUMIFS(bdd_V102[Activité combinée],bdd_V102[FINESS Géographique],A2049)</f>
        <v>13697.5</v>
      </c>
      <c r="G2049" s="1" t="str">
        <f>_xlfn.XLOOKUP(A2049,bdd_V102[FINESS Géographique],bdd_V102[Validation prérequis SUN-ES],"")</f>
        <v>Oui</v>
      </c>
    </row>
    <row r="2050" spans="1:7">
      <c r="A2050" s="1">
        <v>970102596</v>
      </c>
      <c r="B2050" t="str">
        <f>_xlfn.XLOOKUP(A2050,bdd_V102[FINESS Géographique],bdd_V102[[Raison sociale ]],"")</f>
        <v>CLINIQUE DE CHOISY</v>
      </c>
      <c r="C2050" s="146">
        <f>_xlfn.XLOOKUP(A2050,bdd_V102[FINESS Géographique],bdd_V102[FINESS juridique],"")</f>
        <v>970100491</v>
      </c>
      <c r="D2050" t="str">
        <f>_xlfn.XLOOKUP(C2050,bdd_V102[FINESS juridique],bdd_V102[Raison sociale juridique],"")</f>
        <v>CLINIQUE DE CHOISY</v>
      </c>
      <c r="E2050" s="1" t="str">
        <f>_xlfn.XLOOKUP(C2050,bdd_V102[FINESS juridique],bdd_V102[[Région du FINESS juridique ]],"")</f>
        <v>GUADELOUPE</v>
      </c>
      <c r="F2050" s="1">
        <f>SUMIFS(bdd_V102[Activité combinée],bdd_V102[FINESS Géographique],A2050)</f>
        <v>59436.5</v>
      </c>
      <c r="G2050" s="1" t="str">
        <f>_xlfn.XLOOKUP(A2050,bdd_V102[FINESS Géographique],bdd_V102[Validation prérequis SUN-ES],"")</f>
        <v>Oui</v>
      </c>
    </row>
    <row r="2051" spans="1:7">
      <c r="A2051" s="1">
        <v>970111563</v>
      </c>
      <c r="B2051" t="str">
        <f>_xlfn.XLOOKUP(A2051,bdd_V102[FINESS Géographique],bdd_V102[[Raison sociale ]],"")</f>
        <v>HAD  ILES DU NORD</v>
      </c>
      <c r="C2051" s="146">
        <f>_xlfn.XLOOKUP(A2051,bdd_V102[FINESS Géographique],bdd_V102[FINESS juridique],"")</f>
        <v>970100491</v>
      </c>
      <c r="D2051" t="str">
        <f>_xlfn.XLOOKUP(C2051,bdd_V102[FINESS juridique],bdd_V102[Raison sociale juridique],"")</f>
        <v>CLINIQUE DE CHOISY</v>
      </c>
      <c r="E2051" s="1" t="str">
        <f>_xlfn.XLOOKUP(C2051,bdd_V102[FINESS juridique],bdd_V102[[Région du FINESS juridique ]],"")</f>
        <v>GUADELOUPE</v>
      </c>
      <c r="F2051" s="1">
        <f>SUMIFS(bdd_V102[Activité combinée],bdd_V102[FINESS Géographique],A2051)</f>
        <v>13965.5</v>
      </c>
      <c r="G2051" s="1" t="str">
        <f>_xlfn.XLOOKUP(A2051,bdd_V102[FINESS Géographique],bdd_V102[Validation prérequis SUN-ES],"")</f>
        <v>Oui</v>
      </c>
    </row>
    <row r="2052" spans="1:7">
      <c r="A2052" s="1">
        <v>970115002</v>
      </c>
      <c r="B2052" t="str">
        <f>_xlfn.XLOOKUP(A2052,bdd_V102[FINESS Géographique],bdd_V102[[Raison sociale ]],"")</f>
        <v>CLINIQUE DE CHOISY HAD ST BARTHELEMY</v>
      </c>
      <c r="C2052" s="146">
        <f>_xlfn.XLOOKUP(A2052,bdd_V102[FINESS Géographique],bdd_V102[FINESS juridique],"")</f>
        <v>970100491</v>
      </c>
      <c r="D2052" t="str">
        <f>_xlfn.XLOOKUP(C2052,bdd_V102[FINESS juridique],bdd_V102[Raison sociale juridique],"")</f>
        <v>CLINIQUE DE CHOISY</v>
      </c>
      <c r="E2052" s="1" t="str">
        <f>_xlfn.XLOOKUP(C2052,bdd_V102[FINESS juridique],bdd_V102[[Région du FINESS juridique ]],"")</f>
        <v>GUADELOUPE</v>
      </c>
      <c r="F2052" s="1">
        <f>SUMIFS(bdd_V102[Activité combinée],bdd_V102[FINESS Géographique],A2052)</f>
        <v>4683</v>
      </c>
      <c r="G2052" s="1" t="str">
        <f>_xlfn.XLOOKUP(A2052,bdd_V102[FINESS Géographique],bdd_V102[Validation prérequis SUN-ES],"")</f>
        <v>Oui</v>
      </c>
    </row>
    <row r="2053" spans="1:7">
      <c r="A2053" s="1">
        <v>970103016</v>
      </c>
      <c r="B2053" t="str">
        <f>_xlfn.XLOOKUP(A2053,bdd_V102[FINESS Géographique],bdd_V102[[Raison sociale ]],"")</f>
        <v>DOMAINE DE CHOISY</v>
      </c>
      <c r="C2053" s="146">
        <f>_xlfn.XLOOKUP(A2053,bdd_V102[FINESS Géographique],bdd_V102[FINESS juridique],"")</f>
        <v>970100517</v>
      </c>
      <c r="D2053" t="str">
        <f>_xlfn.XLOOKUP(C2053,bdd_V102[FINESS juridique],bdd_V102[Raison sociale juridique],"")</f>
        <v>DOMAINE DE CHOISY</v>
      </c>
      <c r="E2053" s="1" t="str">
        <f>_xlfn.XLOOKUP(C2053,bdd_V102[FINESS juridique],bdd_V102[[Région du FINESS juridique ]],"")</f>
        <v>GUADELOUPE</v>
      </c>
      <c r="F2053" s="1">
        <f>SUMIFS(bdd_V102[Activité combinée],bdd_V102[FINESS Géographique],A2053)</f>
        <v>5820.5</v>
      </c>
      <c r="G2053" s="1" t="str">
        <f>_xlfn.XLOOKUP(A2053,bdd_V102[FINESS Géographique],bdd_V102[Validation prérequis SUN-ES],"")</f>
        <v>Oui</v>
      </c>
    </row>
    <row r="2054" spans="1:7">
      <c r="A2054" s="1">
        <v>970103099</v>
      </c>
      <c r="B2054" t="str">
        <f>_xlfn.XLOOKUP(A2054,bdd_V102[FINESS Géographique],bdd_V102[[Raison sociale ]],"")</f>
        <v>CLINIQUE LES NOUVELLES EAUX MARINES</v>
      </c>
      <c r="C2054" s="146">
        <f>_xlfn.XLOOKUP(A2054,bdd_V102[FINESS Géographique],bdd_V102[FINESS juridique],"")</f>
        <v>970100525</v>
      </c>
      <c r="D2054" t="str">
        <f>_xlfn.XLOOKUP(C2054,bdd_V102[FINESS juridique],bdd_V102[Raison sociale juridique],"")</f>
        <v>SOCIETE NOUVELLE LES EAUX MARINES</v>
      </c>
      <c r="E2054" s="1" t="str">
        <f>_xlfn.XLOOKUP(C2054,bdd_V102[FINESS juridique],bdd_V102[[Région du FINESS juridique ]],"")</f>
        <v>GUADELOUPE</v>
      </c>
      <c r="F2054" s="1">
        <f>SUMIFS(bdd_V102[Activité combinée],bdd_V102[FINESS Géographique],A2054)</f>
        <v>26835</v>
      </c>
      <c r="G2054" s="1" t="str">
        <f>_xlfn.XLOOKUP(A2054,bdd_V102[FINESS Géographique],bdd_V102[Validation prérequis SUN-ES],"")</f>
        <v>Oui</v>
      </c>
    </row>
    <row r="2055" spans="1:7">
      <c r="A2055" s="1">
        <v>970107249</v>
      </c>
      <c r="B2055" t="str">
        <f>_xlfn.XLOOKUP(A2055,bdd_V102[FINESS Géographique],bdd_V102[[Raison sociale ]],"")</f>
        <v>CLINIQUE LES EAUX CLAIRES</v>
      </c>
      <c r="C2055" s="146">
        <f>_xlfn.XLOOKUP(A2055,bdd_V102[FINESS Géographique],bdd_V102[FINESS juridique],"")</f>
        <v>970100731</v>
      </c>
      <c r="D2055" t="str">
        <f>_xlfn.XLOOKUP(C2055,bdd_V102[FINESS juridique],bdd_V102[Raison sociale juridique],"")</f>
        <v>SOCIETE EXPLOI CLINIQUE EAUX CLAIRES</v>
      </c>
      <c r="E2055" s="1" t="str">
        <f>_xlfn.XLOOKUP(C2055,bdd_V102[FINESS juridique],bdd_V102[[Région du FINESS juridique ]],"")</f>
        <v>GUADELOUPE</v>
      </c>
      <c r="F2055" s="1">
        <f>SUMIFS(bdd_V102[Activité combinée],bdd_V102[FINESS Géographique],A2055)</f>
        <v>58792.5</v>
      </c>
      <c r="G2055" s="1" t="str">
        <f>_xlfn.XLOOKUP(A2055,bdd_V102[FINESS Géographique],bdd_V102[Validation prérequis SUN-ES],"")</f>
        <v>Oui</v>
      </c>
    </row>
    <row r="2056" spans="1:7">
      <c r="A2056" s="1">
        <v>970104477</v>
      </c>
      <c r="B2056" t="str">
        <f>_xlfn.XLOOKUP(A2056,bdd_V102[FINESS Géographique],bdd_V102[[Raison sociale ]],"")</f>
        <v>MANIOUKANI SPA INTERNATIONAL</v>
      </c>
      <c r="C2056" s="146">
        <f>_xlfn.XLOOKUP(A2056,bdd_V102[FINESS Géographique],bdd_V102[FINESS juridique],"")</f>
        <v>970104451</v>
      </c>
      <c r="D2056" t="str">
        <f>_xlfn.XLOOKUP(C2056,bdd_V102[FINESS juridique],bdd_V102[Raison sociale juridique],"")</f>
        <v>CENTRE MANIOUKANI</v>
      </c>
      <c r="E2056" s="1" t="str">
        <f>_xlfn.XLOOKUP(C2056,bdd_V102[FINESS juridique],bdd_V102[[Région du FINESS juridique ]],"")</f>
        <v>GUADELOUPE</v>
      </c>
      <c r="F2056" s="1">
        <f>SUMIFS(bdd_V102[Activité combinée],bdd_V102[FINESS Géographique],A2056)</f>
        <v>9576</v>
      </c>
      <c r="G2056" s="1" t="str">
        <f>_xlfn.XLOOKUP(A2056,bdd_V102[FINESS Géographique],bdd_V102[Validation prérequis SUN-ES],"")</f>
        <v>Non</v>
      </c>
    </row>
    <row r="2057" spans="1:7">
      <c r="A2057" s="1">
        <v>970108957</v>
      </c>
      <c r="B2057" t="str">
        <f>_xlfn.XLOOKUP(A2057,bdd_V102[FINESS Géographique],bdd_V102[[Raison sociale ]],"")</f>
        <v>KALANA ETS SOINS DE SUITE GERIATRIQUE</v>
      </c>
      <c r="C2057" s="146">
        <f>_xlfn.XLOOKUP(A2057,bdd_V102[FINESS Géographique],bdd_V102[FINESS juridique],"")</f>
        <v>970108932</v>
      </c>
      <c r="D2057" t="str">
        <f>_xlfn.XLOOKUP(C2057,bdd_V102[FINESS juridique],bdd_V102[Raison sociale juridique],"")</f>
        <v>YOMARA</v>
      </c>
      <c r="E2057" s="1" t="str">
        <f>_xlfn.XLOOKUP(C2057,bdd_V102[FINESS juridique],bdd_V102[[Région du FINESS juridique ]],"")</f>
        <v>GUADELOUPE</v>
      </c>
      <c r="F2057" s="1">
        <f>SUMIFS(bdd_V102[Activité combinée],bdd_V102[FINESS Géographique],A2057)</f>
        <v>8720</v>
      </c>
      <c r="G2057" s="1" t="str">
        <f>_xlfn.XLOOKUP(A2057,bdd_V102[FINESS Géographique],bdd_V102[Validation prérequis SUN-ES],"")</f>
        <v>Non</v>
      </c>
    </row>
    <row r="2058" spans="1:7">
      <c r="A2058" s="1">
        <v>970111217</v>
      </c>
      <c r="B2058" t="str">
        <f>_xlfn.XLOOKUP(A2058,bdd_V102[FINESS Géographique],bdd_V102[[Raison sociale ]],"")</f>
        <v>H.A.D.  DE MARIE-GALANTE</v>
      </c>
      <c r="C2058" s="146">
        <f>_xlfn.XLOOKUP(A2058,bdd_V102[FINESS Géographique],bdd_V102[FINESS juridique],"")</f>
        <v>970111209</v>
      </c>
      <c r="D2058" t="str">
        <f>_xlfn.XLOOKUP(C2058,bdd_V102[FINESS juridique],bdd_V102[Raison sociale juridique],"")</f>
        <v>G.C.S. H.A.D. MARIE-GALANTE</v>
      </c>
      <c r="E2058" s="1" t="str">
        <f>_xlfn.XLOOKUP(C2058,bdd_V102[FINESS juridique],bdd_V102[[Région du FINESS juridique ]],"")</f>
        <v>GUADELOUPE</v>
      </c>
      <c r="F2058" s="1">
        <f>SUMIFS(bdd_V102[Activité combinée],bdd_V102[FINESS Géographique],A2058)</f>
        <v>2938</v>
      </c>
      <c r="G2058" s="1" t="str">
        <f>_xlfn.XLOOKUP(A2058,bdd_V102[FINESS Géographique],bdd_V102[Validation prérequis SUN-ES],"")</f>
        <v>Oui</v>
      </c>
    </row>
    <row r="2059" spans="1:7">
      <c r="A2059" s="1">
        <v>970111365</v>
      </c>
      <c r="B2059" t="str">
        <f>_xlfn.XLOOKUP(A2059,bdd_V102[FINESS Géographique],bdd_V102[[Raison sociale ]],"")</f>
        <v>HAD NORD BASSE TERRE</v>
      </c>
      <c r="C2059" s="146">
        <f>_xlfn.XLOOKUP(A2059,bdd_V102[FINESS Géographique],bdd_V102[FINESS juridique],"")</f>
        <v>970111969</v>
      </c>
      <c r="D2059" t="str">
        <f>_xlfn.XLOOKUP(C2059,bdd_V102[FINESS juridique],bdd_V102[Raison sociale juridique],"")</f>
        <v>HAD NORD BASSE TERRE</v>
      </c>
      <c r="E2059" s="1" t="str">
        <f>_xlfn.XLOOKUP(C2059,bdd_V102[FINESS juridique],bdd_V102[[Région du FINESS juridique ]],"")</f>
        <v>GUADELOUPE</v>
      </c>
      <c r="F2059" s="1">
        <f>SUMIFS(bdd_V102[Activité combinée],bdd_V102[FINESS Géographique],A2059)</f>
        <v>10821</v>
      </c>
      <c r="G2059" s="1" t="str">
        <f>_xlfn.XLOOKUP(A2059,bdd_V102[FINESS Géographique],bdd_V102[Validation prérequis SUN-ES],"")</f>
        <v>Non</v>
      </c>
    </row>
    <row r="2060" spans="1:7">
      <c r="A2060" s="1">
        <v>970115044</v>
      </c>
      <c r="B2060" t="str">
        <f>_xlfn.XLOOKUP(A2060,bdd_V102[FINESS Géographique],bdd_V102[[Raison sociale ]],"")</f>
        <v>PEWEN</v>
      </c>
      <c r="C2060" s="146">
        <f>_xlfn.XLOOKUP(A2060,bdd_V102[FINESS Géographique],bdd_V102[FINESS juridique],"")</f>
        <v>970115036</v>
      </c>
      <c r="D2060" t="str">
        <f>_xlfn.XLOOKUP(C2060,bdd_V102[FINESS juridique],bdd_V102[Raison sociale juridique],"")</f>
        <v>PEWEN</v>
      </c>
      <c r="E2060" s="1" t="str">
        <f>_xlfn.XLOOKUP(C2060,bdd_V102[FINESS juridique],bdd_V102[[Région du FINESS juridique ]],"")</f>
        <v>GUADELOUPE</v>
      </c>
      <c r="F2060" s="1">
        <f>SUMIFS(bdd_V102[Activité combinée],bdd_V102[FINESS Géographique],A2060)</f>
        <v>1114.5</v>
      </c>
      <c r="G2060" s="1" t="str">
        <f>_xlfn.XLOOKUP(A2060,bdd_V102[FINESS Géographique],bdd_V102[Validation prérequis SUN-ES],"")</f>
        <v>Non</v>
      </c>
    </row>
    <row r="2061" spans="1:7">
      <c r="A2061" s="1">
        <v>970202313</v>
      </c>
      <c r="B2061" t="str">
        <f>_xlfn.XLOOKUP(A2061,bdd_V102[FINESS Géographique],bdd_V102[[Raison sociale ]],"")</f>
        <v>CLINIQUE SAINT PAUL</v>
      </c>
      <c r="C2061" s="146">
        <f>_xlfn.XLOOKUP(A2061,bdd_V102[FINESS Géographique],bdd_V102[FINESS juridique],"")</f>
        <v>970200168</v>
      </c>
      <c r="D2061" t="str">
        <f>_xlfn.XLOOKUP(C2061,bdd_V102[FINESS juridique],bdd_V102[Raison sociale juridique],"")</f>
        <v>CLINIQUE SAINT PAUL</v>
      </c>
      <c r="E2061" s="1" t="str">
        <f>_xlfn.XLOOKUP(C2061,bdd_V102[FINESS juridique],bdd_V102[[Région du FINESS juridique ]],"")</f>
        <v>MARTINIQUE</v>
      </c>
      <c r="F2061" s="1">
        <f>SUMIFS(bdd_V102[Activité combinée],bdd_V102[FINESS Géographique],A2061)</f>
        <v>41391.5</v>
      </c>
      <c r="G2061" s="1" t="str">
        <f>_xlfn.XLOOKUP(A2061,bdd_V102[FINESS Géographique],bdd_V102[Validation prérequis SUN-ES],"")</f>
        <v>Oui</v>
      </c>
    </row>
    <row r="2062" spans="1:7">
      <c r="A2062" s="1">
        <v>970208104</v>
      </c>
      <c r="B2062" t="str">
        <f>_xlfn.XLOOKUP(A2062,bdd_V102[FINESS Géographique],bdd_V102[[Raison sociale ]],"")</f>
        <v>CTRE REEDU FONCTIONNELL ET SOINS SUITE</v>
      </c>
      <c r="C2062" s="146">
        <f>_xlfn.XLOOKUP(A2062,bdd_V102[FINESS Géographique],bdd_V102[FINESS juridique],"")</f>
        <v>970200168</v>
      </c>
      <c r="D2062" t="str">
        <f>_xlfn.XLOOKUP(C2062,bdd_V102[FINESS juridique],bdd_V102[Raison sociale juridique],"")</f>
        <v>CLINIQUE SAINT PAUL</v>
      </c>
      <c r="E2062" s="1" t="str">
        <f>_xlfn.XLOOKUP(C2062,bdd_V102[FINESS juridique],bdd_V102[[Région du FINESS juridique ]],"")</f>
        <v>MARTINIQUE</v>
      </c>
      <c r="F2062" s="1">
        <f>SUMIFS(bdd_V102[Activité combinée],bdd_V102[FINESS Géographique],A2062)</f>
        <v>8328</v>
      </c>
      <c r="G2062" s="1" t="str">
        <f>_xlfn.XLOOKUP(A2062,bdd_V102[FINESS Géographique],bdd_V102[Validation prérequis SUN-ES],"")</f>
        <v>Oui</v>
      </c>
    </row>
    <row r="2063" spans="1:7">
      <c r="A2063" s="1">
        <v>970203774</v>
      </c>
      <c r="B2063" t="str">
        <f>_xlfn.XLOOKUP(A2063,bdd_V102[FINESS Géographique],bdd_V102[[Raison sociale ]],"")</f>
        <v>CTRE DIALYSE AMBULATOIRE-STEER</v>
      </c>
      <c r="C2063" s="146">
        <f>_xlfn.XLOOKUP(A2063,bdd_V102[FINESS Géographique],bdd_V102[FINESS juridique],"")</f>
        <v>970203766</v>
      </c>
      <c r="D2063" t="str">
        <f>_xlfn.XLOOKUP(C2063,bdd_V102[FINESS juridique],bdd_V102[Raison sociale juridique],"")</f>
        <v>SOC. TRAI  EPUR EXTRA RENALE</v>
      </c>
      <c r="E2063" s="1" t="str">
        <f>_xlfn.XLOOKUP(C2063,bdd_V102[FINESS juridique],bdd_V102[[Région du FINESS juridique ]],"")</f>
        <v>MARTINIQUE</v>
      </c>
      <c r="F2063" s="1">
        <f>SUMIFS(bdd_V102[Activité combinée],bdd_V102[FINESS Géographique],A2063)</f>
        <v>11373</v>
      </c>
      <c r="G2063" s="1" t="str">
        <f>_xlfn.XLOOKUP(A2063,bdd_V102[FINESS Géographique],bdd_V102[Validation prérequis SUN-ES],"")</f>
        <v>Non</v>
      </c>
    </row>
    <row r="2064" spans="1:7">
      <c r="A2064" s="1">
        <v>970209219</v>
      </c>
      <c r="B2064" t="str">
        <f>_xlfn.XLOOKUP(A2064,bdd_V102[FINESS Géographique],bdd_V102[[Raison sociale ]],"")</f>
        <v>E.T.E.E.R.</v>
      </c>
      <c r="C2064" s="146">
        <f>_xlfn.XLOOKUP(A2064,bdd_V102[FINESS Géographique],bdd_V102[FINESS juridique],"")</f>
        <v>970209169</v>
      </c>
      <c r="D2064" t="str">
        <f>_xlfn.XLOOKUP(C2064,bdd_V102[FINESS juridique],bdd_V102[Raison sociale juridique],"")</f>
        <v>E.T.E.E.R.</v>
      </c>
      <c r="E2064" s="1" t="str">
        <f>_xlfn.XLOOKUP(C2064,bdd_V102[FINESS juridique],bdd_V102[[Région du FINESS juridique ]],"")</f>
        <v>MARTINIQUE</v>
      </c>
      <c r="F2064" s="1">
        <f>SUMIFS(bdd_V102[Activité combinée],bdd_V102[FINESS Géographique],A2064)</f>
        <v>7065</v>
      </c>
      <c r="G2064" s="1" t="str">
        <f>_xlfn.XLOOKUP(A2064,bdd_V102[FINESS Géographique],bdd_V102[Validation prérequis SUN-ES],"")</f>
        <v>Non</v>
      </c>
    </row>
    <row r="2065" spans="1:7">
      <c r="A2065" s="1">
        <v>970209714</v>
      </c>
      <c r="B2065" t="str">
        <f>_xlfn.XLOOKUP(A2065,bdd_V102[FINESS Géographique],bdd_V102[[Raison sociale ]],"")</f>
        <v>CLINIQUE DE L'ANSE COLAS</v>
      </c>
      <c r="C2065" s="146">
        <f>_xlfn.XLOOKUP(A2065,bdd_V102[FINESS Géographique],bdd_V102[FINESS juridique],"")</f>
        <v>970210225</v>
      </c>
      <c r="D2065" t="str">
        <f>_xlfn.XLOOKUP(C2065,bdd_V102[FINESS juridique],bdd_V102[Raison sociale juridique],"")</f>
        <v>SOCIETE CLINIQUE DE L'ANSE COLAS</v>
      </c>
      <c r="E2065" s="1" t="str">
        <f>_xlfn.XLOOKUP(C2065,bdd_V102[FINESS juridique],bdd_V102[[Région du FINESS juridique ]],"")</f>
        <v>MARTINIQUE</v>
      </c>
      <c r="F2065" s="1">
        <f>SUMIFS(bdd_V102[Activité combinée],bdd_V102[FINESS Géographique],A2065)</f>
        <v>10955</v>
      </c>
      <c r="G2065" s="1" t="str">
        <f>_xlfn.XLOOKUP(A2065,bdd_V102[FINESS Géographique],bdd_V102[Validation prérequis SUN-ES],"")</f>
        <v>Oui</v>
      </c>
    </row>
    <row r="2066" spans="1:7">
      <c r="A2066" s="1">
        <v>970212833</v>
      </c>
      <c r="B2066" t="str">
        <f>_xlfn.XLOOKUP(A2066,bdd_V102[FINESS Géographique],bdd_V102[[Raison sociale ]],"")</f>
        <v>CLINIQUE DE LA TOUR HOSP. A DOMICILE</v>
      </c>
      <c r="C2066" s="146">
        <f>_xlfn.XLOOKUP(A2066,bdd_V102[FINESS Géographique],bdd_V102[FINESS juridique],"")</f>
        <v>970212825</v>
      </c>
      <c r="D2066" t="str">
        <f>_xlfn.XLOOKUP(C2066,bdd_V102[FINESS juridique],bdd_V102[Raison sociale juridique],"")</f>
        <v>CLINIQUE DE LA TOUR</v>
      </c>
      <c r="E2066" s="1" t="str">
        <f>_xlfn.XLOOKUP(C2066,bdd_V102[FINESS juridique],bdd_V102[[Région du FINESS juridique ]],"")</f>
        <v>MARTINIQUE</v>
      </c>
      <c r="F2066" s="1">
        <f>SUMIFS(bdd_V102[Activité combinée],bdd_V102[FINESS Géographique],A2066)</f>
        <v>33950.5</v>
      </c>
      <c r="G2066" s="1" t="str">
        <f>_xlfn.XLOOKUP(A2066,bdd_V102[FINESS Géographique],bdd_V102[Validation prérequis SUN-ES],"")</f>
        <v>Oui</v>
      </c>
    </row>
    <row r="2067" spans="1:7">
      <c r="A2067" s="1">
        <v>970302055</v>
      </c>
      <c r="B2067" t="str">
        <f>_xlfn.XLOOKUP(A2067,bdd_V102[FINESS Géographique],bdd_V102[[Raison sociale ]],"")</f>
        <v>HOPITAL PRIVE SAINT-GABRIEL</v>
      </c>
      <c r="C2067" s="146">
        <f>_xlfn.XLOOKUP(A2067,bdd_V102[FINESS Géographique],bdd_V102[FINESS juridique],"")</f>
        <v>970303285</v>
      </c>
      <c r="D2067" t="str">
        <f>_xlfn.XLOOKUP(C2067,bdd_V102[FINESS juridique],bdd_V102[Raison sociale juridique],"")</f>
        <v>SAS HOPITAL PRIVE SAINT-GABRIEL</v>
      </c>
      <c r="E2067" s="1" t="str">
        <f>_xlfn.XLOOKUP(C2067,bdd_V102[FINESS juridique],bdd_V102[[Région du FINESS juridique ]],"")</f>
        <v>GUYANE</v>
      </c>
      <c r="F2067" s="1">
        <f>SUMIFS(bdd_V102[Activité combinée],bdd_V102[FINESS Géographique],A2067)</f>
        <v>10076.5</v>
      </c>
      <c r="G2067" s="1" t="str">
        <f>_xlfn.XLOOKUP(A2067,bdd_V102[FINESS Géographique],bdd_V102[Validation prérequis SUN-ES],"")</f>
        <v>Oui</v>
      </c>
    </row>
    <row r="2068" spans="1:7">
      <c r="A2068" s="1">
        <v>970303608</v>
      </c>
      <c r="B2068" t="str">
        <f>_xlfn.XLOOKUP(A2068,bdd_V102[FINESS Géographique],bdd_V102[[Raison sociale ]],"")</f>
        <v>HAD GUYANE ANTENNE DE KOUROU</v>
      </c>
      <c r="C2068" s="146">
        <f>_xlfn.XLOOKUP(A2068,bdd_V102[FINESS Géographique],bdd_V102[FINESS juridique],"")</f>
        <v>970303590</v>
      </c>
      <c r="D2068" t="str">
        <f>_xlfn.XLOOKUP(C2068,bdd_V102[FINESS juridique],bdd_V102[Raison sociale juridique],"")</f>
        <v>SAS RAINBOW GUYANE</v>
      </c>
      <c r="E2068" s="1" t="str">
        <f>_xlfn.XLOOKUP(C2068,bdd_V102[FINESS juridique],bdd_V102[[Région du FINESS juridique ]],"")</f>
        <v>GUYANE</v>
      </c>
      <c r="F2068" s="1">
        <f>SUMIFS(bdd_V102[Activité combinée],bdd_V102[FINESS Géographique],A2068)</f>
        <v>5544</v>
      </c>
      <c r="G2068" s="1" t="str">
        <f>_xlfn.XLOOKUP(A2068,bdd_V102[FINESS Géographique],bdd_V102[Validation prérequis SUN-ES],"")</f>
        <v>Oui</v>
      </c>
    </row>
    <row r="2069" spans="1:7">
      <c r="A2069" s="1">
        <v>970303640</v>
      </c>
      <c r="B2069" t="str">
        <f>_xlfn.XLOOKUP(A2069,bdd_V102[FINESS Géographique],bdd_V102[[Raison sociale ]],"")</f>
        <v>HAD GUYANE ANTENNE DE CAYENNE</v>
      </c>
      <c r="C2069" s="146">
        <f>_xlfn.XLOOKUP(A2069,bdd_V102[FINESS Géographique],bdd_V102[FINESS juridique],"")</f>
        <v>970303590</v>
      </c>
      <c r="D2069" t="str">
        <f>_xlfn.XLOOKUP(C2069,bdd_V102[FINESS juridique],bdd_V102[Raison sociale juridique],"")</f>
        <v>SAS RAINBOW GUYANE</v>
      </c>
      <c r="E2069" s="1" t="str">
        <f>_xlfn.XLOOKUP(C2069,bdd_V102[FINESS juridique],bdd_V102[[Région du FINESS juridique ]],"")</f>
        <v>GUYANE</v>
      </c>
      <c r="F2069" s="1">
        <f>SUMIFS(bdd_V102[Activité combinée],bdd_V102[FINESS Géographique],A2069)</f>
        <v>12569.5</v>
      </c>
      <c r="G2069" s="1" t="str">
        <f>_xlfn.XLOOKUP(A2069,bdd_V102[FINESS Géographique],bdd_V102[Validation prérequis SUN-ES],"")</f>
        <v>Oui</v>
      </c>
    </row>
    <row r="2070" spans="1:7">
      <c r="A2070" s="1">
        <v>970303657</v>
      </c>
      <c r="B2070" t="str">
        <f>_xlfn.XLOOKUP(A2070,bdd_V102[FINESS Géographique],bdd_V102[[Raison sociale ]],"")</f>
        <v>HAD GUYANE - ANTENNE DE SAINT-LAURENT</v>
      </c>
      <c r="C2070" s="146">
        <f>_xlfn.XLOOKUP(A2070,bdd_V102[FINESS Géographique],bdd_V102[FINESS juridique],"")</f>
        <v>970303590</v>
      </c>
      <c r="D2070" t="str">
        <f>_xlfn.XLOOKUP(C2070,bdd_V102[FINESS juridique],bdd_V102[Raison sociale juridique],"")</f>
        <v>SAS RAINBOW GUYANE</v>
      </c>
      <c r="E2070" s="1" t="str">
        <f>_xlfn.XLOOKUP(C2070,bdd_V102[FINESS juridique],bdd_V102[[Région du FINESS juridique ]],"")</f>
        <v>GUYANE</v>
      </c>
      <c r="F2070" s="1">
        <f>SUMIFS(bdd_V102[Activité combinée],bdd_V102[FINESS Géographique],A2070)</f>
        <v>6451.5</v>
      </c>
      <c r="G2070" s="1" t="str">
        <f>_xlfn.XLOOKUP(A2070,bdd_V102[FINESS Géographique],bdd_V102[Validation prérequis SUN-ES],"")</f>
        <v>Oui</v>
      </c>
    </row>
    <row r="2071" spans="1:7">
      <c r="A2071" s="1">
        <v>970305520</v>
      </c>
      <c r="B2071" t="str">
        <f>_xlfn.XLOOKUP(A2071,bdd_V102[FINESS Géographique],bdd_V102[[Raison sociale ]],"")</f>
        <v>CENTRE LES COULICOUS</v>
      </c>
      <c r="C2071" s="146">
        <f>_xlfn.XLOOKUP(A2071,bdd_V102[FINESS Géographique],bdd_V102[FINESS juridique],"")</f>
        <v>970303590</v>
      </c>
      <c r="D2071" t="str">
        <f>_xlfn.XLOOKUP(C2071,bdd_V102[FINESS juridique],bdd_V102[Raison sociale juridique],"")</f>
        <v>SAS RAINBOW GUYANE</v>
      </c>
      <c r="E2071" s="1" t="str">
        <f>_xlfn.XLOOKUP(C2071,bdd_V102[FINESS juridique],bdd_V102[[Région du FINESS juridique ]],"")</f>
        <v>GUYANE</v>
      </c>
      <c r="F2071" s="1">
        <f>SUMIFS(bdd_V102[Activité combinée],bdd_V102[FINESS Géographique],A2071)</f>
        <v>1191</v>
      </c>
      <c r="G2071" s="1" t="str">
        <f>_xlfn.XLOOKUP(A2071,bdd_V102[FINESS Géographique],bdd_V102[Validation prérequis SUN-ES],"")</f>
        <v>Oui</v>
      </c>
    </row>
    <row r="2072" spans="1:7">
      <c r="A2072" s="1">
        <v>970302071</v>
      </c>
      <c r="B2072" t="str">
        <f>_xlfn.XLOOKUP(A2072,bdd_V102[FINESS Géographique],bdd_V102[[Raison sociale ]],"")</f>
        <v>HOPITAL PRIVE SAINT PAUL</v>
      </c>
      <c r="C2072" s="146">
        <f>_xlfn.XLOOKUP(A2072,bdd_V102[FINESS Géographique],bdd_V102[FINESS juridique],"")</f>
        <v>970304739</v>
      </c>
      <c r="D2072" t="str">
        <f>_xlfn.XLOOKUP(C2072,bdd_V102[FINESS juridique],bdd_V102[Raison sociale juridique],"")</f>
        <v>CENTRE MEDICAL SAINT PAUL</v>
      </c>
      <c r="E2072" s="1" t="str">
        <f>_xlfn.XLOOKUP(C2072,bdd_V102[FINESS juridique],bdd_V102[[Région du FINESS juridique ]],"")</f>
        <v>GUYANE</v>
      </c>
      <c r="F2072" s="1">
        <f>SUMIFS(bdd_V102[Activité combinée],bdd_V102[FINESS Géographique],A2072)</f>
        <v>23344</v>
      </c>
      <c r="G2072" s="1" t="str">
        <f>_xlfn.XLOOKUP(A2072,bdd_V102[FINESS Géographique],bdd_V102[Validation prérequis SUN-ES],"")</f>
        <v>Oui</v>
      </c>
    </row>
    <row r="2073" spans="1:7">
      <c r="A2073" s="1">
        <v>970304614</v>
      </c>
      <c r="B2073" t="str">
        <f>_xlfn.XLOOKUP(A2073,bdd_V102[FINESS Géographique],bdd_V102[[Raison sociale ]],"")</f>
        <v>H.A.D DE LA CLINIQUE ST PAUL</v>
      </c>
      <c r="C2073" s="146">
        <f>_xlfn.XLOOKUP(A2073,bdd_V102[FINESS Géographique],bdd_V102[FINESS juridique],"")</f>
        <v>970304739</v>
      </c>
      <c r="D2073" t="str">
        <f>_xlfn.XLOOKUP(C2073,bdd_V102[FINESS juridique],bdd_V102[Raison sociale juridique],"")</f>
        <v>CENTRE MEDICAL SAINT PAUL</v>
      </c>
      <c r="E2073" s="1" t="str">
        <f>_xlfn.XLOOKUP(C2073,bdd_V102[FINESS juridique],bdd_V102[[Région du FINESS juridique ]],"")</f>
        <v>GUYANE</v>
      </c>
      <c r="F2073" s="1">
        <f>SUMIFS(bdd_V102[Activité combinée],bdd_V102[FINESS Géographique],A2073)</f>
        <v>6486</v>
      </c>
      <c r="G2073" s="1" t="str">
        <f>_xlfn.XLOOKUP(A2073,bdd_V102[FINESS Géographique],bdd_V102[Validation prérequis SUN-ES],"")</f>
        <v>Oui</v>
      </c>
    </row>
    <row r="2074" spans="1:7">
      <c r="A2074" s="1">
        <v>970305124</v>
      </c>
      <c r="B2074" t="str">
        <f>_xlfn.XLOOKUP(A2074,bdd_V102[FINESS Géographique],bdd_V102[[Raison sociale ]],"")</f>
        <v>HOPITAL PRIVE SAINT-ADRIEN</v>
      </c>
      <c r="C2074" s="146">
        <f>_xlfn.XLOOKUP(A2074,bdd_V102[FINESS Géographique],bdd_V102[FINESS juridique],"")</f>
        <v>970305033</v>
      </c>
      <c r="D2074" t="str">
        <f>_xlfn.XLOOKUP(C2074,bdd_V102[FINESS juridique],bdd_V102[Raison sociale juridique],"")</f>
        <v>S.A.R.L. HOPITAL PRIVE ST ADRIEN</v>
      </c>
      <c r="E2074" s="1" t="str">
        <f>_xlfn.XLOOKUP(C2074,bdd_V102[FINESS juridique],bdd_V102[[Région du FINESS juridique ]],"")</f>
        <v>GUYANE</v>
      </c>
      <c r="F2074" s="1">
        <f>SUMIFS(bdd_V102[Activité combinée],bdd_V102[FINESS Géographique],A2074)</f>
        <v>3472.5</v>
      </c>
      <c r="G2074" s="1" t="str">
        <f>_xlfn.XLOOKUP(A2074,bdd_V102[FINESS Géographique],bdd_V102[Validation prérequis SUN-ES],"")</f>
        <v>Oui</v>
      </c>
    </row>
    <row r="2075" spans="1:7">
      <c r="A2075" s="1">
        <v>970305843</v>
      </c>
      <c r="B2075" t="str">
        <f>_xlfn.XLOOKUP(A2075,bdd_V102[FINESS Géographique],bdd_V102[[Raison sociale ]],"")</f>
        <v>GUYANE SANTE HIBISCUS</v>
      </c>
      <c r="C2075" s="146">
        <f>_xlfn.XLOOKUP(A2075,bdd_V102[FINESS Géographique],bdd_V102[FINESS juridique],"")</f>
        <v>970305835</v>
      </c>
      <c r="D2075" t="str">
        <f>_xlfn.XLOOKUP(C2075,bdd_V102[FINESS juridique],bdd_V102[Raison sociale juridique],"")</f>
        <v>SARL GUYANE SANTE HIBISCUS</v>
      </c>
      <c r="E2075" s="1" t="str">
        <f>_xlfn.XLOOKUP(C2075,bdd_V102[FINESS juridique],bdd_V102[[Région du FINESS juridique ]],"")</f>
        <v>GUYANE</v>
      </c>
      <c r="F2075" s="1">
        <f>SUMIFS(bdd_V102[Activité combinée],bdd_V102[FINESS Géographique],A2075)</f>
        <v>1086</v>
      </c>
      <c r="G2075" s="1" t="str">
        <f>_xlfn.XLOOKUP(A2075,bdd_V102[FINESS Géographique],bdd_V102[Validation prérequis SUN-ES],"")</f>
        <v>Non</v>
      </c>
    </row>
    <row r="2076" spans="1:7">
      <c r="A2076" s="1">
        <v>970306486</v>
      </c>
      <c r="B2076" t="str">
        <f>_xlfn.XLOOKUP(A2076,bdd_V102[FINESS Géographique],bdd_V102[[Raison sociale ]],"")</f>
        <v>CLINIQUE LA CANOPEE</v>
      </c>
      <c r="C2076" s="146">
        <f>_xlfn.XLOOKUP(A2076,bdd_V102[FINESS Géographique],bdd_V102[FINESS juridique],"")</f>
        <v>970306478</v>
      </c>
      <c r="D2076" t="str">
        <f>_xlfn.XLOOKUP(C2076,bdd_V102[FINESS juridique],bdd_V102[Raison sociale juridique],"")</f>
        <v>SAS CANOPEE</v>
      </c>
      <c r="E2076" s="1" t="str">
        <f>_xlfn.XLOOKUP(C2076,bdd_V102[FINESS juridique],bdd_V102[[Région du FINESS juridique ]],"")</f>
        <v>GUYANE</v>
      </c>
      <c r="F2076" s="1">
        <f>SUMIFS(bdd_V102[Activité combinée],bdd_V102[FINESS Géographique],A2076)</f>
        <v>1</v>
      </c>
      <c r="G2076" s="1" t="str">
        <f>_xlfn.XLOOKUP(A2076,bdd_V102[FINESS Géographique],bdd_V102[Validation prérequis SUN-ES],"")</f>
        <v>Non</v>
      </c>
    </row>
    <row r="2077" spans="1:7">
      <c r="A2077" s="1">
        <v>970462081</v>
      </c>
      <c r="B2077" t="str">
        <f>_xlfn.XLOOKUP(A2077,bdd_V102[FINESS Géographique],bdd_V102[[Raison sociale ]],"")</f>
        <v>CLINIQUE LES ORCHIDEES</v>
      </c>
      <c r="C2077" s="146">
        <f>_xlfn.XLOOKUP(A2077,bdd_V102[FINESS Géographique],bdd_V102[FINESS juridique],"")</f>
        <v>970400255</v>
      </c>
      <c r="D2077" t="str">
        <f>_xlfn.XLOOKUP(C2077,bdd_V102[FINESS juridique],bdd_V102[Raison sociale juridique],"")</f>
        <v>SAS CLINIQUE LES ORCHIDEES</v>
      </c>
      <c r="E2077" s="1" t="str">
        <f>_xlfn.XLOOKUP(C2077,bdd_V102[FINESS juridique],bdd_V102[[Région du FINESS juridique ]],"")</f>
        <v>LA RÉUNION</v>
      </c>
      <c r="F2077" s="1">
        <f>SUMIFS(bdd_V102[Activité combinée],bdd_V102[FINESS Géographique],A2077)</f>
        <v>27546.5</v>
      </c>
      <c r="G2077" s="1" t="str">
        <f>_xlfn.XLOOKUP(A2077,bdd_V102[FINESS Géographique],bdd_V102[Validation prérequis SUN-ES],"")</f>
        <v>Oui</v>
      </c>
    </row>
    <row r="2078" spans="1:7">
      <c r="A2078" s="1">
        <v>970462073</v>
      </c>
      <c r="B2078" t="str">
        <f>_xlfn.XLOOKUP(A2078,bdd_V102[FINESS Géographique],bdd_V102[[Raison sociale ]],"")</f>
        <v>CLINIQUE DURIEUX</v>
      </c>
      <c r="C2078" s="146">
        <f>_xlfn.XLOOKUP(A2078,bdd_V102[FINESS Géographique],bdd_V102[FINESS juridique],"")</f>
        <v>970400271</v>
      </c>
      <c r="D2078" t="str">
        <f>_xlfn.XLOOKUP(C2078,bdd_V102[FINESS juridique],bdd_V102[Raison sociale juridique],"")</f>
        <v>SAS CLINIQUE DURIEUX</v>
      </c>
      <c r="E2078" s="1" t="str">
        <f>_xlfn.XLOOKUP(C2078,bdd_V102[FINESS juridique],bdd_V102[[Région du FINESS juridique ]],"")</f>
        <v>LA RÉUNION</v>
      </c>
      <c r="F2078" s="1">
        <f>SUMIFS(bdd_V102[Activité combinée],bdd_V102[FINESS Géographique],A2078)</f>
        <v>29681.5</v>
      </c>
      <c r="G2078" s="1" t="str">
        <f>_xlfn.XLOOKUP(A2078,bdd_V102[FINESS Géographique],bdd_V102[Validation prérequis SUN-ES],"")</f>
        <v>Oui</v>
      </c>
    </row>
    <row r="2079" spans="1:7">
      <c r="A2079" s="1">
        <v>970462107</v>
      </c>
      <c r="B2079" t="str">
        <f>_xlfn.XLOOKUP(A2079,bdd_V102[FINESS Géographique],bdd_V102[[Raison sociale ]],"")</f>
        <v>CLINIQUE STE-CLOTILDE</v>
      </c>
      <c r="C2079" s="146">
        <f>_xlfn.XLOOKUP(A2079,bdd_V102[FINESS Géographique],bdd_V102[FINESS juridique],"")</f>
        <v>970400305</v>
      </c>
      <c r="D2079" t="str">
        <f>_xlfn.XLOOKUP(C2079,bdd_V102[FINESS juridique],bdd_V102[Raison sociale juridique],"")</f>
        <v>SAS CLINIQUE STE-CLOTILDE</v>
      </c>
      <c r="E2079" s="1" t="str">
        <f>_xlfn.XLOOKUP(C2079,bdd_V102[FINESS juridique],bdd_V102[[Région du FINESS juridique ]],"")</f>
        <v>LA RÉUNION</v>
      </c>
      <c r="F2079" s="1">
        <f>SUMIFS(bdd_V102[Activité combinée],bdd_V102[FINESS Géographique],A2079)</f>
        <v>101399</v>
      </c>
      <c r="G2079" s="1" t="str">
        <f>_xlfn.XLOOKUP(A2079,bdd_V102[FINESS Géographique],bdd_V102[Validation prérequis SUN-ES],"")</f>
        <v>Oui</v>
      </c>
    </row>
    <row r="2080" spans="1:7">
      <c r="A2080" s="1">
        <v>970463113</v>
      </c>
      <c r="B2080" t="str">
        <f>_xlfn.XLOOKUP(A2080,bdd_V102[FINESS Géographique],bdd_V102[[Raison sociale ]],"")</f>
        <v>CLINIQUE LES OLIVIERS</v>
      </c>
      <c r="C2080" s="146">
        <f>_xlfn.XLOOKUP(A2080,bdd_V102[FINESS Géographique],bdd_V102[FINESS juridique],"")</f>
        <v>970400370</v>
      </c>
      <c r="D2080" t="str">
        <f>_xlfn.XLOOKUP(C2080,bdd_V102[FINESS juridique],bdd_V102[Raison sociale juridique],"")</f>
        <v>SARL CLINIQUE LES OLIVIERS</v>
      </c>
      <c r="E2080" s="1" t="str">
        <f>_xlfn.XLOOKUP(C2080,bdd_V102[FINESS juridique],bdd_V102[[Région du FINESS juridique ]],"")</f>
        <v>LA RÉUNION</v>
      </c>
      <c r="F2080" s="1">
        <f>SUMIFS(bdd_V102[Activité combinée],bdd_V102[FINESS Géographique],A2080)</f>
        <v>15457</v>
      </c>
      <c r="G2080" s="1" t="str">
        <f>_xlfn.XLOOKUP(A2080,bdd_V102[FINESS Géographique],bdd_V102[Validation prérequis SUN-ES],"")</f>
        <v>Oui</v>
      </c>
    </row>
    <row r="2081" spans="1:7">
      <c r="A2081" s="1">
        <v>970404711</v>
      </c>
      <c r="B2081" t="str">
        <f>_xlfn.XLOOKUP(A2081,bdd_V102[FINESS Géographique],bdd_V102[[Raison sociale ]],"")</f>
        <v>ARAR HAD NORD</v>
      </c>
      <c r="C2081" s="146">
        <f>_xlfn.XLOOKUP(A2081,bdd_V102[FINESS Géographique],bdd_V102[FINESS juridique],"")</f>
        <v>970400396</v>
      </c>
      <c r="D2081" t="str">
        <f>_xlfn.XLOOKUP(C2081,bdd_V102[FINESS juridique],bdd_V102[Raison sociale juridique],"")</f>
        <v>ARAR SOINS A DOMICILE</v>
      </c>
      <c r="E2081" s="1" t="str">
        <f>_xlfn.XLOOKUP(C2081,bdd_V102[FINESS juridique],bdd_V102[[Région du FINESS juridique ]],"")</f>
        <v>LA RÉUNION</v>
      </c>
      <c r="F2081" s="1">
        <f>SUMIFS(bdd_V102[Activité combinée],bdd_V102[FINESS Géographique],A2081)</f>
        <v>8465.5</v>
      </c>
      <c r="G2081" s="1" t="str">
        <f>_xlfn.XLOOKUP(A2081,bdd_V102[FINESS Géographique],bdd_V102[Validation prérequis SUN-ES],"")</f>
        <v>Oui</v>
      </c>
    </row>
    <row r="2082" spans="1:7">
      <c r="A2082" s="1">
        <v>970405395</v>
      </c>
      <c r="B2082" t="str">
        <f>_xlfn.XLOOKUP(A2082,bdd_V102[FINESS Géographique],bdd_V102[[Raison sociale ]],"")</f>
        <v>ARAR HAD SUD</v>
      </c>
      <c r="C2082" s="146">
        <f>_xlfn.XLOOKUP(A2082,bdd_V102[FINESS Géographique],bdd_V102[FINESS juridique],"")</f>
        <v>970400396</v>
      </c>
      <c r="D2082" t="str">
        <f>_xlfn.XLOOKUP(C2082,bdd_V102[FINESS juridique],bdd_V102[Raison sociale juridique],"")</f>
        <v>ARAR SOINS A DOMICILE</v>
      </c>
      <c r="E2082" s="1" t="str">
        <f>_xlfn.XLOOKUP(C2082,bdd_V102[FINESS juridique],bdd_V102[[Région du FINESS juridique ]],"")</f>
        <v>LA RÉUNION</v>
      </c>
      <c r="F2082" s="1">
        <f>SUMIFS(bdd_V102[Activité combinée],bdd_V102[FINESS Géographique],A2082)</f>
        <v>10882</v>
      </c>
      <c r="G2082" s="1" t="str">
        <f>_xlfn.XLOOKUP(A2082,bdd_V102[FINESS Géographique],bdd_V102[Validation prérequis SUN-ES],"")</f>
        <v>Oui</v>
      </c>
    </row>
    <row r="2083" spans="1:7">
      <c r="A2083" s="1">
        <v>970407318</v>
      </c>
      <c r="B2083" t="str">
        <f>_xlfn.XLOOKUP(A2083,bdd_V102[FINESS Géographique],bdd_V102[[Raison sociale ]],"")</f>
        <v>ARAR HAD OUEST</v>
      </c>
      <c r="C2083" s="146">
        <f>_xlfn.XLOOKUP(A2083,bdd_V102[FINESS Géographique],bdd_V102[FINESS juridique],"")</f>
        <v>970400396</v>
      </c>
      <c r="D2083" t="str">
        <f>_xlfn.XLOOKUP(C2083,bdd_V102[FINESS juridique],bdd_V102[Raison sociale juridique],"")</f>
        <v>ARAR SOINS A DOMICILE</v>
      </c>
      <c r="E2083" s="1" t="str">
        <f>_xlfn.XLOOKUP(C2083,bdd_V102[FINESS juridique],bdd_V102[[Région du FINESS juridique ]],"")</f>
        <v>LA RÉUNION</v>
      </c>
      <c r="F2083" s="1">
        <f>SUMIFS(bdd_V102[Activité combinée],bdd_V102[FINESS Géographique],A2083)</f>
        <v>8724.5</v>
      </c>
      <c r="G2083" s="1" t="str">
        <f>_xlfn.XLOOKUP(A2083,bdd_V102[FINESS Géographique],bdd_V102[Validation prérequis SUN-ES],"")</f>
        <v>Oui</v>
      </c>
    </row>
    <row r="2084" spans="1:7">
      <c r="A2084" s="1">
        <v>970407656</v>
      </c>
      <c r="B2084" t="str">
        <f>_xlfn.XLOOKUP(A2084,bdd_V102[FINESS Géographique],bdd_V102[[Raison sociale ]],"")</f>
        <v>ARAR HAD EST</v>
      </c>
      <c r="C2084" s="146">
        <f>_xlfn.XLOOKUP(A2084,bdd_V102[FINESS Géographique],bdd_V102[FINESS juridique],"")</f>
        <v>970400396</v>
      </c>
      <c r="D2084" t="str">
        <f>_xlfn.XLOOKUP(C2084,bdd_V102[FINESS juridique],bdd_V102[Raison sociale juridique],"")</f>
        <v>ARAR SOINS A DOMICILE</v>
      </c>
      <c r="E2084" s="1" t="str">
        <f>_xlfn.XLOOKUP(C2084,bdd_V102[FINESS juridique],bdd_V102[[Région du FINESS juridique ]],"")</f>
        <v>LA RÉUNION</v>
      </c>
      <c r="F2084" s="1">
        <f>SUMIFS(bdd_V102[Activité combinée],bdd_V102[FINESS Géographique],A2084)</f>
        <v>7308</v>
      </c>
      <c r="G2084" s="1" t="str">
        <f>_xlfn.XLOOKUP(A2084,bdd_V102[FINESS Géographique],bdd_V102[Validation prérequis SUN-ES],"")</f>
        <v>Oui</v>
      </c>
    </row>
    <row r="2085" spans="1:7">
      <c r="A2085" s="1">
        <v>970466751</v>
      </c>
      <c r="B2085" t="str">
        <f>_xlfn.XLOOKUP(A2085,bdd_V102[FINESS Géographique],bdd_V102[[Raison sociale ]],"")</f>
        <v>CLINIQUE AVICENNE</v>
      </c>
      <c r="C2085" s="146">
        <f>_xlfn.XLOOKUP(A2085,bdd_V102[FINESS Géographique],bdd_V102[FINESS juridique],"")</f>
        <v>970400446</v>
      </c>
      <c r="D2085" t="str">
        <f>_xlfn.XLOOKUP(C2085,bdd_V102[FINESS juridique],bdd_V102[Raison sociale juridique],"")</f>
        <v>SAS AVICENNE</v>
      </c>
      <c r="E2085" s="1" t="str">
        <f>_xlfn.XLOOKUP(C2085,bdd_V102[FINESS juridique],bdd_V102[[Région du FINESS juridique ]],"")</f>
        <v>LA RÉUNION</v>
      </c>
      <c r="F2085" s="1">
        <f>SUMIFS(bdd_V102[Activité combinée],bdd_V102[FINESS Géographique],A2085)</f>
        <v>7380.5</v>
      </c>
      <c r="G2085" s="1" t="str">
        <f>_xlfn.XLOOKUP(A2085,bdd_V102[FINESS Géographique],bdd_V102[Validation prérequis SUN-ES],"")</f>
        <v>Oui</v>
      </c>
    </row>
    <row r="2086" spans="1:7">
      <c r="A2086" s="1">
        <v>970410809</v>
      </c>
      <c r="B2086" t="str">
        <f>_xlfn.XLOOKUP(A2086,bdd_V102[FINESS Géographique],bdd_V102[[Raison sociale ]],"")</f>
        <v>CLINIQUE EUCALYPTUS</v>
      </c>
      <c r="C2086" s="146">
        <f>_xlfn.XLOOKUP(A2086,bdd_V102[FINESS Géographique],bdd_V102[FINESS juridique],"")</f>
        <v>970403846</v>
      </c>
      <c r="D2086" t="str">
        <f>_xlfn.XLOOKUP(C2086,bdd_V102[FINESS juridique],bdd_V102[Raison sociale juridique],"")</f>
        <v xml:space="preserve">	SAS CRF JEANNE D'ARC</v>
      </c>
      <c r="E2086" s="1" t="str">
        <f>_xlfn.XLOOKUP(C2086,bdd_V102[FINESS juridique],bdd_V102[[Région du FINESS juridique ]],"")</f>
        <v>LA RÉUNION</v>
      </c>
      <c r="F2086" s="1">
        <f>SUMIFS(bdd_V102[Activité combinée],bdd_V102[FINESS Géographique],A2086)</f>
        <v>1</v>
      </c>
      <c r="G2086" s="1" t="str">
        <f>_xlfn.XLOOKUP(A2086,bdd_V102[FINESS Géographique],bdd_V102[Validation prérequis SUN-ES],"")</f>
        <v>Non</v>
      </c>
    </row>
    <row r="2087" spans="1:7">
      <c r="A2087" s="1">
        <v>970466504</v>
      </c>
      <c r="B2087" t="str">
        <f>_xlfn.XLOOKUP(A2087,bdd_V102[FINESS Géographique],bdd_V102[[Raison sociale ]],"")</f>
        <v>CENTRE YLANG YLANG</v>
      </c>
      <c r="C2087" s="146">
        <f>_xlfn.XLOOKUP(A2087,bdd_V102[FINESS Géographique],bdd_V102[FINESS juridique],"")</f>
        <v>970403846</v>
      </c>
      <c r="D2087" t="str">
        <f>_xlfn.XLOOKUP(C2087,bdd_V102[FINESS juridique],bdd_V102[Raison sociale juridique],"")</f>
        <v xml:space="preserve">	SAS CRF JEANNE D'ARC</v>
      </c>
      <c r="E2087" s="1" t="str">
        <f>_xlfn.XLOOKUP(C2087,bdd_V102[FINESS juridique],bdd_V102[[Région du FINESS juridique ]],"")</f>
        <v>LA RÉUNION</v>
      </c>
      <c r="F2087" s="1">
        <f>SUMIFS(bdd_V102[Activité combinée],bdd_V102[FINESS Géographique],A2087)</f>
        <v>19112.5</v>
      </c>
      <c r="G2087" s="1" t="str">
        <f>_xlfn.XLOOKUP(A2087,bdd_V102[FINESS Géographique],bdd_V102[Validation prérequis SUN-ES],"")</f>
        <v>Oui</v>
      </c>
    </row>
    <row r="2088" spans="1:7">
      <c r="A2088" s="1">
        <v>970404018</v>
      </c>
      <c r="B2088" t="str">
        <f>_xlfn.XLOOKUP(A2088,bdd_V102[FINESS Géographique],bdd_V102[[Raison sociale ]],"")</f>
        <v>CTRE HEMODIALYSE MG DURIEUX</v>
      </c>
      <c r="C2088" s="146">
        <f>_xlfn.XLOOKUP(A2088,bdd_V102[FINESS Géographique],bdd_V102[FINESS juridique],"")</f>
        <v>970403978</v>
      </c>
      <c r="D2088" t="str">
        <f>_xlfn.XLOOKUP(C2088,bdd_V102[FINESS juridique],bdd_V102[Raison sociale juridique],"")</f>
        <v>EURL CTRE HEMODIALYSE MG DURIEUX</v>
      </c>
      <c r="E2088" s="1" t="str">
        <f>_xlfn.XLOOKUP(C2088,bdd_V102[FINESS juridique],bdd_V102[[Région du FINESS juridique ]],"")</f>
        <v>LA RÉUNION</v>
      </c>
      <c r="F2088" s="1">
        <f>SUMIFS(bdd_V102[Activité combinée],bdd_V102[FINESS Géographique],A2088)</f>
        <v>8663.5</v>
      </c>
      <c r="G2088" s="1" t="str">
        <f>_xlfn.XLOOKUP(A2088,bdd_V102[FINESS Géographique],bdd_V102[Validation prérequis SUN-ES],"")</f>
        <v>Oui</v>
      </c>
    </row>
    <row r="2089" spans="1:7">
      <c r="A2089" s="1">
        <v>970404109</v>
      </c>
      <c r="B2089" t="str">
        <f>_xlfn.XLOOKUP(A2089,bdd_V102[FINESS Géographique],bdd_V102[[Raison sociale ]],"")</f>
        <v>CLINIQUE ROBERT DEBRE</v>
      </c>
      <c r="C2089" s="146">
        <f>_xlfn.XLOOKUP(A2089,bdd_V102[FINESS Géographique],bdd_V102[FINESS juridique],"")</f>
        <v>970404059</v>
      </c>
      <c r="D2089" t="str">
        <f>_xlfn.XLOOKUP(C2089,bdd_V102[FINESS juridique],bdd_V102[Raison sociale juridique],"")</f>
        <v>SARL INSTITUT ROBERT DEBRE</v>
      </c>
      <c r="E2089" s="1" t="str">
        <f>_xlfn.XLOOKUP(C2089,bdd_V102[FINESS juridique],bdd_V102[[Région du FINESS juridique ]],"")</f>
        <v>LA RÉUNION</v>
      </c>
      <c r="F2089" s="1">
        <f>SUMIFS(bdd_V102[Activité combinée],bdd_V102[FINESS Géographique],A2089)</f>
        <v>11978</v>
      </c>
      <c r="G2089" s="1" t="str">
        <f>_xlfn.XLOOKUP(A2089,bdd_V102[FINESS Géographique],bdd_V102[Validation prérequis SUN-ES],"")</f>
        <v>Oui</v>
      </c>
    </row>
    <row r="2090" spans="1:7">
      <c r="A2090" s="1">
        <v>970404406</v>
      </c>
      <c r="B2090" t="str">
        <f>_xlfn.XLOOKUP(A2090,bdd_V102[FINESS Géographique],bdd_V102[[Raison sociale ]],"")</f>
        <v>CR SAINTE CLOTILDE</v>
      </c>
      <c r="C2090" s="146">
        <f>_xlfn.XLOOKUP(A2090,bdd_V102[FINESS Géographique],bdd_V102[FINESS juridique],"")</f>
        <v>970404380</v>
      </c>
      <c r="D2090" t="str">
        <f>_xlfn.XLOOKUP(C2090,bdd_V102[FINESS juridique],bdd_V102[Raison sociale juridique],"")</f>
        <v>SAS CR SAINTE CLOTILDE</v>
      </c>
      <c r="E2090" s="1" t="str">
        <f>_xlfn.XLOOKUP(C2090,bdd_V102[FINESS juridique],bdd_V102[[Région du FINESS juridique ]],"")</f>
        <v>LA RÉUNION</v>
      </c>
      <c r="F2090" s="1">
        <f>SUMIFS(bdd_V102[Activité combinée],bdd_V102[FINESS Géographique],A2090)</f>
        <v>25053</v>
      </c>
      <c r="G2090" s="1" t="str">
        <f>_xlfn.XLOOKUP(A2090,bdd_V102[FINESS Géographique],bdd_V102[Validation prérequis SUN-ES],"")</f>
        <v>Oui</v>
      </c>
    </row>
    <row r="2091" spans="1:7">
      <c r="A2091" s="1">
        <v>970404588</v>
      </c>
      <c r="B2091" t="str">
        <f>_xlfn.XLOOKUP(A2091,bdd_V102[FINESS Géographique],bdd_V102[[Raison sociale ]],"")</f>
        <v>CLINIQUE LES TAMARINS OUEST</v>
      </c>
      <c r="C2091" s="146">
        <f>_xlfn.XLOOKUP(A2091,bdd_V102[FINESS Géographique],bdd_V102[FINESS juridique],"")</f>
        <v>970404539</v>
      </c>
      <c r="D2091" t="str">
        <f>_xlfn.XLOOKUP(C2091,bdd_V102[FINESS juridique],bdd_V102[Raison sociale juridique],"")</f>
        <v>SASU CLINIQUE LES TAMARINS OUEST</v>
      </c>
      <c r="E2091" s="1" t="str">
        <f>_xlfn.XLOOKUP(C2091,bdd_V102[FINESS juridique],bdd_V102[[Région du FINESS juridique ]],"")</f>
        <v>LA RÉUNION</v>
      </c>
      <c r="F2091" s="1">
        <f>SUMIFS(bdd_V102[Activité combinée],bdd_V102[FINESS Géographique],A2091)</f>
        <v>24367.5</v>
      </c>
      <c r="G2091" s="1" t="str">
        <f>_xlfn.XLOOKUP(A2091,bdd_V102[FINESS Géographique],bdd_V102[Validation prérequis SUN-ES],"")</f>
        <v>Oui</v>
      </c>
    </row>
    <row r="2092" spans="1:7">
      <c r="A2092" s="1">
        <v>970404679</v>
      </c>
      <c r="B2092" t="str">
        <f>_xlfn.XLOOKUP(A2092,bdd_V102[FINESS Géographique],bdd_V102[[Raison sociale ]],"")</f>
        <v>CENTRE HORUS</v>
      </c>
      <c r="C2092" s="146">
        <f>_xlfn.XLOOKUP(A2092,bdd_V102[FINESS Géographique],bdd_V102[FINESS juridique],"")</f>
        <v>970404638</v>
      </c>
      <c r="D2092" t="str">
        <f>_xlfn.XLOOKUP(C2092,bdd_V102[FINESS juridique],bdd_V102[Raison sociale juridique],"")</f>
        <v>SARL HORUS</v>
      </c>
      <c r="E2092" s="1" t="str">
        <f>_xlfn.XLOOKUP(C2092,bdd_V102[FINESS juridique],bdd_V102[[Région du FINESS juridique ]],"")</f>
        <v>LA RÉUNION</v>
      </c>
      <c r="F2092" s="1">
        <f>SUMIFS(bdd_V102[Activité combinée],bdd_V102[FINESS Géographique],A2092)</f>
        <v>3511</v>
      </c>
      <c r="G2092" s="1" t="str">
        <f>_xlfn.XLOOKUP(A2092,bdd_V102[FINESS Géographique],bdd_V102[Validation prérequis SUN-ES],"")</f>
        <v>Oui</v>
      </c>
    </row>
    <row r="2093" spans="1:7">
      <c r="A2093" s="1">
        <v>970404844</v>
      </c>
      <c r="B2093" t="str">
        <f>_xlfn.XLOOKUP(A2093,bdd_V102[FINESS Géographique],bdd_V102[[Raison sociale ]],"")</f>
        <v>CLINIQUE SAINT VINCENT</v>
      </c>
      <c r="C2093" s="146">
        <f>_xlfn.XLOOKUP(A2093,bdd_V102[FINESS Géographique],bdd_V102[FINESS juridique],"")</f>
        <v>970404836</v>
      </c>
      <c r="D2093" t="str">
        <f>_xlfn.XLOOKUP(C2093,bdd_V102[FINESS juridique],bdd_V102[Raison sociale juridique],"")</f>
        <v>SAS CLINIQUE ST-VINCENT</v>
      </c>
      <c r="E2093" s="1" t="str">
        <f>_xlfn.XLOOKUP(C2093,bdd_V102[FINESS juridique],bdd_V102[[Région du FINESS juridique ]],"")</f>
        <v>LA RÉUNION</v>
      </c>
      <c r="F2093" s="1">
        <f>SUMIFS(bdd_V102[Activité combinée],bdd_V102[FINESS Géographique],A2093)</f>
        <v>24775</v>
      </c>
      <c r="G2093" s="1" t="str">
        <f>_xlfn.XLOOKUP(A2093,bdd_V102[FINESS Géographique],bdd_V102[Validation prérequis SUN-ES],"")</f>
        <v>Oui</v>
      </c>
    </row>
    <row r="2094" spans="1:7">
      <c r="A2094" s="1">
        <v>970405411</v>
      </c>
      <c r="B2094" t="str">
        <f>_xlfn.XLOOKUP(A2094,bdd_V102[FINESS Géographique],bdd_V102[[Raison sociale ]],"")</f>
        <v>SODIA DELPRA</v>
      </c>
      <c r="C2094" s="146">
        <f>_xlfn.XLOOKUP(A2094,bdd_V102[FINESS Géographique],bdd_V102[FINESS juridique],"")</f>
        <v>970405403</v>
      </c>
      <c r="D2094" t="str">
        <f>_xlfn.XLOOKUP(C2094,bdd_V102[FINESS juridique],bdd_V102[Raison sociale juridique],"")</f>
        <v>SAS SOCIETE DE DIALYSE</v>
      </c>
      <c r="E2094" s="1" t="str">
        <f>_xlfn.XLOOKUP(C2094,bdd_V102[FINESS juridique],bdd_V102[[Région du FINESS juridique ]],"")</f>
        <v>LA RÉUNION</v>
      </c>
      <c r="F2094" s="1">
        <f>SUMIFS(bdd_V102[Activité combinée],bdd_V102[FINESS Géographique],A2094)</f>
        <v>16949</v>
      </c>
      <c r="G2094" s="1" t="str">
        <f>_xlfn.XLOOKUP(A2094,bdd_V102[FINESS Géographique],bdd_V102[Validation prérequis SUN-ES],"")</f>
        <v>Oui</v>
      </c>
    </row>
    <row r="2095" spans="1:7">
      <c r="A2095" s="1">
        <v>970410064</v>
      </c>
      <c r="B2095" t="str">
        <f>_xlfn.XLOOKUP(A2095,bdd_V102[FINESS Géographique],bdd_V102[[Raison sociale ]],"")</f>
        <v>SODIA OASIS</v>
      </c>
      <c r="C2095" s="146">
        <f>_xlfn.XLOOKUP(A2095,bdd_V102[FINESS Géographique],bdd_V102[FINESS juridique],"")</f>
        <v>970405403</v>
      </c>
      <c r="D2095" t="str">
        <f>_xlfn.XLOOKUP(C2095,bdd_V102[FINESS juridique],bdd_V102[Raison sociale juridique],"")</f>
        <v>SAS SOCIETE DE DIALYSE</v>
      </c>
      <c r="E2095" s="1" t="str">
        <f>_xlfn.XLOOKUP(C2095,bdd_V102[FINESS juridique],bdd_V102[[Région du FINESS juridique ]],"")</f>
        <v>LA RÉUNION</v>
      </c>
      <c r="F2095" s="1">
        <f>SUMIFS(bdd_V102[Activité combinée],bdd_V102[FINESS Géographique],A2095)</f>
        <v>15585.5</v>
      </c>
      <c r="G2095" s="1" t="str">
        <f>_xlfn.XLOOKUP(A2095,bdd_V102[FINESS Géographique],bdd_V102[Validation prérequis SUN-ES],"")</f>
        <v>Non</v>
      </c>
    </row>
    <row r="2096" spans="1:7">
      <c r="A2096" s="1">
        <v>970405726</v>
      </c>
      <c r="B2096" t="str">
        <f>_xlfn.XLOOKUP(A2096,bdd_V102[FINESS Géographique],bdd_V102[[Raison sociale ]],"")</f>
        <v>CLINIQUE BETHESDA</v>
      </c>
      <c r="C2096" s="146">
        <f>_xlfn.XLOOKUP(A2096,bdd_V102[FINESS Géographique],bdd_V102[FINESS juridique],"")</f>
        <v>970405718</v>
      </c>
      <c r="D2096" t="str">
        <f>_xlfn.XLOOKUP(C2096,bdd_V102[FINESS juridique],bdd_V102[Raison sociale juridique],"")</f>
        <v>SAS BETHESDA</v>
      </c>
      <c r="E2096" s="1" t="str">
        <f>_xlfn.XLOOKUP(C2096,bdd_V102[FINESS juridique],bdd_V102[[Région du FINESS juridique ]],"")</f>
        <v>LA RÉUNION</v>
      </c>
      <c r="F2096" s="1">
        <f>SUMIFS(bdd_V102[Activité combinée],bdd_V102[FINESS Géographique],A2096)</f>
        <v>17825</v>
      </c>
      <c r="G2096" s="1" t="str">
        <f>_xlfn.XLOOKUP(A2096,bdd_V102[FINESS Géographique],bdd_V102[Validation prérequis SUN-ES],"")</f>
        <v>Oui</v>
      </c>
    </row>
    <row r="2097" spans="1:7">
      <c r="A2097" s="1">
        <v>970406203</v>
      </c>
      <c r="B2097" t="str">
        <f>_xlfn.XLOOKUP(A2097,bdd_V102[FINESS Géographique],bdd_V102[[Raison sociale ]],"")</f>
        <v>CLINIQUE DE LA PAIX</v>
      </c>
      <c r="C2097" s="146">
        <f>_xlfn.XLOOKUP(A2097,bdd_V102[FINESS Géographique],bdd_V102[FINESS juridique],"")</f>
        <v>970406195</v>
      </c>
      <c r="D2097" t="str">
        <f>_xlfn.XLOOKUP(C2097,bdd_V102[FINESS juridique],bdd_V102[Raison sociale juridique],"")</f>
        <v>SAS CLINIQUE DE LA PAIX</v>
      </c>
      <c r="E2097" s="1" t="str">
        <f>_xlfn.XLOOKUP(C2097,bdd_V102[FINESS juridique],bdd_V102[[Région du FINESS juridique ]],"")</f>
        <v>LA RÉUNION</v>
      </c>
      <c r="F2097" s="1">
        <f>SUMIFS(bdd_V102[Activité combinée],bdd_V102[FINESS Géographique],A2097)</f>
        <v>18157.5</v>
      </c>
      <c r="G2097" s="1" t="str">
        <f>_xlfn.XLOOKUP(A2097,bdd_V102[FINESS Géographique],bdd_V102[Validation prérequis SUN-ES],"")</f>
        <v>Oui</v>
      </c>
    </row>
    <row r="2098" spans="1:7">
      <c r="A2098" s="1">
        <v>970406245</v>
      </c>
      <c r="B2098" t="str">
        <f>_xlfn.XLOOKUP(A2098,bdd_V102[FINESS Géographique],bdd_V102[[Raison sociale ]],"")</f>
        <v>CLINIQUE DE SAINT JOSEPH</v>
      </c>
      <c r="C2098" s="146">
        <f>_xlfn.XLOOKUP(A2098,bdd_V102[FINESS Géographique],bdd_V102[FINESS juridique],"")</f>
        <v>970406237</v>
      </c>
      <c r="D2098" t="str">
        <f>_xlfn.XLOOKUP(C2098,bdd_V102[FINESS juridique],bdd_V102[Raison sociale juridique],"")</f>
        <v>SARL CLINIQUE DE ST-JOSEPH</v>
      </c>
      <c r="E2098" s="1" t="str">
        <f>_xlfn.XLOOKUP(C2098,bdd_V102[FINESS juridique],bdd_V102[[Région du FINESS juridique ]],"")</f>
        <v>LA RÉUNION</v>
      </c>
      <c r="F2098" s="1">
        <f>SUMIFS(bdd_V102[Activité combinée],bdd_V102[FINESS Géographique],A2098)</f>
        <v>22191</v>
      </c>
      <c r="G2098" s="1" t="str">
        <f>_xlfn.XLOOKUP(A2098,bdd_V102[FINESS Géographique],bdd_V102[Validation prérequis SUN-ES],"")</f>
        <v>Oui</v>
      </c>
    </row>
    <row r="2099" spans="1:7">
      <c r="A2099" s="1">
        <v>980500763</v>
      </c>
      <c r="B2099" t="str">
        <f>_xlfn.XLOOKUP(A2099,bdd_V102[FINESS Géographique],bdd_V102[[Raison sociale ]],"")</f>
        <v>CENTRE LOURD MAMOUDZOU</v>
      </c>
      <c r="C2099" s="146">
        <f>_xlfn.XLOOKUP(A2099,bdd_V102[FINESS Géographique],bdd_V102[FINESS juridique],"")</f>
        <v>970407250</v>
      </c>
      <c r="D2099" t="str">
        <f>_xlfn.XLOOKUP(C2099,bdd_V102[FINESS juridique],bdd_V102[Raison sociale juridique],"")</f>
        <v>SAS MAYDIA</v>
      </c>
      <c r="E2099" s="1" t="str">
        <f>_xlfn.XLOOKUP(C2099,bdd_V102[FINESS juridique],bdd_V102[[Région du FINESS juridique ]],"")</f>
        <v>LA RÉUNION</v>
      </c>
      <c r="F2099" s="1">
        <f>SUMIFS(bdd_V102[Activité combinée],bdd_V102[FINESS Géographique],A2099)</f>
        <v>4568.5</v>
      </c>
      <c r="G2099" s="1" t="str">
        <f>_xlfn.XLOOKUP(A2099,bdd_V102[FINESS Géographique],bdd_V102[Validation prérequis SUN-ES],"")</f>
        <v>Oui</v>
      </c>
    </row>
    <row r="2100" spans="1:7">
      <c r="A2100" s="1">
        <v>980500920</v>
      </c>
      <c r="B2100" t="str">
        <f>_xlfn.XLOOKUP(A2100,bdd_V102[FINESS Géographique],bdd_V102[[Raison sociale ]],"")</f>
        <v>UDM - UAD KAWENI</v>
      </c>
      <c r="C2100" s="146">
        <f>_xlfn.XLOOKUP(A2100,bdd_V102[FINESS Géographique],bdd_V102[FINESS juridique],"")</f>
        <v>970407250</v>
      </c>
      <c r="D2100" t="str">
        <f>_xlfn.XLOOKUP(C2100,bdd_V102[FINESS juridique],bdd_V102[Raison sociale juridique],"")</f>
        <v>SAS MAYDIA</v>
      </c>
      <c r="E2100" s="1" t="str">
        <f>_xlfn.XLOOKUP(C2100,bdd_V102[FINESS juridique],bdd_V102[[Région du FINESS juridique ]],"")</f>
        <v>LA RÉUNION</v>
      </c>
      <c r="F2100" s="1">
        <f>SUMIFS(bdd_V102[Activité combinée],bdd_V102[FINESS Géographique],A2100)</f>
        <v>4129.5</v>
      </c>
      <c r="G2100" s="1" t="str">
        <f>_xlfn.XLOOKUP(A2100,bdd_V102[FINESS Géographique],bdd_V102[Validation prérequis SUN-ES],"")</f>
        <v>Non</v>
      </c>
    </row>
    <row r="2101" spans="1:7">
      <c r="A2101" s="1">
        <v>970408753</v>
      </c>
      <c r="B2101" t="str">
        <f>_xlfn.XLOOKUP(A2101,bdd_V102[FINESS Géographique],bdd_V102[[Raison sociale ]],"")</f>
        <v>CLINIQUE LES FLAMBOYANTS SUD</v>
      </c>
      <c r="C2101" s="146">
        <f>_xlfn.XLOOKUP(A2101,bdd_V102[FINESS Géographique],bdd_V102[FINESS juridique],"")</f>
        <v>970408746</v>
      </c>
      <c r="D2101" t="str">
        <f>_xlfn.XLOOKUP(C2101,bdd_V102[FINESS juridique],bdd_V102[Raison sociale juridique],"")</f>
        <v>SAS CLINIQUE LES FLAMBOYANTS SUD</v>
      </c>
      <c r="E2101" s="1" t="str">
        <f>_xlfn.XLOOKUP(C2101,bdd_V102[FINESS juridique],bdd_V102[[Région du FINESS juridique ]],"")</f>
        <v>LA RÉUNION</v>
      </c>
      <c r="F2101" s="1">
        <f>SUMIFS(bdd_V102[Activité combinée],bdd_V102[FINESS Géographique],A2101)</f>
        <v>22318.75</v>
      </c>
      <c r="G2101" s="1" t="str">
        <f>_xlfn.XLOOKUP(A2101,bdd_V102[FINESS Géographique],bdd_V102[Validation prérequis SUN-ES],"")</f>
        <v>Oui</v>
      </c>
    </row>
    <row r="2102" spans="1:7">
      <c r="A2102" s="1">
        <v>970409470</v>
      </c>
      <c r="B2102" t="str">
        <f>_xlfn.XLOOKUP(A2102,bdd_V102[FINESS Géographique],bdd_V102[[Raison sociale ]],"")</f>
        <v>LE VETYVER</v>
      </c>
      <c r="C2102" s="146">
        <f>_xlfn.XLOOKUP(A2102,bdd_V102[FINESS Géographique],bdd_V102[FINESS juridique],"")</f>
        <v>970409462</v>
      </c>
      <c r="D2102" t="str">
        <f>_xlfn.XLOOKUP(C2102,bdd_V102[FINESS juridique],bdd_V102[Raison sociale juridique],"")</f>
        <v>SAS LE VETYVER</v>
      </c>
      <c r="E2102" s="1" t="str">
        <f>_xlfn.XLOOKUP(C2102,bdd_V102[FINESS juridique],bdd_V102[[Région du FINESS juridique ]],"")</f>
        <v>LA RÉUNION</v>
      </c>
      <c r="F2102" s="1">
        <f>SUMIFS(bdd_V102[Activité combinée],bdd_V102[FINESS Géographique],A2102)</f>
        <v>1238</v>
      </c>
      <c r="G2102" s="1" t="str">
        <f>_xlfn.XLOOKUP(A2102,bdd_V102[FINESS Géographique],bdd_V102[Validation prérequis SUN-ES],"")</f>
        <v>Oui</v>
      </c>
    </row>
    <row r="2103" spans="1:7">
      <c r="A2103" s="1">
        <v>970410528</v>
      </c>
      <c r="B2103" t="str">
        <f>_xlfn.XLOOKUP(A2103,bdd_V102[FINESS Géographique],bdd_V102[[Raison sociale ]],"")</f>
        <v>CLINIQUE LES TAMARINS SUD</v>
      </c>
      <c r="C2103" s="146">
        <f>_xlfn.XLOOKUP(A2103,bdd_V102[FINESS Géographique],bdd_V102[FINESS juridique],"")</f>
        <v>970410510</v>
      </c>
      <c r="D2103" t="str">
        <f>_xlfn.XLOOKUP(C2103,bdd_V102[FINESS juridique],bdd_V102[Raison sociale juridique],"")</f>
        <v>SAS CLINIQUE LES TAMARINS SUD</v>
      </c>
      <c r="E2103" s="1" t="str">
        <f>_xlfn.XLOOKUP(C2103,bdd_V102[FINESS juridique],bdd_V102[[Région du FINESS juridique ]],"")</f>
        <v>LA RÉUNION</v>
      </c>
      <c r="F2103" s="1">
        <f>SUMIFS(bdd_V102[Activité combinée],bdd_V102[FINESS Géographique],A2103)</f>
        <v>25310.5</v>
      </c>
      <c r="G2103" s="1" t="str">
        <f>_xlfn.XLOOKUP(A2103,bdd_V102[FINESS Géographique],bdd_V102[Validation prérequis SUN-ES],"")</f>
        <v>Oui</v>
      </c>
    </row>
    <row r="2104" spans="1:7">
      <c r="A2104" s="1">
        <v>970411054</v>
      </c>
      <c r="B2104" t="str">
        <f>_xlfn.XLOOKUP(A2104,bdd_V102[FINESS Géographique],bdd_V102[[Raison sociale ]],"")</f>
        <v>CLINIQUE LES FLAMBOYANTS EST</v>
      </c>
      <c r="C2104" s="146">
        <f>_xlfn.XLOOKUP(A2104,bdd_V102[FINESS Géographique],bdd_V102[FINESS juridique],"")</f>
        <v>970411047</v>
      </c>
      <c r="D2104" t="str">
        <f>_xlfn.XLOOKUP(C2104,bdd_V102[FINESS juridique],bdd_V102[Raison sociale juridique],"")</f>
        <v>SARL CLINIQUE LES FLAMBOYANTS EST</v>
      </c>
      <c r="E2104" s="1" t="str">
        <f>_xlfn.XLOOKUP(C2104,bdd_V102[FINESS juridique],bdd_V102[[Région du FINESS juridique ]],"")</f>
        <v>LA RÉUNION</v>
      </c>
      <c r="F2104" s="1">
        <f>SUMIFS(bdd_V102[Activité combinée],bdd_V102[FINESS Géographique],A2104)</f>
        <v>1</v>
      </c>
      <c r="G2104" s="1" t="str">
        <f>_xlfn.XLOOKUP(A2104,bdd_V102[FINESS Géographique],bdd_V102[Validation prérequis SUN-ES],"")</f>
        <v>Non</v>
      </c>
    </row>
    <row r="2105" spans="1:7">
      <c r="A2105" s="1">
        <v>970411989</v>
      </c>
      <c r="B2105" t="str">
        <f>_xlfn.XLOOKUP(A2105,bdd_V102[FINESS Géographique],bdd_V102[[Raison sociale ]],"")</f>
        <v>GCS CENTRE DE DIALYSE OUEST REUNION</v>
      </c>
      <c r="C2105" s="146">
        <f>_xlfn.XLOOKUP(A2105,bdd_V102[FINESS Géographique],bdd_V102[FINESS juridique],"")</f>
        <v>970411971</v>
      </c>
      <c r="D2105" t="str">
        <f>_xlfn.XLOOKUP(C2105,bdd_V102[FINESS juridique],bdd_V102[Raison sociale juridique],"")</f>
        <v xml:space="preserve">	GCS CENTRE DE DIALYSE OUEST REUNION</v>
      </c>
      <c r="E2105" s="1" t="str">
        <f>_xlfn.XLOOKUP(C2105,bdd_V102[FINESS juridique],bdd_V102[[Région du FINESS juridique ]],"")</f>
        <v>LA RÉUNION</v>
      </c>
      <c r="F2105" s="1">
        <f>SUMIFS(bdd_V102[Activité combinée],bdd_V102[FINESS Géographique],A2105)</f>
        <v>2247.5</v>
      </c>
      <c r="G2105" s="1" t="str">
        <f>_xlfn.XLOOKUP(A2105,bdd_V102[FINESS Géographique],bdd_V102[Validation prérequis SUN-ES],"")</f>
        <v>Non</v>
      </c>
    </row>
    <row r="2106" spans="1:7">
      <c r="A2106" s="1">
        <v>970423000</v>
      </c>
      <c r="B2106" t="str">
        <f>_xlfn.XLOOKUP(A2106,bdd_V102[FINESS Géographique],bdd_V102[[Raison sociale ]],"")</f>
        <v>HOPITAL D'ENFANTS</v>
      </c>
      <c r="C2106" s="146">
        <f>_xlfn.XLOOKUP(A2106,bdd_V102[FINESS Géographique],bdd_V102[FINESS juridique],"")</f>
        <v>970430906</v>
      </c>
      <c r="D2106" t="str">
        <f>_xlfn.XLOOKUP(C2106,bdd_V102[FINESS juridique],bdd_V102[Raison sociale juridique],"")</f>
        <v>ASFA</v>
      </c>
      <c r="E2106" s="1" t="str">
        <f>_xlfn.XLOOKUP(C2106,bdd_V102[FINESS juridique],bdd_V102[[Région du FINESS juridique ]],"")</f>
        <v>LA RÉUNION</v>
      </c>
      <c r="F2106" s="1">
        <f>SUMIFS(bdd_V102[Activité combinée],bdd_V102[FINESS Géographique],A2106)</f>
        <v>8432.5</v>
      </c>
      <c r="G2106" s="1" t="str">
        <f>_xlfn.XLOOKUP(A2106,bdd_V102[FINESS Géographique],bdd_V102[Validation prérequis SUN-ES],"")</f>
        <v>Oui</v>
      </c>
    </row>
    <row r="2107" spans="1:7">
      <c r="A2107" s="1">
        <v>970404158</v>
      </c>
      <c r="B2107" t="str">
        <f>_xlfn.XLOOKUP(A2107,bdd_V102[FINESS Géographique],bdd_V102[[Raison sociale ]],"")</f>
        <v>CENTRE-UDM-UAD (ST BENOIT) - AURAR</v>
      </c>
      <c r="C2107" s="146">
        <f>_xlfn.XLOOKUP(A2107,bdd_V102[FINESS Géographique],bdd_V102[FINESS juridique],"")</f>
        <v>970463592</v>
      </c>
      <c r="D2107" t="str">
        <f>_xlfn.XLOOKUP(C2107,bdd_V102[FINESS juridique],bdd_V102[Raison sociale juridique],"")</f>
        <v>AURAR</v>
      </c>
      <c r="E2107" s="1" t="str">
        <f>_xlfn.XLOOKUP(C2107,bdd_V102[FINESS juridique],bdd_V102[[Région du FINESS juridique ]],"")</f>
        <v>LA RÉUNION</v>
      </c>
      <c r="F2107" s="1">
        <f>SUMIFS(bdd_V102[Activité combinée],bdd_V102[FINESS Géographique],A2107)</f>
        <v>7314</v>
      </c>
      <c r="G2107" s="1" t="str">
        <f>_xlfn.XLOOKUP(A2107,bdd_V102[FINESS Géographique],bdd_V102[Validation prérequis SUN-ES],"")</f>
        <v>Non</v>
      </c>
    </row>
    <row r="2108" spans="1:7">
      <c r="A2108" s="1">
        <v>970405064</v>
      </c>
      <c r="B2108" t="str">
        <f>_xlfn.XLOOKUP(A2108,bdd_V102[FINESS Géographique],bdd_V102[[Raison sociale ]],"")</f>
        <v>CENTRE (ST PIERRE/U1) - AURAR</v>
      </c>
      <c r="C2108" s="146">
        <f>_xlfn.XLOOKUP(A2108,bdd_V102[FINESS Géographique],bdd_V102[FINESS juridique],"")</f>
        <v>970463592</v>
      </c>
      <c r="D2108" t="str">
        <f>_xlfn.XLOOKUP(C2108,bdd_V102[FINESS juridique],bdd_V102[Raison sociale juridique],"")</f>
        <v>AURAR</v>
      </c>
      <c r="E2108" s="1" t="str">
        <f>_xlfn.XLOOKUP(C2108,bdd_V102[FINESS juridique],bdd_V102[[Région du FINESS juridique ]],"")</f>
        <v>LA RÉUNION</v>
      </c>
      <c r="F2108" s="1">
        <f>SUMIFS(bdd_V102[Activité combinée],bdd_V102[FINESS Géographique],A2108)</f>
        <v>8722</v>
      </c>
      <c r="G2108" s="1" t="str">
        <f>_xlfn.XLOOKUP(A2108,bdd_V102[FINESS Géographique],bdd_V102[Validation prérequis SUN-ES],"")</f>
        <v>Non</v>
      </c>
    </row>
    <row r="2109" spans="1:7">
      <c r="A2109" s="1">
        <v>970405650</v>
      </c>
      <c r="B2109" t="str">
        <f>_xlfn.XLOOKUP(A2109,bdd_V102[FINESS Géographique],bdd_V102[[Raison sociale ]],"")</f>
        <v>CLINIQUE OMEGA</v>
      </c>
      <c r="C2109" s="146">
        <f>_xlfn.XLOOKUP(A2109,bdd_V102[FINESS Géographique],bdd_V102[FINESS juridique],"")</f>
        <v>970463592</v>
      </c>
      <c r="D2109" t="str">
        <f>_xlfn.XLOOKUP(C2109,bdd_V102[FINESS juridique],bdd_V102[Raison sociale juridique],"")</f>
        <v>AURAR</v>
      </c>
      <c r="E2109" s="1" t="str">
        <f>_xlfn.XLOOKUP(C2109,bdd_V102[FINESS juridique],bdd_V102[[Région du FINESS juridique ]],"")</f>
        <v>LA RÉUNION</v>
      </c>
      <c r="F2109" s="1">
        <f>SUMIFS(bdd_V102[Activité combinée],bdd_V102[FINESS Géographique],A2109)</f>
        <v>4032</v>
      </c>
      <c r="G2109" s="1" t="str">
        <f>_xlfn.XLOOKUP(A2109,bdd_V102[FINESS Géographique],bdd_V102[Validation prérequis SUN-ES],"")</f>
        <v>Oui</v>
      </c>
    </row>
    <row r="2110" spans="1:7">
      <c r="A2110" s="1">
        <v>970403119</v>
      </c>
      <c r="B2110" t="str">
        <f>_xlfn.XLOOKUP(A2110,bdd_V102[FINESS Géographique],bdd_V102[[Raison sociale ]],"")</f>
        <v>HAD SUD (ST PIERRE) ASDR</v>
      </c>
      <c r="C2110" s="146">
        <f>_xlfn.XLOOKUP(A2110,bdd_V102[FINESS Géographique],bdd_V102[FINESS juridique],"")</f>
        <v>970463600</v>
      </c>
      <c r="D2110" t="str">
        <f>_xlfn.XLOOKUP(C2110,bdd_V102[FINESS juridique],bdd_V102[Raison sociale juridique],"")</f>
        <v>ASDR</v>
      </c>
      <c r="E2110" s="1" t="str">
        <f>_xlfn.XLOOKUP(C2110,bdd_V102[FINESS juridique],bdd_V102[[Région du FINESS juridique ]],"")</f>
        <v>LA RÉUNION</v>
      </c>
      <c r="F2110" s="1">
        <f>SUMIFS(bdd_V102[Activité combinée],bdd_V102[FINESS Géographique],A2110)</f>
        <v>8712.5</v>
      </c>
      <c r="G2110" s="1" t="str">
        <f>_xlfn.XLOOKUP(A2110,bdd_V102[FINESS Géographique],bdd_V102[Validation prérequis SUN-ES],"")</f>
        <v>Oui</v>
      </c>
    </row>
    <row r="2111" spans="1:7">
      <c r="A2111" s="1">
        <v>970404851</v>
      </c>
      <c r="B2111" t="str">
        <f>_xlfn.XLOOKUP(A2111,bdd_V102[FINESS Géographique],bdd_V102[[Raison sociale ]],"")</f>
        <v>HAD EST (ST-ANDRE) ASDR</v>
      </c>
      <c r="C2111" s="146">
        <f>_xlfn.XLOOKUP(A2111,bdd_V102[FINESS Géographique],bdd_V102[FINESS juridique],"")</f>
        <v>970463600</v>
      </c>
      <c r="D2111" t="str">
        <f>_xlfn.XLOOKUP(C2111,bdd_V102[FINESS juridique],bdd_V102[Raison sociale juridique],"")</f>
        <v>ASDR</v>
      </c>
      <c r="E2111" s="1" t="str">
        <f>_xlfn.XLOOKUP(C2111,bdd_V102[FINESS juridique],bdd_V102[[Région du FINESS juridique ]],"")</f>
        <v>LA RÉUNION</v>
      </c>
      <c r="F2111" s="1">
        <f>SUMIFS(bdd_V102[Activité combinée],bdd_V102[FINESS Géographique],A2111)</f>
        <v>9209</v>
      </c>
      <c r="G2111" s="1" t="str">
        <f>_xlfn.XLOOKUP(A2111,bdd_V102[FINESS Géographique],bdd_V102[Validation prérequis SUN-ES],"")</f>
        <v>Oui</v>
      </c>
    </row>
    <row r="2112" spans="1:7">
      <c r="A2112" s="1">
        <v>970406625</v>
      </c>
      <c r="B2112" t="str">
        <f>_xlfn.XLOOKUP(A2112,bdd_V102[FINESS Géographique],bdd_V102[[Raison sociale ]],"")</f>
        <v>HAD OUEST (LA POSSESSION) ASDR</v>
      </c>
      <c r="C2112" s="146">
        <f>_xlfn.XLOOKUP(A2112,bdd_V102[FINESS Géographique],bdd_V102[FINESS juridique],"")</f>
        <v>970463600</v>
      </c>
      <c r="D2112" t="str">
        <f>_xlfn.XLOOKUP(C2112,bdd_V102[FINESS juridique],bdd_V102[Raison sociale juridique],"")</f>
        <v>ASDR</v>
      </c>
      <c r="E2112" s="1" t="str">
        <f>_xlfn.XLOOKUP(C2112,bdd_V102[FINESS juridique],bdd_V102[[Région du FINESS juridique ]],"")</f>
        <v>LA RÉUNION</v>
      </c>
      <c r="F2112" s="1">
        <f>SUMIFS(bdd_V102[Activité combinée],bdd_V102[FINESS Géographique],A2112)</f>
        <v>7356.5</v>
      </c>
      <c r="G2112" s="1" t="str">
        <f>_xlfn.XLOOKUP(A2112,bdd_V102[FINESS Géographique],bdd_V102[Validation prérequis SUN-ES],"")</f>
        <v>Oui</v>
      </c>
    </row>
    <row r="2113" spans="1:7">
      <c r="A2113" s="1">
        <v>970410783</v>
      </c>
      <c r="B2113" t="str">
        <f>_xlfn.XLOOKUP(A2113,bdd_V102[FINESS Géographique],bdd_V102[[Raison sociale ]],"")</f>
        <v>HAD NORD (STE CLOTILDE) ASDR</v>
      </c>
      <c r="C2113" s="146">
        <f>_xlfn.XLOOKUP(A2113,bdd_V102[FINESS Géographique],bdd_V102[FINESS juridique],"")</f>
        <v>970463600</v>
      </c>
      <c r="D2113" t="str">
        <f>_xlfn.XLOOKUP(C2113,bdd_V102[FINESS juridique],bdd_V102[Raison sociale juridique],"")</f>
        <v>ASDR</v>
      </c>
      <c r="E2113" s="1" t="str">
        <f>_xlfn.XLOOKUP(C2113,bdd_V102[FINESS juridique],bdd_V102[[Région du FINESS juridique ]],"")</f>
        <v>LA RÉUNION</v>
      </c>
      <c r="F2113" s="1">
        <f>SUMIFS(bdd_V102[Activité combinée],bdd_V102[FINESS Géographique],A2113)</f>
        <v>7525</v>
      </c>
      <c r="G2113" s="1" t="str">
        <f>_xlfn.XLOOKUP(A2113,bdd_V102[FINESS Géographique],bdd_V102[Validation prérequis SUN-ES],"")</f>
        <v>Oui</v>
      </c>
    </row>
    <row r="2114" spans="1:7">
      <c r="A2114" s="1">
        <v>970467155</v>
      </c>
      <c r="B2114" t="str">
        <f>_xlfn.XLOOKUP(A2114,bdd_V102[FINESS Géographique],bdd_V102[[Raison sociale ]],"")</f>
        <v>CLINIQUE LES FLAMBOYANTS OUEST</v>
      </c>
      <c r="C2114" s="146">
        <f>_xlfn.XLOOKUP(A2114,bdd_V102[FINESS Géographique],bdd_V102[FINESS juridique],"")</f>
        <v>970467148</v>
      </c>
      <c r="D2114" t="str">
        <f>_xlfn.XLOOKUP(C2114,bdd_V102[FINESS juridique],bdd_V102[Raison sociale juridique],"")</f>
        <v>SAS CLINIQUE LES FLAMBOYANTS OUEST</v>
      </c>
      <c r="E2114" s="1" t="str">
        <f>_xlfn.XLOOKUP(C2114,bdd_V102[FINESS juridique],bdd_V102[[Région du FINESS juridique ]],"")</f>
        <v>LA RÉUNION</v>
      </c>
      <c r="F2114" s="1">
        <f>SUMIFS(bdd_V102[Activité combinée],bdd_V102[FINESS Géographique],A2114)</f>
        <v>26420.75</v>
      </c>
      <c r="G2114" s="1" t="str">
        <f>_xlfn.XLOOKUP(A2114,bdd_V102[FINESS Géographique],bdd_V102[Validation prérequis SUN-ES],"")</f>
        <v>Oui</v>
      </c>
    </row>
    <row r="2115" spans="1:7">
      <c r="A2115" s="1">
        <v>980502298</v>
      </c>
      <c r="B2115" t="str">
        <f>_xlfn.XLOOKUP(A2115,bdd_V102[FINESS Géographique],bdd_V102[[Raison sociale ]],"")</f>
        <v>SAS MDZHADE</v>
      </c>
      <c r="C2115" s="146">
        <f>_xlfn.XLOOKUP(A2115,bdd_V102[FINESS Géographique],bdd_V102[FINESS juridique],"")</f>
        <v>980502280</v>
      </c>
      <c r="D2115" t="str">
        <f>_xlfn.XLOOKUP(C2115,bdd_V102[FINESS juridique],bdd_V102[Raison sociale juridique],"")</f>
        <v>SAS MDZHADE</v>
      </c>
      <c r="E2115" s="1" t="str">
        <f>_xlfn.XLOOKUP(C2115,bdd_V102[FINESS juridique],bdd_V102[[Région du FINESS juridique ]],"")</f>
        <v>MAYOTTE</v>
      </c>
      <c r="F2115" s="1">
        <f>SUMIFS(bdd_V102[Activité combinée],bdd_V102[FINESS Géographique],A2115)</f>
        <v>1830</v>
      </c>
      <c r="G2115" s="1" t="str">
        <f>_xlfn.XLOOKUP(A2115,bdd_V102[FINESS Géographique],bdd_V102[Validation prérequis SUN-ES],"")</f>
        <v>Non</v>
      </c>
    </row>
    <row r="2116" spans="1:7">
      <c r="A2116" s="1" t="str">
        <v>2A0000030</v>
      </c>
      <c r="B2116" t="str">
        <f>_xlfn.XLOOKUP(A2116,bdd_V102[FINESS Géographique],bdd_V102[[Raison sociale ]],"")</f>
        <v>CRF ET MAISON DE REPOS DU FINOSELLO</v>
      </c>
      <c r="C2116" s="146" t="str">
        <f>_xlfn.XLOOKUP(A2116,bdd_V102[FINESS Géographique],bdd_V102[FINESS juridique],"")</f>
        <v>2A0000048</v>
      </c>
      <c r="D2116" t="str">
        <f>_xlfn.XLOOKUP(C2116,bdd_V102[FINESS juridique],bdd_V102[Raison sociale juridique],"")</f>
        <v>SOCIETE ANONYME DU FINOSELLO</v>
      </c>
      <c r="E2116" s="1" t="str">
        <f>_xlfn.XLOOKUP(C2116,bdd_V102[FINESS juridique],bdd_V102[[Région du FINESS juridique ]],"")</f>
        <v>CORSE</v>
      </c>
      <c r="F2116" s="1">
        <f>SUMIFS(bdd_V102[Activité combinée],bdd_V102[FINESS Géographique],A2116)</f>
        <v>35167.5</v>
      </c>
      <c r="G2116" s="1" t="str">
        <f>_xlfn.XLOOKUP(A2116,bdd_V102[FINESS Géographique],bdd_V102[Validation prérequis SUN-ES],"")</f>
        <v>Oui</v>
      </c>
    </row>
    <row r="2117" spans="1:7">
      <c r="A2117" s="1" t="str">
        <v>2A0000139</v>
      </c>
      <c r="B2117" t="str">
        <f>_xlfn.XLOOKUP(A2117,bdd_V102[FINESS Géographique],bdd_V102[[Raison sociale ]],"")</f>
        <v>CLINISUD</v>
      </c>
      <c r="C2117" s="146" t="str">
        <f>_xlfn.XLOOKUP(A2117,bdd_V102[FINESS Géographique],bdd_V102[FINESS juridique],"")</f>
        <v>2A0000063</v>
      </c>
      <c r="D2117" t="str">
        <f>_xlfn.XLOOKUP(C2117,bdd_V102[FINESS juridique],bdd_V102[Raison sociale juridique],"")</f>
        <v>SA CLINIQUES D'AJACCIO</v>
      </c>
      <c r="E2117" s="1" t="str">
        <f>_xlfn.XLOOKUP(C2117,bdd_V102[FINESS juridique],bdd_V102[[Région du FINESS juridique ]],"")</f>
        <v>CORSE</v>
      </c>
      <c r="F2117" s="1">
        <f>SUMIFS(bdd_V102[Activité combinée],bdd_V102[FINESS Géographique],A2117)</f>
        <v>33061</v>
      </c>
      <c r="G2117" s="1" t="str">
        <f>_xlfn.XLOOKUP(A2117,bdd_V102[FINESS Géographique],bdd_V102[Validation prérequis SUN-ES],"")</f>
        <v>Oui</v>
      </c>
    </row>
    <row r="2118" spans="1:7">
      <c r="A2118" s="1" t="str">
        <v>2A0000154</v>
      </c>
      <c r="B2118" t="str">
        <f>_xlfn.XLOOKUP(A2118,bdd_V102[FINESS Géographique],bdd_V102[[Raison sociale ]],"")</f>
        <v>CLINIQUE DU SUD DE LA CORSE</v>
      </c>
      <c r="C2118" s="146" t="str">
        <f>_xlfn.XLOOKUP(A2118,bdd_V102[FINESS Géographique],bdd_V102[FINESS juridique],"")</f>
        <v>2A0000204</v>
      </c>
      <c r="D2118" t="str">
        <f>_xlfn.XLOOKUP(C2118,bdd_V102[FINESS juridique],bdd_V102[Raison sociale juridique],"")</f>
        <v>SA DE L OSPEDALE</v>
      </c>
      <c r="E2118" s="1" t="str">
        <f>_xlfn.XLOOKUP(C2118,bdd_V102[FINESS juridique],bdd_V102[[Région du FINESS juridique ]],"")</f>
        <v>CORSE</v>
      </c>
      <c r="F2118" s="1">
        <f>SUMIFS(bdd_V102[Activité combinée],bdd_V102[FINESS Géographique],A2118)</f>
        <v>21425</v>
      </c>
      <c r="G2118" s="1" t="str">
        <f>_xlfn.XLOOKUP(A2118,bdd_V102[FINESS Géographique],bdd_V102[Validation prérequis SUN-ES],"")</f>
        <v>Oui</v>
      </c>
    </row>
    <row r="2119" spans="1:7">
      <c r="A2119" s="1" t="str">
        <v>2A0000261</v>
      </c>
      <c r="B2119" t="str">
        <f>_xlfn.XLOOKUP(A2119,bdd_V102[FINESS Géographique],bdd_V102[[Raison sociale ]],"")</f>
        <v>CENTRE REPOS CONVALESCENCE</v>
      </c>
      <c r="C2119" s="146" t="str">
        <f>_xlfn.XLOOKUP(A2119,bdd_V102[FINESS Géographique],bdd_V102[FINESS juridique],"")</f>
        <v>2A0000279</v>
      </c>
      <c r="D2119" t="str">
        <f>_xlfn.XLOOKUP(C2119,bdd_V102[FINESS juridique],bdd_V102[Raison sociale juridique],"")</f>
        <v>SARL  ILE DE BEAUTE</v>
      </c>
      <c r="E2119" s="1" t="str">
        <f>_xlfn.XLOOKUP(C2119,bdd_V102[FINESS juridique],bdd_V102[[Région du FINESS juridique ]],"")</f>
        <v>CORSE</v>
      </c>
      <c r="F2119" s="1">
        <f>SUMIFS(bdd_V102[Activité combinée],bdd_V102[FINESS Géographique],A2119)</f>
        <v>12683</v>
      </c>
      <c r="G2119" s="1" t="str">
        <f>_xlfn.XLOOKUP(A2119,bdd_V102[FINESS Géographique],bdd_V102[Validation prérequis SUN-ES],"")</f>
        <v>Oui</v>
      </c>
    </row>
    <row r="2120" spans="1:7">
      <c r="A2120" s="1" t="str">
        <v>2A0002051</v>
      </c>
      <c r="B2120" t="str">
        <f>_xlfn.XLOOKUP(A2120,bdd_V102[FINESS Géographique],bdd_V102[[Raison sociale ]],"")</f>
        <v>CRF LES MOLINI</v>
      </c>
      <c r="C2120" s="146" t="str">
        <f>_xlfn.XLOOKUP(A2120,bdd_V102[FINESS Géographique],bdd_V102[FINESS juridique],"")</f>
        <v>2A0000303</v>
      </c>
      <c r="D2120" t="str">
        <f>_xlfn.XLOOKUP(C2120,bdd_V102[FINESS juridique],bdd_V102[Raison sociale juridique],"")</f>
        <v>SA CRF ALBITRECCIA</v>
      </c>
      <c r="E2120" s="1" t="str">
        <f>_xlfn.XLOOKUP(C2120,bdd_V102[FINESS juridique],bdd_V102[[Région du FINESS juridique ]],"")</f>
        <v>CORSE</v>
      </c>
      <c r="F2120" s="1">
        <f>SUMIFS(bdd_V102[Activité combinée],bdd_V102[FINESS Géographique],A2120)</f>
        <v>21208.5</v>
      </c>
      <c r="G2120" s="1" t="str">
        <f>_xlfn.XLOOKUP(A2120,bdd_V102[FINESS Géographique],bdd_V102[Validation prérequis SUN-ES],"")</f>
        <v>Oui</v>
      </c>
    </row>
    <row r="2121" spans="1:7">
      <c r="A2121" s="1" t="str">
        <v>2A0022554</v>
      </c>
      <c r="B2121" t="str">
        <f>_xlfn.XLOOKUP(A2121,bdd_V102[FINESS Géographique],bdd_V102[[Raison sociale ]],"")</f>
        <v>MAIS CONVAL ET REGIME VALICELLI</v>
      </c>
      <c r="C2121" s="146" t="str">
        <f>_xlfn.XLOOKUP(A2121,bdd_V102[FINESS Géographique],bdd_V102[FINESS juridique],"")</f>
        <v>2A0000311</v>
      </c>
      <c r="D2121" t="str">
        <f>_xlfn.XLOOKUP(C2121,bdd_V102[FINESS juridique],bdd_V102[Raison sociale juridique],"")</f>
        <v>SA  VALICELLI</v>
      </c>
      <c r="E2121" s="1" t="str">
        <f>_xlfn.XLOOKUP(C2121,bdd_V102[FINESS juridique],bdd_V102[[Région du FINESS juridique ]],"")</f>
        <v>CORSE</v>
      </c>
      <c r="F2121" s="1">
        <f>SUMIFS(bdd_V102[Activité combinée],bdd_V102[FINESS Géographique],A2121)</f>
        <v>8963.5</v>
      </c>
      <c r="G2121" s="1" t="str">
        <f>_xlfn.XLOOKUP(A2121,bdd_V102[FINESS Géographique],bdd_V102[Validation prérequis SUN-ES],"")</f>
        <v>Oui</v>
      </c>
    </row>
    <row r="2122" spans="1:7">
      <c r="A2122" s="1" t="str">
        <v>2A0001988</v>
      </c>
      <c r="B2122" t="str">
        <f>_xlfn.XLOOKUP(A2122,bdd_V102[FINESS Géographique],bdd_V102[[Raison sociale ]],"")</f>
        <v>HAD AJACCIO ET GRAND AJACCIO</v>
      </c>
      <c r="C2122" s="146" t="str">
        <f>_xlfn.XLOOKUP(A2122,bdd_V102[FINESS Géographique],bdd_V102[FINESS juridique],"")</f>
        <v>2A0001848</v>
      </c>
      <c r="D2122" t="str">
        <f>_xlfn.XLOOKUP(C2122,bdd_V102[FINESS juridique],bdd_V102[Raison sociale juridique],"")</f>
        <v>UNION DES MUTUELLES DE CORSE SANTE</v>
      </c>
      <c r="E2122" s="1" t="str">
        <f>_xlfn.XLOOKUP(C2122,bdd_V102[FINESS juridique],bdd_V102[[Région du FINESS juridique ]],"")</f>
        <v>CORSE</v>
      </c>
      <c r="F2122" s="1">
        <f>SUMIFS(bdd_V102[Activité combinée],bdd_V102[FINESS Géographique],A2122)</f>
        <v>4575</v>
      </c>
      <c r="G2122" s="1" t="str">
        <f>_xlfn.XLOOKUP(A2122,bdd_V102[FINESS Géographique],bdd_V102[Validation prérequis SUN-ES],"")</f>
        <v>Oui</v>
      </c>
    </row>
    <row r="2123" spans="1:7">
      <c r="A2123" s="1" t="str">
        <v>2B0000079</v>
      </c>
      <c r="B2123" t="str">
        <f>_xlfn.XLOOKUP(A2123,bdd_V102[FINESS Géographique],bdd_V102[[Raison sociale ]],"")</f>
        <v>CLINIQUE DR FILIPPI</v>
      </c>
      <c r="C2123" s="146" t="str">
        <f>_xlfn.XLOOKUP(A2123,bdd_V102[FINESS Géographique],bdd_V102[FINESS juridique],"")</f>
        <v>2B0000046</v>
      </c>
      <c r="D2123" t="str">
        <f>_xlfn.XLOOKUP(C2123,bdd_V102[FINESS juridique],bdd_V102[Raison sociale juridique],"")</f>
        <v>SA CLINIQUE DU DR FILIPPI</v>
      </c>
      <c r="E2123" s="1" t="str">
        <f>_xlfn.XLOOKUP(C2123,bdd_V102[FINESS juridique],bdd_V102[[Région du FINESS juridique ]],"")</f>
        <v>CORSE</v>
      </c>
      <c r="F2123" s="1">
        <f>SUMIFS(bdd_V102[Activité combinée],bdd_V102[FINESS Géographique],A2123)</f>
        <v>7047.5</v>
      </c>
      <c r="G2123" s="1" t="str">
        <f>_xlfn.XLOOKUP(A2123,bdd_V102[FINESS Géographique],bdd_V102[Validation prérequis SUN-ES],"")</f>
        <v>Non</v>
      </c>
    </row>
    <row r="2124" spans="1:7">
      <c r="A2124" s="1" t="str">
        <v>2B0000145</v>
      </c>
      <c r="B2124" t="str">
        <f>_xlfn.XLOOKUP(A2124,bdd_V102[FINESS Géographique],bdd_V102[[Raison sociale ]],"")</f>
        <v>POLYCLINIQUE LA RESIDENCE MAYMARD</v>
      </c>
      <c r="C2124" s="146" t="str">
        <f>_xlfn.XLOOKUP(A2124,bdd_V102[FINESS Géographique],bdd_V102[FINESS juridique],"")</f>
        <v>2B0000053</v>
      </c>
      <c r="D2124" t="str">
        <f>_xlfn.XLOOKUP(C2124,bdd_V102[FINESS juridique],bdd_V102[Raison sociale juridique],"")</f>
        <v>SOCIETE D'EXPLOITATION</v>
      </c>
      <c r="E2124" s="1" t="str">
        <f>_xlfn.XLOOKUP(C2124,bdd_V102[FINESS juridique],bdd_V102[[Région du FINESS juridique ]],"")</f>
        <v>CORSE</v>
      </c>
      <c r="F2124" s="1">
        <f>SUMIFS(bdd_V102[Activité combinée],bdd_V102[FINESS Géographique],A2124)</f>
        <v>30679.5</v>
      </c>
      <c r="G2124" s="1" t="str">
        <f>_xlfn.XLOOKUP(A2124,bdd_V102[FINESS Géographique],bdd_V102[Validation prérequis SUN-ES],"")</f>
        <v>Oui</v>
      </c>
    </row>
    <row r="2125" spans="1:7">
      <c r="A2125" s="1" t="str">
        <v>2B0000392</v>
      </c>
      <c r="B2125" t="str">
        <f>_xlfn.XLOOKUP(A2125,bdd_V102[FINESS Géographique],bdd_V102[[Raison sociale ]],"")</f>
        <v>POLYCLINIQUE DE FURIANI</v>
      </c>
      <c r="C2125" s="146" t="str">
        <f>_xlfn.XLOOKUP(A2125,bdd_V102[FINESS Géographique],bdd_V102[FINESS juridique],"")</f>
        <v>2B0000129</v>
      </c>
      <c r="D2125" t="str">
        <f>_xlfn.XLOOKUP(C2125,bdd_V102[FINESS juridique],bdd_V102[Raison sociale juridique],"")</f>
        <v>SA  POLYCLINIQUE DE FURIANI</v>
      </c>
      <c r="E2125" s="1" t="str">
        <f>_xlfn.XLOOKUP(C2125,bdd_V102[FINESS juridique],bdd_V102[[Région du FINESS juridique ]],"")</f>
        <v>CORSE</v>
      </c>
      <c r="F2125" s="1">
        <f>SUMIFS(bdd_V102[Activité combinée],bdd_V102[FINESS Géographique],A2125)</f>
        <v>11591</v>
      </c>
      <c r="G2125" s="1" t="str">
        <f>_xlfn.XLOOKUP(A2125,bdd_V102[FINESS Géographique],bdd_V102[Validation prérequis SUN-ES],"")</f>
        <v>Oui</v>
      </c>
    </row>
    <row r="2126" spans="1:7">
      <c r="A2126" s="1" t="str">
        <v>2B0000400</v>
      </c>
      <c r="B2126" t="str">
        <f>_xlfn.XLOOKUP(A2126,bdd_V102[FINESS Géographique],bdd_V102[[Raison sociale ]],"")</f>
        <v>MAISON DE CONVALES LA PALMOLA</v>
      </c>
      <c r="C2126" s="146" t="str">
        <f>_xlfn.XLOOKUP(A2126,bdd_V102[FINESS Géographique],bdd_V102[FINESS juridique],"")</f>
        <v>2B0000137</v>
      </c>
      <c r="D2126" t="str">
        <f>_xlfn.XLOOKUP(C2126,bdd_V102[FINESS juridique],bdd_V102[Raison sociale juridique],"")</f>
        <v>EURL LA PALMOLA</v>
      </c>
      <c r="E2126" s="1" t="str">
        <f>_xlfn.XLOOKUP(C2126,bdd_V102[FINESS juridique],bdd_V102[[Région du FINESS juridique ]],"")</f>
        <v>CORSE</v>
      </c>
      <c r="F2126" s="1">
        <f>SUMIFS(bdd_V102[Activité combinée],bdd_V102[FINESS Géographique],A2126)</f>
        <v>12950</v>
      </c>
      <c r="G2126" s="1" t="str">
        <f>_xlfn.XLOOKUP(A2126,bdd_V102[FINESS Géographique],bdd_V102[Validation prérequis SUN-ES],"")</f>
        <v>Oui</v>
      </c>
    </row>
    <row r="2127" spans="1:7">
      <c r="A2127" s="1" t="str">
        <v>2B0004113</v>
      </c>
      <c r="B2127" t="str">
        <f>_xlfn.XLOOKUP(A2127,bdd_V102[FINESS Géographique],bdd_V102[[Raison sociale ]],"")</f>
        <v>CLINIQUE SAN ORNELLO</v>
      </c>
      <c r="C2127" s="146" t="str">
        <f>_xlfn.XLOOKUP(A2127,bdd_V102[FINESS Géographique],bdd_V102[FINESS juridique],"")</f>
        <v>2B0000467</v>
      </c>
      <c r="D2127" t="str">
        <f>_xlfn.XLOOKUP(C2127,bdd_V102[FINESS juridique],bdd_V102[Raison sociale juridique],"")</f>
        <v>SA SAN ORNELLO</v>
      </c>
      <c r="E2127" s="1" t="str">
        <f>_xlfn.XLOOKUP(C2127,bdd_V102[FINESS juridique],bdd_V102[[Région du FINESS juridique ]],"")</f>
        <v>CORSE</v>
      </c>
      <c r="F2127" s="1">
        <f>SUMIFS(bdd_V102[Activité combinée],bdd_V102[FINESS Géographique],A2127)</f>
        <v>17669.5</v>
      </c>
      <c r="G2127" s="1" t="str">
        <f>_xlfn.XLOOKUP(A2127,bdd_V102[FINESS Géographique],bdd_V102[Validation prérequis SUN-ES],"")</f>
        <v>Oui</v>
      </c>
    </row>
    <row r="2128" spans="1:7">
      <c r="A2128" s="1" t="str">
        <v>2B0001739</v>
      </c>
      <c r="B2128" t="str">
        <f>_xlfn.XLOOKUP(A2128,bdd_V102[FINESS Géographique],bdd_V102[[Raison sociale ]],"")</f>
        <v>HAD DE CORSE</v>
      </c>
      <c r="C2128" s="146" t="str">
        <f>_xlfn.XLOOKUP(A2128,bdd_V102[FINESS Géographique],bdd_V102[FINESS juridique],"")</f>
        <v>2B0001689</v>
      </c>
      <c r="D2128" t="str">
        <f>_xlfn.XLOOKUP(C2128,bdd_V102[FINESS juridique],bdd_V102[Raison sociale juridique],"")</f>
        <v>HAD DE CORSE</v>
      </c>
      <c r="E2128" s="1" t="str">
        <f>_xlfn.XLOOKUP(C2128,bdd_V102[FINESS juridique],bdd_V102[[Région du FINESS juridique ]],"")</f>
        <v>CORSE</v>
      </c>
      <c r="F2128" s="1">
        <f>SUMIFS(bdd_V102[Activité combinée],bdd_V102[FINESS Géographique],A2128)</f>
        <v>6475</v>
      </c>
      <c r="G2128" s="1" t="str">
        <f>_xlfn.XLOOKUP(A2128,bdd_V102[FINESS Géographique],bdd_V102[Validation prérequis SUN-ES],"")</f>
        <v>Oui</v>
      </c>
    </row>
    <row r="2129" spans="1:7">
      <c r="A2129" s="1" t="str">
        <v>2B0003289</v>
      </c>
      <c r="B2129" t="str">
        <f>_xlfn.XLOOKUP(A2129,bdd_V102[FINESS Géographique],bdd_V102[[Raison sociale ]],"")</f>
        <v>HAD CENTRE RAOUL FRANCOIS MAYMARD</v>
      </c>
      <c r="C2129" s="146" t="str">
        <f>_xlfn.XLOOKUP(A2129,bdd_V102[FINESS Géographique],bdd_V102[FINESS juridique],"")</f>
        <v>2B0003198</v>
      </c>
      <c r="D2129" t="str">
        <f>_xlfn.XLOOKUP(C2129,bdd_V102[FINESS juridique],bdd_V102[Raison sociale juridique],"")</f>
        <v>SAS CENTRE RAOUL FRANCOIS MAYMARD</v>
      </c>
      <c r="E2129" s="1" t="str">
        <f>_xlfn.XLOOKUP(C2129,bdd_V102[FINESS juridique],bdd_V102[[Région du FINESS juridique ]],"")</f>
        <v>CORSE</v>
      </c>
      <c r="F2129" s="1">
        <f>SUMIFS(bdd_V102[Activité combinée],bdd_V102[FINESS Géographique],A2129)</f>
        <v>23596</v>
      </c>
      <c r="G2129" s="1" t="str">
        <f>_xlfn.XLOOKUP(A2129,bdd_V102[FINESS Géographique],bdd_V102[Validation prérequis SUN-ES],"")</f>
        <v>Oui</v>
      </c>
    </row>
    <row r="2130" spans="1:7">
      <c r="A2130" s="1" t="str">
        <v>2B0003917</v>
      </c>
      <c r="B2130" t="str">
        <f>_xlfn.XLOOKUP(A2130,bdd_V102[FINESS Géographique],bdd_V102[[Raison sociale ]],"")</f>
        <v>CENTRE JOUR VILLA SAN ORNELLO</v>
      </c>
      <c r="C2130" s="146" t="str">
        <f>_xlfn.XLOOKUP(A2130,bdd_V102[FINESS Géographique],bdd_V102[FINESS juridique],"")</f>
        <v>2B0003891</v>
      </c>
      <c r="D2130" t="str">
        <f>_xlfn.XLOOKUP(C2130,bdd_V102[FINESS juridique],bdd_V102[Raison sociale juridique],"")</f>
        <v>SARL LA VILLA SAN ORNELLO</v>
      </c>
      <c r="E2130" s="1" t="str">
        <f>_xlfn.XLOOKUP(C2130,bdd_V102[FINESS juridique],bdd_V102[[Région du FINESS juridique ]],"")</f>
        <v>CORSE</v>
      </c>
      <c r="F2130" s="1">
        <f>SUMIFS(bdd_V102[Activité combinée],bdd_V102[FINESS Géographique],A2130)</f>
        <v>7574.75</v>
      </c>
      <c r="G2130" s="1" t="str">
        <f>_xlfn.XLOOKUP(A2130,bdd_V102[FINESS Géographique],bdd_V102[Validation prérequis SUN-ES],"")</f>
        <v>Oui</v>
      </c>
    </row>
    <row r="2131" spans="1:7">
      <c r="A2131" s="1" t="str">
        <v>2B0003016</v>
      </c>
      <c r="B2131" t="str">
        <f>_xlfn.XLOOKUP(A2131,bdd_V102[FINESS Géographique],bdd_V102[[Raison sociale ]],"")</f>
        <v>CLINIQUE DU CAP</v>
      </c>
      <c r="C2131" s="146" t="str">
        <f>_xlfn.XLOOKUP(A2131,bdd_V102[FINESS Géographique],bdd_V102[FINESS juridique],"")</f>
        <v>2B0003990</v>
      </c>
      <c r="D2131" t="str">
        <f>_xlfn.XLOOKUP(C2131,bdd_V102[FINESS juridique],bdd_V102[Raison sociale juridique],"")</f>
        <v>SA CLINIQUE DU CAP</v>
      </c>
      <c r="E2131" s="1" t="str">
        <f>_xlfn.XLOOKUP(C2131,bdd_V102[FINESS juridique],bdd_V102[[Région du FINESS juridique ]],"")</f>
        <v>CORSE</v>
      </c>
      <c r="F2131" s="1">
        <f>SUMIFS(bdd_V102[Activité combinée],bdd_V102[FINESS Géographique],A2131)</f>
        <v>8392.5</v>
      </c>
      <c r="G2131" s="1" t="str">
        <f>_xlfn.XLOOKUP(A2131,bdd_V102[FINESS Géographique],bdd_V102[Validation prérequis SUN-ES],"")</f>
        <v>Oui</v>
      </c>
    </row>
    <row r="2132" spans="1:7">
      <c r="A2132" s="1" t="str">
        <v>2B0005664</v>
      </c>
      <c r="B2132" t="str">
        <f>_xlfn.XLOOKUP(A2132,bdd_V102[FINESS Géographique],bdd_V102[[Raison sociale ]],"")</f>
        <v>CLINIQUE DE TOGA</v>
      </c>
      <c r="C2132" s="146" t="str">
        <f>_xlfn.XLOOKUP(A2132,bdd_V102[FINESS Géographique],bdd_V102[FINESS juridique],"")</f>
        <v>2B0005656</v>
      </c>
      <c r="D2132" t="str">
        <f>_xlfn.XLOOKUP(C2132,bdd_V102[FINESS juridique],bdd_V102[Raison sociale juridique],"")</f>
        <v>CLINIQUE DE TOGA</v>
      </c>
      <c r="E2132" s="1" t="str">
        <f>_xlfn.XLOOKUP(C2132,bdd_V102[FINESS juridique],bdd_V102[[Région du FINESS juridique ]],"")</f>
        <v>CORSE</v>
      </c>
      <c r="F2132" s="1">
        <f>SUMIFS(bdd_V102[Activité combinée],bdd_V102[FINESS Géographique],A2132)</f>
        <v>7052.5</v>
      </c>
      <c r="G2132" s="1" t="str">
        <f>_xlfn.XLOOKUP(A2132,bdd_V102[FINESS Géographique],bdd_V102[Validation prérequis SUN-ES],"")</f>
        <v>Oui</v>
      </c>
    </row>
  </sheetData>
  <autoFilter ref="A9:G2026" xr:uid="{B3BBCCC0-9FB1-4944-A6D3-BCE90302047D}">
    <sortState xmlns:xlrd2="http://schemas.microsoft.com/office/spreadsheetml/2017/richdata2" ref="A10:G2026">
      <sortCondition ref="C9:C2026"/>
    </sortState>
  </autoFilter>
  <mergeCells count="1">
    <mergeCell ref="A3:G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7F63-E486-471E-BE56-61259F1FBB03}">
  <dimension ref="A1:I3055"/>
  <sheetViews>
    <sheetView topLeftCell="A3013" zoomScale="70" zoomScaleNormal="70" workbookViewId="0">
      <selection activeCell="B2" sqref="B2"/>
    </sheetView>
  </sheetViews>
  <sheetFormatPr baseColWidth="10" defaultRowHeight="15"/>
  <cols>
    <col min="2" max="2" width="14.28515625" customWidth="1"/>
    <col min="3" max="3" width="13.42578125" customWidth="1"/>
    <col min="4" max="4" width="20.28515625" customWidth="1"/>
    <col min="5" max="5" width="16.140625" customWidth="1"/>
    <col min="6" max="6" width="15.28515625" customWidth="1"/>
    <col min="8" max="8" width="21.42578125" customWidth="1"/>
    <col min="9" max="9" width="18.85546875" customWidth="1"/>
  </cols>
  <sheetData>
    <row r="1" spans="1:9">
      <c r="A1" t="s">
        <v>9</v>
      </c>
      <c r="B1" t="s">
        <v>6584</v>
      </c>
      <c r="C1" t="s">
        <v>6585</v>
      </c>
      <c r="D1" t="s">
        <v>6586</v>
      </c>
      <c r="E1" t="s">
        <v>18</v>
      </c>
      <c r="F1" t="s">
        <v>6587</v>
      </c>
      <c r="G1" t="s">
        <v>6588</v>
      </c>
      <c r="H1" t="s">
        <v>6589</v>
      </c>
      <c r="I1" t="s">
        <v>6590</v>
      </c>
    </row>
    <row r="2" spans="1:9">
      <c r="A2" t="s">
        <v>6641</v>
      </c>
      <c r="B2" t="s">
        <v>3275</v>
      </c>
      <c r="C2" t="s">
        <v>9340</v>
      </c>
      <c r="D2">
        <v>690000336</v>
      </c>
      <c r="E2">
        <v>690780564</v>
      </c>
      <c r="F2" t="s">
        <v>7205</v>
      </c>
      <c r="G2" t="s">
        <v>6599</v>
      </c>
      <c r="H2" t="s">
        <v>8367</v>
      </c>
      <c r="I2" t="s">
        <v>6408</v>
      </c>
    </row>
    <row r="3" spans="1:9">
      <c r="A3" t="s">
        <v>6641</v>
      </c>
      <c r="B3" t="s">
        <v>7618</v>
      </c>
      <c r="C3" t="s">
        <v>7173</v>
      </c>
      <c r="D3">
        <v>380793810</v>
      </c>
      <c r="E3">
        <v>380793802</v>
      </c>
      <c r="F3" t="s">
        <v>7205</v>
      </c>
      <c r="G3" t="s">
        <v>6599</v>
      </c>
      <c r="H3" t="s">
        <v>8367</v>
      </c>
      <c r="I3" t="s">
        <v>6408</v>
      </c>
    </row>
    <row r="4" spans="1:9">
      <c r="A4" t="s">
        <v>6641</v>
      </c>
      <c r="B4" t="s">
        <v>4592</v>
      </c>
      <c r="C4" t="s">
        <v>9341</v>
      </c>
      <c r="D4">
        <v>690022959</v>
      </c>
      <c r="E4">
        <v>690000732</v>
      </c>
      <c r="F4" t="s">
        <v>7207</v>
      </c>
      <c r="G4" t="s">
        <v>6803</v>
      </c>
      <c r="H4" t="s">
        <v>6639</v>
      </c>
      <c r="I4" t="s">
        <v>6408</v>
      </c>
    </row>
    <row r="5" spans="1:9">
      <c r="A5" t="s">
        <v>6641</v>
      </c>
      <c r="B5" t="s">
        <v>7988</v>
      </c>
      <c r="C5" t="s">
        <v>9343</v>
      </c>
      <c r="D5" t="s">
        <v>8409</v>
      </c>
      <c r="E5">
        <v>690805353</v>
      </c>
      <c r="F5" t="s">
        <v>7207</v>
      </c>
      <c r="G5" t="s">
        <v>6682</v>
      </c>
      <c r="H5" t="s">
        <v>8367</v>
      </c>
      <c r="I5" t="s">
        <v>6408</v>
      </c>
    </row>
    <row r="6" spans="1:9">
      <c r="A6" t="s">
        <v>6641</v>
      </c>
      <c r="B6" t="s">
        <v>9344</v>
      </c>
      <c r="C6" t="s">
        <v>9345</v>
      </c>
      <c r="D6">
        <v>630000479</v>
      </c>
      <c r="E6">
        <v>630781110</v>
      </c>
      <c r="F6" t="s">
        <v>9346</v>
      </c>
      <c r="G6" t="s">
        <v>6803</v>
      </c>
      <c r="H6" t="s">
        <v>8370</v>
      </c>
      <c r="I6" t="s">
        <v>6408</v>
      </c>
    </row>
    <row r="7" spans="1:9">
      <c r="A7" t="s">
        <v>6641</v>
      </c>
      <c r="B7" t="s">
        <v>7222</v>
      </c>
      <c r="C7" t="s">
        <v>9347</v>
      </c>
      <c r="D7">
        <v>30780548</v>
      </c>
      <c r="E7">
        <v>30000194</v>
      </c>
      <c r="F7" t="s">
        <v>7207</v>
      </c>
      <c r="G7" t="s">
        <v>6715</v>
      </c>
      <c r="H7" t="s">
        <v>6639</v>
      </c>
      <c r="I7" t="s">
        <v>6408</v>
      </c>
    </row>
    <row r="8" spans="1:9">
      <c r="A8" t="s">
        <v>6641</v>
      </c>
      <c r="B8" t="s">
        <v>4588</v>
      </c>
      <c r="C8" t="s">
        <v>9348</v>
      </c>
      <c r="D8">
        <v>630781839</v>
      </c>
      <c r="E8">
        <v>630000826</v>
      </c>
      <c r="F8" t="s">
        <v>7207</v>
      </c>
      <c r="G8" t="s">
        <v>6715</v>
      </c>
      <c r="H8" t="s">
        <v>6639</v>
      </c>
      <c r="I8" t="s">
        <v>6408</v>
      </c>
    </row>
    <row r="9" spans="1:9">
      <c r="A9" t="s">
        <v>6641</v>
      </c>
      <c r="B9" t="s">
        <v>7358</v>
      </c>
      <c r="C9" t="s">
        <v>9349</v>
      </c>
      <c r="D9">
        <v>150780732</v>
      </c>
      <c r="E9">
        <v>150000271</v>
      </c>
      <c r="F9" t="s">
        <v>7207</v>
      </c>
      <c r="G9" t="s">
        <v>6715</v>
      </c>
      <c r="H9" t="s">
        <v>6639</v>
      </c>
      <c r="I9" t="s">
        <v>6408</v>
      </c>
    </row>
    <row r="10" spans="1:9">
      <c r="A10" t="s">
        <v>6641</v>
      </c>
      <c r="B10" t="s">
        <v>8019</v>
      </c>
      <c r="C10" t="s">
        <v>9350</v>
      </c>
      <c r="D10">
        <v>740780143</v>
      </c>
      <c r="E10">
        <v>750005068</v>
      </c>
      <c r="F10" t="s">
        <v>7205</v>
      </c>
      <c r="G10" t="s">
        <v>6599</v>
      </c>
      <c r="H10" t="s">
        <v>8367</v>
      </c>
      <c r="I10" t="s">
        <v>6408</v>
      </c>
    </row>
    <row r="11" spans="1:9">
      <c r="A11" t="s">
        <v>6641</v>
      </c>
      <c r="B11" t="s">
        <v>7875</v>
      </c>
      <c r="C11" t="s">
        <v>9351</v>
      </c>
      <c r="D11">
        <v>630780211</v>
      </c>
      <c r="E11">
        <v>630000107</v>
      </c>
      <c r="F11" t="s">
        <v>7207</v>
      </c>
      <c r="G11" t="s">
        <v>6715</v>
      </c>
      <c r="H11" t="s">
        <v>6639</v>
      </c>
      <c r="I11" t="s">
        <v>6408</v>
      </c>
    </row>
    <row r="12" spans="1:9">
      <c r="A12" t="s">
        <v>6641</v>
      </c>
      <c r="B12" t="s">
        <v>7879</v>
      </c>
      <c r="C12" t="s">
        <v>9352</v>
      </c>
      <c r="D12">
        <v>630781417</v>
      </c>
      <c r="E12">
        <v>630000578</v>
      </c>
      <c r="F12" t="s">
        <v>7207</v>
      </c>
      <c r="G12" t="s">
        <v>6714</v>
      </c>
      <c r="H12" t="s">
        <v>6639</v>
      </c>
      <c r="I12" t="s">
        <v>6408</v>
      </c>
    </row>
    <row r="13" spans="1:9">
      <c r="A13" t="s">
        <v>6641</v>
      </c>
      <c r="B13" t="s">
        <v>9353</v>
      </c>
      <c r="C13" t="s">
        <v>9354</v>
      </c>
      <c r="D13">
        <v>690050687</v>
      </c>
      <c r="E13">
        <v>310021381</v>
      </c>
      <c r="F13" t="s">
        <v>7207</v>
      </c>
      <c r="G13" t="s">
        <v>6627</v>
      </c>
      <c r="H13" t="s">
        <v>6639</v>
      </c>
      <c r="I13" t="s">
        <v>6408</v>
      </c>
    </row>
    <row r="14" spans="1:9">
      <c r="A14" t="s">
        <v>6641</v>
      </c>
      <c r="B14" t="s">
        <v>8020</v>
      </c>
      <c r="C14" t="s">
        <v>9356</v>
      </c>
      <c r="D14">
        <v>740780176</v>
      </c>
      <c r="E14">
        <v>310021373</v>
      </c>
      <c r="F14" t="s">
        <v>7207</v>
      </c>
      <c r="G14" t="s">
        <v>6599</v>
      </c>
      <c r="H14" t="s">
        <v>6639</v>
      </c>
      <c r="I14" t="s">
        <v>6408</v>
      </c>
    </row>
    <row r="15" spans="1:9">
      <c r="A15" t="s">
        <v>6641</v>
      </c>
      <c r="B15" t="s">
        <v>7979</v>
      </c>
      <c r="C15" t="s">
        <v>9357</v>
      </c>
      <c r="D15">
        <v>690780663</v>
      </c>
      <c r="E15">
        <v>690000385</v>
      </c>
      <c r="F15" t="s">
        <v>7207</v>
      </c>
      <c r="G15" t="s">
        <v>6715</v>
      </c>
      <c r="H15" t="s">
        <v>6639</v>
      </c>
      <c r="I15" t="s">
        <v>6408</v>
      </c>
    </row>
    <row r="16" spans="1:9">
      <c r="A16" t="s">
        <v>6641</v>
      </c>
      <c r="B16" t="s">
        <v>8013</v>
      </c>
      <c r="C16" t="s">
        <v>9358</v>
      </c>
      <c r="D16">
        <v>730004298</v>
      </c>
      <c r="E16">
        <v>730010048</v>
      </c>
      <c r="F16" t="s">
        <v>7207</v>
      </c>
      <c r="G16" t="s">
        <v>6648</v>
      </c>
      <c r="H16" t="s">
        <v>6639</v>
      </c>
      <c r="I16" t="s">
        <v>6408</v>
      </c>
    </row>
    <row r="17" spans="1:9">
      <c r="A17" t="s">
        <v>6641</v>
      </c>
      <c r="B17" t="s">
        <v>7868</v>
      </c>
      <c r="C17" t="s">
        <v>7177</v>
      </c>
      <c r="D17" t="s">
        <v>6598</v>
      </c>
      <c r="E17">
        <v>630000990</v>
      </c>
      <c r="F17" t="s">
        <v>7207</v>
      </c>
      <c r="G17" t="s">
        <v>6599</v>
      </c>
      <c r="H17" t="s">
        <v>8367</v>
      </c>
      <c r="I17" t="s">
        <v>6408</v>
      </c>
    </row>
    <row r="18" spans="1:9">
      <c r="A18" t="s">
        <v>6641</v>
      </c>
      <c r="B18" t="s">
        <v>7215</v>
      </c>
      <c r="C18" t="s">
        <v>9359</v>
      </c>
      <c r="D18">
        <v>10780476</v>
      </c>
      <c r="E18">
        <v>750005068</v>
      </c>
      <c r="F18" t="s">
        <v>7205</v>
      </c>
      <c r="G18" t="s">
        <v>6599</v>
      </c>
      <c r="H18" t="s">
        <v>8367</v>
      </c>
      <c r="I18" t="s">
        <v>6408</v>
      </c>
    </row>
    <row r="19" spans="1:9">
      <c r="A19" t="s">
        <v>6641</v>
      </c>
      <c r="B19" t="s">
        <v>7871</v>
      </c>
      <c r="C19" t="s">
        <v>9360</v>
      </c>
      <c r="D19">
        <v>630010528</v>
      </c>
      <c r="E19">
        <v>630000990</v>
      </c>
      <c r="F19" t="s">
        <v>7207</v>
      </c>
      <c r="G19" t="s">
        <v>6599</v>
      </c>
      <c r="H19" t="s">
        <v>9361</v>
      </c>
      <c r="I19" t="s">
        <v>6408</v>
      </c>
    </row>
    <row r="20" spans="1:9">
      <c r="A20" t="s">
        <v>6641</v>
      </c>
      <c r="B20" t="s">
        <v>7223</v>
      </c>
      <c r="C20" t="s">
        <v>9362</v>
      </c>
      <c r="D20">
        <v>30781116</v>
      </c>
      <c r="E20">
        <v>30000426</v>
      </c>
      <c r="F20" t="s">
        <v>7207</v>
      </c>
      <c r="G20" t="s">
        <v>6715</v>
      </c>
      <c r="H20" t="s">
        <v>6639</v>
      </c>
      <c r="I20" t="s">
        <v>6408</v>
      </c>
    </row>
    <row r="21" spans="1:9">
      <c r="A21" t="s">
        <v>6641</v>
      </c>
      <c r="B21" t="s">
        <v>4780</v>
      </c>
      <c r="C21" t="s">
        <v>9363</v>
      </c>
      <c r="D21">
        <v>740010475</v>
      </c>
      <c r="E21">
        <v>440052041</v>
      </c>
      <c r="F21" t="s">
        <v>7207</v>
      </c>
      <c r="G21" t="s">
        <v>6599</v>
      </c>
      <c r="H21" t="s">
        <v>8368</v>
      </c>
      <c r="I21" t="s">
        <v>6408</v>
      </c>
    </row>
    <row r="22" spans="1:9">
      <c r="A22" t="s">
        <v>6641</v>
      </c>
      <c r="B22" t="s">
        <v>7616</v>
      </c>
      <c r="C22" t="s">
        <v>9364</v>
      </c>
      <c r="D22">
        <v>380784462</v>
      </c>
      <c r="E22">
        <v>750005068</v>
      </c>
      <c r="F22" t="s">
        <v>7205</v>
      </c>
      <c r="G22" t="s">
        <v>6599</v>
      </c>
      <c r="H22" t="s">
        <v>8367</v>
      </c>
      <c r="I22" t="s">
        <v>6408</v>
      </c>
    </row>
    <row r="23" spans="1:9">
      <c r="A23" t="s">
        <v>6641</v>
      </c>
      <c r="B23" t="s">
        <v>7609</v>
      </c>
      <c r="C23" t="s">
        <v>9365</v>
      </c>
      <c r="D23">
        <v>380012658</v>
      </c>
      <c r="E23">
        <v>380012609</v>
      </c>
      <c r="F23" t="s">
        <v>7205</v>
      </c>
      <c r="G23" t="s">
        <v>6658</v>
      </c>
      <c r="H23" t="s">
        <v>8367</v>
      </c>
      <c r="I23" t="s">
        <v>6408</v>
      </c>
    </row>
    <row r="24" spans="1:9">
      <c r="A24" t="s">
        <v>6641</v>
      </c>
      <c r="B24" t="s">
        <v>7613</v>
      </c>
      <c r="C24" t="s">
        <v>9366</v>
      </c>
      <c r="D24">
        <v>380780197</v>
      </c>
      <c r="E24">
        <v>380798173</v>
      </c>
      <c r="F24" t="s">
        <v>7207</v>
      </c>
      <c r="G24" t="s">
        <v>6658</v>
      </c>
      <c r="H24" t="s">
        <v>6639</v>
      </c>
      <c r="I24" t="s">
        <v>6408</v>
      </c>
    </row>
    <row r="25" spans="1:9">
      <c r="A25" t="s">
        <v>6641</v>
      </c>
      <c r="B25" t="s">
        <v>7981</v>
      </c>
      <c r="C25" t="s">
        <v>9367</v>
      </c>
      <c r="D25">
        <v>690782081</v>
      </c>
      <c r="E25">
        <v>750005068</v>
      </c>
      <c r="F25" t="s">
        <v>7205</v>
      </c>
      <c r="G25" t="s">
        <v>6599</v>
      </c>
      <c r="H25" t="s">
        <v>8367</v>
      </c>
      <c r="I25" t="s">
        <v>6408</v>
      </c>
    </row>
    <row r="26" spans="1:9">
      <c r="A26" t="s">
        <v>6641</v>
      </c>
      <c r="B26" t="s">
        <v>3328</v>
      </c>
      <c r="C26" t="s">
        <v>9368</v>
      </c>
      <c r="D26">
        <v>10780328</v>
      </c>
      <c r="E26">
        <v>10000222</v>
      </c>
      <c r="F26" t="s">
        <v>7207</v>
      </c>
      <c r="G26" t="s">
        <v>6599</v>
      </c>
      <c r="H26" t="s">
        <v>6639</v>
      </c>
      <c r="I26" t="s">
        <v>6408</v>
      </c>
    </row>
    <row r="27" spans="1:9">
      <c r="A27" t="s">
        <v>6641</v>
      </c>
      <c r="B27" t="s">
        <v>7959</v>
      </c>
      <c r="C27" t="s">
        <v>9369</v>
      </c>
      <c r="D27">
        <v>690030838</v>
      </c>
      <c r="E27">
        <v>690000310</v>
      </c>
      <c r="F27" t="s">
        <v>7207</v>
      </c>
      <c r="G27" t="s">
        <v>6599</v>
      </c>
      <c r="H27" t="s">
        <v>6639</v>
      </c>
      <c r="I27" t="s">
        <v>6408</v>
      </c>
    </row>
    <row r="28" spans="1:9">
      <c r="A28" t="s">
        <v>6641</v>
      </c>
      <c r="B28" t="s">
        <v>3377</v>
      </c>
      <c r="C28" t="s">
        <v>9370</v>
      </c>
      <c r="D28">
        <v>690780531</v>
      </c>
      <c r="E28">
        <v>690000310</v>
      </c>
      <c r="F28" t="s">
        <v>7207</v>
      </c>
      <c r="G28" t="s">
        <v>6599</v>
      </c>
      <c r="H28" t="s">
        <v>6639</v>
      </c>
      <c r="I28" t="s">
        <v>6408</v>
      </c>
    </row>
    <row r="29" spans="1:9">
      <c r="A29" t="s">
        <v>6641</v>
      </c>
      <c r="B29" t="s">
        <v>7977</v>
      </c>
      <c r="C29" t="s">
        <v>9371</v>
      </c>
      <c r="D29">
        <v>690780481</v>
      </c>
      <c r="E29">
        <v>750056335</v>
      </c>
      <c r="F29" t="s">
        <v>7207</v>
      </c>
      <c r="G29" t="s">
        <v>6599</v>
      </c>
      <c r="H29" t="s">
        <v>6639</v>
      </c>
      <c r="I29" t="s">
        <v>6408</v>
      </c>
    </row>
    <row r="30" spans="1:9">
      <c r="A30" t="s">
        <v>6641</v>
      </c>
      <c r="B30" t="s">
        <v>7950</v>
      </c>
      <c r="C30" t="s">
        <v>9372</v>
      </c>
      <c r="D30">
        <v>690001524</v>
      </c>
      <c r="E30">
        <v>690787338</v>
      </c>
      <c r="F30" t="s">
        <v>7205</v>
      </c>
      <c r="G30" t="s">
        <v>6784</v>
      </c>
      <c r="H30" t="s">
        <v>8367</v>
      </c>
      <c r="I30" t="s">
        <v>6408</v>
      </c>
    </row>
    <row r="31" spans="1:9">
      <c r="A31" t="s">
        <v>6641</v>
      </c>
      <c r="B31" t="s">
        <v>5729</v>
      </c>
      <c r="C31" t="s">
        <v>9373</v>
      </c>
      <c r="D31">
        <v>690780507</v>
      </c>
      <c r="E31">
        <v>920031721</v>
      </c>
      <c r="F31" t="s">
        <v>7207</v>
      </c>
      <c r="G31" t="s">
        <v>6627</v>
      </c>
      <c r="H31" t="s">
        <v>6639</v>
      </c>
      <c r="I31" t="s">
        <v>6408</v>
      </c>
    </row>
    <row r="32" spans="1:9">
      <c r="A32" t="s">
        <v>6641</v>
      </c>
      <c r="B32" t="s">
        <v>5652</v>
      </c>
      <c r="C32" t="s">
        <v>9374</v>
      </c>
      <c r="D32">
        <v>690030119</v>
      </c>
      <c r="E32">
        <v>920030269</v>
      </c>
      <c r="F32" t="s">
        <v>7207</v>
      </c>
      <c r="G32" t="s">
        <v>6627</v>
      </c>
      <c r="H32" t="s">
        <v>6639</v>
      </c>
      <c r="I32" t="s">
        <v>6408</v>
      </c>
    </row>
    <row r="33" spans="1:9">
      <c r="A33" t="s">
        <v>6641</v>
      </c>
      <c r="B33" t="s">
        <v>5655</v>
      </c>
      <c r="C33" t="s">
        <v>9375</v>
      </c>
      <c r="D33">
        <v>740014519</v>
      </c>
      <c r="E33">
        <v>920030269</v>
      </c>
      <c r="F33" t="s">
        <v>7207</v>
      </c>
      <c r="G33" t="s">
        <v>6627</v>
      </c>
      <c r="H33" t="s">
        <v>6639</v>
      </c>
      <c r="I33" t="s">
        <v>6408</v>
      </c>
    </row>
    <row r="34" spans="1:9">
      <c r="A34" t="s">
        <v>6641</v>
      </c>
      <c r="B34" t="s">
        <v>7357</v>
      </c>
      <c r="C34" t="s">
        <v>9376</v>
      </c>
      <c r="D34">
        <v>150780708</v>
      </c>
      <c r="E34">
        <v>870015336</v>
      </c>
      <c r="F34" t="s">
        <v>7207</v>
      </c>
      <c r="G34" t="s">
        <v>6599</v>
      </c>
      <c r="H34" t="s">
        <v>8367</v>
      </c>
      <c r="I34" t="s">
        <v>6408</v>
      </c>
    </row>
    <row r="35" spans="1:9">
      <c r="A35" t="s">
        <v>6641</v>
      </c>
      <c r="B35" t="s">
        <v>7206</v>
      </c>
      <c r="C35" t="s">
        <v>9377</v>
      </c>
      <c r="D35">
        <v>10002129</v>
      </c>
      <c r="E35">
        <v>750056335</v>
      </c>
      <c r="F35" t="s">
        <v>7207</v>
      </c>
      <c r="G35" t="s">
        <v>6599</v>
      </c>
      <c r="H35" t="s">
        <v>6639</v>
      </c>
      <c r="I35" t="s">
        <v>6408</v>
      </c>
    </row>
    <row r="36" spans="1:9">
      <c r="A36" t="s">
        <v>6641</v>
      </c>
      <c r="B36" t="s">
        <v>7873</v>
      </c>
      <c r="C36" t="s">
        <v>9378</v>
      </c>
      <c r="D36">
        <v>630011823</v>
      </c>
      <c r="E36">
        <v>870015336</v>
      </c>
      <c r="F36" t="s">
        <v>7207</v>
      </c>
      <c r="G36" t="s">
        <v>6599</v>
      </c>
      <c r="H36" t="s">
        <v>8367</v>
      </c>
      <c r="I36" t="s">
        <v>6408</v>
      </c>
    </row>
    <row r="37" spans="1:9">
      <c r="A37" t="s">
        <v>6641</v>
      </c>
      <c r="B37" t="s">
        <v>7878</v>
      </c>
      <c r="C37" t="s">
        <v>9379</v>
      </c>
      <c r="D37">
        <v>630780559</v>
      </c>
      <c r="E37">
        <v>870015336</v>
      </c>
      <c r="F37" t="s">
        <v>7207</v>
      </c>
      <c r="G37" t="s">
        <v>6599</v>
      </c>
      <c r="H37" t="s">
        <v>8367</v>
      </c>
      <c r="I37" t="s">
        <v>6408</v>
      </c>
    </row>
    <row r="38" spans="1:9">
      <c r="A38" t="s">
        <v>6641</v>
      </c>
      <c r="B38" t="s">
        <v>7645</v>
      </c>
      <c r="C38" t="s">
        <v>9380</v>
      </c>
      <c r="D38">
        <v>420781767</v>
      </c>
      <c r="E38">
        <v>420000523</v>
      </c>
      <c r="F38" t="s">
        <v>7207</v>
      </c>
      <c r="G38" t="s">
        <v>6599</v>
      </c>
      <c r="H38" t="s">
        <v>6639</v>
      </c>
      <c r="I38" t="s">
        <v>6408</v>
      </c>
    </row>
    <row r="39" spans="1:9">
      <c r="A39" t="s">
        <v>6641</v>
      </c>
      <c r="B39" t="s">
        <v>7655</v>
      </c>
      <c r="C39" t="s">
        <v>9381</v>
      </c>
      <c r="D39">
        <v>430007450</v>
      </c>
      <c r="E39">
        <v>430007427</v>
      </c>
      <c r="F39" t="s">
        <v>7207</v>
      </c>
      <c r="G39" t="s">
        <v>6599</v>
      </c>
      <c r="H39" t="s">
        <v>6639</v>
      </c>
      <c r="I39" t="s">
        <v>6408</v>
      </c>
    </row>
    <row r="40" spans="1:9">
      <c r="A40" t="s">
        <v>6641</v>
      </c>
      <c r="B40" t="s">
        <v>7653</v>
      </c>
      <c r="C40" t="s">
        <v>9382</v>
      </c>
      <c r="D40">
        <v>430000158</v>
      </c>
      <c r="E40">
        <v>430000380</v>
      </c>
      <c r="F40" t="s">
        <v>7207</v>
      </c>
      <c r="G40" t="s">
        <v>6599</v>
      </c>
      <c r="H40" t="s">
        <v>6639</v>
      </c>
      <c r="I40" t="s">
        <v>6408</v>
      </c>
    </row>
    <row r="41" spans="1:9">
      <c r="A41" t="s">
        <v>6641</v>
      </c>
      <c r="B41" t="s">
        <v>7972</v>
      </c>
      <c r="C41" t="s">
        <v>9383</v>
      </c>
      <c r="D41">
        <v>690780259</v>
      </c>
      <c r="E41">
        <v>690030457</v>
      </c>
      <c r="F41" t="s">
        <v>7207</v>
      </c>
      <c r="G41" t="s">
        <v>6658</v>
      </c>
      <c r="H41" t="s">
        <v>6639</v>
      </c>
      <c r="I41" t="s">
        <v>6408</v>
      </c>
    </row>
    <row r="42" spans="1:9">
      <c r="A42" t="s">
        <v>6641</v>
      </c>
      <c r="B42" t="s">
        <v>5642</v>
      </c>
      <c r="C42" t="s">
        <v>9384</v>
      </c>
      <c r="D42">
        <v>630010510</v>
      </c>
      <c r="E42">
        <v>920030269</v>
      </c>
      <c r="F42" t="s">
        <v>7207</v>
      </c>
      <c r="G42" t="s">
        <v>6627</v>
      </c>
      <c r="H42" t="s">
        <v>6639</v>
      </c>
      <c r="I42" t="s">
        <v>6408</v>
      </c>
    </row>
    <row r="43" spans="1:9">
      <c r="A43" t="s">
        <v>6641</v>
      </c>
      <c r="B43" t="s">
        <v>7642</v>
      </c>
      <c r="C43" t="s">
        <v>9385</v>
      </c>
      <c r="D43">
        <v>420010258</v>
      </c>
      <c r="E43">
        <v>420010209</v>
      </c>
      <c r="F43" t="s">
        <v>7205</v>
      </c>
      <c r="G43" t="s">
        <v>6627</v>
      </c>
      <c r="H43" t="s">
        <v>8371</v>
      </c>
      <c r="I43" t="s">
        <v>6408</v>
      </c>
    </row>
    <row r="44" spans="1:9">
      <c r="A44" t="s">
        <v>6641</v>
      </c>
      <c r="B44" t="s">
        <v>7876</v>
      </c>
      <c r="C44" t="s">
        <v>9386</v>
      </c>
      <c r="D44">
        <v>630780310</v>
      </c>
      <c r="E44">
        <v>920030269</v>
      </c>
      <c r="F44" t="s">
        <v>7207</v>
      </c>
      <c r="G44" t="s">
        <v>6627</v>
      </c>
      <c r="H44" t="s">
        <v>6639</v>
      </c>
      <c r="I44" t="s">
        <v>6408</v>
      </c>
    </row>
    <row r="45" spans="1:9">
      <c r="A45" t="s">
        <v>6641</v>
      </c>
      <c r="B45" t="s">
        <v>7649</v>
      </c>
      <c r="C45" t="s">
        <v>9387</v>
      </c>
      <c r="D45">
        <v>420788440</v>
      </c>
      <c r="E45">
        <v>420001794</v>
      </c>
      <c r="F45" t="s">
        <v>7207</v>
      </c>
      <c r="G45" t="s">
        <v>6599</v>
      </c>
      <c r="H45" t="s">
        <v>6639</v>
      </c>
      <c r="I45" t="s">
        <v>6408</v>
      </c>
    </row>
    <row r="46" spans="1:9">
      <c r="A46" t="s">
        <v>6641</v>
      </c>
      <c r="B46" t="s">
        <v>803</v>
      </c>
      <c r="C46" t="s">
        <v>7178</v>
      </c>
      <c r="D46">
        <v>690022009</v>
      </c>
      <c r="E46">
        <v>690796552</v>
      </c>
      <c r="F46" t="s">
        <v>7205</v>
      </c>
      <c r="G46" t="s">
        <v>6599</v>
      </c>
      <c r="H46" t="s">
        <v>8367</v>
      </c>
      <c r="I46" t="s">
        <v>6408</v>
      </c>
    </row>
    <row r="47" spans="1:9">
      <c r="A47" t="s">
        <v>6641</v>
      </c>
      <c r="B47" t="s">
        <v>8015</v>
      </c>
      <c r="C47" t="s">
        <v>9388</v>
      </c>
      <c r="D47">
        <v>730780988</v>
      </c>
      <c r="E47">
        <v>730002698</v>
      </c>
      <c r="F47" t="s">
        <v>7207</v>
      </c>
      <c r="G47" t="s">
        <v>6599</v>
      </c>
      <c r="H47" t="s">
        <v>6639</v>
      </c>
      <c r="I47" t="s">
        <v>6408</v>
      </c>
    </row>
    <row r="48" spans="1:9">
      <c r="A48" t="s">
        <v>6641</v>
      </c>
      <c r="B48" t="s">
        <v>7866</v>
      </c>
      <c r="C48" t="s">
        <v>9389</v>
      </c>
      <c r="D48">
        <v>630000131</v>
      </c>
      <c r="E48">
        <v>630003168</v>
      </c>
      <c r="F48" t="s">
        <v>7205</v>
      </c>
      <c r="G48" t="s">
        <v>6627</v>
      </c>
      <c r="H48" t="s">
        <v>8367</v>
      </c>
      <c r="I48" t="s">
        <v>6408</v>
      </c>
    </row>
    <row r="49" spans="1:9">
      <c r="A49" t="s">
        <v>6641</v>
      </c>
      <c r="B49" t="s">
        <v>7956</v>
      </c>
      <c r="C49" t="s">
        <v>9390</v>
      </c>
      <c r="D49">
        <v>690030283</v>
      </c>
      <c r="E49">
        <v>750056335</v>
      </c>
      <c r="F49" t="s">
        <v>7207</v>
      </c>
      <c r="G49" t="s">
        <v>6599</v>
      </c>
      <c r="H49" t="s">
        <v>6639</v>
      </c>
      <c r="I49" t="s">
        <v>6408</v>
      </c>
    </row>
    <row r="50" spans="1:9">
      <c r="A50" t="s">
        <v>6641</v>
      </c>
      <c r="B50" t="s">
        <v>7970</v>
      </c>
      <c r="C50" t="s">
        <v>9391</v>
      </c>
      <c r="D50">
        <v>690780150</v>
      </c>
      <c r="E50">
        <v>690000104</v>
      </c>
      <c r="F50" t="s">
        <v>7205</v>
      </c>
      <c r="G50" t="s">
        <v>6627</v>
      </c>
      <c r="H50" t="s">
        <v>8367</v>
      </c>
      <c r="I50" t="s">
        <v>6408</v>
      </c>
    </row>
    <row r="51" spans="1:9">
      <c r="A51" t="s">
        <v>6641</v>
      </c>
      <c r="B51" t="s">
        <v>7639</v>
      </c>
      <c r="C51" t="s">
        <v>7175</v>
      </c>
      <c r="D51">
        <v>420012593</v>
      </c>
      <c r="E51">
        <v>420001752</v>
      </c>
      <c r="F51" t="s">
        <v>7205</v>
      </c>
      <c r="G51" t="s">
        <v>6714</v>
      </c>
      <c r="H51" t="s">
        <v>8367</v>
      </c>
      <c r="I51" t="s">
        <v>6408</v>
      </c>
    </row>
    <row r="52" spans="1:9">
      <c r="A52" t="s">
        <v>6641</v>
      </c>
      <c r="B52" t="s">
        <v>7952</v>
      </c>
      <c r="C52" t="s">
        <v>7180</v>
      </c>
      <c r="D52" t="s">
        <v>6598</v>
      </c>
      <c r="E52">
        <v>690002225</v>
      </c>
      <c r="F52" t="s">
        <v>7205</v>
      </c>
      <c r="G52" t="s">
        <v>6714</v>
      </c>
      <c r="H52" t="s">
        <v>8367</v>
      </c>
      <c r="I52" t="s">
        <v>6408</v>
      </c>
    </row>
    <row r="53" spans="1:9">
      <c r="A53" t="s">
        <v>6641</v>
      </c>
      <c r="B53" t="s">
        <v>4801</v>
      </c>
      <c r="C53" t="s">
        <v>9392</v>
      </c>
      <c r="D53">
        <v>690041124</v>
      </c>
      <c r="E53">
        <v>690000724</v>
      </c>
      <c r="F53" t="s">
        <v>7207</v>
      </c>
      <c r="G53" t="s">
        <v>6658</v>
      </c>
      <c r="H53" t="s">
        <v>6639</v>
      </c>
      <c r="I53" t="s">
        <v>6408</v>
      </c>
    </row>
    <row r="54" spans="1:9">
      <c r="A54" t="s">
        <v>6641</v>
      </c>
      <c r="B54" t="s">
        <v>7974</v>
      </c>
      <c r="C54" t="s">
        <v>9393</v>
      </c>
      <c r="D54">
        <v>690780366</v>
      </c>
      <c r="E54">
        <v>690000203</v>
      </c>
      <c r="F54" t="s">
        <v>7207</v>
      </c>
      <c r="G54" t="s">
        <v>6658</v>
      </c>
      <c r="H54" t="s">
        <v>6639</v>
      </c>
      <c r="I54" t="s">
        <v>6408</v>
      </c>
    </row>
    <row r="55" spans="1:9">
      <c r="A55" t="s">
        <v>6641</v>
      </c>
      <c r="B55" t="s">
        <v>7608</v>
      </c>
      <c r="C55" t="s">
        <v>9394</v>
      </c>
      <c r="D55">
        <v>380009928</v>
      </c>
      <c r="E55">
        <v>380804542</v>
      </c>
      <c r="F55" t="s">
        <v>7205</v>
      </c>
      <c r="G55" t="s">
        <v>6627</v>
      </c>
      <c r="H55" t="s">
        <v>8367</v>
      </c>
      <c r="I55" t="s">
        <v>6408</v>
      </c>
    </row>
    <row r="56" spans="1:9">
      <c r="A56" t="s">
        <v>6641</v>
      </c>
      <c r="B56" t="s">
        <v>7870</v>
      </c>
      <c r="C56" t="s">
        <v>9395</v>
      </c>
      <c r="D56">
        <v>630010296</v>
      </c>
      <c r="E56">
        <v>630001188</v>
      </c>
      <c r="F56" t="s">
        <v>7205</v>
      </c>
      <c r="G56" t="s">
        <v>6627</v>
      </c>
      <c r="H56" t="s">
        <v>8369</v>
      </c>
      <c r="I56" t="s">
        <v>6408</v>
      </c>
    </row>
    <row r="57" spans="1:9">
      <c r="A57" t="s">
        <v>6641</v>
      </c>
      <c r="B57" t="s">
        <v>7355</v>
      </c>
      <c r="C57" t="s">
        <v>9396</v>
      </c>
      <c r="D57">
        <v>150002608</v>
      </c>
      <c r="E57">
        <v>660006370</v>
      </c>
      <c r="F57" t="s">
        <v>7207</v>
      </c>
      <c r="G57" t="s">
        <v>6599</v>
      </c>
      <c r="H57" t="s">
        <v>6639</v>
      </c>
      <c r="I57" t="s">
        <v>6408</v>
      </c>
    </row>
    <row r="58" spans="1:9">
      <c r="A58" t="s">
        <v>6641</v>
      </c>
      <c r="B58" t="s">
        <v>4592</v>
      </c>
      <c r="C58" t="s">
        <v>9342</v>
      </c>
      <c r="D58">
        <v>690022959</v>
      </c>
      <c r="E58">
        <v>690000732</v>
      </c>
      <c r="F58" t="s">
        <v>7207</v>
      </c>
      <c r="G58" t="s">
        <v>6715</v>
      </c>
      <c r="H58" t="s">
        <v>6639</v>
      </c>
      <c r="I58" t="s">
        <v>6408</v>
      </c>
    </row>
    <row r="59" spans="1:9">
      <c r="A59" t="s">
        <v>6641</v>
      </c>
      <c r="B59" t="s">
        <v>7984</v>
      </c>
      <c r="C59" t="s">
        <v>9397</v>
      </c>
      <c r="D59">
        <v>690791082</v>
      </c>
      <c r="E59">
        <v>690001904</v>
      </c>
      <c r="F59" t="s">
        <v>7207</v>
      </c>
      <c r="G59" t="s">
        <v>6599</v>
      </c>
      <c r="H59" t="s">
        <v>6639</v>
      </c>
      <c r="I59" t="s">
        <v>6408</v>
      </c>
    </row>
    <row r="60" spans="1:9">
      <c r="A60" t="s">
        <v>6641</v>
      </c>
      <c r="B60" t="s">
        <v>7607</v>
      </c>
      <c r="C60" t="s">
        <v>9398</v>
      </c>
      <c r="D60">
        <v>380005918</v>
      </c>
      <c r="E60">
        <v>750056335</v>
      </c>
      <c r="F60" t="s">
        <v>7207</v>
      </c>
      <c r="G60" t="s">
        <v>6599</v>
      </c>
      <c r="H60" t="s">
        <v>6639</v>
      </c>
      <c r="I60" t="s">
        <v>6408</v>
      </c>
    </row>
    <row r="61" spans="1:9">
      <c r="A61" t="s">
        <v>6641</v>
      </c>
      <c r="B61" t="s">
        <v>8016</v>
      </c>
      <c r="C61" t="s">
        <v>9399</v>
      </c>
      <c r="D61">
        <v>740004148</v>
      </c>
      <c r="E61">
        <v>310021373</v>
      </c>
      <c r="F61" t="s">
        <v>7207</v>
      </c>
      <c r="G61" t="s">
        <v>6599</v>
      </c>
      <c r="H61" t="s">
        <v>6639</v>
      </c>
      <c r="I61" t="s">
        <v>6408</v>
      </c>
    </row>
    <row r="62" spans="1:9">
      <c r="A62" t="s">
        <v>6641</v>
      </c>
      <c r="B62" t="s">
        <v>7650</v>
      </c>
      <c r="C62" t="s">
        <v>9400</v>
      </c>
      <c r="D62">
        <v>420790081</v>
      </c>
      <c r="E62">
        <v>750056335</v>
      </c>
      <c r="F62" t="s">
        <v>7207</v>
      </c>
      <c r="G62" t="s">
        <v>6599</v>
      </c>
      <c r="H62" t="s">
        <v>6639</v>
      </c>
      <c r="I62" t="s">
        <v>6408</v>
      </c>
    </row>
    <row r="63" spans="1:9">
      <c r="A63" t="s">
        <v>6641</v>
      </c>
      <c r="B63" t="s">
        <v>7407</v>
      </c>
      <c r="C63" t="s">
        <v>9401</v>
      </c>
      <c r="D63">
        <v>260000302</v>
      </c>
      <c r="E63">
        <v>260000161</v>
      </c>
      <c r="F63" t="s">
        <v>7205</v>
      </c>
      <c r="G63" t="s">
        <v>6627</v>
      </c>
      <c r="H63" t="s">
        <v>8367</v>
      </c>
      <c r="I63" t="s">
        <v>6408</v>
      </c>
    </row>
    <row r="64" spans="1:9">
      <c r="A64" t="s">
        <v>6641</v>
      </c>
      <c r="B64" t="s">
        <v>3592</v>
      </c>
      <c r="C64" t="s">
        <v>9402</v>
      </c>
      <c r="D64">
        <v>260017454</v>
      </c>
      <c r="E64">
        <v>260016761</v>
      </c>
      <c r="F64" t="s">
        <v>7205</v>
      </c>
      <c r="G64" t="s">
        <v>6670</v>
      </c>
      <c r="H64" t="s">
        <v>8367</v>
      </c>
      <c r="I64" t="s">
        <v>6408</v>
      </c>
    </row>
    <row r="65" spans="1:9">
      <c r="A65" t="s">
        <v>6641</v>
      </c>
      <c r="B65" t="s">
        <v>9403</v>
      </c>
      <c r="C65" t="s">
        <v>9404</v>
      </c>
      <c r="D65">
        <v>380780197</v>
      </c>
      <c r="E65">
        <v>380798173</v>
      </c>
      <c r="F65" t="s">
        <v>7207</v>
      </c>
      <c r="G65" t="s">
        <v>7086</v>
      </c>
      <c r="H65" t="s">
        <v>6639</v>
      </c>
      <c r="I65" t="s">
        <v>6408</v>
      </c>
    </row>
    <row r="66" spans="1:9">
      <c r="A66" t="s">
        <v>6641</v>
      </c>
      <c r="B66" t="s">
        <v>3247</v>
      </c>
      <c r="C66" t="s">
        <v>9405</v>
      </c>
      <c r="D66">
        <v>740780416</v>
      </c>
      <c r="E66">
        <v>740000112</v>
      </c>
      <c r="F66" t="s">
        <v>7207</v>
      </c>
      <c r="G66" t="s">
        <v>6658</v>
      </c>
      <c r="H66" t="s">
        <v>6639</v>
      </c>
      <c r="I66" t="s">
        <v>6408</v>
      </c>
    </row>
    <row r="67" spans="1:9">
      <c r="A67" t="s">
        <v>6641</v>
      </c>
      <c r="B67" t="s">
        <v>7948</v>
      </c>
      <c r="C67" t="s">
        <v>9406</v>
      </c>
      <c r="D67">
        <v>690000427</v>
      </c>
      <c r="E67">
        <v>750721334</v>
      </c>
      <c r="F67" t="s">
        <v>7205</v>
      </c>
      <c r="G67" t="s">
        <v>6658</v>
      </c>
      <c r="H67" t="s">
        <v>8434</v>
      </c>
      <c r="I67" t="s">
        <v>6408</v>
      </c>
    </row>
    <row r="68" spans="1:9">
      <c r="A68" t="s">
        <v>6641</v>
      </c>
      <c r="B68" t="s">
        <v>7989</v>
      </c>
      <c r="C68" t="s">
        <v>9407</v>
      </c>
      <c r="D68">
        <v>690807367</v>
      </c>
      <c r="E68">
        <v>690003447</v>
      </c>
      <c r="F68" t="s">
        <v>7207</v>
      </c>
      <c r="G68" t="s">
        <v>6658</v>
      </c>
      <c r="H68" t="s">
        <v>6639</v>
      </c>
      <c r="I68" t="s">
        <v>6408</v>
      </c>
    </row>
    <row r="69" spans="1:9">
      <c r="A69" t="s">
        <v>6641</v>
      </c>
      <c r="B69" t="s">
        <v>3270</v>
      </c>
      <c r="C69" t="s">
        <v>9408</v>
      </c>
      <c r="D69">
        <v>630780401</v>
      </c>
      <c r="E69">
        <v>630000172</v>
      </c>
      <c r="F69" t="s">
        <v>7207</v>
      </c>
      <c r="G69" t="s">
        <v>6599</v>
      </c>
      <c r="H69" t="s">
        <v>6639</v>
      </c>
      <c r="I69" t="s">
        <v>6408</v>
      </c>
    </row>
    <row r="70" spans="1:9">
      <c r="A70" t="s">
        <v>6641</v>
      </c>
      <c r="B70" t="s">
        <v>7874</v>
      </c>
      <c r="C70" t="s">
        <v>9409</v>
      </c>
      <c r="D70">
        <v>630780195</v>
      </c>
      <c r="E70">
        <v>630786754</v>
      </c>
      <c r="F70" t="s">
        <v>7205</v>
      </c>
      <c r="G70" t="s">
        <v>6627</v>
      </c>
      <c r="H70" t="s">
        <v>8367</v>
      </c>
      <c r="I70" t="s">
        <v>6408</v>
      </c>
    </row>
    <row r="71" spans="1:9">
      <c r="A71" t="s">
        <v>6641</v>
      </c>
      <c r="B71" t="s">
        <v>7269</v>
      </c>
      <c r="C71" t="s">
        <v>9410</v>
      </c>
      <c r="D71">
        <v>70780317</v>
      </c>
      <c r="E71">
        <v>630786754</v>
      </c>
      <c r="F71" t="s">
        <v>7205</v>
      </c>
      <c r="G71" t="s">
        <v>6627</v>
      </c>
      <c r="H71" t="s">
        <v>8367</v>
      </c>
      <c r="I71" t="s">
        <v>6408</v>
      </c>
    </row>
    <row r="72" spans="1:9">
      <c r="A72" t="s">
        <v>6641</v>
      </c>
      <c r="B72" t="s">
        <v>7651</v>
      </c>
      <c r="C72" t="s">
        <v>9411</v>
      </c>
      <c r="D72">
        <v>430000026</v>
      </c>
      <c r="E72">
        <v>630786754</v>
      </c>
      <c r="F72" t="s">
        <v>7205</v>
      </c>
      <c r="G72" t="s">
        <v>6627</v>
      </c>
      <c r="H72" t="s">
        <v>8367</v>
      </c>
      <c r="I72" t="s">
        <v>6408</v>
      </c>
    </row>
    <row r="73" spans="1:9">
      <c r="A73" t="s">
        <v>6641</v>
      </c>
      <c r="B73" t="s">
        <v>7982</v>
      </c>
      <c r="C73" t="s">
        <v>9412</v>
      </c>
      <c r="D73">
        <v>690788930</v>
      </c>
      <c r="E73">
        <v>690001623</v>
      </c>
      <c r="F73" t="s">
        <v>7205</v>
      </c>
      <c r="G73" t="s">
        <v>6627</v>
      </c>
      <c r="H73" t="s">
        <v>8369</v>
      </c>
      <c r="I73" t="s">
        <v>6408</v>
      </c>
    </row>
    <row r="74" spans="1:9">
      <c r="A74" t="s">
        <v>6641</v>
      </c>
      <c r="B74" t="s">
        <v>7266</v>
      </c>
      <c r="C74" t="s">
        <v>9413</v>
      </c>
      <c r="D74">
        <v>70780168</v>
      </c>
      <c r="E74">
        <v>70000088</v>
      </c>
      <c r="F74" t="s">
        <v>7207</v>
      </c>
      <c r="G74" t="s">
        <v>6715</v>
      </c>
      <c r="H74" t="s">
        <v>6905</v>
      </c>
      <c r="I74" t="s">
        <v>6408</v>
      </c>
    </row>
    <row r="75" spans="1:9">
      <c r="A75" t="s">
        <v>6641</v>
      </c>
      <c r="B75" t="s">
        <v>7986</v>
      </c>
      <c r="C75" t="s">
        <v>9414</v>
      </c>
      <c r="D75">
        <v>690803044</v>
      </c>
      <c r="E75">
        <v>690000450</v>
      </c>
      <c r="F75" t="s">
        <v>7207</v>
      </c>
      <c r="G75" t="s">
        <v>6627</v>
      </c>
      <c r="H75" t="s">
        <v>6639</v>
      </c>
      <c r="I75" t="s">
        <v>6408</v>
      </c>
    </row>
    <row r="76" spans="1:9">
      <c r="A76" t="s">
        <v>6641</v>
      </c>
      <c r="B76" t="s">
        <v>7955</v>
      </c>
      <c r="C76" t="s">
        <v>9415</v>
      </c>
      <c r="D76">
        <v>690025366</v>
      </c>
      <c r="E76">
        <v>690000450</v>
      </c>
      <c r="F76" t="s">
        <v>7207</v>
      </c>
      <c r="G76" t="s">
        <v>6627</v>
      </c>
      <c r="H76" t="s">
        <v>6639</v>
      </c>
      <c r="I76" t="s">
        <v>6408</v>
      </c>
    </row>
    <row r="77" spans="1:9">
      <c r="A77" t="s">
        <v>6641</v>
      </c>
      <c r="B77" t="s">
        <v>7953</v>
      </c>
      <c r="C77" t="s">
        <v>9416</v>
      </c>
      <c r="D77">
        <v>690010848</v>
      </c>
      <c r="E77">
        <v>690000450</v>
      </c>
      <c r="F77" t="s">
        <v>7207</v>
      </c>
      <c r="G77" t="s">
        <v>6627</v>
      </c>
      <c r="H77" t="s">
        <v>6639</v>
      </c>
      <c r="I77" t="s">
        <v>6408</v>
      </c>
    </row>
    <row r="78" spans="1:9">
      <c r="A78" t="s">
        <v>6641</v>
      </c>
      <c r="B78" t="s">
        <v>7969</v>
      </c>
      <c r="C78" t="s">
        <v>9355</v>
      </c>
      <c r="D78">
        <v>690050687</v>
      </c>
      <c r="E78">
        <v>310021381</v>
      </c>
      <c r="F78" t="s">
        <v>7207</v>
      </c>
      <c r="G78" t="s">
        <v>7086</v>
      </c>
      <c r="H78" t="s">
        <v>6639</v>
      </c>
      <c r="I78" t="s">
        <v>6408</v>
      </c>
    </row>
    <row r="79" spans="1:9">
      <c r="A79" t="s">
        <v>6641</v>
      </c>
      <c r="B79" t="s">
        <v>3294</v>
      </c>
      <c r="C79" t="s">
        <v>9417</v>
      </c>
      <c r="D79">
        <v>380020123</v>
      </c>
      <c r="E79">
        <v>380021139</v>
      </c>
      <c r="F79" t="s">
        <v>7207</v>
      </c>
      <c r="G79" t="s">
        <v>6715</v>
      </c>
      <c r="H79" t="s">
        <v>6639</v>
      </c>
      <c r="I79" t="s">
        <v>6408</v>
      </c>
    </row>
    <row r="80" spans="1:9">
      <c r="A80" t="s">
        <v>6641</v>
      </c>
      <c r="B80" t="s">
        <v>6121</v>
      </c>
      <c r="C80" t="s">
        <v>7190</v>
      </c>
      <c r="D80">
        <v>740788617</v>
      </c>
      <c r="E80">
        <v>920035979</v>
      </c>
      <c r="F80" t="s">
        <v>7207</v>
      </c>
      <c r="G80" t="s">
        <v>6599</v>
      </c>
      <c r="H80" t="s">
        <v>6639</v>
      </c>
      <c r="I80" t="s">
        <v>6408</v>
      </c>
    </row>
    <row r="81" spans="1:9">
      <c r="A81" t="s">
        <v>6641</v>
      </c>
      <c r="B81" t="s">
        <v>6192</v>
      </c>
      <c r="C81" t="s">
        <v>9419</v>
      </c>
      <c r="D81">
        <v>70784897</v>
      </c>
      <c r="E81">
        <v>750820680</v>
      </c>
      <c r="F81" t="s">
        <v>7205</v>
      </c>
      <c r="G81" t="s">
        <v>6599</v>
      </c>
      <c r="H81" t="s">
        <v>8367</v>
      </c>
      <c r="I81" t="s">
        <v>6408</v>
      </c>
    </row>
    <row r="82" spans="1:9">
      <c r="A82" t="s">
        <v>6641</v>
      </c>
      <c r="B82" t="s">
        <v>7958</v>
      </c>
      <c r="C82" t="s">
        <v>9420</v>
      </c>
      <c r="D82">
        <v>690030770</v>
      </c>
      <c r="E82">
        <v>920033537</v>
      </c>
      <c r="F82" t="s">
        <v>7207</v>
      </c>
      <c r="G82" t="s">
        <v>6599</v>
      </c>
      <c r="H82" t="s">
        <v>6639</v>
      </c>
      <c r="I82" t="s">
        <v>6408</v>
      </c>
    </row>
    <row r="83" spans="1:9">
      <c r="A83" t="s">
        <v>6641</v>
      </c>
      <c r="B83" t="s">
        <v>7408</v>
      </c>
      <c r="C83" t="s">
        <v>9421</v>
      </c>
      <c r="D83">
        <v>260003017</v>
      </c>
      <c r="E83">
        <v>260000781</v>
      </c>
      <c r="F83" t="s">
        <v>7207</v>
      </c>
      <c r="G83" t="s">
        <v>6658</v>
      </c>
      <c r="H83" t="s">
        <v>6639</v>
      </c>
      <c r="I83" t="s">
        <v>6408</v>
      </c>
    </row>
    <row r="84" spans="1:9">
      <c r="A84" t="s">
        <v>6641</v>
      </c>
      <c r="B84" t="s">
        <v>7641</v>
      </c>
      <c r="C84" t="s">
        <v>9422</v>
      </c>
      <c r="D84">
        <v>420010050</v>
      </c>
      <c r="E84">
        <v>420787061</v>
      </c>
      <c r="F84" t="s">
        <v>7205</v>
      </c>
      <c r="G84" t="s">
        <v>6658</v>
      </c>
      <c r="H84" t="s">
        <v>8367</v>
      </c>
      <c r="I84" t="s">
        <v>6408</v>
      </c>
    </row>
    <row r="85" spans="1:9">
      <c r="A85" t="s">
        <v>6641</v>
      </c>
      <c r="B85" t="s">
        <v>7646</v>
      </c>
      <c r="C85" t="s">
        <v>9423</v>
      </c>
      <c r="D85">
        <v>420782096</v>
      </c>
      <c r="E85">
        <v>420787061</v>
      </c>
      <c r="F85" t="s">
        <v>7205</v>
      </c>
      <c r="G85" t="s">
        <v>6627</v>
      </c>
      <c r="H85" t="s">
        <v>8367</v>
      </c>
      <c r="I85" t="s">
        <v>6408</v>
      </c>
    </row>
    <row r="86" spans="1:9">
      <c r="A86" t="s">
        <v>6641</v>
      </c>
      <c r="B86" t="s">
        <v>7640</v>
      </c>
      <c r="C86" t="s">
        <v>9424</v>
      </c>
      <c r="D86">
        <v>420002677</v>
      </c>
      <c r="E86">
        <v>420787061</v>
      </c>
      <c r="F86" t="s">
        <v>7205</v>
      </c>
      <c r="G86" t="s">
        <v>6627</v>
      </c>
      <c r="H86" t="s">
        <v>8367</v>
      </c>
      <c r="I86" t="s">
        <v>6408</v>
      </c>
    </row>
    <row r="87" spans="1:9">
      <c r="A87" t="s">
        <v>6641</v>
      </c>
      <c r="B87" t="s">
        <v>7976</v>
      </c>
      <c r="C87" t="s">
        <v>9425</v>
      </c>
      <c r="D87">
        <v>690780416</v>
      </c>
      <c r="E87">
        <v>690031190</v>
      </c>
      <c r="F87" t="s">
        <v>7205</v>
      </c>
      <c r="G87" t="s">
        <v>6658</v>
      </c>
      <c r="H87" t="s">
        <v>8367</v>
      </c>
      <c r="I87" t="s">
        <v>6408</v>
      </c>
    </row>
    <row r="88" spans="1:9">
      <c r="A88" t="s">
        <v>6641</v>
      </c>
      <c r="B88" t="s">
        <v>7881</v>
      </c>
      <c r="C88" t="s">
        <v>9426</v>
      </c>
      <c r="D88">
        <v>630785756</v>
      </c>
      <c r="E88">
        <v>630001188</v>
      </c>
      <c r="F88" t="s">
        <v>7205</v>
      </c>
      <c r="G88" t="s">
        <v>6627</v>
      </c>
      <c r="H88" t="s">
        <v>8367</v>
      </c>
      <c r="I88" t="s">
        <v>6408</v>
      </c>
    </row>
    <row r="89" spans="1:9">
      <c r="A89" t="s">
        <v>6641</v>
      </c>
      <c r="B89" t="s">
        <v>5015</v>
      </c>
      <c r="C89" t="s">
        <v>9427</v>
      </c>
      <c r="D89">
        <v>690041132</v>
      </c>
      <c r="E89">
        <v>690006598</v>
      </c>
      <c r="F89" t="s">
        <v>7205</v>
      </c>
      <c r="G89" t="s">
        <v>6658</v>
      </c>
      <c r="H89" t="s">
        <v>8367</v>
      </c>
      <c r="I89" t="s">
        <v>6408</v>
      </c>
    </row>
    <row r="90" spans="1:9">
      <c r="A90" t="s">
        <v>6641</v>
      </c>
      <c r="B90" t="s">
        <v>8021</v>
      </c>
      <c r="C90" t="s">
        <v>9428</v>
      </c>
      <c r="D90">
        <v>740780424</v>
      </c>
      <c r="E90">
        <v>740000120</v>
      </c>
      <c r="F90" t="s">
        <v>7207</v>
      </c>
      <c r="G90" t="s">
        <v>6715</v>
      </c>
      <c r="H90" t="s">
        <v>6639</v>
      </c>
      <c r="I90" t="s">
        <v>6408</v>
      </c>
    </row>
    <row r="91" spans="1:9">
      <c r="A91" t="s">
        <v>6641</v>
      </c>
      <c r="B91" t="s">
        <v>8017</v>
      </c>
      <c r="C91" t="s">
        <v>9429</v>
      </c>
      <c r="D91">
        <v>740014345</v>
      </c>
      <c r="E91">
        <v>740000617</v>
      </c>
      <c r="F91" t="s">
        <v>7207</v>
      </c>
      <c r="G91" t="s">
        <v>6658</v>
      </c>
      <c r="H91" t="s">
        <v>6639</v>
      </c>
      <c r="I91" t="s">
        <v>6408</v>
      </c>
    </row>
    <row r="92" spans="1:9">
      <c r="A92" t="s">
        <v>6641</v>
      </c>
      <c r="B92" t="s">
        <v>7647</v>
      </c>
      <c r="C92" t="s">
        <v>9430</v>
      </c>
      <c r="D92">
        <v>420782591</v>
      </c>
      <c r="E92">
        <v>420000887</v>
      </c>
      <c r="F92" t="s">
        <v>7207</v>
      </c>
      <c r="G92" t="s">
        <v>6715</v>
      </c>
      <c r="H92" t="s">
        <v>6639</v>
      </c>
      <c r="I92" t="s">
        <v>6408</v>
      </c>
    </row>
    <row r="93" spans="1:9">
      <c r="A93" t="s">
        <v>6641</v>
      </c>
      <c r="B93" t="s">
        <v>7867</v>
      </c>
      <c r="C93" t="s">
        <v>9431</v>
      </c>
      <c r="D93">
        <v>630000487</v>
      </c>
      <c r="E93">
        <v>630781136</v>
      </c>
      <c r="F93" t="s">
        <v>7205</v>
      </c>
      <c r="G93" t="s">
        <v>6627</v>
      </c>
      <c r="H93" t="s">
        <v>8367</v>
      </c>
      <c r="I93" t="s">
        <v>6408</v>
      </c>
    </row>
    <row r="94" spans="1:9">
      <c r="A94" t="s">
        <v>6641</v>
      </c>
      <c r="B94" t="s">
        <v>4923</v>
      </c>
      <c r="C94" t="s">
        <v>9432</v>
      </c>
      <c r="D94">
        <v>260000195</v>
      </c>
      <c r="E94">
        <v>260006770</v>
      </c>
      <c r="F94" t="s">
        <v>7205</v>
      </c>
      <c r="G94" t="s">
        <v>6599</v>
      </c>
      <c r="H94" t="s">
        <v>8367</v>
      </c>
      <c r="I94" t="s">
        <v>6408</v>
      </c>
    </row>
    <row r="95" spans="1:9">
      <c r="A95" t="s">
        <v>6641</v>
      </c>
      <c r="B95" t="s">
        <v>7957</v>
      </c>
      <c r="C95" t="s">
        <v>9433</v>
      </c>
      <c r="D95">
        <v>690030333</v>
      </c>
      <c r="E95">
        <v>690030325</v>
      </c>
      <c r="F95" t="s">
        <v>7205</v>
      </c>
      <c r="G95" t="s">
        <v>6599</v>
      </c>
      <c r="H95" t="s">
        <v>8367</v>
      </c>
      <c r="I95" t="s">
        <v>6408</v>
      </c>
    </row>
    <row r="96" spans="1:9">
      <c r="A96" t="s">
        <v>6641</v>
      </c>
      <c r="B96" t="s">
        <v>4925</v>
      </c>
      <c r="C96" t="s">
        <v>9434</v>
      </c>
      <c r="D96">
        <v>380781138</v>
      </c>
      <c r="E96">
        <v>10783009</v>
      </c>
      <c r="F96" t="s">
        <v>7205</v>
      </c>
      <c r="G96" t="s">
        <v>6627</v>
      </c>
      <c r="H96" t="s">
        <v>8367</v>
      </c>
      <c r="I96" t="s">
        <v>6408</v>
      </c>
    </row>
    <row r="97" spans="1:9">
      <c r="A97" t="s">
        <v>6641</v>
      </c>
      <c r="B97" t="s">
        <v>4926</v>
      </c>
      <c r="C97" t="s">
        <v>9435</v>
      </c>
      <c r="D97">
        <v>380781369</v>
      </c>
      <c r="E97">
        <v>10783009</v>
      </c>
      <c r="F97" t="s">
        <v>7205</v>
      </c>
      <c r="G97" t="s">
        <v>6627</v>
      </c>
      <c r="H97" t="s">
        <v>8367</v>
      </c>
      <c r="I97" t="s">
        <v>6408</v>
      </c>
    </row>
    <row r="98" spans="1:9">
      <c r="A98" t="s">
        <v>6641</v>
      </c>
      <c r="B98" t="s">
        <v>4925</v>
      </c>
      <c r="C98" t="s">
        <v>9436</v>
      </c>
      <c r="D98">
        <v>380005868</v>
      </c>
      <c r="E98">
        <v>10783009</v>
      </c>
      <c r="F98" t="s">
        <v>7205</v>
      </c>
      <c r="G98" t="s">
        <v>6627</v>
      </c>
      <c r="H98" t="s">
        <v>8367</v>
      </c>
      <c r="I98" t="s">
        <v>6408</v>
      </c>
    </row>
    <row r="99" spans="1:9">
      <c r="A99" t="s">
        <v>6641</v>
      </c>
      <c r="B99" t="s">
        <v>7214</v>
      </c>
      <c r="C99" t="s">
        <v>9437</v>
      </c>
      <c r="D99">
        <v>10780278</v>
      </c>
      <c r="E99">
        <v>10783009</v>
      </c>
      <c r="F99" t="s">
        <v>7205</v>
      </c>
      <c r="G99" t="s">
        <v>6599</v>
      </c>
      <c r="H99" t="s">
        <v>8367</v>
      </c>
      <c r="I99" t="s">
        <v>6408</v>
      </c>
    </row>
    <row r="100" spans="1:9">
      <c r="A100" t="s">
        <v>6641</v>
      </c>
      <c r="B100" t="s">
        <v>7213</v>
      </c>
      <c r="C100" t="s">
        <v>9438</v>
      </c>
      <c r="D100">
        <v>10780252</v>
      </c>
      <c r="E100">
        <v>10783009</v>
      </c>
      <c r="F100" t="s">
        <v>7205</v>
      </c>
      <c r="G100" t="s">
        <v>6627</v>
      </c>
      <c r="H100" t="s">
        <v>8367</v>
      </c>
      <c r="I100" t="s">
        <v>6408</v>
      </c>
    </row>
    <row r="101" spans="1:9">
      <c r="A101" t="s">
        <v>6641</v>
      </c>
      <c r="B101" t="s">
        <v>4913</v>
      </c>
      <c r="C101" t="s">
        <v>9439</v>
      </c>
      <c r="D101">
        <v>10000495</v>
      </c>
      <c r="E101">
        <v>10783009</v>
      </c>
      <c r="F101" t="s">
        <v>7205</v>
      </c>
      <c r="G101" t="s">
        <v>6627</v>
      </c>
      <c r="H101" t="s">
        <v>8367</v>
      </c>
      <c r="I101" t="s">
        <v>6408</v>
      </c>
    </row>
    <row r="102" spans="1:9">
      <c r="A102" t="s">
        <v>6641</v>
      </c>
      <c r="B102" t="s">
        <v>384</v>
      </c>
      <c r="C102" t="s">
        <v>9440</v>
      </c>
      <c r="D102">
        <v>690793468</v>
      </c>
      <c r="E102">
        <v>690002068</v>
      </c>
      <c r="F102" t="s">
        <v>7205</v>
      </c>
      <c r="G102" t="s">
        <v>6658</v>
      </c>
      <c r="H102" t="s">
        <v>8367</v>
      </c>
      <c r="I102" t="s">
        <v>6408</v>
      </c>
    </row>
    <row r="103" spans="1:9">
      <c r="A103" t="s">
        <v>6641</v>
      </c>
      <c r="B103" t="s">
        <v>4586</v>
      </c>
      <c r="C103" t="s">
        <v>9441</v>
      </c>
      <c r="D103">
        <v>690023411</v>
      </c>
      <c r="E103">
        <v>690000252</v>
      </c>
      <c r="F103" t="s">
        <v>7207</v>
      </c>
      <c r="G103" t="s">
        <v>6658</v>
      </c>
      <c r="H103" t="s">
        <v>6639</v>
      </c>
      <c r="I103" t="s">
        <v>6408</v>
      </c>
    </row>
    <row r="104" spans="1:9">
      <c r="A104" t="s">
        <v>6641</v>
      </c>
      <c r="B104" t="s">
        <v>7268</v>
      </c>
      <c r="C104" t="s">
        <v>9442</v>
      </c>
      <c r="D104">
        <v>70780242</v>
      </c>
      <c r="E104">
        <v>70000120</v>
      </c>
      <c r="F104" t="s">
        <v>7207</v>
      </c>
      <c r="G104" t="s">
        <v>6599</v>
      </c>
      <c r="H104" t="s">
        <v>6639</v>
      </c>
      <c r="I104" t="s">
        <v>6408</v>
      </c>
    </row>
    <row r="105" spans="1:9">
      <c r="A105" t="s">
        <v>6641</v>
      </c>
      <c r="B105" t="s">
        <v>147</v>
      </c>
      <c r="C105" t="s">
        <v>9443</v>
      </c>
      <c r="D105">
        <v>420002479</v>
      </c>
      <c r="E105">
        <v>340027937</v>
      </c>
      <c r="F105" t="s">
        <v>7205</v>
      </c>
      <c r="G105" t="s">
        <v>6599</v>
      </c>
      <c r="H105" t="s">
        <v>8368</v>
      </c>
      <c r="I105" t="s">
        <v>6408</v>
      </c>
    </row>
    <row r="106" spans="1:9">
      <c r="A106" t="s">
        <v>6641</v>
      </c>
      <c r="B106" t="s">
        <v>5700</v>
      </c>
      <c r="C106" t="s">
        <v>9445</v>
      </c>
      <c r="D106">
        <v>420793697</v>
      </c>
      <c r="E106">
        <v>420793689</v>
      </c>
      <c r="F106" t="s">
        <v>7207</v>
      </c>
      <c r="G106" t="s">
        <v>6599</v>
      </c>
      <c r="H106" t="s">
        <v>6639</v>
      </c>
      <c r="I106" t="s">
        <v>6408</v>
      </c>
    </row>
    <row r="107" spans="1:9">
      <c r="A107" t="s">
        <v>6641</v>
      </c>
      <c r="B107" t="s">
        <v>7224</v>
      </c>
      <c r="C107" t="s">
        <v>9446</v>
      </c>
      <c r="D107">
        <v>30785430</v>
      </c>
      <c r="E107">
        <v>30785422</v>
      </c>
      <c r="F107" t="s">
        <v>7207</v>
      </c>
      <c r="G107" t="s">
        <v>6715</v>
      </c>
      <c r="H107" t="s">
        <v>6639</v>
      </c>
      <c r="I107" t="s">
        <v>6408</v>
      </c>
    </row>
    <row r="108" spans="1:9">
      <c r="A108" t="s">
        <v>6641</v>
      </c>
      <c r="B108" t="s">
        <v>5187</v>
      </c>
      <c r="C108" t="s">
        <v>9447</v>
      </c>
      <c r="D108">
        <v>420782310</v>
      </c>
      <c r="E108">
        <v>420000853</v>
      </c>
      <c r="F108" t="s">
        <v>7207</v>
      </c>
      <c r="G108" t="s">
        <v>6715</v>
      </c>
      <c r="H108" t="s">
        <v>6639</v>
      </c>
      <c r="I108" t="s">
        <v>6408</v>
      </c>
    </row>
    <row r="109" spans="1:9">
      <c r="A109" t="s">
        <v>6641</v>
      </c>
      <c r="B109" t="s">
        <v>3436</v>
      </c>
      <c r="C109" t="s">
        <v>9448</v>
      </c>
      <c r="D109">
        <v>690780515</v>
      </c>
      <c r="E109">
        <v>690000294</v>
      </c>
      <c r="F109" t="s">
        <v>7207</v>
      </c>
      <c r="G109" t="s">
        <v>6599</v>
      </c>
      <c r="H109" t="s">
        <v>6639</v>
      </c>
      <c r="I109" t="s">
        <v>6408</v>
      </c>
    </row>
    <row r="110" spans="1:9">
      <c r="A110" t="s">
        <v>6641</v>
      </c>
      <c r="B110" t="s">
        <v>4739</v>
      </c>
      <c r="C110" t="s">
        <v>9449</v>
      </c>
      <c r="D110">
        <v>420011512</v>
      </c>
      <c r="E110">
        <v>420011504</v>
      </c>
      <c r="F110" t="s">
        <v>7207</v>
      </c>
      <c r="G110" t="s">
        <v>6599</v>
      </c>
      <c r="H110" t="s">
        <v>6639</v>
      </c>
      <c r="I110" t="s">
        <v>6408</v>
      </c>
    </row>
    <row r="111" spans="1:9">
      <c r="A111" t="s">
        <v>6641</v>
      </c>
      <c r="B111" t="s">
        <v>7960</v>
      </c>
      <c r="C111" t="s">
        <v>9450</v>
      </c>
      <c r="D111">
        <v>690036108</v>
      </c>
      <c r="E111">
        <v>690036090</v>
      </c>
      <c r="F111" t="s">
        <v>7207</v>
      </c>
      <c r="G111" t="s">
        <v>6599</v>
      </c>
      <c r="H111" t="s">
        <v>6639</v>
      </c>
      <c r="I111" t="s">
        <v>6408</v>
      </c>
    </row>
    <row r="112" spans="1:9">
      <c r="A112" t="s">
        <v>6641</v>
      </c>
      <c r="B112" t="s">
        <v>7946</v>
      </c>
      <c r="C112" t="s">
        <v>9451</v>
      </c>
      <c r="D112">
        <v>690000245</v>
      </c>
      <c r="E112">
        <v>690780432</v>
      </c>
      <c r="F112" t="s">
        <v>7205</v>
      </c>
      <c r="G112" t="s">
        <v>6594</v>
      </c>
      <c r="H112" t="s">
        <v>8367</v>
      </c>
      <c r="I112" t="s">
        <v>6408</v>
      </c>
    </row>
    <row r="113" spans="1:9">
      <c r="A113" t="s">
        <v>6641</v>
      </c>
      <c r="B113" t="s">
        <v>7611</v>
      </c>
      <c r="C113" t="s">
        <v>9452</v>
      </c>
      <c r="D113">
        <v>380013037</v>
      </c>
      <c r="E113">
        <v>380013011</v>
      </c>
      <c r="F113" t="s">
        <v>7207</v>
      </c>
      <c r="G113" t="s">
        <v>7591</v>
      </c>
      <c r="H113" t="s">
        <v>6639</v>
      </c>
      <c r="I113" t="s">
        <v>6408</v>
      </c>
    </row>
    <row r="114" spans="1:9">
      <c r="A114" t="s">
        <v>6641</v>
      </c>
      <c r="B114" t="s">
        <v>7209</v>
      </c>
      <c r="C114" t="s">
        <v>9453</v>
      </c>
      <c r="D114">
        <v>10007300</v>
      </c>
      <c r="E114">
        <v>10007292</v>
      </c>
      <c r="F114" t="s">
        <v>7207</v>
      </c>
      <c r="G114" t="s">
        <v>6715</v>
      </c>
      <c r="H114" t="s">
        <v>6639</v>
      </c>
      <c r="I114" t="s">
        <v>6408</v>
      </c>
    </row>
    <row r="115" spans="1:9">
      <c r="A115" t="s">
        <v>6641</v>
      </c>
      <c r="B115" t="s">
        <v>7975</v>
      </c>
      <c r="C115" t="s">
        <v>9454</v>
      </c>
      <c r="D115">
        <v>690780390</v>
      </c>
      <c r="E115">
        <v>690000229</v>
      </c>
      <c r="F115" t="s">
        <v>7207</v>
      </c>
      <c r="G115" t="s">
        <v>6715</v>
      </c>
      <c r="H115" t="s">
        <v>6639</v>
      </c>
      <c r="I115" t="s">
        <v>6408</v>
      </c>
    </row>
    <row r="116" spans="1:9">
      <c r="A116" t="s">
        <v>6641</v>
      </c>
      <c r="B116" t="s">
        <v>7973</v>
      </c>
      <c r="C116" t="s">
        <v>9455</v>
      </c>
      <c r="D116">
        <v>690780358</v>
      </c>
      <c r="E116">
        <v>690000195</v>
      </c>
      <c r="F116" t="s">
        <v>7207</v>
      </c>
      <c r="G116" t="s">
        <v>6715</v>
      </c>
      <c r="H116" t="s">
        <v>6639</v>
      </c>
      <c r="I116" t="s">
        <v>6408</v>
      </c>
    </row>
    <row r="117" spans="1:9">
      <c r="A117" t="s">
        <v>6641</v>
      </c>
      <c r="B117" t="s">
        <v>3377</v>
      </c>
      <c r="C117" t="s">
        <v>9456</v>
      </c>
      <c r="D117">
        <v>690036082</v>
      </c>
      <c r="E117">
        <v>690000310</v>
      </c>
      <c r="F117" t="s">
        <v>7207</v>
      </c>
      <c r="G117" t="s">
        <v>6599</v>
      </c>
      <c r="H117" t="s">
        <v>6639</v>
      </c>
      <c r="I117" t="s">
        <v>6408</v>
      </c>
    </row>
    <row r="118" spans="1:9">
      <c r="A118" t="s">
        <v>6641</v>
      </c>
      <c r="B118" t="s">
        <v>7614</v>
      </c>
      <c r="C118" t="s">
        <v>9457</v>
      </c>
      <c r="D118">
        <v>380780312</v>
      </c>
      <c r="E118">
        <v>750720575</v>
      </c>
      <c r="F118" t="s">
        <v>7205</v>
      </c>
      <c r="G118" t="s">
        <v>6627</v>
      </c>
      <c r="H118" t="s">
        <v>8367</v>
      </c>
      <c r="I118" t="s">
        <v>6408</v>
      </c>
    </row>
    <row r="119" spans="1:9">
      <c r="A119" t="s">
        <v>6641</v>
      </c>
      <c r="B119" t="s">
        <v>7610</v>
      </c>
      <c r="C119" t="s">
        <v>9458</v>
      </c>
      <c r="D119">
        <v>380012799</v>
      </c>
      <c r="E119">
        <v>380794297</v>
      </c>
      <c r="F119" t="s">
        <v>7205</v>
      </c>
      <c r="G119" t="s">
        <v>6627</v>
      </c>
      <c r="H119" t="s">
        <v>8367</v>
      </c>
      <c r="I119" t="s">
        <v>6408</v>
      </c>
    </row>
    <row r="120" spans="1:9">
      <c r="A120" t="s">
        <v>6641</v>
      </c>
      <c r="B120" t="s">
        <v>7877</v>
      </c>
      <c r="C120" t="s">
        <v>9459</v>
      </c>
      <c r="D120">
        <v>630780369</v>
      </c>
      <c r="E120">
        <v>630000164</v>
      </c>
      <c r="F120" t="s">
        <v>7207</v>
      </c>
      <c r="G120" t="s">
        <v>7591</v>
      </c>
      <c r="H120" t="s">
        <v>6639</v>
      </c>
      <c r="I120" t="s">
        <v>6408</v>
      </c>
    </row>
    <row r="121" spans="1:9">
      <c r="A121" t="s">
        <v>6641</v>
      </c>
      <c r="B121" t="s">
        <v>3265</v>
      </c>
      <c r="C121" t="s">
        <v>9460</v>
      </c>
      <c r="D121">
        <v>690780648</v>
      </c>
      <c r="E121">
        <v>690036900</v>
      </c>
      <c r="F121" t="s">
        <v>7207</v>
      </c>
      <c r="G121" t="s">
        <v>6658</v>
      </c>
      <c r="H121" t="s">
        <v>6639</v>
      </c>
      <c r="I121" t="s">
        <v>6408</v>
      </c>
    </row>
    <row r="122" spans="1:9">
      <c r="A122" t="s">
        <v>6641</v>
      </c>
      <c r="B122" t="s">
        <v>7962</v>
      </c>
      <c r="C122" t="s">
        <v>9461</v>
      </c>
      <c r="D122">
        <v>690041579</v>
      </c>
      <c r="E122">
        <v>690044052</v>
      </c>
      <c r="F122" t="s">
        <v>7207</v>
      </c>
      <c r="G122" t="s">
        <v>6599</v>
      </c>
      <c r="H122" t="s">
        <v>6639</v>
      </c>
      <c r="I122" t="s">
        <v>6408</v>
      </c>
    </row>
    <row r="123" spans="1:9">
      <c r="A123" t="s">
        <v>6641</v>
      </c>
      <c r="B123" t="s">
        <v>7869</v>
      </c>
      <c r="C123" t="s">
        <v>9462</v>
      </c>
      <c r="D123">
        <v>630008118</v>
      </c>
      <c r="E123">
        <v>630011153</v>
      </c>
      <c r="F123" t="s">
        <v>7207</v>
      </c>
      <c r="G123" t="s">
        <v>6599</v>
      </c>
      <c r="H123" t="s">
        <v>6639</v>
      </c>
      <c r="I123" t="s">
        <v>6408</v>
      </c>
    </row>
    <row r="124" spans="1:9">
      <c r="A124" t="s">
        <v>6641</v>
      </c>
      <c r="B124" t="s">
        <v>5644</v>
      </c>
      <c r="C124" t="s">
        <v>9463</v>
      </c>
      <c r="D124">
        <v>630781821</v>
      </c>
      <c r="E124">
        <v>920030269</v>
      </c>
      <c r="F124" t="s">
        <v>7207</v>
      </c>
      <c r="G124" t="s">
        <v>6627</v>
      </c>
      <c r="H124" t="s">
        <v>6639</v>
      </c>
      <c r="I124" t="s">
        <v>6408</v>
      </c>
    </row>
    <row r="125" spans="1:9">
      <c r="A125" t="s">
        <v>6641</v>
      </c>
      <c r="B125" t="s">
        <v>8022</v>
      </c>
      <c r="C125" t="s">
        <v>9464</v>
      </c>
      <c r="D125">
        <v>740781034</v>
      </c>
      <c r="E125">
        <v>750048787</v>
      </c>
      <c r="F125" t="s">
        <v>7207</v>
      </c>
      <c r="G125" t="s">
        <v>6627</v>
      </c>
      <c r="H125" t="s">
        <v>6639</v>
      </c>
      <c r="I125" t="s">
        <v>6408</v>
      </c>
    </row>
    <row r="126" spans="1:9">
      <c r="A126" t="s">
        <v>6641</v>
      </c>
      <c r="B126" t="s">
        <v>5656</v>
      </c>
      <c r="C126" t="s">
        <v>9465</v>
      </c>
      <c r="D126">
        <v>740780184</v>
      </c>
      <c r="E126">
        <v>920030269</v>
      </c>
      <c r="F126" t="s">
        <v>7207</v>
      </c>
      <c r="G126" t="s">
        <v>6627</v>
      </c>
      <c r="H126" t="s">
        <v>6639</v>
      </c>
      <c r="I126" t="s">
        <v>6408</v>
      </c>
    </row>
    <row r="127" spans="1:9">
      <c r="A127" t="s">
        <v>6641</v>
      </c>
      <c r="B127" t="s">
        <v>7978</v>
      </c>
      <c r="C127" t="s">
        <v>9466</v>
      </c>
      <c r="D127">
        <v>690780523</v>
      </c>
      <c r="E127">
        <v>920031739</v>
      </c>
      <c r="F127" t="s">
        <v>7207</v>
      </c>
      <c r="G127" t="s">
        <v>6627</v>
      </c>
      <c r="H127" t="s">
        <v>6639</v>
      </c>
      <c r="I127" t="s">
        <v>6408</v>
      </c>
    </row>
    <row r="128" spans="1:9">
      <c r="A128" t="s">
        <v>6641</v>
      </c>
      <c r="B128" t="s">
        <v>7211</v>
      </c>
      <c r="C128" t="s">
        <v>9467</v>
      </c>
      <c r="D128">
        <v>10780195</v>
      </c>
      <c r="E128">
        <v>10000156</v>
      </c>
      <c r="F128" t="s">
        <v>7207</v>
      </c>
      <c r="G128" t="s">
        <v>6658</v>
      </c>
      <c r="H128" t="s">
        <v>6639</v>
      </c>
      <c r="I128" t="s">
        <v>6408</v>
      </c>
    </row>
    <row r="129" spans="1:9">
      <c r="A129" t="s">
        <v>6641</v>
      </c>
      <c r="B129" t="s">
        <v>8018</v>
      </c>
      <c r="C129" t="s">
        <v>9468</v>
      </c>
      <c r="D129">
        <v>740016696</v>
      </c>
      <c r="E129">
        <v>690795331</v>
      </c>
      <c r="F129" t="s">
        <v>7205</v>
      </c>
      <c r="G129" t="s">
        <v>6627</v>
      </c>
      <c r="H129" t="s">
        <v>8367</v>
      </c>
      <c r="I129" t="s">
        <v>6408</v>
      </c>
    </row>
    <row r="130" spans="1:9">
      <c r="A130" t="s">
        <v>6641</v>
      </c>
      <c r="B130" t="s">
        <v>7216</v>
      </c>
      <c r="C130" t="s">
        <v>9469</v>
      </c>
      <c r="D130">
        <v>10780799</v>
      </c>
      <c r="E130">
        <v>750721334</v>
      </c>
      <c r="F130" t="s">
        <v>7205</v>
      </c>
      <c r="G130" t="s">
        <v>6627</v>
      </c>
      <c r="H130" t="s">
        <v>8367</v>
      </c>
      <c r="I130" t="s">
        <v>6408</v>
      </c>
    </row>
    <row r="131" spans="1:9">
      <c r="A131" t="s">
        <v>6641</v>
      </c>
      <c r="B131" t="s">
        <v>7212</v>
      </c>
      <c r="C131" t="s">
        <v>9470</v>
      </c>
      <c r="D131">
        <v>10780203</v>
      </c>
      <c r="E131">
        <v>10010718</v>
      </c>
      <c r="F131" t="s">
        <v>7207</v>
      </c>
      <c r="G131" t="s">
        <v>6715</v>
      </c>
      <c r="H131" t="s">
        <v>6639</v>
      </c>
      <c r="I131" t="s">
        <v>6408</v>
      </c>
    </row>
    <row r="132" spans="1:9">
      <c r="A132" t="s">
        <v>6641</v>
      </c>
      <c r="B132" t="s">
        <v>7872</v>
      </c>
      <c r="C132" t="s">
        <v>9471</v>
      </c>
      <c r="D132">
        <v>630011211</v>
      </c>
      <c r="E132">
        <v>690795331</v>
      </c>
      <c r="F132" t="s">
        <v>7205</v>
      </c>
      <c r="G132" t="s">
        <v>6627</v>
      </c>
      <c r="H132" t="s">
        <v>8367</v>
      </c>
      <c r="I132" t="s">
        <v>6408</v>
      </c>
    </row>
    <row r="133" spans="1:9">
      <c r="A133" t="s">
        <v>6641</v>
      </c>
      <c r="B133" t="s">
        <v>7971</v>
      </c>
      <c r="C133" t="s">
        <v>9472</v>
      </c>
      <c r="D133">
        <v>690780226</v>
      </c>
      <c r="E133">
        <v>690039870</v>
      </c>
      <c r="F133" t="s">
        <v>7207</v>
      </c>
      <c r="G133" t="s">
        <v>6715</v>
      </c>
      <c r="H133" t="s">
        <v>6639</v>
      </c>
      <c r="I133" t="s">
        <v>6408</v>
      </c>
    </row>
    <row r="134" spans="1:9">
      <c r="A134" t="s">
        <v>6641</v>
      </c>
      <c r="B134" t="s">
        <v>7954</v>
      </c>
      <c r="C134" t="s">
        <v>9473</v>
      </c>
      <c r="D134">
        <v>690023239</v>
      </c>
      <c r="E134">
        <v>690000146</v>
      </c>
      <c r="F134" t="s">
        <v>7207</v>
      </c>
      <c r="G134" t="s">
        <v>6715</v>
      </c>
      <c r="H134" t="s">
        <v>6639</v>
      </c>
      <c r="I134" t="s">
        <v>6408</v>
      </c>
    </row>
    <row r="135" spans="1:9">
      <c r="A135" t="s">
        <v>6641</v>
      </c>
      <c r="B135" t="s">
        <v>7964</v>
      </c>
      <c r="C135" t="s">
        <v>9474</v>
      </c>
      <c r="D135">
        <v>690043476</v>
      </c>
      <c r="E135">
        <v>690000146</v>
      </c>
      <c r="F135" t="s">
        <v>7207</v>
      </c>
      <c r="G135" t="s">
        <v>6599</v>
      </c>
      <c r="H135" t="s">
        <v>6639</v>
      </c>
      <c r="I135" t="s">
        <v>6408</v>
      </c>
    </row>
    <row r="136" spans="1:9">
      <c r="A136" t="s">
        <v>6641</v>
      </c>
      <c r="B136" t="s">
        <v>7643</v>
      </c>
      <c r="C136" t="s">
        <v>9475</v>
      </c>
      <c r="D136">
        <v>420011413</v>
      </c>
      <c r="E136">
        <v>420011405</v>
      </c>
      <c r="F136" t="s">
        <v>7207</v>
      </c>
      <c r="G136" t="s">
        <v>6658</v>
      </c>
      <c r="H136" t="s">
        <v>6639</v>
      </c>
      <c r="I136" t="s">
        <v>6408</v>
      </c>
    </row>
    <row r="137" spans="1:9">
      <c r="A137" t="s">
        <v>6641</v>
      </c>
      <c r="B137" t="s">
        <v>7949</v>
      </c>
      <c r="C137" t="s">
        <v>9476</v>
      </c>
      <c r="D137">
        <v>690000880</v>
      </c>
      <c r="E137">
        <v>690783220</v>
      </c>
      <c r="F137" t="s">
        <v>7205</v>
      </c>
      <c r="G137" t="s">
        <v>6676</v>
      </c>
      <c r="H137" t="s">
        <v>8370</v>
      </c>
      <c r="I137" t="s">
        <v>6408</v>
      </c>
    </row>
    <row r="138" spans="1:9">
      <c r="A138" t="s">
        <v>6641</v>
      </c>
      <c r="B138" t="s">
        <v>7648</v>
      </c>
      <c r="C138" t="s">
        <v>9477</v>
      </c>
      <c r="D138">
        <v>420783102</v>
      </c>
      <c r="E138">
        <v>420000929</v>
      </c>
      <c r="F138" t="s">
        <v>7207</v>
      </c>
      <c r="G138" t="s">
        <v>6599</v>
      </c>
      <c r="H138" t="s">
        <v>6639</v>
      </c>
      <c r="I138" t="s">
        <v>6408</v>
      </c>
    </row>
    <row r="139" spans="1:9">
      <c r="A139" t="s">
        <v>6641</v>
      </c>
      <c r="B139" t="s">
        <v>7617</v>
      </c>
      <c r="C139" t="s">
        <v>9478</v>
      </c>
      <c r="D139">
        <v>380786442</v>
      </c>
      <c r="E139">
        <v>380798025</v>
      </c>
      <c r="F139" t="s">
        <v>7207</v>
      </c>
      <c r="G139" t="s">
        <v>6715</v>
      </c>
      <c r="H139" t="s">
        <v>6639</v>
      </c>
      <c r="I139" t="s">
        <v>6408</v>
      </c>
    </row>
    <row r="140" spans="1:9">
      <c r="A140" t="s">
        <v>6641</v>
      </c>
      <c r="B140" t="s">
        <v>7644</v>
      </c>
      <c r="C140" t="s">
        <v>9479</v>
      </c>
      <c r="D140">
        <v>420780504</v>
      </c>
      <c r="E140">
        <v>420000135</v>
      </c>
      <c r="F140" t="s">
        <v>7207</v>
      </c>
      <c r="G140" t="s">
        <v>6715</v>
      </c>
      <c r="H140" t="s">
        <v>6639</v>
      </c>
      <c r="I140" t="s">
        <v>6408</v>
      </c>
    </row>
    <row r="141" spans="1:9">
      <c r="A141" t="s">
        <v>6641</v>
      </c>
      <c r="B141" t="s">
        <v>4150</v>
      </c>
      <c r="C141" t="s">
        <v>9480</v>
      </c>
      <c r="D141">
        <v>690000401</v>
      </c>
      <c r="E141">
        <v>920028560</v>
      </c>
      <c r="F141" t="s">
        <v>7205</v>
      </c>
      <c r="G141" t="s">
        <v>6599</v>
      </c>
      <c r="H141" t="s">
        <v>8367</v>
      </c>
      <c r="I141" t="s">
        <v>6408</v>
      </c>
    </row>
    <row r="142" spans="1:9">
      <c r="A142" t="s">
        <v>6641</v>
      </c>
      <c r="B142" t="s">
        <v>4894</v>
      </c>
      <c r="C142" t="s">
        <v>9481</v>
      </c>
      <c r="D142">
        <v>380780288</v>
      </c>
      <c r="E142">
        <v>380019224</v>
      </c>
      <c r="F142" t="s">
        <v>7207</v>
      </c>
      <c r="G142" t="s">
        <v>6715</v>
      </c>
      <c r="H142" t="s">
        <v>6639</v>
      </c>
      <c r="I142" t="s">
        <v>6408</v>
      </c>
    </row>
    <row r="143" spans="1:9">
      <c r="A143" t="s">
        <v>6641</v>
      </c>
      <c r="B143" t="s">
        <v>7612</v>
      </c>
      <c r="C143" t="s">
        <v>9482</v>
      </c>
      <c r="D143">
        <v>380017095</v>
      </c>
      <c r="E143">
        <v>380017087</v>
      </c>
      <c r="F143" t="s">
        <v>7207</v>
      </c>
      <c r="G143" t="s">
        <v>6599</v>
      </c>
      <c r="H143" t="s">
        <v>6639</v>
      </c>
      <c r="I143" t="s">
        <v>6408</v>
      </c>
    </row>
    <row r="144" spans="1:9">
      <c r="A144" t="s">
        <v>6641</v>
      </c>
      <c r="B144" t="s">
        <v>7880</v>
      </c>
      <c r="C144" t="s">
        <v>9483</v>
      </c>
      <c r="D144">
        <v>630781755</v>
      </c>
      <c r="E144">
        <v>630011518</v>
      </c>
      <c r="F144" t="s">
        <v>7205</v>
      </c>
      <c r="G144" t="s">
        <v>6599</v>
      </c>
      <c r="H144" t="s">
        <v>8367</v>
      </c>
      <c r="I144" t="s">
        <v>6408</v>
      </c>
    </row>
    <row r="145" spans="1:9">
      <c r="A145" t="s">
        <v>6641</v>
      </c>
      <c r="B145" t="s">
        <v>7208</v>
      </c>
      <c r="C145" t="s">
        <v>9484</v>
      </c>
      <c r="D145">
        <v>10005379</v>
      </c>
      <c r="E145">
        <v>10010718</v>
      </c>
      <c r="F145" t="s">
        <v>7207</v>
      </c>
      <c r="G145" t="s">
        <v>6599</v>
      </c>
      <c r="H145" t="s">
        <v>8368</v>
      </c>
      <c r="I145" t="s">
        <v>6408</v>
      </c>
    </row>
    <row r="146" spans="1:9">
      <c r="A146" t="s">
        <v>6641</v>
      </c>
      <c r="B146" t="s">
        <v>7652</v>
      </c>
      <c r="C146" t="s">
        <v>9485</v>
      </c>
      <c r="D146">
        <v>430000109</v>
      </c>
      <c r="E146">
        <v>430000372</v>
      </c>
      <c r="F146" t="s">
        <v>7207</v>
      </c>
      <c r="G146" t="s">
        <v>6715</v>
      </c>
      <c r="H146" t="s">
        <v>6639</v>
      </c>
      <c r="I146" t="s">
        <v>6408</v>
      </c>
    </row>
    <row r="147" spans="1:9">
      <c r="A147" t="s">
        <v>6641</v>
      </c>
      <c r="B147" t="s">
        <v>7947</v>
      </c>
      <c r="C147" t="s">
        <v>7201</v>
      </c>
      <c r="D147" t="s">
        <v>6598</v>
      </c>
      <c r="E147">
        <v>690000278</v>
      </c>
      <c r="F147" t="s">
        <v>7207</v>
      </c>
      <c r="G147" t="s">
        <v>7086</v>
      </c>
      <c r="H147" t="s">
        <v>6639</v>
      </c>
      <c r="I147" t="s">
        <v>6408</v>
      </c>
    </row>
    <row r="148" spans="1:9">
      <c r="A148" t="s">
        <v>6641</v>
      </c>
      <c r="B148" t="s">
        <v>7961</v>
      </c>
      <c r="C148" t="s">
        <v>9486</v>
      </c>
      <c r="D148">
        <v>690041496</v>
      </c>
      <c r="E148">
        <v>690041488</v>
      </c>
      <c r="F148" t="s">
        <v>7207</v>
      </c>
      <c r="G148" t="s">
        <v>6670</v>
      </c>
      <c r="H148" t="s">
        <v>6639</v>
      </c>
      <c r="I148" t="s">
        <v>6408</v>
      </c>
    </row>
    <row r="149" spans="1:9">
      <c r="A149" t="s">
        <v>6641</v>
      </c>
      <c r="B149" t="s">
        <v>7963</v>
      </c>
      <c r="C149" t="s">
        <v>9487</v>
      </c>
      <c r="D149">
        <v>690043393</v>
      </c>
      <c r="E149">
        <v>690043385</v>
      </c>
      <c r="F149" t="s">
        <v>7207</v>
      </c>
      <c r="G149" t="s">
        <v>6670</v>
      </c>
      <c r="H149" t="s">
        <v>6639</v>
      </c>
      <c r="I149" t="s">
        <v>6408</v>
      </c>
    </row>
    <row r="150" spans="1:9">
      <c r="A150" t="s">
        <v>6641</v>
      </c>
      <c r="B150" t="s">
        <v>7965</v>
      </c>
      <c r="C150" t="s">
        <v>9488</v>
      </c>
      <c r="D150">
        <v>690045158</v>
      </c>
      <c r="E150">
        <v>690041488</v>
      </c>
      <c r="F150" t="s">
        <v>7207</v>
      </c>
      <c r="G150" t="s">
        <v>6670</v>
      </c>
      <c r="H150" t="s">
        <v>6639</v>
      </c>
      <c r="I150" t="s">
        <v>6408</v>
      </c>
    </row>
    <row r="151" spans="1:9">
      <c r="A151" t="s">
        <v>6641</v>
      </c>
      <c r="B151" t="s">
        <v>7210</v>
      </c>
      <c r="C151" t="s">
        <v>9489</v>
      </c>
      <c r="D151">
        <v>10008852</v>
      </c>
      <c r="E151">
        <v>10783009</v>
      </c>
      <c r="F151" t="s">
        <v>7205</v>
      </c>
      <c r="G151" t="s">
        <v>7086</v>
      </c>
      <c r="H151" t="s">
        <v>8367</v>
      </c>
      <c r="I151" t="s">
        <v>6408</v>
      </c>
    </row>
    <row r="152" spans="1:9">
      <c r="A152" t="s">
        <v>6641</v>
      </c>
      <c r="B152" t="s">
        <v>7267</v>
      </c>
      <c r="C152" t="s">
        <v>9490</v>
      </c>
      <c r="D152">
        <v>70780226</v>
      </c>
      <c r="E152">
        <v>750050759</v>
      </c>
      <c r="F152" t="s">
        <v>7205</v>
      </c>
      <c r="G152" t="s">
        <v>6599</v>
      </c>
      <c r="H152" t="s">
        <v>8434</v>
      </c>
      <c r="I152" t="s">
        <v>6408</v>
      </c>
    </row>
    <row r="153" spans="1:9">
      <c r="A153" t="s">
        <v>6641</v>
      </c>
      <c r="B153" t="s">
        <v>7987</v>
      </c>
      <c r="C153" t="s">
        <v>9491</v>
      </c>
      <c r="D153">
        <v>690803093</v>
      </c>
      <c r="E153">
        <v>690780564</v>
      </c>
      <c r="F153" t="s">
        <v>7205</v>
      </c>
      <c r="G153" t="s">
        <v>6670</v>
      </c>
      <c r="H153" t="s">
        <v>8367</v>
      </c>
      <c r="I153" t="s">
        <v>6408</v>
      </c>
    </row>
    <row r="154" spans="1:9">
      <c r="A154" t="s">
        <v>6641</v>
      </c>
      <c r="B154" t="s">
        <v>5653</v>
      </c>
      <c r="C154" t="s">
        <v>9492</v>
      </c>
      <c r="D154">
        <v>690780549</v>
      </c>
      <c r="E154">
        <v>920030269</v>
      </c>
      <c r="F154" t="s">
        <v>7207</v>
      </c>
      <c r="G154" t="s">
        <v>6627</v>
      </c>
      <c r="H154" t="s">
        <v>6639</v>
      </c>
      <c r="I154" t="s">
        <v>6408</v>
      </c>
    </row>
    <row r="155" spans="1:9">
      <c r="A155" t="s">
        <v>6641</v>
      </c>
      <c r="B155" t="s">
        <v>5352</v>
      </c>
      <c r="C155" t="s">
        <v>9493</v>
      </c>
      <c r="D155">
        <v>740780135</v>
      </c>
      <c r="E155">
        <v>920030939</v>
      </c>
      <c r="F155" t="s">
        <v>7207</v>
      </c>
      <c r="G155" t="s">
        <v>6627</v>
      </c>
      <c r="H155" t="s">
        <v>6639</v>
      </c>
      <c r="I155" t="s">
        <v>6408</v>
      </c>
    </row>
    <row r="156" spans="1:9">
      <c r="A156" t="s">
        <v>6641</v>
      </c>
      <c r="B156" t="s">
        <v>3312</v>
      </c>
      <c r="C156" t="s">
        <v>9494</v>
      </c>
      <c r="D156">
        <v>380780296</v>
      </c>
      <c r="E156">
        <v>380021550</v>
      </c>
      <c r="F156" t="s">
        <v>7207</v>
      </c>
      <c r="G156" t="s">
        <v>6627</v>
      </c>
      <c r="H156" t="s">
        <v>6639</v>
      </c>
      <c r="I156" t="s">
        <v>6408</v>
      </c>
    </row>
    <row r="157" spans="1:9">
      <c r="A157" t="s">
        <v>6641</v>
      </c>
      <c r="B157" t="s">
        <v>3251</v>
      </c>
      <c r="C157" t="s">
        <v>9495</v>
      </c>
      <c r="D157">
        <v>10010171</v>
      </c>
      <c r="E157">
        <v>10011559</v>
      </c>
      <c r="F157" t="s">
        <v>7207</v>
      </c>
      <c r="G157" t="s">
        <v>6627</v>
      </c>
      <c r="H157" t="s">
        <v>6639</v>
      </c>
      <c r="I157" t="s">
        <v>6408</v>
      </c>
    </row>
    <row r="158" spans="1:9">
      <c r="A158" t="s">
        <v>6641</v>
      </c>
      <c r="B158" t="s">
        <v>7356</v>
      </c>
      <c r="C158" t="s">
        <v>9496</v>
      </c>
      <c r="D158">
        <v>150780120</v>
      </c>
      <c r="E158">
        <v>150000065</v>
      </c>
      <c r="F158" t="s">
        <v>7207</v>
      </c>
      <c r="G158" t="s">
        <v>6599</v>
      </c>
      <c r="H158" t="s">
        <v>6639</v>
      </c>
      <c r="I158" t="s">
        <v>6408</v>
      </c>
    </row>
    <row r="159" spans="1:9">
      <c r="A159" t="s">
        <v>6641</v>
      </c>
      <c r="B159" t="s">
        <v>7654</v>
      </c>
      <c r="C159" t="s">
        <v>9497</v>
      </c>
      <c r="D159">
        <v>430000166</v>
      </c>
      <c r="E159">
        <v>430005843</v>
      </c>
      <c r="F159" t="s">
        <v>7205</v>
      </c>
      <c r="G159" t="s">
        <v>6599</v>
      </c>
      <c r="H159" t="s">
        <v>8367</v>
      </c>
      <c r="I159" t="s">
        <v>6408</v>
      </c>
    </row>
    <row r="160" spans="1:9">
      <c r="A160" t="s">
        <v>6641</v>
      </c>
      <c r="B160" t="s">
        <v>4580</v>
      </c>
      <c r="C160" t="s">
        <v>9498</v>
      </c>
      <c r="D160">
        <v>70780424</v>
      </c>
      <c r="E160">
        <v>70000245</v>
      </c>
      <c r="F160" t="s">
        <v>7207</v>
      </c>
      <c r="G160" t="s">
        <v>6658</v>
      </c>
      <c r="H160" t="s">
        <v>6639</v>
      </c>
      <c r="I160" t="s">
        <v>6408</v>
      </c>
    </row>
    <row r="161" spans="1:9">
      <c r="A161" t="s">
        <v>6641</v>
      </c>
      <c r="B161" t="s">
        <v>7409</v>
      </c>
      <c r="C161" t="s">
        <v>9499</v>
      </c>
      <c r="D161">
        <v>260006267</v>
      </c>
      <c r="E161">
        <v>70000245</v>
      </c>
      <c r="F161" t="s">
        <v>7207</v>
      </c>
      <c r="G161" t="s">
        <v>6658</v>
      </c>
      <c r="H161" t="s">
        <v>6639</v>
      </c>
      <c r="I161" t="s">
        <v>6408</v>
      </c>
    </row>
    <row r="162" spans="1:9">
      <c r="A162" t="s">
        <v>6641</v>
      </c>
      <c r="B162" t="s">
        <v>7951</v>
      </c>
      <c r="C162" t="s">
        <v>9500</v>
      </c>
      <c r="D162">
        <v>690002092</v>
      </c>
      <c r="E162">
        <v>10783009</v>
      </c>
      <c r="F162" t="s">
        <v>7205</v>
      </c>
      <c r="G162" t="s">
        <v>6599</v>
      </c>
      <c r="H162" t="s">
        <v>8367</v>
      </c>
      <c r="I162" t="s">
        <v>6408</v>
      </c>
    </row>
    <row r="163" spans="1:9">
      <c r="A163" t="s">
        <v>6641</v>
      </c>
      <c r="B163" t="s">
        <v>8014</v>
      </c>
      <c r="C163" t="s">
        <v>9501</v>
      </c>
      <c r="D163">
        <v>730780475</v>
      </c>
      <c r="E163">
        <v>690029723</v>
      </c>
      <c r="F163" t="s">
        <v>7205</v>
      </c>
      <c r="G163" t="s">
        <v>6599</v>
      </c>
      <c r="H163" t="s">
        <v>8367</v>
      </c>
      <c r="I163" t="s">
        <v>6408</v>
      </c>
    </row>
    <row r="164" spans="1:9">
      <c r="A164" t="s">
        <v>6641</v>
      </c>
      <c r="B164" t="s">
        <v>7983</v>
      </c>
      <c r="C164" t="s">
        <v>9502</v>
      </c>
      <c r="D164">
        <v>690790472</v>
      </c>
      <c r="E164">
        <v>690029723</v>
      </c>
      <c r="F164" t="s">
        <v>7205</v>
      </c>
      <c r="G164" t="s">
        <v>6599</v>
      </c>
      <c r="H164" t="s">
        <v>8367</v>
      </c>
      <c r="I164" t="s">
        <v>6408</v>
      </c>
    </row>
    <row r="165" spans="1:9">
      <c r="A165" t="s">
        <v>6641</v>
      </c>
      <c r="B165" t="s">
        <v>7980</v>
      </c>
      <c r="C165" t="s">
        <v>9503</v>
      </c>
      <c r="D165">
        <v>690781026</v>
      </c>
      <c r="E165">
        <v>690029723</v>
      </c>
      <c r="F165" t="s">
        <v>7205</v>
      </c>
      <c r="G165" t="s">
        <v>6599</v>
      </c>
      <c r="H165" t="s">
        <v>8367</v>
      </c>
      <c r="I165" t="s">
        <v>6408</v>
      </c>
    </row>
    <row r="166" spans="1:9">
      <c r="A166" t="s">
        <v>6641</v>
      </c>
      <c r="B166" t="s">
        <v>7615</v>
      </c>
      <c r="C166" t="s">
        <v>9504</v>
      </c>
      <c r="D166">
        <v>380780379</v>
      </c>
      <c r="E166">
        <v>380798249</v>
      </c>
      <c r="F166" t="s">
        <v>7205</v>
      </c>
      <c r="G166" t="s">
        <v>6599</v>
      </c>
      <c r="H166" t="s">
        <v>8367</v>
      </c>
      <c r="I166" t="s">
        <v>6408</v>
      </c>
    </row>
    <row r="167" spans="1:9">
      <c r="A167" t="s">
        <v>6641</v>
      </c>
      <c r="B167" t="s">
        <v>3389</v>
      </c>
      <c r="C167" t="s">
        <v>9505</v>
      </c>
      <c r="D167">
        <v>740781026</v>
      </c>
      <c r="E167">
        <v>740000211</v>
      </c>
      <c r="F167" t="s">
        <v>7207</v>
      </c>
      <c r="G167" t="s">
        <v>6599</v>
      </c>
      <c r="H167" t="s">
        <v>6639</v>
      </c>
      <c r="I167" t="s">
        <v>6408</v>
      </c>
    </row>
    <row r="168" spans="1:9">
      <c r="A168" t="s">
        <v>6641</v>
      </c>
      <c r="B168" t="s">
        <v>7985</v>
      </c>
      <c r="C168" t="s">
        <v>9506</v>
      </c>
      <c r="D168">
        <v>690791132</v>
      </c>
      <c r="E168">
        <v>690001912</v>
      </c>
      <c r="F168" t="s">
        <v>7207</v>
      </c>
      <c r="G168" t="s">
        <v>6599</v>
      </c>
      <c r="H168" t="s">
        <v>6639</v>
      </c>
      <c r="I168" t="s">
        <v>6408</v>
      </c>
    </row>
    <row r="169" spans="1:9">
      <c r="A169" t="s">
        <v>6641</v>
      </c>
      <c r="B169" t="s">
        <v>9403</v>
      </c>
      <c r="C169" t="s">
        <v>9404</v>
      </c>
      <c r="D169">
        <v>380780197</v>
      </c>
      <c r="E169">
        <v>380798173</v>
      </c>
      <c r="F169" t="s">
        <v>7207</v>
      </c>
      <c r="G169" t="s">
        <v>7086</v>
      </c>
      <c r="H169" t="s">
        <v>6639</v>
      </c>
      <c r="I169" t="s">
        <v>6408</v>
      </c>
    </row>
    <row r="170" spans="1:9">
      <c r="A170" t="s">
        <v>6641</v>
      </c>
      <c r="B170" t="s">
        <v>3247</v>
      </c>
      <c r="C170" t="s">
        <v>9405</v>
      </c>
      <c r="D170">
        <v>740780416</v>
      </c>
      <c r="E170">
        <v>740000112</v>
      </c>
      <c r="F170" t="s">
        <v>7207</v>
      </c>
      <c r="G170" t="s">
        <v>8543</v>
      </c>
      <c r="H170" t="s">
        <v>6639</v>
      </c>
      <c r="I170" t="s">
        <v>6408</v>
      </c>
    </row>
    <row r="171" spans="1:9">
      <c r="A171" t="s">
        <v>6641</v>
      </c>
      <c r="B171" t="s">
        <v>7948</v>
      </c>
      <c r="C171" t="s">
        <v>9406</v>
      </c>
      <c r="D171">
        <v>690000427</v>
      </c>
      <c r="E171">
        <v>750721334</v>
      </c>
      <c r="F171" t="s">
        <v>7205</v>
      </c>
      <c r="G171" t="s">
        <v>8543</v>
      </c>
      <c r="H171" t="s">
        <v>8434</v>
      </c>
      <c r="I171" t="s">
        <v>6408</v>
      </c>
    </row>
    <row r="172" spans="1:9">
      <c r="A172" t="s">
        <v>6641</v>
      </c>
      <c r="B172" t="s">
        <v>7989</v>
      </c>
      <c r="C172" t="s">
        <v>9407</v>
      </c>
      <c r="D172">
        <v>690807367</v>
      </c>
      <c r="E172">
        <v>690003447</v>
      </c>
      <c r="F172" t="s">
        <v>7207</v>
      </c>
      <c r="G172" t="s">
        <v>8543</v>
      </c>
      <c r="H172" t="s">
        <v>6639</v>
      </c>
      <c r="I172" t="s">
        <v>6408</v>
      </c>
    </row>
    <row r="173" spans="1:9">
      <c r="A173" t="s">
        <v>6641</v>
      </c>
      <c r="B173" t="s">
        <v>3270</v>
      </c>
      <c r="C173" t="s">
        <v>9408</v>
      </c>
      <c r="D173">
        <v>630780401</v>
      </c>
      <c r="E173">
        <v>630000172</v>
      </c>
      <c r="F173" t="s">
        <v>7207</v>
      </c>
      <c r="G173" t="s">
        <v>6627</v>
      </c>
      <c r="H173" t="s">
        <v>6639</v>
      </c>
      <c r="I173" t="s">
        <v>6408</v>
      </c>
    </row>
    <row r="174" spans="1:9">
      <c r="A174" t="s">
        <v>6641</v>
      </c>
      <c r="B174" t="s">
        <v>7618</v>
      </c>
      <c r="C174" t="s">
        <v>7173</v>
      </c>
      <c r="D174">
        <v>380793810</v>
      </c>
      <c r="E174">
        <v>380793802</v>
      </c>
      <c r="F174" t="s">
        <v>7205</v>
      </c>
      <c r="G174" t="s">
        <v>7086</v>
      </c>
      <c r="H174" t="s">
        <v>8367</v>
      </c>
      <c r="I174" t="s">
        <v>6408</v>
      </c>
    </row>
    <row r="175" spans="1:9">
      <c r="A175" t="s">
        <v>6641</v>
      </c>
      <c r="B175" t="s">
        <v>7874</v>
      </c>
      <c r="C175" t="s">
        <v>9409</v>
      </c>
      <c r="D175">
        <v>630780195</v>
      </c>
      <c r="E175">
        <v>630786754</v>
      </c>
      <c r="F175" t="s">
        <v>7205</v>
      </c>
      <c r="G175" t="s">
        <v>6627</v>
      </c>
      <c r="H175" t="s">
        <v>8367</v>
      </c>
      <c r="I175" t="s">
        <v>6408</v>
      </c>
    </row>
    <row r="176" spans="1:9">
      <c r="A176" t="s">
        <v>6641</v>
      </c>
      <c r="B176" t="s">
        <v>7269</v>
      </c>
      <c r="C176" t="s">
        <v>9410</v>
      </c>
      <c r="D176">
        <v>70780317</v>
      </c>
      <c r="E176">
        <v>630786754</v>
      </c>
      <c r="F176" t="s">
        <v>7205</v>
      </c>
      <c r="G176" t="s">
        <v>6627</v>
      </c>
      <c r="H176" t="s">
        <v>8367</v>
      </c>
      <c r="I176" t="s">
        <v>6408</v>
      </c>
    </row>
    <row r="177" spans="1:9">
      <c r="A177" t="s">
        <v>6641</v>
      </c>
      <c r="B177" t="s">
        <v>7651</v>
      </c>
      <c r="C177" t="s">
        <v>9411</v>
      </c>
      <c r="D177">
        <v>430000026</v>
      </c>
      <c r="E177">
        <v>630786754</v>
      </c>
      <c r="F177" t="s">
        <v>7205</v>
      </c>
      <c r="G177" t="s">
        <v>6627</v>
      </c>
      <c r="H177" t="s">
        <v>8367</v>
      </c>
      <c r="I177" t="s">
        <v>6408</v>
      </c>
    </row>
    <row r="178" spans="1:9">
      <c r="A178" t="s">
        <v>6641</v>
      </c>
      <c r="B178" t="s">
        <v>7355</v>
      </c>
      <c r="C178" t="s">
        <v>9396</v>
      </c>
      <c r="D178">
        <v>150002608</v>
      </c>
      <c r="E178">
        <v>660006370</v>
      </c>
      <c r="F178" t="s">
        <v>7207</v>
      </c>
      <c r="G178" t="s">
        <v>7086</v>
      </c>
      <c r="H178" t="s">
        <v>6639</v>
      </c>
      <c r="I178" t="s">
        <v>6408</v>
      </c>
    </row>
    <row r="179" spans="1:9">
      <c r="A179" t="s">
        <v>6641</v>
      </c>
      <c r="B179" t="s">
        <v>7982</v>
      </c>
      <c r="C179" t="s">
        <v>9412</v>
      </c>
      <c r="D179">
        <v>690788930</v>
      </c>
      <c r="E179">
        <v>690001623</v>
      </c>
      <c r="F179" t="s">
        <v>7205</v>
      </c>
      <c r="G179" t="s">
        <v>6627</v>
      </c>
      <c r="H179" t="s">
        <v>8369</v>
      </c>
      <c r="I179" t="s">
        <v>6408</v>
      </c>
    </row>
    <row r="180" spans="1:9">
      <c r="A180" t="s">
        <v>6641</v>
      </c>
      <c r="B180" t="s">
        <v>7266</v>
      </c>
      <c r="C180" t="s">
        <v>9413</v>
      </c>
      <c r="D180">
        <v>70780168</v>
      </c>
      <c r="E180">
        <v>70000088</v>
      </c>
      <c r="F180" t="s">
        <v>7207</v>
      </c>
      <c r="G180" t="s">
        <v>8543</v>
      </c>
      <c r="H180" t="s">
        <v>7030</v>
      </c>
      <c r="I180" t="s">
        <v>6408</v>
      </c>
    </row>
    <row r="181" spans="1:9">
      <c r="A181" t="s">
        <v>6641</v>
      </c>
      <c r="B181" t="s">
        <v>7986</v>
      </c>
      <c r="C181" t="s">
        <v>9414</v>
      </c>
      <c r="D181">
        <v>690803044</v>
      </c>
      <c r="E181">
        <v>690000450</v>
      </c>
      <c r="F181" t="s">
        <v>7207</v>
      </c>
      <c r="G181" t="s">
        <v>6627</v>
      </c>
      <c r="H181" t="s">
        <v>6639</v>
      </c>
      <c r="I181" t="s">
        <v>6408</v>
      </c>
    </row>
    <row r="182" spans="1:9">
      <c r="A182" t="s">
        <v>6641</v>
      </c>
      <c r="B182" t="s">
        <v>7955</v>
      </c>
      <c r="C182" t="s">
        <v>9415</v>
      </c>
      <c r="D182">
        <v>690025366</v>
      </c>
      <c r="E182">
        <v>690000450</v>
      </c>
      <c r="F182" t="s">
        <v>7207</v>
      </c>
      <c r="G182" t="s">
        <v>6627</v>
      </c>
      <c r="H182" t="s">
        <v>6639</v>
      </c>
      <c r="I182" t="s">
        <v>6408</v>
      </c>
    </row>
    <row r="183" spans="1:9">
      <c r="A183" t="s">
        <v>6641</v>
      </c>
      <c r="B183" t="s">
        <v>7953</v>
      </c>
      <c r="C183" t="s">
        <v>9416</v>
      </c>
      <c r="D183">
        <v>690010848</v>
      </c>
      <c r="E183">
        <v>690000450</v>
      </c>
      <c r="F183" t="s">
        <v>7207</v>
      </c>
      <c r="G183" t="s">
        <v>6627</v>
      </c>
      <c r="H183" t="s">
        <v>6639</v>
      </c>
      <c r="I183" t="s">
        <v>6408</v>
      </c>
    </row>
    <row r="184" spans="1:9">
      <c r="A184" t="s">
        <v>6641</v>
      </c>
      <c r="B184" t="s">
        <v>4588</v>
      </c>
      <c r="C184" t="s">
        <v>9348</v>
      </c>
      <c r="D184">
        <v>630781839</v>
      </c>
      <c r="E184">
        <v>630000826</v>
      </c>
      <c r="F184" t="s">
        <v>7207</v>
      </c>
      <c r="G184" t="s">
        <v>7086</v>
      </c>
      <c r="H184" t="s">
        <v>6639</v>
      </c>
      <c r="I184" t="s">
        <v>6408</v>
      </c>
    </row>
    <row r="185" spans="1:9">
      <c r="A185" t="s">
        <v>6641</v>
      </c>
      <c r="B185" t="s">
        <v>7650</v>
      </c>
      <c r="C185" t="s">
        <v>9400</v>
      </c>
      <c r="D185">
        <v>420790081</v>
      </c>
      <c r="E185">
        <v>750056335</v>
      </c>
      <c r="F185" t="s">
        <v>7207</v>
      </c>
      <c r="G185" t="s">
        <v>7086</v>
      </c>
      <c r="H185" t="s">
        <v>6639</v>
      </c>
      <c r="I185" t="s">
        <v>6408</v>
      </c>
    </row>
    <row r="186" spans="1:9">
      <c r="A186" t="s">
        <v>6641</v>
      </c>
      <c r="B186" t="s">
        <v>7655</v>
      </c>
      <c r="C186" t="s">
        <v>9381</v>
      </c>
      <c r="D186">
        <v>430007450</v>
      </c>
      <c r="E186">
        <v>430007427</v>
      </c>
      <c r="F186" t="s">
        <v>7207</v>
      </c>
      <c r="G186" t="s">
        <v>7086</v>
      </c>
      <c r="H186" t="s">
        <v>6639</v>
      </c>
      <c r="I186" t="s">
        <v>6408</v>
      </c>
    </row>
    <row r="187" spans="1:9">
      <c r="A187" t="s">
        <v>6641</v>
      </c>
      <c r="B187" t="s">
        <v>7984</v>
      </c>
      <c r="C187" t="s">
        <v>9397</v>
      </c>
      <c r="D187">
        <v>690791082</v>
      </c>
      <c r="E187">
        <v>690001904</v>
      </c>
      <c r="F187" t="s">
        <v>7207</v>
      </c>
      <c r="G187" t="s">
        <v>7086</v>
      </c>
      <c r="H187" t="s">
        <v>6639</v>
      </c>
      <c r="I187" t="s">
        <v>6408</v>
      </c>
    </row>
    <row r="188" spans="1:9">
      <c r="A188" t="s">
        <v>6641</v>
      </c>
      <c r="B188" t="s">
        <v>8020</v>
      </c>
      <c r="C188" t="s">
        <v>9356</v>
      </c>
      <c r="D188">
        <v>740780176</v>
      </c>
      <c r="E188">
        <v>310021373</v>
      </c>
      <c r="F188" t="s">
        <v>7207</v>
      </c>
      <c r="G188" t="s">
        <v>7086</v>
      </c>
      <c r="H188" t="s">
        <v>6639</v>
      </c>
      <c r="I188" t="s">
        <v>6408</v>
      </c>
    </row>
    <row r="189" spans="1:9">
      <c r="A189" t="s">
        <v>6641</v>
      </c>
      <c r="B189" t="s">
        <v>7979</v>
      </c>
      <c r="C189" t="s">
        <v>9357</v>
      </c>
      <c r="D189">
        <v>690780663</v>
      </c>
      <c r="E189">
        <v>690000385</v>
      </c>
      <c r="F189" t="s">
        <v>7207</v>
      </c>
      <c r="G189" t="s">
        <v>7086</v>
      </c>
      <c r="H189" t="s">
        <v>6639</v>
      </c>
      <c r="I189" t="s">
        <v>6408</v>
      </c>
    </row>
    <row r="190" spans="1:9">
      <c r="A190" t="s">
        <v>6641</v>
      </c>
      <c r="B190" t="s">
        <v>7868</v>
      </c>
      <c r="C190" t="s">
        <v>7177</v>
      </c>
      <c r="D190" t="s">
        <v>6598</v>
      </c>
      <c r="E190">
        <v>630000990</v>
      </c>
      <c r="F190" t="s">
        <v>7207</v>
      </c>
      <c r="G190" t="s">
        <v>7086</v>
      </c>
      <c r="H190" t="s">
        <v>8367</v>
      </c>
      <c r="I190" t="s">
        <v>6408</v>
      </c>
    </row>
    <row r="191" spans="1:9">
      <c r="A191" t="s">
        <v>6641</v>
      </c>
      <c r="B191" t="s">
        <v>7871</v>
      </c>
      <c r="C191" t="s">
        <v>9360</v>
      </c>
      <c r="D191">
        <v>630010528</v>
      </c>
      <c r="E191">
        <v>630000990</v>
      </c>
      <c r="F191" t="s">
        <v>7207</v>
      </c>
      <c r="G191" t="s">
        <v>7086</v>
      </c>
      <c r="H191" t="s">
        <v>9361</v>
      </c>
      <c r="I191" t="s">
        <v>6408</v>
      </c>
    </row>
    <row r="192" spans="1:9">
      <c r="A192" t="s">
        <v>6641</v>
      </c>
      <c r="B192" t="s">
        <v>8016</v>
      </c>
      <c r="C192" t="s">
        <v>9399</v>
      </c>
      <c r="D192">
        <v>740004148</v>
      </c>
      <c r="E192">
        <v>310021373</v>
      </c>
      <c r="F192" t="s">
        <v>7207</v>
      </c>
      <c r="G192" t="s">
        <v>7086</v>
      </c>
      <c r="H192" t="s">
        <v>6639</v>
      </c>
      <c r="I192" t="s">
        <v>6408</v>
      </c>
    </row>
    <row r="193" spans="1:9">
      <c r="A193" t="s">
        <v>6641</v>
      </c>
      <c r="B193" t="s">
        <v>7222</v>
      </c>
      <c r="C193" t="s">
        <v>9347</v>
      </c>
      <c r="D193">
        <v>30780548</v>
      </c>
      <c r="E193">
        <v>30000194</v>
      </c>
      <c r="F193" t="s">
        <v>7207</v>
      </c>
      <c r="G193" t="s">
        <v>7086</v>
      </c>
      <c r="H193" t="s">
        <v>6639</v>
      </c>
      <c r="I193" t="s">
        <v>6408</v>
      </c>
    </row>
    <row r="194" spans="1:9">
      <c r="A194" t="s">
        <v>6641</v>
      </c>
      <c r="B194" t="s">
        <v>7969</v>
      </c>
      <c r="C194" t="s">
        <v>9355</v>
      </c>
      <c r="D194">
        <v>690050687</v>
      </c>
      <c r="E194">
        <v>310021381</v>
      </c>
      <c r="F194" t="s">
        <v>7207</v>
      </c>
      <c r="G194" t="s">
        <v>7086</v>
      </c>
      <c r="H194" t="s">
        <v>6639</v>
      </c>
      <c r="I194" t="s">
        <v>6408</v>
      </c>
    </row>
    <row r="195" spans="1:9">
      <c r="A195" t="s">
        <v>6641</v>
      </c>
      <c r="B195" t="s">
        <v>3294</v>
      </c>
      <c r="C195" t="s">
        <v>9417</v>
      </c>
      <c r="D195">
        <v>380020123</v>
      </c>
      <c r="E195">
        <v>380021139</v>
      </c>
      <c r="F195" t="s">
        <v>7207</v>
      </c>
      <c r="G195" t="s">
        <v>8543</v>
      </c>
      <c r="H195" t="s">
        <v>6639</v>
      </c>
      <c r="I195" t="s">
        <v>6408</v>
      </c>
    </row>
    <row r="196" spans="1:9">
      <c r="A196" t="s">
        <v>6641</v>
      </c>
      <c r="B196" t="s">
        <v>7223</v>
      </c>
      <c r="C196" t="s">
        <v>9362</v>
      </c>
      <c r="D196">
        <v>30781116</v>
      </c>
      <c r="E196">
        <v>30000426</v>
      </c>
      <c r="F196" t="s">
        <v>7207</v>
      </c>
      <c r="G196" t="s">
        <v>7086</v>
      </c>
      <c r="H196" t="s">
        <v>6639</v>
      </c>
      <c r="I196" t="s">
        <v>6408</v>
      </c>
    </row>
    <row r="197" spans="1:9">
      <c r="A197" t="s">
        <v>6641</v>
      </c>
      <c r="B197" t="s">
        <v>6121</v>
      </c>
      <c r="C197" t="s">
        <v>7190</v>
      </c>
      <c r="D197">
        <v>740788617</v>
      </c>
      <c r="E197">
        <v>920035979</v>
      </c>
      <c r="F197" t="s">
        <v>9507</v>
      </c>
      <c r="G197" t="s">
        <v>6599</v>
      </c>
      <c r="H197" t="s">
        <v>6639</v>
      </c>
      <c r="I197" t="s">
        <v>6408</v>
      </c>
    </row>
    <row r="198" spans="1:9">
      <c r="A198" t="s">
        <v>6641</v>
      </c>
      <c r="B198" t="s">
        <v>8019</v>
      </c>
      <c r="C198" t="s">
        <v>9350</v>
      </c>
      <c r="D198">
        <v>740780143</v>
      </c>
      <c r="E198">
        <v>750005068</v>
      </c>
      <c r="F198" t="s">
        <v>7205</v>
      </c>
      <c r="G198" t="s">
        <v>7086</v>
      </c>
      <c r="H198" t="s">
        <v>8367</v>
      </c>
      <c r="I198" t="s">
        <v>6408</v>
      </c>
    </row>
    <row r="199" spans="1:9">
      <c r="A199" t="s">
        <v>6641</v>
      </c>
      <c r="B199" t="s">
        <v>6192</v>
      </c>
      <c r="C199" t="s">
        <v>9419</v>
      </c>
      <c r="D199">
        <v>70784897</v>
      </c>
      <c r="E199">
        <v>750820680</v>
      </c>
      <c r="F199" t="s">
        <v>7205</v>
      </c>
      <c r="G199" t="s">
        <v>6627</v>
      </c>
      <c r="H199" t="s">
        <v>8367</v>
      </c>
      <c r="I199" t="s">
        <v>6408</v>
      </c>
    </row>
    <row r="200" spans="1:9">
      <c r="A200" t="s">
        <v>6641</v>
      </c>
      <c r="B200" t="s">
        <v>7958</v>
      </c>
      <c r="C200" t="s">
        <v>9420</v>
      </c>
      <c r="D200">
        <v>690030770</v>
      </c>
      <c r="E200">
        <v>920033537</v>
      </c>
      <c r="F200" t="s">
        <v>7207</v>
      </c>
      <c r="G200" t="s">
        <v>6599</v>
      </c>
      <c r="H200" t="s">
        <v>6639</v>
      </c>
      <c r="I200" t="s">
        <v>6408</v>
      </c>
    </row>
    <row r="201" spans="1:9">
      <c r="A201" t="s">
        <v>6641</v>
      </c>
      <c r="B201" t="s">
        <v>7988</v>
      </c>
      <c r="C201" t="s">
        <v>9343</v>
      </c>
      <c r="D201" t="s">
        <v>8409</v>
      </c>
      <c r="E201">
        <v>690805353</v>
      </c>
      <c r="F201" t="s">
        <v>7207</v>
      </c>
      <c r="G201" t="s">
        <v>7086</v>
      </c>
      <c r="H201" t="s">
        <v>8367</v>
      </c>
      <c r="I201" t="s">
        <v>6408</v>
      </c>
    </row>
    <row r="202" spans="1:9">
      <c r="A202" t="s">
        <v>6641</v>
      </c>
      <c r="B202" t="s">
        <v>7878</v>
      </c>
      <c r="C202" t="s">
        <v>9379</v>
      </c>
      <c r="D202">
        <v>630780559</v>
      </c>
      <c r="E202">
        <v>870015336</v>
      </c>
      <c r="F202" t="s">
        <v>7207</v>
      </c>
      <c r="G202" t="s">
        <v>7086</v>
      </c>
      <c r="H202" t="s">
        <v>8367</v>
      </c>
      <c r="I202" t="s">
        <v>6408</v>
      </c>
    </row>
    <row r="203" spans="1:9">
      <c r="A203" t="s">
        <v>6641</v>
      </c>
      <c r="B203" t="s">
        <v>7873</v>
      </c>
      <c r="C203" t="s">
        <v>9378</v>
      </c>
      <c r="D203">
        <v>630011823</v>
      </c>
      <c r="E203">
        <v>870015336</v>
      </c>
      <c r="F203" t="s">
        <v>7207</v>
      </c>
      <c r="G203" t="s">
        <v>7086</v>
      </c>
      <c r="H203" t="s">
        <v>8367</v>
      </c>
      <c r="I203" t="s">
        <v>6408</v>
      </c>
    </row>
    <row r="204" spans="1:9">
      <c r="A204" t="s">
        <v>6641</v>
      </c>
      <c r="B204" t="s">
        <v>7357</v>
      </c>
      <c r="C204" t="s">
        <v>9376</v>
      </c>
      <c r="D204">
        <v>150780708</v>
      </c>
      <c r="E204">
        <v>870015336</v>
      </c>
      <c r="F204" t="s">
        <v>7207</v>
      </c>
      <c r="G204" t="s">
        <v>7086</v>
      </c>
      <c r="H204" t="s">
        <v>8367</v>
      </c>
      <c r="I204" t="s">
        <v>6408</v>
      </c>
    </row>
    <row r="205" spans="1:9">
      <c r="A205" t="s">
        <v>6641</v>
      </c>
      <c r="B205" t="s">
        <v>7607</v>
      </c>
      <c r="C205" t="s">
        <v>9398</v>
      </c>
      <c r="D205">
        <v>380005918</v>
      </c>
      <c r="E205">
        <v>750056335</v>
      </c>
      <c r="F205" t="s">
        <v>7207</v>
      </c>
      <c r="G205" t="s">
        <v>7086</v>
      </c>
      <c r="H205" t="s">
        <v>6639</v>
      </c>
      <c r="I205" t="s">
        <v>6408</v>
      </c>
    </row>
    <row r="206" spans="1:9">
      <c r="A206" t="s">
        <v>6641</v>
      </c>
      <c r="B206" t="s">
        <v>7408</v>
      </c>
      <c r="C206" t="s">
        <v>9421</v>
      </c>
      <c r="D206">
        <v>260003017</v>
      </c>
      <c r="E206">
        <v>260000781</v>
      </c>
      <c r="F206" t="s">
        <v>7207</v>
      </c>
      <c r="G206" t="s">
        <v>8543</v>
      </c>
      <c r="H206" t="s">
        <v>6639</v>
      </c>
      <c r="I206" t="s">
        <v>6408</v>
      </c>
    </row>
    <row r="207" spans="1:9">
      <c r="A207" t="s">
        <v>6641</v>
      </c>
      <c r="B207" t="s">
        <v>7641</v>
      </c>
      <c r="C207" t="s">
        <v>9422</v>
      </c>
      <c r="D207">
        <v>420010050</v>
      </c>
      <c r="E207">
        <v>420787061</v>
      </c>
      <c r="F207" t="s">
        <v>7205</v>
      </c>
      <c r="G207" t="s">
        <v>8543</v>
      </c>
      <c r="H207" t="s">
        <v>8367</v>
      </c>
      <c r="I207" t="s">
        <v>6408</v>
      </c>
    </row>
    <row r="208" spans="1:9">
      <c r="A208" t="s">
        <v>6641</v>
      </c>
      <c r="B208" t="s">
        <v>7646</v>
      </c>
      <c r="C208" t="s">
        <v>9423</v>
      </c>
      <c r="D208">
        <v>420782096</v>
      </c>
      <c r="E208">
        <v>420787061</v>
      </c>
      <c r="F208" t="s">
        <v>7205</v>
      </c>
      <c r="G208" t="s">
        <v>6627</v>
      </c>
      <c r="H208" t="s">
        <v>8367</v>
      </c>
      <c r="I208" t="s">
        <v>6408</v>
      </c>
    </row>
    <row r="209" spans="1:9">
      <c r="A209" t="s">
        <v>6641</v>
      </c>
      <c r="B209" t="s">
        <v>7640</v>
      </c>
      <c r="C209" t="s">
        <v>9424</v>
      </c>
      <c r="D209">
        <v>420002677</v>
      </c>
      <c r="E209">
        <v>420787061</v>
      </c>
      <c r="F209" t="s">
        <v>7205</v>
      </c>
      <c r="G209" t="s">
        <v>6627</v>
      </c>
      <c r="H209" t="s">
        <v>8367</v>
      </c>
      <c r="I209" t="s">
        <v>6408</v>
      </c>
    </row>
    <row r="210" spans="1:9">
      <c r="A210" t="s">
        <v>6641</v>
      </c>
      <c r="B210" t="s">
        <v>8015</v>
      </c>
      <c r="C210" t="s">
        <v>9388</v>
      </c>
      <c r="D210">
        <v>730780988</v>
      </c>
      <c r="E210">
        <v>730002698</v>
      </c>
      <c r="F210" t="s">
        <v>7207</v>
      </c>
      <c r="G210" t="s">
        <v>7086</v>
      </c>
      <c r="H210" t="s">
        <v>6639</v>
      </c>
      <c r="I210" t="s">
        <v>6408</v>
      </c>
    </row>
    <row r="211" spans="1:9">
      <c r="A211" t="s">
        <v>6641</v>
      </c>
      <c r="B211" t="s">
        <v>7976</v>
      </c>
      <c r="C211" t="s">
        <v>9425</v>
      </c>
      <c r="D211">
        <v>690780416</v>
      </c>
      <c r="E211">
        <v>690031190</v>
      </c>
      <c r="F211" t="s">
        <v>7205</v>
      </c>
      <c r="G211" t="s">
        <v>8543</v>
      </c>
      <c r="H211" t="s">
        <v>8367</v>
      </c>
      <c r="I211" t="s">
        <v>6408</v>
      </c>
    </row>
    <row r="212" spans="1:9">
      <c r="A212" t="s">
        <v>6641</v>
      </c>
      <c r="B212" t="s">
        <v>7653</v>
      </c>
      <c r="C212" t="s">
        <v>9382</v>
      </c>
      <c r="D212">
        <v>430000158</v>
      </c>
      <c r="E212">
        <v>430000380</v>
      </c>
      <c r="F212" t="s">
        <v>7207</v>
      </c>
      <c r="G212" t="s">
        <v>7086</v>
      </c>
      <c r="H212" t="s">
        <v>6639</v>
      </c>
      <c r="I212" t="s">
        <v>6408</v>
      </c>
    </row>
    <row r="213" spans="1:9">
      <c r="A213" t="s">
        <v>6641</v>
      </c>
      <c r="B213" t="s">
        <v>7879</v>
      </c>
      <c r="C213" t="s">
        <v>9352</v>
      </c>
      <c r="D213">
        <v>630781417</v>
      </c>
      <c r="E213">
        <v>630000578</v>
      </c>
      <c r="F213" t="s">
        <v>7207</v>
      </c>
      <c r="G213" t="s">
        <v>8540</v>
      </c>
      <c r="H213" t="s">
        <v>6639</v>
      </c>
      <c r="I213" t="s">
        <v>6408</v>
      </c>
    </row>
    <row r="214" spans="1:9">
      <c r="A214" t="s">
        <v>6641</v>
      </c>
      <c r="B214" t="s">
        <v>7215</v>
      </c>
      <c r="C214" t="s">
        <v>9359</v>
      </c>
      <c r="D214">
        <v>10780476</v>
      </c>
      <c r="E214">
        <v>750005068</v>
      </c>
      <c r="F214" t="s">
        <v>7205</v>
      </c>
      <c r="G214" t="s">
        <v>7086</v>
      </c>
      <c r="H214" t="s">
        <v>8367</v>
      </c>
      <c r="I214" t="s">
        <v>6408</v>
      </c>
    </row>
    <row r="215" spans="1:9">
      <c r="A215" t="s">
        <v>6641</v>
      </c>
      <c r="B215" t="s">
        <v>7881</v>
      </c>
      <c r="C215" t="s">
        <v>9426</v>
      </c>
      <c r="D215">
        <v>630785756</v>
      </c>
      <c r="E215">
        <v>630001188</v>
      </c>
      <c r="F215" t="s">
        <v>7205</v>
      </c>
      <c r="G215" t="s">
        <v>6627</v>
      </c>
      <c r="H215" t="s">
        <v>8367</v>
      </c>
      <c r="I215" t="s">
        <v>6408</v>
      </c>
    </row>
    <row r="216" spans="1:9">
      <c r="A216" t="s">
        <v>6641</v>
      </c>
      <c r="B216" t="s">
        <v>803</v>
      </c>
      <c r="C216" t="s">
        <v>7178</v>
      </c>
      <c r="D216">
        <v>690022009</v>
      </c>
      <c r="E216">
        <v>690796552</v>
      </c>
      <c r="F216" t="s">
        <v>7205</v>
      </c>
      <c r="G216" t="s">
        <v>7086</v>
      </c>
      <c r="H216" t="s">
        <v>8367</v>
      </c>
      <c r="I216" t="s">
        <v>6408</v>
      </c>
    </row>
    <row r="217" spans="1:9">
      <c r="A217" t="s">
        <v>6641</v>
      </c>
      <c r="B217" t="s">
        <v>7206</v>
      </c>
      <c r="C217" t="s">
        <v>9377</v>
      </c>
      <c r="D217">
        <v>10002129</v>
      </c>
      <c r="E217">
        <v>750056335</v>
      </c>
      <c r="F217" t="s">
        <v>7207</v>
      </c>
      <c r="G217" t="s">
        <v>7086</v>
      </c>
      <c r="H217" t="s">
        <v>6639</v>
      </c>
      <c r="I217" t="s">
        <v>6408</v>
      </c>
    </row>
    <row r="218" spans="1:9">
      <c r="A218" t="s">
        <v>6641</v>
      </c>
      <c r="B218" t="s">
        <v>5015</v>
      </c>
      <c r="C218" t="s">
        <v>9427</v>
      </c>
      <c r="D218">
        <v>690041132</v>
      </c>
      <c r="E218">
        <v>690006598</v>
      </c>
      <c r="F218" t="s">
        <v>7205</v>
      </c>
      <c r="G218" t="s">
        <v>8543</v>
      </c>
      <c r="H218" t="s">
        <v>8367</v>
      </c>
      <c r="I218" t="s">
        <v>6408</v>
      </c>
    </row>
    <row r="219" spans="1:9">
      <c r="A219" t="s">
        <v>6641</v>
      </c>
      <c r="B219" t="s">
        <v>8021</v>
      </c>
      <c r="C219" t="s">
        <v>9428</v>
      </c>
      <c r="D219">
        <v>740780424</v>
      </c>
      <c r="E219">
        <v>740000120</v>
      </c>
      <c r="F219" t="s">
        <v>7207</v>
      </c>
      <c r="G219" t="s">
        <v>8543</v>
      </c>
      <c r="H219" t="s">
        <v>6639</v>
      </c>
      <c r="I219" t="s">
        <v>6408</v>
      </c>
    </row>
    <row r="220" spans="1:9">
      <c r="A220" t="s">
        <v>6641</v>
      </c>
      <c r="B220" t="s">
        <v>8017</v>
      </c>
      <c r="C220" t="s">
        <v>9429</v>
      </c>
      <c r="D220">
        <v>740014345</v>
      </c>
      <c r="E220">
        <v>740000617</v>
      </c>
      <c r="F220" t="s">
        <v>7207</v>
      </c>
      <c r="G220" t="s">
        <v>8543</v>
      </c>
      <c r="H220" t="s">
        <v>6639</v>
      </c>
      <c r="I220" t="s">
        <v>6408</v>
      </c>
    </row>
    <row r="221" spans="1:9">
      <c r="A221" t="s">
        <v>6641</v>
      </c>
      <c r="B221" t="s">
        <v>3328</v>
      </c>
      <c r="C221" t="s">
        <v>9368</v>
      </c>
      <c r="D221">
        <v>10780328</v>
      </c>
      <c r="E221">
        <v>10000222</v>
      </c>
      <c r="F221" t="s">
        <v>7207</v>
      </c>
      <c r="G221" t="s">
        <v>7086</v>
      </c>
      <c r="H221" t="s">
        <v>6639</v>
      </c>
      <c r="I221" t="s">
        <v>6408</v>
      </c>
    </row>
    <row r="222" spans="1:9">
      <c r="A222" t="s">
        <v>6641</v>
      </c>
      <c r="B222" t="s">
        <v>7645</v>
      </c>
      <c r="C222" t="s">
        <v>9380</v>
      </c>
      <c r="D222">
        <v>420781767</v>
      </c>
      <c r="E222">
        <v>420000523</v>
      </c>
      <c r="F222" t="s">
        <v>7207</v>
      </c>
      <c r="G222" t="s">
        <v>7086</v>
      </c>
      <c r="H222" t="s">
        <v>6639</v>
      </c>
      <c r="I222" t="s">
        <v>6408</v>
      </c>
    </row>
    <row r="223" spans="1:9">
      <c r="A223" t="s">
        <v>6641</v>
      </c>
      <c r="B223" t="s">
        <v>7649</v>
      </c>
      <c r="C223" t="s">
        <v>9387</v>
      </c>
      <c r="D223">
        <v>420788440</v>
      </c>
      <c r="E223">
        <v>420001794</v>
      </c>
      <c r="F223" t="s">
        <v>7207</v>
      </c>
      <c r="G223" t="s">
        <v>7086</v>
      </c>
      <c r="H223" t="s">
        <v>6639</v>
      </c>
      <c r="I223" t="s">
        <v>6408</v>
      </c>
    </row>
    <row r="224" spans="1:9">
      <c r="A224" t="s">
        <v>6641</v>
      </c>
      <c r="B224" t="s">
        <v>7647</v>
      </c>
      <c r="C224" t="s">
        <v>9430</v>
      </c>
      <c r="D224">
        <v>420782591</v>
      </c>
      <c r="E224">
        <v>420000887</v>
      </c>
      <c r="F224" t="s">
        <v>7207</v>
      </c>
      <c r="G224" t="s">
        <v>8548</v>
      </c>
      <c r="H224" t="s">
        <v>6639</v>
      </c>
      <c r="I224" t="s">
        <v>6408</v>
      </c>
    </row>
    <row r="225" spans="1:9">
      <c r="A225" t="s">
        <v>6641</v>
      </c>
      <c r="B225" t="s">
        <v>7867</v>
      </c>
      <c r="C225" t="s">
        <v>9431</v>
      </c>
      <c r="D225">
        <v>630000487</v>
      </c>
      <c r="E225">
        <v>630781136</v>
      </c>
      <c r="F225" t="s">
        <v>7205</v>
      </c>
      <c r="G225" t="s">
        <v>6627</v>
      </c>
      <c r="H225" t="s">
        <v>8367</v>
      </c>
      <c r="I225" t="s">
        <v>6408</v>
      </c>
    </row>
    <row r="226" spans="1:9">
      <c r="A226" t="s">
        <v>6641</v>
      </c>
      <c r="B226" t="s">
        <v>7639</v>
      </c>
      <c r="C226" t="s">
        <v>7175</v>
      </c>
      <c r="D226">
        <v>420012593</v>
      </c>
      <c r="E226">
        <v>420001752</v>
      </c>
      <c r="F226" t="s">
        <v>7205</v>
      </c>
      <c r="G226" t="s">
        <v>8540</v>
      </c>
      <c r="H226" t="s">
        <v>8367</v>
      </c>
      <c r="I226" t="s">
        <v>6408</v>
      </c>
    </row>
    <row r="227" spans="1:9">
      <c r="A227" t="s">
        <v>6641</v>
      </c>
      <c r="B227" t="s">
        <v>7875</v>
      </c>
      <c r="C227" t="s">
        <v>9351</v>
      </c>
      <c r="D227">
        <v>630780211</v>
      </c>
      <c r="E227">
        <v>630000107</v>
      </c>
      <c r="F227" t="s">
        <v>7207</v>
      </c>
      <c r="G227" t="s">
        <v>7086</v>
      </c>
      <c r="H227" t="s">
        <v>6639</v>
      </c>
      <c r="I227" t="s">
        <v>6408</v>
      </c>
    </row>
    <row r="228" spans="1:9">
      <c r="A228" t="s">
        <v>6641</v>
      </c>
      <c r="B228" t="s">
        <v>4923</v>
      </c>
      <c r="C228" t="s">
        <v>9432</v>
      </c>
      <c r="D228">
        <v>260000195</v>
      </c>
      <c r="E228">
        <v>260006770</v>
      </c>
      <c r="F228" t="s">
        <v>7205</v>
      </c>
      <c r="G228" t="s">
        <v>6627</v>
      </c>
      <c r="H228" t="s">
        <v>8367</v>
      </c>
      <c r="I228" t="s">
        <v>6408</v>
      </c>
    </row>
    <row r="229" spans="1:9">
      <c r="A229" t="s">
        <v>6641</v>
      </c>
      <c r="B229" t="s">
        <v>7358</v>
      </c>
      <c r="C229" t="s">
        <v>9349</v>
      </c>
      <c r="D229">
        <v>150780732</v>
      </c>
      <c r="E229">
        <v>150000271</v>
      </c>
      <c r="F229" t="s">
        <v>7207</v>
      </c>
      <c r="G229" t="s">
        <v>7086</v>
      </c>
      <c r="H229" t="s">
        <v>6639</v>
      </c>
      <c r="I229" t="s">
        <v>6408</v>
      </c>
    </row>
    <row r="230" spans="1:9">
      <c r="A230" t="s">
        <v>6641</v>
      </c>
      <c r="B230" t="s">
        <v>7952</v>
      </c>
      <c r="C230" t="s">
        <v>7180</v>
      </c>
      <c r="D230" t="s">
        <v>6598</v>
      </c>
      <c r="E230">
        <v>690002225</v>
      </c>
      <c r="F230" t="s">
        <v>7205</v>
      </c>
      <c r="G230" t="s">
        <v>8540</v>
      </c>
      <c r="H230" t="s">
        <v>8367</v>
      </c>
      <c r="I230" t="s">
        <v>6408</v>
      </c>
    </row>
    <row r="231" spans="1:9">
      <c r="A231" t="s">
        <v>6641</v>
      </c>
      <c r="B231" t="s">
        <v>7981</v>
      </c>
      <c r="C231" t="s">
        <v>9367</v>
      </c>
      <c r="D231">
        <v>690782081</v>
      </c>
      <c r="E231">
        <v>750005068</v>
      </c>
      <c r="F231" t="s">
        <v>7205</v>
      </c>
      <c r="G231" t="s">
        <v>7086</v>
      </c>
      <c r="H231" t="s">
        <v>8367</v>
      </c>
      <c r="I231" t="s">
        <v>6408</v>
      </c>
    </row>
    <row r="232" spans="1:9">
      <c r="A232" t="s">
        <v>6641</v>
      </c>
      <c r="B232" t="s">
        <v>7977</v>
      </c>
      <c r="C232" t="s">
        <v>9371</v>
      </c>
      <c r="D232">
        <v>690780481</v>
      </c>
      <c r="E232">
        <v>750056335</v>
      </c>
      <c r="F232" t="s">
        <v>7207</v>
      </c>
      <c r="G232" t="s">
        <v>7086</v>
      </c>
      <c r="H232" t="s">
        <v>6639</v>
      </c>
      <c r="I232" t="s">
        <v>6408</v>
      </c>
    </row>
    <row r="233" spans="1:9">
      <c r="A233" t="s">
        <v>6641</v>
      </c>
      <c r="B233" t="s">
        <v>7957</v>
      </c>
      <c r="C233" t="s">
        <v>9433</v>
      </c>
      <c r="D233">
        <v>690030333</v>
      </c>
      <c r="E233">
        <v>690030325</v>
      </c>
      <c r="F233" t="s">
        <v>7205</v>
      </c>
      <c r="G233" t="s">
        <v>6599</v>
      </c>
      <c r="H233" t="s">
        <v>8367</v>
      </c>
      <c r="I233" t="s">
        <v>6408</v>
      </c>
    </row>
    <row r="234" spans="1:9">
      <c r="A234" t="s">
        <v>6641</v>
      </c>
      <c r="B234" t="s">
        <v>4925</v>
      </c>
      <c r="C234" t="s">
        <v>9434</v>
      </c>
      <c r="D234">
        <v>380781138</v>
      </c>
      <c r="E234">
        <v>10783009</v>
      </c>
      <c r="F234" t="s">
        <v>7205</v>
      </c>
      <c r="G234" t="s">
        <v>6627</v>
      </c>
      <c r="H234" t="s">
        <v>8367</v>
      </c>
      <c r="I234" t="s">
        <v>6408</v>
      </c>
    </row>
    <row r="235" spans="1:9">
      <c r="A235" t="s">
        <v>6641</v>
      </c>
      <c r="B235" t="s">
        <v>4926</v>
      </c>
      <c r="C235" t="s">
        <v>9435</v>
      </c>
      <c r="D235">
        <v>380781369</v>
      </c>
      <c r="E235">
        <v>10783009</v>
      </c>
      <c r="F235" t="s">
        <v>7205</v>
      </c>
      <c r="G235" t="s">
        <v>6627</v>
      </c>
      <c r="H235" t="s">
        <v>8367</v>
      </c>
      <c r="I235" t="s">
        <v>6408</v>
      </c>
    </row>
    <row r="236" spans="1:9">
      <c r="A236" t="s">
        <v>6641</v>
      </c>
      <c r="B236" t="s">
        <v>4925</v>
      </c>
      <c r="C236" t="s">
        <v>9436</v>
      </c>
      <c r="D236">
        <v>380005868</v>
      </c>
      <c r="E236">
        <v>10783009</v>
      </c>
      <c r="F236" t="s">
        <v>7205</v>
      </c>
      <c r="G236" t="s">
        <v>6627</v>
      </c>
      <c r="H236" t="s">
        <v>8367</v>
      </c>
      <c r="I236" t="s">
        <v>6408</v>
      </c>
    </row>
    <row r="237" spans="1:9">
      <c r="A237" t="s">
        <v>6641</v>
      </c>
      <c r="B237" t="s">
        <v>7214</v>
      </c>
      <c r="C237" t="s">
        <v>9437</v>
      </c>
      <c r="D237">
        <v>10780278</v>
      </c>
      <c r="E237">
        <v>10783009</v>
      </c>
      <c r="F237" t="s">
        <v>7205</v>
      </c>
      <c r="G237" t="s">
        <v>6627</v>
      </c>
      <c r="H237" t="s">
        <v>8367</v>
      </c>
      <c r="I237" t="s">
        <v>6408</v>
      </c>
    </row>
    <row r="238" spans="1:9">
      <c r="A238" t="s">
        <v>6641</v>
      </c>
      <c r="B238" t="s">
        <v>7213</v>
      </c>
      <c r="C238" t="s">
        <v>9438</v>
      </c>
      <c r="D238">
        <v>10780252</v>
      </c>
      <c r="E238">
        <v>10783009</v>
      </c>
      <c r="F238" t="s">
        <v>7205</v>
      </c>
      <c r="G238" t="s">
        <v>6627</v>
      </c>
      <c r="H238" t="s">
        <v>8367</v>
      </c>
      <c r="I238" t="s">
        <v>6408</v>
      </c>
    </row>
    <row r="239" spans="1:9">
      <c r="A239" t="s">
        <v>6641</v>
      </c>
      <c r="B239" t="s">
        <v>4913</v>
      </c>
      <c r="C239" t="s">
        <v>9439</v>
      </c>
      <c r="D239">
        <v>10000495</v>
      </c>
      <c r="E239">
        <v>10783009</v>
      </c>
      <c r="F239" t="s">
        <v>7205</v>
      </c>
      <c r="G239" t="s">
        <v>6627</v>
      </c>
      <c r="H239" t="s">
        <v>8367</v>
      </c>
      <c r="I239" t="s">
        <v>6408</v>
      </c>
    </row>
    <row r="240" spans="1:9">
      <c r="A240" t="s">
        <v>6641</v>
      </c>
      <c r="B240" t="s">
        <v>384</v>
      </c>
      <c r="C240" t="s">
        <v>9440</v>
      </c>
      <c r="D240">
        <v>690793468</v>
      </c>
      <c r="E240">
        <v>690002068</v>
      </c>
      <c r="F240" t="s">
        <v>7205</v>
      </c>
      <c r="G240" t="s">
        <v>8543</v>
      </c>
      <c r="H240" t="s">
        <v>8367</v>
      </c>
      <c r="I240" t="s">
        <v>6408</v>
      </c>
    </row>
    <row r="241" spans="1:9">
      <c r="A241" t="s">
        <v>6641</v>
      </c>
      <c r="B241" t="s">
        <v>4586</v>
      </c>
      <c r="C241" t="s">
        <v>9441</v>
      </c>
      <c r="D241">
        <v>690023411</v>
      </c>
      <c r="E241">
        <v>690000252</v>
      </c>
      <c r="F241" t="s">
        <v>7207</v>
      </c>
      <c r="G241" t="s">
        <v>8543</v>
      </c>
      <c r="H241" t="s">
        <v>6639</v>
      </c>
      <c r="I241" t="s">
        <v>6408</v>
      </c>
    </row>
    <row r="242" spans="1:9">
      <c r="A242" t="s">
        <v>6641</v>
      </c>
      <c r="B242" t="s">
        <v>7268</v>
      </c>
      <c r="C242" t="s">
        <v>9442</v>
      </c>
      <c r="D242">
        <v>70780242</v>
      </c>
      <c r="E242">
        <v>70000120</v>
      </c>
      <c r="F242" t="s">
        <v>7207</v>
      </c>
      <c r="G242" t="s">
        <v>6599</v>
      </c>
      <c r="H242" t="s">
        <v>6639</v>
      </c>
      <c r="I242" t="s">
        <v>6408</v>
      </c>
    </row>
    <row r="243" spans="1:9">
      <c r="A243" t="s">
        <v>6641</v>
      </c>
      <c r="B243" t="s">
        <v>147</v>
      </c>
      <c r="C243" t="s">
        <v>9443</v>
      </c>
      <c r="D243">
        <v>420002479</v>
      </c>
      <c r="E243">
        <v>340027937</v>
      </c>
      <c r="F243" t="s">
        <v>7205</v>
      </c>
      <c r="G243" t="s">
        <v>6599</v>
      </c>
      <c r="H243" t="s">
        <v>8368</v>
      </c>
      <c r="I243" t="s">
        <v>6408</v>
      </c>
    </row>
    <row r="244" spans="1:9">
      <c r="A244" t="s">
        <v>6641</v>
      </c>
      <c r="B244" t="s">
        <v>5700</v>
      </c>
      <c r="C244" t="s">
        <v>9445</v>
      </c>
      <c r="D244">
        <v>420793697</v>
      </c>
      <c r="E244">
        <v>420793689</v>
      </c>
      <c r="F244" t="s">
        <v>7207</v>
      </c>
      <c r="G244" t="s">
        <v>6599</v>
      </c>
      <c r="H244" t="s">
        <v>6639</v>
      </c>
      <c r="I244" t="s">
        <v>6408</v>
      </c>
    </row>
    <row r="245" spans="1:9">
      <c r="A245" t="s">
        <v>6641</v>
      </c>
      <c r="B245" t="s">
        <v>7224</v>
      </c>
      <c r="C245" t="s">
        <v>9446</v>
      </c>
      <c r="D245">
        <v>30785430</v>
      </c>
      <c r="E245">
        <v>30785422</v>
      </c>
      <c r="F245" t="s">
        <v>7207</v>
      </c>
      <c r="G245" t="s">
        <v>8548</v>
      </c>
      <c r="H245" t="s">
        <v>6639</v>
      </c>
      <c r="I245" t="s">
        <v>6408</v>
      </c>
    </row>
    <row r="246" spans="1:9">
      <c r="A246" t="s">
        <v>6641</v>
      </c>
      <c r="B246" t="s">
        <v>5187</v>
      </c>
      <c r="C246" t="s">
        <v>9447</v>
      </c>
      <c r="D246">
        <v>420782310</v>
      </c>
      <c r="E246">
        <v>420000853</v>
      </c>
      <c r="F246" t="s">
        <v>7207</v>
      </c>
      <c r="G246" t="s">
        <v>8548</v>
      </c>
      <c r="H246" t="s">
        <v>6639</v>
      </c>
      <c r="I246" t="s">
        <v>6408</v>
      </c>
    </row>
    <row r="247" spans="1:9">
      <c r="A247" t="s">
        <v>6641</v>
      </c>
      <c r="B247" t="s">
        <v>4780</v>
      </c>
      <c r="C247" t="s">
        <v>9363</v>
      </c>
      <c r="D247">
        <v>740010475</v>
      </c>
      <c r="E247">
        <v>440052041</v>
      </c>
      <c r="F247" t="s">
        <v>7207</v>
      </c>
      <c r="G247" t="s">
        <v>7086</v>
      </c>
      <c r="H247" t="s">
        <v>8368</v>
      </c>
      <c r="I247" t="s">
        <v>6408</v>
      </c>
    </row>
    <row r="248" spans="1:9">
      <c r="A248" t="s">
        <v>6641</v>
      </c>
      <c r="B248" t="s">
        <v>3436</v>
      </c>
      <c r="C248" t="s">
        <v>9448</v>
      </c>
      <c r="D248">
        <v>690780515</v>
      </c>
      <c r="E248">
        <v>690000294</v>
      </c>
      <c r="F248" t="s">
        <v>7207</v>
      </c>
      <c r="G248" t="s">
        <v>6599</v>
      </c>
      <c r="H248" t="s">
        <v>6639</v>
      </c>
      <c r="I248" t="s">
        <v>6408</v>
      </c>
    </row>
    <row r="249" spans="1:9">
      <c r="A249" t="s">
        <v>6641</v>
      </c>
      <c r="B249" t="s">
        <v>4739</v>
      </c>
      <c r="C249" t="s">
        <v>9449</v>
      </c>
      <c r="D249">
        <v>420011512</v>
      </c>
      <c r="E249">
        <v>420011504</v>
      </c>
      <c r="F249" t="s">
        <v>7207</v>
      </c>
      <c r="G249" t="s">
        <v>6627</v>
      </c>
      <c r="H249" t="s">
        <v>6639</v>
      </c>
      <c r="I249" t="s">
        <v>6408</v>
      </c>
    </row>
    <row r="250" spans="1:9">
      <c r="A250" t="s">
        <v>6641</v>
      </c>
      <c r="B250" t="s">
        <v>7960</v>
      </c>
      <c r="C250" t="s">
        <v>9450</v>
      </c>
      <c r="D250">
        <v>690036108</v>
      </c>
      <c r="E250">
        <v>690036090</v>
      </c>
      <c r="F250" t="s">
        <v>7207</v>
      </c>
      <c r="G250" t="s">
        <v>6599</v>
      </c>
      <c r="H250" t="s">
        <v>6639</v>
      </c>
      <c r="I250" t="s">
        <v>6408</v>
      </c>
    </row>
    <row r="251" spans="1:9">
      <c r="A251" t="s">
        <v>6641</v>
      </c>
      <c r="B251" t="s">
        <v>7956</v>
      </c>
      <c r="C251" t="s">
        <v>9390</v>
      </c>
      <c r="D251">
        <v>690030283</v>
      </c>
      <c r="E251">
        <v>750056335</v>
      </c>
      <c r="F251" t="s">
        <v>7207</v>
      </c>
      <c r="G251" t="s">
        <v>7086</v>
      </c>
      <c r="H251" t="s">
        <v>6639</v>
      </c>
      <c r="I251" t="s">
        <v>6408</v>
      </c>
    </row>
    <row r="252" spans="1:9">
      <c r="A252" t="s">
        <v>6641</v>
      </c>
      <c r="B252" t="s">
        <v>7946</v>
      </c>
      <c r="C252" t="s">
        <v>9451</v>
      </c>
      <c r="D252">
        <v>690000245</v>
      </c>
      <c r="E252">
        <v>690780432</v>
      </c>
      <c r="F252" t="s">
        <v>7205</v>
      </c>
      <c r="G252" t="s">
        <v>6594</v>
      </c>
      <c r="H252" t="s">
        <v>8367</v>
      </c>
      <c r="I252" t="s">
        <v>6408</v>
      </c>
    </row>
    <row r="253" spans="1:9">
      <c r="A253" t="s">
        <v>6641</v>
      </c>
      <c r="B253" t="s">
        <v>4592</v>
      </c>
      <c r="C253" t="s">
        <v>9342</v>
      </c>
      <c r="D253">
        <v>690022959</v>
      </c>
      <c r="E253">
        <v>690000732</v>
      </c>
      <c r="F253" t="s">
        <v>7207</v>
      </c>
      <c r="G253" t="s">
        <v>7086</v>
      </c>
      <c r="H253" t="s">
        <v>6639</v>
      </c>
      <c r="I253" t="s">
        <v>6408</v>
      </c>
    </row>
    <row r="254" spans="1:9">
      <c r="A254" t="s">
        <v>6641</v>
      </c>
      <c r="B254" t="s">
        <v>3592</v>
      </c>
      <c r="C254" t="s">
        <v>9402</v>
      </c>
      <c r="D254">
        <v>260017454</v>
      </c>
      <c r="E254">
        <v>260016761</v>
      </c>
      <c r="F254" t="s">
        <v>7205</v>
      </c>
      <c r="G254" t="s">
        <v>8544</v>
      </c>
      <c r="H254" t="s">
        <v>8367</v>
      </c>
      <c r="I254" t="s">
        <v>6408</v>
      </c>
    </row>
    <row r="255" spans="1:9">
      <c r="A255" t="s">
        <v>6641</v>
      </c>
      <c r="B255" t="s">
        <v>7950</v>
      </c>
      <c r="C255" t="s">
        <v>9372</v>
      </c>
      <c r="D255">
        <v>690001524</v>
      </c>
      <c r="E255">
        <v>690787338</v>
      </c>
      <c r="F255" t="s">
        <v>7205</v>
      </c>
      <c r="G255" t="s">
        <v>8544</v>
      </c>
      <c r="H255" t="s">
        <v>8367</v>
      </c>
      <c r="I255" t="s">
        <v>6408</v>
      </c>
    </row>
    <row r="256" spans="1:9">
      <c r="A256" t="s">
        <v>6641</v>
      </c>
      <c r="B256" t="s">
        <v>7611</v>
      </c>
      <c r="C256" t="s">
        <v>9452</v>
      </c>
      <c r="D256">
        <v>380013037</v>
      </c>
      <c r="E256">
        <v>380013011</v>
      </c>
      <c r="F256" t="s">
        <v>7207</v>
      </c>
      <c r="G256" t="s">
        <v>9508</v>
      </c>
      <c r="H256" t="s">
        <v>6639</v>
      </c>
      <c r="I256" t="s">
        <v>6408</v>
      </c>
    </row>
    <row r="257" spans="1:9">
      <c r="A257" t="s">
        <v>6641</v>
      </c>
      <c r="B257" t="s">
        <v>3275</v>
      </c>
      <c r="C257" t="s">
        <v>9340</v>
      </c>
      <c r="D257">
        <v>690000336</v>
      </c>
      <c r="E257">
        <v>690780564</v>
      </c>
      <c r="F257" t="s">
        <v>7205</v>
      </c>
      <c r="G257" t="s">
        <v>6599</v>
      </c>
      <c r="H257" t="s">
        <v>8367</v>
      </c>
      <c r="I257" t="s">
        <v>6408</v>
      </c>
    </row>
    <row r="258" spans="1:9">
      <c r="A258" t="s">
        <v>6641</v>
      </c>
      <c r="B258" t="s">
        <v>7266</v>
      </c>
      <c r="C258" t="s">
        <v>9413</v>
      </c>
      <c r="D258">
        <v>70780168</v>
      </c>
      <c r="E258">
        <v>70000088</v>
      </c>
      <c r="F258" t="s">
        <v>7207</v>
      </c>
      <c r="G258" t="s">
        <v>7086</v>
      </c>
      <c r="H258" t="s">
        <v>6905</v>
      </c>
      <c r="I258" t="s">
        <v>6408</v>
      </c>
    </row>
    <row r="259" spans="1:9">
      <c r="A259" t="s">
        <v>6641</v>
      </c>
      <c r="B259" t="s">
        <v>7209</v>
      </c>
      <c r="C259" t="s">
        <v>9453</v>
      </c>
      <c r="D259">
        <v>10007300</v>
      </c>
      <c r="E259">
        <v>10007292</v>
      </c>
      <c r="F259" t="s">
        <v>7207</v>
      </c>
      <c r="G259" t="s">
        <v>8548</v>
      </c>
      <c r="H259" t="s">
        <v>6639</v>
      </c>
      <c r="I259" t="s">
        <v>6408</v>
      </c>
    </row>
    <row r="260" spans="1:9">
      <c r="A260" t="s">
        <v>6641</v>
      </c>
      <c r="B260" t="s">
        <v>7975</v>
      </c>
      <c r="C260" t="s">
        <v>9454</v>
      </c>
      <c r="D260">
        <v>690780390</v>
      </c>
      <c r="E260">
        <v>690000229</v>
      </c>
      <c r="F260" t="s">
        <v>7207</v>
      </c>
      <c r="G260" t="s">
        <v>8543</v>
      </c>
      <c r="H260" t="s">
        <v>6639</v>
      </c>
      <c r="I260" t="s">
        <v>6408</v>
      </c>
    </row>
    <row r="261" spans="1:9">
      <c r="A261" t="s">
        <v>6641</v>
      </c>
      <c r="B261" t="s">
        <v>3294</v>
      </c>
      <c r="C261" t="s">
        <v>9417</v>
      </c>
      <c r="D261">
        <v>380020123</v>
      </c>
      <c r="E261">
        <v>380021139</v>
      </c>
      <c r="F261" t="s">
        <v>7207</v>
      </c>
      <c r="G261" t="s">
        <v>7086</v>
      </c>
      <c r="H261" t="s">
        <v>6639</v>
      </c>
      <c r="I261" t="s">
        <v>6408</v>
      </c>
    </row>
    <row r="262" spans="1:9">
      <c r="A262" t="s">
        <v>6641</v>
      </c>
      <c r="B262" t="s">
        <v>6192</v>
      </c>
      <c r="C262" t="s">
        <v>9419</v>
      </c>
      <c r="D262">
        <v>70784897</v>
      </c>
      <c r="E262">
        <v>750820680</v>
      </c>
      <c r="F262" t="s">
        <v>7205</v>
      </c>
      <c r="G262" t="s">
        <v>7086</v>
      </c>
      <c r="H262" t="s">
        <v>8367</v>
      </c>
      <c r="I262" t="s">
        <v>6408</v>
      </c>
    </row>
    <row r="263" spans="1:9">
      <c r="A263" t="s">
        <v>6641</v>
      </c>
      <c r="B263" t="s">
        <v>7973</v>
      </c>
      <c r="C263" t="s">
        <v>9455</v>
      </c>
      <c r="D263">
        <v>690780358</v>
      </c>
      <c r="E263">
        <v>690000195</v>
      </c>
      <c r="F263" t="s">
        <v>7207</v>
      </c>
      <c r="G263" t="s">
        <v>8548</v>
      </c>
      <c r="H263" t="s">
        <v>6639</v>
      </c>
      <c r="I263" t="s">
        <v>6408</v>
      </c>
    </row>
    <row r="264" spans="1:9">
      <c r="A264" t="s">
        <v>6641</v>
      </c>
      <c r="B264" t="s">
        <v>3377</v>
      </c>
      <c r="C264" t="s">
        <v>9456</v>
      </c>
      <c r="D264">
        <v>690036082</v>
      </c>
      <c r="E264">
        <v>690000310</v>
      </c>
      <c r="F264" t="s">
        <v>7207</v>
      </c>
      <c r="G264" t="s">
        <v>6599</v>
      </c>
      <c r="H264" t="s">
        <v>6639</v>
      </c>
      <c r="I264" t="s">
        <v>6408</v>
      </c>
    </row>
    <row r="265" spans="1:9">
      <c r="A265" t="s">
        <v>6641</v>
      </c>
      <c r="B265" t="s">
        <v>7614</v>
      </c>
      <c r="C265" t="s">
        <v>9457</v>
      </c>
      <c r="D265">
        <v>380780312</v>
      </c>
      <c r="E265">
        <v>750720575</v>
      </c>
      <c r="F265" t="s">
        <v>7205</v>
      </c>
      <c r="G265" t="s">
        <v>6627</v>
      </c>
      <c r="H265" t="s">
        <v>8367</v>
      </c>
      <c r="I265" t="s">
        <v>6408</v>
      </c>
    </row>
    <row r="266" spans="1:9">
      <c r="A266" t="s">
        <v>6641</v>
      </c>
      <c r="B266" t="s">
        <v>7610</v>
      </c>
      <c r="C266" t="s">
        <v>9458</v>
      </c>
      <c r="D266">
        <v>380012799</v>
      </c>
      <c r="E266">
        <v>380794297</v>
      </c>
      <c r="F266" t="s">
        <v>7205</v>
      </c>
      <c r="G266" t="s">
        <v>6627</v>
      </c>
      <c r="H266" t="s">
        <v>8367</v>
      </c>
      <c r="I266" t="s">
        <v>6408</v>
      </c>
    </row>
    <row r="267" spans="1:9">
      <c r="A267" t="s">
        <v>6641</v>
      </c>
      <c r="B267" t="s">
        <v>3377</v>
      </c>
      <c r="C267" t="s">
        <v>9370</v>
      </c>
      <c r="D267">
        <v>690780531</v>
      </c>
      <c r="E267">
        <v>690000310</v>
      </c>
      <c r="F267" t="s">
        <v>7207</v>
      </c>
      <c r="G267" t="s">
        <v>7086</v>
      </c>
      <c r="H267" t="s">
        <v>6639</v>
      </c>
      <c r="I267" t="s">
        <v>6408</v>
      </c>
    </row>
    <row r="268" spans="1:9">
      <c r="A268" t="s">
        <v>6641</v>
      </c>
      <c r="B268" t="s">
        <v>7959</v>
      </c>
      <c r="C268" t="s">
        <v>9369</v>
      </c>
      <c r="D268">
        <v>690030838</v>
      </c>
      <c r="E268">
        <v>690000310</v>
      </c>
      <c r="F268" t="s">
        <v>7207</v>
      </c>
      <c r="G268" t="s">
        <v>7086</v>
      </c>
      <c r="H268" t="s">
        <v>6639</v>
      </c>
      <c r="I268" t="s">
        <v>6408</v>
      </c>
    </row>
    <row r="269" spans="1:9">
      <c r="A269" t="s">
        <v>6641</v>
      </c>
      <c r="B269" t="s">
        <v>7877</v>
      </c>
      <c r="C269" t="s">
        <v>9459</v>
      </c>
      <c r="D269">
        <v>630780369</v>
      </c>
      <c r="E269">
        <v>630000164</v>
      </c>
      <c r="F269" t="s">
        <v>7207</v>
      </c>
      <c r="G269" t="s">
        <v>9508</v>
      </c>
      <c r="H269" t="s">
        <v>6639</v>
      </c>
      <c r="I269" t="s">
        <v>6408</v>
      </c>
    </row>
    <row r="270" spans="1:9">
      <c r="A270" t="s">
        <v>6641</v>
      </c>
      <c r="B270" t="s">
        <v>3265</v>
      </c>
      <c r="C270" t="s">
        <v>9460</v>
      </c>
      <c r="D270">
        <v>690780648</v>
      </c>
      <c r="E270">
        <v>690036900</v>
      </c>
      <c r="F270" t="s">
        <v>7207</v>
      </c>
      <c r="G270" t="s">
        <v>8543</v>
      </c>
      <c r="H270" t="s">
        <v>6639</v>
      </c>
      <c r="I270" t="s">
        <v>6408</v>
      </c>
    </row>
    <row r="271" spans="1:9">
      <c r="A271" t="s">
        <v>6641</v>
      </c>
      <c r="B271" t="s">
        <v>7962</v>
      </c>
      <c r="C271" t="s">
        <v>9461</v>
      </c>
      <c r="D271">
        <v>690041579</v>
      </c>
      <c r="E271">
        <v>690044052</v>
      </c>
      <c r="F271" t="s">
        <v>7207</v>
      </c>
      <c r="G271" t="s">
        <v>6599</v>
      </c>
      <c r="H271" t="s">
        <v>6639</v>
      </c>
      <c r="I271" t="s">
        <v>6408</v>
      </c>
    </row>
    <row r="272" spans="1:9">
      <c r="A272" t="s">
        <v>6641</v>
      </c>
      <c r="B272" t="s">
        <v>7869</v>
      </c>
      <c r="C272" t="s">
        <v>9462</v>
      </c>
      <c r="D272">
        <v>630008118</v>
      </c>
      <c r="E272">
        <v>630011153</v>
      </c>
      <c r="F272" t="s">
        <v>7207</v>
      </c>
      <c r="G272" t="s">
        <v>6627</v>
      </c>
      <c r="H272" t="s">
        <v>6639</v>
      </c>
      <c r="I272" t="s">
        <v>6408</v>
      </c>
    </row>
    <row r="273" spans="1:9">
      <c r="A273" t="s">
        <v>6641</v>
      </c>
      <c r="B273" t="s">
        <v>4739</v>
      </c>
      <c r="C273" t="s">
        <v>9449</v>
      </c>
      <c r="D273">
        <v>420011512</v>
      </c>
      <c r="E273">
        <v>420011504</v>
      </c>
      <c r="F273" t="s">
        <v>7207</v>
      </c>
      <c r="G273" t="s">
        <v>7086</v>
      </c>
      <c r="H273" t="s">
        <v>6639</v>
      </c>
      <c r="I273" t="s">
        <v>6408</v>
      </c>
    </row>
    <row r="274" spans="1:9">
      <c r="A274" t="s">
        <v>6641</v>
      </c>
      <c r="B274" t="s">
        <v>5644</v>
      </c>
      <c r="C274" t="s">
        <v>9463</v>
      </c>
      <c r="D274">
        <v>630781821</v>
      </c>
      <c r="E274">
        <v>920030269</v>
      </c>
      <c r="F274" t="s">
        <v>7207</v>
      </c>
      <c r="G274" t="s">
        <v>6627</v>
      </c>
      <c r="H274" t="s">
        <v>6639</v>
      </c>
      <c r="I274" t="s">
        <v>6408</v>
      </c>
    </row>
    <row r="275" spans="1:9">
      <c r="A275" t="s">
        <v>6641</v>
      </c>
      <c r="B275" t="s">
        <v>8022</v>
      </c>
      <c r="C275" t="s">
        <v>9464</v>
      </c>
      <c r="D275">
        <v>740781034</v>
      </c>
      <c r="E275">
        <v>750048787</v>
      </c>
      <c r="F275" t="s">
        <v>7207</v>
      </c>
      <c r="G275" t="s">
        <v>6627</v>
      </c>
      <c r="H275" t="s">
        <v>6639</v>
      </c>
      <c r="I275" t="s">
        <v>6408</v>
      </c>
    </row>
    <row r="276" spans="1:9">
      <c r="A276" t="s">
        <v>6641</v>
      </c>
      <c r="B276" t="s">
        <v>5656</v>
      </c>
      <c r="C276" t="s">
        <v>9465</v>
      </c>
      <c r="D276">
        <v>740780184</v>
      </c>
      <c r="E276">
        <v>920030269</v>
      </c>
      <c r="F276" t="s">
        <v>7207</v>
      </c>
      <c r="G276" t="s">
        <v>6627</v>
      </c>
      <c r="H276" t="s">
        <v>6639</v>
      </c>
      <c r="I276" t="s">
        <v>6408</v>
      </c>
    </row>
    <row r="277" spans="1:9">
      <c r="A277" t="s">
        <v>6641</v>
      </c>
      <c r="B277" t="s">
        <v>7978</v>
      </c>
      <c r="C277" t="s">
        <v>9466</v>
      </c>
      <c r="D277">
        <v>690780523</v>
      </c>
      <c r="E277">
        <v>920031739</v>
      </c>
      <c r="F277" t="s">
        <v>7207</v>
      </c>
      <c r="G277" t="s">
        <v>6627</v>
      </c>
      <c r="H277" t="s">
        <v>6639</v>
      </c>
      <c r="I277" t="s">
        <v>6408</v>
      </c>
    </row>
    <row r="278" spans="1:9">
      <c r="A278" t="s">
        <v>6641</v>
      </c>
      <c r="B278" t="s">
        <v>7211</v>
      </c>
      <c r="C278" t="s">
        <v>9467</v>
      </c>
      <c r="D278">
        <v>10780195</v>
      </c>
      <c r="E278">
        <v>10000156</v>
      </c>
      <c r="F278" t="s">
        <v>7207</v>
      </c>
      <c r="G278" t="s">
        <v>8543</v>
      </c>
      <c r="H278" t="s">
        <v>6639</v>
      </c>
      <c r="I278" t="s">
        <v>6408</v>
      </c>
    </row>
    <row r="279" spans="1:9">
      <c r="A279" t="s">
        <v>6641</v>
      </c>
      <c r="B279" t="s">
        <v>8018</v>
      </c>
      <c r="C279" t="s">
        <v>9468</v>
      </c>
      <c r="D279">
        <v>740016696</v>
      </c>
      <c r="E279">
        <v>690795331</v>
      </c>
      <c r="F279" t="s">
        <v>7205</v>
      </c>
      <c r="G279" t="s">
        <v>6627</v>
      </c>
      <c r="H279" t="s">
        <v>8367</v>
      </c>
      <c r="I279" t="s">
        <v>6408</v>
      </c>
    </row>
    <row r="280" spans="1:9">
      <c r="A280" t="s">
        <v>6641</v>
      </c>
      <c r="B280" t="s">
        <v>7216</v>
      </c>
      <c r="C280" t="s">
        <v>9469</v>
      </c>
      <c r="D280">
        <v>10780799</v>
      </c>
      <c r="E280">
        <v>750721334</v>
      </c>
      <c r="F280" t="s">
        <v>7205</v>
      </c>
      <c r="G280" t="s">
        <v>6627</v>
      </c>
      <c r="H280" t="s">
        <v>8367</v>
      </c>
      <c r="I280" t="s">
        <v>6408</v>
      </c>
    </row>
    <row r="281" spans="1:9">
      <c r="A281" t="s">
        <v>6641</v>
      </c>
      <c r="B281" t="s">
        <v>7212</v>
      </c>
      <c r="C281" t="s">
        <v>9470</v>
      </c>
      <c r="D281">
        <v>10780203</v>
      </c>
      <c r="E281">
        <v>10010718</v>
      </c>
      <c r="F281" t="s">
        <v>7207</v>
      </c>
      <c r="G281" t="s">
        <v>8548</v>
      </c>
      <c r="H281" t="s">
        <v>6639</v>
      </c>
      <c r="I281" t="s">
        <v>6408</v>
      </c>
    </row>
    <row r="282" spans="1:9">
      <c r="A282" t="s">
        <v>6641</v>
      </c>
      <c r="B282" t="s">
        <v>7872</v>
      </c>
      <c r="C282" t="s">
        <v>9471</v>
      </c>
      <c r="D282">
        <v>630011211</v>
      </c>
      <c r="E282">
        <v>690795331</v>
      </c>
      <c r="F282" t="s">
        <v>7205</v>
      </c>
      <c r="G282" t="s">
        <v>6627</v>
      </c>
      <c r="H282" t="s">
        <v>8367</v>
      </c>
      <c r="I282" t="s">
        <v>6408</v>
      </c>
    </row>
    <row r="283" spans="1:9">
      <c r="A283" t="s">
        <v>6641</v>
      </c>
      <c r="B283" t="s">
        <v>7971</v>
      </c>
      <c r="C283" t="s">
        <v>9472</v>
      </c>
      <c r="D283">
        <v>690780226</v>
      </c>
      <c r="E283">
        <v>690039870</v>
      </c>
      <c r="F283" t="s">
        <v>7207</v>
      </c>
      <c r="G283" t="s">
        <v>8548</v>
      </c>
      <c r="H283" t="s">
        <v>6639</v>
      </c>
      <c r="I283" t="s">
        <v>6408</v>
      </c>
    </row>
    <row r="284" spans="1:9">
      <c r="A284" t="s">
        <v>6641</v>
      </c>
      <c r="B284" t="s">
        <v>7954</v>
      </c>
      <c r="C284" t="s">
        <v>9473</v>
      </c>
      <c r="D284">
        <v>690023239</v>
      </c>
      <c r="E284">
        <v>690000146</v>
      </c>
      <c r="F284" t="s">
        <v>7207</v>
      </c>
      <c r="G284" t="s">
        <v>8548</v>
      </c>
      <c r="H284" t="s">
        <v>6639</v>
      </c>
      <c r="I284" t="s">
        <v>6408</v>
      </c>
    </row>
    <row r="285" spans="1:9">
      <c r="A285" t="s">
        <v>6641</v>
      </c>
      <c r="B285" t="s">
        <v>7964</v>
      </c>
      <c r="C285" t="s">
        <v>9474</v>
      </c>
      <c r="D285">
        <v>690043476</v>
      </c>
      <c r="E285">
        <v>690000146</v>
      </c>
      <c r="F285" t="s">
        <v>7207</v>
      </c>
      <c r="G285" t="s">
        <v>6599</v>
      </c>
      <c r="H285" t="s">
        <v>6639</v>
      </c>
      <c r="I285" t="s">
        <v>6408</v>
      </c>
    </row>
    <row r="286" spans="1:9">
      <c r="A286" t="s">
        <v>6641</v>
      </c>
      <c r="B286" t="s">
        <v>7643</v>
      </c>
      <c r="C286" t="s">
        <v>9475</v>
      </c>
      <c r="D286">
        <v>420011413</v>
      </c>
      <c r="E286">
        <v>420011405</v>
      </c>
      <c r="F286" t="s">
        <v>7207</v>
      </c>
      <c r="G286" t="s">
        <v>8543</v>
      </c>
      <c r="H286" t="s">
        <v>6639</v>
      </c>
      <c r="I286" t="s">
        <v>6408</v>
      </c>
    </row>
    <row r="287" spans="1:9">
      <c r="A287" t="s">
        <v>6641</v>
      </c>
      <c r="B287" t="s">
        <v>7949</v>
      </c>
      <c r="C287" t="s">
        <v>9476</v>
      </c>
      <c r="D287">
        <v>690000880</v>
      </c>
      <c r="E287">
        <v>690783220</v>
      </c>
      <c r="F287" t="s">
        <v>7205</v>
      </c>
      <c r="G287" t="s">
        <v>8552</v>
      </c>
      <c r="H287" t="s">
        <v>8370</v>
      </c>
      <c r="I287" t="s">
        <v>6408</v>
      </c>
    </row>
    <row r="288" spans="1:9">
      <c r="A288" t="s">
        <v>6641</v>
      </c>
      <c r="B288" t="s">
        <v>7648</v>
      </c>
      <c r="C288" t="s">
        <v>9477</v>
      </c>
      <c r="D288">
        <v>420783102</v>
      </c>
      <c r="E288">
        <v>420000929</v>
      </c>
      <c r="F288" t="s">
        <v>7207</v>
      </c>
      <c r="G288" t="s">
        <v>6599</v>
      </c>
      <c r="H288" t="s">
        <v>6639</v>
      </c>
      <c r="I288" t="s">
        <v>6408</v>
      </c>
    </row>
    <row r="289" spans="1:9">
      <c r="A289" t="s">
        <v>6641</v>
      </c>
      <c r="B289" t="s">
        <v>7617</v>
      </c>
      <c r="C289" t="s">
        <v>9478</v>
      </c>
      <c r="D289">
        <v>380786442</v>
      </c>
      <c r="E289">
        <v>380798025</v>
      </c>
      <c r="F289" t="s">
        <v>7207</v>
      </c>
      <c r="G289" t="s">
        <v>8548</v>
      </c>
      <c r="H289" t="s">
        <v>6639</v>
      </c>
      <c r="I289" t="s">
        <v>6408</v>
      </c>
    </row>
    <row r="290" spans="1:9">
      <c r="A290" t="s">
        <v>6641</v>
      </c>
      <c r="B290" t="s">
        <v>7644</v>
      </c>
      <c r="C290" t="s">
        <v>9479</v>
      </c>
      <c r="D290">
        <v>420780504</v>
      </c>
      <c r="E290">
        <v>420000135</v>
      </c>
      <c r="F290" t="s">
        <v>7207</v>
      </c>
      <c r="G290" t="s">
        <v>8548</v>
      </c>
      <c r="H290" t="s">
        <v>6639</v>
      </c>
      <c r="I290" t="s">
        <v>6408</v>
      </c>
    </row>
    <row r="291" spans="1:9">
      <c r="A291" t="s">
        <v>6641</v>
      </c>
      <c r="B291" t="s">
        <v>7616</v>
      </c>
      <c r="C291" t="s">
        <v>9364</v>
      </c>
      <c r="D291">
        <v>380784462</v>
      </c>
      <c r="E291">
        <v>750005068</v>
      </c>
      <c r="F291" t="s">
        <v>7205</v>
      </c>
      <c r="G291" t="s">
        <v>7086</v>
      </c>
      <c r="H291" t="s">
        <v>8367</v>
      </c>
      <c r="I291" t="s">
        <v>6408</v>
      </c>
    </row>
    <row r="292" spans="1:9">
      <c r="A292" t="s">
        <v>6641</v>
      </c>
      <c r="B292" t="s">
        <v>4150</v>
      </c>
      <c r="C292" t="s">
        <v>9480</v>
      </c>
      <c r="D292">
        <v>690000401</v>
      </c>
      <c r="E292">
        <v>920028560</v>
      </c>
      <c r="F292" t="s">
        <v>7205</v>
      </c>
      <c r="G292" t="s">
        <v>6599</v>
      </c>
      <c r="H292" t="s">
        <v>8367</v>
      </c>
      <c r="I292" t="s">
        <v>6408</v>
      </c>
    </row>
    <row r="293" spans="1:9">
      <c r="A293" t="s">
        <v>6641</v>
      </c>
      <c r="B293" t="s">
        <v>4894</v>
      </c>
      <c r="C293" t="s">
        <v>9481</v>
      </c>
      <c r="D293">
        <v>380780288</v>
      </c>
      <c r="E293">
        <v>380019224</v>
      </c>
      <c r="F293" t="s">
        <v>7207</v>
      </c>
      <c r="G293" t="s">
        <v>8548</v>
      </c>
      <c r="H293" t="s">
        <v>6639</v>
      </c>
      <c r="I293" t="s">
        <v>6408</v>
      </c>
    </row>
    <row r="294" spans="1:9">
      <c r="A294" t="s">
        <v>6641</v>
      </c>
      <c r="B294" t="s">
        <v>7975</v>
      </c>
      <c r="C294" t="s">
        <v>9454</v>
      </c>
      <c r="D294">
        <v>690780390</v>
      </c>
      <c r="E294">
        <v>690000229</v>
      </c>
      <c r="F294" t="s">
        <v>7207</v>
      </c>
      <c r="G294" t="s">
        <v>7086</v>
      </c>
      <c r="H294" t="s">
        <v>6639</v>
      </c>
      <c r="I294" t="s">
        <v>6408</v>
      </c>
    </row>
    <row r="295" spans="1:9">
      <c r="A295" t="s">
        <v>6641</v>
      </c>
      <c r="B295" t="s">
        <v>7612</v>
      </c>
      <c r="C295" t="s">
        <v>9482</v>
      </c>
      <c r="D295">
        <v>380017095</v>
      </c>
      <c r="E295">
        <v>380017087</v>
      </c>
      <c r="F295" t="s">
        <v>7207</v>
      </c>
      <c r="G295" t="s">
        <v>6599</v>
      </c>
      <c r="H295" t="s">
        <v>6639</v>
      </c>
      <c r="I295" t="s">
        <v>6408</v>
      </c>
    </row>
    <row r="296" spans="1:9">
      <c r="A296" t="s">
        <v>6641</v>
      </c>
      <c r="B296" t="s">
        <v>7880</v>
      </c>
      <c r="C296" t="s">
        <v>9483</v>
      </c>
      <c r="D296">
        <v>630781755</v>
      </c>
      <c r="E296">
        <v>630011518</v>
      </c>
      <c r="F296" t="s">
        <v>7205</v>
      </c>
      <c r="G296" t="s">
        <v>6599</v>
      </c>
      <c r="H296" t="s">
        <v>8367</v>
      </c>
      <c r="I296" t="s">
        <v>6408</v>
      </c>
    </row>
    <row r="297" spans="1:9">
      <c r="A297" t="s">
        <v>6641</v>
      </c>
      <c r="B297" t="s">
        <v>3270</v>
      </c>
      <c r="C297" t="s">
        <v>9408</v>
      </c>
      <c r="D297">
        <v>630780401</v>
      </c>
      <c r="E297">
        <v>630000172</v>
      </c>
      <c r="F297" t="s">
        <v>7207</v>
      </c>
      <c r="G297" t="s">
        <v>7086</v>
      </c>
      <c r="H297" t="s">
        <v>6639</v>
      </c>
      <c r="I297" t="s">
        <v>6408</v>
      </c>
    </row>
    <row r="298" spans="1:9">
      <c r="A298" t="s">
        <v>6641</v>
      </c>
      <c r="B298" t="s">
        <v>7208</v>
      </c>
      <c r="C298" t="s">
        <v>9484</v>
      </c>
      <c r="D298">
        <v>10005379</v>
      </c>
      <c r="E298">
        <v>10010718</v>
      </c>
      <c r="F298" t="s">
        <v>7207</v>
      </c>
      <c r="G298" t="s">
        <v>6599</v>
      </c>
      <c r="H298" t="s">
        <v>8368</v>
      </c>
      <c r="I298" t="s">
        <v>6408</v>
      </c>
    </row>
    <row r="299" spans="1:9">
      <c r="A299" t="s">
        <v>6641</v>
      </c>
      <c r="B299" t="s">
        <v>7652</v>
      </c>
      <c r="C299" t="s">
        <v>9485</v>
      </c>
      <c r="D299">
        <v>430000109</v>
      </c>
      <c r="E299">
        <v>430000372</v>
      </c>
      <c r="F299" t="s">
        <v>7207</v>
      </c>
      <c r="G299" t="s">
        <v>8548</v>
      </c>
      <c r="H299" t="s">
        <v>6639</v>
      </c>
      <c r="I299" t="s">
        <v>6408</v>
      </c>
    </row>
    <row r="300" spans="1:9">
      <c r="A300" t="s">
        <v>6641</v>
      </c>
      <c r="B300" t="s">
        <v>7947</v>
      </c>
      <c r="C300" t="s">
        <v>7201</v>
      </c>
      <c r="D300" t="s">
        <v>6598</v>
      </c>
      <c r="E300">
        <v>690000278</v>
      </c>
      <c r="F300" t="s">
        <v>7207</v>
      </c>
      <c r="G300" t="s">
        <v>7086</v>
      </c>
      <c r="H300" t="s">
        <v>6639</v>
      </c>
      <c r="I300" t="s">
        <v>6408</v>
      </c>
    </row>
    <row r="301" spans="1:9">
      <c r="A301" t="s">
        <v>6641</v>
      </c>
      <c r="B301" t="s">
        <v>7961</v>
      </c>
      <c r="C301" t="s">
        <v>9486</v>
      </c>
      <c r="D301">
        <v>690041496</v>
      </c>
      <c r="E301">
        <v>690041488</v>
      </c>
      <c r="F301" t="s">
        <v>7207</v>
      </c>
      <c r="G301" t="s">
        <v>8547</v>
      </c>
      <c r="H301" t="s">
        <v>6639</v>
      </c>
      <c r="I301" t="s">
        <v>6408</v>
      </c>
    </row>
    <row r="302" spans="1:9">
      <c r="A302" t="s">
        <v>6641</v>
      </c>
      <c r="B302" t="s">
        <v>7963</v>
      </c>
      <c r="C302" t="s">
        <v>9487</v>
      </c>
      <c r="D302">
        <v>690043393</v>
      </c>
      <c r="E302">
        <v>690043385</v>
      </c>
      <c r="F302" t="s">
        <v>7207</v>
      </c>
      <c r="G302" t="s">
        <v>8547</v>
      </c>
      <c r="H302" t="s">
        <v>6639</v>
      </c>
      <c r="I302" t="s">
        <v>6408</v>
      </c>
    </row>
    <row r="303" spans="1:9">
      <c r="A303" t="s">
        <v>6641</v>
      </c>
      <c r="B303" t="s">
        <v>7965</v>
      </c>
      <c r="C303" t="s">
        <v>9488</v>
      </c>
      <c r="D303">
        <v>690045158</v>
      </c>
      <c r="E303">
        <v>690041488</v>
      </c>
      <c r="F303" t="s">
        <v>7207</v>
      </c>
      <c r="G303" t="s">
        <v>8547</v>
      </c>
      <c r="H303" t="s">
        <v>6639</v>
      </c>
      <c r="I303" t="s">
        <v>6408</v>
      </c>
    </row>
    <row r="304" spans="1:9">
      <c r="A304" t="s">
        <v>6641</v>
      </c>
      <c r="B304" t="s">
        <v>7214</v>
      </c>
      <c r="C304" t="s">
        <v>9437</v>
      </c>
      <c r="D304">
        <v>10780278</v>
      </c>
      <c r="E304">
        <v>10783009</v>
      </c>
      <c r="F304" t="s">
        <v>7205</v>
      </c>
      <c r="G304" t="s">
        <v>7086</v>
      </c>
      <c r="H304" t="s">
        <v>8367</v>
      </c>
      <c r="I304" t="s">
        <v>6408</v>
      </c>
    </row>
    <row r="305" spans="1:9">
      <c r="A305" t="s">
        <v>6641</v>
      </c>
      <c r="B305" t="s">
        <v>7210</v>
      </c>
      <c r="C305" t="s">
        <v>9489</v>
      </c>
      <c r="D305">
        <v>10008852</v>
      </c>
      <c r="E305">
        <v>10783009</v>
      </c>
      <c r="F305" t="s">
        <v>7205</v>
      </c>
      <c r="G305" t="s">
        <v>7086</v>
      </c>
      <c r="H305" t="s">
        <v>8367</v>
      </c>
      <c r="I305" t="s">
        <v>6408</v>
      </c>
    </row>
    <row r="306" spans="1:9">
      <c r="A306" t="s">
        <v>6641</v>
      </c>
      <c r="B306" t="s">
        <v>7267</v>
      </c>
      <c r="C306" t="s">
        <v>9490</v>
      </c>
      <c r="D306">
        <v>70780226</v>
      </c>
      <c r="E306">
        <v>750050759</v>
      </c>
      <c r="F306" t="s">
        <v>7205</v>
      </c>
      <c r="G306" t="s">
        <v>6599</v>
      </c>
      <c r="H306" t="s">
        <v>8434</v>
      </c>
      <c r="I306" t="s">
        <v>6408</v>
      </c>
    </row>
    <row r="307" spans="1:9">
      <c r="A307" t="s">
        <v>6641</v>
      </c>
      <c r="B307" t="s">
        <v>7987</v>
      </c>
      <c r="C307" t="s">
        <v>9491</v>
      </c>
      <c r="D307">
        <v>690803093</v>
      </c>
      <c r="E307">
        <v>690780564</v>
      </c>
      <c r="F307" t="s">
        <v>7205</v>
      </c>
      <c r="G307" t="s">
        <v>8547</v>
      </c>
      <c r="H307" t="s">
        <v>8367</v>
      </c>
      <c r="I307" t="s">
        <v>6408</v>
      </c>
    </row>
    <row r="308" spans="1:9">
      <c r="A308" t="s">
        <v>6641</v>
      </c>
      <c r="B308" t="s">
        <v>5653</v>
      </c>
      <c r="C308" t="s">
        <v>9492</v>
      </c>
      <c r="D308">
        <v>690780549</v>
      </c>
      <c r="E308">
        <v>920030269</v>
      </c>
      <c r="F308" t="s">
        <v>7207</v>
      </c>
      <c r="G308" t="s">
        <v>6627</v>
      </c>
      <c r="H308" t="s">
        <v>6639</v>
      </c>
      <c r="I308" t="s">
        <v>6408</v>
      </c>
    </row>
    <row r="309" spans="1:9">
      <c r="A309" t="s">
        <v>6641</v>
      </c>
      <c r="B309" t="s">
        <v>5352</v>
      </c>
      <c r="C309" t="s">
        <v>9493</v>
      </c>
      <c r="D309">
        <v>740780135</v>
      </c>
      <c r="E309">
        <v>920030939</v>
      </c>
      <c r="F309" t="s">
        <v>7207</v>
      </c>
      <c r="G309" t="s">
        <v>6627</v>
      </c>
      <c r="H309" t="s">
        <v>6639</v>
      </c>
      <c r="I309" t="s">
        <v>6408</v>
      </c>
    </row>
    <row r="310" spans="1:9">
      <c r="A310" t="s">
        <v>6641</v>
      </c>
      <c r="B310" t="s">
        <v>3312</v>
      </c>
      <c r="C310" t="s">
        <v>9494</v>
      </c>
      <c r="D310">
        <v>380780296</v>
      </c>
      <c r="E310">
        <v>380021550</v>
      </c>
      <c r="F310" t="s">
        <v>7207</v>
      </c>
      <c r="G310" t="s">
        <v>6627</v>
      </c>
      <c r="H310" t="s">
        <v>6639</v>
      </c>
      <c r="I310" t="s">
        <v>6408</v>
      </c>
    </row>
    <row r="311" spans="1:9">
      <c r="A311" t="s">
        <v>6641</v>
      </c>
      <c r="B311" t="s">
        <v>3251</v>
      </c>
      <c r="C311" t="s">
        <v>9495</v>
      </c>
      <c r="D311">
        <v>10010171</v>
      </c>
      <c r="E311">
        <v>10011559</v>
      </c>
      <c r="F311" t="s">
        <v>7207</v>
      </c>
      <c r="G311" t="s">
        <v>6627</v>
      </c>
      <c r="H311" t="s">
        <v>6639</v>
      </c>
      <c r="I311" t="s">
        <v>6408</v>
      </c>
    </row>
    <row r="312" spans="1:9">
      <c r="A312" t="s">
        <v>6641</v>
      </c>
      <c r="B312" t="s">
        <v>8021</v>
      </c>
      <c r="C312" t="s">
        <v>9428</v>
      </c>
      <c r="D312">
        <v>740780424</v>
      </c>
      <c r="E312">
        <v>740000120</v>
      </c>
      <c r="F312" t="s">
        <v>7207</v>
      </c>
      <c r="G312" t="s">
        <v>7086</v>
      </c>
      <c r="H312" t="s">
        <v>6639</v>
      </c>
      <c r="I312" t="s">
        <v>6408</v>
      </c>
    </row>
    <row r="313" spans="1:9">
      <c r="A313" t="s">
        <v>6641</v>
      </c>
      <c r="B313" t="s">
        <v>7356</v>
      </c>
      <c r="C313" t="s">
        <v>9496</v>
      </c>
      <c r="D313">
        <v>150780120</v>
      </c>
      <c r="E313">
        <v>150000065</v>
      </c>
      <c r="F313" t="s">
        <v>7207</v>
      </c>
      <c r="G313" t="s">
        <v>6599</v>
      </c>
      <c r="H313" t="s">
        <v>6639</v>
      </c>
      <c r="I313" t="s">
        <v>6408</v>
      </c>
    </row>
    <row r="314" spans="1:9">
      <c r="A314" t="s">
        <v>6641</v>
      </c>
      <c r="B314" t="s">
        <v>7654</v>
      </c>
      <c r="C314" t="s">
        <v>9497</v>
      </c>
      <c r="D314">
        <v>430000166</v>
      </c>
      <c r="E314">
        <v>430005843</v>
      </c>
      <c r="F314" t="s">
        <v>7205</v>
      </c>
      <c r="G314" t="s">
        <v>6599</v>
      </c>
      <c r="H314" t="s">
        <v>8367</v>
      </c>
      <c r="I314" t="s">
        <v>6408</v>
      </c>
    </row>
    <row r="315" spans="1:9">
      <c r="A315" t="s">
        <v>6641</v>
      </c>
      <c r="B315" t="s">
        <v>4580</v>
      </c>
      <c r="C315" t="s">
        <v>9498</v>
      </c>
      <c r="D315">
        <v>70780424</v>
      </c>
      <c r="E315">
        <v>70000245</v>
      </c>
      <c r="F315" t="s">
        <v>7207</v>
      </c>
      <c r="G315" t="s">
        <v>8543</v>
      </c>
      <c r="H315" t="s">
        <v>6639</v>
      </c>
      <c r="I315" t="s">
        <v>6408</v>
      </c>
    </row>
    <row r="316" spans="1:9">
      <c r="A316" t="s">
        <v>6641</v>
      </c>
      <c r="B316" t="s">
        <v>4923</v>
      </c>
      <c r="C316" t="s">
        <v>9432</v>
      </c>
      <c r="D316">
        <v>260000195</v>
      </c>
      <c r="E316">
        <v>260006770</v>
      </c>
      <c r="F316" t="s">
        <v>7205</v>
      </c>
      <c r="G316" t="s">
        <v>7086</v>
      </c>
      <c r="H316" t="s">
        <v>8367</v>
      </c>
      <c r="I316" t="s">
        <v>6408</v>
      </c>
    </row>
    <row r="317" spans="1:9">
      <c r="A317" t="s">
        <v>6641</v>
      </c>
      <c r="B317" t="s">
        <v>7409</v>
      </c>
      <c r="C317" t="s">
        <v>9499</v>
      </c>
      <c r="D317">
        <v>260006267</v>
      </c>
      <c r="E317">
        <v>70000245</v>
      </c>
      <c r="F317" t="s">
        <v>7207</v>
      </c>
      <c r="G317" t="s">
        <v>8543</v>
      </c>
      <c r="H317" t="s">
        <v>6639</v>
      </c>
      <c r="I317" t="s">
        <v>6408</v>
      </c>
    </row>
    <row r="318" spans="1:9">
      <c r="A318" t="s">
        <v>6641</v>
      </c>
      <c r="B318" t="s">
        <v>3592</v>
      </c>
      <c r="C318" t="s">
        <v>9402</v>
      </c>
      <c r="D318">
        <v>260017454</v>
      </c>
      <c r="E318">
        <v>260016761</v>
      </c>
      <c r="F318" t="s">
        <v>7205</v>
      </c>
      <c r="G318" t="s">
        <v>7086</v>
      </c>
      <c r="H318" t="s">
        <v>8367</v>
      </c>
      <c r="I318" t="s">
        <v>6408</v>
      </c>
    </row>
    <row r="319" spans="1:9">
      <c r="A319" t="s">
        <v>6641</v>
      </c>
      <c r="B319" t="s">
        <v>7951</v>
      </c>
      <c r="C319" t="s">
        <v>9500</v>
      </c>
      <c r="D319">
        <v>690002092</v>
      </c>
      <c r="E319">
        <v>10783009</v>
      </c>
      <c r="F319" t="s">
        <v>7205</v>
      </c>
      <c r="G319" t="s">
        <v>6599</v>
      </c>
      <c r="H319" t="s">
        <v>8367</v>
      </c>
      <c r="I319" t="s">
        <v>6408</v>
      </c>
    </row>
    <row r="320" spans="1:9">
      <c r="A320" t="s">
        <v>6641</v>
      </c>
      <c r="B320" t="s">
        <v>8014</v>
      </c>
      <c r="C320" t="s">
        <v>9501</v>
      </c>
      <c r="D320">
        <v>730780475</v>
      </c>
      <c r="E320">
        <v>690029723</v>
      </c>
      <c r="F320" t="s">
        <v>7205</v>
      </c>
      <c r="G320" t="s">
        <v>6599</v>
      </c>
      <c r="H320" t="s">
        <v>8367</v>
      </c>
      <c r="I320" t="s">
        <v>6408</v>
      </c>
    </row>
    <row r="321" spans="1:9">
      <c r="A321" t="s">
        <v>6641</v>
      </c>
      <c r="B321" t="s">
        <v>7983</v>
      </c>
      <c r="C321" t="s">
        <v>9502</v>
      </c>
      <c r="D321">
        <v>690790472</v>
      </c>
      <c r="E321">
        <v>690029723</v>
      </c>
      <c r="F321" t="s">
        <v>7205</v>
      </c>
      <c r="G321" t="s">
        <v>6599</v>
      </c>
      <c r="H321" t="s">
        <v>8367</v>
      </c>
      <c r="I321" t="s">
        <v>6408</v>
      </c>
    </row>
    <row r="322" spans="1:9">
      <c r="A322" t="s">
        <v>6641</v>
      </c>
      <c r="B322" t="s">
        <v>7980</v>
      </c>
      <c r="C322" t="s">
        <v>9503</v>
      </c>
      <c r="D322">
        <v>690781026</v>
      </c>
      <c r="E322">
        <v>690029723</v>
      </c>
      <c r="F322" t="s">
        <v>7205</v>
      </c>
      <c r="G322" t="s">
        <v>6599</v>
      </c>
      <c r="H322" t="s">
        <v>8367</v>
      </c>
      <c r="I322" t="s">
        <v>6408</v>
      </c>
    </row>
    <row r="323" spans="1:9">
      <c r="A323" t="s">
        <v>6641</v>
      </c>
      <c r="B323" t="s">
        <v>7615</v>
      </c>
      <c r="C323" t="s">
        <v>9504</v>
      </c>
      <c r="D323">
        <v>380780379</v>
      </c>
      <c r="E323">
        <v>380798249</v>
      </c>
      <c r="F323" t="s">
        <v>7205</v>
      </c>
      <c r="G323" t="s">
        <v>6599</v>
      </c>
      <c r="H323" t="s">
        <v>8367</v>
      </c>
      <c r="I323" t="s">
        <v>6408</v>
      </c>
    </row>
    <row r="324" spans="1:9">
      <c r="A324" t="s">
        <v>6641</v>
      </c>
      <c r="B324" t="s">
        <v>3389</v>
      </c>
      <c r="C324" t="s">
        <v>9505</v>
      </c>
      <c r="D324">
        <v>740781026</v>
      </c>
      <c r="E324">
        <v>740000211</v>
      </c>
      <c r="F324" t="s">
        <v>7207</v>
      </c>
      <c r="G324" t="s">
        <v>6599</v>
      </c>
      <c r="H324" t="s">
        <v>6639</v>
      </c>
      <c r="I324" t="s">
        <v>6408</v>
      </c>
    </row>
    <row r="325" spans="1:9">
      <c r="A325" t="s">
        <v>6641</v>
      </c>
      <c r="B325" t="s">
        <v>7985</v>
      </c>
      <c r="C325" t="s">
        <v>9506</v>
      </c>
      <c r="D325">
        <v>690791132</v>
      </c>
      <c r="E325">
        <v>690001912</v>
      </c>
      <c r="F325" t="s">
        <v>7207</v>
      </c>
      <c r="G325" t="s">
        <v>6599</v>
      </c>
      <c r="H325" t="s">
        <v>6639</v>
      </c>
      <c r="I325" t="s">
        <v>6408</v>
      </c>
    </row>
    <row r="326" spans="1:9">
      <c r="A326" t="s">
        <v>6641</v>
      </c>
      <c r="B326" t="s">
        <v>7869</v>
      </c>
      <c r="C326" t="s">
        <v>9462</v>
      </c>
      <c r="D326">
        <v>630008118</v>
      </c>
      <c r="E326">
        <v>630011153</v>
      </c>
      <c r="F326" t="s">
        <v>7207</v>
      </c>
      <c r="G326" t="s">
        <v>7086</v>
      </c>
      <c r="H326" t="s">
        <v>6639</v>
      </c>
      <c r="I326" t="s">
        <v>6408</v>
      </c>
    </row>
    <row r="327" spans="1:9">
      <c r="A327" t="s">
        <v>6637</v>
      </c>
      <c r="B327" t="s">
        <v>3428</v>
      </c>
      <c r="C327" t="s">
        <v>9509</v>
      </c>
      <c r="D327">
        <v>710780818</v>
      </c>
      <c r="E327">
        <v>710000233</v>
      </c>
      <c r="F327" t="s">
        <v>7207</v>
      </c>
      <c r="G327" t="s">
        <v>6599</v>
      </c>
      <c r="H327" t="s">
        <v>6639</v>
      </c>
      <c r="I327" t="s">
        <v>6408</v>
      </c>
    </row>
    <row r="328" spans="1:9">
      <c r="A328" t="s">
        <v>6637</v>
      </c>
      <c r="B328" t="s">
        <v>7784</v>
      </c>
      <c r="C328" t="s">
        <v>9510</v>
      </c>
      <c r="D328">
        <v>580780237</v>
      </c>
      <c r="E328">
        <v>580000099</v>
      </c>
      <c r="F328" t="s">
        <v>7207</v>
      </c>
      <c r="G328" t="s">
        <v>6599</v>
      </c>
      <c r="H328" t="s">
        <v>6639</v>
      </c>
      <c r="I328" t="s">
        <v>6408</v>
      </c>
    </row>
    <row r="329" spans="1:9">
      <c r="A329" t="s">
        <v>6637</v>
      </c>
      <c r="B329" t="s">
        <v>8208</v>
      </c>
      <c r="C329" t="s">
        <v>9511</v>
      </c>
      <c r="D329">
        <v>890000292</v>
      </c>
      <c r="E329">
        <v>890006315</v>
      </c>
      <c r="F329" t="s">
        <v>7207</v>
      </c>
      <c r="G329" t="s">
        <v>6599</v>
      </c>
      <c r="H329" t="s">
        <v>6639</v>
      </c>
      <c r="I329" t="s">
        <v>6408</v>
      </c>
    </row>
    <row r="330" spans="1:9">
      <c r="A330" t="s">
        <v>6637</v>
      </c>
      <c r="B330" t="s">
        <v>3429</v>
      </c>
      <c r="C330" t="s">
        <v>9512</v>
      </c>
      <c r="D330">
        <v>390780559</v>
      </c>
      <c r="E330">
        <v>390000180</v>
      </c>
      <c r="F330" t="s">
        <v>7207</v>
      </c>
      <c r="G330" t="s">
        <v>9513</v>
      </c>
      <c r="H330" t="s">
        <v>6639</v>
      </c>
      <c r="I330" t="s">
        <v>6408</v>
      </c>
    </row>
    <row r="331" spans="1:9">
      <c r="A331" t="s">
        <v>6637</v>
      </c>
      <c r="B331" t="s">
        <v>8001</v>
      </c>
      <c r="C331" t="s">
        <v>9514</v>
      </c>
      <c r="D331">
        <v>710977307</v>
      </c>
      <c r="E331">
        <v>710977299</v>
      </c>
      <c r="F331" t="s">
        <v>7207</v>
      </c>
      <c r="G331" t="s">
        <v>6599</v>
      </c>
      <c r="H331" t="s">
        <v>6639</v>
      </c>
      <c r="I331" t="s">
        <v>6408</v>
      </c>
    </row>
    <row r="332" spans="1:9">
      <c r="A332" t="s">
        <v>6637</v>
      </c>
      <c r="B332" t="s">
        <v>7619</v>
      </c>
      <c r="C332" t="s">
        <v>9515</v>
      </c>
      <c r="D332">
        <v>390000172</v>
      </c>
      <c r="E332">
        <v>250006335</v>
      </c>
      <c r="F332" t="s">
        <v>7205</v>
      </c>
      <c r="G332" t="s">
        <v>6670</v>
      </c>
      <c r="H332" t="s">
        <v>8367</v>
      </c>
      <c r="I332" t="s">
        <v>6408</v>
      </c>
    </row>
    <row r="333" spans="1:9">
      <c r="A333" t="s">
        <v>6637</v>
      </c>
      <c r="B333" t="s">
        <v>7405</v>
      </c>
      <c r="C333" t="s">
        <v>9516</v>
      </c>
      <c r="D333">
        <v>250016003</v>
      </c>
      <c r="E333">
        <v>250006335</v>
      </c>
      <c r="F333" t="s">
        <v>7205</v>
      </c>
      <c r="G333" t="s">
        <v>6670</v>
      </c>
      <c r="H333" t="s">
        <v>8367</v>
      </c>
      <c r="I333" t="s">
        <v>6408</v>
      </c>
    </row>
    <row r="334" spans="1:9">
      <c r="A334" t="s">
        <v>6637</v>
      </c>
      <c r="B334" t="s">
        <v>7993</v>
      </c>
      <c r="C334" t="s">
        <v>9517</v>
      </c>
      <c r="D334">
        <v>700004377</v>
      </c>
      <c r="E334">
        <v>250006335</v>
      </c>
      <c r="F334" t="s">
        <v>7205</v>
      </c>
      <c r="G334" t="s">
        <v>6670</v>
      </c>
      <c r="H334" t="s">
        <v>8367</v>
      </c>
      <c r="I334" t="s">
        <v>6408</v>
      </c>
    </row>
    <row r="335" spans="1:9">
      <c r="A335" t="s">
        <v>6637</v>
      </c>
      <c r="B335" t="s">
        <v>7990</v>
      </c>
      <c r="C335" t="s">
        <v>9518</v>
      </c>
      <c r="D335">
        <v>700000045</v>
      </c>
      <c r="E335">
        <v>250006335</v>
      </c>
      <c r="F335" t="s">
        <v>7205</v>
      </c>
      <c r="G335" t="s">
        <v>6670</v>
      </c>
      <c r="H335" t="s">
        <v>8367</v>
      </c>
      <c r="I335" t="s">
        <v>6408</v>
      </c>
    </row>
    <row r="336" spans="1:9">
      <c r="A336" t="s">
        <v>6637</v>
      </c>
      <c r="B336" t="s">
        <v>7994</v>
      </c>
      <c r="C336" t="s">
        <v>9519</v>
      </c>
      <c r="D336">
        <v>700780042</v>
      </c>
      <c r="E336">
        <v>250006335</v>
      </c>
      <c r="F336" t="s">
        <v>7205</v>
      </c>
      <c r="G336" t="s">
        <v>6599</v>
      </c>
      <c r="H336" t="s">
        <v>8367</v>
      </c>
      <c r="I336" t="s">
        <v>6408</v>
      </c>
    </row>
    <row r="337" spans="1:9">
      <c r="A337" t="s">
        <v>6637</v>
      </c>
      <c r="B337" t="s">
        <v>5942</v>
      </c>
      <c r="C337" t="s">
        <v>9520</v>
      </c>
      <c r="D337">
        <v>890009178</v>
      </c>
      <c r="E337">
        <v>750047367</v>
      </c>
      <c r="F337" t="s">
        <v>7207</v>
      </c>
      <c r="G337" t="s">
        <v>6599</v>
      </c>
      <c r="H337" t="s">
        <v>8368</v>
      </c>
      <c r="I337" t="s">
        <v>6408</v>
      </c>
    </row>
    <row r="338" spans="1:9">
      <c r="A338" t="s">
        <v>6637</v>
      </c>
      <c r="B338" t="s">
        <v>7995</v>
      </c>
      <c r="C338" t="s">
        <v>9521</v>
      </c>
      <c r="D338">
        <v>700784887</v>
      </c>
      <c r="E338">
        <v>920030269</v>
      </c>
      <c r="F338" t="s">
        <v>7207</v>
      </c>
      <c r="G338" t="s">
        <v>6627</v>
      </c>
      <c r="H338" t="s">
        <v>6639</v>
      </c>
      <c r="I338" t="s">
        <v>6408</v>
      </c>
    </row>
    <row r="339" spans="1:9">
      <c r="A339" t="s">
        <v>6637</v>
      </c>
      <c r="B339" t="s">
        <v>7786</v>
      </c>
      <c r="C339" t="s">
        <v>9522</v>
      </c>
      <c r="D339">
        <v>580972008</v>
      </c>
      <c r="E339">
        <v>580000628</v>
      </c>
      <c r="F339" t="s">
        <v>7207</v>
      </c>
      <c r="G339" t="s">
        <v>6599</v>
      </c>
      <c r="H339" t="s">
        <v>6639</v>
      </c>
      <c r="I339" t="s">
        <v>6408</v>
      </c>
    </row>
    <row r="340" spans="1:9">
      <c r="A340" t="s">
        <v>6637</v>
      </c>
      <c r="B340" t="s">
        <v>7378</v>
      </c>
      <c r="C340" t="s">
        <v>9523</v>
      </c>
      <c r="D340">
        <v>210780276</v>
      </c>
      <c r="E340">
        <v>210003208</v>
      </c>
      <c r="F340" t="s">
        <v>7207</v>
      </c>
      <c r="G340" t="s">
        <v>6599</v>
      </c>
      <c r="H340" t="s">
        <v>9524</v>
      </c>
      <c r="I340" t="s">
        <v>6408</v>
      </c>
    </row>
    <row r="341" spans="1:9">
      <c r="A341" t="s">
        <v>6637</v>
      </c>
      <c r="B341" t="s">
        <v>7380</v>
      </c>
      <c r="C341" t="s">
        <v>9525</v>
      </c>
      <c r="D341">
        <v>210780789</v>
      </c>
      <c r="E341">
        <v>210003208</v>
      </c>
      <c r="F341" t="s">
        <v>7207</v>
      </c>
      <c r="G341" t="s">
        <v>6715</v>
      </c>
      <c r="H341" t="s">
        <v>8371</v>
      </c>
      <c r="I341" t="s">
        <v>6408</v>
      </c>
    </row>
    <row r="342" spans="1:9">
      <c r="A342" t="s">
        <v>6637</v>
      </c>
      <c r="B342" t="s">
        <v>7998</v>
      </c>
      <c r="C342" t="s">
        <v>9526</v>
      </c>
      <c r="D342">
        <v>710780081</v>
      </c>
      <c r="E342">
        <v>710010695</v>
      </c>
      <c r="F342" t="s">
        <v>7207</v>
      </c>
      <c r="G342" t="s">
        <v>6599</v>
      </c>
      <c r="H342" t="s">
        <v>6639</v>
      </c>
      <c r="I342" t="s">
        <v>6408</v>
      </c>
    </row>
    <row r="343" spans="1:9">
      <c r="A343" t="s">
        <v>6637</v>
      </c>
      <c r="B343" t="s">
        <v>8002</v>
      </c>
      <c r="C343" t="s">
        <v>9527</v>
      </c>
      <c r="D343">
        <v>710978347</v>
      </c>
      <c r="E343">
        <v>570010181</v>
      </c>
      <c r="F343" t="s">
        <v>7205</v>
      </c>
      <c r="G343" t="s">
        <v>6682</v>
      </c>
      <c r="H343" t="s">
        <v>8367</v>
      </c>
      <c r="I343" t="s">
        <v>6408</v>
      </c>
    </row>
    <row r="344" spans="1:9">
      <c r="A344" t="s">
        <v>6637</v>
      </c>
      <c r="B344" t="s">
        <v>8211</v>
      </c>
      <c r="C344" t="s">
        <v>9528</v>
      </c>
      <c r="D344">
        <v>900000035</v>
      </c>
      <c r="E344">
        <v>900003880</v>
      </c>
      <c r="F344" t="s">
        <v>7207</v>
      </c>
      <c r="G344" t="s">
        <v>9529</v>
      </c>
      <c r="H344" t="s">
        <v>6639</v>
      </c>
      <c r="I344" t="s">
        <v>6408</v>
      </c>
    </row>
    <row r="345" spans="1:9">
      <c r="A345" t="s">
        <v>6637</v>
      </c>
      <c r="B345" t="s">
        <v>5096</v>
      </c>
      <c r="C345" t="s">
        <v>9530</v>
      </c>
      <c r="D345">
        <v>710006859</v>
      </c>
      <c r="E345">
        <v>710000118</v>
      </c>
      <c r="F345" t="s">
        <v>7207</v>
      </c>
      <c r="G345" t="s">
        <v>6715</v>
      </c>
      <c r="H345" t="s">
        <v>6639</v>
      </c>
      <c r="I345" t="s">
        <v>6408</v>
      </c>
    </row>
    <row r="346" spans="1:9">
      <c r="A346" t="s">
        <v>6637</v>
      </c>
      <c r="B346" t="s">
        <v>8000</v>
      </c>
      <c r="C346" t="s">
        <v>9531</v>
      </c>
      <c r="D346">
        <v>710781824</v>
      </c>
      <c r="E346">
        <v>710000464</v>
      </c>
      <c r="F346" t="s">
        <v>7207</v>
      </c>
      <c r="G346" t="s">
        <v>7561</v>
      </c>
      <c r="H346" t="s">
        <v>6639</v>
      </c>
      <c r="I346" t="s">
        <v>6408</v>
      </c>
    </row>
    <row r="347" spans="1:9">
      <c r="A347" t="s">
        <v>6637</v>
      </c>
      <c r="B347" t="s">
        <v>3325</v>
      </c>
      <c r="C347" t="s">
        <v>9532</v>
      </c>
      <c r="D347">
        <v>250021078</v>
      </c>
      <c r="E347">
        <v>250021060</v>
      </c>
      <c r="F347" t="s">
        <v>7207</v>
      </c>
      <c r="G347" t="s">
        <v>6599</v>
      </c>
      <c r="H347" t="s">
        <v>6639</v>
      </c>
      <c r="I347" t="s">
        <v>6408</v>
      </c>
    </row>
    <row r="348" spans="1:9">
      <c r="A348" t="s">
        <v>6637</v>
      </c>
      <c r="B348" t="s">
        <v>3319</v>
      </c>
      <c r="C348" t="s">
        <v>9533</v>
      </c>
      <c r="D348">
        <v>710781410</v>
      </c>
      <c r="E348">
        <v>710000373</v>
      </c>
      <c r="F348" t="s">
        <v>7207</v>
      </c>
      <c r="G348" t="s">
        <v>6715</v>
      </c>
      <c r="H348" t="s">
        <v>6639</v>
      </c>
      <c r="I348" t="s">
        <v>6408</v>
      </c>
    </row>
    <row r="349" spans="1:9">
      <c r="A349" t="s">
        <v>6637</v>
      </c>
      <c r="B349" t="s">
        <v>3429</v>
      </c>
      <c r="C349" t="s">
        <v>9534</v>
      </c>
      <c r="D349">
        <v>390008019</v>
      </c>
      <c r="E349">
        <v>710016387</v>
      </c>
      <c r="F349" t="s">
        <v>7207</v>
      </c>
      <c r="G349" t="s">
        <v>7086</v>
      </c>
      <c r="H349" t="s">
        <v>6639</v>
      </c>
      <c r="I349" t="s">
        <v>6408</v>
      </c>
    </row>
    <row r="350" spans="1:9">
      <c r="A350" t="s">
        <v>6637</v>
      </c>
      <c r="B350" t="s">
        <v>5381</v>
      </c>
      <c r="C350" t="s">
        <v>7188</v>
      </c>
      <c r="D350" t="s">
        <v>6598</v>
      </c>
      <c r="E350">
        <v>210012290</v>
      </c>
      <c r="F350" t="s">
        <v>7205</v>
      </c>
      <c r="G350" t="s">
        <v>6599</v>
      </c>
      <c r="H350" t="s">
        <v>8367</v>
      </c>
      <c r="I350" t="s">
        <v>6408</v>
      </c>
    </row>
    <row r="351" spans="1:9">
      <c r="A351" t="s">
        <v>6637</v>
      </c>
      <c r="B351" t="s">
        <v>5805</v>
      </c>
      <c r="C351" t="s">
        <v>9535</v>
      </c>
      <c r="D351">
        <v>710015587</v>
      </c>
      <c r="E351">
        <v>750060246</v>
      </c>
      <c r="F351" t="s">
        <v>7207</v>
      </c>
      <c r="G351" t="s">
        <v>6599</v>
      </c>
      <c r="H351" t="s">
        <v>9536</v>
      </c>
      <c r="I351" t="s">
        <v>6408</v>
      </c>
    </row>
    <row r="352" spans="1:9">
      <c r="A352" t="s">
        <v>6637</v>
      </c>
      <c r="B352" t="s">
        <v>3316</v>
      </c>
      <c r="C352" t="s">
        <v>9537</v>
      </c>
      <c r="D352">
        <v>580780187</v>
      </c>
      <c r="E352">
        <v>580000057</v>
      </c>
      <c r="F352" t="s">
        <v>7207</v>
      </c>
      <c r="G352" t="s">
        <v>6599</v>
      </c>
      <c r="H352" t="s">
        <v>6639</v>
      </c>
      <c r="I352" t="s">
        <v>6408</v>
      </c>
    </row>
    <row r="353" spans="1:9">
      <c r="A353" t="s">
        <v>6637</v>
      </c>
      <c r="B353" t="s">
        <v>5634</v>
      </c>
      <c r="C353" t="s">
        <v>9538</v>
      </c>
      <c r="D353">
        <v>580006286</v>
      </c>
      <c r="E353">
        <v>920030269</v>
      </c>
      <c r="F353" t="s">
        <v>7207</v>
      </c>
      <c r="G353" t="s">
        <v>6627</v>
      </c>
      <c r="H353" t="s">
        <v>6639</v>
      </c>
      <c r="I353" t="s">
        <v>6408</v>
      </c>
    </row>
    <row r="354" spans="1:9">
      <c r="A354" t="s">
        <v>6637</v>
      </c>
      <c r="B354" t="s">
        <v>7403</v>
      </c>
      <c r="C354" t="s">
        <v>9539</v>
      </c>
      <c r="D354">
        <v>250000544</v>
      </c>
      <c r="E354">
        <v>250002284</v>
      </c>
      <c r="F354" t="s">
        <v>7205</v>
      </c>
      <c r="G354" t="s">
        <v>6599</v>
      </c>
      <c r="H354" t="s">
        <v>8367</v>
      </c>
      <c r="I354" t="s">
        <v>6408</v>
      </c>
    </row>
    <row r="355" spans="1:9">
      <c r="A355" t="s">
        <v>6637</v>
      </c>
      <c r="B355" t="s">
        <v>7379</v>
      </c>
      <c r="C355" t="s">
        <v>9540</v>
      </c>
      <c r="D355">
        <v>210780292</v>
      </c>
      <c r="E355">
        <v>210000105</v>
      </c>
      <c r="F355" t="s">
        <v>7207</v>
      </c>
      <c r="G355" t="s">
        <v>6627</v>
      </c>
      <c r="H355" t="s">
        <v>6639</v>
      </c>
      <c r="I355" t="s">
        <v>6408</v>
      </c>
    </row>
    <row r="356" spans="1:9">
      <c r="A356" t="s">
        <v>6637</v>
      </c>
      <c r="B356" t="s">
        <v>8209</v>
      </c>
      <c r="C356" t="s">
        <v>9541</v>
      </c>
      <c r="D356">
        <v>890000318</v>
      </c>
      <c r="E356">
        <v>920030269</v>
      </c>
      <c r="F356" t="s">
        <v>7207</v>
      </c>
      <c r="G356" t="s">
        <v>6627</v>
      </c>
      <c r="H356" t="s">
        <v>6639</v>
      </c>
      <c r="I356" t="s">
        <v>6408</v>
      </c>
    </row>
    <row r="357" spans="1:9">
      <c r="A357" t="s">
        <v>6637</v>
      </c>
      <c r="B357" t="s">
        <v>7377</v>
      </c>
      <c r="C357" t="s">
        <v>9542</v>
      </c>
      <c r="D357">
        <v>210780144</v>
      </c>
      <c r="E357">
        <v>750721235</v>
      </c>
      <c r="F357" t="s">
        <v>7205</v>
      </c>
      <c r="G357" t="s">
        <v>6599</v>
      </c>
      <c r="H357" t="s">
        <v>8367</v>
      </c>
      <c r="I357" t="s">
        <v>6408</v>
      </c>
    </row>
    <row r="358" spans="1:9">
      <c r="A358" t="s">
        <v>6637</v>
      </c>
      <c r="B358" t="s">
        <v>7375</v>
      </c>
      <c r="C358" t="s">
        <v>9543</v>
      </c>
      <c r="D358">
        <v>210003059</v>
      </c>
      <c r="E358">
        <v>210987400</v>
      </c>
      <c r="F358" t="s">
        <v>7205</v>
      </c>
      <c r="G358" t="s">
        <v>6599</v>
      </c>
      <c r="H358" t="s">
        <v>8368</v>
      </c>
      <c r="I358" t="s">
        <v>6408</v>
      </c>
    </row>
    <row r="359" spans="1:9">
      <c r="A359" t="s">
        <v>6637</v>
      </c>
      <c r="B359" t="s">
        <v>5293</v>
      </c>
      <c r="C359" t="s">
        <v>9544</v>
      </c>
      <c r="D359">
        <v>210012670</v>
      </c>
      <c r="E359">
        <v>210011367</v>
      </c>
      <c r="F359" t="s">
        <v>7207</v>
      </c>
      <c r="G359" t="s">
        <v>6658</v>
      </c>
      <c r="H359" t="s">
        <v>6639</v>
      </c>
      <c r="I359" t="s">
        <v>6408</v>
      </c>
    </row>
    <row r="360" spans="1:9">
      <c r="A360" t="s">
        <v>6637</v>
      </c>
      <c r="B360" t="s">
        <v>7996</v>
      </c>
      <c r="C360" t="s">
        <v>9545</v>
      </c>
      <c r="D360">
        <v>710002288</v>
      </c>
      <c r="E360">
        <v>750721334</v>
      </c>
      <c r="F360" t="s">
        <v>7205</v>
      </c>
      <c r="G360" t="s">
        <v>6627</v>
      </c>
      <c r="H360" t="s">
        <v>8434</v>
      </c>
      <c r="I360" t="s">
        <v>6408</v>
      </c>
    </row>
    <row r="361" spans="1:9">
      <c r="A361" t="s">
        <v>6637</v>
      </c>
      <c r="B361" t="s">
        <v>3279</v>
      </c>
      <c r="C361" t="s">
        <v>9546</v>
      </c>
      <c r="D361">
        <v>890002298</v>
      </c>
      <c r="E361">
        <v>890000672</v>
      </c>
      <c r="F361" t="s">
        <v>7207</v>
      </c>
      <c r="G361" t="s">
        <v>6599</v>
      </c>
      <c r="H361" t="s">
        <v>6639</v>
      </c>
      <c r="I361" t="s">
        <v>6408</v>
      </c>
    </row>
    <row r="362" spans="1:9">
      <c r="A362" t="s">
        <v>6637</v>
      </c>
      <c r="B362" t="s">
        <v>7376</v>
      </c>
      <c r="C362" t="s">
        <v>9547</v>
      </c>
      <c r="D362">
        <v>210007399</v>
      </c>
      <c r="E362">
        <v>210013231</v>
      </c>
      <c r="F362" t="s">
        <v>7207</v>
      </c>
      <c r="G362" t="s">
        <v>6599</v>
      </c>
      <c r="H362" t="s">
        <v>6639</v>
      </c>
      <c r="I362" t="s">
        <v>6408</v>
      </c>
    </row>
    <row r="363" spans="1:9">
      <c r="A363" t="s">
        <v>6637</v>
      </c>
      <c r="B363" t="s">
        <v>7997</v>
      </c>
      <c r="C363" t="s">
        <v>9548</v>
      </c>
      <c r="D363">
        <v>710002569</v>
      </c>
      <c r="E363">
        <v>710000092</v>
      </c>
      <c r="F363" t="s">
        <v>7207</v>
      </c>
      <c r="G363" t="s">
        <v>6627</v>
      </c>
      <c r="H363" t="s">
        <v>6639</v>
      </c>
      <c r="I363" t="s">
        <v>6408</v>
      </c>
    </row>
    <row r="364" spans="1:9">
      <c r="A364" t="s">
        <v>6637</v>
      </c>
      <c r="B364" t="s">
        <v>7999</v>
      </c>
      <c r="C364" t="s">
        <v>9549</v>
      </c>
      <c r="D364">
        <v>710780917</v>
      </c>
      <c r="E364">
        <v>710000274</v>
      </c>
      <c r="F364" t="s">
        <v>7207</v>
      </c>
      <c r="G364" t="s">
        <v>6658</v>
      </c>
      <c r="H364" t="s">
        <v>6639</v>
      </c>
      <c r="I364" t="s">
        <v>6408</v>
      </c>
    </row>
    <row r="365" spans="1:9">
      <c r="A365" t="s">
        <v>6637</v>
      </c>
      <c r="B365" t="s">
        <v>4970</v>
      </c>
      <c r="C365" t="s">
        <v>9550</v>
      </c>
      <c r="D365">
        <v>250011848</v>
      </c>
      <c r="E365">
        <v>250017803</v>
      </c>
      <c r="F365" t="s">
        <v>7207</v>
      </c>
      <c r="G365" t="s">
        <v>6715</v>
      </c>
      <c r="H365" t="s">
        <v>6639</v>
      </c>
      <c r="I365" t="s">
        <v>6408</v>
      </c>
    </row>
    <row r="366" spans="1:9">
      <c r="A366" t="s">
        <v>6637</v>
      </c>
      <c r="B366" t="s">
        <v>5522</v>
      </c>
      <c r="C366" t="s">
        <v>9551</v>
      </c>
      <c r="D366">
        <v>580780203</v>
      </c>
      <c r="E366">
        <v>580000073</v>
      </c>
      <c r="F366" t="s">
        <v>7207</v>
      </c>
      <c r="G366" t="s">
        <v>6599</v>
      </c>
      <c r="H366" t="s">
        <v>6639</v>
      </c>
      <c r="I366" t="s">
        <v>6408</v>
      </c>
    </row>
    <row r="367" spans="1:9">
      <c r="A367" t="s">
        <v>6637</v>
      </c>
      <c r="B367" t="s">
        <v>7783</v>
      </c>
      <c r="C367" t="s">
        <v>9552</v>
      </c>
      <c r="D367">
        <v>580780138</v>
      </c>
      <c r="E367">
        <v>580000024</v>
      </c>
      <c r="F367" t="s">
        <v>7207</v>
      </c>
      <c r="G367" t="s">
        <v>6715</v>
      </c>
      <c r="H367" t="s">
        <v>6639</v>
      </c>
      <c r="I367" t="s">
        <v>6408</v>
      </c>
    </row>
    <row r="368" spans="1:9">
      <c r="A368" t="s">
        <v>6637</v>
      </c>
      <c r="B368" t="s">
        <v>7785</v>
      </c>
      <c r="C368" t="s">
        <v>9553</v>
      </c>
      <c r="D368">
        <v>580971349</v>
      </c>
      <c r="E368">
        <v>580002129</v>
      </c>
      <c r="F368" t="s">
        <v>7207</v>
      </c>
      <c r="G368" t="s">
        <v>6627</v>
      </c>
      <c r="H368" t="s">
        <v>6639</v>
      </c>
      <c r="I368" t="s">
        <v>6408</v>
      </c>
    </row>
    <row r="369" spans="1:9">
      <c r="A369" t="s">
        <v>6637</v>
      </c>
      <c r="B369" t="s">
        <v>7992</v>
      </c>
      <c r="C369" t="s">
        <v>9554</v>
      </c>
      <c r="D369" t="s">
        <v>6598</v>
      </c>
      <c r="E369">
        <v>700004096</v>
      </c>
      <c r="F369" t="s">
        <v>7205</v>
      </c>
      <c r="G369" t="s">
        <v>6599</v>
      </c>
      <c r="H369" t="s">
        <v>8367</v>
      </c>
      <c r="I369" t="s">
        <v>6408</v>
      </c>
    </row>
    <row r="370" spans="1:9">
      <c r="A370" t="s">
        <v>6637</v>
      </c>
      <c r="B370" t="s">
        <v>3348</v>
      </c>
      <c r="C370" t="s">
        <v>9555</v>
      </c>
      <c r="D370">
        <v>890002371</v>
      </c>
      <c r="E370">
        <v>890000722</v>
      </c>
      <c r="F370" t="s">
        <v>7207</v>
      </c>
      <c r="G370" t="s">
        <v>6599</v>
      </c>
      <c r="H370" t="s">
        <v>6639</v>
      </c>
      <c r="I370" t="s">
        <v>6408</v>
      </c>
    </row>
    <row r="371" spans="1:9">
      <c r="A371" t="s">
        <v>6637</v>
      </c>
      <c r="B371" t="s">
        <v>9556</v>
      </c>
      <c r="C371" t="s">
        <v>9557</v>
      </c>
      <c r="D371">
        <v>210987046</v>
      </c>
      <c r="E371">
        <v>210987038</v>
      </c>
      <c r="F371" t="s">
        <v>7207</v>
      </c>
      <c r="G371" t="s">
        <v>6599</v>
      </c>
      <c r="H371" t="s">
        <v>6639</v>
      </c>
      <c r="I371" t="s">
        <v>6408</v>
      </c>
    </row>
    <row r="372" spans="1:9">
      <c r="A372" t="s">
        <v>6637</v>
      </c>
      <c r="B372" t="s">
        <v>7402</v>
      </c>
      <c r="C372" t="s">
        <v>9559</v>
      </c>
      <c r="D372">
        <v>250000288</v>
      </c>
      <c r="E372">
        <v>250000643</v>
      </c>
      <c r="F372" t="s">
        <v>7205</v>
      </c>
      <c r="G372" t="s">
        <v>6599</v>
      </c>
      <c r="H372" t="s">
        <v>6639</v>
      </c>
      <c r="I372" t="s">
        <v>6408</v>
      </c>
    </row>
    <row r="373" spans="1:9">
      <c r="A373" t="s">
        <v>6637</v>
      </c>
      <c r="B373" t="s">
        <v>8207</v>
      </c>
      <c r="C373" t="s">
        <v>9560</v>
      </c>
      <c r="D373">
        <v>890000169</v>
      </c>
      <c r="E373">
        <v>890000151</v>
      </c>
      <c r="F373" t="s">
        <v>7207</v>
      </c>
      <c r="G373" t="s">
        <v>6715</v>
      </c>
      <c r="H373" t="s">
        <v>6639</v>
      </c>
      <c r="I373" t="s">
        <v>6408</v>
      </c>
    </row>
    <row r="374" spans="1:9">
      <c r="A374" t="s">
        <v>6637</v>
      </c>
      <c r="B374" t="s">
        <v>7401</v>
      </c>
      <c r="C374" t="s">
        <v>9561</v>
      </c>
      <c r="D374">
        <v>250000270</v>
      </c>
      <c r="E374">
        <v>250000643</v>
      </c>
      <c r="F374" t="s">
        <v>7207</v>
      </c>
      <c r="G374" t="s">
        <v>6715</v>
      </c>
      <c r="H374" t="s">
        <v>6639</v>
      </c>
      <c r="I374" t="s">
        <v>6408</v>
      </c>
    </row>
    <row r="375" spans="1:9">
      <c r="A375" t="s">
        <v>6637</v>
      </c>
      <c r="B375" t="s">
        <v>4979</v>
      </c>
      <c r="C375" t="s">
        <v>9562</v>
      </c>
      <c r="D375">
        <v>390780575</v>
      </c>
      <c r="E375">
        <v>250017803</v>
      </c>
      <c r="F375" t="s">
        <v>7207</v>
      </c>
      <c r="G375" t="s">
        <v>6715</v>
      </c>
      <c r="H375" t="s">
        <v>6639</v>
      </c>
      <c r="I375" t="s">
        <v>6408</v>
      </c>
    </row>
    <row r="376" spans="1:9">
      <c r="A376" t="s">
        <v>6637</v>
      </c>
      <c r="B376" t="s">
        <v>8210</v>
      </c>
      <c r="C376" t="s">
        <v>9563</v>
      </c>
      <c r="D376">
        <v>890002389</v>
      </c>
      <c r="E376">
        <v>890000730</v>
      </c>
      <c r="F376" t="s">
        <v>7207</v>
      </c>
      <c r="G376" t="s">
        <v>6715</v>
      </c>
      <c r="H376" t="s">
        <v>6639</v>
      </c>
      <c r="I376" t="s">
        <v>6408</v>
      </c>
    </row>
    <row r="377" spans="1:9">
      <c r="A377" t="s">
        <v>6637</v>
      </c>
      <c r="B377" t="s">
        <v>3418</v>
      </c>
      <c r="C377" t="s">
        <v>9564</v>
      </c>
      <c r="D377">
        <v>700780174</v>
      </c>
      <c r="E377">
        <v>700000052</v>
      </c>
      <c r="F377" t="s">
        <v>7207</v>
      </c>
      <c r="G377" t="s">
        <v>6715</v>
      </c>
      <c r="H377" t="s">
        <v>6639</v>
      </c>
      <c r="I377" t="s">
        <v>6408</v>
      </c>
    </row>
    <row r="378" spans="1:9">
      <c r="A378" t="s">
        <v>6637</v>
      </c>
      <c r="B378" t="s">
        <v>7382</v>
      </c>
      <c r="C378" t="s">
        <v>9565</v>
      </c>
      <c r="D378">
        <v>210986741</v>
      </c>
      <c r="E378">
        <v>210986733</v>
      </c>
      <c r="F378" t="s">
        <v>7207</v>
      </c>
      <c r="G378" t="s">
        <v>6599</v>
      </c>
      <c r="H378" t="s">
        <v>6639</v>
      </c>
      <c r="I378" t="s">
        <v>6408</v>
      </c>
    </row>
    <row r="379" spans="1:9">
      <c r="A379" t="s">
        <v>6637</v>
      </c>
      <c r="B379" t="s">
        <v>4663</v>
      </c>
      <c r="C379" t="s">
        <v>9566</v>
      </c>
      <c r="D379">
        <v>250016045</v>
      </c>
      <c r="E379">
        <v>250017803</v>
      </c>
      <c r="F379" t="s">
        <v>7205</v>
      </c>
      <c r="G379" t="s">
        <v>6599</v>
      </c>
      <c r="H379" t="s">
        <v>8371</v>
      </c>
      <c r="I379" t="s">
        <v>6408</v>
      </c>
    </row>
    <row r="380" spans="1:9">
      <c r="A380" t="s">
        <v>6637</v>
      </c>
      <c r="B380" t="s">
        <v>7404</v>
      </c>
      <c r="C380" t="s">
        <v>9567</v>
      </c>
      <c r="D380">
        <v>250012069</v>
      </c>
      <c r="E380">
        <v>250017803</v>
      </c>
      <c r="F380" t="s">
        <v>7205</v>
      </c>
      <c r="G380" t="s">
        <v>6599</v>
      </c>
      <c r="H380" t="s">
        <v>8371</v>
      </c>
      <c r="I380" t="s">
        <v>6408</v>
      </c>
    </row>
    <row r="381" spans="1:9">
      <c r="A381" t="s">
        <v>6637</v>
      </c>
      <c r="B381" t="s">
        <v>7406</v>
      </c>
      <c r="C381" t="s">
        <v>9568</v>
      </c>
      <c r="D381">
        <v>250016037</v>
      </c>
      <c r="E381">
        <v>250017803</v>
      </c>
      <c r="F381" t="s">
        <v>7205</v>
      </c>
      <c r="G381" t="s">
        <v>6599</v>
      </c>
      <c r="H381" t="s">
        <v>8371</v>
      </c>
      <c r="I381" t="s">
        <v>6408</v>
      </c>
    </row>
    <row r="382" spans="1:9">
      <c r="A382" t="s">
        <v>6637</v>
      </c>
      <c r="B382" t="s">
        <v>7620</v>
      </c>
      <c r="C382" t="s">
        <v>9569</v>
      </c>
      <c r="D382">
        <v>390004349</v>
      </c>
      <c r="E382">
        <v>390004299</v>
      </c>
      <c r="F382" t="s">
        <v>7205</v>
      </c>
      <c r="G382" t="s">
        <v>6599</v>
      </c>
      <c r="H382" t="s">
        <v>8371</v>
      </c>
      <c r="I382" t="s">
        <v>6408</v>
      </c>
    </row>
    <row r="383" spans="1:9">
      <c r="A383" t="s">
        <v>6637</v>
      </c>
      <c r="B383" t="s">
        <v>7991</v>
      </c>
      <c r="C383" t="s">
        <v>9570</v>
      </c>
      <c r="D383">
        <v>700000698</v>
      </c>
      <c r="E383">
        <v>250017803</v>
      </c>
      <c r="F383" t="s">
        <v>7205</v>
      </c>
      <c r="G383" t="s">
        <v>6599</v>
      </c>
      <c r="H383" t="s">
        <v>8371</v>
      </c>
      <c r="I383" t="s">
        <v>6408</v>
      </c>
    </row>
    <row r="384" spans="1:9">
      <c r="A384" t="s">
        <v>6637</v>
      </c>
      <c r="B384" t="s">
        <v>4230</v>
      </c>
      <c r="C384" t="s">
        <v>9571</v>
      </c>
      <c r="D384">
        <v>710015231</v>
      </c>
      <c r="E384">
        <v>710015223</v>
      </c>
      <c r="F384" t="s">
        <v>7205</v>
      </c>
      <c r="G384" t="s">
        <v>6599</v>
      </c>
      <c r="H384" t="s">
        <v>8368</v>
      </c>
      <c r="I384" t="s">
        <v>6408</v>
      </c>
    </row>
    <row r="385" spans="1:9">
      <c r="A385" t="s">
        <v>6637</v>
      </c>
      <c r="B385" t="s">
        <v>7621</v>
      </c>
      <c r="C385" t="s">
        <v>9572</v>
      </c>
      <c r="D385">
        <v>390781193</v>
      </c>
      <c r="E385">
        <v>390000768</v>
      </c>
      <c r="F385" t="s">
        <v>7205</v>
      </c>
      <c r="G385" t="s">
        <v>6760</v>
      </c>
      <c r="H385" t="s">
        <v>8367</v>
      </c>
      <c r="I385" t="s">
        <v>6408</v>
      </c>
    </row>
    <row r="386" spans="1:9">
      <c r="A386" t="s">
        <v>6637</v>
      </c>
      <c r="B386" t="s">
        <v>8000</v>
      </c>
      <c r="C386" t="s">
        <v>9531</v>
      </c>
      <c r="D386">
        <v>710781824</v>
      </c>
      <c r="E386">
        <v>710000464</v>
      </c>
      <c r="F386" t="s">
        <v>7207</v>
      </c>
      <c r="G386" t="s">
        <v>8540</v>
      </c>
      <c r="H386" t="s">
        <v>6639</v>
      </c>
      <c r="I386" t="s">
        <v>6408</v>
      </c>
    </row>
    <row r="387" spans="1:9">
      <c r="A387" t="s">
        <v>6637</v>
      </c>
      <c r="B387" t="s">
        <v>8211</v>
      </c>
      <c r="C387" t="s">
        <v>9528</v>
      </c>
      <c r="D387">
        <v>900000035</v>
      </c>
      <c r="E387">
        <v>900003880</v>
      </c>
      <c r="F387" t="s">
        <v>7207</v>
      </c>
      <c r="G387" t="s">
        <v>7086</v>
      </c>
      <c r="H387" t="s">
        <v>6639</v>
      </c>
      <c r="I387" t="s">
        <v>6408</v>
      </c>
    </row>
    <row r="388" spans="1:9">
      <c r="A388" t="s">
        <v>6637</v>
      </c>
      <c r="B388" t="s">
        <v>7784</v>
      </c>
      <c r="C388" t="s">
        <v>9510</v>
      </c>
      <c r="D388">
        <v>580780237</v>
      </c>
      <c r="E388">
        <v>580000099</v>
      </c>
      <c r="F388" t="s">
        <v>7207</v>
      </c>
      <c r="G388" t="s">
        <v>6599</v>
      </c>
      <c r="H388" t="s">
        <v>6639</v>
      </c>
      <c r="I388" t="s">
        <v>6408</v>
      </c>
    </row>
    <row r="389" spans="1:9">
      <c r="A389" t="s">
        <v>6637</v>
      </c>
      <c r="B389" t="s">
        <v>8208</v>
      </c>
      <c r="C389" t="s">
        <v>9511</v>
      </c>
      <c r="D389">
        <v>890000292</v>
      </c>
      <c r="E389">
        <v>890006315</v>
      </c>
      <c r="F389" t="s">
        <v>7207</v>
      </c>
      <c r="G389" t="s">
        <v>7086</v>
      </c>
      <c r="H389" t="s">
        <v>6639</v>
      </c>
      <c r="I389" t="s">
        <v>6408</v>
      </c>
    </row>
    <row r="390" spans="1:9">
      <c r="A390" t="s">
        <v>6637</v>
      </c>
      <c r="B390" t="s">
        <v>7998</v>
      </c>
      <c r="C390" t="s">
        <v>9526</v>
      </c>
      <c r="D390">
        <v>710780081</v>
      </c>
      <c r="E390">
        <v>710010695</v>
      </c>
      <c r="F390" t="s">
        <v>7207</v>
      </c>
      <c r="G390" t="s">
        <v>7086</v>
      </c>
      <c r="H390" t="s">
        <v>6639</v>
      </c>
      <c r="I390" t="s">
        <v>6408</v>
      </c>
    </row>
    <row r="391" spans="1:9">
      <c r="A391" t="s">
        <v>6637</v>
      </c>
      <c r="B391" t="s">
        <v>3429</v>
      </c>
      <c r="C391" t="s">
        <v>9534</v>
      </c>
      <c r="D391">
        <v>390008019</v>
      </c>
      <c r="E391">
        <v>710016387</v>
      </c>
      <c r="F391" t="s">
        <v>7207</v>
      </c>
      <c r="G391" t="s">
        <v>7086</v>
      </c>
      <c r="H391" t="s">
        <v>6639</v>
      </c>
      <c r="I391" t="s">
        <v>6408</v>
      </c>
    </row>
    <row r="392" spans="1:9">
      <c r="A392" t="s">
        <v>6637</v>
      </c>
      <c r="B392" t="s">
        <v>3428</v>
      </c>
      <c r="C392" t="s">
        <v>9509</v>
      </c>
      <c r="D392">
        <v>710780818</v>
      </c>
      <c r="E392">
        <v>710000233</v>
      </c>
      <c r="F392" t="s">
        <v>7207</v>
      </c>
      <c r="G392" t="s">
        <v>7086</v>
      </c>
      <c r="H392" t="s">
        <v>6639</v>
      </c>
      <c r="I392" t="s">
        <v>6408</v>
      </c>
    </row>
    <row r="393" spans="1:9">
      <c r="A393" t="s">
        <v>6637</v>
      </c>
      <c r="B393" t="s">
        <v>5381</v>
      </c>
      <c r="C393" t="s">
        <v>7188</v>
      </c>
      <c r="D393" t="s">
        <v>6598</v>
      </c>
      <c r="E393">
        <v>210012290</v>
      </c>
      <c r="F393" t="s">
        <v>7205</v>
      </c>
      <c r="G393" t="s">
        <v>6599</v>
      </c>
      <c r="H393" t="s">
        <v>8367</v>
      </c>
      <c r="I393" t="s">
        <v>6408</v>
      </c>
    </row>
    <row r="394" spans="1:9">
      <c r="A394" t="s">
        <v>6637</v>
      </c>
      <c r="B394" t="s">
        <v>5805</v>
      </c>
      <c r="C394" t="s">
        <v>9535</v>
      </c>
      <c r="D394">
        <v>710015587</v>
      </c>
      <c r="E394">
        <v>750060246</v>
      </c>
      <c r="F394" t="s">
        <v>7207</v>
      </c>
      <c r="G394" t="s">
        <v>6627</v>
      </c>
      <c r="H394" t="s">
        <v>6639</v>
      </c>
      <c r="I394" t="s">
        <v>6408</v>
      </c>
    </row>
    <row r="395" spans="1:9">
      <c r="A395" t="s">
        <v>6637</v>
      </c>
      <c r="B395" t="s">
        <v>3316</v>
      </c>
      <c r="C395" t="s">
        <v>9537</v>
      </c>
      <c r="D395">
        <v>580780187</v>
      </c>
      <c r="E395">
        <v>580000057</v>
      </c>
      <c r="F395" t="s">
        <v>7207</v>
      </c>
      <c r="G395" t="s">
        <v>6599</v>
      </c>
      <c r="H395" t="s">
        <v>6639</v>
      </c>
      <c r="I395" t="s">
        <v>6408</v>
      </c>
    </row>
    <row r="396" spans="1:9">
      <c r="A396" t="s">
        <v>6637</v>
      </c>
      <c r="B396" t="s">
        <v>5942</v>
      </c>
      <c r="C396" t="s">
        <v>9520</v>
      </c>
      <c r="D396">
        <v>890009178</v>
      </c>
      <c r="E396">
        <v>750047367</v>
      </c>
      <c r="F396" t="s">
        <v>7207</v>
      </c>
      <c r="G396" t="s">
        <v>7086</v>
      </c>
      <c r="H396" t="s">
        <v>8368</v>
      </c>
      <c r="I396" t="s">
        <v>6408</v>
      </c>
    </row>
    <row r="397" spans="1:9">
      <c r="A397" t="s">
        <v>6637</v>
      </c>
      <c r="B397" t="s">
        <v>8001</v>
      </c>
      <c r="C397" t="s">
        <v>9514</v>
      </c>
      <c r="D397">
        <v>710977307</v>
      </c>
      <c r="E397">
        <v>710977299</v>
      </c>
      <c r="F397" t="s">
        <v>7207</v>
      </c>
      <c r="G397" t="s">
        <v>7086</v>
      </c>
      <c r="H397" t="s">
        <v>6639</v>
      </c>
      <c r="I397" t="s">
        <v>6408</v>
      </c>
    </row>
    <row r="398" spans="1:9">
      <c r="A398" t="s">
        <v>6637</v>
      </c>
      <c r="B398" t="s">
        <v>5634</v>
      </c>
      <c r="C398" t="s">
        <v>9538</v>
      </c>
      <c r="D398">
        <v>580006286</v>
      </c>
      <c r="E398">
        <v>920030269</v>
      </c>
      <c r="F398" t="s">
        <v>7207</v>
      </c>
      <c r="G398" t="s">
        <v>6627</v>
      </c>
      <c r="H398" t="s">
        <v>6639</v>
      </c>
      <c r="I398" t="s">
        <v>6408</v>
      </c>
    </row>
    <row r="399" spans="1:9">
      <c r="A399" t="s">
        <v>6637</v>
      </c>
      <c r="B399" t="s">
        <v>7403</v>
      </c>
      <c r="C399" t="s">
        <v>9539</v>
      </c>
      <c r="D399">
        <v>250000544</v>
      </c>
      <c r="E399">
        <v>250002284</v>
      </c>
      <c r="F399" t="s">
        <v>7205</v>
      </c>
      <c r="G399" t="s">
        <v>6627</v>
      </c>
      <c r="H399" t="s">
        <v>8367</v>
      </c>
      <c r="I399" t="s">
        <v>6408</v>
      </c>
    </row>
    <row r="400" spans="1:9">
      <c r="A400" t="s">
        <v>6637</v>
      </c>
      <c r="B400" t="s">
        <v>7379</v>
      </c>
      <c r="C400" t="s">
        <v>9540</v>
      </c>
      <c r="D400">
        <v>210780292</v>
      </c>
      <c r="E400">
        <v>210000105</v>
      </c>
      <c r="F400" t="s">
        <v>7207</v>
      </c>
      <c r="G400" t="s">
        <v>6627</v>
      </c>
      <c r="H400" t="s">
        <v>6639</v>
      </c>
      <c r="I400" t="s">
        <v>6408</v>
      </c>
    </row>
    <row r="401" spans="1:9">
      <c r="A401" t="s">
        <v>6637</v>
      </c>
      <c r="B401" t="s">
        <v>3319</v>
      </c>
      <c r="C401" t="s">
        <v>9533</v>
      </c>
      <c r="D401">
        <v>710781410</v>
      </c>
      <c r="E401">
        <v>710000373</v>
      </c>
      <c r="F401" t="s">
        <v>7207</v>
      </c>
      <c r="G401" t="s">
        <v>7086</v>
      </c>
      <c r="H401" t="s">
        <v>6639</v>
      </c>
      <c r="I401" t="s">
        <v>6408</v>
      </c>
    </row>
    <row r="402" spans="1:9">
      <c r="A402" t="s">
        <v>6637</v>
      </c>
      <c r="B402" t="s">
        <v>8209</v>
      </c>
      <c r="C402" t="s">
        <v>9541</v>
      </c>
      <c r="D402">
        <v>890000318</v>
      </c>
      <c r="E402">
        <v>920030269</v>
      </c>
      <c r="F402" t="s">
        <v>7207</v>
      </c>
      <c r="G402" t="s">
        <v>6627</v>
      </c>
      <c r="H402" t="s">
        <v>6639</v>
      </c>
      <c r="I402" t="s">
        <v>6408</v>
      </c>
    </row>
    <row r="403" spans="1:9">
      <c r="A403" t="s">
        <v>6637</v>
      </c>
      <c r="B403" t="s">
        <v>7377</v>
      </c>
      <c r="C403" t="s">
        <v>9542</v>
      </c>
      <c r="D403">
        <v>210780144</v>
      </c>
      <c r="E403">
        <v>750721235</v>
      </c>
      <c r="F403" t="s">
        <v>7205</v>
      </c>
      <c r="G403" t="s">
        <v>6599</v>
      </c>
      <c r="H403" t="s">
        <v>8367</v>
      </c>
      <c r="I403" t="s">
        <v>6408</v>
      </c>
    </row>
    <row r="404" spans="1:9">
      <c r="A404" t="s">
        <v>6637</v>
      </c>
      <c r="B404" t="s">
        <v>5096</v>
      </c>
      <c r="C404" t="s">
        <v>9530</v>
      </c>
      <c r="D404">
        <v>710006859</v>
      </c>
      <c r="E404">
        <v>710000118</v>
      </c>
      <c r="F404" t="s">
        <v>7207</v>
      </c>
      <c r="G404" t="s">
        <v>7086</v>
      </c>
      <c r="H404" t="s">
        <v>6639</v>
      </c>
      <c r="I404" t="s">
        <v>6408</v>
      </c>
    </row>
    <row r="405" spans="1:9">
      <c r="A405" t="s">
        <v>6637</v>
      </c>
      <c r="B405" t="s">
        <v>7619</v>
      </c>
      <c r="C405" t="s">
        <v>9515</v>
      </c>
      <c r="D405">
        <v>390000172</v>
      </c>
      <c r="E405">
        <v>250006335</v>
      </c>
      <c r="F405" t="s">
        <v>7205</v>
      </c>
      <c r="G405" t="s">
        <v>8544</v>
      </c>
      <c r="H405" t="s">
        <v>8367</v>
      </c>
      <c r="I405" t="s">
        <v>6408</v>
      </c>
    </row>
    <row r="406" spans="1:9">
      <c r="A406" t="s">
        <v>6637</v>
      </c>
      <c r="B406" t="s">
        <v>7990</v>
      </c>
      <c r="C406" t="s">
        <v>9518</v>
      </c>
      <c r="D406">
        <v>700000045</v>
      </c>
      <c r="E406">
        <v>250006335</v>
      </c>
      <c r="F406" t="s">
        <v>7205</v>
      </c>
      <c r="G406" t="s">
        <v>8544</v>
      </c>
      <c r="H406" t="s">
        <v>8367</v>
      </c>
      <c r="I406" t="s">
        <v>6408</v>
      </c>
    </row>
    <row r="407" spans="1:9">
      <c r="A407" t="s">
        <v>6637</v>
      </c>
      <c r="B407" t="s">
        <v>7993</v>
      </c>
      <c r="C407" t="s">
        <v>9517</v>
      </c>
      <c r="D407">
        <v>700004377</v>
      </c>
      <c r="E407">
        <v>250006335</v>
      </c>
      <c r="F407" t="s">
        <v>7205</v>
      </c>
      <c r="G407" t="s">
        <v>8544</v>
      </c>
      <c r="H407" t="s">
        <v>8367</v>
      </c>
      <c r="I407" t="s">
        <v>6408</v>
      </c>
    </row>
    <row r="408" spans="1:9">
      <c r="A408" t="s">
        <v>6637</v>
      </c>
      <c r="B408" t="s">
        <v>7405</v>
      </c>
      <c r="C408" t="s">
        <v>9516</v>
      </c>
      <c r="D408">
        <v>250016003</v>
      </c>
      <c r="E408">
        <v>250006335</v>
      </c>
      <c r="F408" t="s">
        <v>7205</v>
      </c>
      <c r="G408" t="s">
        <v>8544</v>
      </c>
      <c r="H408" t="s">
        <v>8367</v>
      </c>
      <c r="I408" t="s">
        <v>6408</v>
      </c>
    </row>
    <row r="409" spans="1:9">
      <c r="A409" t="s">
        <v>6637</v>
      </c>
      <c r="B409" t="s">
        <v>7375</v>
      </c>
      <c r="C409" t="s">
        <v>9543</v>
      </c>
      <c r="D409">
        <v>210003059</v>
      </c>
      <c r="E409">
        <v>210987400</v>
      </c>
      <c r="F409" t="s">
        <v>7205</v>
      </c>
      <c r="G409" t="s">
        <v>6599</v>
      </c>
      <c r="H409" t="s">
        <v>8368</v>
      </c>
      <c r="I409" t="s">
        <v>6408</v>
      </c>
    </row>
    <row r="410" spans="1:9">
      <c r="A410" t="s">
        <v>6637</v>
      </c>
      <c r="B410" t="s">
        <v>8211</v>
      </c>
      <c r="C410" t="s">
        <v>9528</v>
      </c>
      <c r="D410">
        <v>900000035</v>
      </c>
      <c r="E410">
        <v>900003880</v>
      </c>
      <c r="F410" t="s">
        <v>7207</v>
      </c>
      <c r="G410" t="s">
        <v>9573</v>
      </c>
      <c r="H410" t="s">
        <v>6639</v>
      </c>
      <c r="I410" t="s">
        <v>6408</v>
      </c>
    </row>
    <row r="411" spans="1:9">
      <c r="A411" t="s">
        <v>6637</v>
      </c>
      <c r="B411" t="s">
        <v>5293</v>
      </c>
      <c r="C411" t="s">
        <v>9544</v>
      </c>
      <c r="D411">
        <v>210012670</v>
      </c>
      <c r="E411">
        <v>210011367</v>
      </c>
      <c r="F411" t="s">
        <v>7207</v>
      </c>
      <c r="G411" t="s">
        <v>8543</v>
      </c>
      <c r="H411" t="s">
        <v>6639</v>
      </c>
      <c r="I411" t="s">
        <v>6408</v>
      </c>
    </row>
    <row r="412" spans="1:9">
      <c r="A412" t="s">
        <v>6637</v>
      </c>
      <c r="B412" t="s">
        <v>7996</v>
      </c>
      <c r="C412" t="s">
        <v>9545</v>
      </c>
      <c r="D412">
        <v>710002288</v>
      </c>
      <c r="E412">
        <v>750721334</v>
      </c>
      <c r="F412" t="s">
        <v>7205</v>
      </c>
      <c r="G412" t="s">
        <v>6627</v>
      </c>
      <c r="H412" t="s">
        <v>8434</v>
      </c>
      <c r="I412" t="s">
        <v>6408</v>
      </c>
    </row>
    <row r="413" spans="1:9">
      <c r="A413" t="s">
        <v>6637</v>
      </c>
      <c r="B413" t="s">
        <v>3325</v>
      </c>
      <c r="C413" t="s">
        <v>9532</v>
      </c>
      <c r="D413">
        <v>250021078</v>
      </c>
      <c r="E413">
        <v>250021060</v>
      </c>
      <c r="F413" t="s">
        <v>7207</v>
      </c>
      <c r="G413" t="s">
        <v>7086</v>
      </c>
      <c r="H413" t="s">
        <v>6639</v>
      </c>
      <c r="I413" t="s">
        <v>6408</v>
      </c>
    </row>
    <row r="414" spans="1:9">
      <c r="A414" t="s">
        <v>6637</v>
      </c>
      <c r="B414" t="s">
        <v>3279</v>
      </c>
      <c r="C414" t="s">
        <v>9546</v>
      </c>
      <c r="D414">
        <v>890002298</v>
      </c>
      <c r="E414">
        <v>890000672</v>
      </c>
      <c r="F414" t="s">
        <v>7207</v>
      </c>
      <c r="G414" t="s">
        <v>6599</v>
      </c>
      <c r="H414" t="s">
        <v>6639</v>
      </c>
      <c r="I414" t="s">
        <v>6408</v>
      </c>
    </row>
    <row r="415" spans="1:9">
      <c r="A415" t="s">
        <v>6637</v>
      </c>
      <c r="B415" t="s">
        <v>7376</v>
      </c>
      <c r="C415" t="s">
        <v>9547</v>
      </c>
      <c r="D415">
        <v>210007399</v>
      </c>
      <c r="E415">
        <v>210013231</v>
      </c>
      <c r="F415" t="s">
        <v>7207</v>
      </c>
      <c r="G415" t="s">
        <v>6599</v>
      </c>
      <c r="H415" t="s">
        <v>6639</v>
      </c>
      <c r="I415" t="s">
        <v>6408</v>
      </c>
    </row>
    <row r="416" spans="1:9">
      <c r="A416" t="s">
        <v>6637</v>
      </c>
      <c r="B416" t="s">
        <v>7997</v>
      </c>
      <c r="C416" t="s">
        <v>9548</v>
      </c>
      <c r="D416">
        <v>710002569</v>
      </c>
      <c r="E416">
        <v>710000092</v>
      </c>
      <c r="F416" t="s">
        <v>7207</v>
      </c>
      <c r="G416" t="s">
        <v>6627</v>
      </c>
      <c r="H416" t="s">
        <v>6639</v>
      </c>
      <c r="I416" t="s">
        <v>6408</v>
      </c>
    </row>
    <row r="417" spans="1:9">
      <c r="A417" t="s">
        <v>6637</v>
      </c>
      <c r="B417" t="s">
        <v>7999</v>
      </c>
      <c r="C417" t="s">
        <v>9549</v>
      </c>
      <c r="D417">
        <v>710780917</v>
      </c>
      <c r="E417">
        <v>710000274</v>
      </c>
      <c r="F417" t="s">
        <v>7207</v>
      </c>
      <c r="G417" t="s">
        <v>8543</v>
      </c>
      <c r="H417" t="s">
        <v>6639</v>
      </c>
      <c r="I417" t="s">
        <v>6408</v>
      </c>
    </row>
    <row r="418" spans="1:9">
      <c r="A418" t="s">
        <v>6637</v>
      </c>
      <c r="B418" t="s">
        <v>4970</v>
      </c>
      <c r="C418" t="s">
        <v>9550</v>
      </c>
      <c r="D418">
        <v>250011848</v>
      </c>
      <c r="E418">
        <v>250017803</v>
      </c>
      <c r="F418" t="s">
        <v>7207</v>
      </c>
      <c r="G418" t="s">
        <v>8548</v>
      </c>
      <c r="H418" t="s">
        <v>6639</v>
      </c>
      <c r="I418" t="s">
        <v>6408</v>
      </c>
    </row>
    <row r="419" spans="1:9">
      <c r="A419" t="s">
        <v>6637</v>
      </c>
      <c r="B419" t="s">
        <v>5522</v>
      </c>
      <c r="C419" t="s">
        <v>9551</v>
      </c>
      <c r="D419">
        <v>580780203</v>
      </c>
      <c r="E419">
        <v>580000073</v>
      </c>
      <c r="F419" t="s">
        <v>7207</v>
      </c>
      <c r="G419" t="s">
        <v>6627</v>
      </c>
      <c r="H419" t="s">
        <v>6639</v>
      </c>
      <c r="I419" t="s">
        <v>6408</v>
      </c>
    </row>
    <row r="420" spans="1:9">
      <c r="A420" t="s">
        <v>6637</v>
      </c>
      <c r="B420" t="s">
        <v>7783</v>
      </c>
      <c r="C420" t="s">
        <v>9552</v>
      </c>
      <c r="D420">
        <v>580780138</v>
      </c>
      <c r="E420">
        <v>580000024</v>
      </c>
      <c r="F420" t="s">
        <v>7207</v>
      </c>
      <c r="G420" t="s">
        <v>8548</v>
      </c>
      <c r="H420" t="s">
        <v>6639</v>
      </c>
      <c r="I420" t="s">
        <v>6408</v>
      </c>
    </row>
    <row r="421" spans="1:9">
      <c r="A421" t="s">
        <v>6637</v>
      </c>
      <c r="B421" t="s">
        <v>7405</v>
      </c>
      <c r="C421" t="s">
        <v>9516</v>
      </c>
      <c r="D421">
        <v>250016003</v>
      </c>
      <c r="E421">
        <v>250006335</v>
      </c>
      <c r="F421" t="s">
        <v>7205</v>
      </c>
      <c r="G421" t="s">
        <v>7086</v>
      </c>
      <c r="H421" t="s">
        <v>8367</v>
      </c>
      <c r="I421" t="s">
        <v>6408</v>
      </c>
    </row>
    <row r="422" spans="1:9">
      <c r="A422" t="s">
        <v>6637</v>
      </c>
      <c r="B422" t="s">
        <v>7619</v>
      </c>
      <c r="C422" t="s">
        <v>9515</v>
      </c>
      <c r="D422">
        <v>390000172</v>
      </c>
      <c r="E422">
        <v>250006335</v>
      </c>
      <c r="F422" t="s">
        <v>7205</v>
      </c>
      <c r="G422" t="s">
        <v>7086</v>
      </c>
      <c r="H422" t="s">
        <v>8367</v>
      </c>
      <c r="I422" t="s">
        <v>6408</v>
      </c>
    </row>
    <row r="423" spans="1:9">
      <c r="A423" t="s">
        <v>6637</v>
      </c>
      <c r="B423" t="s">
        <v>7785</v>
      </c>
      <c r="C423" t="s">
        <v>9553</v>
      </c>
      <c r="D423">
        <v>580971349</v>
      </c>
      <c r="E423">
        <v>580002129</v>
      </c>
      <c r="F423" t="s">
        <v>7207</v>
      </c>
      <c r="G423" t="s">
        <v>6627</v>
      </c>
      <c r="H423" t="s">
        <v>6639</v>
      </c>
      <c r="I423" t="s">
        <v>6408</v>
      </c>
    </row>
    <row r="424" spans="1:9">
      <c r="A424" t="s">
        <v>6637</v>
      </c>
      <c r="B424" t="s">
        <v>7992</v>
      </c>
      <c r="C424" t="s">
        <v>9554</v>
      </c>
      <c r="D424" t="s">
        <v>6598</v>
      </c>
      <c r="E424">
        <v>700004096</v>
      </c>
      <c r="F424" t="s">
        <v>7205</v>
      </c>
      <c r="G424" t="s">
        <v>6599</v>
      </c>
      <c r="H424" t="s">
        <v>8367</v>
      </c>
      <c r="I424" t="s">
        <v>6408</v>
      </c>
    </row>
    <row r="425" spans="1:9">
      <c r="A425" t="s">
        <v>6637</v>
      </c>
      <c r="B425" t="s">
        <v>7994</v>
      </c>
      <c r="C425" t="s">
        <v>9519</v>
      </c>
      <c r="D425">
        <v>700780042</v>
      </c>
      <c r="E425">
        <v>250006335</v>
      </c>
      <c r="F425" t="s">
        <v>7205</v>
      </c>
      <c r="G425" t="s">
        <v>7086</v>
      </c>
      <c r="H425" t="s">
        <v>8367</v>
      </c>
      <c r="I425" t="s">
        <v>6408</v>
      </c>
    </row>
    <row r="426" spans="1:9">
      <c r="A426" t="s">
        <v>6637</v>
      </c>
      <c r="B426" t="s">
        <v>3348</v>
      </c>
      <c r="C426" t="s">
        <v>9555</v>
      </c>
      <c r="D426">
        <v>890002371</v>
      </c>
      <c r="E426">
        <v>890000722</v>
      </c>
      <c r="F426" t="s">
        <v>7207</v>
      </c>
      <c r="G426" t="s">
        <v>6599</v>
      </c>
      <c r="H426" t="s">
        <v>6639</v>
      </c>
      <c r="I426" t="s">
        <v>6408</v>
      </c>
    </row>
    <row r="427" spans="1:9">
      <c r="A427" t="s">
        <v>6637</v>
      </c>
      <c r="B427" t="s">
        <v>5522</v>
      </c>
      <c r="C427" t="s">
        <v>9551</v>
      </c>
      <c r="D427">
        <v>580780203</v>
      </c>
      <c r="E427">
        <v>580000073</v>
      </c>
      <c r="F427" t="s">
        <v>7207</v>
      </c>
      <c r="G427" t="s">
        <v>7086</v>
      </c>
      <c r="H427" t="s">
        <v>6639</v>
      </c>
      <c r="I427" t="s">
        <v>6408</v>
      </c>
    </row>
    <row r="428" spans="1:9">
      <c r="A428" t="s">
        <v>6637</v>
      </c>
      <c r="B428" t="s">
        <v>7786</v>
      </c>
      <c r="C428" t="s">
        <v>9522</v>
      </c>
      <c r="D428">
        <v>580972008</v>
      </c>
      <c r="E428">
        <v>580000628</v>
      </c>
      <c r="F428" t="s">
        <v>7207</v>
      </c>
      <c r="G428" t="s">
        <v>7086</v>
      </c>
      <c r="H428" t="s">
        <v>6639</v>
      </c>
      <c r="I428" t="s">
        <v>6408</v>
      </c>
    </row>
    <row r="429" spans="1:9">
      <c r="A429" t="s">
        <v>6637</v>
      </c>
      <c r="B429" t="s">
        <v>7990</v>
      </c>
      <c r="C429" t="s">
        <v>9518</v>
      </c>
      <c r="D429">
        <v>700000045</v>
      </c>
      <c r="E429">
        <v>250006335</v>
      </c>
      <c r="F429" t="s">
        <v>7205</v>
      </c>
      <c r="G429" t="s">
        <v>7086</v>
      </c>
      <c r="H429" t="s">
        <v>8367</v>
      </c>
      <c r="I429" t="s">
        <v>6408</v>
      </c>
    </row>
    <row r="430" spans="1:9">
      <c r="A430" t="s">
        <v>6637</v>
      </c>
      <c r="B430" t="s">
        <v>5805</v>
      </c>
      <c r="C430" t="s">
        <v>9535</v>
      </c>
      <c r="D430">
        <v>710015587</v>
      </c>
      <c r="E430">
        <v>750060246</v>
      </c>
      <c r="F430" t="s">
        <v>7207</v>
      </c>
      <c r="G430" t="s">
        <v>7086</v>
      </c>
      <c r="H430" t="s">
        <v>9536</v>
      </c>
      <c r="I430" t="s">
        <v>6408</v>
      </c>
    </row>
    <row r="431" spans="1:9">
      <c r="A431" t="s">
        <v>6637</v>
      </c>
      <c r="B431" t="s">
        <v>8002</v>
      </c>
      <c r="C431" t="s">
        <v>9527</v>
      </c>
      <c r="D431">
        <v>710978347</v>
      </c>
      <c r="E431">
        <v>570010181</v>
      </c>
      <c r="F431" t="s">
        <v>7205</v>
      </c>
      <c r="G431" t="s">
        <v>7086</v>
      </c>
      <c r="H431" t="s">
        <v>8367</v>
      </c>
      <c r="I431" t="s">
        <v>6408</v>
      </c>
    </row>
    <row r="432" spans="1:9">
      <c r="A432" t="s">
        <v>6637</v>
      </c>
      <c r="B432" t="s">
        <v>7381</v>
      </c>
      <c r="C432" t="s">
        <v>9558</v>
      </c>
      <c r="D432" t="s">
        <v>8409</v>
      </c>
      <c r="E432">
        <v>210987038</v>
      </c>
      <c r="F432" t="s">
        <v>7207</v>
      </c>
      <c r="G432" t="s">
        <v>6599</v>
      </c>
      <c r="H432" t="s">
        <v>6639</v>
      </c>
      <c r="I432" t="s">
        <v>6408</v>
      </c>
    </row>
    <row r="433" spans="1:9">
      <c r="A433" t="s">
        <v>6637</v>
      </c>
      <c r="B433" t="s">
        <v>7402</v>
      </c>
      <c r="C433" t="s">
        <v>9559</v>
      </c>
      <c r="D433">
        <v>250000288</v>
      </c>
      <c r="E433">
        <v>250000643</v>
      </c>
      <c r="F433" t="s">
        <v>7205</v>
      </c>
      <c r="G433" t="s">
        <v>6599</v>
      </c>
      <c r="H433" t="s">
        <v>6639</v>
      </c>
      <c r="I433" t="s">
        <v>6408</v>
      </c>
    </row>
    <row r="434" spans="1:9">
      <c r="A434" t="s">
        <v>6637</v>
      </c>
      <c r="B434" t="s">
        <v>3429</v>
      </c>
      <c r="C434" t="s">
        <v>9512</v>
      </c>
      <c r="D434">
        <v>390780559</v>
      </c>
      <c r="E434">
        <v>390000180</v>
      </c>
      <c r="F434" t="s">
        <v>7207</v>
      </c>
      <c r="G434" t="s">
        <v>9574</v>
      </c>
      <c r="H434" t="s">
        <v>6639</v>
      </c>
      <c r="I434" t="s">
        <v>6408</v>
      </c>
    </row>
    <row r="435" spans="1:9">
      <c r="A435" t="s">
        <v>6637</v>
      </c>
      <c r="B435" t="s">
        <v>8207</v>
      </c>
      <c r="C435" t="s">
        <v>9560</v>
      </c>
      <c r="D435">
        <v>890000169</v>
      </c>
      <c r="E435">
        <v>890000151</v>
      </c>
      <c r="F435" t="s">
        <v>7207</v>
      </c>
      <c r="G435" t="s">
        <v>8548</v>
      </c>
      <c r="H435" t="s">
        <v>6639</v>
      </c>
      <c r="I435" t="s">
        <v>6408</v>
      </c>
    </row>
    <row r="436" spans="1:9">
      <c r="A436" t="s">
        <v>6637</v>
      </c>
      <c r="B436" t="s">
        <v>7401</v>
      </c>
      <c r="C436" t="s">
        <v>9561</v>
      </c>
      <c r="D436">
        <v>250000270</v>
      </c>
      <c r="E436">
        <v>250000643</v>
      </c>
      <c r="F436" t="s">
        <v>7207</v>
      </c>
      <c r="G436" t="s">
        <v>8548</v>
      </c>
      <c r="H436" t="s">
        <v>6639</v>
      </c>
      <c r="I436" t="s">
        <v>6408</v>
      </c>
    </row>
    <row r="437" spans="1:9">
      <c r="A437" t="s">
        <v>6637</v>
      </c>
      <c r="B437" t="s">
        <v>4979</v>
      </c>
      <c r="C437" t="s">
        <v>9562</v>
      </c>
      <c r="D437">
        <v>390780575</v>
      </c>
      <c r="E437">
        <v>250017803</v>
      </c>
      <c r="F437" t="s">
        <v>7207</v>
      </c>
      <c r="G437" t="s">
        <v>8548</v>
      </c>
      <c r="H437" t="s">
        <v>6639</v>
      </c>
      <c r="I437" t="s">
        <v>6408</v>
      </c>
    </row>
    <row r="438" spans="1:9">
      <c r="A438" t="s">
        <v>6637</v>
      </c>
      <c r="B438" t="s">
        <v>8210</v>
      </c>
      <c r="C438" t="s">
        <v>9563</v>
      </c>
      <c r="D438">
        <v>890002389</v>
      </c>
      <c r="E438">
        <v>890000730</v>
      </c>
      <c r="F438" t="s">
        <v>7207</v>
      </c>
      <c r="G438" t="s">
        <v>8548</v>
      </c>
      <c r="H438" t="s">
        <v>6639</v>
      </c>
      <c r="I438" t="s">
        <v>6408</v>
      </c>
    </row>
    <row r="439" spans="1:9">
      <c r="A439" t="s">
        <v>6637</v>
      </c>
      <c r="B439" t="s">
        <v>3418</v>
      </c>
      <c r="C439" t="s">
        <v>9564</v>
      </c>
      <c r="D439">
        <v>700780174</v>
      </c>
      <c r="E439">
        <v>700000052</v>
      </c>
      <c r="F439" t="s">
        <v>7207</v>
      </c>
      <c r="G439" t="s">
        <v>8548</v>
      </c>
      <c r="H439" t="s">
        <v>6639</v>
      </c>
      <c r="I439" t="s">
        <v>6408</v>
      </c>
    </row>
    <row r="440" spans="1:9">
      <c r="A440" t="s">
        <v>6637</v>
      </c>
      <c r="B440" t="s">
        <v>7380</v>
      </c>
      <c r="C440" t="s">
        <v>9525</v>
      </c>
      <c r="D440">
        <v>210780789</v>
      </c>
      <c r="E440">
        <v>210003208</v>
      </c>
      <c r="F440" t="s">
        <v>7207</v>
      </c>
      <c r="G440" t="s">
        <v>7086</v>
      </c>
      <c r="H440" t="s">
        <v>8371</v>
      </c>
      <c r="I440" t="s">
        <v>6408</v>
      </c>
    </row>
    <row r="441" spans="1:9">
      <c r="A441" t="s">
        <v>6637</v>
      </c>
      <c r="B441" t="s">
        <v>7378</v>
      </c>
      <c r="C441" t="s">
        <v>9523</v>
      </c>
      <c r="D441">
        <v>210780276</v>
      </c>
      <c r="E441">
        <v>210003208</v>
      </c>
      <c r="F441" t="s">
        <v>7207</v>
      </c>
      <c r="G441" t="s">
        <v>7086</v>
      </c>
      <c r="H441" t="s">
        <v>9524</v>
      </c>
      <c r="I441" t="s">
        <v>6408</v>
      </c>
    </row>
    <row r="442" spans="1:9">
      <c r="A442" t="s">
        <v>6637</v>
      </c>
      <c r="B442" t="s">
        <v>7382</v>
      </c>
      <c r="C442" t="s">
        <v>9565</v>
      </c>
      <c r="D442">
        <v>210986741</v>
      </c>
      <c r="E442">
        <v>210986733</v>
      </c>
      <c r="F442" t="s">
        <v>7207</v>
      </c>
      <c r="G442" t="s">
        <v>6599</v>
      </c>
      <c r="H442" t="s">
        <v>6639</v>
      </c>
      <c r="I442" t="s">
        <v>6408</v>
      </c>
    </row>
    <row r="443" spans="1:9">
      <c r="A443" t="s">
        <v>6637</v>
      </c>
      <c r="B443" t="s">
        <v>4663</v>
      </c>
      <c r="C443" t="s">
        <v>9566</v>
      </c>
      <c r="D443">
        <v>250016045</v>
      </c>
      <c r="E443">
        <v>250017803</v>
      </c>
      <c r="F443" t="s">
        <v>7205</v>
      </c>
      <c r="G443" t="s">
        <v>6599</v>
      </c>
      <c r="H443" t="s">
        <v>8371</v>
      </c>
      <c r="I443" t="s">
        <v>6408</v>
      </c>
    </row>
    <row r="444" spans="1:9">
      <c r="A444" t="s">
        <v>6637</v>
      </c>
      <c r="B444" t="s">
        <v>7404</v>
      </c>
      <c r="C444" t="s">
        <v>9567</v>
      </c>
      <c r="D444">
        <v>250012069</v>
      </c>
      <c r="E444">
        <v>250017803</v>
      </c>
      <c r="F444" t="s">
        <v>7205</v>
      </c>
      <c r="G444" t="s">
        <v>6599</v>
      </c>
      <c r="H444" t="s">
        <v>8371</v>
      </c>
      <c r="I444" t="s">
        <v>6408</v>
      </c>
    </row>
    <row r="445" spans="1:9">
      <c r="A445" t="s">
        <v>6637</v>
      </c>
      <c r="B445" t="s">
        <v>7406</v>
      </c>
      <c r="C445" t="s">
        <v>9568</v>
      </c>
      <c r="D445">
        <v>250016037</v>
      </c>
      <c r="E445">
        <v>250017803</v>
      </c>
      <c r="F445" t="s">
        <v>7205</v>
      </c>
      <c r="G445" t="s">
        <v>6599</v>
      </c>
      <c r="H445" t="s">
        <v>8371</v>
      </c>
      <c r="I445" t="s">
        <v>6408</v>
      </c>
    </row>
    <row r="446" spans="1:9">
      <c r="A446" t="s">
        <v>6637</v>
      </c>
      <c r="B446" t="s">
        <v>7620</v>
      </c>
      <c r="C446" t="s">
        <v>9569</v>
      </c>
      <c r="D446">
        <v>390004349</v>
      </c>
      <c r="E446">
        <v>390004299</v>
      </c>
      <c r="F446" t="s">
        <v>7205</v>
      </c>
      <c r="G446" t="s">
        <v>6599</v>
      </c>
      <c r="H446" t="s">
        <v>8371</v>
      </c>
      <c r="I446" t="s">
        <v>6408</v>
      </c>
    </row>
    <row r="447" spans="1:9">
      <c r="A447" t="s">
        <v>6637</v>
      </c>
      <c r="B447" t="s">
        <v>7991</v>
      </c>
      <c r="C447" t="s">
        <v>9570</v>
      </c>
      <c r="D447">
        <v>700000698</v>
      </c>
      <c r="E447">
        <v>250017803</v>
      </c>
      <c r="F447" t="s">
        <v>7205</v>
      </c>
      <c r="G447" t="s">
        <v>6599</v>
      </c>
      <c r="H447" t="s">
        <v>8371</v>
      </c>
      <c r="I447" t="s">
        <v>6408</v>
      </c>
    </row>
    <row r="448" spans="1:9">
      <c r="A448" t="s">
        <v>6637</v>
      </c>
      <c r="B448" t="s">
        <v>7403</v>
      </c>
      <c r="C448" t="s">
        <v>9539</v>
      </c>
      <c r="D448">
        <v>250000544</v>
      </c>
      <c r="E448">
        <v>250002284</v>
      </c>
      <c r="F448" t="s">
        <v>7205</v>
      </c>
      <c r="G448" t="s">
        <v>7086</v>
      </c>
      <c r="H448" t="s">
        <v>8367</v>
      </c>
      <c r="I448" t="s">
        <v>6408</v>
      </c>
    </row>
    <row r="449" spans="1:9">
      <c r="A449" t="s">
        <v>6637</v>
      </c>
      <c r="B449" t="s">
        <v>4230</v>
      </c>
      <c r="C449" t="s">
        <v>9571</v>
      </c>
      <c r="D449">
        <v>710015231</v>
      </c>
      <c r="E449">
        <v>710015223</v>
      </c>
      <c r="F449" t="s">
        <v>7205</v>
      </c>
      <c r="G449" t="s">
        <v>6599</v>
      </c>
      <c r="H449" t="s">
        <v>8368</v>
      </c>
      <c r="I449" t="s">
        <v>6408</v>
      </c>
    </row>
    <row r="450" spans="1:9">
      <c r="A450" t="s">
        <v>6637</v>
      </c>
      <c r="B450" t="s">
        <v>7621</v>
      </c>
      <c r="C450" t="s">
        <v>9572</v>
      </c>
      <c r="D450">
        <v>390781193</v>
      </c>
      <c r="E450">
        <v>390000768</v>
      </c>
      <c r="F450" t="s">
        <v>7205</v>
      </c>
      <c r="G450" t="s">
        <v>6760</v>
      </c>
      <c r="H450" t="s">
        <v>8367</v>
      </c>
      <c r="I450" t="s">
        <v>6408</v>
      </c>
    </row>
    <row r="451" spans="1:9">
      <c r="A451" t="s">
        <v>6605</v>
      </c>
      <c r="B451" t="s">
        <v>7756</v>
      </c>
      <c r="C451" t="s">
        <v>9575</v>
      </c>
      <c r="D451">
        <v>560002685</v>
      </c>
      <c r="E451">
        <v>750043713</v>
      </c>
      <c r="F451" t="s">
        <v>7205</v>
      </c>
      <c r="G451" t="s">
        <v>7086</v>
      </c>
      <c r="H451" t="s">
        <v>8367</v>
      </c>
      <c r="I451" t="s">
        <v>6408</v>
      </c>
    </row>
    <row r="452" spans="1:9">
      <c r="A452" t="s">
        <v>6605</v>
      </c>
      <c r="B452" t="s">
        <v>7582</v>
      </c>
      <c r="C452" t="s">
        <v>9577</v>
      </c>
      <c r="D452">
        <v>350002200</v>
      </c>
      <c r="E452">
        <v>350029948</v>
      </c>
      <c r="F452" t="s">
        <v>7205</v>
      </c>
      <c r="G452" t="s">
        <v>6599</v>
      </c>
      <c r="H452" t="s">
        <v>8367</v>
      </c>
      <c r="I452" t="s">
        <v>6408</v>
      </c>
    </row>
    <row r="453" spans="1:9">
      <c r="A453" t="s">
        <v>6605</v>
      </c>
      <c r="B453" t="s">
        <v>7390</v>
      </c>
      <c r="C453" t="s">
        <v>9578</v>
      </c>
      <c r="D453">
        <v>220005599</v>
      </c>
      <c r="E453">
        <v>220017842</v>
      </c>
      <c r="F453" t="s">
        <v>7207</v>
      </c>
      <c r="G453" t="s">
        <v>6715</v>
      </c>
      <c r="H453" t="s">
        <v>6639</v>
      </c>
      <c r="I453" t="s">
        <v>6408</v>
      </c>
    </row>
    <row r="454" spans="1:9">
      <c r="A454" t="s">
        <v>6605</v>
      </c>
      <c r="B454" t="s">
        <v>5984</v>
      </c>
      <c r="C454" t="s">
        <v>9579</v>
      </c>
      <c r="D454">
        <v>290036706</v>
      </c>
      <c r="E454">
        <v>440055911</v>
      </c>
      <c r="F454" t="s">
        <v>7207</v>
      </c>
      <c r="G454" t="s">
        <v>6599</v>
      </c>
      <c r="H454" t="s">
        <v>6639</v>
      </c>
      <c r="I454" t="s">
        <v>6408</v>
      </c>
    </row>
    <row r="455" spans="1:9">
      <c r="A455" t="s">
        <v>6605</v>
      </c>
      <c r="B455" t="s">
        <v>7391</v>
      </c>
      <c r="C455" t="s">
        <v>9580</v>
      </c>
      <c r="D455">
        <v>350002804</v>
      </c>
      <c r="E455">
        <v>350000626</v>
      </c>
      <c r="F455" t="s">
        <v>7205</v>
      </c>
      <c r="G455" t="s">
        <v>7086</v>
      </c>
      <c r="H455" t="s">
        <v>8367</v>
      </c>
      <c r="I455" t="s">
        <v>6408</v>
      </c>
    </row>
    <row r="456" spans="1:9">
      <c r="A456" t="s">
        <v>6605</v>
      </c>
      <c r="B456" t="s">
        <v>7589</v>
      </c>
      <c r="C456" t="s">
        <v>9581</v>
      </c>
      <c r="D456">
        <v>350044772</v>
      </c>
      <c r="E456">
        <v>350000626</v>
      </c>
      <c r="F456" t="s">
        <v>7205</v>
      </c>
      <c r="G456" t="s">
        <v>6599</v>
      </c>
      <c r="H456" t="s">
        <v>8369</v>
      </c>
      <c r="I456" t="s">
        <v>6408</v>
      </c>
    </row>
    <row r="457" spans="1:9">
      <c r="A457" t="s">
        <v>6605</v>
      </c>
      <c r="B457" t="s">
        <v>7433</v>
      </c>
      <c r="C457" t="s">
        <v>9582</v>
      </c>
      <c r="D457">
        <v>290032838</v>
      </c>
      <c r="E457">
        <v>350000626</v>
      </c>
      <c r="F457" t="s">
        <v>7205</v>
      </c>
      <c r="G457" t="s">
        <v>6599</v>
      </c>
      <c r="H457" t="s">
        <v>8369</v>
      </c>
      <c r="I457" t="s">
        <v>6408</v>
      </c>
    </row>
    <row r="458" spans="1:9">
      <c r="A458" t="s">
        <v>6605</v>
      </c>
      <c r="B458" t="s">
        <v>5058</v>
      </c>
      <c r="C458" t="s">
        <v>9583</v>
      </c>
      <c r="D458">
        <v>350005146</v>
      </c>
      <c r="E458">
        <v>350000733</v>
      </c>
      <c r="F458" t="s">
        <v>7207</v>
      </c>
      <c r="G458" t="s">
        <v>6715</v>
      </c>
      <c r="H458" t="s">
        <v>6639</v>
      </c>
      <c r="I458" t="s">
        <v>6408</v>
      </c>
    </row>
    <row r="459" spans="1:9">
      <c r="A459" t="s">
        <v>6605</v>
      </c>
      <c r="B459" t="s">
        <v>7588</v>
      </c>
      <c r="C459" t="s">
        <v>9584</v>
      </c>
      <c r="D459">
        <v>350044756</v>
      </c>
      <c r="E459">
        <v>350044749</v>
      </c>
      <c r="F459" t="s">
        <v>7207</v>
      </c>
      <c r="G459" t="s">
        <v>6599</v>
      </c>
      <c r="H459" t="s">
        <v>6639</v>
      </c>
      <c r="I459" t="s">
        <v>6408</v>
      </c>
    </row>
    <row r="460" spans="1:9">
      <c r="A460" t="s">
        <v>6605</v>
      </c>
      <c r="B460" t="s">
        <v>7759</v>
      </c>
      <c r="C460" t="s">
        <v>9585</v>
      </c>
      <c r="D460">
        <v>560007510</v>
      </c>
      <c r="E460">
        <v>560001307</v>
      </c>
      <c r="F460" t="s">
        <v>7207</v>
      </c>
      <c r="G460" t="s">
        <v>6715</v>
      </c>
      <c r="H460" t="s">
        <v>6639</v>
      </c>
      <c r="I460" t="s">
        <v>6408</v>
      </c>
    </row>
    <row r="461" spans="1:9">
      <c r="A461" t="s">
        <v>6605</v>
      </c>
      <c r="B461" t="s">
        <v>3262</v>
      </c>
      <c r="C461" t="s">
        <v>9586</v>
      </c>
      <c r="D461">
        <v>350000196</v>
      </c>
      <c r="E461">
        <v>350000311</v>
      </c>
      <c r="F461" t="s">
        <v>7207</v>
      </c>
      <c r="G461" t="s">
        <v>6715</v>
      </c>
      <c r="H461" t="s">
        <v>6639</v>
      </c>
      <c r="I461" t="s">
        <v>6408</v>
      </c>
    </row>
    <row r="462" spans="1:9">
      <c r="A462" t="s">
        <v>6605</v>
      </c>
      <c r="B462" t="s">
        <v>7760</v>
      </c>
      <c r="C462" t="s">
        <v>9587</v>
      </c>
      <c r="D462">
        <v>560008799</v>
      </c>
      <c r="E462">
        <v>560013989</v>
      </c>
      <c r="F462" t="s">
        <v>7207</v>
      </c>
      <c r="G462" t="s">
        <v>6715</v>
      </c>
      <c r="H462" t="s">
        <v>6639</v>
      </c>
      <c r="I462" t="s">
        <v>6408</v>
      </c>
    </row>
    <row r="463" spans="1:9">
      <c r="A463" t="s">
        <v>6605</v>
      </c>
      <c r="B463" t="s">
        <v>7432</v>
      </c>
      <c r="C463" t="s">
        <v>9588</v>
      </c>
      <c r="D463">
        <v>290023431</v>
      </c>
      <c r="E463">
        <v>290001049</v>
      </c>
      <c r="F463" t="s">
        <v>7207</v>
      </c>
      <c r="G463" t="s">
        <v>6715</v>
      </c>
      <c r="H463" t="s">
        <v>6639</v>
      </c>
      <c r="I463" t="s">
        <v>6408</v>
      </c>
    </row>
    <row r="464" spans="1:9">
      <c r="A464" t="s">
        <v>6605</v>
      </c>
      <c r="B464" t="s">
        <v>7422</v>
      </c>
      <c r="C464" t="s">
        <v>9589</v>
      </c>
      <c r="D464">
        <v>290000140</v>
      </c>
      <c r="E464">
        <v>290000447</v>
      </c>
      <c r="F464" t="s">
        <v>7207</v>
      </c>
      <c r="G464" t="s">
        <v>6715</v>
      </c>
      <c r="H464" t="s">
        <v>6639</v>
      </c>
      <c r="I464" t="s">
        <v>6408</v>
      </c>
    </row>
    <row r="465" spans="1:9">
      <c r="A465" t="s">
        <v>6605</v>
      </c>
      <c r="B465" t="s">
        <v>5301</v>
      </c>
      <c r="C465" t="s">
        <v>9590</v>
      </c>
      <c r="D465">
        <v>290019777</v>
      </c>
      <c r="E465">
        <v>290022508</v>
      </c>
      <c r="F465" t="s">
        <v>7207</v>
      </c>
      <c r="G465" t="s">
        <v>6715</v>
      </c>
      <c r="H465" t="s">
        <v>6639</v>
      </c>
      <c r="I465" t="s">
        <v>6408</v>
      </c>
    </row>
    <row r="466" spans="1:9">
      <c r="A466" t="s">
        <v>6605</v>
      </c>
      <c r="B466" t="s">
        <v>5299</v>
      </c>
      <c r="C466" t="s">
        <v>9591</v>
      </c>
      <c r="D466">
        <v>290004142</v>
      </c>
      <c r="E466">
        <v>290022508</v>
      </c>
      <c r="F466" t="s">
        <v>7207</v>
      </c>
      <c r="G466" t="s">
        <v>6715</v>
      </c>
      <c r="H466" t="s">
        <v>6639</v>
      </c>
      <c r="I466" t="s">
        <v>6408</v>
      </c>
    </row>
    <row r="467" spans="1:9">
      <c r="A467" t="s">
        <v>6605</v>
      </c>
      <c r="B467" t="s">
        <v>7579</v>
      </c>
      <c r="C467" t="s">
        <v>9592</v>
      </c>
      <c r="D467">
        <v>350000121</v>
      </c>
      <c r="E467">
        <v>350000303</v>
      </c>
      <c r="F467" t="s">
        <v>7207</v>
      </c>
      <c r="G467" t="s">
        <v>6715</v>
      </c>
      <c r="H467" t="s">
        <v>6639</v>
      </c>
      <c r="I467" t="s">
        <v>6408</v>
      </c>
    </row>
    <row r="468" spans="1:9">
      <c r="A468" t="s">
        <v>6605</v>
      </c>
      <c r="B468" t="s">
        <v>8031</v>
      </c>
      <c r="C468" t="s">
        <v>9576</v>
      </c>
      <c r="D468">
        <v>210986329</v>
      </c>
      <c r="E468">
        <v>750043713</v>
      </c>
      <c r="F468" t="s">
        <v>7205</v>
      </c>
      <c r="G468" t="s">
        <v>6627</v>
      </c>
      <c r="H468" t="s">
        <v>8367</v>
      </c>
      <c r="I468" t="s">
        <v>6408</v>
      </c>
    </row>
    <row r="469" spans="1:9">
      <c r="A469" t="s">
        <v>6605</v>
      </c>
      <c r="B469" t="s">
        <v>7383</v>
      </c>
      <c r="C469" t="s">
        <v>9593</v>
      </c>
      <c r="D469">
        <v>220000111</v>
      </c>
      <c r="E469">
        <v>220000376</v>
      </c>
      <c r="F469" t="s">
        <v>7207</v>
      </c>
      <c r="G469" t="s">
        <v>6715</v>
      </c>
      <c r="H469" t="s">
        <v>6639</v>
      </c>
      <c r="I469" t="s">
        <v>6408</v>
      </c>
    </row>
    <row r="470" spans="1:9">
      <c r="A470" t="s">
        <v>6605</v>
      </c>
      <c r="B470" t="s">
        <v>7423</v>
      </c>
      <c r="C470" t="s">
        <v>9594</v>
      </c>
      <c r="D470">
        <v>290000207</v>
      </c>
      <c r="E470">
        <v>290000520</v>
      </c>
      <c r="F470" t="s">
        <v>7205</v>
      </c>
      <c r="G470" t="s">
        <v>6715</v>
      </c>
      <c r="H470" t="s">
        <v>8367</v>
      </c>
      <c r="I470" t="s">
        <v>6408</v>
      </c>
    </row>
    <row r="471" spans="1:9">
      <c r="A471" t="s">
        <v>6605</v>
      </c>
      <c r="B471" t="s">
        <v>7424</v>
      </c>
      <c r="C471" t="s">
        <v>9595</v>
      </c>
      <c r="D471">
        <v>290000215</v>
      </c>
      <c r="E471">
        <v>290029974</v>
      </c>
      <c r="F471" t="s">
        <v>7207</v>
      </c>
      <c r="G471" t="s">
        <v>6715</v>
      </c>
      <c r="H471" t="s">
        <v>8367</v>
      </c>
      <c r="I471" t="s">
        <v>6408</v>
      </c>
    </row>
    <row r="472" spans="1:9">
      <c r="A472" t="s">
        <v>6605</v>
      </c>
      <c r="B472" t="s">
        <v>7754</v>
      </c>
      <c r="C472" t="s">
        <v>9596</v>
      </c>
      <c r="D472">
        <v>560002024</v>
      </c>
      <c r="E472">
        <v>560006074</v>
      </c>
      <c r="F472" t="s">
        <v>7205</v>
      </c>
      <c r="G472" t="s">
        <v>6594</v>
      </c>
      <c r="H472" t="s">
        <v>8367</v>
      </c>
      <c r="I472" t="s">
        <v>6408</v>
      </c>
    </row>
    <row r="473" spans="1:9">
      <c r="A473" t="s">
        <v>6605</v>
      </c>
      <c r="B473" t="s">
        <v>7392</v>
      </c>
      <c r="C473" t="s">
        <v>9597</v>
      </c>
      <c r="D473">
        <v>220022800</v>
      </c>
      <c r="E473">
        <v>220000673</v>
      </c>
      <c r="F473" t="s">
        <v>7207</v>
      </c>
      <c r="G473" t="s">
        <v>6715</v>
      </c>
      <c r="H473" t="s">
        <v>6639</v>
      </c>
      <c r="I473" t="s">
        <v>6408</v>
      </c>
    </row>
    <row r="474" spans="1:9">
      <c r="A474" t="s">
        <v>6605</v>
      </c>
      <c r="B474" t="s">
        <v>7753</v>
      </c>
      <c r="C474" t="s">
        <v>9598</v>
      </c>
      <c r="D474">
        <v>560000424</v>
      </c>
      <c r="E474">
        <v>560006074</v>
      </c>
      <c r="F474" t="s">
        <v>7205</v>
      </c>
      <c r="G474" t="s">
        <v>6627</v>
      </c>
      <c r="H474" t="s">
        <v>8367</v>
      </c>
      <c r="I474" t="s">
        <v>6408</v>
      </c>
    </row>
    <row r="475" spans="1:9">
      <c r="A475" t="s">
        <v>6605</v>
      </c>
      <c r="B475" t="s">
        <v>7580</v>
      </c>
      <c r="C475" t="s">
        <v>9599</v>
      </c>
      <c r="D475">
        <v>350000139</v>
      </c>
      <c r="E475">
        <v>350001137</v>
      </c>
      <c r="F475" t="s">
        <v>7205</v>
      </c>
      <c r="G475" t="s">
        <v>6715</v>
      </c>
      <c r="H475" t="s">
        <v>8367</v>
      </c>
      <c r="I475" t="s">
        <v>6408</v>
      </c>
    </row>
    <row r="476" spans="1:9">
      <c r="A476" t="s">
        <v>6605</v>
      </c>
      <c r="B476" t="s">
        <v>7757</v>
      </c>
      <c r="C476" t="s">
        <v>9600</v>
      </c>
      <c r="D476">
        <v>560002933</v>
      </c>
      <c r="E476">
        <v>560026965</v>
      </c>
      <c r="F476" t="s">
        <v>7205</v>
      </c>
      <c r="G476" t="s">
        <v>6715</v>
      </c>
      <c r="H476" t="s">
        <v>8367</v>
      </c>
      <c r="I476" t="s">
        <v>6408</v>
      </c>
    </row>
    <row r="477" spans="1:9">
      <c r="A477" t="s">
        <v>6605</v>
      </c>
      <c r="B477" t="s">
        <v>7387</v>
      </c>
      <c r="C477" t="s">
        <v>9601</v>
      </c>
      <c r="D477">
        <v>220000475</v>
      </c>
      <c r="E477">
        <v>220020531</v>
      </c>
      <c r="F477" t="s">
        <v>7205</v>
      </c>
      <c r="G477" t="s">
        <v>6599</v>
      </c>
      <c r="H477" t="s">
        <v>8367</v>
      </c>
      <c r="I477" t="s">
        <v>6408</v>
      </c>
    </row>
    <row r="478" spans="1:9">
      <c r="A478" t="s">
        <v>6605</v>
      </c>
      <c r="B478" t="s">
        <v>7586</v>
      </c>
      <c r="C478" t="s">
        <v>9602</v>
      </c>
      <c r="D478">
        <v>350002812</v>
      </c>
      <c r="E478">
        <v>350023503</v>
      </c>
      <c r="F478" t="s">
        <v>9346</v>
      </c>
      <c r="G478" t="s">
        <v>9603</v>
      </c>
      <c r="H478" t="s">
        <v>8370</v>
      </c>
      <c r="I478" t="s">
        <v>6408</v>
      </c>
    </row>
    <row r="479" spans="1:9">
      <c r="A479" t="s">
        <v>6605</v>
      </c>
      <c r="B479" t="s">
        <v>5047</v>
      </c>
      <c r="C479" t="s">
        <v>9604</v>
      </c>
      <c r="D479">
        <v>290000736</v>
      </c>
      <c r="E479">
        <v>290000991</v>
      </c>
      <c r="F479" t="s">
        <v>7207</v>
      </c>
      <c r="G479" t="s">
        <v>6599</v>
      </c>
      <c r="H479" t="s">
        <v>6639</v>
      </c>
      <c r="I479" t="s">
        <v>6408</v>
      </c>
    </row>
    <row r="480" spans="1:9">
      <c r="A480" t="s">
        <v>6605</v>
      </c>
      <c r="B480" t="s">
        <v>5032</v>
      </c>
      <c r="C480" t="s">
        <v>9605</v>
      </c>
      <c r="D480">
        <v>560002081</v>
      </c>
      <c r="E480">
        <v>560000416</v>
      </c>
      <c r="F480" t="s">
        <v>7207</v>
      </c>
      <c r="G480" t="s">
        <v>6599</v>
      </c>
      <c r="H480" t="s">
        <v>6639</v>
      </c>
      <c r="I480" t="s">
        <v>6408</v>
      </c>
    </row>
    <row r="481" spans="1:9">
      <c r="A481" t="s">
        <v>6605</v>
      </c>
      <c r="B481" t="s">
        <v>3349</v>
      </c>
      <c r="C481" t="s">
        <v>9606</v>
      </c>
      <c r="D481">
        <v>220000319</v>
      </c>
      <c r="E481">
        <v>220000681</v>
      </c>
      <c r="F481" t="s">
        <v>7207</v>
      </c>
      <c r="G481" t="s">
        <v>6599</v>
      </c>
      <c r="H481" t="s">
        <v>6639</v>
      </c>
      <c r="I481" t="s">
        <v>6408</v>
      </c>
    </row>
    <row r="482" spans="1:9">
      <c r="A482" t="s">
        <v>6605</v>
      </c>
      <c r="B482" t="s">
        <v>7755</v>
      </c>
      <c r="C482" t="s">
        <v>9607</v>
      </c>
      <c r="D482">
        <v>560002123</v>
      </c>
      <c r="E482">
        <v>920030269</v>
      </c>
      <c r="F482" t="s">
        <v>7207</v>
      </c>
      <c r="G482" t="s">
        <v>6627</v>
      </c>
      <c r="H482" t="s">
        <v>6639</v>
      </c>
      <c r="I482" t="s">
        <v>6408</v>
      </c>
    </row>
    <row r="483" spans="1:9">
      <c r="A483" t="s">
        <v>6605</v>
      </c>
      <c r="B483" t="s">
        <v>7425</v>
      </c>
      <c r="C483" t="s">
        <v>9608</v>
      </c>
      <c r="D483">
        <v>290000363</v>
      </c>
      <c r="E483">
        <v>920030269</v>
      </c>
      <c r="F483" t="s">
        <v>7207</v>
      </c>
      <c r="G483" t="s">
        <v>6627</v>
      </c>
      <c r="H483" t="s">
        <v>6639</v>
      </c>
      <c r="I483" t="s">
        <v>6408</v>
      </c>
    </row>
    <row r="484" spans="1:9">
      <c r="A484" t="s">
        <v>6605</v>
      </c>
      <c r="B484" t="s">
        <v>5049</v>
      </c>
      <c r="C484" t="s">
        <v>9609</v>
      </c>
      <c r="D484">
        <v>290000744</v>
      </c>
      <c r="E484">
        <v>290001007</v>
      </c>
      <c r="F484" t="s">
        <v>7207</v>
      </c>
      <c r="G484" t="s">
        <v>9610</v>
      </c>
      <c r="H484" t="s">
        <v>6639</v>
      </c>
      <c r="I484" t="s">
        <v>6408</v>
      </c>
    </row>
    <row r="485" spans="1:9">
      <c r="A485" t="s">
        <v>6605</v>
      </c>
      <c r="B485" t="s">
        <v>7429</v>
      </c>
      <c r="C485" t="s">
        <v>9611</v>
      </c>
      <c r="D485">
        <v>290000975</v>
      </c>
      <c r="E485">
        <v>290000546</v>
      </c>
      <c r="F485" t="s">
        <v>7205</v>
      </c>
      <c r="G485" t="s">
        <v>6646</v>
      </c>
      <c r="H485" t="s">
        <v>8367</v>
      </c>
      <c r="I485" t="s">
        <v>6408</v>
      </c>
    </row>
    <row r="486" spans="1:9">
      <c r="A486" t="s">
        <v>6605</v>
      </c>
      <c r="B486" t="s">
        <v>4107</v>
      </c>
      <c r="C486" t="s">
        <v>9612</v>
      </c>
      <c r="D486">
        <v>290000983</v>
      </c>
      <c r="E486">
        <v>290000546</v>
      </c>
      <c r="F486" t="s">
        <v>7205</v>
      </c>
      <c r="G486" t="s">
        <v>6627</v>
      </c>
      <c r="H486" t="s">
        <v>8367</v>
      </c>
      <c r="I486" t="s">
        <v>6408</v>
      </c>
    </row>
    <row r="487" spans="1:9">
      <c r="A487" t="s">
        <v>6605</v>
      </c>
      <c r="B487" t="s">
        <v>7428</v>
      </c>
      <c r="C487" t="s">
        <v>9613</v>
      </c>
      <c r="D487">
        <v>290000827</v>
      </c>
      <c r="E487">
        <v>290000546</v>
      </c>
      <c r="F487" t="s">
        <v>7205</v>
      </c>
      <c r="G487" t="s">
        <v>6627</v>
      </c>
      <c r="H487" t="s">
        <v>8367</v>
      </c>
      <c r="I487" t="s">
        <v>6408</v>
      </c>
    </row>
    <row r="488" spans="1:9">
      <c r="A488" t="s">
        <v>6605</v>
      </c>
      <c r="B488" t="s">
        <v>7391</v>
      </c>
      <c r="C488" t="s">
        <v>9614</v>
      </c>
      <c r="D488">
        <v>220019616</v>
      </c>
      <c r="E488">
        <v>220019608</v>
      </c>
      <c r="F488" t="s">
        <v>7205</v>
      </c>
      <c r="G488" t="s">
        <v>6599</v>
      </c>
      <c r="H488" t="s">
        <v>9615</v>
      </c>
      <c r="I488" t="s">
        <v>6408</v>
      </c>
    </row>
    <row r="489" spans="1:9">
      <c r="A489" t="s">
        <v>6605</v>
      </c>
      <c r="B489" t="s">
        <v>7391</v>
      </c>
      <c r="C489" t="s">
        <v>7187</v>
      </c>
      <c r="D489" t="s">
        <v>6598</v>
      </c>
      <c r="E489">
        <v>350000626</v>
      </c>
      <c r="F489" t="s">
        <v>7205</v>
      </c>
      <c r="G489" t="s">
        <v>6627</v>
      </c>
      <c r="H489" t="s">
        <v>8367</v>
      </c>
      <c r="I489" t="s">
        <v>6408</v>
      </c>
    </row>
    <row r="490" spans="1:9">
      <c r="A490" t="s">
        <v>6605</v>
      </c>
      <c r="B490" t="s">
        <v>7391</v>
      </c>
      <c r="C490" t="s">
        <v>9616</v>
      </c>
      <c r="D490">
        <v>560022188</v>
      </c>
      <c r="E490">
        <v>350000626</v>
      </c>
      <c r="F490" t="s">
        <v>7205</v>
      </c>
      <c r="G490" t="s">
        <v>6599</v>
      </c>
      <c r="H490" t="s">
        <v>9615</v>
      </c>
      <c r="I490" t="s">
        <v>6408</v>
      </c>
    </row>
    <row r="491" spans="1:9">
      <c r="A491" t="s">
        <v>6605</v>
      </c>
      <c r="B491" t="s">
        <v>7391</v>
      </c>
      <c r="C491" t="s">
        <v>9617</v>
      </c>
      <c r="D491">
        <v>220020341</v>
      </c>
      <c r="E491">
        <v>350000626</v>
      </c>
      <c r="F491" t="s">
        <v>7205</v>
      </c>
      <c r="G491" t="s">
        <v>6599</v>
      </c>
      <c r="H491" t="s">
        <v>9615</v>
      </c>
      <c r="I491" t="s">
        <v>6408</v>
      </c>
    </row>
    <row r="492" spans="1:9">
      <c r="A492" t="s">
        <v>6605</v>
      </c>
      <c r="B492" t="s">
        <v>7758</v>
      </c>
      <c r="C492" t="s">
        <v>9618</v>
      </c>
      <c r="D492">
        <v>560003055</v>
      </c>
      <c r="E492">
        <v>440042844</v>
      </c>
      <c r="F492" t="s">
        <v>7205</v>
      </c>
      <c r="G492" t="s">
        <v>6599</v>
      </c>
      <c r="H492" t="s">
        <v>8367</v>
      </c>
      <c r="I492" t="s">
        <v>6408</v>
      </c>
    </row>
    <row r="493" spans="1:9">
      <c r="A493" t="s">
        <v>6605</v>
      </c>
      <c r="B493" t="s">
        <v>7430</v>
      </c>
      <c r="C493" t="s">
        <v>9619</v>
      </c>
      <c r="D493">
        <v>290002344</v>
      </c>
      <c r="E493">
        <v>440042844</v>
      </c>
      <c r="F493" t="s">
        <v>7205</v>
      </c>
      <c r="G493" t="s">
        <v>6599</v>
      </c>
      <c r="H493" t="s">
        <v>8367</v>
      </c>
      <c r="I493" t="s">
        <v>6408</v>
      </c>
    </row>
    <row r="494" spans="1:9">
      <c r="A494" t="s">
        <v>6605</v>
      </c>
      <c r="B494" t="s">
        <v>7426</v>
      </c>
      <c r="C494" t="s">
        <v>9620</v>
      </c>
      <c r="D494">
        <v>290000686</v>
      </c>
      <c r="E494">
        <v>440042844</v>
      </c>
      <c r="F494" t="s">
        <v>7205</v>
      </c>
      <c r="G494" t="s">
        <v>6599</v>
      </c>
      <c r="H494" t="s">
        <v>8367</v>
      </c>
      <c r="I494" t="s">
        <v>6408</v>
      </c>
    </row>
    <row r="495" spans="1:9">
      <c r="A495" t="s">
        <v>6605</v>
      </c>
      <c r="B495" t="s">
        <v>7585</v>
      </c>
      <c r="C495" t="s">
        <v>9621</v>
      </c>
      <c r="D495">
        <v>350002754</v>
      </c>
      <c r="E495">
        <v>440042844</v>
      </c>
      <c r="F495" t="s">
        <v>7205</v>
      </c>
      <c r="G495" t="s">
        <v>6599</v>
      </c>
      <c r="H495" t="s">
        <v>8367</v>
      </c>
      <c r="I495" t="s">
        <v>6408</v>
      </c>
    </row>
    <row r="496" spans="1:9">
      <c r="A496" t="s">
        <v>6605</v>
      </c>
      <c r="B496" t="s">
        <v>6285</v>
      </c>
      <c r="C496" t="s">
        <v>9622</v>
      </c>
      <c r="D496">
        <v>350005021</v>
      </c>
      <c r="E496">
        <v>440042844</v>
      </c>
      <c r="F496" t="s">
        <v>7205</v>
      </c>
      <c r="G496" t="s">
        <v>6599</v>
      </c>
      <c r="H496" t="s">
        <v>8367</v>
      </c>
      <c r="I496" t="s">
        <v>6408</v>
      </c>
    </row>
    <row r="497" spans="1:9">
      <c r="A497" t="s">
        <v>6605</v>
      </c>
      <c r="B497" t="s">
        <v>7751</v>
      </c>
      <c r="C497" t="s">
        <v>9623</v>
      </c>
      <c r="D497">
        <v>560000184</v>
      </c>
      <c r="E497">
        <v>560006017</v>
      </c>
      <c r="F497" t="s">
        <v>7205</v>
      </c>
      <c r="G497" t="s">
        <v>6594</v>
      </c>
      <c r="H497" t="s">
        <v>8367</v>
      </c>
      <c r="I497" t="s">
        <v>6408</v>
      </c>
    </row>
    <row r="498" spans="1:9">
      <c r="A498" t="s">
        <v>6605</v>
      </c>
      <c r="B498" t="s">
        <v>9624</v>
      </c>
      <c r="C498">
        <v>920040862</v>
      </c>
      <c r="D498">
        <v>290000850</v>
      </c>
      <c r="E498">
        <v>920040862</v>
      </c>
      <c r="F498" t="s">
        <v>7207</v>
      </c>
      <c r="G498" t="s">
        <v>6599</v>
      </c>
      <c r="H498" t="s">
        <v>6639</v>
      </c>
      <c r="I498" t="s">
        <v>6408</v>
      </c>
    </row>
    <row r="499" spans="1:9">
      <c r="A499" t="s">
        <v>6605</v>
      </c>
      <c r="B499" t="s">
        <v>7584</v>
      </c>
      <c r="C499" t="s">
        <v>9626</v>
      </c>
      <c r="D499">
        <v>350002564</v>
      </c>
      <c r="E499">
        <v>350046199</v>
      </c>
      <c r="F499" t="s">
        <v>7205</v>
      </c>
      <c r="G499" t="s">
        <v>6599</v>
      </c>
      <c r="H499" t="s">
        <v>8367</v>
      </c>
      <c r="I499" t="s">
        <v>6408</v>
      </c>
    </row>
    <row r="500" spans="1:9">
      <c r="A500" t="s">
        <v>6605</v>
      </c>
      <c r="B500" t="s">
        <v>7388</v>
      </c>
      <c r="C500" t="s">
        <v>9627</v>
      </c>
      <c r="D500">
        <v>220000608</v>
      </c>
      <c r="E500">
        <v>220000210</v>
      </c>
      <c r="F500" t="s">
        <v>7205</v>
      </c>
      <c r="G500" t="s">
        <v>6627</v>
      </c>
      <c r="H500" t="s">
        <v>8367</v>
      </c>
      <c r="I500" t="s">
        <v>6408</v>
      </c>
    </row>
    <row r="501" spans="1:9">
      <c r="A501" t="s">
        <v>6605</v>
      </c>
      <c r="B501" t="s">
        <v>7581</v>
      </c>
      <c r="C501" t="s">
        <v>9628</v>
      </c>
      <c r="D501">
        <v>350000204</v>
      </c>
      <c r="E501">
        <v>350023248</v>
      </c>
      <c r="F501" t="s">
        <v>7205</v>
      </c>
      <c r="G501" t="s">
        <v>6784</v>
      </c>
      <c r="H501" t="s">
        <v>8367</v>
      </c>
      <c r="I501" t="s">
        <v>6408</v>
      </c>
    </row>
    <row r="502" spans="1:9">
      <c r="A502" t="s">
        <v>6605</v>
      </c>
      <c r="B502" t="s">
        <v>7590</v>
      </c>
      <c r="C502" t="s">
        <v>9629</v>
      </c>
      <c r="D502">
        <v>350054680</v>
      </c>
      <c r="E502">
        <v>220020739</v>
      </c>
      <c r="F502" t="s">
        <v>7205</v>
      </c>
      <c r="G502" t="s">
        <v>7591</v>
      </c>
      <c r="H502" t="s">
        <v>8367</v>
      </c>
      <c r="I502" t="s">
        <v>6408</v>
      </c>
    </row>
    <row r="503" spans="1:9">
      <c r="A503" t="s">
        <v>6605</v>
      </c>
      <c r="B503" t="s">
        <v>7578</v>
      </c>
      <c r="C503" t="s">
        <v>9630</v>
      </c>
      <c r="D503">
        <v>350000071</v>
      </c>
      <c r="E503">
        <v>920028560</v>
      </c>
      <c r="F503" t="s">
        <v>7205</v>
      </c>
      <c r="G503" t="s">
        <v>6599</v>
      </c>
      <c r="H503" t="s">
        <v>8367</v>
      </c>
      <c r="I503" t="s">
        <v>6408</v>
      </c>
    </row>
    <row r="504" spans="1:9">
      <c r="A504" t="s">
        <v>6605</v>
      </c>
      <c r="B504" t="s">
        <v>7583</v>
      </c>
      <c r="C504" t="s">
        <v>9631</v>
      </c>
      <c r="D504">
        <v>350002234</v>
      </c>
      <c r="E504">
        <v>750720575</v>
      </c>
      <c r="F504" t="s">
        <v>7205</v>
      </c>
      <c r="G504" t="s">
        <v>6627</v>
      </c>
      <c r="H504" t="s">
        <v>8367</v>
      </c>
      <c r="I504" t="s">
        <v>6408</v>
      </c>
    </row>
    <row r="505" spans="1:9">
      <c r="A505" t="s">
        <v>6605</v>
      </c>
      <c r="B505" t="s">
        <v>7427</v>
      </c>
      <c r="C505" t="s">
        <v>9632</v>
      </c>
      <c r="D505">
        <v>290000785</v>
      </c>
      <c r="E505">
        <v>220020739</v>
      </c>
      <c r="F505" t="s">
        <v>7205</v>
      </c>
      <c r="G505" t="s">
        <v>6655</v>
      </c>
      <c r="H505" t="s">
        <v>8367</v>
      </c>
      <c r="I505" t="s">
        <v>6408</v>
      </c>
    </row>
    <row r="506" spans="1:9">
      <c r="A506" t="s">
        <v>6605</v>
      </c>
      <c r="B506" t="s">
        <v>7385</v>
      </c>
      <c r="C506" t="s">
        <v>9633</v>
      </c>
      <c r="D506">
        <v>220000327</v>
      </c>
      <c r="E506">
        <v>220000699</v>
      </c>
      <c r="F506" t="s">
        <v>7207</v>
      </c>
      <c r="G506" t="s">
        <v>6599</v>
      </c>
      <c r="H506" t="s">
        <v>6639</v>
      </c>
      <c r="I506" t="s">
        <v>6408</v>
      </c>
    </row>
    <row r="507" spans="1:9">
      <c r="A507" t="s">
        <v>6605</v>
      </c>
      <c r="B507" t="s">
        <v>7431</v>
      </c>
      <c r="C507" t="s">
        <v>9634</v>
      </c>
      <c r="D507">
        <v>290003953</v>
      </c>
      <c r="E507">
        <v>920030269</v>
      </c>
      <c r="F507" t="s">
        <v>7207</v>
      </c>
      <c r="G507" t="s">
        <v>6627</v>
      </c>
      <c r="H507" t="s">
        <v>6639</v>
      </c>
      <c r="I507" t="s">
        <v>6408</v>
      </c>
    </row>
    <row r="508" spans="1:9">
      <c r="A508" t="s">
        <v>6605</v>
      </c>
      <c r="B508" t="s">
        <v>5621</v>
      </c>
      <c r="C508" t="s">
        <v>9635</v>
      </c>
      <c r="D508">
        <v>290000371</v>
      </c>
      <c r="E508">
        <v>920030269</v>
      </c>
      <c r="F508" t="s">
        <v>7207</v>
      </c>
      <c r="G508" t="s">
        <v>6627</v>
      </c>
      <c r="H508" t="s">
        <v>6639</v>
      </c>
      <c r="I508" t="s">
        <v>6408</v>
      </c>
    </row>
    <row r="509" spans="1:9">
      <c r="A509" t="s">
        <v>6605</v>
      </c>
      <c r="B509" t="s">
        <v>4475</v>
      </c>
      <c r="C509" t="s">
        <v>9636</v>
      </c>
      <c r="D509">
        <v>560018509</v>
      </c>
      <c r="E509">
        <v>560018459</v>
      </c>
      <c r="F509" t="s">
        <v>7205</v>
      </c>
      <c r="G509" t="s">
        <v>6599</v>
      </c>
      <c r="H509" t="s">
        <v>8368</v>
      </c>
      <c r="I509" t="s">
        <v>6408</v>
      </c>
    </row>
    <row r="510" spans="1:9">
      <c r="A510" t="s">
        <v>6605</v>
      </c>
      <c r="B510" t="s">
        <v>7587</v>
      </c>
      <c r="C510" t="s">
        <v>9637</v>
      </c>
      <c r="D510">
        <v>350042628</v>
      </c>
      <c r="E510">
        <v>350042578</v>
      </c>
      <c r="F510" t="s">
        <v>7205</v>
      </c>
      <c r="G510" t="s">
        <v>6599</v>
      </c>
      <c r="H510" t="s">
        <v>8369</v>
      </c>
      <c r="I510" t="s">
        <v>6408</v>
      </c>
    </row>
    <row r="511" spans="1:9">
      <c r="A511" t="s">
        <v>6605</v>
      </c>
      <c r="B511" t="s">
        <v>7384</v>
      </c>
      <c r="C511" t="s">
        <v>9638</v>
      </c>
      <c r="D511">
        <v>220000236</v>
      </c>
      <c r="E511">
        <v>220017974</v>
      </c>
      <c r="F511" t="s">
        <v>7205</v>
      </c>
      <c r="G511" t="s">
        <v>6599</v>
      </c>
      <c r="H511" t="s">
        <v>8367</v>
      </c>
      <c r="I511" t="s">
        <v>6408</v>
      </c>
    </row>
    <row r="512" spans="1:9">
      <c r="A512" t="s">
        <v>6605</v>
      </c>
      <c r="B512" t="s">
        <v>3317</v>
      </c>
      <c r="C512" t="s">
        <v>9639</v>
      </c>
      <c r="D512">
        <v>350002119</v>
      </c>
      <c r="E512">
        <v>350000386</v>
      </c>
      <c r="F512" t="s">
        <v>7207</v>
      </c>
      <c r="G512" t="s">
        <v>6599</v>
      </c>
      <c r="H512" t="s">
        <v>6639</v>
      </c>
      <c r="I512" t="s">
        <v>6408</v>
      </c>
    </row>
    <row r="513" spans="1:9">
      <c r="A513" t="s">
        <v>6605</v>
      </c>
      <c r="B513" t="s">
        <v>7389</v>
      </c>
      <c r="C513" t="s">
        <v>9640</v>
      </c>
      <c r="D513">
        <v>220000616</v>
      </c>
      <c r="E513">
        <v>750052037</v>
      </c>
      <c r="F513" t="s">
        <v>7205</v>
      </c>
      <c r="G513" t="s">
        <v>6599</v>
      </c>
      <c r="H513" t="s">
        <v>8367</v>
      </c>
      <c r="I513" t="s">
        <v>6408</v>
      </c>
    </row>
    <row r="514" spans="1:9">
      <c r="A514" t="s">
        <v>6605</v>
      </c>
      <c r="B514" t="s">
        <v>9641</v>
      </c>
      <c r="C514" t="s">
        <v>9641</v>
      </c>
      <c r="D514">
        <v>350002176</v>
      </c>
      <c r="E514">
        <v>350000402</v>
      </c>
      <c r="F514" t="s">
        <v>7207</v>
      </c>
      <c r="G514" t="s">
        <v>6599</v>
      </c>
      <c r="H514" t="s">
        <v>6639</v>
      </c>
      <c r="I514" t="s">
        <v>6408</v>
      </c>
    </row>
    <row r="515" spans="1:9">
      <c r="A515" t="s">
        <v>6605</v>
      </c>
      <c r="B515" t="s">
        <v>7386</v>
      </c>
      <c r="C515" t="s">
        <v>9642</v>
      </c>
      <c r="D515">
        <v>220000467</v>
      </c>
      <c r="E515">
        <v>920030269</v>
      </c>
      <c r="F515" t="s">
        <v>7207</v>
      </c>
      <c r="G515" t="s">
        <v>6627</v>
      </c>
      <c r="H515" t="s">
        <v>6639</v>
      </c>
      <c r="I515" t="s">
        <v>6408</v>
      </c>
    </row>
    <row r="516" spans="1:9">
      <c r="A516" t="s">
        <v>6605</v>
      </c>
      <c r="B516" t="s">
        <v>7752</v>
      </c>
      <c r="C516" t="s">
        <v>9643</v>
      </c>
      <c r="D516">
        <v>560000242</v>
      </c>
      <c r="E516">
        <v>560022246</v>
      </c>
      <c r="F516" t="s">
        <v>7205</v>
      </c>
      <c r="G516" t="s">
        <v>6599</v>
      </c>
      <c r="H516" t="s">
        <v>8367</v>
      </c>
      <c r="I516" t="s">
        <v>6408</v>
      </c>
    </row>
    <row r="517" spans="1:9">
      <c r="A517" t="s">
        <v>6605</v>
      </c>
      <c r="B517" t="s">
        <v>208</v>
      </c>
      <c r="C517" t="s">
        <v>9644</v>
      </c>
      <c r="D517">
        <v>220000590</v>
      </c>
      <c r="E517">
        <v>220000202</v>
      </c>
      <c r="F517" t="s">
        <v>7205</v>
      </c>
      <c r="G517" t="s">
        <v>6670</v>
      </c>
      <c r="H517" t="s">
        <v>8367</v>
      </c>
      <c r="I517" t="s">
        <v>6408</v>
      </c>
    </row>
    <row r="518" spans="1:9">
      <c r="A518" t="s">
        <v>6605</v>
      </c>
      <c r="B518" t="s">
        <v>5845</v>
      </c>
      <c r="C518" t="s">
        <v>9645</v>
      </c>
      <c r="D518" t="s">
        <v>8409</v>
      </c>
      <c r="E518">
        <v>290000447</v>
      </c>
      <c r="F518" t="s">
        <v>7207</v>
      </c>
      <c r="G518" t="s">
        <v>6599</v>
      </c>
      <c r="H518" t="s">
        <v>8368</v>
      </c>
      <c r="I518" t="s">
        <v>6408</v>
      </c>
    </row>
    <row r="519" spans="1:9">
      <c r="A519" t="s">
        <v>6605</v>
      </c>
      <c r="B519" t="s">
        <v>7761</v>
      </c>
      <c r="C519" t="s">
        <v>9646</v>
      </c>
      <c r="D519">
        <v>560029068</v>
      </c>
      <c r="E519">
        <v>560029050</v>
      </c>
      <c r="F519" t="s">
        <v>7207</v>
      </c>
      <c r="G519" t="s">
        <v>6658</v>
      </c>
      <c r="H519" t="s">
        <v>8434</v>
      </c>
      <c r="I519" t="s">
        <v>6408</v>
      </c>
    </row>
    <row r="520" spans="1:9">
      <c r="A520" t="s">
        <v>6605</v>
      </c>
      <c r="B520" t="s">
        <v>7756</v>
      </c>
      <c r="C520" t="s">
        <v>9575</v>
      </c>
      <c r="D520">
        <v>560002685</v>
      </c>
      <c r="E520">
        <v>750043713</v>
      </c>
      <c r="F520" t="s">
        <v>7205</v>
      </c>
      <c r="G520" t="s">
        <v>7086</v>
      </c>
      <c r="H520" t="s">
        <v>8367</v>
      </c>
      <c r="I520" t="s">
        <v>6408</v>
      </c>
    </row>
    <row r="521" spans="1:9">
      <c r="A521" t="s">
        <v>6605</v>
      </c>
      <c r="B521" t="s">
        <v>5058</v>
      </c>
      <c r="C521" t="s">
        <v>9583</v>
      </c>
      <c r="D521">
        <v>350005146</v>
      </c>
      <c r="E521">
        <v>350000733</v>
      </c>
      <c r="F521" t="s">
        <v>7207</v>
      </c>
      <c r="G521" t="s">
        <v>7086</v>
      </c>
      <c r="H521" t="s">
        <v>6639</v>
      </c>
      <c r="I521" t="s">
        <v>6408</v>
      </c>
    </row>
    <row r="522" spans="1:9">
      <c r="A522" t="s">
        <v>6605</v>
      </c>
      <c r="B522" t="s">
        <v>7758</v>
      </c>
      <c r="C522" t="s">
        <v>9618</v>
      </c>
      <c r="D522">
        <v>560003055</v>
      </c>
      <c r="E522">
        <v>440042844</v>
      </c>
      <c r="F522" t="s">
        <v>7205</v>
      </c>
      <c r="G522" t="s">
        <v>6599</v>
      </c>
      <c r="H522" t="s">
        <v>8367</v>
      </c>
      <c r="I522" t="s">
        <v>6408</v>
      </c>
    </row>
    <row r="523" spans="1:9">
      <c r="A523" t="s">
        <v>6605</v>
      </c>
      <c r="B523" t="s">
        <v>7582</v>
      </c>
      <c r="C523" t="s">
        <v>9577</v>
      </c>
      <c r="D523">
        <v>350002200</v>
      </c>
      <c r="E523">
        <v>350029948</v>
      </c>
      <c r="F523" t="s">
        <v>7205</v>
      </c>
      <c r="G523" t="s">
        <v>6599</v>
      </c>
      <c r="H523" t="s">
        <v>8367</v>
      </c>
      <c r="I523" t="s">
        <v>6408</v>
      </c>
    </row>
    <row r="524" spans="1:9">
      <c r="A524" t="s">
        <v>6605</v>
      </c>
      <c r="B524" t="s">
        <v>7430</v>
      </c>
      <c r="C524" t="s">
        <v>9619</v>
      </c>
      <c r="D524">
        <v>290002344</v>
      </c>
      <c r="E524">
        <v>440042844</v>
      </c>
      <c r="F524" t="s">
        <v>7205</v>
      </c>
      <c r="G524" t="s">
        <v>6599</v>
      </c>
      <c r="H524" t="s">
        <v>8367</v>
      </c>
      <c r="I524" t="s">
        <v>6408</v>
      </c>
    </row>
    <row r="525" spans="1:9">
      <c r="A525" t="s">
        <v>6605</v>
      </c>
      <c r="B525" t="s">
        <v>7390</v>
      </c>
      <c r="C525" t="s">
        <v>9578</v>
      </c>
      <c r="D525">
        <v>220005599</v>
      </c>
      <c r="E525">
        <v>220017842</v>
      </c>
      <c r="F525" t="s">
        <v>7207</v>
      </c>
      <c r="G525" t="s">
        <v>7086</v>
      </c>
      <c r="H525" t="s">
        <v>6639</v>
      </c>
      <c r="I525" t="s">
        <v>6408</v>
      </c>
    </row>
    <row r="526" spans="1:9">
      <c r="A526" t="s">
        <v>6605</v>
      </c>
      <c r="B526" t="s">
        <v>7426</v>
      </c>
      <c r="C526" t="s">
        <v>9620</v>
      </c>
      <c r="D526">
        <v>290000686</v>
      </c>
      <c r="E526">
        <v>440042844</v>
      </c>
      <c r="F526" t="s">
        <v>7205</v>
      </c>
      <c r="G526" t="s">
        <v>6599</v>
      </c>
      <c r="H526" t="s">
        <v>8367</v>
      </c>
      <c r="I526" t="s">
        <v>6408</v>
      </c>
    </row>
    <row r="527" spans="1:9">
      <c r="A527" t="s">
        <v>6605</v>
      </c>
      <c r="B527" t="s">
        <v>7585</v>
      </c>
      <c r="C527" t="s">
        <v>9621</v>
      </c>
      <c r="D527">
        <v>350002754</v>
      </c>
      <c r="E527">
        <v>440042844</v>
      </c>
      <c r="F527" t="s">
        <v>7205</v>
      </c>
      <c r="G527" t="s">
        <v>6599</v>
      </c>
      <c r="H527" t="s">
        <v>8367</v>
      </c>
      <c r="I527" t="s">
        <v>6408</v>
      </c>
    </row>
    <row r="528" spans="1:9">
      <c r="A528" t="s">
        <v>6605</v>
      </c>
      <c r="B528" t="s">
        <v>6285</v>
      </c>
      <c r="C528" t="s">
        <v>9622</v>
      </c>
      <c r="D528">
        <v>350005021</v>
      </c>
      <c r="E528">
        <v>440042844</v>
      </c>
      <c r="F528" t="s">
        <v>7205</v>
      </c>
      <c r="G528" t="s">
        <v>6599</v>
      </c>
      <c r="H528" t="s">
        <v>8367</v>
      </c>
      <c r="I528" t="s">
        <v>6408</v>
      </c>
    </row>
    <row r="529" spans="1:9">
      <c r="A529" t="s">
        <v>6605</v>
      </c>
      <c r="B529" t="s">
        <v>7760</v>
      </c>
      <c r="C529" t="s">
        <v>9587</v>
      </c>
      <c r="D529">
        <v>560008799</v>
      </c>
      <c r="E529">
        <v>560013989</v>
      </c>
      <c r="F529" t="s">
        <v>7207</v>
      </c>
      <c r="G529" t="s">
        <v>7086</v>
      </c>
      <c r="H529" t="s">
        <v>6639</v>
      </c>
      <c r="I529" t="s">
        <v>6408</v>
      </c>
    </row>
    <row r="530" spans="1:9">
      <c r="A530" t="s">
        <v>6605</v>
      </c>
      <c r="B530" t="s">
        <v>7751</v>
      </c>
      <c r="C530" t="s">
        <v>9623</v>
      </c>
      <c r="D530">
        <v>560000184</v>
      </c>
      <c r="E530">
        <v>560006017</v>
      </c>
      <c r="F530" t="s">
        <v>7205</v>
      </c>
      <c r="G530" t="s">
        <v>6594</v>
      </c>
      <c r="H530" t="s">
        <v>8367</v>
      </c>
      <c r="I530" t="s">
        <v>6408</v>
      </c>
    </row>
    <row r="531" spans="1:9">
      <c r="A531" t="s">
        <v>6605</v>
      </c>
      <c r="B531" t="s">
        <v>9624</v>
      </c>
      <c r="C531">
        <v>920040862</v>
      </c>
      <c r="D531">
        <v>290000850</v>
      </c>
      <c r="E531">
        <v>920040862</v>
      </c>
      <c r="F531" t="s">
        <v>7207</v>
      </c>
      <c r="G531" t="s">
        <v>6599</v>
      </c>
      <c r="H531" t="s">
        <v>6639</v>
      </c>
      <c r="I531" t="s">
        <v>6408</v>
      </c>
    </row>
    <row r="532" spans="1:9">
      <c r="A532" t="s">
        <v>6605</v>
      </c>
      <c r="B532" t="s">
        <v>7387</v>
      </c>
      <c r="C532" t="s">
        <v>9601</v>
      </c>
      <c r="D532">
        <v>220000475</v>
      </c>
      <c r="E532">
        <v>220020531</v>
      </c>
      <c r="F532" t="s">
        <v>7205</v>
      </c>
      <c r="G532" t="s">
        <v>7086</v>
      </c>
      <c r="H532" t="s">
        <v>8367</v>
      </c>
      <c r="I532" t="s">
        <v>6408</v>
      </c>
    </row>
    <row r="533" spans="1:9">
      <c r="A533" t="s">
        <v>6605</v>
      </c>
      <c r="B533" t="s">
        <v>5984</v>
      </c>
      <c r="C533" t="s">
        <v>9579</v>
      </c>
      <c r="D533">
        <v>290036706</v>
      </c>
      <c r="E533">
        <v>440055911</v>
      </c>
      <c r="F533" t="s">
        <v>7207</v>
      </c>
      <c r="G533" t="s">
        <v>7086</v>
      </c>
      <c r="H533" t="s">
        <v>6639</v>
      </c>
      <c r="I533" t="s">
        <v>6408</v>
      </c>
    </row>
    <row r="534" spans="1:9">
      <c r="A534" t="s">
        <v>6605</v>
      </c>
      <c r="B534" t="s">
        <v>3262</v>
      </c>
      <c r="C534" t="s">
        <v>9586</v>
      </c>
      <c r="D534">
        <v>350000196</v>
      </c>
      <c r="E534">
        <v>350000311</v>
      </c>
      <c r="F534" t="s">
        <v>7207</v>
      </c>
      <c r="G534" t="s">
        <v>7086</v>
      </c>
      <c r="H534" t="s">
        <v>6639</v>
      </c>
      <c r="I534" t="s">
        <v>6408</v>
      </c>
    </row>
    <row r="535" spans="1:9">
      <c r="A535" t="s">
        <v>6605</v>
      </c>
      <c r="B535" t="s">
        <v>7759</v>
      </c>
      <c r="C535" t="s">
        <v>9585</v>
      </c>
      <c r="D535">
        <v>560007510</v>
      </c>
      <c r="E535">
        <v>560001307</v>
      </c>
      <c r="F535" t="s">
        <v>7207</v>
      </c>
      <c r="G535" t="s">
        <v>7086</v>
      </c>
      <c r="H535" t="s">
        <v>6639</v>
      </c>
      <c r="I535" t="s">
        <v>6408</v>
      </c>
    </row>
    <row r="536" spans="1:9">
      <c r="A536" t="s">
        <v>6605</v>
      </c>
      <c r="B536" t="s">
        <v>7579</v>
      </c>
      <c r="C536" t="s">
        <v>9592</v>
      </c>
      <c r="D536">
        <v>350000121</v>
      </c>
      <c r="E536">
        <v>350000303</v>
      </c>
      <c r="F536" t="s">
        <v>7207</v>
      </c>
      <c r="G536" t="s">
        <v>7086</v>
      </c>
      <c r="H536" t="s">
        <v>6639</v>
      </c>
      <c r="I536" t="s">
        <v>6408</v>
      </c>
    </row>
    <row r="537" spans="1:9">
      <c r="A537" t="s">
        <v>6605</v>
      </c>
      <c r="B537" t="s">
        <v>7432</v>
      </c>
      <c r="C537" t="s">
        <v>9588</v>
      </c>
      <c r="D537">
        <v>290023431</v>
      </c>
      <c r="E537">
        <v>290001049</v>
      </c>
      <c r="F537" t="s">
        <v>7207</v>
      </c>
      <c r="G537" t="s">
        <v>7086</v>
      </c>
      <c r="H537" t="s">
        <v>6639</v>
      </c>
      <c r="I537" t="s">
        <v>6408</v>
      </c>
    </row>
    <row r="538" spans="1:9">
      <c r="A538" t="s">
        <v>6605</v>
      </c>
      <c r="B538" t="s">
        <v>7422</v>
      </c>
      <c r="C538" t="s">
        <v>9589</v>
      </c>
      <c r="D538">
        <v>290000140</v>
      </c>
      <c r="E538">
        <v>290000447</v>
      </c>
      <c r="F538" t="s">
        <v>7207</v>
      </c>
      <c r="G538" t="s">
        <v>7086</v>
      </c>
      <c r="H538" t="s">
        <v>6639</v>
      </c>
      <c r="I538" t="s">
        <v>6408</v>
      </c>
    </row>
    <row r="539" spans="1:9">
      <c r="A539" t="s">
        <v>6605</v>
      </c>
      <c r="B539" t="s">
        <v>5299</v>
      </c>
      <c r="C539" t="s">
        <v>9591</v>
      </c>
      <c r="D539">
        <v>290004142</v>
      </c>
      <c r="E539">
        <v>290022508</v>
      </c>
      <c r="F539" t="s">
        <v>7207</v>
      </c>
      <c r="G539" t="s">
        <v>7086</v>
      </c>
      <c r="H539" t="s">
        <v>6639</v>
      </c>
      <c r="I539" t="s">
        <v>6408</v>
      </c>
    </row>
    <row r="540" spans="1:9">
      <c r="A540" t="s">
        <v>6605</v>
      </c>
      <c r="B540" t="s">
        <v>5301</v>
      </c>
      <c r="C540" t="s">
        <v>9590</v>
      </c>
      <c r="D540">
        <v>290019777</v>
      </c>
      <c r="E540">
        <v>290022508</v>
      </c>
      <c r="F540" t="s">
        <v>7207</v>
      </c>
      <c r="G540" t="s">
        <v>7086</v>
      </c>
      <c r="H540" t="s">
        <v>6639</v>
      </c>
      <c r="I540" t="s">
        <v>6408</v>
      </c>
    </row>
    <row r="541" spans="1:9">
      <c r="A541" t="s">
        <v>6605</v>
      </c>
      <c r="B541" t="s">
        <v>7588</v>
      </c>
      <c r="C541" t="s">
        <v>9584</v>
      </c>
      <c r="D541">
        <v>350044756</v>
      </c>
      <c r="E541">
        <v>350044749</v>
      </c>
      <c r="F541" t="s">
        <v>7207</v>
      </c>
      <c r="G541" t="s">
        <v>6599</v>
      </c>
      <c r="H541" t="s">
        <v>6639</v>
      </c>
      <c r="I541" t="s">
        <v>6408</v>
      </c>
    </row>
    <row r="542" spans="1:9">
      <c r="A542" t="s">
        <v>6605</v>
      </c>
      <c r="B542" t="s">
        <v>7584</v>
      </c>
      <c r="C542" t="s">
        <v>9626</v>
      </c>
      <c r="D542">
        <v>350002564</v>
      </c>
      <c r="E542">
        <v>350046199</v>
      </c>
      <c r="F542" t="s">
        <v>7205</v>
      </c>
      <c r="G542" t="s">
        <v>6599</v>
      </c>
      <c r="H542" t="s">
        <v>8367</v>
      </c>
      <c r="I542" t="s">
        <v>6408</v>
      </c>
    </row>
    <row r="543" spans="1:9">
      <c r="A543" t="s">
        <v>6605</v>
      </c>
      <c r="B543" t="s">
        <v>7388</v>
      </c>
      <c r="C543" t="s">
        <v>9627</v>
      </c>
      <c r="D543">
        <v>220000608</v>
      </c>
      <c r="E543">
        <v>220000210</v>
      </c>
      <c r="F543" t="s">
        <v>7205</v>
      </c>
      <c r="G543" t="s">
        <v>6627</v>
      </c>
      <c r="H543" t="s">
        <v>8367</v>
      </c>
      <c r="I543" t="s">
        <v>6408</v>
      </c>
    </row>
    <row r="544" spans="1:9">
      <c r="A544" t="s">
        <v>6605</v>
      </c>
      <c r="B544" t="s">
        <v>7581</v>
      </c>
      <c r="C544" t="s">
        <v>9628</v>
      </c>
      <c r="D544">
        <v>350000204</v>
      </c>
      <c r="E544">
        <v>350023248</v>
      </c>
      <c r="F544" t="s">
        <v>7205</v>
      </c>
      <c r="G544" t="s">
        <v>8553</v>
      </c>
      <c r="H544" t="s">
        <v>8367</v>
      </c>
      <c r="I544" t="s">
        <v>6408</v>
      </c>
    </row>
    <row r="545" spans="1:9">
      <c r="A545" t="s">
        <v>6605</v>
      </c>
      <c r="B545" t="s">
        <v>7586</v>
      </c>
      <c r="C545" t="s">
        <v>9602</v>
      </c>
      <c r="D545">
        <v>350002812</v>
      </c>
      <c r="E545">
        <v>350023503</v>
      </c>
      <c r="F545" t="s">
        <v>9346</v>
      </c>
      <c r="G545" t="s">
        <v>7086</v>
      </c>
      <c r="H545" t="s">
        <v>8370</v>
      </c>
      <c r="I545" t="s">
        <v>6408</v>
      </c>
    </row>
    <row r="546" spans="1:9">
      <c r="A546" t="s">
        <v>6605</v>
      </c>
      <c r="B546" t="s">
        <v>7590</v>
      </c>
      <c r="C546" t="s">
        <v>9629</v>
      </c>
      <c r="D546">
        <v>350054680</v>
      </c>
      <c r="E546">
        <v>220020739</v>
      </c>
      <c r="F546" t="s">
        <v>7205</v>
      </c>
      <c r="G546" t="s">
        <v>9508</v>
      </c>
      <c r="H546" t="s">
        <v>8367</v>
      </c>
      <c r="I546" t="s">
        <v>6408</v>
      </c>
    </row>
    <row r="547" spans="1:9">
      <c r="A547" t="s">
        <v>6605</v>
      </c>
      <c r="B547" t="s">
        <v>7578</v>
      </c>
      <c r="C547" t="s">
        <v>9630</v>
      </c>
      <c r="D547">
        <v>350000071</v>
      </c>
      <c r="E547">
        <v>920028560</v>
      </c>
      <c r="F547" t="s">
        <v>7205</v>
      </c>
      <c r="G547" t="s">
        <v>6599</v>
      </c>
      <c r="H547" t="s">
        <v>8367</v>
      </c>
      <c r="I547" t="s">
        <v>6408</v>
      </c>
    </row>
    <row r="548" spans="1:9">
      <c r="A548" t="s">
        <v>6605</v>
      </c>
      <c r="B548" t="s">
        <v>7424</v>
      </c>
      <c r="C548" t="s">
        <v>9595</v>
      </c>
      <c r="D548">
        <v>290000215</v>
      </c>
      <c r="E548">
        <v>290029974</v>
      </c>
      <c r="F548" t="s">
        <v>7207</v>
      </c>
      <c r="G548" t="s">
        <v>7086</v>
      </c>
      <c r="H548" t="s">
        <v>8367</v>
      </c>
      <c r="I548" t="s">
        <v>6408</v>
      </c>
    </row>
    <row r="549" spans="1:9">
      <c r="A549" t="s">
        <v>6605</v>
      </c>
      <c r="B549" t="s">
        <v>7423</v>
      </c>
      <c r="C549" t="s">
        <v>9594</v>
      </c>
      <c r="D549">
        <v>290000207</v>
      </c>
      <c r="E549">
        <v>290000520</v>
      </c>
      <c r="F549" t="s">
        <v>7205</v>
      </c>
      <c r="G549" t="s">
        <v>7086</v>
      </c>
      <c r="H549" t="s">
        <v>8367</v>
      </c>
      <c r="I549" t="s">
        <v>6408</v>
      </c>
    </row>
    <row r="550" spans="1:9">
      <c r="A550" t="s">
        <v>6605</v>
      </c>
      <c r="B550" t="s">
        <v>5049</v>
      </c>
      <c r="C550" t="s">
        <v>9609</v>
      </c>
      <c r="D550">
        <v>290000744</v>
      </c>
      <c r="E550">
        <v>290001007</v>
      </c>
      <c r="F550" t="s">
        <v>7207</v>
      </c>
      <c r="G550" t="s">
        <v>6599</v>
      </c>
      <c r="H550" t="s">
        <v>6639</v>
      </c>
      <c r="I550" t="s">
        <v>6408</v>
      </c>
    </row>
    <row r="551" spans="1:9">
      <c r="A551" t="s">
        <v>6605</v>
      </c>
      <c r="B551" t="s">
        <v>7583</v>
      </c>
      <c r="C551" t="s">
        <v>9631</v>
      </c>
      <c r="D551">
        <v>350002234</v>
      </c>
      <c r="E551">
        <v>750720575</v>
      </c>
      <c r="F551" t="s">
        <v>7205</v>
      </c>
      <c r="G551" t="s">
        <v>6627</v>
      </c>
      <c r="H551" t="s">
        <v>8367</v>
      </c>
      <c r="I551" t="s">
        <v>6408</v>
      </c>
    </row>
    <row r="552" spans="1:9">
      <c r="A552" t="s">
        <v>6605</v>
      </c>
      <c r="B552" t="s">
        <v>7427</v>
      </c>
      <c r="C552" t="s">
        <v>9632</v>
      </c>
      <c r="D552">
        <v>290000785</v>
      </c>
      <c r="E552">
        <v>220020739</v>
      </c>
      <c r="F552" t="s">
        <v>7205</v>
      </c>
      <c r="G552" t="s">
        <v>8542</v>
      </c>
      <c r="H552" t="s">
        <v>8367</v>
      </c>
      <c r="I552" t="s">
        <v>6408</v>
      </c>
    </row>
    <row r="553" spans="1:9">
      <c r="A553" t="s">
        <v>6605</v>
      </c>
      <c r="B553" t="s">
        <v>7754</v>
      </c>
      <c r="C553" t="s">
        <v>9596</v>
      </c>
      <c r="D553">
        <v>560002024</v>
      </c>
      <c r="E553">
        <v>560006074</v>
      </c>
      <c r="F553" t="s">
        <v>7205</v>
      </c>
      <c r="G553" t="s">
        <v>7086</v>
      </c>
      <c r="H553" t="s">
        <v>8367</v>
      </c>
      <c r="I553" t="s">
        <v>6408</v>
      </c>
    </row>
    <row r="554" spans="1:9">
      <c r="A554" t="s">
        <v>6605</v>
      </c>
      <c r="B554" t="s">
        <v>7757</v>
      </c>
      <c r="C554" t="s">
        <v>9600</v>
      </c>
      <c r="D554">
        <v>560002933</v>
      </c>
      <c r="E554">
        <v>560026965</v>
      </c>
      <c r="F554" t="s">
        <v>7205</v>
      </c>
      <c r="G554" t="s">
        <v>7086</v>
      </c>
      <c r="H554" t="s">
        <v>8367</v>
      </c>
      <c r="I554" t="s">
        <v>6408</v>
      </c>
    </row>
    <row r="555" spans="1:9">
      <c r="A555" t="s">
        <v>6605</v>
      </c>
      <c r="B555" t="s">
        <v>7385</v>
      </c>
      <c r="C555" t="s">
        <v>9633</v>
      </c>
      <c r="D555">
        <v>220000327</v>
      </c>
      <c r="E555">
        <v>220000699</v>
      </c>
      <c r="F555" t="s">
        <v>7207</v>
      </c>
      <c r="G555" t="s">
        <v>6599</v>
      </c>
      <c r="H555" t="s">
        <v>6639</v>
      </c>
      <c r="I555" t="s">
        <v>6408</v>
      </c>
    </row>
    <row r="556" spans="1:9">
      <c r="A556" t="s">
        <v>6605</v>
      </c>
      <c r="B556" t="s">
        <v>7392</v>
      </c>
      <c r="C556" t="s">
        <v>9597</v>
      </c>
      <c r="D556">
        <v>220022800</v>
      </c>
      <c r="E556">
        <v>220000673</v>
      </c>
      <c r="F556" t="s">
        <v>7207</v>
      </c>
      <c r="G556" t="s">
        <v>7086</v>
      </c>
      <c r="H556" t="s">
        <v>6639</v>
      </c>
      <c r="I556" t="s">
        <v>6408</v>
      </c>
    </row>
    <row r="557" spans="1:9">
      <c r="A557" t="s">
        <v>6605</v>
      </c>
      <c r="B557" t="s">
        <v>7580</v>
      </c>
      <c r="C557" t="s">
        <v>9599</v>
      </c>
      <c r="D557">
        <v>350000139</v>
      </c>
      <c r="E557">
        <v>350001137</v>
      </c>
      <c r="F557" t="s">
        <v>7205</v>
      </c>
      <c r="G557" t="s">
        <v>7086</v>
      </c>
      <c r="H557" t="s">
        <v>8367</v>
      </c>
      <c r="I557" t="s">
        <v>6408</v>
      </c>
    </row>
    <row r="558" spans="1:9">
      <c r="A558" t="s">
        <v>6605</v>
      </c>
      <c r="B558" t="s">
        <v>7431</v>
      </c>
      <c r="C558" t="s">
        <v>9634</v>
      </c>
      <c r="D558">
        <v>290003953</v>
      </c>
      <c r="E558">
        <v>920030269</v>
      </c>
      <c r="F558" t="s">
        <v>7207</v>
      </c>
      <c r="G558" t="s">
        <v>6627</v>
      </c>
      <c r="H558" t="s">
        <v>6639</v>
      </c>
      <c r="I558" t="s">
        <v>6408</v>
      </c>
    </row>
    <row r="559" spans="1:9">
      <c r="A559" t="s">
        <v>6605</v>
      </c>
      <c r="B559" t="s">
        <v>5621</v>
      </c>
      <c r="C559" t="s">
        <v>9635</v>
      </c>
      <c r="D559">
        <v>290000371</v>
      </c>
      <c r="E559">
        <v>920030269</v>
      </c>
      <c r="F559" t="s">
        <v>7207</v>
      </c>
      <c r="G559" t="s">
        <v>6627</v>
      </c>
      <c r="H559" t="s">
        <v>6639</v>
      </c>
      <c r="I559" t="s">
        <v>6408</v>
      </c>
    </row>
    <row r="560" spans="1:9">
      <c r="A560" t="s">
        <v>6605</v>
      </c>
      <c r="B560" t="s">
        <v>7383</v>
      </c>
      <c r="C560" t="s">
        <v>9593</v>
      </c>
      <c r="D560">
        <v>220000111</v>
      </c>
      <c r="E560">
        <v>220000376</v>
      </c>
      <c r="F560" t="s">
        <v>7207</v>
      </c>
      <c r="G560" t="s">
        <v>7086</v>
      </c>
      <c r="H560" t="s">
        <v>6639</v>
      </c>
      <c r="I560" t="s">
        <v>6408</v>
      </c>
    </row>
    <row r="561" spans="1:9">
      <c r="A561" t="s">
        <v>6605</v>
      </c>
      <c r="B561" t="s">
        <v>3349</v>
      </c>
      <c r="C561" t="s">
        <v>9606</v>
      </c>
      <c r="D561">
        <v>220000319</v>
      </c>
      <c r="E561">
        <v>220000681</v>
      </c>
      <c r="F561" t="s">
        <v>7207</v>
      </c>
      <c r="G561" t="s">
        <v>7086</v>
      </c>
      <c r="H561" t="s">
        <v>6639</v>
      </c>
      <c r="I561" t="s">
        <v>6408</v>
      </c>
    </row>
    <row r="562" spans="1:9">
      <c r="A562" t="s">
        <v>6605</v>
      </c>
      <c r="B562" t="s">
        <v>5032</v>
      </c>
      <c r="C562" t="s">
        <v>9605</v>
      </c>
      <c r="D562">
        <v>560002081</v>
      </c>
      <c r="E562">
        <v>560000416</v>
      </c>
      <c r="F562" t="s">
        <v>7207</v>
      </c>
      <c r="G562" t="s">
        <v>7086</v>
      </c>
      <c r="H562" t="s">
        <v>6639</v>
      </c>
      <c r="I562" t="s">
        <v>6408</v>
      </c>
    </row>
    <row r="563" spans="1:9">
      <c r="A563" t="s">
        <v>6605</v>
      </c>
      <c r="B563" t="s">
        <v>5047</v>
      </c>
      <c r="C563" t="s">
        <v>9604</v>
      </c>
      <c r="D563">
        <v>290000736</v>
      </c>
      <c r="E563">
        <v>290000991</v>
      </c>
      <c r="F563" t="s">
        <v>7207</v>
      </c>
      <c r="G563" t="s">
        <v>7086</v>
      </c>
      <c r="H563" t="s">
        <v>6639</v>
      </c>
      <c r="I563" t="s">
        <v>6408</v>
      </c>
    </row>
    <row r="564" spans="1:9">
      <c r="A564" t="s">
        <v>6605</v>
      </c>
      <c r="B564" t="s">
        <v>4475</v>
      </c>
      <c r="C564" t="s">
        <v>9636</v>
      </c>
      <c r="D564">
        <v>560018509</v>
      </c>
      <c r="E564">
        <v>560018459</v>
      </c>
      <c r="F564" t="s">
        <v>7205</v>
      </c>
      <c r="G564" t="s">
        <v>6599</v>
      </c>
      <c r="H564" t="s">
        <v>8368</v>
      </c>
      <c r="I564" t="s">
        <v>6408</v>
      </c>
    </row>
    <row r="565" spans="1:9">
      <c r="A565" t="s">
        <v>6605</v>
      </c>
      <c r="B565" t="s">
        <v>7587</v>
      </c>
      <c r="C565" t="s">
        <v>9637</v>
      </c>
      <c r="D565">
        <v>350042628</v>
      </c>
      <c r="E565">
        <v>350042578</v>
      </c>
      <c r="F565" t="s">
        <v>7205</v>
      </c>
      <c r="G565" t="s">
        <v>6599</v>
      </c>
      <c r="H565" t="s">
        <v>8369</v>
      </c>
      <c r="I565" t="s">
        <v>6408</v>
      </c>
    </row>
    <row r="566" spans="1:9">
      <c r="A566" t="s">
        <v>6605</v>
      </c>
      <c r="B566" t="s">
        <v>7586</v>
      </c>
      <c r="C566" t="s">
        <v>9602</v>
      </c>
      <c r="D566">
        <v>350002812</v>
      </c>
      <c r="E566">
        <v>350023503</v>
      </c>
      <c r="F566" t="s">
        <v>9346</v>
      </c>
      <c r="G566" t="s">
        <v>6708</v>
      </c>
      <c r="H566" t="s">
        <v>8370</v>
      </c>
      <c r="I566" t="s">
        <v>6408</v>
      </c>
    </row>
    <row r="567" spans="1:9">
      <c r="A567" t="s">
        <v>6605</v>
      </c>
      <c r="B567" t="s">
        <v>7384</v>
      </c>
      <c r="C567" t="s">
        <v>9638</v>
      </c>
      <c r="D567">
        <v>220000236</v>
      </c>
      <c r="E567">
        <v>220017974</v>
      </c>
      <c r="F567" t="s">
        <v>7205</v>
      </c>
      <c r="G567" t="s">
        <v>6599</v>
      </c>
      <c r="H567" t="s">
        <v>8367</v>
      </c>
      <c r="I567" t="s">
        <v>6408</v>
      </c>
    </row>
    <row r="568" spans="1:9">
      <c r="A568" t="s">
        <v>6605</v>
      </c>
      <c r="B568" t="s">
        <v>3317</v>
      </c>
      <c r="C568" t="s">
        <v>9639</v>
      </c>
      <c r="D568">
        <v>350002119</v>
      </c>
      <c r="E568">
        <v>350000386</v>
      </c>
      <c r="F568" t="s">
        <v>7207</v>
      </c>
      <c r="G568" t="s">
        <v>6599</v>
      </c>
      <c r="H568" t="s">
        <v>6639</v>
      </c>
      <c r="I568" t="s">
        <v>6408</v>
      </c>
    </row>
    <row r="569" spans="1:9">
      <c r="A569" t="s">
        <v>6605</v>
      </c>
      <c r="B569" t="s">
        <v>7389</v>
      </c>
      <c r="C569" t="s">
        <v>9640</v>
      </c>
      <c r="D569">
        <v>220000616</v>
      </c>
      <c r="E569">
        <v>750052037</v>
      </c>
      <c r="F569" t="s">
        <v>7205</v>
      </c>
      <c r="G569" t="s">
        <v>6599</v>
      </c>
      <c r="H569" t="s">
        <v>8367</v>
      </c>
      <c r="I569" t="s">
        <v>6408</v>
      </c>
    </row>
    <row r="570" spans="1:9">
      <c r="A570" t="s">
        <v>6605</v>
      </c>
      <c r="B570" t="s">
        <v>9641</v>
      </c>
      <c r="C570" t="s">
        <v>9641</v>
      </c>
      <c r="D570">
        <v>350002176</v>
      </c>
      <c r="E570">
        <v>350000402</v>
      </c>
      <c r="F570" t="s">
        <v>7207</v>
      </c>
      <c r="G570" t="s">
        <v>6599</v>
      </c>
      <c r="H570" t="s">
        <v>6639</v>
      </c>
      <c r="I570" t="s">
        <v>6408</v>
      </c>
    </row>
    <row r="571" spans="1:9">
      <c r="A571" t="s">
        <v>6605</v>
      </c>
      <c r="B571" t="s">
        <v>7386</v>
      </c>
      <c r="C571" t="s">
        <v>9642</v>
      </c>
      <c r="D571">
        <v>220000467</v>
      </c>
      <c r="E571">
        <v>920030269</v>
      </c>
      <c r="F571" t="s">
        <v>7207</v>
      </c>
      <c r="G571" t="s">
        <v>6627</v>
      </c>
      <c r="H571" t="s">
        <v>6639</v>
      </c>
      <c r="I571" t="s">
        <v>6408</v>
      </c>
    </row>
    <row r="572" spans="1:9">
      <c r="A572" t="s">
        <v>6605</v>
      </c>
      <c r="B572" t="s">
        <v>7752</v>
      </c>
      <c r="C572" t="s">
        <v>9643</v>
      </c>
      <c r="D572">
        <v>560000242</v>
      </c>
      <c r="E572">
        <v>560022246</v>
      </c>
      <c r="F572" t="s">
        <v>7205</v>
      </c>
      <c r="G572" t="s">
        <v>6599</v>
      </c>
      <c r="H572" t="s">
        <v>8367</v>
      </c>
      <c r="I572" t="s">
        <v>6408</v>
      </c>
    </row>
    <row r="573" spans="1:9">
      <c r="A573" t="s">
        <v>6605</v>
      </c>
      <c r="B573" t="s">
        <v>7391</v>
      </c>
      <c r="C573" t="s">
        <v>9580</v>
      </c>
      <c r="D573">
        <v>350002804</v>
      </c>
      <c r="E573">
        <v>350000626</v>
      </c>
      <c r="F573" t="s">
        <v>7205</v>
      </c>
      <c r="G573" t="s">
        <v>7086</v>
      </c>
      <c r="H573" t="s">
        <v>8367</v>
      </c>
      <c r="I573" t="s">
        <v>6408</v>
      </c>
    </row>
    <row r="574" spans="1:9">
      <c r="A574" t="s">
        <v>6605</v>
      </c>
      <c r="B574" t="s">
        <v>7589</v>
      </c>
      <c r="C574" t="s">
        <v>9581</v>
      </c>
      <c r="D574">
        <v>350044772</v>
      </c>
      <c r="E574">
        <v>350000626</v>
      </c>
      <c r="F574" t="s">
        <v>7205</v>
      </c>
      <c r="G574" t="s">
        <v>7086</v>
      </c>
      <c r="H574" t="s">
        <v>8369</v>
      </c>
      <c r="I574" t="s">
        <v>6408</v>
      </c>
    </row>
    <row r="575" spans="1:9">
      <c r="A575" t="s">
        <v>6605</v>
      </c>
      <c r="B575" t="s">
        <v>7433</v>
      </c>
      <c r="C575" t="s">
        <v>9582</v>
      </c>
      <c r="D575">
        <v>290032838</v>
      </c>
      <c r="E575">
        <v>350000626</v>
      </c>
      <c r="F575" t="s">
        <v>7205</v>
      </c>
      <c r="G575" t="s">
        <v>7086</v>
      </c>
      <c r="H575" t="s">
        <v>8369</v>
      </c>
      <c r="I575" t="s">
        <v>6408</v>
      </c>
    </row>
    <row r="576" spans="1:9">
      <c r="A576" t="s">
        <v>6605</v>
      </c>
      <c r="B576" t="s">
        <v>7391</v>
      </c>
      <c r="C576" t="s">
        <v>9614</v>
      </c>
      <c r="D576">
        <v>220019616</v>
      </c>
      <c r="E576">
        <v>220019608</v>
      </c>
      <c r="F576" t="s">
        <v>7205</v>
      </c>
      <c r="G576" t="s">
        <v>7086</v>
      </c>
      <c r="H576" t="s">
        <v>9615</v>
      </c>
      <c r="I576" t="s">
        <v>6408</v>
      </c>
    </row>
    <row r="577" spans="1:9">
      <c r="A577" t="s">
        <v>6605</v>
      </c>
      <c r="B577" t="s">
        <v>7391</v>
      </c>
      <c r="C577" t="s">
        <v>9617</v>
      </c>
      <c r="D577">
        <v>220020341</v>
      </c>
      <c r="E577">
        <v>350000626</v>
      </c>
      <c r="F577" t="s">
        <v>7205</v>
      </c>
      <c r="G577" t="s">
        <v>7086</v>
      </c>
      <c r="H577" t="s">
        <v>9615</v>
      </c>
      <c r="I577" t="s">
        <v>6408</v>
      </c>
    </row>
    <row r="578" spans="1:9">
      <c r="A578" t="s">
        <v>6605</v>
      </c>
      <c r="B578" t="s">
        <v>7391</v>
      </c>
      <c r="C578" t="s">
        <v>9616</v>
      </c>
      <c r="D578">
        <v>560022188</v>
      </c>
      <c r="E578">
        <v>350000626</v>
      </c>
      <c r="F578" t="s">
        <v>7205</v>
      </c>
      <c r="G578" t="s">
        <v>7086</v>
      </c>
      <c r="H578" t="s">
        <v>9615</v>
      </c>
      <c r="I578" t="s">
        <v>6408</v>
      </c>
    </row>
    <row r="579" spans="1:9">
      <c r="A579" t="s">
        <v>6605</v>
      </c>
      <c r="B579" t="s">
        <v>208</v>
      </c>
      <c r="C579" t="s">
        <v>9644</v>
      </c>
      <c r="D579">
        <v>220000590</v>
      </c>
      <c r="E579">
        <v>220000202</v>
      </c>
      <c r="F579" t="s">
        <v>7205</v>
      </c>
      <c r="G579" t="s">
        <v>8547</v>
      </c>
      <c r="H579" t="s">
        <v>8367</v>
      </c>
      <c r="I579" t="s">
        <v>6408</v>
      </c>
    </row>
    <row r="580" spans="1:9">
      <c r="A580" t="s">
        <v>6605</v>
      </c>
      <c r="B580" t="s">
        <v>5845</v>
      </c>
      <c r="C580" t="s">
        <v>9645</v>
      </c>
      <c r="D580" t="s">
        <v>8409</v>
      </c>
      <c r="E580">
        <v>290000447</v>
      </c>
      <c r="F580" t="s">
        <v>7207</v>
      </c>
      <c r="G580" t="s">
        <v>6599</v>
      </c>
      <c r="H580" t="s">
        <v>8368</v>
      </c>
      <c r="I580" t="s">
        <v>6408</v>
      </c>
    </row>
    <row r="581" spans="1:9">
      <c r="A581" t="s">
        <v>6605</v>
      </c>
      <c r="B581" t="s">
        <v>7761</v>
      </c>
      <c r="C581" t="s">
        <v>9646</v>
      </c>
      <c r="D581">
        <v>560029068</v>
      </c>
      <c r="E581">
        <v>560029050</v>
      </c>
      <c r="F581" t="s">
        <v>7207</v>
      </c>
      <c r="G581" t="s">
        <v>8543</v>
      </c>
      <c r="H581" t="s">
        <v>8434</v>
      </c>
      <c r="I581" t="s">
        <v>6408</v>
      </c>
    </row>
    <row r="582" spans="1:9">
      <c r="A582" t="s">
        <v>6666</v>
      </c>
      <c r="B582" t="s">
        <v>5256</v>
      </c>
      <c r="C582" t="s">
        <v>5253</v>
      </c>
      <c r="D582" t="s">
        <v>5253</v>
      </c>
      <c r="E582" t="s">
        <v>5254</v>
      </c>
      <c r="F582" t="s">
        <v>7207</v>
      </c>
      <c r="G582" t="s">
        <v>6682</v>
      </c>
      <c r="H582" t="s">
        <v>6639</v>
      </c>
      <c r="I582" t="s">
        <v>6408</v>
      </c>
    </row>
    <row r="583" spans="1:9">
      <c r="A583" t="s">
        <v>6666</v>
      </c>
      <c r="B583" t="s">
        <v>7438</v>
      </c>
      <c r="C583" t="s">
        <v>5263</v>
      </c>
      <c r="D583" t="s">
        <v>5263</v>
      </c>
      <c r="E583" t="s">
        <v>5264</v>
      </c>
      <c r="F583" t="s">
        <v>7207</v>
      </c>
      <c r="G583" t="s">
        <v>6599</v>
      </c>
      <c r="H583" t="s">
        <v>6639</v>
      </c>
      <c r="I583" t="s">
        <v>6408</v>
      </c>
    </row>
    <row r="584" spans="1:9">
      <c r="A584" t="s">
        <v>6666</v>
      </c>
      <c r="B584" t="s">
        <v>7435</v>
      </c>
      <c r="C584" t="s">
        <v>5273</v>
      </c>
      <c r="D584" t="s">
        <v>5273</v>
      </c>
      <c r="E584" t="s">
        <v>5274</v>
      </c>
      <c r="F584" t="s">
        <v>7207</v>
      </c>
      <c r="G584" t="s">
        <v>6682</v>
      </c>
      <c r="H584" t="s">
        <v>6639</v>
      </c>
      <c r="I584" t="s">
        <v>6408</v>
      </c>
    </row>
    <row r="585" spans="1:9">
      <c r="A585" t="s">
        <v>6666</v>
      </c>
      <c r="B585" t="s">
        <v>7434</v>
      </c>
      <c r="C585" t="s">
        <v>6194</v>
      </c>
      <c r="D585" t="s">
        <v>6194</v>
      </c>
      <c r="E585" t="s">
        <v>6195</v>
      </c>
      <c r="F585" t="s">
        <v>7207</v>
      </c>
      <c r="G585" t="s">
        <v>6599</v>
      </c>
      <c r="H585" t="s">
        <v>6639</v>
      </c>
      <c r="I585" t="s">
        <v>6408</v>
      </c>
    </row>
    <row r="586" spans="1:9">
      <c r="A586" t="s">
        <v>6666</v>
      </c>
      <c r="B586" t="s">
        <v>7439</v>
      </c>
      <c r="C586" t="s">
        <v>5104</v>
      </c>
      <c r="D586" t="s">
        <v>5104</v>
      </c>
      <c r="E586" t="s">
        <v>5105</v>
      </c>
      <c r="F586" t="s">
        <v>7207</v>
      </c>
      <c r="G586" t="s">
        <v>6599</v>
      </c>
      <c r="H586" t="s">
        <v>6639</v>
      </c>
      <c r="I586" t="s">
        <v>6408</v>
      </c>
    </row>
    <row r="587" spans="1:9">
      <c r="A587" t="s">
        <v>6666</v>
      </c>
      <c r="B587" t="s">
        <v>7442</v>
      </c>
      <c r="C587" t="s">
        <v>5175</v>
      </c>
      <c r="D587" t="s">
        <v>5175</v>
      </c>
      <c r="E587" t="s">
        <v>5176</v>
      </c>
      <c r="F587" t="s">
        <v>7207</v>
      </c>
      <c r="G587" t="s">
        <v>6599</v>
      </c>
      <c r="H587" t="s">
        <v>6639</v>
      </c>
      <c r="I587" t="s">
        <v>6408</v>
      </c>
    </row>
    <row r="588" spans="1:9">
      <c r="A588" t="s">
        <v>6666</v>
      </c>
      <c r="B588" t="s">
        <v>7444</v>
      </c>
      <c r="C588" t="s">
        <v>5348</v>
      </c>
      <c r="D588" t="s">
        <v>5348</v>
      </c>
      <c r="E588" t="s">
        <v>5349</v>
      </c>
      <c r="F588" t="s">
        <v>7207</v>
      </c>
      <c r="G588" t="s">
        <v>6599</v>
      </c>
      <c r="H588" t="s">
        <v>6639</v>
      </c>
      <c r="I588" t="s">
        <v>6408</v>
      </c>
    </row>
    <row r="589" spans="1:9">
      <c r="A589" t="s">
        <v>6666</v>
      </c>
      <c r="B589" t="s">
        <v>7443</v>
      </c>
      <c r="C589" t="s">
        <v>5451</v>
      </c>
      <c r="D589" t="s">
        <v>5451</v>
      </c>
      <c r="E589" t="s">
        <v>5452</v>
      </c>
      <c r="F589" t="s">
        <v>7207</v>
      </c>
      <c r="G589" t="s">
        <v>6599</v>
      </c>
      <c r="H589" t="s">
        <v>6639</v>
      </c>
      <c r="I589" t="s">
        <v>6408</v>
      </c>
    </row>
    <row r="590" spans="1:9">
      <c r="A590" t="s">
        <v>6666</v>
      </c>
      <c r="B590" t="s">
        <v>7436</v>
      </c>
      <c r="C590" t="s">
        <v>5382</v>
      </c>
      <c r="D590" t="s">
        <v>5382</v>
      </c>
      <c r="E590" t="s">
        <v>5383</v>
      </c>
      <c r="F590" t="s">
        <v>7207</v>
      </c>
      <c r="G590" t="s">
        <v>6599</v>
      </c>
      <c r="H590" t="s">
        <v>6639</v>
      </c>
      <c r="I590" t="s">
        <v>6408</v>
      </c>
    </row>
    <row r="591" spans="1:9">
      <c r="A591" t="s">
        <v>6666</v>
      </c>
      <c r="B591" t="s">
        <v>7441</v>
      </c>
      <c r="C591" t="s">
        <v>4443</v>
      </c>
      <c r="D591" t="s">
        <v>4443</v>
      </c>
      <c r="E591" t="s">
        <v>4444</v>
      </c>
      <c r="F591" t="s">
        <v>7207</v>
      </c>
      <c r="G591" t="s">
        <v>6599</v>
      </c>
      <c r="H591" t="s">
        <v>8369</v>
      </c>
      <c r="I591" t="s">
        <v>6408</v>
      </c>
    </row>
    <row r="592" spans="1:9">
      <c r="A592" t="s">
        <v>6666</v>
      </c>
      <c r="B592" t="s">
        <v>7437</v>
      </c>
      <c r="C592" t="s">
        <v>6339</v>
      </c>
      <c r="D592" t="s">
        <v>6339</v>
      </c>
      <c r="E592" t="s">
        <v>6340</v>
      </c>
      <c r="F592" t="s">
        <v>7205</v>
      </c>
      <c r="G592" t="s">
        <v>6599</v>
      </c>
      <c r="H592" t="s">
        <v>8367</v>
      </c>
      <c r="I592" t="s">
        <v>6408</v>
      </c>
    </row>
    <row r="593" spans="1:9">
      <c r="A593" t="s">
        <v>6666</v>
      </c>
      <c r="B593" t="s">
        <v>7440</v>
      </c>
      <c r="C593" t="s">
        <v>5100</v>
      </c>
      <c r="D593" t="s">
        <v>5100</v>
      </c>
      <c r="E593" t="s">
        <v>5101</v>
      </c>
      <c r="F593" t="s">
        <v>7207</v>
      </c>
      <c r="G593" t="s">
        <v>6715</v>
      </c>
      <c r="H593" t="s">
        <v>6639</v>
      </c>
      <c r="I593" t="s">
        <v>6408</v>
      </c>
    </row>
    <row r="594" spans="1:9">
      <c r="A594" t="s">
        <v>6666</v>
      </c>
      <c r="B594" t="s">
        <v>9647</v>
      </c>
      <c r="C594" t="s">
        <v>9648</v>
      </c>
      <c r="D594" t="s">
        <v>5104</v>
      </c>
      <c r="E594" t="s">
        <v>5105</v>
      </c>
      <c r="F594" t="s">
        <v>7207</v>
      </c>
      <c r="G594" t="s">
        <v>7069</v>
      </c>
      <c r="H594" t="s">
        <v>6639</v>
      </c>
      <c r="I594" t="s">
        <v>6408</v>
      </c>
    </row>
    <row r="595" spans="1:9">
      <c r="A595" t="s">
        <v>6666</v>
      </c>
      <c r="B595" t="s">
        <v>9649</v>
      </c>
      <c r="C595" t="s">
        <v>9650</v>
      </c>
      <c r="D595" t="s">
        <v>8409</v>
      </c>
      <c r="E595" t="s">
        <v>4444</v>
      </c>
      <c r="F595" t="s">
        <v>7205</v>
      </c>
      <c r="G595" t="s">
        <v>7069</v>
      </c>
      <c r="H595" t="s">
        <v>8367</v>
      </c>
      <c r="I595" t="s">
        <v>6408</v>
      </c>
    </row>
    <row r="596" spans="1:9">
      <c r="A596" t="s">
        <v>6666</v>
      </c>
      <c r="B596" t="s">
        <v>9651</v>
      </c>
      <c r="C596" t="s">
        <v>9652</v>
      </c>
      <c r="D596" t="s">
        <v>3916</v>
      </c>
      <c r="E596" t="s">
        <v>3917</v>
      </c>
      <c r="F596" t="s">
        <v>7207</v>
      </c>
      <c r="G596" t="s">
        <v>6599</v>
      </c>
      <c r="H596" t="s">
        <v>6639</v>
      </c>
      <c r="I596" t="s">
        <v>6408</v>
      </c>
    </row>
    <row r="597" spans="1:9">
      <c r="A597" t="s">
        <v>6666</v>
      </c>
      <c r="B597" t="s">
        <v>9653</v>
      </c>
      <c r="C597" t="s">
        <v>9654</v>
      </c>
      <c r="D597" t="s">
        <v>6202</v>
      </c>
      <c r="E597" t="s">
        <v>6203</v>
      </c>
      <c r="F597" t="s">
        <v>7207</v>
      </c>
      <c r="G597" t="s">
        <v>6715</v>
      </c>
      <c r="H597" t="s">
        <v>6639</v>
      </c>
      <c r="I597" t="s">
        <v>6408</v>
      </c>
    </row>
    <row r="598" spans="1:9">
      <c r="A598" t="s">
        <v>6666</v>
      </c>
      <c r="B598" t="s">
        <v>9655</v>
      </c>
      <c r="C598" t="s">
        <v>9656</v>
      </c>
      <c r="D598" t="s">
        <v>5528</v>
      </c>
      <c r="E598" t="s">
        <v>5529</v>
      </c>
      <c r="F598" t="s">
        <v>7207</v>
      </c>
      <c r="G598" t="s">
        <v>6627</v>
      </c>
      <c r="H598" t="s">
        <v>8368</v>
      </c>
      <c r="I598" t="s">
        <v>6408</v>
      </c>
    </row>
    <row r="599" spans="1:9">
      <c r="A599" t="s">
        <v>6666</v>
      </c>
      <c r="B599" t="s">
        <v>9657</v>
      </c>
      <c r="C599" t="s">
        <v>9658</v>
      </c>
      <c r="D599" t="s">
        <v>3285</v>
      </c>
      <c r="E599" t="s">
        <v>3286</v>
      </c>
      <c r="F599" t="s">
        <v>7207</v>
      </c>
      <c r="G599" t="s">
        <v>6599</v>
      </c>
      <c r="H599" t="s">
        <v>6639</v>
      </c>
      <c r="I599" t="s">
        <v>6408</v>
      </c>
    </row>
    <row r="600" spans="1:9">
      <c r="A600" t="s">
        <v>6666</v>
      </c>
      <c r="B600" t="s">
        <v>9659</v>
      </c>
      <c r="C600" t="s">
        <v>9660</v>
      </c>
      <c r="D600" t="s">
        <v>9661</v>
      </c>
      <c r="E600" t="s">
        <v>9662</v>
      </c>
      <c r="F600" t="s">
        <v>7207</v>
      </c>
      <c r="G600" t="s">
        <v>6599</v>
      </c>
      <c r="H600" t="s">
        <v>6639</v>
      </c>
      <c r="I600" t="s">
        <v>6408</v>
      </c>
    </row>
    <row r="601" spans="1:9">
      <c r="A601" t="s">
        <v>6666</v>
      </c>
      <c r="B601" t="s">
        <v>9663</v>
      </c>
      <c r="C601" t="s">
        <v>9664</v>
      </c>
      <c r="D601" t="s">
        <v>9665</v>
      </c>
      <c r="E601" t="s">
        <v>9666</v>
      </c>
      <c r="F601" t="s">
        <v>7205</v>
      </c>
      <c r="G601" t="s">
        <v>6670</v>
      </c>
      <c r="H601" t="s">
        <v>8367</v>
      </c>
      <c r="I601" t="s">
        <v>6408</v>
      </c>
    </row>
    <row r="602" spans="1:9">
      <c r="A602" t="s">
        <v>6666</v>
      </c>
      <c r="B602" t="s">
        <v>7438</v>
      </c>
      <c r="C602" t="s">
        <v>5263</v>
      </c>
      <c r="D602" t="s">
        <v>5263</v>
      </c>
      <c r="E602" t="s">
        <v>5264</v>
      </c>
      <c r="F602" t="s">
        <v>7207</v>
      </c>
      <c r="G602" t="s">
        <v>7086</v>
      </c>
      <c r="H602" t="s">
        <v>6639</v>
      </c>
      <c r="I602" t="s">
        <v>6408</v>
      </c>
    </row>
    <row r="603" spans="1:9">
      <c r="A603" t="s">
        <v>6666</v>
      </c>
      <c r="B603" t="s">
        <v>7439</v>
      </c>
      <c r="C603" t="s">
        <v>5104</v>
      </c>
      <c r="D603" t="s">
        <v>5104</v>
      </c>
      <c r="E603" t="s">
        <v>5105</v>
      </c>
      <c r="F603" t="s">
        <v>7207</v>
      </c>
      <c r="G603" t="s">
        <v>7086</v>
      </c>
      <c r="H603" t="s">
        <v>6639</v>
      </c>
      <c r="I603" t="s">
        <v>6408</v>
      </c>
    </row>
    <row r="604" spans="1:9">
      <c r="A604" t="s">
        <v>6666</v>
      </c>
      <c r="B604" t="s">
        <v>7434</v>
      </c>
      <c r="C604" t="s">
        <v>6194</v>
      </c>
      <c r="D604" t="s">
        <v>6194</v>
      </c>
      <c r="E604" t="s">
        <v>6195</v>
      </c>
      <c r="F604" t="s">
        <v>7207</v>
      </c>
      <c r="G604" t="s">
        <v>7086</v>
      </c>
      <c r="H604" t="s">
        <v>6639</v>
      </c>
      <c r="I604" t="s">
        <v>6408</v>
      </c>
    </row>
    <row r="605" spans="1:9">
      <c r="A605" t="s">
        <v>6666</v>
      </c>
      <c r="B605" t="s">
        <v>5256</v>
      </c>
      <c r="C605" t="s">
        <v>5253</v>
      </c>
      <c r="D605" t="s">
        <v>5253</v>
      </c>
      <c r="E605" t="s">
        <v>5254</v>
      </c>
      <c r="F605" t="s">
        <v>7207</v>
      </c>
      <c r="G605" t="s">
        <v>7086</v>
      </c>
      <c r="H605" t="s">
        <v>6639</v>
      </c>
      <c r="I605" t="s">
        <v>6408</v>
      </c>
    </row>
    <row r="606" spans="1:9">
      <c r="A606" t="s">
        <v>6666</v>
      </c>
      <c r="B606" t="s">
        <v>7436</v>
      </c>
      <c r="C606" t="s">
        <v>5382</v>
      </c>
      <c r="D606" t="s">
        <v>5382</v>
      </c>
      <c r="E606" t="s">
        <v>5383</v>
      </c>
      <c r="F606" t="s">
        <v>7207</v>
      </c>
      <c r="G606" t="s">
        <v>6599</v>
      </c>
      <c r="H606" t="s">
        <v>6639</v>
      </c>
      <c r="I606" t="s">
        <v>6408</v>
      </c>
    </row>
    <row r="607" spans="1:9">
      <c r="A607" t="s">
        <v>6666</v>
      </c>
      <c r="B607" t="s">
        <v>7435</v>
      </c>
      <c r="C607" t="s">
        <v>5273</v>
      </c>
      <c r="D607" t="s">
        <v>5273</v>
      </c>
      <c r="E607" t="s">
        <v>5274</v>
      </c>
      <c r="F607" t="s">
        <v>7207</v>
      </c>
      <c r="G607" t="s">
        <v>7080</v>
      </c>
      <c r="H607" t="s">
        <v>6639</v>
      </c>
      <c r="I607" t="s">
        <v>6408</v>
      </c>
    </row>
    <row r="608" spans="1:9">
      <c r="A608" t="s">
        <v>6666</v>
      </c>
      <c r="B608" t="s">
        <v>7441</v>
      </c>
      <c r="C608" t="s">
        <v>4443</v>
      </c>
      <c r="D608" t="s">
        <v>4443</v>
      </c>
      <c r="E608" t="s">
        <v>4444</v>
      </c>
      <c r="F608" t="s">
        <v>7207</v>
      </c>
      <c r="G608" t="s">
        <v>6599</v>
      </c>
      <c r="H608" t="s">
        <v>8369</v>
      </c>
      <c r="I608" t="s">
        <v>6408</v>
      </c>
    </row>
    <row r="609" spans="1:9">
      <c r="A609" t="s">
        <v>6666</v>
      </c>
      <c r="B609" t="s">
        <v>7444</v>
      </c>
      <c r="C609" t="s">
        <v>5348</v>
      </c>
      <c r="D609" t="s">
        <v>5348</v>
      </c>
      <c r="E609" t="s">
        <v>5349</v>
      </c>
      <c r="F609" t="s">
        <v>7207</v>
      </c>
      <c r="G609" t="s">
        <v>7086</v>
      </c>
      <c r="H609" t="s">
        <v>6639</v>
      </c>
      <c r="I609" t="s">
        <v>6408</v>
      </c>
    </row>
    <row r="610" spans="1:9">
      <c r="A610" t="s">
        <v>6666</v>
      </c>
      <c r="B610" t="s">
        <v>7442</v>
      </c>
      <c r="C610" t="s">
        <v>5175</v>
      </c>
      <c r="D610" t="s">
        <v>5175</v>
      </c>
      <c r="E610" t="s">
        <v>5176</v>
      </c>
      <c r="F610" t="s">
        <v>7207</v>
      </c>
      <c r="G610" t="s">
        <v>7086</v>
      </c>
      <c r="H610" t="s">
        <v>6639</v>
      </c>
      <c r="I610" t="s">
        <v>6408</v>
      </c>
    </row>
    <row r="611" spans="1:9">
      <c r="A611" t="s">
        <v>6666</v>
      </c>
      <c r="B611" t="s">
        <v>7443</v>
      </c>
      <c r="C611" t="s">
        <v>5451</v>
      </c>
      <c r="D611" t="s">
        <v>5451</v>
      </c>
      <c r="E611" t="s">
        <v>5452</v>
      </c>
      <c r="F611" t="s">
        <v>7207</v>
      </c>
      <c r="G611" t="s">
        <v>7086</v>
      </c>
      <c r="H611" t="s">
        <v>6639</v>
      </c>
      <c r="I611" t="s">
        <v>6408</v>
      </c>
    </row>
    <row r="612" spans="1:9">
      <c r="A612" t="s">
        <v>6666</v>
      </c>
      <c r="B612" t="s">
        <v>7437</v>
      </c>
      <c r="C612" t="s">
        <v>6339</v>
      </c>
      <c r="D612" t="s">
        <v>6339</v>
      </c>
      <c r="E612" t="s">
        <v>6340</v>
      </c>
      <c r="F612" t="s">
        <v>7205</v>
      </c>
      <c r="G612" t="s">
        <v>6599</v>
      </c>
      <c r="H612" t="s">
        <v>8367</v>
      </c>
      <c r="I612" t="s">
        <v>6408</v>
      </c>
    </row>
    <row r="613" spans="1:9">
      <c r="A613" t="s">
        <v>6666</v>
      </c>
      <c r="B613" t="s">
        <v>7440</v>
      </c>
      <c r="C613" t="s">
        <v>5100</v>
      </c>
      <c r="D613" t="s">
        <v>5100</v>
      </c>
      <c r="E613" t="s">
        <v>5101</v>
      </c>
      <c r="F613" t="s">
        <v>7207</v>
      </c>
      <c r="G613" t="s">
        <v>8548</v>
      </c>
      <c r="H613" t="s">
        <v>6639</v>
      </c>
      <c r="I613" t="s">
        <v>6408</v>
      </c>
    </row>
    <row r="614" spans="1:9">
      <c r="A614" t="s">
        <v>6666</v>
      </c>
      <c r="B614" t="s">
        <v>9647</v>
      </c>
      <c r="C614" t="s">
        <v>9648</v>
      </c>
      <c r="D614" t="s">
        <v>8409</v>
      </c>
      <c r="E614" t="s">
        <v>8409</v>
      </c>
      <c r="F614" t="s">
        <v>6803</v>
      </c>
      <c r="G614" t="s">
        <v>8544</v>
      </c>
      <c r="H614" t="s">
        <v>6639</v>
      </c>
      <c r="I614" t="s">
        <v>6408</v>
      </c>
    </row>
    <row r="615" spans="1:9">
      <c r="A615" t="s">
        <v>6666</v>
      </c>
      <c r="B615" t="s">
        <v>9649</v>
      </c>
      <c r="C615" t="s">
        <v>9650</v>
      </c>
      <c r="D615" t="s">
        <v>8409</v>
      </c>
      <c r="E615" t="s">
        <v>8409</v>
      </c>
      <c r="F615" t="s">
        <v>6803</v>
      </c>
      <c r="G615" t="s">
        <v>8544</v>
      </c>
      <c r="H615" t="s">
        <v>8367</v>
      </c>
      <c r="I615" t="s">
        <v>6408</v>
      </c>
    </row>
    <row r="616" spans="1:9">
      <c r="A616" t="s">
        <v>6666</v>
      </c>
      <c r="B616" t="s">
        <v>9651</v>
      </c>
      <c r="C616" t="s">
        <v>9652</v>
      </c>
      <c r="D616" t="s">
        <v>8409</v>
      </c>
      <c r="E616" t="s">
        <v>8409</v>
      </c>
      <c r="F616" t="s">
        <v>6803</v>
      </c>
      <c r="G616" t="s">
        <v>6599</v>
      </c>
      <c r="H616" t="s">
        <v>6639</v>
      </c>
      <c r="I616" t="s">
        <v>6408</v>
      </c>
    </row>
    <row r="617" spans="1:9">
      <c r="A617" t="s">
        <v>6666</v>
      </c>
      <c r="B617" t="s">
        <v>9653</v>
      </c>
      <c r="C617" t="s">
        <v>9654</v>
      </c>
      <c r="D617" t="s">
        <v>8409</v>
      </c>
      <c r="E617" t="s">
        <v>8409</v>
      </c>
      <c r="F617" t="s">
        <v>6803</v>
      </c>
      <c r="G617" t="s">
        <v>8548</v>
      </c>
      <c r="H617" t="s">
        <v>6639</v>
      </c>
      <c r="I617" t="s">
        <v>6408</v>
      </c>
    </row>
    <row r="618" spans="1:9">
      <c r="A618" t="s">
        <v>6666</v>
      </c>
      <c r="B618" t="s">
        <v>9655</v>
      </c>
      <c r="C618" t="s">
        <v>9656</v>
      </c>
      <c r="D618" t="s">
        <v>8409</v>
      </c>
      <c r="E618" t="s">
        <v>8409</v>
      </c>
      <c r="F618" t="s">
        <v>6803</v>
      </c>
      <c r="G618" t="s">
        <v>6627</v>
      </c>
      <c r="H618" t="s">
        <v>8368</v>
      </c>
      <c r="I618" t="s">
        <v>6408</v>
      </c>
    </row>
    <row r="619" spans="1:9">
      <c r="A619" t="s">
        <v>6666</v>
      </c>
      <c r="B619" t="s">
        <v>9657</v>
      </c>
      <c r="C619" t="s">
        <v>9658</v>
      </c>
      <c r="D619" t="s">
        <v>8409</v>
      </c>
      <c r="E619" t="s">
        <v>8409</v>
      </c>
      <c r="F619" t="s">
        <v>6803</v>
      </c>
      <c r="G619" t="s">
        <v>6599</v>
      </c>
      <c r="H619" t="s">
        <v>6639</v>
      </c>
      <c r="I619" t="s">
        <v>6408</v>
      </c>
    </row>
    <row r="620" spans="1:9">
      <c r="A620" t="s">
        <v>6666</v>
      </c>
      <c r="B620" t="s">
        <v>9659</v>
      </c>
      <c r="C620" t="s">
        <v>9660</v>
      </c>
      <c r="D620" t="s">
        <v>8409</v>
      </c>
      <c r="E620" t="s">
        <v>8409</v>
      </c>
      <c r="F620" t="s">
        <v>6803</v>
      </c>
      <c r="G620" t="s">
        <v>6599</v>
      </c>
      <c r="H620" t="s">
        <v>6639</v>
      </c>
      <c r="I620" t="s">
        <v>6408</v>
      </c>
    </row>
    <row r="621" spans="1:9">
      <c r="A621" t="s">
        <v>6666</v>
      </c>
      <c r="B621" t="s">
        <v>8652</v>
      </c>
      <c r="C621" t="s">
        <v>8653</v>
      </c>
      <c r="D621" t="s">
        <v>8409</v>
      </c>
      <c r="E621" t="s">
        <v>8409</v>
      </c>
      <c r="F621" t="s">
        <v>6803</v>
      </c>
      <c r="G621" t="s">
        <v>6599</v>
      </c>
      <c r="H621" t="s">
        <v>6595</v>
      </c>
      <c r="I621" t="s">
        <v>6408</v>
      </c>
    </row>
    <row r="622" spans="1:9">
      <c r="A622" t="s">
        <v>6666</v>
      </c>
      <c r="B622" t="s">
        <v>9663</v>
      </c>
      <c r="C622" t="s">
        <v>9664</v>
      </c>
      <c r="D622" t="s">
        <v>8409</v>
      </c>
      <c r="E622" t="s">
        <v>8409</v>
      </c>
      <c r="F622" t="s">
        <v>6803</v>
      </c>
      <c r="G622" t="s">
        <v>8547</v>
      </c>
      <c r="H622" t="s">
        <v>8367</v>
      </c>
      <c r="I622" t="s">
        <v>6408</v>
      </c>
    </row>
    <row r="623" spans="1:9">
      <c r="A623" t="s">
        <v>6629</v>
      </c>
      <c r="B623" t="s">
        <v>7419</v>
      </c>
      <c r="C623" t="s">
        <v>9667</v>
      </c>
      <c r="D623">
        <v>280505223</v>
      </c>
      <c r="E623">
        <v>440052041</v>
      </c>
      <c r="F623" t="s">
        <v>7207</v>
      </c>
      <c r="G623" t="s">
        <v>6599</v>
      </c>
      <c r="H623" t="s">
        <v>6639</v>
      </c>
      <c r="I623" t="s">
        <v>6408</v>
      </c>
    </row>
    <row r="624" spans="1:9">
      <c r="A624" t="s">
        <v>6629</v>
      </c>
      <c r="B624" t="s">
        <v>7633</v>
      </c>
      <c r="C624" t="s">
        <v>9668</v>
      </c>
      <c r="D624">
        <v>410000418</v>
      </c>
      <c r="E624">
        <v>440052041</v>
      </c>
      <c r="F624" t="s">
        <v>7207</v>
      </c>
      <c r="G624" t="s">
        <v>6599</v>
      </c>
      <c r="H624" t="s">
        <v>6639</v>
      </c>
      <c r="I624" t="s">
        <v>6408</v>
      </c>
    </row>
    <row r="625" spans="1:9">
      <c r="A625" t="s">
        <v>6629</v>
      </c>
      <c r="B625" t="s">
        <v>7685</v>
      </c>
      <c r="C625" t="s">
        <v>9669</v>
      </c>
      <c r="D625">
        <v>450018536</v>
      </c>
      <c r="E625">
        <v>440052041</v>
      </c>
      <c r="F625" t="s">
        <v>7207</v>
      </c>
      <c r="G625" t="s">
        <v>6599</v>
      </c>
      <c r="H625" t="s">
        <v>8368</v>
      </c>
      <c r="I625" t="s">
        <v>6408</v>
      </c>
    </row>
    <row r="626" spans="1:9">
      <c r="A626" t="s">
        <v>6629</v>
      </c>
      <c r="B626" t="s">
        <v>7680</v>
      </c>
      <c r="C626" t="s">
        <v>9670</v>
      </c>
      <c r="D626">
        <v>450010079</v>
      </c>
      <c r="E626">
        <v>450000195</v>
      </c>
      <c r="F626" t="s">
        <v>7207</v>
      </c>
      <c r="G626" t="s">
        <v>6715</v>
      </c>
      <c r="H626" t="s">
        <v>6639</v>
      </c>
      <c r="I626" t="s">
        <v>6408</v>
      </c>
    </row>
    <row r="627" spans="1:9">
      <c r="A627" t="s">
        <v>6629</v>
      </c>
      <c r="B627" t="s">
        <v>7677</v>
      </c>
      <c r="C627" t="s">
        <v>9671</v>
      </c>
      <c r="D627">
        <v>450000294</v>
      </c>
      <c r="E627">
        <v>450000591</v>
      </c>
      <c r="F627" t="s">
        <v>7207</v>
      </c>
      <c r="G627" t="s">
        <v>6682</v>
      </c>
      <c r="H627" t="s">
        <v>6639</v>
      </c>
      <c r="I627" t="s">
        <v>6408</v>
      </c>
    </row>
    <row r="628" spans="1:9">
      <c r="A628" t="s">
        <v>6629</v>
      </c>
      <c r="B628" t="s">
        <v>3258</v>
      </c>
      <c r="C628" t="s">
        <v>9672</v>
      </c>
      <c r="D628">
        <v>410000277</v>
      </c>
      <c r="E628">
        <v>410000467</v>
      </c>
      <c r="F628" t="s">
        <v>7207</v>
      </c>
      <c r="G628" t="s">
        <v>6599</v>
      </c>
      <c r="H628" t="s">
        <v>6639</v>
      </c>
      <c r="I628" t="s">
        <v>6408</v>
      </c>
    </row>
    <row r="629" spans="1:9">
      <c r="A629" t="s">
        <v>6629</v>
      </c>
      <c r="B629" t="s">
        <v>7675</v>
      </c>
      <c r="C629" t="s">
        <v>9673</v>
      </c>
      <c r="D629">
        <v>450000252</v>
      </c>
      <c r="E629">
        <v>450000559</v>
      </c>
      <c r="F629" t="s">
        <v>7207</v>
      </c>
      <c r="G629" t="s">
        <v>6599</v>
      </c>
      <c r="H629" t="s">
        <v>6639</v>
      </c>
      <c r="I629" t="s">
        <v>6408</v>
      </c>
    </row>
    <row r="630" spans="1:9">
      <c r="A630" t="s">
        <v>6629</v>
      </c>
      <c r="B630" t="s">
        <v>7595</v>
      </c>
      <c r="C630" t="s">
        <v>9674</v>
      </c>
      <c r="D630">
        <v>370000093</v>
      </c>
      <c r="E630">
        <v>370013468</v>
      </c>
      <c r="F630" t="s">
        <v>7207</v>
      </c>
      <c r="G630" t="s">
        <v>6715</v>
      </c>
      <c r="H630" t="s">
        <v>6639</v>
      </c>
      <c r="I630" t="s">
        <v>6408</v>
      </c>
    </row>
    <row r="631" spans="1:9">
      <c r="A631" t="s">
        <v>6629</v>
      </c>
      <c r="B631" t="s">
        <v>7634</v>
      </c>
      <c r="C631" t="s">
        <v>9675</v>
      </c>
      <c r="D631">
        <v>410000442</v>
      </c>
      <c r="E631">
        <v>750005068</v>
      </c>
      <c r="F631" t="s">
        <v>7205</v>
      </c>
      <c r="G631" t="s">
        <v>6599</v>
      </c>
      <c r="H631" t="s">
        <v>8367</v>
      </c>
      <c r="I631" t="s">
        <v>6408</v>
      </c>
    </row>
    <row r="632" spans="1:9">
      <c r="A632" t="s">
        <v>6629</v>
      </c>
      <c r="B632" t="s">
        <v>7631</v>
      </c>
      <c r="C632" t="s">
        <v>9676</v>
      </c>
      <c r="D632">
        <v>410000202</v>
      </c>
      <c r="E632">
        <v>410000319</v>
      </c>
      <c r="F632" t="s">
        <v>7207</v>
      </c>
      <c r="G632" t="s">
        <v>6715</v>
      </c>
      <c r="H632" t="s">
        <v>6639</v>
      </c>
      <c r="I632" t="s">
        <v>6408</v>
      </c>
    </row>
    <row r="633" spans="1:9">
      <c r="A633" t="s">
        <v>6629</v>
      </c>
      <c r="B633" t="s">
        <v>7604</v>
      </c>
      <c r="C633" t="s">
        <v>9677</v>
      </c>
      <c r="D633">
        <v>370009938</v>
      </c>
      <c r="E633">
        <v>440052041</v>
      </c>
      <c r="F633" t="s">
        <v>7207</v>
      </c>
      <c r="G633" t="s">
        <v>6599</v>
      </c>
      <c r="H633" t="s">
        <v>9678</v>
      </c>
      <c r="I633" t="s">
        <v>6408</v>
      </c>
    </row>
    <row r="634" spans="1:9">
      <c r="A634" t="s">
        <v>6629</v>
      </c>
      <c r="B634" t="s">
        <v>7636</v>
      </c>
      <c r="C634" t="s">
        <v>9679</v>
      </c>
      <c r="D634">
        <v>410005003</v>
      </c>
      <c r="E634">
        <v>440052041</v>
      </c>
      <c r="F634" t="s">
        <v>7207</v>
      </c>
      <c r="G634" t="s">
        <v>6599</v>
      </c>
      <c r="H634" t="s">
        <v>8368</v>
      </c>
      <c r="I634" t="s">
        <v>6408</v>
      </c>
    </row>
    <row r="635" spans="1:9">
      <c r="A635" t="s">
        <v>6629</v>
      </c>
      <c r="B635" t="s">
        <v>7600</v>
      </c>
      <c r="C635" t="s">
        <v>9680</v>
      </c>
      <c r="D635">
        <v>370000341</v>
      </c>
      <c r="E635">
        <v>750721391</v>
      </c>
      <c r="F635" t="s">
        <v>7205</v>
      </c>
      <c r="G635" t="s">
        <v>6714</v>
      </c>
      <c r="H635" t="s">
        <v>8367</v>
      </c>
      <c r="I635" t="s">
        <v>6408</v>
      </c>
    </row>
    <row r="636" spans="1:9">
      <c r="A636" t="s">
        <v>6629</v>
      </c>
      <c r="B636" t="s">
        <v>7593</v>
      </c>
      <c r="C636" t="s">
        <v>9681</v>
      </c>
      <c r="D636">
        <v>360000210</v>
      </c>
      <c r="E636">
        <v>920031036</v>
      </c>
      <c r="F636" t="s">
        <v>7207</v>
      </c>
      <c r="G636" t="s">
        <v>6627</v>
      </c>
      <c r="H636" t="s">
        <v>6639</v>
      </c>
      <c r="I636" t="s">
        <v>6408</v>
      </c>
    </row>
    <row r="637" spans="1:9">
      <c r="A637" t="s">
        <v>6629</v>
      </c>
      <c r="B637" t="s">
        <v>7603</v>
      </c>
      <c r="C637" t="s">
        <v>9682</v>
      </c>
      <c r="D637">
        <v>370007569</v>
      </c>
      <c r="E637">
        <v>370007528</v>
      </c>
      <c r="F637" t="s">
        <v>7207</v>
      </c>
      <c r="G637" t="s">
        <v>6715</v>
      </c>
      <c r="H637" t="s">
        <v>6639</v>
      </c>
      <c r="I637" t="s">
        <v>6408</v>
      </c>
    </row>
    <row r="638" spans="1:9">
      <c r="A638" t="s">
        <v>6629</v>
      </c>
      <c r="B638" t="s">
        <v>7415</v>
      </c>
      <c r="C638" t="s">
        <v>9683</v>
      </c>
      <c r="D638">
        <v>280000431</v>
      </c>
      <c r="E638">
        <v>310021167</v>
      </c>
      <c r="F638" t="s">
        <v>7207</v>
      </c>
      <c r="G638" t="s">
        <v>6599</v>
      </c>
      <c r="H638" t="s">
        <v>6639</v>
      </c>
      <c r="I638" t="s">
        <v>6408</v>
      </c>
    </row>
    <row r="639" spans="1:9">
      <c r="A639" t="s">
        <v>6629</v>
      </c>
      <c r="B639" t="s">
        <v>4584</v>
      </c>
      <c r="C639" t="s">
        <v>9684</v>
      </c>
      <c r="D639">
        <v>180004145</v>
      </c>
      <c r="E639">
        <v>180000887</v>
      </c>
      <c r="F639" t="s">
        <v>7207</v>
      </c>
      <c r="G639" t="s">
        <v>6715</v>
      </c>
      <c r="H639" t="s">
        <v>6639</v>
      </c>
      <c r="I639" t="s">
        <v>6408</v>
      </c>
    </row>
    <row r="640" spans="1:9">
      <c r="A640" t="s">
        <v>6629</v>
      </c>
      <c r="B640" t="s">
        <v>7596</v>
      </c>
      <c r="C640" t="s">
        <v>9685</v>
      </c>
      <c r="D640">
        <v>370000127</v>
      </c>
      <c r="E640">
        <v>370000259</v>
      </c>
      <c r="F640" t="s">
        <v>7207</v>
      </c>
      <c r="G640" t="s">
        <v>6599</v>
      </c>
      <c r="H640" t="s">
        <v>6639</v>
      </c>
      <c r="I640" t="s">
        <v>6408</v>
      </c>
    </row>
    <row r="641" spans="1:9">
      <c r="A641" t="s">
        <v>6629</v>
      </c>
      <c r="B641" t="s">
        <v>7637</v>
      </c>
      <c r="C641" t="s">
        <v>9686</v>
      </c>
      <c r="D641">
        <v>410005391</v>
      </c>
      <c r="E641">
        <v>410000905</v>
      </c>
      <c r="F641" t="s">
        <v>7205</v>
      </c>
      <c r="G641" t="s">
        <v>6599</v>
      </c>
      <c r="H641" t="s">
        <v>8367</v>
      </c>
      <c r="I641" t="s">
        <v>6408</v>
      </c>
    </row>
    <row r="642" spans="1:9">
      <c r="A642" t="s">
        <v>6629</v>
      </c>
      <c r="B642" t="s">
        <v>7592</v>
      </c>
      <c r="C642" t="s">
        <v>9687</v>
      </c>
      <c r="D642">
        <v>360000129</v>
      </c>
      <c r="E642">
        <v>360000269</v>
      </c>
      <c r="F642" t="s">
        <v>7207</v>
      </c>
      <c r="G642" t="s">
        <v>6715</v>
      </c>
      <c r="H642" t="s">
        <v>6639</v>
      </c>
      <c r="I642" t="s">
        <v>6408</v>
      </c>
    </row>
    <row r="643" spans="1:9">
      <c r="A643" t="s">
        <v>6629</v>
      </c>
      <c r="B643" t="s">
        <v>7414</v>
      </c>
      <c r="C643" t="s">
        <v>9688</v>
      </c>
      <c r="D643">
        <v>280000266</v>
      </c>
      <c r="E643">
        <v>450018106</v>
      </c>
      <c r="F643" t="s">
        <v>7207</v>
      </c>
      <c r="G643" t="s">
        <v>6599</v>
      </c>
      <c r="H643" t="s">
        <v>8367</v>
      </c>
      <c r="I643" t="s">
        <v>6408</v>
      </c>
    </row>
    <row r="644" spans="1:9">
      <c r="A644" t="s">
        <v>6629</v>
      </c>
      <c r="B644" t="s">
        <v>7599</v>
      </c>
      <c r="C644" t="s">
        <v>9689</v>
      </c>
      <c r="D644">
        <v>370000218</v>
      </c>
      <c r="E644">
        <v>450018106</v>
      </c>
      <c r="F644" t="s">
        <v>7207</v>
      </c>
      <c r="G644" t="s">
        <v>6599</v>
      </c>
      <c r="H644" t="s">
        <v>8367</v>
      </c>
      <c r="I644" t="s">
        <v>6408</v>
      </c>
    </row>
    <row r="645" spans="1:9">
      <c r="A645" t="s">
        <v>6629</v>
      </c>
      <c r="B645" t="s">
        <v>6294</v>
      </c>
      <c r="C645" t="s">
        <v>9690</v>
      </c>
      <c r="D645">
        <v>450002456</v>
      </c>
      <c r="E645">
        <v>450018106</v>
      </c>
      <c r="F645" t="s">
        <v>7207</v>
      </c>
      <c r="G645" t="s">
        <v>6599</v>
      </c>
      <c r="H645" t="s">
        <v>8367</v>
      </c>
      <c r="I645" t="s">
        <v>6408</v>
      </c>
    </row>
    <row r="646" spans="1:9">
      <c r="A646" t="s">
        <v>6629</v>
      </c>
      <c r="B646" t="s">
        <v>7370</v>
      </c>
      <c r="C646" t="s">
        <v>9691</v>
      </c>
      <c r="D646">
        <v>180000598</v>
      </c>
      <c r="E646">
        <v>180000887</v>
      </c>
      <c r="F646" t="s">
        <v>7207</v>
      </c>
      <c r="G646" t="s">
        <v>6599</v>
      </c>
      <c r="H646" t="s">
        <v>6639</v>
      </c>
      <c r="I646" t="s">
        <v>6408</v>
      </c>
    </row>
    <row r="647" spans="1:9">
      <c r="A647" t="s">
        <v>6629</v>
      </c>
      <c r="B647" t="s">
        <v>7682</v>
      </c>
      <c r="C647" t="s">
        <v>9692</v>
      </c>
      <c r="D647">
        <v>450013081</v>
      </c>
      <c r="E647">
        <v>450001490</v>
      </c>
      <c r="F647" t="s">
        <v>7207</v>
      </c>
      <c r="G647" t="s">
        <v>6599</v>
      </c>
      <c r="H647" t="s">
        <v>6639</v>
      </c>
      <c r="I647" t="s">
        <v>6408</v>
      </c>
    </row>
    <row r="648" spans="1:9">
      <c r="A648" t="s">
        <v>6629</v>
      </c>
      <c r="B648" t="s">
        <v>7602</v>
      </c>
      <c r="C648" t="s">
        <v>9693</v>
      </c>
      <c r="D648" t="s">
        <v>6598</v>
      </c>
      <c r="E648">
        <v>370001067</v>
      </c>
      <c r="F648" t="s">
        <v>7205</v>
      </c>
      <c r="G648" t="s">
        <v>6599</v>
      </c>
      <c r="H648" t="s">
        <v>8367</v>
      </c>
      <c r="I648" t="s">
        <v>6408</v>
      </c>
    </row>
    <row r="649" spans="1:9">
      <c r="A649" t="s">
        <v>6629</v>
      </c>
      <c r="B649" t="s">
        <v>7681</v>
      </c>
      <c r="C649" t="s">
        <v>9694</v>
      </c>
      <c r="D649">
        <v>450012968</v>
      </c>
      <c r="E649">
        <v>450001474</v>
      </c>
      <c r="F649" t="s">
        <v>7207</v>
      </c>
      <c r="G649" t="s">
        <v>6715</v>
      </c>
      <c r="H649" t="s">
        <v>6639</v>
      </c>
      <c r="I649" t="s">
        <v>6408</v>
      </c>
    </row>
    <row r="650" spans="1:9">
      <c r="A650" t="s">
        <v>6629</v>
      </c>
      <c r="B650" t="s">
        <v>7632</v>
      </c>
      <c r="C650" t="s">
        <v>9695</v>
      </c>
      <c r="D650">
        <v>410000285</v>
      </c>
      <c r="E650">
        <v>410000475</v>
      </c>
      <c r="F650" t="s">
        <v>7207</v>
      </c>
      <c r="G650" t="s">
        <v>6599</v>
      </c>
      <c r="H650" t="s">
        <v>6639</v>
      </c>
      <c r="I650" t="s">
        <v>6408</v>
      </c>
    </row>
    <row r="651" spans="1:9">
      <c r="A651" t="s">
        <v>6629</v>
      </c>
      <c r="B651" t="s">
        <v>7601</v>
      </c>
      <c r="C651" t="s">
        <v>9696</v>
      </c>
      <c r="D651">
        <v>370000374</v>
      </c>
      <c r="E651">
        <v>750721334</v>
      </c>
      <c r="F651" t="s">
        <v>7205</v>
      </c>
      <c r="G651" t="s">
        <v>6627</v>
      </c>
      <c r="H651" t="s">
        <v>8434</v>
      </c>
      <c r="I651" t="s">
        <v>6408</v>
      </c>
    </row>
    <row r="652" spans="1:9">
      <c r="A652" t="s">
        <v>6629</v>
      </c>
      <c r="B652" t="s">
        <v>7683</v>
      </c>
      <c r="C652" t="s">
        <v>8713</v>
      </c>
      <c r="D652" t="s">
        <v>6598</v>
      </c>
      <c r="E652">
        <v>920033610</v>
      </c>
      <c r="F652" t="s">
        <v>7207</v>
      </c>
      <c r="G652" t="s">
        <v>6599</v>
      </c>
      <c r="H652" t="s">
        <v>6639</v>
      </c>
      <c r="I652" t="s">
        <v>6408</v>
      </c>
    </row>
    <row r="653" spans="1:9">
      <c r="A653" t="s">
        <v>6629</v>
      </c>
      <c r="B653" t="s">
        <v>9697</v>
      </c>
      <c r="C653">
        <v>920040862</v>
      </c>
      <c r="D653">
        <v>360002133</v>
      </c>
      <c r="E653">
        <v>920040862</v>
      </c>
      <c r="F653" t="s">
        <v>7207</v>
      </c>
      <c r="G653" t="s">
        <v>6599</v>
      </c>
      <c r="H653" t="s">
        <v>8367</v>
      </c>
      <c r="I653" t="s">
        <v>6408</v>
      </c>
    </row>
    <row r="654" spans="1:9">
      <c r="A654" t="s">
        <v>6629</v>
      </c>
      <c r="B654" t="s">
        <v>7594</v>
      </c>
      <c r="C654" t="s">
        <v>9699</v>
      </c>
      <c r="D654">
        <v>360002232</v>
      </c>
      <c r="E654">
        <v>360000541</v>
      </c>
      <c r="F654" t="s">
        <v>7207</v>
      </c>
      <c r="G654" t="s">
        <v>6599</v>
      </c>
      <c r="H654" t="s">
        <v>6639</v>
      </c>
      <c r="I654" t="s">
        <v>6408</v>
      </c>
    </row>
    <row r="655" spans="1:9">
      <c r="A655" t="s">
        <v>6629</v>
      </c>
      <c r="B655" t="s">
        <v>5156</v>
      </c>
      <c r="C655" t="s">
        <v>9700</v>
      </c>
      <c r="D655">
        <v>410000293</v>
      </c>
      <c r="E655">
        <v>410000491</v>
      </c>
      <c r="F655" t="s">
        <v>7207</v>
      </c>
      <c r="G655" t="s">
        <v>6599</v>
      </c>
      <c r="H655" t="s">
        <v>6639</v>
      </c>
      <c r="I655" t="s">
        <v>6408</v>
      </c>
    </row>
    <row r="656" spans="1:9">
      <c r="A656" t="s">
        <v>6629</v>
      </c>
      <c r="B656" t="s">
        <v>7684</v>
      </c>
      <c r="C656" t="s">
        <v>9701</v>
      </c>
      <c r="D656">
        <v>450018528</v>
      </c>
      <c r="E656">
        <v>370001638</v>
      </c>
      <c r="F656" t="s">
        <v>7205</v>
      </c>
      <c r="G656" t="s">
        <v>6599</v>
      </c>
      <c r="H656" t="s">
        <v>8369</v>
      </c>
      <c r="I656" t="s">
        <v>6408</v>
      </c>
    </row>
    <row r="657" spans="1:9">
      <c r="A657" t="s">
        <v>6629</v>
      </c>
      <c r="B657" t="s">
        <v>7606</v>
      </c>
      <c r="C657" t="s">
        <v>9702</v>
      </c>
      <c r="D657">
        <v>370103673</v>
      </c>
      <c r="E657">
        <v>370001638</v>
      </c>
      <c r="F657" t="s">
        <v>7205</v>
      </c>
      <c r="G657" t="s">
        <v>6599</v>
      </c>
      <c r="H657" t="s">
        <v>8369</v>
      </c>
      <c r="I657" t="s">
        <v>6408</v>
      </c>
    </row>
    <row r="658" spans="1:9">
      <c r="A658" t="s">
        <v>6629</v>
      </c>
      <c r="B658" t="s">
        <v>7418</v>
      </c>
      <c r="C658" t="s">
        <v>9703</v>
      </c>
      <c r="D658">
        <v>280001678</v>
      </c>
      <c r="E658">
        <v>370001638</v>
      </c>
      <c r="F658" t="s">
        <v>7205</v>
      </c>
      <c r="G658" t="s">
        <v>6599</v>
      </c>
      <c r="H658" t="s">
        <v>8369</v>
      </c>
      <c r="I658" t="s">
        <v>6408</v>
      </c>
    </row>
    <row r="659" spans="1:9">
      <c r="A659" t="s">
        <v>6629</v>
      </c>
      <c r="B659" t="s">
        <v>7635</v>
      </c>
      <c r="C659" t="s">
        <v>9704</v>
      </c>
      <c r="D659">
        <v>410004998</v>
      </c>
      <c r="E659">
        <v>410000871</v>
      </c>
      <c r="F659" t="s">
        <v>7207</v>
      </c>
      <c r="G659" t="s">
        <v>6715</v>
      </c>
      <c r="H659" t="s">
        <v>6639</v>
      </c>
      <c r="I659" t="s">
        <v>6408</v>
      </c>
    </row>
    <row r="660" spans="1:9">
      <c r="A660" t="s">
        <v>6629</v>
      </c>
      <c r="B660" t="s">
        <v>7230</v>
      </c>
      <c r="C660" t="s">
        <v>8714</v>
      </c>
      <c r="D660" t="s">
        <v>6598</v>
      </c>
      <c r="E660">
        <v>450001201</v>
      </c>
      <c r="F660" t="s">
        <v>7205</v>
      </c>
      <c r="G660" t="s">
        <v>7086</v>
      </c>
      <c r="H660" t="s">
        <v>8367</v>
      </c>
      <c r="I660" t="s">
        <v>6408</v>
      </c>
    </row>
    <row r="661" spans="1:9">
      <c r="A661" t="s">
        <v>6629</v>
      </c>
      <c r="B661" t="s">
        <v>7597</v>
      </c>
      <c r="C661" t="s">
        <v>9705</v>
      </c>
      <c r="D661">
        <v>370000150</v>
      </c>
      <c r="E661">
        <v>370000333</v>
      </c>
      <c r="F661" t="s">
        <v>7207</v>
      </c>
      <c r="G661" t="s">
        <v>6599</v>
      </c>
      <c r="H661" t="s">
        <v>6639</v>
      </c>
      <c r="I661" t="s">
        <v>6408</v>
      </c>
    </row>
    <row r="662" spans="1:9">
      <c r="A662" t="s">
        <v>6629</v>
      </c>
      <c r="B662" t="s">
        <v>5768</v>
      </c>
      <c r="C662" t="s">
        <v>9706</v>
      </c>
      <c r="D662">
        <v>450018924</v>
      </c>
      <c r="E662">
        <v>450015409</v>
      </c>
      <c r="F662" t="s">
        <v>7207</v>
      </c>
      <c r="G662" t="s">
        <v>6599</v>
      </c>
      <c r="H662" t="s">
        <v>6639</v>
      </c>
      <c r="I662" t="s">
        <v>6408</v>
      </c>
    </row>
    <row r="663" spans="1:9">
      <c r="A663" t="s">
        <v>6629</v>
      </c>
      <c r="B663" t="s">
        <v>7420</v>
      </c>
      <c r="C663" t="s">
        <v>9707</v>
      </c>
      <c r="D663">
        <v>280505777</v>
      </c>
      <c r="E663">
        <v>280001199</v>
      </c>
      <c r="F663" t="s">
        <v>7207</v>
      </c>
      <c r="G663" t="s">
        <v>6715</v>
      </c>
      <c r="H663" t="s">
        <v>6639</v>
      </c>
      <c r="I663" t="s">
        <v>6408</v>
      </c>
    </row>
    <row r="664" spans="1:9">
      <c r="A664" t="s">
        <v>6629</v>
      </c>
      <c r="B664" t="s">
        <v>7676</v>
      </c>
      <c r="C664" t="s">
        <v>9708</v>
      </c>
      <c r="D664">
        <v>450000286</v>
      </c>
      <c r="E664">
        <v>920030897</v>
      </c>
      <c r="F664" t="s">
        <v>7207</v>
      </c>
      <c r="G664" t="s">
        <v>6627</v>
      </c>
      <c r="H664" t="s">
        <v>6639</v>
      </c>
      <c r="I664" t="s">
        <v>6408</v>
      </c>
    </row>
    <row r="665" spans="1:9">
      <c r="A665" t="s">
        <v>6629</v>
      </c>
      <c r="B665" t="s">
        <v>7679</v>
      </c>
      <c r="C665" t="s">
        <v>9709</v>
      </c>
      <c r="D665">
        <v>450000526</v>
      </c>
      <c r="E665">
        <v>930019484</v>
      </c>
      <c r="F665" t="s">
        <v>7205</v>
      </c>
      <c r="G665" t="s">
        <v>6599</v>
      </c>
      <c r="H665" t="s">
        <v>8367</v>
      </c>
      <c r="I665" t="s">
        <v>6408</v>
      </c>
    </row>
    <row r="666" spans="1:9">
      <c r="A666" t="s">
        <v>6629</v>
      </c>
      <c r="B666" t="s">
        <v>7638</v>
      </c>
      <c r="C666" t="s">
        <v>8715</v>
      </c>
      <c r="D666" t="s">
        <v>6598</v>
      </c>
      <c r="E666">
        <v>920033628</v>
      </c>
      <c r="F666" t="s">
        <v>7207</v>
      </c>
      <c r="G666" t="s">
        <v>6599</v>
      </c>
      <c r="H666" t="s">
        <v>6639</v>
      </c>
      <c r="I666" t="s">
        <v>6408</v>
      </c>
    </row>
    <row r="667" spans="1:9">
      <c r="A667" t="s">
        <v>6629</v>
      </c>
      <c r="B667" t="s">
        <v>7417</v>
      </c>
      <c r="C667" t="s">
        <v>9710</v>
      </c>
      <c r="D667" t="s">
        <v>6598</v>
      </c>
      <c r="E667">
        <v>280000852</v>
      </c>
      <c r="F667" t="s">
        <v>7207</v>
      </c>
      <c r="G667" t="s">
        <v>6599</v>
      </c>
      <c r="H667" t="s">
        <v>8367</v>
      </c>
      <c r="I667" t="s">
        <v>6408</v>
      </c>
    </row>
    <row r="668" spans="1:9">
      <c r="A668" t="s">
        <v>6629</v>
      </c>
      <c r="B668" t="s">
        <v>6246</v>
      </c>
      <c r="C668" t="s">
        <v>9711</v>
      </c>
      <c r="D668">
        <v>410005284</v>
      </c>
      <c r="E668">
        <v>410000947</v>
      </c>
      <c r="F668" t="s">
        <v>7207</v>
      </c>
      <c r="G668" t="s">
        <v>6599</v>
      </c>
      <c r="H668" t="s">
        <v>6639</v>
      </c>
      <c r="I668" t="s">
        <v>6408</v>
      </c>
    </row>
    <row r="669" spans="1:9">
      <c r="A669" t="s">
        <v>6629</v>
      </c>
      <c r="B669" t="s">
        <v>7598</v>
      </c>
      <c r="C669" t="s">
        <v>9712</v>
      </c>
      <c r="D669">
        <v>370000184</v>
      </c>
      <c r="E669">
        <v>940805963</v>
      </c>
      <c r="F669" t="s">
        <v>7205</v>
      </c>
      <c r="G669" t="s">
        <v>6670</v>
      </c>
      <c r="H669" t="s">
        <v>8367</v>
      </c>
      <c r="I669" t="s">
        <v>6408</v>
      </c>
    </row>
    <row r="670" spans="1:9">
      <c r="A670" t="s">
        <v>6629</v>
      </c>
      <c r="B670" t="s">
        <v>7678</v>
      </c>
      <c r="C670" t="s">
        <v>9713</v>
      </c>
      <c r="D670">
        <v>450000336</v>
      </c>
      <c r="E670">
        <v>450000179</v>
      </c>
      <c r="F670" t="s">
        <v>7205</v>
      </c>
      <c r="G670" t="s">
        <v>6670</v>
      </c>
      <c r="H670" t="s">
        <v>8367</v>
      </c>
      <c r="I670" t="s">
        <v>6408</v>
      </c>
    </row>
    <row r="671" spans="1:9">
      <c r="A671" t="s">
        <v>6629</v>
      </c>
      <c r="B671" t="s">
        <v>5848</v>
      </c>
      <c r="C671" t="s">
        <v>9714</v>
      </c>
      <c r="D671">
        <v>370000143</v>
      </c>
      <c r="E671">
        <v>370000291</v>
      </c>
      <c r="F671" t="s">
        <v>7207</v>
      </c>
      <c r="G671" t="s">
        <v>6599</v>
      </c>
      <c r="H671" t="s">
        <v>6639</v>
      </c>
      <c r="I671" t="s">
        <v>6408</v>
      </c>
    </row>
    <row r="672" spans="1:9">
      <c r="A672" t="s">
        <v>6629</v>
      </c>
      <c r="B672" t="s">
        <v>5734</v>
      </c>
      <c r="C672" t="s">
        <v>9715</v>
      </c>
      <c r="D672">
        <v>180000382</v>
      </c>
      <c r="E672">
        <v>180008518</v>
      </c>
      <c r="F672" t="s">
        <v>7207</v>
      </c>
      <c r="G672" t="s">
        <v>6599</v>
      </c>
      <c r="H672" t="s">
        <v>6639</v>
      </c>
      <c r="I672" t="s">
        <v>6408</v>
      </c>
    </row>
    <row r="673" spans="1:9">
      <c r="A673" t="s">
        <v>6629</v>
      </c>
      <c r="B673" t="s">
        <v>7371</v>
      </c>
      <c r="C673" t="s">
        <v>9716</v>
      </c>
      <c r="D673">
        <v>180008278</v>
      </c>
      <c r="E673">
        <v>750056335</v>
      </c>
      <c r="F673" t="s">
        <v>7207</v>
      </c>
      <c r="G673" t="s">
        <v>6599</v>
      </c>
      <c r="H673" t="s">
        <v>6639</v>
      </c>
      <c r="I673" t="s">
        <v>6408</v>
      </c>
    </row>
    <row r="674" spans="1:9">
      <c r="A674" t="s">
        <v>6629</v>
      </c>
      <c r="B674" t="s">
        <v>4854</v>
      </c>
      <c r="C674" t="s">
        <v>9717</v>
      </c>
      <c r="D674">
        <v>370100539</v>
      </c>
      <c r="E674">
        <v>370100935</v>
      </c>
      <c r="F674" t="s">
        <v>7205</v>
      </c>
      <c r="G674" t="s">
        <v>6599</v>
      </c>
      <c r="H674" t="s">
        <v>8367</v>
      </c>
      <c r="I674" t="s">
        <v>6408</v>
      </c>
    </row>
    <row r="675" spans="1:9">
      <c r="A675" t="s">
        <v>6629</v>
      </c>
      <c r="B675" t="s">
        <v>7674</v>
      </c>
      <c r="C675" t="s">
        <v>9718</v>
      </c>
      <c r="D675">
        <v>450000245</v>
      </c>
      <c r="E675">
        <v>450000542</v>
      </c>
      <c r="F675" t="s">
        <v>7207</v>
      </c>
      <c r="G675" t="s">
        <v>6715</v>
      </c>
      <c r="H675" t="s">
        <v>6639</v>
      </c>
      <c r="I675" t="s">
        <v>6408</v>
      </c>
    </row>
    <row r="676" spans="1:9">
      <c r="A676" t="s">
        <v>6629</v>
      </c>
      <c r="B676" t="s">
        <v>7416</v>
      </c>
      <c r="C676" t="s">
        <v>9719</v>
      </c>
      <c r="D676">
        <v>280000449</v>
      </c>
      <c r="E676">
        <v>920030269</v>
      </c>
      <c r="F676" t="s">
        <v>7207</v>
      </c>
      <c r="G676" t="s">
        <v>6627</v>
      </c>
      <c r="H676" t="s">
        <v>6639</v>
      </c>
      <c r="I676" t="s">
        <v>6408</v>
      </c>
    </row>
    <row r="677" spans="1:9">
      <c r="A677" t="s">
        <v>6629</v>
      </c>
      <c r="B677" t="s">
        <v>7421</v>
      </c>
      <c r="C677" t="s">
        <v>9720</v>
      </c>
      <c r="D677">
        <v>280506015</v>
      </c>
      <c r="E677">
        <v>280001264</v>
      </c>
      <c r="F677" t="s">
        <v>7207</v>
      </c>
      <c r="G677" t="s">
        <v>6670</v>
      </c>
      <c r="H677" t="s">
        <v>6639</v>
      </c>
      <c r="I677" t="s">
        <v>6408</v>
      </c>
    </row>
    <row r="678" spans="1:9">
      <c r="A678" t="s">
        <v>6629</v>
      </c>
      <c r="B678" t="s">
        <v>7605</v>
      </c>
      <c r="C678" t="s">
        <v>9721</v>
      </c>
      <c r="D678" t="s">
        <v>8409</v>
      </c>
      <c r="E678" t="s">
        <v>8409</v>
      </c>
      <c r="F678" t="s">
        <v>7207</v>
      </c>
      <c r="G678" t="s">
        <v>6599</v>
      </c>
      <c r="H678" t="s">
        <v>6639</v>
      </c>
      <c r="I678" t="s">
        <v>6408</v>
      </c>
    </row>
    <row r="679" spans="1:9">
      <c r="A679" t="s">
        <v>6629</v>
      </c>
      <c r="B679" t="s">
        <v>7601</v>
      </c>
      <c r="C679" t="s">
        <v>9696</v>
      </c>
      <c r="D679">
        <v>370000374</v>
      </c>
      <c r="E679">
        <v>750721334</v>
      </c>
      <c r="F679" t="s">
        <v>7205</v>
      </c>
      <c r="G679" t="s">
        <v>6627</v>
      </c>
      <c r="H679" t="s">
        <v>8434</v>
      </c>
      <c r="I679" t="s">
        <v>6408</v>
      </c>
    </row>
    <row r="680" spans="1:9">
      <c r="A680" t="s">
        <v>6629</v>
      </c>
      <c r="B680" t="s">
        <v>7637</v>
      </c>
      <c r="C680" t="s">
        <v>9686</v>
      </c>
      <c r="D680">
        <v>410005391</v>
      </c>
      <c r="E680">
        <v>410000905</v>
      </c>
      <c r="F680" t="s">
        <v>7205</v>
      </c>
      <c r="G680" t="s">
        <v>7086</v>
      </c>
      <c r="H680" t="s">
        <v>8367</v>
      </c>
      <c r="I680" t="s">
        <v>6408</v>
      </c>
    </row>
    <row r="681" spans="1:9">
      <c r="A681" t="s">
        <v>6629</v>
      </c>
      <c r="B681" t="s">
        <v>7675</v>
      </c>
      <c r="C681" t="s">
        <v>9673</v>
      </c>
      <c r="D681">
        <v>450000252</v>
      </c>
      <c r="E681">
        <v>450000559</v>
      </c>
      <c r="F681" t="s">
        <v>7207</v>
      </c>
      <c r="G681" t="s">
        <v>6599</v>
      </c>
      <c r="H681" t="s">
        <v>6639</v>
      </c>
      <c r="I681" t="s">
        <v>6408</v>
      </c>
    </row>
    <row r="682" spans="1:9">
      <c r="A682" t="s">
        <v>6629</v>
      </c>
      <c r="B682" t="s">
        <v>7414</v>
      </c>
      <c r="C682" t="s">
        <v>9688</v>
      </c>
      <c r="D682">
        <v>280000266</v>
      </c>
      <c r="E682">
        <v>450018106</v>
      </c>
      <c r="F682" t="s">
        <v>7207</v>
      </c>
      <c r="G682" t="s">
        <v>7086</v>
      </c>
      <c r="H682" t="s">
        <v>8367</v>
      </c>
      <c r="I682" t="s">
        <v>6408</v>
      </c>
    </row>
    <row r="683" spans="1:9">
      <c r="A683" t="s">
        <v>6629</v>
      </c>
      <c r="B683" t="s">
        <v>6294</v>
      </c>
      <c r="C683" t="s">
        <v>9690</v>
      </c>
      <c r="D683">
        <v>450002456</v>
      </c>
      <c r="E683">
        <v>450018106</v>
      </c>
      <c r="F683" t="s">
        <v>7207</v>
      </c>
      <c r="G683" t="s">
        <v>7086</v>
      </c>
      <c r="H683" t="s">
        <v>8367</v>
      </c>
      <c r="I683" t="s">
        <v>6408</v>
      </c>
    </row>
    <row r="684" spans="1:9">
      <c r="A684" t="s">
        <v>6629</v>
      </c>
      <c r="B684" t="s">
        <v>7599</v>
      </c>
      <c r="C684" t="s">
        <v>9689</v>
      </c>
      <c r="D684">
        <v>370000218</v>
      </c>
      <c r="E684">
        <v>450018106</v>
      </c>
      <c r="F684" t="s">
        <v>7207</v>
      </c>
      <c r="G684" t="s">
        <v>7086</v>
      </c>
      <c r="H684" t="s">
        <v>8367</v>
      </c>
      <c r="I684" t="s">
        <v>6408</v>
      </c>
    </row>
    <row r="685" spans="1:9">
      <c r="A685" t="s">
        <v>6629</v>
      </c>
      <c r="B685" t="s">
        <v>7370</v>
      </c>
      <c r="C685" t="s">
        <v>9691</v>
      </c>
      <c r="D685">
        <v>180000598</v>
      </c>
      <c r="E685">
        <v>180000887</v>
      </c>
      <c r="F685" t="s">
        <v>7207</v>
      </c>
      <c r="G685" t="s">
        <v>7086</v>
      </c>
      <c r="H685" t="s">
        <v>6639</v>
      </c>
      <c r="I685" t="s">
        <v>6408</v>
      </c>
    </row>
    <row r="686" spans="1:9">
      <c r="A686" t="s">
        <v>6629</v>
      </c>
      <c r="B686" t="s">
        <v>4584</v>
      </c>
      <c r="C686" t="s">
        <v>9684</v>
      </c>
      <c r="D686">
        <v>180004145</v>
      </c>
      <c r="E686">
        <v>180000887</v>
      </c>
      <c r="F686" t="s">
        <v>7207</v>
      </c>
      <c r="G686" t="s">
        <v>7086</v>
      </c>
      <c r="H686" t="s">
        <v>6639</v>
      </c>
      <c r="I686" t="s">
        <v>6408</v>
      </c>
    </row>
    <row r="687" spans="1:9">
      <c r="A687" t="s">
        <v>6629</v>
      </c>
      <c r="B687" t="s">
        <v>7600</v>
      </c>
      <c r="C687" t="s">
        <v>9680</v>
      </c>
      <c r="D687">
        <v>370000341</v>
      </c>
      <c r="E687">
        <v>750721391</v>
      </c>
      <c r="F687" t="s">
        <v>7205</v>
      </c>
      <c r="G687" t="s">
        <v>7086</v>
      </c>
      <c r="H687" t="s">
        <v>8367</v>
      </c>
      <c r="I687" t="s">
        <v>6408</v>
      </c>
    </row>
    <row r="688" spans="1:9">
      <c r="A688" t="s">
        <v>6629</v>
      </c>
      <c r="B688" t="s">
        <v>7634</v>
      </c>
      <c r="C688" t="s">
        <v>9675</v>
      </c>
      <c r="D688">
        <v>410000442</v>
      </c>
      <c r="E688">
        <v>750005068</v>
      </c>
      <c r="F688" t="s">
        <v>7205</v>
      </c>
      <c r="G688" t="s">
        <v>7086</v>
      </c>
      <c r="H688" t="s">
        <v>8367</v>
      </c>
      <c r="I688" t="s">
        <v>6408</v>
      </c>
    </row>
    <row r="689" spans="1:9">
      <c r="A689" t="s">
        <v>6629</v>
      </c>
      <c r="B689" t="s">
        <v>7415</v>
      </c>
      <c r="C689" t="s">
        <v>9683</v>
      </c>
      <c r="D689">
        <v>280000431</v>
      </c>
      <c r="E689">
        <v>310021167</v>
      </c>
      <c r="F689" t="s">
        <v>7207</v>
      </c>
      <c r="G689" t="s">
        <v>7086</v>
      </c>
      <c r="H689" t="s">
        <v>6639</v>
      </c>
      <c r="I689" t="s">
        <v>6408</v>
      </c>
    </row>
    <row r="690" spans="1:9">
      <c r="A690" t="s">
        <v>6629</v>
      </c>
      <c r="B690" t="s">
        <v>7680</v>
      </c>
      <c r="C690" t="s">
        <v>9670</v>
      </c>
      <c r="D690">
        <v>450010079</v>
      </c>
      <c r="E690">
        <v>450000195</v>
      </c>
      <c r="F690" t="s">
        <v>7207</v>
      </c>
      <c r="G690" t="s">
        <v>7086</v>
      </c>
      <c r="H690" t="s">
        <v>6639</v>
      </c>
      <c r="I690" t="s">
        <v>6408</v>
      </c>
    </row>
    <row r="691" spans="1:9">
      <c r="A691" t="s">
        <v>6629</v>
      </c>
      <c r="B691" t="s">
        <v>7677</v>
      </c>
      <c r="C691" t="s">
        <v>9671</v>
      </c>
      <c r="D691">
        <v>450000294</v>
      </c>
      <c r="E691">
        <v>450000591</v>
      </c>
      <c r="F691" t="s">
        <v>7207</v>
      </c>
      <c r="G691" t="s">
        <v>7086</v>
      </c>
      <c r="H691" t="s">
        <v>6639</v>
      </c>
      <c r="I691" t="s">
        <v>6408</v>
      </c>
    </row>
    <row r="692" spans="1:9">
      <c r="A692" t="s">
        <v>6629</v>
      </c>
      <c r="B692" t="s">
        <v>7592</v>
      </c>
      <c r="C692" t="s">
        <v>9687</v>
      </c>
      <c r="D692">
        <v>360000129</v>
      </c>
      <c r="E692">
        <v>360000269</v>
      </c>
      <c r="F692" t="s">
        <v>7207</v>
      </c>
      <c r="G692" t="s">
        <v>7086</v>
      </c>
      <c r="H692" t="s">
        <v>6639</v>
      </c>
      <c r="I692" t="s">
        <v>6408</v>
      </c>
    </row>
    <row r="693" spans="1:9">
      <c r="A693" t="s">
        <v>6629</v>
      </c>
      <c r="B693" t="s">
        <v>7631</v>
      </c>
      <c r="C693" t="s">
        <v>9676</v>
      </c>
      <c r="D693">
        <v>410000202</v>
      </c>
      <c r="E693">
        <v>410000319</v>
      </c>
      <c r="F693" t="s">
        <v>7207</v>
      </c>
      <c r="G693" t="s">
        <v>7086</v>
      </c>
      <c r="H693" t="s">
        <v>6639</v>
      </c>
      <c r="I693" t="s">
        <v>6408</v>
      </c>
    </row>
    <row r="694" spans="1:9">
      <c r="A694" t="s">
        <v>6629</v>
      </c>
      <c r="B694" t="s">
        <v>9697</v>
      </c>
      <c r="C694">
        <v>920040862</v>
      </c>
      <c r="D694">
        <v>360002133</v>
      </c>
      <c r="E694">
        <v>920040862</v>
      </c>
      <c r="F694" t="s">
        <v>6803</v>
      </c>
      <c r="G694" t="s">
        <v>6599</v>
      </c>
      <c r="H694" t="s">
        <v>8367</v>
      </c>
      <c r="I694" t="s">
        <v>6408</v>
      </c>
    </row>
    <row r="695" spans="1:9">
      <c r="A695" t="s">
        <v>6629</v>
      </c>
      <c r="B695" t="s">
        <v>7604</v>
      </c>
      <c r="C695" t="s">
        <v>9677</v>
      </c>
      <c r="D695">
        <v>370009938</v>
      </c>
      <c r="E695">
        <v>440052041</v>
      </c>
      <c r="F695" t="s">
        <v>7207</v>
      </c>
      <c r="G695" t="s">
        <v>7086</v>
      </c>
      <c r="H695" t="s">
        <v>9678</v>
      </c>
      <c r="I695" t="s">
        <v>6408</v>
      </c>
    </row>
    <row r="696" spans="1:9">
      <c r="A696" t="s">
        <v>6629</v>
      </c>
      <c r="B696" t="s">
        <v>7636</v>
      </c>
      <c r="C696" t="s">
        <v>9679</v>
      </c>
      <c r="D696">
        <v>410005003</v>
      </c>
      <c r="E696">
        <v>440052041</v>
      </c>
      <c r="F696" t="s">
        <v>7207</v>
      </c>
      <c r="G696" t="s">
        <v>7086</v>
      </c>
      <c r="H696" t="s">
        <v>8368</v>
      </c>
      <c r="I696" t="s">
        <v>6408</v>
      </c>
    </row>
    <row r="697" spans="1:9">
      <c r="A697" t="s">
        <v>6629</v>
      </c>
      <c r="B697" t="s">
        <v>7685</v>
      </c>
      <c r="C697" t="s">
        <v>9669</v>
      </c>
      <c r="D697">
        <v>450018536</v>
      </c>
      <c r="E697">
        <v>440052041</v>
      </c>
      <c r="F697" t="s">
        <v>7207</v>
      </c>
      <c r="G697" t="s">
        <v>7086</v>
      </c>
      <c r="H697" t="s">
        <v>8368</v>
      </c>
      <c r="I697" t="s">
        <v>6408</v>
      </c>
    </row>
    <row r="698" spans="1:9">
      <c r="A698" t="s">
        <v>6629</v>
      </c>
      <c r="B698" t="s">
        <v>7419</v>
      </c>
      <c r="C698" t="s">
        <v>9667</v>
      </c>
      <c r="D698">
        <v>280505223</v>
      </c>
      <c r="E698">
        <v>440052041</v>
      </c>
      <c r="F698" t="s">
        <v>7207</v>
      </c>
      <c r="G698" t="s">
        <v>7086</v>
      </c>
      <c r="H698" t="s">
        <v>6639</v>
      </c>
      <c r="I698" t="s">
        <v>6408</v>
      </c>
    </row>
    <row r="699" spans="1:9">
      <c r="A699" t="s">
        <v>6629</v>
      </c>
      <c r="B699" t="s">
        <v>7633</v>
      </c>
      <c r="C699" t="s">
        <v>9668</v>
      </c>
      <c r="D699">
        <v>410000418</v>
      </c>
      <c r="E699">
        <v>440052041</v>
      </c>
      <c r="F699" t="s">
        <v>7207</v>
      </c>
      <c r="G699" t="s">
        <v>7086</v>
      </c>
      <c r="H699" t="s">
        <v>6639</v>
      </c>
      <c r="I699" t="s">
        <v>6408</v>
      </c>
    </row>
    <row r="700" spans="1:9">
      <c r="A700" t="s">
        <v>6629</v>
      </c>
      <c r="B700" t="s">
        <v>7594</v>
      </c>
      <c r="C700" t="s">
        <v>9699</v>
      </c>
      <c r="D700">
        <v>360002232</v>
      </c>
      <c r="E700">
        <v>360000541</v>
      </c>
      <c r="F700" t="s">
        <v>7207</v>
      </c>
      <c r="G700" t="s">
        <v>6599</v>
      </c>
      <c r="H700" t="s">
        <v>6639</v>
      </c>
      <c r="I700" t="s">
        <v>6408</v>
      </c>
    </row>
    <row r="701" spans="1:9">
      <c r="A701" t="s">
        <v>6629</v>
      </c>
      <c r="B701" t="s">
        <v>5156</v>
      </c>
      <c r="C701" t="s">
        <v>9700</v>
      </c>
      <c r="D701">
        <v>410000293</v>
      </c>
      <c r="E701">
        <v>410000491</v>
      </c>
      <c r="F701" t="s">
        <v>7207</v>
      </c>
      <c r="G701" t="s">
        <v>6599</v>
      </c>
      <c r="H701" t="s">
        <v>6639</v>
      </c>
      <c r="I701" t="s">
        <v>6408</v>
      </c>
    </row>
    <row r="702" spans="1:9">
      <c r="A702" t="s">
        <v>6629</v>
      </c>
      <c r="B702" t="s">
        <v>3258</v>
      </c>
      <c r="C702" t="s">
        <v>9672</v>
      </c>
      <c r="D702">
        <v>410000277</v>
      </c>
      <c r="E702">
        <v>410000467</v>
      </c>
      <c r="F702" t="s">
        <v>7207</v>
      </c>
      <c r="G702" t="s">
        <v>6599</v>
      </c>
      <c r="H702" t="s">
        <v>6639</v>
      </c>
      <c r="I702" t="s">
        <v>6408</v>
      </c>
    </row>
    <row r="703" spans="1:9">
      <c r="A703" t="s">
        <v>6629</v>
      </c>
      <c r="B703" t="s">
        <v>7684</v>
      </c>
      <c r="C703" t="s">
        <v>9701</v>
      </c>
      <c r="D703">
        <v>450018528</v>
      </c>
      <c r="E703">
        <v>370001638</v>
      </c>
      <c r="F703" t="s">
        <v>7205</v>
      </c>
      <c r="G703" t="s">
        <v>6599</v>
      </c>
      <c r="H703" t="s">
        <v>8369</v>
      </c>
      <c r="I703" t="s">
        <v>6408</v>
      </c>
    </row>
    <row r="704" spans="1:9">
      <c r="A704" t="s">
        <v>6629</v>
      </c>
      <c r="B704" t="s">
        <v>7606</v>
      </c>
      <c r="C704" t="s">
        <v>9702</v>
      </c>
      <c r="D704">
        <v>370103673</v>
      </c>
      <c r="E704">
        <v>370001638</v>
      </c>
      <c r="F704" t="s">
        <v>7205</v>
      </c>
      <c r="G704" t="s">
        <v>6599</v>
      </c>
      <c r="H704" t="s">
        <v>8369</v>
      </c>
      <c r="I704" t="s">
        <v>6408</v>
      </c>
    </row>
    <row r="705" spans="1:9">
      <c r="A705" t="s">
        <v>6629</v>
      </c>
      <c r="B705" t="s">
        <v>7595</v>
      </c>
      <c r="C705" t="s">
        <v>9674</v>
      </c>
      <c r="D705">
        <v>370000093</v>
      </c>
      <c r="E705">
        <v>370013468</v>
      </c>
      <c r="F705" t="s">
        <v>7207</v>
      </c>
      <c r="G705" t="s">
        <v>7086</v>
      </c>
      <c r="H705" t="s">
        <v>6639</v>
      </c>
      <c r="I705" t="s">
        <v>6408</v>
      </c>
    </row>
    <row r="706" spans="1:9">
      <c r="A706" t="s">
        <v>6629</v>
      </c>
      <c r="B706" t="s">
        <v>7418</v>
      </c>
      <c r="C706" t="s">
        <v>9703</v>
      </c>
      <c r="D706">
        <v>280001678</v>
      </c>
      <c r="E706">
        <v>370001638</v>
      </c>
      <c r="F706" t="s">
        <v>7205</v>
      </c>
      <c r="G706" t="s">
        <v>6599</v>
      </c>
      <c r="H706" t="s">
        <v>8369</v>
      </c>
      <c r="I706" t="s">
        <v>6408</v>
      </c>
    </row>
    <row r="707" spans="1:9">
      <c r="A707" t="s">
        <v>6629</v>
      </c>
      <c r="B707" t="s">
        <v>7602</v>
      </c>
      <c r="C707" t="s">
        <v>9693</v>
      </c>
      <c r="D707" t="s">
        <v>6598</v>
      </c>
      <c r="E707">
        <v>370001067</v>
      </c>
      <c r="F707" t="s">
        <v>7205</v>
      </c>
      <c r="G707" t="s">
        <v>7086</v>
      </c>
      <c r="H707" t="s">
        <v>8367</v>
      </c>
      <c r="I707" t="s">
        <v>6408</v>
      </c>
    </row>
    <row r="708" spans="1:9">
      <c r="A708" t="s">
        <v>6629</v>
      </c>
      <c r="B708" t="s">
        <v>7682</v>
      </c>
      <c r="C708" t="s">
        <v>9692</v>
      </c>
      <c r="D708">
        <v>450013081</v>
      </c>
      <c r="E708">
        <v>450001490</v>
      </c>
      <c r="F708" t="s">
        <v>7207</v>
      </c>
      <c r="G708" t="s">
        <v>7086</v>
      </c>
      <c r="H708" t="s">
        <v>6639</v>
      </c>
      <c r="I708" t="s">
        <v>6408</v>
      </c>
    </row>
    <row r="709" spans="1:9">
      <c r="A709" t="s">
        <v>6629</v>
      </c>
      <c r="B709" t="s">
        <v>7596</v>
      </c>
      <c r="C709" t="s">
        <v>9685</v>
      </c>
      <c r="D709">
        <v>370000127</v>
      </c>
      <c r="E709">
        <v>370000259</v>
      </c>
      <c r="F709" t="s">
        <v>7207</v>
      </c>
      <c r="G709" t="s">
        <v>7086</v>
      </c>
      <c r="H709" t="s">
        <v>6639</v>
      </c>
      <c r="I709" t="s">
        <v>6408</v>
      </c>
    </row>
    <row r="710" spans="1:9">
      <c r="A710" t="s">
        <v>6629</v>
      </c>
      <c r="B710" t="s">
        <v>7635</v>
      </c>
      <c r="C710" t="s">
        <v>9704</v>
      </c>
      <c r="D710">
        <v>410004998</v>
      </c>
      <c r="E710">
        <v>410000871</v>
      </c>
      <c r="F710" t="s">
        <v>7207</v>
      </c>
      <c r="G710" t="s">
        <v>8548</v>
      </c>
      <c r="H710" t="s">
        <v>6639</v>
      </c>
      <c r="I710" t="s">
        <v>6408</v>
      </c>
    </row>
    <row r="711" spans="1:9">
      <c r="A711" t="s">
        <v>6629</v>
      </c>
      <c r="B711" t="s">
        <v>7597</v>
      </c>
      <c r="C711" t="s">
        <v>9705</v>
      </c>
      <c r="D711">
        <v>370000150</v>
      </c>
      <c r="E711">
        <v>370000333</v>
      </c>
      <c r="F711" t="s">
        <v>7207</v>
      </c>
      <c r="G711" t="s">
        <v>6599</v>
      </c>
      <c r="H711" t="s">
        <v>6639</v>
      </c>
      <c r="I711" t="s">
        <v>6408</v>
      </c>
    </row>
    <row r="712" spans="1:9">
      <c r="A712" t="s">
        <v>6629</v>
      </c>
      <c r="B712" t="s">
        <v>5768</v>
      </c>
      <c r="C712" t="s">
        <v>9706</v>
      </c>
      <c r="D712">
        <v>450018924</v>
      </c>
      <c r="E712">
        <v>450015409</v>
      </c>
      <c r="F712" t="s">
        <v>7207</v>
      </c>
      <c r="G712" t="s">
        <v>6599</v>
      </c>
      <c r="H712" t="s">
        <v>6639</v>
      </c>
      <c r="I712" t="s">
        <v>6408</v>
      </c>
    </row>
    <row r="713" spans="1:9">
      <c r="A713" t="s">
        <v>6629</v>
      </c>
      <c r="B713" t="s">
        <v>7632</v>
      </c>
      <c r="C713" t="s">
        <v>9695</v>
      </c>
      <c r="D713">
        <v>410000285</v>
      </c>
      <c r="E713">
        <v>410000475</v>
      </c>
      <c r="F713" t="s">
        <v>7207</v>
      </c>
      <c r="G713" t="s">
        <v>7086</v>
      </c>
      <c r="H713" t="s">
        <v>6639</v>
      </c>
      <c r="I713" t="s">
        <v>6408</v>
      </c>
    </row>
    <row r="714" spans="1:9">
      <c r="A714" t="s">
        <v>6629</v>
      </c>
      <c r="B714" t="s">
        <v>7681</v>
      </c>
      <c r="C714" t="s">
        <v>9694</v>
      </c>
      <c r="D714">
        <v>450012968</v>
      </c>
      <c r="E714">
        <v>450001474</v>
      </c>
      <c r="F714" t="s">
        <v>7207</v>
      </c>
      <c r="G714" t="s">
        <v>7086</v>
      </c>
      <c r="H714" t="s">
        <v>6639</v>
      </c>
      <c r="I714" t="s">
        <v>6408</v>
      </c>
    </row>
    <row r="715" spans="1:9">
      <c r="A715" t="s">
        <v>6629</v>
      </c>
      <c r="B715" t="s">
        <v>7420</v>
      </c>
      <c r="C715" t="s">
        <v>9707</v>
      </c>
      <c r="D715">
        <v>280505777</v>
      </c>
      <c r="E715">
        <v>280001199</v>
      </c>
      <c r="F715" t="s">
        <v>7207</v>
      </c>
      <c r="G715" t="s">
        <v>8548</v>
      </c>
      <c r="H715" t="s">
        <v>6639</v>
      </c>
      <c r="I715" t="s">
        <v>6408</v>
      </c>
    </row>
    <row r="716" spans="1:9">
      <c r="A716" t="s">
        <v>6629</v>
      </c>
      <c r="B716" t="s">
        <v>7676</v>
      </c>
      <c r="C716" t="s">
        <v>9708</v>
      </c>
      <c r="D716">
        <v>450000286</v>
      </c>
      <c r="E716">
        <v>920030897</v>
      </c>
      <c r="F716" t="s">
        <v>7207</v>
      </c>
      <c r="G716" t="s">
        <v>6627</v>
      </c>
      <c r="H716" t="s">
        <v>6639</v>
      </c>
      <c r="I716" t="s">
        <v>6408</v>
      </c>
    </row>
    <row r="717" spans="1:9">
      <c r="A717" t="s">
        <v>6629</v>
      </c>
      <c r="B717" t="s">
        <v>7679</v>
      </c>
      <c r="C717" t="s">
        <v>9709</v>
      </c>
      <c r="D717">
        <v>450000526</v>
      </c>
      <c r="E717">
        <v>930019484</v>
      </c>
      <c r="F717" t="s">
        <v>7205</v>
      </c>
      <c r="G717" t="s">
        <v>6599</v>
      </c>
      <c r="H717" t="s">
        <v>8367</v>
      </c>
      <c r="I717" t="s">
        <v>6408</v>
      </c>
    </row>
    <row r="718" spans="1:9">
      <c r="A718" t="s">
        <v>6629</v>
      </c>
      <c r="B718" t="s">
        <v>7603</v>
      </c>
      <c r="C718" t="s">
        <v>9682</v>
      </c>
      <c r="D718">
        <v>370007569</v>
      </c>
      <c r="E718">
        <v>370007528</v>
      </c>
      <c r="F718" t="s">
        <v>7207</v>
      </c>
      <c r="G718" t="s">
        <v>7086</v>
      </c>
      <c r="H718" t="s">
        <v>6639</v>
      </c>
      <c r="I718" t="s">
        <v>6408</v>
      </c>
    </row>
    <row r="719" spans="1:9">
      <c r="A719" t="s">
        <v>6629</v>
      </c>
      <c r="B719" t="s">
        <v>7417</v>
      </c>
      <c r="C719" t="s">
        <v>9710</v>
      </c>
      <c r="D719" t="s">
        <v>6598</v>
      </c>
      <c r="E719">
        <v>280000852</v>
      </c>
      <c r="F719" t="s">
        <v>7207</v>
      </c>
      <c r="G719" t="s">
        <v>6599</v>
      </c>
      <c r="H719" t="s">
        <v>8367</v>
      </c>
      <c r="I719" t="s">
        <v>6408</v>
      </c>
    </row>
    <row r="720" spans="1:9">
      <c r="A720" t="s">
        <v>6629</v>
      </c>
      <c r="B720" t="s">
        <v>6246</v>
      </c>
      <c r="C720" t="s">
        <v>9711</v>
      </c>
      <c r="D720">
        <v>410005284</v>
      </c>
      <c r="E720">
        <v>410000947</v>
      </c>
      <c r="F720" t="s">
        <v>7207</v>
      </c>
      <c r="G720" t="s">
        <v>6599</v>
      </c>
      <c r="H720" t="s">
        <v>6639</v>
      </c>
      <c r="I720" t="s">
        <v>6408</v>
      </c>
    </row>
    <row r="721" spans="1:9">
      <c r="A721" t="s">
        <v>6629</v>
      </c>
      <c r="B721" t="s">
        <v>7598</v>
      </c>
      <c r="C721" t="s">
        <v>9712</v>
      </c>
      <c r="D721">
        <v>370000184</v>
      </c>
      <c r="E721">
        <v>940805963</v>
      </c>
      <c r="F721" t="s">
        <v>7205</v>
      </c>
      <c r="G721" t="s">
        <v>8547</v>
      </c>
      <c r="H721" t="s">
        <v>8367</v>
      </c>
      <c r="I721" t="s">
        <v>6408</v>
      </c>
    </row>
    <row r="722" spans="1:9">
      <c r="A722" t="s">
        <v>6629</v>
      </c>
      <c r="B722" t="s">
        <v>7678</v>
      </c>
      <c r="C722" t="s">
        <v>9713</v>
      </c>
      <c r="D722">
        <v>450000336</v>
      </c>
      <c r="E722">
        <v>450000179</v>
      </c>
      <c r="F722" t="s">
        <v>7205</v>
      </c>
      <c r="G722" t="s">
        <v>8547</v>
      </c>
      <c r="H722" t="s">
        <v>8367</v>
      </c>
      <c r="I722" t="s">
        <v>6408</v>
      </c>
    </row>
    <row r="723" spans="1:9">
      <c r="A723" t="s">
        <v>6629</v>
      </c>
      <c r="B723" t="s">
        <v>5848</v>
      </c>
      <c r="C723" t="s">
        <v>9714</v>
      </c>
      <c r="D723">
        <v>370000143</v>
      </c>
      <c r="E723">
        <v>370000291</v>
      </c>
      <c r="F723" t="s">
        <v>7207</v>
      </c>
      <c r="G723" t="s">
        <v>6599</v>
      </c>
      <c r="H723" t="s">
        <v>6639</v>
      </c>
      <c r="I723" t="s">
        <v>6408</v>
      </c>
    </row>
    <row r="724" spans="1:9">
      <c r="A724" t="s">
        <v>6629</v>
      </c>
      <c r="B724" t="s">
        <v>5734</v>
      </c>
      <c r="C724" t="s">
        <v>9715</v>
      </c>
      <c r="D724">
        <v>180000382</v>
      </c>
      <c r="E724">
        <v>180008518</v>
      </c>
      <c r="F724" t="s">
        <v>7207</v>
      </c>
      <c r="G724" t="s">
        <v>6599</v>
      </c>
      <c r="H724" t="s">
        <v>6639</v>
      </c>
      <c r="I724" t="s">
        <v>6408</v>
      </c>
    </row>
    <row r="725" spans="1:9">
      <c r="A725" t="s">
        <v>6629</v>
      </c>
      <c r="B725" t="s">
        <v>7371</v>
      </c>
      <c r="C725" t="s">
        <v>9716</v>
      </c>
      <c r="D725">
        <v>180008278</v>
      </c>
      <c r="E725">
        <v>750056335</v>
      </c>
      <c r="F725" t="s">
        <v>7207</v>
      </c>
      <c r="G725" t="s">
        <v>6627</v>
      </c>
      <c r="H725" t="s">
        <v>6639</v>
      </c>
      <c r="I725" t="s">
        <v>6408</v>
      </c>
    </row>
    <row r="726" spans="1:9">
      <c r="A726" t="s">
        <v>6629</v>
      </c>
      <c r="B726" t="s">
        <v>7600</v>
      </c>
      <c r="C726" t="s">
        <v>9680</v>
      </c>
      <c r="D726">
        <v>370000341</v>
      </c>
      <c r="E726">
        <v>750721391</v>
      </c>
      <c r="F726" t="s">
        <v>7205</v>
      </c>
      <c r="G726" t="s">
        <v>8544</v>
      </c>
      <c r="H726" t="s">
        <v>8367</v>
      </c>
      <c r="I726" t="s">
        <v>6408</v>
      </c>
    </row>
    <row r="727" spans="1:9">
      <c r="A727" t="s">
        <v>6629</v>
      </c>
      <c r="B727" t="s">
        <v>4854</v>
      </c>
      <c r="C727" t="s">
        <v>9717</v>
      </c>
      <c r="D727">
        <v>370100539</v>
      </c>
      <c r="E727">
        <v>370100935</v>
      </c>
      <c r="F727" t="s">
        <v>7205</v>
      </c>
      <c r="G727" t="s">
        <v>6599</v>
      </c>
      <c r="H727" t="s">
        <v>8367</v>
      </c>
      <c r="I727" t="s">
        <v>6408</v>
      </c>
    </row>
    <row r="728" spans="1:9">
      <c r="A728" t="s">
        <v>6629</v>
      </c>
      <c r="B728" t="s">
        <v>7674</v>
      </c>
      <c r="C728" t="s">
        <v>9718</v>
      </c>
      <c r="D728">
        <v>450000245</v>
      </c>
      <c r="E728">
        <v>450000542</v>
      </c>
      <c r="F728" t="s">
        <v>7207</v>
      </c>
      <c r="G728" t="s">
        <v>8548</v>
      </c>
      <c r="H728" t="s">
        <v>6639</v>
      </c>
      <c r="I728" t="s">
        <v>6408</v>
      </c>
    </row>
    <row r="729" spans="1:9">
      <c r="A729" t="s">
        <v>6629</v>
      </c>
      <c r="B729" t="s">
        <v>7416</v>
      </c>
      <c r="C729" t="s">
        <v>9719</v>
      </c>
      <c r="D729">
        <v>280000449</v>
      </c>
      <c r="E729">
        <v>920030269</v>
      </c>
      <c r="F729" t="s">
        <v>7207</v>
      </c>
      <c r="G729" t="s">
        <v>6627</v>
      </c>
      <c r="H729" t="s">
        <v>6639</v>
      </c>
      <c r="I729" t="s">
        <v>6408</v>
      </c>
    </row>
    <row r="730" spans="1:9">
      <c r="A730" t="s">
        <v>6629</v>
      </c>
      <c r="B730" t="s">
        <v>7421</v>
      </c>
      <c r="C730" t="s">
        <v>9720</v>
      </c>
      <c r="D730">
        <v>280506015</v>
      </c>
      <c r="E730">
        <v>280001264</v>
      </c>
      <c r="F730" t="s">
        <v>7207</v>
      </c>
      <c r="G730" t="s">
        <v>8547</v>
      </c>
      <c r="H730" t="s">
        <v>6639</v>
      </c>
      <c r="I730" t="s">
        <v>6408</v>
      </c>
    </row>
    <row r="731" spans="1:9">
      <c r="A731" t="s">
        <v>6629</v>
      </c>
      <c r="B731" t="s">
        <v>7605</v>
      </c>
      <c r="C731" t="s">
        <v>9721</v>
      </c>
      <c r="D731" t="s">
        <v>8409</v>
      </c>
      <c r="E731" t="s">
        <v>8409</v>
      </c>
      <c r="F731" t="s">
        <v>7207</v>
      </c>
      <c r="G731" t="s">
        <v>6599</v>
      </c>
      <c r="H731" t="s">
        <v>6639</v>
      </c>
      <c r="I731" t="s">
        <v>6408</v>
      </c>
    </row>
    <row r="732" spans="1:9">
      <c r="A732" t="s">
        <v>6629</v>
      </c>
      <c r="B732" t="s">
        <v>7371</v>
      </c>
      <c r="C732" t="s">
        <v>9716</v>
      </c>
      <c r="D732">
        <v>180008278</v>
      </c>
      <c r="E732">
        <v>750056335</v>
      </c>
      <c r="F732" t="s">
        <v>7207</v>
      </c>
      <c r="G732" t="s">
        <v>7086</v>
      </c>
      <c r="H732" t="s">
        <v>6639</v>
      </c>
      <c r="I732" t="s">
        <v>6408</v>
      </c>
    </row>
    <row r="733" spans="1:9">
      <c r="A733" t="s">
        <v>6596</v>
      </c>
      <c r="B733" t="s">
        <v>7944</v>
      </c>
      <c r="C733" t="s">
        <v>9722</v>
      </c>
      <c r="D733">
        <v>680007648</v>
      </c>
      <c r="E733">
        <v>680007598</v>
      </c>
      <c r="F733" t="s">
        <v>7205</v>
      </c>
      <c r="G733" t="s">
        <v>6670</v>
      </c>
      <c r="H733" t="s">
        <v>9723</v>
      </c>
      <c r="I733" t="s">
        <v>6408</v>
      </c>
    </row>
    <row r="734" spans="1:9">
      <c r="A734" t="s">
        <v>6596</v>
      </c>
      <c r="B734" t="s">
        <v>7721</v>
      </c>
      <c r="C734" t="s">
        <v>9724</v>
      </c>
      <c r="D734">
        <v>510000813</v>
      </c>
      <c r="E734">
        <v>510000854</v>
      </c>
      <c r="F734" t="s">
        <v>7205</v>
      </c>
      <c r="G734" t="s">
        <v>6803</v>
      </c>
      <c r="H734" t="s">
        <v>8367</v>
      </c>
      <c r="I734" t="s">
        <v>6408</v>
      </c>
    </row>
    <row r="735" spans="1:9">
      <c r="A735" t="s">
        <v>6596</v>
      </c>
      <c r="B735" t="s">
        <v>6024</v>
      </c>
      <c r="C735" t="s">
        <v>9726</v>
      </c>
      <c r="D735">
        <v>880780507</v>
      </c>
      <c r="E735">
        <v>880000237</v>
      </c>
      <c r="F735" t="s">
        <v>7207</v>
      </c>
      <c r="G735" t="s">
        <v>6594</v>
      </c>
      <c r="H735" t="s">
        <v>6639</v>
      </c>
      <c r="I735" t="s">
        <v>6408</v>
      </c>
    </row>
    <row r="736" spans="1:9">
      <c r="A736" t="s">
        <v>6596</v>
      </c>
      <c r="B736" t="s">
        <v>7937</v>
      </c>
      <c r="C736" t="s">
        <v>9727</v>
      </c>
      <c r="D736">
        <v>670780188</v>
      </c>
      <c r="E736">
        <v>670014604</v>
      </c>
      <c r="F736" t="s">
        <v>7205</v>
      </c>
      <c r="G736" t="s">
        <v>6715</v>
      </c>
      <c r="H736" t="s">
        <v>8367</v>
      </c>
      <c r="I736" t="s">
        <v>6408</v>
      </c>
    </row>
    <row r="737" spans="1:9">
      <c r="A737" t="s">
        <v>6596</v>
      </c>
      <c r="B737" t="s">
        <v>7943</v>
      </c>
      <c r="C737" t="s">
        <v>9728</v>
      </c>
      <c r="D737">
        <v>680001328</v>
      </c>
      <c r="E737">
        <v>750005068</v>
      </c>
      <c r="F737" t="s">
        <v>7205</v>
      </c>
      <c r="G737" t="s">
        <v>6594</v>
      </c>
      <c r="H737" t="s">
        <v>8367</v>
      </c>
      <c r="I737" t="s">
        <v>6408</v>
      </c>
    </row>
    <row r="738" spans="1:9">
      <c r="A738" t="s">
        <v>6596</v>
      </c>
      <c r="B738" t="s">
        <v>7766</v>
      </c>
      <c r="C738" t="s">
        <v>9729</v>
      </c>
      <c r="D738">
        <v>570000216</v>
      </c>
      <c r="E738">
        <v>570010181</v>
      </c>
      <c r="F738" t="s">
        <v>7205</v>
      </c>
      <c r="G738" t="s">
        <v>6682</v>
      </c>
      <c r="H738" t="s">
        <v>8367</v>
      </c>
      <c r="I738" t="s">
        <v>6408</v>
      </c>
    </row>
    <row r="739" spans="1:9">
      <c r="A739" t="s">
        <v>6596</v>
      </c>
      <c r="B739" t="s">
        <v>7727</v>
      </c>
      <c r="C739" t="s">
        <v>9730</v>
      </c>
      <c r="D739">
        <v>520004680</v>
      </c>
      <c r="E739">
        <v>520004664</v>
      </c>
      <c r="F739" t="s">
        <v>7205</v>
      </c>
      <c r="G739" t="s">
        <v>6715</v>
      </c>
      <c r="H739" t="s">
        <v>9731</v>
      </c>
      <c r="I739" t="s">
        <v>6408</v>
      </c>
    </row>
    <row r="740" spans="1:9">
      <c r="A740" t="s">
        <v>6596</v>
      </c>
      <c r="B740" t="s">
        <v>7728</v>
      </c>
      <c r="C740" t="s">
        <v>9732</v>
      </c>
      <c r="D740">
        <v>520004714</v>
      </c>
      <c r="E740">
        <v>520004664</v>
      </c>
      <c r="F740" t="s">
        <v>7205</v>
      </c>
      <c r="G740" t="s">
        <v>6715</v>
      </c>
      <c r="H740" t="s">
        <v>9731</v>
      </c>
      <c r="I740" t="s">
        <v>6408</v>
      </c>
    </row>
    <row r="741" spans="1:9">
      <c r="A741" t="s">
        <v>6596</v>
      </c>
      <c r="B741" t="s">
        <v>7730</v>
      </c>
      <c r="C741" t="s">
        <v>9733</v>
      </c>
      <c r="D741">
        <v>520780214</v>
      </c>
      <c r="E741">
        <v>520000118</v>
      </c>
      <c r="F741" t="s">
        <v>7207</v>
      </c>
      <c r="G741" t="s">
        <v>6599</v>
      </c>
      <c r="H741" t="s">
        <v>9731</v>
      </c>
      <c r="I741" t="s">
        <v>6408</v>
      </c>
    </row>
    <row r="742" spans="1:9">
      <c r="A742" t="s">
        <v>6596</v>
      </c>
      <c r="B742" t="s">
        <v>7729</v>
      </c>
      <c r="C742" t="s">
        <v>9734</v>
      </c>
      <c r="D742">
        <v>520780156</v>
      </c>
      <c r="E742">
        <v>520000092</v>
      </c>
      <c r="F742" t="s">
        <v>7207</v>
      </c>
      <c r="G742" t="s">
        <v>6715</v>
      </c>
      <c r="H742" t="s">
        <v>9731</v>
      </c>
      <c r="I742" t="s">
        <v>6408</v>
      </c>
    </row>
    <row r="743" spans="1:9">
      <c r="A743" t="s">
        <v>6596</v>
      </c>
      <c r="B743" t="s">
        <v>7276</v>
      </c>
      <c r="C743" t="s">
        <v>9735</v>
      </c>
      <c r="D743">
        <v>100010545</v>
      </c>
      <c r="E743">
        <v>310025010</v>
      </c>
      <c r="F743" t="s">
        <v>7207</v>
      </c>
      <c r="G743" t="s">
        <v>6599</v>
      </c>
      <c r="H743" t="s">
        <v>6639</v>
      </c>
      <c r="I743" t="s">
        <v>6408</v>
      </c>
    </row>
    <row r="744" spans="1:9">
      <c r="A744" t="s">
        <v>6596</v>
      </c>
      <c r="B744" t="s">
        <v>7746</v>
      </c>
      <c r="C744" t="s">
        <v>9736</v>
      </c>
      <c r="D744">
        <v>540013224</v>
      </c>
      <c r="E744">
        <v>540000536</v>
      </c>
      <c r="F744" t="s">
        <v>7207</v>
      </c>
      <c r="G744" t="s">
        <v>6715</v>
      </c>
      <c r="H744" t="s">
        <v>6639</v>
      </c>
      <c r="I744" t="s">
        <v>6408</v>
      </c>
    </row>
    <row r="745" spans="1:9">
      <c r="A745" t="s">
        <v>6596</v>
      </c>
      <c r="B745" t="s">
        <v>7745</v>
      </c>
      <c r="C745" t="s">
        <v>9737</v>
      </c>
      <c r="D745">
        <v>540010568</v>
      </c>
      <c r="E745">
        <v>540010519</v>
      </c>
      <c r="F745" t="s">
        <v>7205</v>
      </c>
      <c r="G745" t="s">
        <v>6599</v>
      </c>
      <c r="H745" t="s">
        <v>8369</v>
      </c>
      <c r="I745" t="s">
        <v>6408</v>
      </c>
    </row>
    <row r="746" spans="1:9">
      <c r="A746" t="s">
        <v>6596</v>
      </c>
      <c r="B746" t="s">
        <v>7777</v>
      </c>
      <c r="C746" t="s">
        <v>9738</v>
      </c>
      <c r="D746">
        <v>570003079</v>
      </c>
      <c r="E746">
        <v>570010181</v>
      </c>
      <c r="F746" t="s">
        <v>7205</v>
      </c>
      <c r="G746" t="s">
        <v>6646</v>
      </c>
      <c r="H746" t="s">
        <v>8367</v>
      </c>
      <c r="I746" t="s">
        <v>6408</v>
      </c>
    </row>
    <row r="747" spans="1:9">
      <c r="A747" t="s">
        <v>6596</v>
      </c>
      <c r="B747" t="s">
        <v>7726</v>
      </c>
      <c r="C747" t="s">
        <v>9739</v>
      </c>
      <c r="D747">
        <v>520003823</v>
      </c>
      <c r="E747">
        <v>750047367</v>
      </c>
      <c r="F747" t="s">
        <v>7207</v>
      </c>
      <c r="G747" t="s">
        <v>6599</v>
      </c>
      <c r="H747" t="s">
        <v>8368</v>
      </c>
      <c r="I747" t="s">
        <v>6408</v>
      </c>
    </row>
    <row r="748" spans="1:9">
      <c r="A748" t="s">
        <v>6596</v>
      </c>
      <c r="B748" t="s">
        <v>7722</v>
      </c>
      <c r="C748" t="s">
        <v>9740</v>
      </c>
      <c r="D748">
        <v>510020548</v>
      </c>
      <c r="E748">
        <v>750047367</v>
      </c>
      <c r="F748" t="s">
        <v>7207</v>
      </c>
      <c r="G748" t="s">
        <v>6599</v>
      </c>
      <c r="H748" t="s">
        <v>8368</v>
      </c>
      <c r="I748" t="s">
        <v>6408</v>
      </c>
    </row>
    <row r="749" spans="1:9">
      <c r="A749" t="s">
        <v>6596</v>
      </c>
      <c r="B749" t="s">
        <v>7747</v>
      </c>
      <c r="C749" t="s">
        <v>9741</v>
      </c>
      <c r="D749">
        <v>540020146</v>
      </c>
      <c r="E749">
        <v>540006707</v>
      </c>
      <c r="F749" t="s">
        <v>7205</v>
      </c>
      <c r="G749" t="s">
        <v>6599</v>
      </c>
      <c r="H749" t="s">
        <v>8367</v>
      </c>
      <c r="I749" t="s">
        <v>6408</v>
      </c>
    </row>
    <row r="750" spans="1:9">
      <c r="A750" t="s">
        <v>6596</v>
      </c>
      <c r="B750" t="s">
        <v>7737</v>
      </c>
      <c r="C750" t="s">
        <v>9742</v>
      </c>
      <c r="D750">
        <v>540000668</v>
      </c>
      <c r="E750">
        <v>540006707</v>
      </c>
      <c r="F750" t="s">
        <v>7205</v>
      </c>
      <c r="G750" t="s">
        <v>6599</v>
      </c>
      <c r="H750" t="s">
        <v>8367</v>
      </c>
      <c r="I750" t="s">
        <v>6408</v>
      </c>
    </row>
    <row r="751" spans="1:9">
      <c r="A751" t="s">
        <v>6596</v>
      </c>
      <c r="B751" t="s">
        <v>7736</v>
      </c>
      <c r="C751" t="s">
        <v>9743</v>
      </c>
      <c r="D751">
        <v>540000585</v>
      </c>
      <c r="E751">
        <v>540006707</v>
      </c>
      <c r="F751" t="s">
        <v>7205</v>
      </c>
      <c r="G751" t="s">
        <v>6599</v>
      </c>
      <c r="H751" t="s">
        <v>8367</v>
      </c>
      <c r="I751" t="s">
        <v>6408</v>
      </c>
    </row>
    <row r="752" spans="1:9">
      <c r="A752" t="s">
        <v>6596</v>
      </c>
      <c r="B752" t="s">
        <v>7739</v>
      </c>
      <c r="C752" t="s">
        <v>9744</v>
      </c>
      <c r="D752">
        <v>540000973</v>
      </c>
      <c r="E752">
        <v>540006707</v>
      </c>
      <c r="F752" t="s">
        <v>7205</v>
      </c>
      <c r="G752" t="s">
        <v>6599</v>
      </c>
      <c r="H752" t="s">
        <v>8367</v>
      </c>
      <c r="I752" t="s">
        <v>6408</v>
      </c>
    </row>
    <row r="753" spans="1:9">
      <c r="A753" t="s">
        <v>6596</v>
      </c>
      <c r="B753" t="s">
        <v>7740</v>
      </c>
      <c r="C753" t="s">
        <v>9745</v>
      </c>
      <c r="D753">
        <v>540001096</v>
      </c>
      <c r="E753">
        <v>570010181</v>
      </c>
      <c r="F753" t="s">
        <v>7205</v>
      </c>
      <c r="G753" t="s">
        <v>6682</v>
      </c>
      <c r="H753" t="s">
        <v>8367</v>
      </c>
      <c r="I753" t="s">
        <v>6408</v>
      </c>
    </row>
    <row r="754" spans="1:9">
      <c r="A754" t="s">
        <v>6596</v>
      </c>
      <c r="B754" t="s">
        <v>7942</v>
      </c>
      <c r="C754" t="s">
        <v>9746</v>
      </c>
      <c r="D754">
        <v>680001294</v>
      </c>
      <c r="E754">
        <v>680000890</v>
      </c>
      <c r="F754" t="s">
        <v>7207</v>
      </c>
      <c r="G754" t="s">
        <v>6599</v>
      </c>
      <c r="H754" t="s">
        <v>6639</v>
      </c>
      <c r="I754" t="s">
        <v>6408</v>
      </c>
    </row>
    <row r="755" spans="1:9">
      <c r="A755" t="s">
        <v>6596</v>
      </c>
      <c r="B755" t="s">
        <v>7939</v>
      </c>
      <c r="C755" t="s">
        <v>9747</v>
      </c>
      <c r="D755">
        <v>670780501</v>
      </c>
      <c r="E755">
        <v>670792415</v>
      </c>
      <c r="F755" t="s">
        <v>7205</v>
      </c>
      <c r="G755" t="s">
        <v>6627</v>
      </c>
      <c r="H755" t="s">
        <v>8367</v>
      </c>
      <c r="I755" t="s">
        <v>6408</v>
      </c>
    </row>
    <row r="756" spans="1:9">
      <c r="A756" t="s">
        <v>6596</v>
      </c>
      <c r="B756" t="s">
        <v>7773</v>
      </c>
      <c r="C756" t="s">
        <v>9748</v>
      </c>
      <c r="D756">
        <v>570000794</v>
      </c>
      <c r="E756">
        <v>930019484</v>
      </c>
      <c r="F756" t="s">
        <v>7205</v>
      </c>
      <c r="G756" t="s">
        <v>6760</v>
      </c>
      <c r="H756" t="s">
        <v>8367</v>
      </c>
      <c r="I756" t="s">
        <v>6408</v>
      </c>
    </row>
    <row r="757" spans="1:9">
      <c r="A757" t="s">
        <v>6596</v>
      </c>
      <c r="B757" t="s">
        <v>7735</v>
      </c>
      <c r="C757" t="s">
        <v>9749</v>
      </c>
      <c r="D757">
        <v>540000486</v>
      </c>
      <c r="E757">
        <v>540000932</v>
      </c>
      <c r="F757" t="s">
        <v>7207</v>
      </c>
      <c r="G757" t="s">
        <v>6715</v>
      </c>
      <c r="H757" t="s">
        <v>6639</v>
      </c>
      <c r="I757" t="s">
        <v>6408</v>
      </c>
    </row>
    <row r="758" spans="1:9">
      <c r="A758" t="s">
        <v>6596</v>
      </c>
      <c r="B758" t="s">
        <v>7721</v>
      </c>
      <c r="C758" t="s">
        <v>9725</v>
      </c>
      <c r="D758">
        <v>510000813</v>
      </c>
      <c r="E758">
        <v>510000854</v>
      </c>
      <c r="F758" t="s">
        <v>7205</v>
      </c>
      <c r="G758" t="s">
        <v>6599</v>
      </c>
      <c r="H758" t="s">
        <v>8367</v>
      </c>
      <c r="I758" t="s">
        <v>6408</v>
      </c>
    </row>
    <row r="759" spans="1:9">
      <c r="A759" t="s">
        <v>6596</v>
      </c>
      <c r="B759" t="s">
        <v>7765</v>
      </c>
      <c r="C759" t="s">
        <v>9750</v>
      </c>
      <c r="D759">
        <v>570000166</v>
      </c>
      <c r="E759">
        <v>570010181</v>
      </c>
      <c r="F759" t="s">
        <v>7207</v>
      </c>
      <c r="G759" t="s">
        <v>9751</v>
      </c>
      <c r="H759" t="s">
        <v>8367</v>
      </c>
      <c r="I759" t="s">
        <v>6408</v>
      </c>
    </row>
    <row r="760" spans="1:9">
      <c r="A760" t="s">
        <v>6596</v>
      </c>
      <c r="B760" t="s">
        <v>5233</v>
      </c>
      <c r="C760" t="s">
        <v>9752</v>
      </c>
      <c r="D760">
        <v>540000452</v>
      </c>
      <c r="E760">
        <v>540000908</v>
      </c>
      <c r="F760" t="s">
        <v>7207</v>
      </c>
      <c r="G760" t="s">
        <v>6715</v>
      </c>
      <c r="H760" t="s">
        <v>6639</v>
      </c>
      <c r="I760" t="s">
        <v>6408</v>
      </c>
    </row>
    <row r="761" spans="1:9">
      <c r="A761" t="s">
        <v>6596</v>
      </c>
      <c r="B761" t="s">
        <v>7734</v>
      </c>
      <c r="C761" t="s">
        <v>9753</v>
      </c>
      <c r="D761">
        <v>540000445</v>
      </c>
      <c r="E761">
        <v>540000890</v>
      </c>
      <c r="F761" t="s">
        <v>7207</v>
      </c>
      <c r="G761" t="s">
        <v>6715</v>
      </c>
      <c r="H761" t="s">
        <v>6639</v>
      </c>
      <c r="I761" t="s">
        <v>6408</v>
      </c>
    </row>
    <row r="762" spans="1:9">
      <c r="A762" t="s">
        <v>6596</v>
      </c>
      <c r="B762" t="s">
        <v>7945</v>
      </c>
      <c r="C762" t="s">
        <v>9754</v>
      </c>
      <c r="D762">
        <v>680017829</v>
      </c>
      <c r="E762">
        <v>680017811</v>
      </c>
      <c r="F762" t="s">
        <v>7205</v>
      </c>
      <c r="G762" t="s">
        <v>6599</v>
      </c>
      <c r="H762" t="s">
        <v>8369</v>
      </c>
      <c r="I762" t="s">
        <v>6408</v>
      </c>
    </row>
    <row r="763" spans="1:9">
      <c r="A763" t="s">
        <v>6596</v>
      </c>
      <c r="B763" t="s">
        <v>7763</v>
      </c>
      <c r="C763" t="s">
        <v>9755</v>
      </c>
      <c r="D763">
        <v>570000083</v>
      </c>
      <c r="E763">
        <v>570000729</v>
      </c>
      <c r="F763" t="s">
        <v>7207</v>
      </c>
      <c r="G763" t="s">
        <v>6658</v>
      </c>
      <c r="H763" t="s">
        <v>6639</v>
      </c>
      <c r="I763" t="s">
        <v>6408</v>
      </c>
    </row>
    <row r="764" spans="1:9">
      <c r="A764" t="s">
        <v>6596</v>
      </c>
      <c r="B764" t="s">
        <v>7929</v>
      </c>
      <c r="C764" t="s">
        <v>7186</v>
      </c>
      <c r="D764" t="s">
        <v>6598</v>
      </c>
      <c r="E764">
        <v>670000652</v>
      </c>
      <c r="F764" t="s">
        <v>7205</v>
      </c>
      <c r="G764" t="s">
        <v>6670</v>
      </c>
      <c r="H764" t="s">
        <v>8369</v>
      </c>
      <c r="I764" t="s">
        <v>6408</v>
      </c>
    </row>
    <row r="765" spans="1:9">
      <c r="A765" t="s">
        <v>6596</v>
      </c>
      <c r="B765" t="s">
        <v>7929</v>
      </c>
      <c r="C765" t="s">
        <v>9756</v>
      </c>
      <c r="D765">
        <v>670005479</v>
      </c>
      <c r="E765">
        <v>670000652</v>
      </c>
      <c r="F765" t="s">
        <v>7205</v>
      </c>
      <c r="G765" t="s">
        <v>6670</v>
      </c>
      <c r="H765" t="s">
        <v>8369</v>
      </c>
      <c r="I765" t="s">
        <v>6408</v>
      </c>
    </row>
    <row r="766" spans="1:9">
      <c r="A766" t="s">
        <v>6596</v>
      </c>
      <c r="B766" t="s">
        <v>7779</v>
      </c>
      <c r="C766" t="s">
        <v>9757</v>
      </c>
      <c r="D766" t="s">
        <v>6598</v>
      </c>
      <c r="E766">
        <v>570013797</v>
      </c>
      <c r="F766" t="s">
        <v>7205</v>
      </c>
      <c r="G766" t="s">
        <v>6599</v>
      </c>
      <c r="H766" t="s">
        <v>8367</v>
      </c>
      <c r="I766" t="s">
        <v>6408</v>
      </c>
    </row>
    <row r="767" spans="1:9">
      <c r="A767" t="s">
        <v>6596</v>
      </c>
      <c r="B767" t="s">
        <v>7770</v>
      </c>
      <c r="C767" t="s">
        <v>9758</v>
      </c>
      <c r="D767">
        <v>570000455</v>
      </c>
      <c r="E767">
        <v>570010181</v>
      </c>
      <c r="F767" t="s">
        <v>7205</v>
      </c>
      <c r="G767" t="s">
        <v>6627</v>
      </c>
      <c r="H767" t="s">
        <v>8367</v>
      </c>
      <c r="I767" t="s">
        <v>6408</v>
      </c>
    </row>
    <row r="768" spans="1:9">
      <c r="A768" t="s">
        <v>6596</v>
      </c>
      <c r="B768" t="s">
        <v>7724</v>
      </c>
      <c r="C768" t="s">
        <v>9759</v>
      </c>
      <c r="D768">
        <v>510024979</v>
      </c>
      <c r="E768">
        <v>510000532</v>
      </c>
      <c r="F768" t="s">
        <v>7207</v>
      </c>
      <c r="G768" t="s">
        <v>6715</v>
      </c>
      <c r="H768" t="s">
        <v>6639</v>
      </c>
      <c r="I768" t="s">
        <v>6408</v>
      </c>
    </row>
    <row r="769" spans="1:9">
      <c r="A769" t="s">
        <v>6596</v>
      </c>
      <c r="B769" t="s">
        <v>5259</v>
      </c>
      <c r="C769" t="s">
        <v>9760</v>
      </c>
      <c r="D769">
        <v>510000185</v>
      </c>
      <c r="E769">
        <v>510000532</v>
      </c>
      <c r="F769" t="s">
        <v>7207</v>
      </c>
      <c r="G769" t="s">
        <v>6715</v>
      </c>
      <c r="H769" t="s">
        <v>6639</v>
      </c>
      <c r="I769" t="s">
        <v>6408</v>
      </c>
    </row>
    <row r="770" spans="1:9">
      <c r="A770" t="s">
        <v>6596</v>
      </c>
      <c r="B770" t="s">
        <v>7772</v>
      </c>
      <c r="C770" t="s">
        <v>9761</v>
      </c>
      <c r="D770">
        <v>570000646</v>
      </c>
      <c r="E770">
        <v>570001115</v>
      </c>
      <c r="F770" t="s">
        <v>7207</v>
      </c>
      <c r="G770" t="s">
        <v>6715</v>
      </c>
      <c r="H770" t="s">
        <v>6639</v>
      </c>
      <c r="I770" t="s">
        <v>6408</v>
      </c>
    </row>
    <row r="771" spans="1:9">
      <c r="A771" t="s">
        <v>6596</v>
      </c>
      <c r="B771" t="s">
        <v>7776</v>
      </c>
      <c r="C771" t="s">
        <v>9762</v>
      </c>
      <c r="D771">
        <v>570001057</v>
      </c>
      <c r="E771">
        <v>570023630</v>
      </c>
      <c r="F771" t="s">
        <v>7205</v>
      </c>
      <c r="G771" t="s">
        <v>6715</v>
      </c>
      <c r="H771" t="s">
        <v>8367</v>
      </c>
      <c r="I771" t="s">
        <v>6408</v>
      </c>
    </row>
    <row r="772" spans="1:9">
      <c r="A772" t="s">
        <v>6596</v>
      </c>
      <c r="B772" t="s">
        <v>7780</v>
      </c>
      <c r="C772" t="s">
        <v>9763</v>
      </c>
      <c r="D772">
        <v>570026252</v>
      </c>
      <c r="E772">
        <v>570023630</v>
      </c>
      <c r="F772" t="s">
        <v>7205</v>
      </c>
      <c r="G772" t="s">
        <v>6715</v>
      </c>
      <c r="H772" t="s">
        <v>8367</v>
      </c>
      <c r="I772" t="s">
        <v>6408</v>
      </c>
    </row>
    <row r="773" spans="1:9">
      <c r="A773" t="s">
        <v>6596</v>
      </c>
      <c r="B773" t="s">
        <v>7762</v>
      </c>
      <c r="C773" t="s">
        <v>9764</v>
      </c>
      <c r="D773">
        <v>570000026</v>
      </c>
      <c r="E773">
        <v>570024794</v>
      </c>
      <c r="F773" t="s">
        <v>7205</v>
      </c>
      <c r="G773" t="s">
        <v>6599</v>
      </c>
      <c r="H773" t="s">
        <v>8367</v>
      </c>
      <c r="I773" t="s">
        <v>6408</v>
      </c>
    </row>
    <row r="774" spans="1:9">
      <c r="A774" t="s">
        <v>6596</v>
      </c>
      <c r="B774" t="s">
        <v>7749</v>
      </c>
      <c r="C774" t="s">
        <v>9765</v>
      </c>
      <c r="D774">
        <v>540025046</v>
      </c>
      <c r="E774">
        <v>540010519</v>
      </c>
      <c r="F774" t="s">
        <v>7205</v>
      </c>
      <c r="G774" t="s">
        <v>6599</v>
      </c>
      <c r="H774" t="s">
        <v>8369</v>
      </c>
      <c r="I774" t="s">
        <v>6408</v>
      </c>
    </row>
    <row r="775" spans="1:9">
      <c r="A775" t="s">
        <v>6596</v>
      </c>
      <c r="B775" t="s">
        <v>7270</v>
      </c>
      <c r="C775" t="s">
        <v>9766</v>
      </c>
      <c r="D775">
        <v>80000136</v>
      </c>
      <c r="E775">
        <v>920030269</v>
      </c>
      <c r="F775" t="s">
        <v>7207</v>
      </c>
      <c r="G775" t="s">
        <v>6627</v>
      </c>
      <c r="H775" t="s">
        <v>6639</v>
      </c>
      <c r="I775" t="s">
        <v>6408</v>
      </c>
    </row>
    <row r="776" spans="1:9">
      <c r="A776" t="s">
        <v>6596</v>
      </c>
      <c r="B776" t="s">
        <v>7768</v>
      </c>
      <c r="C776" t="s">
        <v>9767</v>
      </c>
      <c r="D776">
        <v>570000364</v>
      </c>
      <c r="E776">
        <v>570011569</v>
      </c>
      <c r="F776" t="s">
        <v>7207</v>
      </c>
      <c r="G776" t="s">
        <v>6715</v>
      </c>
      <c r="H776" t="s">
        <v>6639</v>
      </c>
      <c r="I776" t="s">
        <v>6408</v>
      </c>
    </row>
    <row r="777" spans="1:9">
      <c r="A777" t="s">
        <v>6596</v>
      </c>
      <c r="B777" t="s">
        <v>7940</v>
      </c>
      <c r="C777" t="s">
        <v>9768</v>
      </c>
      <c r="D777">
        <v>680000130</v>
      </c>
      <c r="E777">
        <v>680000353</v>
      </c>
      <c r="F777" t="s">
        <v>7205</v>
      </c>
      <c r="G777" t="s">
        <v>6599</v>
      </c>
      <c r="H777" t="s">
        <v>8367</v>
      </c>
      <c r="I777" t="s">
        <v>6408</v>
      </c>
    </row>
    <row r="778" spans="1:9">
      <c r="A778" t="s">
        <v>6596</v>
      </c>
      <c r="B778" t="s">
        <v>7767</v>
      </c>
      <c r="C778" t="s">
        <v>9769</v>
      </c>
      <c r="D778">
        <v>570000356</v>
      </c>
      <c r="E778">
        <v>570000919</v>
      </c>
      <c r="F778" t="s">
        <v>7207</v>
      </c>
      <c r="G778" t="s">
        <v>6599</v>
      </c>
      <c r="H778" t="s">
        <v>6639</v>
      </c>
      <c r="I778" t="s">
        <v>6408</v>
      </c>
    </row>
    <row r="779" spans="1:9">
      <c r="A779" t="s">
        <v>6596</v>
      </c>
      <c r="B779" t="s">
        <v>3345</v>
      </c>
      <c r="C779" t="s">
        <v>9770</v>
      </c>
      <c r="D779">
        <v>540000361</v>
      </c>
      <c r="E779">
        <v>540003928</v>
      </c>
      <c r="F779" t="s">
        <v>7207</v>
      </c>
      <c r="G779" t="s">
        <v>6599</v>
      </c>
      <c r="H779" t="s">
        <v>6639</v>
      </c>
      <c r="I779" t="s">
        <v>6408</v>
      </c>
    </row>
    <row r="780" spans="1:9">
      <c r="A780" t="s">
        <v>6596</v>
      </c>
      <c r="B780" t="s">
        <v>5785</v>
      </c>
      <c r="C780" t="s">
        <v>9771</v>
      </c>
      <c r="D780">
        <v>520780180</v>
      </c>
      <c r="E780">
        <v>520000100</v>
      </c>
      <c r="F780" t="s">
        <v>7207</v>
      </c>
      <c r="G780" t="s">
        <v>6599</v>
      </c>
      <c r="H780" t="s">
        <v>6639</v>
      </c>
      <c r="I780" t="s">
        <v>6408</v>
      </c>
    </row>
    <row r="781" spans="1:9">
      <c r="A781" t="s">
        <v>6596</v>
      </c>
      <c r="B781" t="s">
        <v>5821</v>
      </c>
      <c r="C781" t="s">
        <v>9772</v>
      </c>
      <c r="D781">
        <v>540000478</v>
      </c>
      <c r="E781">
        <v>540003449</v>
      </c>
      <c r="F781" t="s">
        <v>7207</v>
      </c>
      <c r="G781" t="s">
        <v>6599</v>
      </c>
      <c r="H781" t="s">
        <v>6639</v>
      </c>
      <c r="I781" t="s">
        <v>6408</v>
      </c>
    </row>
    <row r="782" spans="1:9">
      <c r="A782" t="s">
        <v>6596</v>
      </c>
      <c r="B782" t="s">
        <v>6225</v>
      </c>
      <c r="C782" t="s">
        <v>9773</v>
      </c>
      <c r="D782">
        <v>880788591</v>
      </c>
      <c r="E782">
        <v>880780150</v>
      </c>
      <c r="F782" t="s">
        <v>7207</v>
      </c>
      <c r="G782" t="s">
        <v>6599</v>
      </c>
      <c r="H782" t="s">
        <v>6639</v>
      </c>
      <c r="I782" t="s">
        <v>6408</v>
      </c>
    </row>
    <row r="783" spans="1:9">
      <c r="A783" t="s">
        <v>6596</v>
      </c>
      <c r="B783" t="s">
        <v>7934</v>
      </c>
      <c r="C783" t="s">
        <v>9774</v>
      </c>
      <c r="D783">
        <v>670018068</v>
      </c>
      <c r="E783">
        <v>670017847</v>
      </c>
      <c r="F783" t="s">
        <v>7205</v>
      </c>
      <c r="G783" t="s">
        <v>6599</v>
      </c>
      <c r="H783" t="s">
        <v>8367</v>
      </c>
      <c r="I783" t="s">
        <v>6408</v>
      </c>
    </row>
    <row r="784" spans="1:9">
      <c r="A784" t="s">
        <v>6596</v>
      </c>
      <c r="B784" t="s">
        <v>7933</v>
      </c>
      <c r="C784" t="s">
        <v>9775</v>
      </c>
      <c r="D784">
        <v>670017458</v>
      </c>
      <c r="E784">
        <v>670017441</v>
      </c>
      <c r="F784" t="s">
        <v>7205</v>
      </c>
      <c r="G784" t="s">
        <v>6599</v>
      </c>
      <c r="H784" t="s">
        <v>8367</v>
      </c>
      <c r="I784" t="s">
        <v>6408</v>
      </c>
    </row>
    <row r="785" spans="1:9">
      <c r="A785" t="s">
        <v>6596</v>
      </c>
      <c r="B785" t="s">
        <v>5261</v>
      </c>
      <c r="C785" t="s">
        <v>9776</v>
      </c>
      <c r="D785">
        <v>510012040</v>
      </c>
      <c r="E785">
        <v>510000532</v>
      </c>
      <c r="F785" t="s">
        <v>7207</v>
      </c>
      <c r="G785" t="s">
        <v>6599</v>
      </c>
      <c r="H785" t="s">
        <v>6639</v>
      </c>
      <c r="I785" t="s">
        <v>6408</v>
      </c>
    </row>
    <row r="786" spans="1:9">
      <c r="A786" t="s">
        <v>6596</v>
      </c>
      <c r="B786" t="s">
        <v>7774</v>
      </c>
      <c r="C786" t="s">
        <v>9777</v>
      </c>
      <c r="D786">
        <v>570000828</v>
      </c>
      <c r="E786">
        <v>570011452</v>
      </c>
      <c r="F786" t="s">
        <v>7205</v>
      </c>
      <c r="G786" t="s">
        <v>6670</v>
      </c>
      <c r="H786" t="s">
        <v>8367</v>
      </c>
      <c r="I786" t="s">
        <v>6408</v>
      </c>
    </row>
    <row r="787" spans="1:9">
      <c r="A787" t="s">
        <v>6596</v>
      </c>
      <c r="B787" t="s">
        <v>5108</v>
      </c>
      <c r="C787" t="s">
        <v>9778</v>
      </c>
      <c r="D787">
        <v>540000288</v>
      </c>
      <c r="E787">
        <v>540018710</v>
      </c>
      <c r="F787" t="s">
        <v>7207</v>
      </c>
      <c r="G787" t="s">
        <v>6599</v>
      </c>
      <c r="H787" t="s">
        <v>6639</v>
      </c>
      <c r="I787" t="s">
        <v>6408</v>
      </c>
    </row>
    <row r="788" spans="1:9">
      <c r="A788" t="s">
        <v>6596</v>
      </c>
      <c r="B788" t="s">
        <v>7938</v>
      </c>
      <c r="C788" t="s">
        <v>9779</v>
      </c>
      <c r="D788">
        <v>670780378</v>
      </c>
      <c r="E788">
        <v>670000785</v>
      </c>
      <c r="F788" t="s">
        <v>7205</v>
      </c>
      <c r="G788" t="s">
        <v>6715</v>
      </c>
      <c r="H788" t="s">
        <v>8434</v>
      </c>
      <c r="I788" t="s">
        <v>6408</v>
      </c>
    </row>
    <row r="789" spans="1:9">
      <c r="A789" t="s">
        <v>6596</v>
      </c>
      <c r="B789" t="s">
        <v>7930</v>
      </c>
      <c r="C789" t="s">
        <v>9780</v>
      </c>
      <c r="D789">
        <v>670008838</v>
      </c>
      <c r="E789">
        <v>670000785</v>
      </c>
      <c r="F789" t="s">
        <v>7205</v>
      </c>
      <c r="G789" t="s">
        <v>6599</v>
      </c>
      <c r="H789" t="s">
        <v>8434</v>
      </c>
      <c r="I789" t="s">
        <v>6408</v>
      </c>
    </row>
    <row r="790" spans="1:9">
      <c r="A790" t="s">
        <v>6596</v>
      </c>
      <c r="B790" t="s">
        <v>7778</v>
      </c>
      <c r="C790" t="s">
        <v>9781</v>
      </c>
      <c r="D790">
        <v>570009670</v>
      </c>
      <c r="E790">
        <v>570027995</v>
      </c>
      <c r="F790" t="s">
        <v>7205</v>
      </c>
      <c r="G790" t="s">
        <v>6670</v>
      </c>
      <c r="H790" t="s">
        <v>8367</v>
      </c>
      <c r="I790" t="s">
        <v>6408</v>
      </c>
    </row>
    <row r="791" spans="1:9">
      <c r="A791" t="s">
        <v>6596</v>
      </c>
      <c r="B791" t="s">
        <v>7743</v>
      </c>
      <c r="C791" t="s">
        <v>9782</v>
      </c>
      <c r="D791">
        <v>540001286</v>
      </c>
      <c r="E791">
        <v>540003019</v>
      </c>
      <c r="F791" t="s">
        <v>9346</v>
      </c>
      <c r="G791" t="s">
        <v>6676</v>
      </c>
      <c r="H791" t="s">
        <v>8370</v>
      </c>
      <c r="I791" t="s">
        <v>6408</v>
      </c>
    </row>
    <row r="792" spans="1:9">
      <c r="A792" t="s">
        <v>6596</v>
      </c>
      <c r="B792" t="s">
        <v>7741</v>
      </c>
      <c r="C792" t="s">
        <v>9783</v>
      </c>
      <c r="D792">
        <v>540001104</v>
      </c>
      <c r="E792">
        <v>570027995</v>
      </c>
      <c r="F792" t="s">
        <v>7205</v>
      </c>
      <c r="G792" t="s">
        <v>6670</v>
      </c>
      <c r="H792" t="s">
        <v>8367</v>
      </c>
      <c r="I792" t="s">
        <v>6408</v>
      </c>
    </row>
    <row r="793" spans="1:9">
      <c r="A793" t="s">
        <v>6596</v>
      </c>
      <c r="B793" t="s">
        <v>7277</v>
      </c>
      <c r="C793" t="s">
        <v>9784</v>
      </c>
      <c r="D793">
        <v>100010578</v>
      </c>
      <c r="E793">
        <v>100010347</v>
      </c>
      <c r="F793" t="s">
        <v>7205</v>
      </c>
      <c r="G793" t="s">
        <v>6760</v>
      </c>
      <c r="H793" t="s">
        <v>8369</v>
      </c>
      <c r="I793" t="s">
        <v>6408</v>
      </c>
    </row>
    <row r="794" spans="1:9">
      <c r="A794" t="s">
        <v>6596</v>
      </c>
      <c r="B794" t="s">
        <v>7782</v>
      </c>
      <c r="C794" t="s">
        <v>9785</v>
      </c>
      <c r="D794">
        <v>570027631</v>
      </c>
      <c r="E794">
        <v>570029504</v>
      </c>
      <c r="F794" t="s">
        <v>7207</v>
      </c>
      <c r="G794" t="s">
        <v>6599</v>
      </c>
      <c r="H794" t="s">
        <v>6639</v>
      </c>
      <c r="I794" t="s">
        <v>6408</v>
      </c>
    </row>
    <row r="795" spans="1:9">
      <c r="A795" t="s">
        <v>6596</v>
      </c>
      <c r="B795" t="s">
        <v>8206</v>
      </c>
      <c r="C795" t="s">
        <v>9786</v>
      </c>
      <c r="D795">
        <v>880008529</v>
      </c>
      <c r="E795">
        <v>880008511</v>
      </c>
      <c r="F795" t="s">
        <v>7207</v>
      </c>
      <c r="G795" t="s">
        <v>6599</v>
      </c>
      <c r="H795" t="s">
        <v>6639</v>
      </c>
      <c r="I795" t="s">
        <v>6408</v>
      </c>
    </row>
    <row r="796" spans="1:9">
      <c r="A796" t="s">
        <v>6596</v>
      </c>
      <c r="B796" t="s">
        <v>8205</v>
      </c>
      <c r="C796" t="s">
        <v>9787</v>
      </c>
      <c r="D796">
        <v>880006721</v>
      </c>
      <c r="E796">
        <v>750056335</v>
      </c>
      <c r="F796" t="s">
        <v>7207</v>
      </c>
      <c r="G796" t="s">
        <v>6599</v>
      </c>
      <c r="H796" t="s">
        <v>6639</v>
      </c>
      <c r="I796" t="s">
        <v>6408</v>
      </c>
    </row>
    <row r="797" spans="1:9">
      <c r="A797" t="s">
        <v>6596</v>
      </c>
      <c r="B797" t="s">
        <v>8204</v>
      </c>
      <c r="C797" t="s">
        <v>9788</v>
      </c>
      <c r="D797">
        <v>880006606</v>
      </c>
      <c r="E797">
        <v>750056335</v>
      </c>
      <c r="F797" t="s">
        <v>7207</v>
      </c>
      <c r="G797" t="s">
        <v>6599</v>
      </c>
      <c r="H797" t="s">
        <v>6639</v>
      </c>
      <c r="I797" t="s">
        <v>6408</v>
      </c>
    </row>
    <row r="798" spans="1:9">
      <c r="A798" t="s">
        <v>6596</v>
      </c>
      <c r="B798" t="s">
        <v>7718</v>
      </c>
      <c r="C798" t="s">
        <v>9789</v>
      </c>
      <c r="D798">
        <v>510000284</v>
      </c>
      <c r="E798">
        <v>920035599</v>
      </c>
      <c r="F798" t="s">
        <v>7207</v>
      </c>
      <c r="G798" t="s">
        <v>6627</v>
      </c>
      <c r="H798" t="s">
        <v>6639</v>
      </c>
      <c r="I798" t="s">
        <v>6408</v>
      </c>
    </row>
    <row r="799" spans="1:9">
      <c r="A799" t="s">
        <v>6596</v>
      </c>
      <c r="B799" t="s">
        <v>5651</v>
      </c>
      <c r="C799" t="s">
        <v>9790</v>
      </c>
      <c r="D799">
        <v>670002278</v>
      </c>
      <c r="E799">
        <v>920030269</v>
      </c>
      <c r="F799" t="s">
        <v>7207</v>
      </c>
      <c r="G799" t="s">
        <v>6627</v>
      </c>
      <c r="H799" t="s">
        <v>6639</v>
      </c>
      <c r="I799" t="s">
        <v>6408</v>
      </c>
    </row>
    <row r="800" spans="1:9">
      <c r="A800" t="s">
        <v>6596</v>
      </c>
      <c r="B800" t="s">
        <v>7748</v>
      </c>
      <c r="C800" t="s">
        <v>9791</v>
      </c>
      <c r="D800">
        <v>540022837</v>
      </c>
      <c r="E800">
        <v>920030269</v>
      </c>
      <c r="F800" t="s">
        <v>7207</v>
      </c>
      <c r="G800" t="s">
        <v>6627</v>
      </c>
      <c r="H800" t="s">
        <v>6639</v>
      </c>
      <c r="I800" t="s">
        <v>6408</v>
      </c>
    </row>
    <row r="801" spans="1:9">
      <c r="A801" t="s">
        <v>6596</v>
      </c>
      <c r="B801" t="s">
        <v>4795</v>
      </c>
      <c r="C801" t="s">
        <v>9792</v>
      </c>
      <c r="D801">
        <v>570002287</v>
      </c>
      <c r="E801">
        <v>570001230</v>
      </c>
      <c r="F801" t="s">
        <v>7207</v>
      </c>
      <c r="G801" t="s">
        <v>6599</v>
      </c>
      <c r="H801" t="s">
        <v>6639</v>
      </c>
      <c r="I801" t="s">
        <v>6408</v>
      </c>
    </row>
    <row r="802" spans="1:9">
      <c r="A802" t="s">
        <v>6596</v>
      </c>
      <c r="B802" t="s">
        <v>7723</v>
      </c>
      <c r="C802" t="s">
        <v>9793</v>
      </c>
      <c r="D802">
        <v>510024359</v>
      </c>
      <c r="E802">
        <v>920030269</v>
      </c>
      <c r="F802" t="s">
        <v>7207</v>
      </c>
      <c r="G802" t="s">
        <v>6627</v>
      </c>
      <c r="H802" t="s">
        <v>6639</v>
      </c>
      <c r="I802" t="s">
        <v>6408</v>
      </c>
    </row>
    <row r="803" spans="1:9">
      <c r="A803" t="s">
        <v>6596</v>
      </c>
      <c r="B803" t="s">
        <v>7725</v>
      </c>
      <c r="C803" t="s">
        <v>9794</v>
      </c>
      <c r="D803" t="s">
        <v>8409</v>
      </c>
      <c r="E803" t="s">
        <v>8409</v>
      </c>
      <c r="F803" t="s">
        <v>7205</v>
      </c>
      <c r="G803" t="s">
        <v>6627</v>
      </c>
      <c r="H803" t="s">
        <v>8367</v>
      </c>
      <c r="I803" t="s">
        <v>6408</v>
      </c>
    </row>
    <row r="804" spans="1:9">
      <c r="A804" t="s">
        <v>6596</v>
      </c>
      <c r="B804" t="s">
        <v>7928</v>
      </c>
      <c r="C804" t="s">
        <v>9795</v>
      </c>
      <c r="D804">
        <v>670000033</v>
      </c>
      <c r="E804">
        <v>670780063</v>
      </c>
      <c r="F804" t="s">
        <v>9346</v>
      </c>
      <c r="G804" t="s">
        <v>6594</v>
      </c>
      <c r="H804" t="s">
        <v>8370</v>
      </c>
      <c r="I804" t="s">
        <v>6408</v>
      </c>
    </row>
    <row r="805" spans="1:9">
      <c r="A805" t="s">
        <v>6596</v>
      </c>
      <c r="B805" t="s">
        <v>7744</v>
      </c>
      <c r="C805" t="s">
        <v>9796</v>
      </c>
      <c r="D805">
        <v>540005196</v>
      </c>
      <c r="E805">
        <v>540008398</v>
      </c>
      <c r="F805" t="s">
        <v>7205</v>
      </c>
      <c r="G805" t="s">
        <v>6670</v>
      </c>
      <c r="H805" t="s">
        <v>8434</v>
      </c>
      <c r="I805" t="s">
        <v>6408</v>
      </c>
    </row>
    <row r="806" spans="1:9">
      <c r="A806" t="s">
        <v>6596</v>
      </c>
      <c r="B806" t="s">
        <v>7764</v>
      </c>
      <c r="C806" t="s">
        <v>9797</v>
      </c>
      <c r="D806">
        <v>570000091</v>
      </c>
      <c r="E806">
        <v>750050759</v>
      </c>
      <c r="F806" t="s">
        <v>7205</v>
      </c>
      <c r="G806" t="s">
        <v>6599</v>
      </c>
      <c r="H806" t="s">
        <v>8368</v>
      </c>
      <c r="I806" t="s">
        <v>6408</v>
      </c>
    </row>
    <row r="807" spans="1:9">
      <c r="A807" t="s">
        <v>6596</v>
      </c>
      <c r="B807" t="s">
        <v>3290</v>
      </c>
      <c r="C807" t="s">
        <v>9798</v>
      </c>
      <c r="D807">
        <v>510000243</v>
      </c>
      <c r="E807">
        <v>510000573</v>
      </c>
      <c r="F807" t="s">
        <v>7207</v>
      </c>
      <c r="G807" t="s">
        <v>6599</v>
      </c>
      <c r="H807" t="s">
        <v>6639</v>
      </c>
      <c r="I807" t="s">
        <v>6408</v>
      </c>
    </row>
    <row r="808" spans="1:9">
      <c r="A808" t="s">
        <v>6596</v>
      </c>
      <c r="B808" t="s">
        <v>4245</v>
      </c>
      <c r="C808" t="s">
        <v>9799</v>
      </c>
      <c r="D808">
        <v>100010362</v>
      </c>
      <c r="E808">
        <v>100010347</v>
      </c>
      <c r="F808" t="s">
        <v>7205</v>
      </c>
      <c r="G808" t="s">
        <v>6599</v>
      </c>
      <c r="H808" t="s">
        <v>8367</v>
      </c>
      <c r="I808" t="s">
        <v>6408</v>
      </c>
    </row>
    <row r="809" spans="1:9">
      <c r="A809" t="s">
        <v>6596</v>
      </c>
      <c r="B809" t="s">
        <v>4248</v>
      </c>
      <c r="C809" t="s">
        <v>9800</v>
      </c>
      <c r="D809">
        <v>100010933</v>
      </c>
      <c r="E809">
        <v>100010347</v>
      </c>
      <c r="F809" t="s">
        <v>7205</v>
      </c>
      <c r="G809" t="s">
        <v>6599</v>
      </c>
      <c r="H809" t="s">
        <v>8367</v>
      </c>
      <c r="I809" t="s">
        <v>6408</v>
      </c>
    </row>
    <row r="810" spans="1:9">
      <c r="A810" t="s">
        <v>6596</v>
      </c>
      <c r="B810" t="s">
        <v>7769</v>
      </c>
      <c r="C810" t="s">
        <v>9801</v>
      </c>
      <c r="D810">
        <v>570000448</v>
      </c>
      <c r="E810">
        <v>750050759</v>
      </c>
      <c r="F810" t="s">
        <v>7205</v>
      </c>
      <c r="G810" t="s">
        <v>6599</v>
      </c>
      <c r="H810" t="s">
        <v>8434</v>
      </c>
      <c r="I810" t="s">
        <v>6408</v>
      </c>
    </row>
    <row r="811" spans="1:9">
      <c r="A811" t="s">
        <v>6596</v>
      </c>
      <c r="B811" t="s">
        <v>7932</v>
      </c>
      <c r="C811" t="s">
        <v>9802</v>
      </c>
      <c r="D811">
        <v>670014992</v>
      </c>
      <c r="E811">
        <v>670780139</v>
      </c>
      <c r="F811" t="s">
        <v>7205</v>
      </c>
      <c r="G811" t="s">
        <v>6670</v>
      </c>
      <c r="H811" t="s">
        <v>8367</v>
      </c>
      <c r="I811" t="s">
        <v>6408</v>
      </c>
    </row>
    <row r="812" spans="1:9">
      <c r="A812" t="s">
        <v>6596</v>
      </c>
      <c r="B812" t="s">
        <v>7968</v>
      </c>
      <c r="C812" t="s">
        <v>7189</v>
      </c>
      <c r="D812">
        <v>680000338</v>
      </c>
      <c r="E812">
        <v>680000114</v>
      </c>
      <c r="F812" t="s">
        <v>7205</v>
      </c>
      <c r="G812" t="s">
        <v>6599</v>
      </c>
      <c r="H812" t="s">
        <v>6639</v>
      </c>
      <c r="I812" t="s">
        <v>6408</v>
      </c>
    </row>
    <row r="813" spans="1:9">
      <c r="A813" t="s">
        <v>6596</v>
      </c>
      <c r="B813" t="s">
        <v>6258</v>
      </c>
      <c r="C813" t="s">
        <v>9804</v>
      </c>
      <c r="D813">
        <v>670780121</v>
      </c>
      <c r="E813">
        <v>670013754</v>
      </c>
      <c r="F813" t="s">
        <v>7205</v>
      </c>
      <c r="G813" t="s">
        <v>6599</v>
      </c>
      <c r="H813" t="s">
        <v>8434</v>
      </c>
      <c r="I813" t="s">
        <v>6408</v>
      </c>
    </row>
    <row r="814" spans="1:9">
      <c r="A814" t="s">
        <v>6596</v>
      </c>
      <c r="B814" t="s">
        <v>6263</v>
      </c>
      <c r="C814" t="s">
        <v>9805</v>
      </c>
      <c r="D814">
        <v>670781129</v>
      </c>
      <c r="E814">
        <v>670013754</v>
      </c>
      <c r="F814" t="s">
        <v>7205</v>
      </c>
      <c r="G814" t="s">
        <v>6599</v>
      </c>
      <c r="H814" t="s">
        <v>8434</v>
      </c>
      <c r="I814" t="s">
        <v>6408</v>
      </c>
    </row>
    <row r="815" spans="1:9">
      <c r="A815" t="s">
        <v>6596</v>
      </c>
      <c r="B815" t="s">
        <v>6262</v>
      </c>
      <c r="C815" t="s">
        <v>9806</v>
      </c>
      <c r="D815">
        <v>670780915</v>
      </c>
      <c r="E815">
        <v>670013754</v>
      </c>
      <c r="F815" t="s">
        <v>7205</v>
      </c>
      <c r="G815" t="s">
        <v>6599</v>
      </c>
      <c r="H815" t="s">
        <v>8434</v>
      </c>
      <c r="I815" t="s">
        <v>6408</v>
      </c>
    </row>
    <row r="816" spans="1:9">
      <c r="A816" t="s">
        <v>6596</v>
      </c>
      <c r="B816" t="s">
        <v>6260</v>
      </c>
      <c r="C816" t="s">
        <v>9807</v>
      </c>
      <c r="D816">
        <v>670780592</v>
      </c>
      <c r="E816">
        <v>670013754</v>
      </c>
      <c r="F816" t="s">
        <v>7205</v>
      </c>
      <c r="G816" t="s">
        <v>6599</v>
      </c>
      <c r="H816" t="s">
        <v>8434</v>
      </c>
      <c r="I816" t="s">
        <v>6408</v>
      </c>
    </row>
    <row r="817" spans="1:9">
      <c r="A817" t="s">
        <v>6596</v>
      </c>
      <c r="B817" t="s">
        <v>6259</v>
      </c>
      <c r="C817" t="s">
        <v>9808</v>
      </c>
      <c r="D817">
        <v>670780550</v>
      </c>
      <c r="E817">
        <v>670013754</v>
      </c>
      <c r="F817" t="s">
        <v>7205</v>
      </c>
      <c r="G817" t="s">
        <v>6599</v>
      </c>
      <c r="H817" t="s">
        <v>8434</v>
      </c>
      <c r="I817" t="s">
        <v>6408</v>
      </c>
    </row>
    <row r="818" spans="1:9">
      <c r="A818" t="s">
        <v>6596</v>
      </c>
      <c r="B818" t="s">
        <v>6261</v>
      </c>
      <c r="C818" t="s">
        <v>9809</v>
      </c>
      <c r="D818">
        <v>670780600</v>
      </c>
      <c r="E818">
        <v>670013754</v>
      </c>
      <c r="F818" t="s">
        <v>7205</v>
      </c>
      <c r="G818" t="s">
        <v>6599</v>
      </c>
      <c r="H818" t="s">
        <v>8434</v>
      </c>
      <c r="I818" t="s">
        <v>6408</v>
      </c>
    </row>
    <row r="819" spans="1:9">
      <c r="A819" t="s">
        <v>6596</v>
      </c>
      <c r="B819" t="s">
        <v>7931</v>
      </c>
      <c r="C819" t="s">
        <v>9810</v>
      </c>
      <c r="D819">
        <v>670014042</v>
      </c>
      <c r="E819">
        <v>670013754</v>
      </c>
      <c r="F819" t="s">
        <v>7205</v>
      </c>
      <c r="G819" t="s">
        <v>6599</v>
      </c>
      <c r="H819" t="s">
        <v>8434</v>
      </c>
      <c r="I819" t="s">
        <v>6408</v>
      </c>
    </row>
    <row r="820" spans="1:9">
      <c r="A820" t="s">
        <v>6596</v>
      </c>
      <c r="B820" t="s">
        <v>6269</v>
      </c>
      <c r="C820" t="s">
        <v>9811</v>
      </c>
      <c r="D820">
        <v>680022753</v>
      </c>
      <c r="E820">
        <v>670013754</v>
      </c>
      <c r="F820" t="s">
        <v>7205</v>
      </c>
      <c r="G820" t="s">
        <v>6599</v>
      </c>
      <c r="H820" t="s">
        <v>8434</v>
      </c>
      <c r="I820" t="s">
        <v>6408</v>
      </c>
    </row>
    <row r="821" spans="1:9">
      <c r="A821" t="s">
        <v>6596</v>
      </c>
      <c r="B821" t="s">
        <v>6268</v>
      </c>
      <c r="C821" t="s">
        <v>9812</v>
      </c>
      <c r="D821">
        <v>680001310</v>
      </c>
      <c r="E821">
        <v>670013754</v>
      </c>
      <c r="F821" t="s">
        <v>7205</v>
      </c>
      <c r="G821" t="s">
        <v>6599</v>
      </c>
      <c r="H821" t="s">
        <v>8434</v>
      </c>
      <c r="I821" t="s">
        <v>6408</v>
      </c>
    </row>
    <row r="822" spans="1:9">
      <c r="A822" t="s">
        <v>6596</v>
      </c>
      <c r="B822" t="s">
        <v>6265</v>
      </c>
      <c r="C822" t="s">
        <v>9813</v>
      </c>
      <c r="D822">
        <v>680000247</v>
      </c>
      <c r="E822">
        <v>670013754</v>
      </c>
      <c r="F822" t="s">
        <v>7205</v>
      </c>
      <c r="G822" t="s">
        <v>6599</v>
      </c>
      <c r="H822" t="s">
        <v>8434</v>
      </c>
      <c r="I822" t="s">
        <v>6408</v>
      </c>
    </row>
    <row r="823" spans="1:9">
      <c r="A823" t="s">
        <v>6596</v>
      </c>
      <c r="B823" t="s">
        <v>6266</v>
      </c>
      <c r="C823" t="s">
        <v>9814</v>
      </c>
      <c r="D823">
        <v>680000296</v>
      </c>
      <c r="E823">
        <v>670013754</v>
      </c>
      <c r="F823" t="s">
        <v>7205</v>
      </c>
      <c r="G823" t="s">
        <v>6599</v>
      </c>
      <c r="H823" t="s">
        <v>8434</v>
      </c>
      <c r="I823" t="s">
        <v>6408</v>
      </c>
    </row>
    <row r="824" spans="1:9">
      <c r="A824" t="s">
        <v>6596</v>
      </c>
      <c r="B824" t="s">
        <v>7941</v>
      </c>
      <c r="C824" t="s">
        <v>9815</v>
      </c>
      <c r="D824">
        <v>680000221</v>
      </c>
      <c r="E824">
        <v>670781293</v>
      </c>
      <c r="F824" t="s">
        <v>7205</v>
      </c>
      <c r="G824" t="s">
        <v>6670</v>
      </c>
      <c r="H824" t="s">
        <v>8367</v>
      </c>
      <c r="I824" t="s">
        <v>6408</v>
      </c>
    </row>
    <row r="825" spans="1:9">
      <c r="A825" t="s">
        <v>6596</v>
      </c>
      <c r="B825" t="s">
        <v>7750</v>
      </c>
      <c r="C825" t="s">
        <v>9816</v>
      </c>
      <c r="D825">
        <v>550000178</v>
      </c>
      <c r="E825">
        <v>550000293</v>
      </c>
      <c r="F825" t="s">
        <v>7207</v>
      </c>
      <c r="G825" t="s">
        <v>6715</v>
      </c>
      <c r="H825" t="s">
        <v>6639</v>
      </c>
      <c r="I825" t="s">
        <v>6408</v>
      </c>
    </row>
    <row r="826" spans="1:9">
      <c r="A826" t="s">
        <v>6596</v>
      </c>
      <c r="B826" t="s">
        <v>7775</v>
      </c>
      <c r="C826" t="s">
        <v>9817</v>
      </c>
      <c r="D826">
        <v>570000950</v>
      </c>
      <c r="E826">
        <v>570000398</v>
      </c>
      <c r="F826" t="s">
        <v>7205</v>
      </c>
      <c r="G826" t="s">
        <v>6594</v>
      </c>
      <c r="H826" t="s">
        <v>8367</v>
      </c>
      <c r="I826" t="s">
        <v>6408</v>
      </c>
    </row>
    <row r="827" spans="1:9">
      <c r="A827" t="s">
        <v>6596</v>
      </c>
      <c r="B827" t="s">
        <v>7742</v>
      </c>
      <c r="C827" t="s">
        <v>9818</v>
      </c>
      <c r="D827" t="s">
        <v>6598</v>
      </c>
      <c r="E827">
        <v>540001112</v>
      </c>
      <c r="F827" t="s">
        <v>7205</v>
      </c>
      <c r="G827" t="s">
        <v>6627</v>
      </c>
      <c r="H827" t="s">
        <v>8367</v>
      </c>
      <c r="I827" t="s">
        <v>6408</v>
      </c>
    </row>
    <row r="828" spans="1:9">
      <c r="A828" t="s">
        <v>6596</v>
      </c>
      <c r="B828" t="s">
        <v>7273</v>
      </c>
      <c r="C828" t="s">
        <v>9819</v>
      </c>
      <c r="D828">
        <v>100000082</v>
      </c>
      <c r="E828">
        <v>100001148</v>
      </c>
      <c r="F828" t="s">
        <v>7207</v>
      </c>
      <c r="G828" t="s">
        <v>6715</v>
      </c>
      <c r="H828" t="s">
        <v>6639</v>
      </c>
      <c r="I828" t="s">
        <v>6408</v>
      </c>
    </row>
    <row r="829" spans="1:9">
      <c r="A829" t="s">
        <v>6596</v>
      </c>
      <c r="B829" t="s">
        <v>3416</v>
      </c>
      <c r="C829" t="s">
        <v>9820</v>
      </c>
      <c r="D829">
        <v>670780386</v>
      </c>
      <c r="E829">
        <v>670000199</v>
      </c>
      <c r="F829" t="s">
        <v>7207</v>
      </c>
      <c r="G829" t="s">
        <v>6715</v>
      </c>
      <c r="H829" t="s">
        <v>6639</v>
      </c>
      <c r="I829" t="s">
        <v>6408</v>
      </c>
    </row>
    <row r="830" spans="1:9">
      <c r="A830" t="s">
        <v>6596</v>
      </c>
      <c r="B830" t="s">
        <v>7781</v>
      </c>
      <c r="C830" t="s">
        <v>9821</v>
      </c>
      <c r="D830">
        <v>570027441</v>
      </c>
      <c r="E830">
        <v>920030269</v>
      </c>
      <c r="F830" t="s">
        <v>7207</v>
      </c>
      <c r="G830" t="s">
        <v>6627</v>
      </c>
      <c r="H830" t="s">
        <v>6639</v>
      </c>
      <c r="I830" t="s">
        <v>6408</v>
      </c>
    </row>
    <row r="831" spans="1:9">
      <c r="A831" t="s">
        <v>6596</v>
      </c>
      <c r="B831" t="s">
        <v>7271</v>
      </c>
      <c r="C831" t="s">
        <v>9822</v>
      </c>
      <c r="D831">
        <v>80010523</v>
      </c>
      <c r="E831">
        <v>920030269</v>
      </c>
      <c r="F831" t="s">
        <v>7207</v>
      </c>
      <c r="G831" t="s">
        <v>6627</v>
      </c>
      <c r="H831" t="s">
        <v>6639</v>
      </c>
      <c r="I831" t="s">
        <v>6408</v>
      </c>
    </row>
    <row r="832" spans="1:9">
      <c r="A832" t="s">
        <v>6596</v>
      </c>
      <c r="B832" t="s">
        <v>5807</v>
      </c>
      <c r="C832" t="s">
        <v>9823</v>
      </c>
      <c r="D832">
        <v>540023884</v>
      </c>
      <c r="E832">
        <v>920038627</v>
      </c>
      <c r="F832" t="s">
        <v>7207</v>
      </c>
      <c r="G832" t="s">
        <v>6627</v>
      </c>
      <c r="H832" t="s">
        <v>6639</v>
      </c>
      <c r="I832" t="s">
        <v>6408</v>
      </c>
    </row>
    <row r="833" spans="1:9">
      <c r="A833" t="s">
        <v>6596</v>
      </c>
      <c r="B833" t="s">
        <v>4189</v>
      </c>
      <c r="C833" t="s">
        <v>9824</v>
      </c>
      <c r="D833">
        <v>670798636</v>
      </c>
      <c r="E833">
        <v>670014604</v>
      </c>
      <c r="F833" t="s">
        <v>7205</v>
      </c>
      <c r="G833" t="s">
        <v>6715</v>
      </c>
      <c r="H833" t="s">
        <v>8367</v>
      </c>
      <c r="I833" t="s">
        <v>6408</v>
      </c>
    </row>
    <row r="834" spans="1:9">
      <c r="A834" t="s">
        <v>6596</v>
      </c>
      <c r="B834" t="s">
        <v>4188</v>
      </c>
      <c r="C834" t="s">
        <v>9825</v>
      </c>
      <c r="D834">
        <v>670797539</v>
      </c>
      <c r="E834">
        <v>670014604</v>
      </c>
      <c r="F834" t="s">
        <v>7205</v>
      </c>
      <c r="G834" t="s">
        <v>6599</v>
      </c>
      <c r="H834" t="s">
        <v>8367</v>
      </c>
      <c r="I834" t="s">
        <v>6408</v>
      </c>
    </row>
    <row r="835" spans="1:9">
      <c r="A835" t="s">
        <v>6596</v>
      </c>
      <c r="B835" t="s">
        <v>3413</v>
      </c>
      <c r="C835" t="s">
        <v>9826</v>
      </c>
      <c r="D835">
        <v>670780212</v>
      </c>
      <c r="E835">
        <v>670014604</v>
      </c>
      <c r="F835" t="s">
        <v>7205</v>
      </c>
      <c r="G835" t="s">
        <v>6715</v>
      </c>
      <c r="H835" t="s">
        <v>8367</v>
      </c>
      <c r="I835" t="s">
        <v>6408</v>
      </c>
    </row>
    <row r="836" spans="1:9">
      <c r="A836" t="s">
        <v>6596</v>
      </c>
      <c r="B836" t="s">
        <v>7771</v>
      </c>
      <c r="C836" t="s">
        <v>9827</v>
      </c>
      <c r="D836">
        <v>570000562</v>
      </c>
      <c r="E836">
        <v>570011353</v>
      </c>
      <c r="F836" t="s">
        <v>7205</v>
      </c>
      <c r="G836" t="s">
        <v>6599</v>
      </c>
      <c r="H836" t="s">
        <v>8367</v>
      </c>
      <c r="I836" t="s">
        <v>6408</v>
      </c>
    </row>
    <row r="837" spans="1:9">
      <c r="A837" t="s">
        <v>6596</v>
      </c>
      <c r="B837" t="s">
        <v>7936</v>
      </c>
      <c r="C837" t="s">
        <v>9828</v>
      </c>
      <c r="D837">
        <v>670780170</v>
      </c>
      <c r="E837">
        <v>670000116</v>
      </c>
      <c r="F837" t="s">
        <v>7207</v>
      </c>
      <c r="G837" t="s">
        <v>6715</v>
      </c>
      <c r="H837" t="s">
        <v>6639</v>
      </c>
      <c r="I837" t="s">
        <v>6408</v>
      </c>
    </row>
    <row r="838" spans="1:9">
      <c r="A838" t="s">
        <v>6596</v>
      </c>
      <c r="B838" t="s">
        <v>7272</v>
      </c>
      <c r="C838" t="s">
        <v>9829</v>
      </c>
      <c r="D838" t="s">
        <v>8409</v>
      </c>
      <c r="E838" t="s">
        <v>8409</v>
      </c>
      <c r="F838" t="s">
        <v>7205</v>
      </c>
      <c r="G838" t="s">
        <v>6599</v>
      </c>
      <c r="H838" t="s">
        <v>8369</v>
      </c>
      <c r="I838" t="s">
        <v>6408</v>
      </c>
    </row>
    <row r="839" spans="1:9">
      <c r="A839" t="s">
        <v>6596</v>
      </c>
      <c r="B839" t="s">
        <v>4218</v>
      </c>
      <c r="C839" t="s">
        <v>9830</v>
      </c>
      <c r="D839" t="s">
        <v>8409</v>
      </c>
      <c r="E839" t="s">
        <v>8409</v>
      </c>
      <c r="F839" t="s">
        <v>7205</v>
      </c>
      <c r="G839" t="s">
        <v>6599</v>
      </c>
      <c r="H839" t="s">
        <v>8368</v>
      </c>
      <c r="I839" t="s">
        <v>6408</v>
      </c>
    </row>
    <row r="840" spans="1:9">
      <c r="A840" t="s">
        <v>6596</v>
      </c>
      <c r="B840" t="s">
        <v>7274</v>
      </c>
      <c r="C840" t="s">
        <v>9831</v>
      </c>
      <c r="D840">
        <v>100000124</v>
      </c>
      <c r="E840">
        <v>100009075</v>
      </c>
      <c r="F840" t="s">
        <v>7207</v>
      </c>
      <c r="G840" t="s">
        <v>6715</v>
      </c>
      <c r="H840" t="s">
        <v>6639</v>
      </c>
      <c r="I840" t="s">
        <v>6408</v>
      </c>
    </row>
    <row r="841" spans="1:9">
      <c r="A841" t="s">
        <v>6596</v>
      </c>
      <c r="B841" t="s">
        <v>7732</v>
      </c>
      <c r="C841" t="s">
        <v>9832</v>
      </c>
      <c r="D841">
        <v>540000072</v>
      </c>
      <c r="E841">
        <v>540014081</v>
      </c>
      <c r="F841" t="s">
        <v>7205</v>
      </c>
      <c r="G841" t="s">
        <v>6784</v>
      </c>
      <c r="H841" t="s">
        <v>8434</v>
      </c>
      <c r="I841" t="s">
        <v>6408</v>
      </c>
    </row>
    <row r="842" spans="1:9">
      <c r="A842" t="s">
        <v>6596</v>
      </c>
      <c r="B842" t="s">
        <v>7733</v>
      </c>
      <c r="C842" t="s">
        <v>9833</v>
      </c>
      <c r="D842">
        <v>540000395</v>
      </c>
      <c r="E842">
        <v>540000122</v>
      </c>
      <c r="F842" t="s">
        <v>7205</v>
      </c>
      <c r="G842" t="s">
        <v>6627</v>
      </c>
      <c r="H842" t="s">
        <v>8367</v>
      </c>
      <c r="I842" t="s">
        <v>6408</v>
      </c>
    </row>
    <row r="843" spans="1:9">
      <c r="A843" t="s">
        <v>6596</v>
      </c>
      <c r="B843" t="s">
        <v>7738</v>
      </c>
      <c r="C843" t="s">
        <v>9834</v>
      </c>
      <c r="D843">
        <v>540000858</v>
      </c>
      <c r="E843">
        <v>540000122</v>
      </c>
      <c r="F843" t="s">
        <v>7205</v>
      </c>
      <c r="G843" t="s">
        <v>6627</v>
      </c>
      <c r="H843" t="s">
        <v>8367</v>
      </c>
      <c r="I843" t="s">
        <v>6408</v>
      </c>
    </row>
    <row r="844" spans="1:9">
      <c r="A844" t="s">
        <v>6596</v>
      </c>
      <c r="B844" t="s">
        <v>7719</v>
      </c>
      <c r="C844" t="s">
        <v>9835</v>
      </c>
      <c r="D844">
        <v>510000292</v>
      </c>
      <c r="E844">
        <v>750720534</v>
      </c>
      <c r="F844" t="s">
        <v>7205</v>
      </c>
      <c r="G844" t="s">
        <v>6599</v>
      </c>
      <c r="H844" t="s">
        <v>8367</v>
      </c>
      <c r="I844" t="s">
        <v>6408</v>
      </c>
    </row>
    <row r="845" spans="1:9">
      <c r="A845" t="s">
        <v>6596</v>
      </c>
      <c r="B845" t="s">
        <v>819</v>
      </c>
      <c r="C845" t="s">
        <v>9836</v>
      </c>
      <c r="D845">
        <v>510000201</v>
      </c>
      <c r="E845">
        <v>750034589</v>
      </c>
      <c r="F845" t="s">
        <v>7205</v>
      </c>
      <c r="G845" t="s">
        <v>6670</v>
      </c>
      <c r="H845" t="s">
        <v>8367</v>
      </c>
      <c r="I845" t="s">
        <v>6408</v>
      </c>
    </row>
    <row r="846" spans="1:9">
      <c r="A846" t="s">
        <v>6596</v>
      </c>
      <c r="B846" t="s">
        <v>7720</v>
      </c>
      <c r="C846" t="s">
        <v>9837</v>
      </c>
      <c r="D846">
        <v>510000516</v>
      </c>
      <c r="E846">
        <v>510000136</v>
      </c>
      <c r="F846" t="s">
        <v>9346</v>
      </c>
      <c r="G846" t="s">
        <v>6648</v>
      </c>
      <c r="H846" t="s">
        <v>8370</v>
      </c>
      <c r="I846" t="s">
        <v>6408</v>
      </c>
    </row>
    <row r="847" spans="1:9">
      <c r="A847" t="s">
        <v>6596</v>
      </c>
      <c r="B847" t="s">
        <v>7935</v>
      </c>
      <c r="C847" t="s">
        <v>9838</v>
      </c>
      <c r="D847">
        <v>670018449</v>
      </c>
      <c r="E847">
        <v>670792340</v>
      </c>
      <c r="F847" t="s">
        <v>7205</v>
      </c>
      <c r="G847" t="s">
        <v>6599</v>
      </c>
      <c r="H847" t="s">
        <v>8367</v>
      </c>
      <c r="I847" t="s">
        <v>6408</v>
      </c>
    </row>
    <row r="848" spans="1:9">
      <c r="A848" t="s">
        <v>6596</v>
      </c>
      <c r="B848" t="s">
        <v>7275</v>
      </c>
      <c r="C848" t="s">
        <v>9839</v>
      </c>
      <c r="D848">
        <v>100007285</v>
      </c>
      <c r="E848">
        <v>100011287</v>
      </c>
      <c r="F848" t="s">
        <v>7207</v>
      </c>
      <c r="G848" t="s">
        <v>6599</v>
      </c>
      <c r="H848" t="s">
        <v>6639</v>
      </c>
      <c r="I848" t="s">
        <v>6408</v>
      </c>
    </row>
    <row r="849" spans="1:9">
      <c r="A849" t="s">
        <v>6596</v>
      </c>
      <c r="B849" t="s">
        <v>7939</v>
      </c>
      <c r="C849" t="s">
        <v>9747</v>
      </c>
      <c r="D849">
        <v>670780501</v>
      </c>
      <c r="E849">
        <v>670792415</v>
      </c>
      <c r="F849" t="s">
        <v>7205</v>
      </c>
      <c r="G849" t="s">
        <v>6627</v>
      </c>
      <c r="H849" t="s">
        <v>8367</v>
      </c>
      <c r="I849" t="s">
        <v>6408</v>
      </c>
    </row>
    <row r="850" spans="1:9">
      <c r="A850" t="s">
        <v>6596</v>
      </c>
      <c r="B850" t="s">
        <v>7943</v>
      </c>
      <c r="C850" t="s">
        <v>9728</v>
      </c>
      <c r="D850">
        <v>680001328</v>
      </c>
      <c r="E850">
        <v>750005068</v>
      </c>
      <c r="F850" t="s">
        <v>7205</v>
      </c>
      <c r="G850" t="s">
        <v>7086</v>
      </c>
      <c r="H850" t="s">
        <v>8367</v>
      </c>
      <c r="I850" t="s">
        <v>6408</v>
      </c>
    </row>
    <row r="851" spans="1:9">
      <c r="A851" t="s">
        <v>6596</v>
      </c>
      <c r="B851" t="s">
        <v>7773</v>
      </c>
      <c r="C851" t="s">
        <v>9748</v>
      </c>
      <c r="D851">
        <v>570000794</v>
      </c>
      <c r="E851">
        <v>930019484</v>
      </c>
      <c r="F851" t="s">
        <v>7205</v>
      </c>
      <c r="G851" t="s">
        <v>6760</v>
      </c>
      <c r="H851" t="s">
        <v>8367</v>
      </c>
      <c r="I851" t="s">
        <v>6408</v>
      </c>
    </row>
    <row r="852" spans="1:9">
      <c r="A852" t="s">
        <v>6596</v>
      </c>
      <c r="B852" t="s">
        <v>7735</v>
      </c>
      <c r="C852" t="s">
        <v>9749</v>
      </c>
      <c r="D852">
        <v>540000486</v>
      </c>
      <c r="E852">
        <v>540000932</v>
      </c>
      <c r="F852" t="s">
        <v>7207</v>
      </c>
      <c r="G852" t="s">
        <v>8548</v>
      </c>
      <c r="H852" t="s">
        <v>6639</v>
      </c>
      <c r="I852" t="s">
        <v>6408</v>
      </c>
    </row>
    <row r="853" spans="1:9">
      <c r="A853" t="s">
        <v>6596</v>
      </c>
      <c r="B853" t="s">
        <v>6024</v>
      </c>
      <c r="C853" t="s">
        <v>9726</v>
      </c>
      <c r="D853">
        <v>880780507</v>
      </c>
      <c r="E853">
        <v>880000237</v>
      </c>
      <c r="F853" t="s">
        <v>7207</v>
      </c>
      <c r="G853" t="s">
        <v>7086</v>
      </c>
      <c r="H853" t="s">
        <v>6639</v>
      </c>
      <c r="I853" t="s">
        <v>6408</v>
      </c>
    </row>
    <row r="854" spans="1:9">
      <c r="A854" t="s">
        <v>6596</v>
      </c>
      <c r="B854" t="s">
        <v>7726</v>
      </c>
      <c r="C854" t="s">
        <v>9739</v>
      </c>
      <c r="D854">
        <v>520003823</v>
      </c>
      <c r="E854">
        <v>750047367</v>
      </c>
      <c r="F854" t="s">
        <v>7207</v>
      </c>
      <c r="G854" t="s">
        <v>7086</v>
      </c>
      <c r="H854" t="s">
        <v>8368</v>
      </c>
      <c r="I854" t="s">
        <v>6408</v>
      </c>
    </row>
    <row r="855" spans="1:9">
      <c r="A855" t="s">
        <v>6596</v>
      </c>
      <c r="B855" t="s">
        <v>7722</v>
      </c>
      <c r="C855" t="s">
        <v>9740</v>
      </c>
      <c r="D855">
        <v>510020548</v>
      </c>
      <c r="E855">
        <v>750047367</v>
      </c>
      <c r="F855" t="s">
        <v>7207</v>
      </c>
      <c r="G855" t="s">
        <v>7086</v>
      </c>
      <c r="H855" t="s">
        <v>8368</v>
      </c>
      <c r="I855" t="s">
        <v>6408</v>
      </c>
    </row>
    <row r="856" spans="1:9">
      <c r="A856" t="s">
        <v>6596</v>
      </c>
      <c r="B856" t="s">
        <v>7721</v>
      </c>
      <c r="C856" t="s">
        <v>9725</v>
      </c>
      <c r="D856">
        <v>510000813</v>
      </c>
      <c r="E856">
        <v>510000854</v>
      </c>
      <c r="F856" t="s">
        <v>7205</v>
      </c>
      <c r="G856" t="s">
        <v>6599</v>
      </c>
      <c r="H856" t="s">
        <v>8367</v>
      </c>
      <c r="I856" t="s">
        <v>6408</v>
      </c>
    </row>
    <row r="857" spans="1:9">
      <c r="A857" t="s">
        <v>6596</v>
      </c>
      <c r="B857" t="s">
        <v>7765</v>
      </c>
      <c r="C857" t="s">
        <v>9750</v>
      </c>
      <c r="D857">
        <v>570000166</v>
      </c>
      <c r="E857">
        <v>570010181</v>
      </c>
      <c r="F857" t="s">
        <v>7207</v>
      </c>
      <c r="G857" t="s">
        <v>6599</v>
      </c>
      <c r="H857" t="s">
        <v>8367</v>
      </c>
      <c r="I857" t="s">
        <v>6408</v>
      </c>
    </row>
    <row r="858" spans="1:9">
      <c r="A858" t="s">
        <v>6596</v>
      </c>
      <c r="B858" t="s">
        <v>7276</v>
      </c>
      <c r="C858" t="s">
        <v>9735</v>
      </c>
      <c r="D858">
        <v>100010545</v>
      </c>
      <c r="E858">
        <v>310025010</v>
      </c>
      <c r="F858" t="s">
        <v>7207</v>
      </c>
      <c r="G858" t="s">
        <v>7086</v>
      </c>
      <c r="H858" t="s">
        <v>6639</v>
      </c>
      <c r="I858" t="s">
        <v>6408</v>
      </c>
    </row>
    <row r="859" spans="1:9">
      <c r="A859" t="s">
        <v>6596</v>
      </c>
      <c r="B859" t="s">
        <v>7746</v>
      </c>
      <c r="C859" t="s">
        <v>9736</v>
      </c>
      <c r="D859">
        <v>540013224</v>
      </c>
      <c r="E859">
        <v>540000536</v>
      </c>
      <c r="F859" t="s">
        <v>7207</v>
      </c>
      <c r="G859" t="s">
        <v>7086</v>
      </c>
      <c r="H859" t="s">
        <v>6639</v>
      </c>
      <c r="I859" t="s">
        <v>6408</v>
      </c>
    </row>
    <row r="860" spans="1:9">
      <c r="A860" t="s">
        <v>6596</v>
      </c>
      <c r="B860" t="s">
        <v>5233</v>
      </c>
      <c r="C860" t="s">
        <v>9752</v>
      </c>
      <c r="D860">
        <v>540000452</v>
      </c>
      <c r="E860">
        <v>540000908</v>
      </c>
      <c r="F860" t="s">
        <v>7207</v>
      </c>
      <c r="G860" t="s">
        <v>8548</v>
      </c>
      <c r="H860" t="s">
        <v>6639</v>
      </c>
      <c r="I860" t="s">
        <v>6408</v>
      </c>
    </row>
    <row r="861" spans="1:9">
      <c r="A861" t="s">
        <v>6596</v>
      </c>
      <c r="B861" t="s">
        <v>7734</v>
      </c>
      <c r="C861" t="s">
        <v>9753</v>
      </c>
      <c r="D861">
        <v>540000445</v>
      </c>
      <c r="E861">
        <v>540000890</v>
      </c>
      <c r="F861" t="s">
        <v>7207</v>
      </c>
      <c r="G861" t="s">
        <v>8548</v>
      </c>
      <c r="H861" t="s">
        <v>6639</v>
      </c>
      <c r="I861" t="s">
        <v>6408</v>
      </c>
    </row>
    <row r="862" spans="1:9">
      <c r="A862" t="s">
        <v>6596</v>
      </c>
      <c r="B862" t="s">
        <v>7730</v>
      </c>
      <c r="C862" t="s">
        <v>9733</v>
      </c>
      <c r="D862">
        <v>520780214</v>
      </c>
      <c r="E862">
        <v>520000118</v>
      </c>
      <c r="F862" t="s">
        <v>7207</v>
      </c>
      <c r="G862" t="s">
        <v>7086</v>
      </c>
      <c r="H862" t="s">
        <v>9731</v>
      </c>
      <c r="I862" t="s">
        <v>6408</v>
      </c>
    </row>
    <row r="863" spans="1:9">
      <c r="A863" t="s">
        <v>6596</v>
      </c>
      <c r="B863" t="s">
        <v>7729</v>
      </c>
      <c r="C863" t="s">
        <v>9734</v>
      </c>
      <c r="D863">
        <v>520780156</v>
      </c>
      <c r="E863">
        <v>520000092</v>
      </c>
      <c r="F863" t="s">
        <v>7207</v>
      </c>
      <c r="G863" t="s">
        <v>7086</v>
      </c>
      <c r="H863" t="s">
        <v>9731</v>
      </c>
      <c r="I863" t="s">
        <v>6408</v>
      </c>
    </row>
    <row r="864" spans="1:9">
      <c r="A864" t="s">
        <v>6596</v>
      </c>
      <c r="B864" t="s">
        <v>7727</v>
      </c>
      <c r="C864" t="s">
        <v>9730</v>
      </c>
      <c r="D864">
        <v>520004680</v>
      </c>
      <c r="E864">
        <v>520004664</v>
      </c>
      <c r="F864" t="s">
        <v>7205</v>
      </c>
      <c r="G864" t="s">
        <v>7086</v>
      </c>
      <c r="H864" t="s">
        <v>9731</v>
      </c>
      <c r="I864" t="s">
        <v>6408</v>
      </c>
    </row>
    <row r="865" spans="1:9">
      <c r="A865" t="s">
        <v>6596</v>
      </c>
      <c r="B865" t="s">
        <v>7728</v>
      </c>
      <c r="C865" t="s">
        <v>9732</v>
      </c>
      <c r="D865">
        <v>520004714</v>
      </c>
      <c r="E865">
        <v>520004664</v>
      </c>
      <c r="F865" t="s">
        <v>7205</v>
      </c>
      <c r="G865" t="s">
        <v>7086</v>
      </c>
      <c r="H865" t="s">
        <v>9731</v>
      </c>
      <c r="I865" t="s">
        <v>6408</v>
      </c>
    </row>
    <row r="866" spans="1:9">
      <c r="A866" t="s">
        <v>6596</v>
      </c>
      <c r="B866" t="s">
        <v>7942</v>
      </c>
      <c r="C866" t="s">
        <v>9746</v>
      </c>
      <c r="D866">
        <v>680001294</v>
      </c>
      <c r="E866">
        <v>680000890</v>
      </c>
      <c r="F866" t="s">
        <v>7207</v>
      </c>
      <c r="G866" t="s">
        <v>7086</v>
      </c>
      <c r="H866" t="s">
        <v>6639</v>
      </c>
      <c r="I866" t="s">
        <v>6408</v>
      </c>
    </row>
    <row r="867" spans="1:9">
      <c r="A867" t="s">
        <v>6596</v>
      </c>
      <c r="B867" t="s">
        <v>7945</v>
      </c>
      <c r="C867" t="s">
        <v>9754</v>
      </c>
      <c r="D867">
        <v>680017829</v>
      </c>
      <c r="E867">
        <v>680017811</v>
      </c>
      <c r="F867" t="s">
        <v>7205</v>
      </c>
      <c r="G867" t="s">
        <v>6599</v>
      </c>
      <c r="H867" t="s">
        <v>8369</v>
      </c>
      <c r="I867" t="s">
        <v>6408</v>
      </c>
    </row>
    <row r="868" spans="1:9">
      <c r="A868" t="s">
        <v>6596</v>
      </c>
      <c r="B868" t="s">
        <v>7763</v>
      </c>
      <c r="C868" t="s">
        <v>9755</v>
      </c>
      <c r="D868">
        <v>570000083</v>
      </c>
      <c r="E868">
        <v>570000729</v>
      </c>
      <c r="F868" t="s">
        <v>7207</v>
      </c>
      <c r="G868" t="s">
        <v>8543</v>
      </c>
      <c r="H868" t="s">
        <v>6639</v>
      </c>
      <c r="I868" t="s">
        <v>6408</v>
      </c>
    </row>
    <row r="869" spans="1:9">
      <c r="A869" t="s">
        <v>6596</v>
      </c>
      <c r="B869" t="s">
        <v>7929</v>
      </c>
      <c r="C869" t="s">
        <v>7186</v>
      </c>
      <c r="D869" t="s">
        <v>6598</v>
      </c>
      <c r="E869">
        <v>670000652</v>
      </c>
      <c r="F869" t="s">
        <v>7205</v>
      </c>
      <c r="G869" t="s">
        <v>8553</v>
      </c>
      <c r="H869" t="s">
        <v>8369</v>
      </c>
      <c r="I869" t="s">
        <v>6408</v>
      </c>
    </row>
    <row r="870" spans="1:9">
      <c r="A870" t="s">
        <v>6596</v>
      </c>
      <c r="B870" t="s">
        <v>7929</v>
      </c>
      <c r="C870" t="s">
        <v>9756</v>
      </c>
      <c r="D870">
        <v>670005479</v>
      </c>
      <c r="E870">
        <v>670000652</v>
      </c>
      <c r="F870" t="s">
        <v>7205</v>
      </c>
      <c r="G870" t="s">
        <v>8553</v>
      </c>
      <c r="H870" t="s">
        <v>8369</v>
      </c>
      <c r="I870" t="s">
        <v>6408</v>
      </c>
    </row>
    <row r="871" spans="1:9">
      <c r="A871" t="s">
        <v>6596</v>
      </c>
      <c r="B871" t="s">
        <v>7779</v>
      </c>
      <c r="C871" t="s">
        <v>9757</v>
      </c>
      <c r="D871" t="s">
        <v>6598</v>
      </c>
      <c r="E871">
        <v>570013797</v>
      </c>
      <c r="F871" t="s">
        <v>7205</v>
      </c>
      <c r="G871" t="s">
        <v>6599</v>
      </c>
      <c r="H871" t="s">
        <v>8367</v>
      </c>
      <c r="I871" t="s">
        <v>6408</v>
      </c>
    </row>
    <row r="872" spans="1:9">
      <c r="A872" t="s">
        <v>6596</v>
      </c>
      <c r="B872" t="s">
        <v>7770</v>
      </c>
      <c r="C872" t="s">
        <v>9758</v>
      </c>
      <c r="D872">
        <v>570000455</v>
      </c>
      <c r="E872">
        <v>570010181</v>
      </c>
      <c r="F872" t="s">
        <v>7205</v>
      </c>
      <c r="G872" t="s">
        <v>6627</v>
      </c>
      <c r="H872" t="s">
        <v>8367</v>
      </c>
      <c r="I872" t="s">
        <v>6408</v>
      </c>
    </row>
    <row r="873" spans="1:9">
      <c r="A873" t="s">
        <v>6596</v>
      </c>
      <c r="B873" t="s">
        <v>7724</v>
      </c>
      <c r="C873" t="s">
        <v>9759</v>
      </c>
      <c r="D873">
        <v>510024979</v>
      </c>
      <c r="E873">
        <v>510000532</v>
      </c>
      <c r="F873" t="s">
        <v>7207</v>
      </c>
      <c r="G873" t="s">
        <v>8543</v>
      </c>
      <c r="H873" t="s">
        <v>6639</v>
      </c>
      <c r="I873" t="s">
        <v>6408</v>
      </c>
    </row>
    <row r="874" spans="1:9">
      <c r="A874" t="s">
        <v>6596</v>
      </c>
      <c r="B874" t="s">
        <v>5259</v>
      </c>
      <c r="C874" t="s">
        <v>9760</v>
      </c>
      <c r="D874">
        <v>510000185</v>
      </c>
      <c r="E874">
        <v>510000532</v>
      </c>
      <c r="F874" t="s">
        <v>7207</v>
      </c>
      <c r="G874" t="s">
        <v>8543</v>
      </c>
      <c r="H874" t="s">
        <v>6639</v>
      </c>
      <c r="I874" t="s">
        <v>6408</v>
      </c>
    </row>
    <row r="875" spans="1:9">
      <c r="A875" t="s">
        <v>6596</v>
      </c>
      <c r="B875" t="s">
        <v>7772</v>
      </c>
      <c r="C875" t="s">
        <v>9761</v>
      </c>
      <c r="D875">
        <v>570000646</v>
      </c>
      <c r="E875">
        <v>570001115</v>
      </c>
      <c r="F875" t="s">
        <v>7207</v>
      </c>
      <c r="G875" t="s">
        <v>8548</v>
      </c>
      <c r="H875" t="s">
        <v>6639</v>
      </c>
      <c r="I875" t="s">
        <v>6408</v>
      </c>
    </row>
    <row r="876" spans="1:9">
      <c r="A876" t="s">
        <v>6596</v>
      </c>
      <c r="B876" t="s">
        <v>7776</v>
      </c>
      <c r="C876" t="s">
        <v>9762</v>
      </c>
      <c r="D876">
        <v>570001057</v>
      </c>
      <c r="E876">
        <v>570023630</v>
      </c>
      <c r="F876" t="s">
        <v>7205</v>
      </c>
      <c r="G876" t="s">
        <v>8543</v>
      </c>
      <c r="H876" t="s">
        <v>8367</v>
      </c>
      <c r="I876" t="s">
        <v>6408</v>
      </c>
    </row>
    <row r="877" spans="1:9">
      <c r="A877" t="s">
        <v>6596</v>
      </c>
      <c r="B877" t="s">
        <v>7780</v>
      </c>
      <c r="C877" t="s">
        <v>9763</v>
      </c>
      <c r="D877">
        <v>570026252</v>
      </c>
      <c r="E877">
        <v>570023630</v>
      </c>
      <c r="F877" t="s">
        <v>7205</v>
      </c>
      <c r="G877" t="s">
        <v>8543</v>
      </c>
      <c r="H877" t="s">
        <v>8367</v>
      </c>
      <c r="I877" t="s">
        <v>6408</v>
      </c>
    </row>
    <row r="878" spans="1:9">
      <c r="A878" t="s">
        <v>6596</v>
      </c>
      <c r="B878" t="s">
        <v>7762</v>
      </c>
      <c r="C878" t="s">
        <v>9764</v>
      </c>
      <c r="D878">
        <v>570000026</v>
      </c>
      <c r="E878">
        <v>570024794</v>
      </c>
      <c r="F878" t="s">
        <v>7205</v>
      </c>
      <c r="G878" t="s">
        <v>6599</v>
      </c>
      <c r="H878" t="s">
        <v>8367</v>
      </c>
      <c r="I878" t="s">
        <v>6408</v>
      </c>
    </row>
    <row r="879" spans="1:9">
      <c r="A879" t="s">
        <v>6596</v>
      </c>
      <c r="B879" t="s">
        <v>7749</v>
      </c>
      <c r="C879" t="s">
        <v>9765</v>
      </c>
      <c r="D879">
        <v>540025046</v>
      </c>
      <c r="E879">
        <v>540010519</v>
      </c>
      <c r="F879" t="s">
        <v>7205</v>
      </c>
      <c r="G879" t="s">
        <v>6599</v>
      </c>
      <c r="H879" t="s">
        <v>8369</v>
      </c>
      <c r="I879" t="s">
        <v>6408</v>
      </c>
    </row>
    <row r="880" spans="1:9">
      <c r="A880" t="s">
        <v>6596</v>
      </c>
      <c r="B880" t="s">
        <v>7745</v>
      </c>
      <c r="C880" t="s">
        <v>9737</v>
      </c>
      <c r="D880">
        <v>540010568</v>
      </c>
      <c r="E880">
        <v>540010519</v>
      </c>
      <c r="F880" t="s">
        <v>7205</v>
      </c>
      <c r="G880" t="s">
        <v>7086</v>
      </c>
      <c r="H880" t="s">
        <v>8369</v>
      </c>
      <c r="I880" t="s">
        <v>6408</v>
      </c>
    </row>
    <row r="881" spans="1:9">
      <c r="A881" t="s">
        <v>6596</v>
      </c>
      <c r="B881" t="s">
        <v>7270</v>
      </c>
      <c r="C881" t="s">
        <v>9766</v>
      </c>
      <c r="D881">
        <v>80000136</v>
      </c>
      <c r="E881">
        <v>920030269</v>
      </c>
      <c r="F881" t="s">
        <v>7207</v>
      </c>
      <c r="G881" t="s">
        <v>6627</v>
      </c>
      <c r="H881" t="s">
        <v>6639</v>
      </c>
      <c r="I881" t="s">
        <v>6408</v>
      </c>
    </row>
    <row r="882" spans="1:9">
      <c r="A882" t="s">
        <v>6596</v>
      </c>
      <c r="B882" t="s">
        <v>7768</v>
      </c>
      <c r="C882" t="s">
        <v>9767</v>
      </c>
      <c r="D882">
        <v>570000364</v>
      </c>
      <c r="E882">
        <v>570011569</v>
      </c>
      <c r="F882" t="s">
        <v>7207</v>
      </c>
      <c r="G882" t="s">
        <v>8548</v>
      </c>
      <c r="H882" t="s">
        <v>6639</v>
      </c>
      <c r="I882" t="s">
        <v>6408</v>
      </c>
    </row>
    <row r="883" spans="1:9">
      <c r="A883" t="s">
        <v>6596</v>
      </c>
      <c r="B883" t="s">
        <v>7944</v>
      </c>
      <c r="C883" t="s">
        <v>9722</v>
      </c>
      <c r="D883">
        <v>680007648</v>
      </c>
      <c r="E883">
        <v>680007598</v>
      </c>
      <c r="F883" t="s">
        <v>7205</v>
      </c>
      <c r="G883" t="s">
        <v>8544</v>
      </c>
      <c r="H883" t="s">
        <v>8369</v>
      </c>
      <c r="I883" t="s">
        <v>6408</v>
      </c>
    </row>
    <row r="884" spans="1:9">
      <c r="A884" t="s">
        <v>6596</v>
      </c>
      <c r="B884" t="s">
        <v>7944</v>
      </c>
      <c r="C884" t="s">
        <v>9722</v>
      </c>
      <c r="D884">
        <v>680007648</v>
      </c>
      <c r="E884">
        <v>680007598</v>
      </c>
      <c r="F884" t="s">
        <v>7205</v>
      </c>
      <c r="G884" t="s">
        <v>7086</v>
      </c>
      <c r="H884" t="s">
        <v>9723</v>
      </c>
      <c r="I884" t="s">
        <v>6408</v>
      </c>
    </row>
    <row r="885" spans="1:9">
      <c r="A885" t="s">
        <v>6596</v>
      </c>
      <c r="B885" t="s">
        <v>7940</v>
      </c>
      <c r="C885" t="s">
        <v>9768</v>
      </c>
      <c r="D885">
        <v>680000130</v>
      </c>
      <c r="E885">
        <v>680000353</v>
      </c>
      <c r="F885" t="s">
        <v>7205</v>
      </c>
      <c r="G885" t="s">
        <v>6599</v>
      </c>
      <c r="H885" t="s">
        <v>8367</v>
      </c>
      <c r="I885" t="s">
        <v>6408</v>
      </c>
    </row>
    <row r="886" spans="1:9">
      <c r="A886" t="s">
        <v>6596</v>
      </c>
      <c r="B886" t="s">
        <v>7767</v>
      </c>
      <c r="C886" t="s">
        <v>9769</v>
      </c>
      <c r="D886">
        <v>570000356</v>
      </c>
      <c r="E886">
        <v>570000919</v>
      </c>
      <c r="F886" t="s">
        <v>7207</v>
      </c>
      <c r="G886" t="s">
        <v>6627</v>
      </c>
      <c r="H886" t="s">
        <v>6639</v>
      </c>
      <c r="I886" t="s">
        <v>6408</v>
      </c>
    </row>
    <row r="887" spans="1:9">
      <c r="A887" t="s">
        <v>6596</v>
      </c>
      <c r="B887" t="s">
        <v>3345</v>
      </c>
      <c r="C887" t="s">
        <v>9770</v>
      </c>
      <c r="D887">
        <v>540000361</v>
      </c>
      <c r="E887">
        <v>540003928</v>
      </c>
      <c r="F887" t="s">
        <v>7207</v>
      </c>
      <c r="G887" t="s">
        <v>6627</v>
      </c>
      <c r="H887" t="s">
        <v>6639</v>
      </c>
      <c r="I887" t="s">
        <v>6408</v>
      </c>
    </row>
    <row r="888" spans="1:9">
      <c r="A888" t="s">
        <v>6596</v>
      </c>
      <c r="B888" t="s">
        <v>5785</v>
      </c>
      <c r="C888" t="s">
        <v>9771</v>
      </c>
      <c r="D888">
        <v>520780180</v>
      </c>
      <c r="E888">
        <v>520000100</v>
      </c>
      <c r="F888" t="s">
        <v>7207</v>
      </c>
      <c r="G888" t="s">
        <v>6627</v>
      </c>
      <c r="H888" t="s">
        <v>6639</v>
      </c>
      <c r="I888" t="s">
        <v>6408</v>
      </c>
    </row>
    <row r="889" spans="1:9">
      <c r="A889" t="s">
        <v>6596</v>
      </c>
      <c r="B889" t="s">
        <v>5821</v>
      </c>
      <c r="C889" t="s">
        <v>9772</v>
      </c>
      <c r="D889">
        <v>540000478</v>
      </c>
      <c r="E889">
        <v>540003449</v>
      </c>
      <c r="F889" t="s">
        <v>7207</v>
      </c>
      <c r="G889" t="s">
        <v>6627</v>
      </c>
      <c r="H889" t="s">
        <v>6639</v>
      </c>
      <c r="I889" t="s">
        <v>6408</v>
      </c>
    </row>
    <row r="890" spans="1:9">
      <c r="A890" t="s">
        <v>6596</v>
      </c>
      <c r="B890" t="s">
        <v>6225</v>
      </c>
      <c r="C890" t="s">
        <v>9773</v>
      </c>
      <c r="D890">
        <v>880788591</v>
      </c>
      <c r="E890">
        <v>880780150</v>
      </c>
      <c r="F890" t="s">
        <v>7207</v>
      </c>
      <c r="G890" t="s">
        <v>6627</v>
      </c>
      <c r="H890" t="s">
        <v>6639</v>
      </c>
      <c r="I890" t="s">
        <v>6408</v>
      </c>
    </row>
    <row r="891" spans="1:9">
      <c r="A891" t="s">
        <v>6596</v>
      </c>
      <c r="B891" t="s">
        <v>7934</v>
      </c>
      <c r="C891" t="s">
        <v>9774</v>
      </c>
      <c r="D891">
        <v>670018068</v>
      </c>
      <c r="E891">
        <v>670017847</v>
      </c>
      <c r="F891" t="s">
        <v>7205</v>
      </c>
      <c r="G891" t="s">
        <v>6599</v>
      </c>
      <c r="H891" t="s">
        <v>8367</v>
      </c>
      <c r="I891" t="s">
        <v>6408</v>
      </c>
    </row>
    <row r="892" spans="1:9">
      <c r="A892" t="s">
        <v>6596</v>
      </c>
      <c r="B892" t="s">
        <v>7933</v>
      </c>
      <c r="C892" t="s">
        <v>9775</v>
      </c>
      <c r="D892">
        <v>670017458</v>
      </c>
      <c r="E892">
        <v>670017441</v>
      </c>
      <c r="F892" t="s">
        <v>7205</v>
      </c>
      <c r="G892" t="s">
        <v>6599</v>
      </c>
      <c r="H892" t="s">
        <v>8367</v>
      </c>
      <c r="I892" t="s">
        <v>6408</v>
      </c>
    </row>
    <row r="893" spans="1:9">
      <c r="A893" t="s">
        <v>6596</v>
      </c>
      <c r="B893" t="s">
        <v>5261</v>
      </c>
      <c r="C893" t="s">
        <v>9776</v>
      </c>
      <c r="D893">
        <v>510012040</v>
      </c>
      <c r="E893">
        <v>510000532</v>
      </c>
      <c r="F893" t="s">
        <v>7207</v>
      </c>
      <c r="G893" t="s">
        <v>6627</v>
      </c>
      <c r="H893" t="s">
        <v>6639</v>
      </c>
      <c r="I893" t="s">
        <v>6408</v>
      </c>
    </row>
    <row r="894" spans="1:9">
      <c r="A894" t="s">
        <v>6596</v>
      </c>
      <c r="B894" t="s">
        <v>7774</v>
      </c>
      <c r="C894" t="s">
        <v>9777</v>
      </c>
      <c r="D894">
        <v>570000828</v>
      </c>
      <c r="E894">
        <v>570011452</v>
      </c>
      <c r="F894" t="s">
        <v>7205</v>
      </c>
      <c r="G894" t="s">
        <v>8547</v>
      </c>
      <c r="H894" t="s">
        <v>8367</v>
      </c>
      <c r="I894" t="s">
        <v>6408</v>
      </c>
    </row>
    <row r="895" spans="1:9">
      <c r="A895" t="s">
        <v>6596</v>
      </c>
      <c r="B895" t="s">
        <v>5108</v>
      </c>
      <c r="C895" t="s">
        <v>9778</v>
      </c>
      <c r="D895">
        <v>540000288</v>
      </c>
      <c r="E895">
        <v>540018710</v>
      </c>
      <c r="F895" t="s">
        <v>7207</v>
      </c>
      <c r="G895" t="s">
        <v>6627</v>
      </c>
      <c r="H895" t="s">
        <v>6639</v>
      </c>
      <c r="I895" t="s">
        <v>6408</v>
      </c>
    </row>
    <row r="896" spans="1:9">
      <c r="A896" t="s">
        <v>6596</v>
      </c>
      <c r="B896" t="s">
        <v>7938</v>
      </c>
      <c r="C896" t="s">
        <v>9779</v>
      </c>
      <c r="D896">
        <v>670780378</v>
      </c>
      <c r="E896">
        <v>670000785</v>
      </c>
      <c r="F896" t="s">
        <v>7205</v>
      </c>
      <c r="G896" t="s">
        <v>8548</v>
      </c>
      <c r="H896" t="s">
        <v>8434</v>
      </c>
      <c r="I896" t="s">
        <v>6408</v>
      </c>
    </row>
    <row r="897" spans="1:9">
      <c r="A897" t="s">
        <v>6596</v>
      </c>
      <c r="B897" t="s">
        <v>7930</v>
      </c>
      <c r="C897" t="s">
        <v>9780</v>
      </c>
      <c r="D897">
        <v>670008838</v>
      </c>
      <c r="E897">
        <v>670000785</v>
      </c>
      <c r="F897" t="s">
        <v>7205</v>
      </c>
      <c r="G897" t="s">
        <v>6599</v>
      </c>
      <c r="H897" t="s">
        <v>8434</v>
      </c>
      <c r="I897" t="s">
        <v>6408</v>
      </c>
    </row>
    <row r="898" spans="1:9">
      <c r="A898" t="s">
        <v>6596</v>
      </c>
      <c r="B898" t="s">
        <v>7929</v>
      </c>
      <c r="C898" t="s">
        <v>7186</v>
      </c>
      <c r="D898" t="s">
        <v>6598</v>
      </c>
      <c r="E898">
        <v>670000652</v>
      </c>
      <c r="F898" t="s">
        <v>7205</v>
      </c>
      <c r="G898" t="s">
        <v>7086</v>
      </c>
      <c r="H898" t="s">
        <v>8369</v>
      </c>
      <c r="I898" t="s">
        <v>6408</v>
      </c>
    </row>
    <row r="899" spans="1:9">
      <c r="A899" t="s">
        <v>6596</v>
      </c>
      <c r="B899" t="s">
        <v>7929</v>
      </c>
      <c r="C899" t="s">
        <v>9756</v>
      </c>
      <c r="D899">
        <v>670005479</v>
      </c>
      <c r="E899">
        <v>670000652</v>
      </c>
      <c r="F899" t="s">
        <v>7205</v>
      </c>
      <c r="G899" t="s">
        <v>7086</v>
      </c>
      <c r="H899" t="s">
        <v>8369</v>
      </c>
      <c r="I899" t="s">
        <v>6408</v>
      </c>
    </row>
    <row r="900" spans="1:9">
      <c r="A900" t="s">
        <v>6596</v>
      </c>
      <c r="B900" t="s">
        <v>7778</v>
      </c>
      <c r="C900" t="s">
        <v>9781</v>
      </c>
      <c r="D900">
        <v>570009670</v>
      </c>
      <c r="E900">
        <v>570027995</v>
      </c>
      <c r="F900" t="s">
        <v>7205</v>
      </c>
      <c r="G900" t="s">
        <v>8547</v>
      </c>
      <c r="H900" t="s">
        <v>8367</v>
      </c>
      <c r="I900" t="s">
        <v>6408</v>
      </c>
    </row>
    <row r="901" spans="1:9">
      <c r="A901" t="s">
        <v>6596</v>
      </c>
      <c r="B901" t="s">
        <v>7743</v>
      </c>
      <c r="C901" t="s">
        <v>9782</v>
      </c>
      <c r="D901">
        <v>540001286</v>
      </c>
      <c r="E901">
        <v>540003019</v>
      </c>
      <c r="F901" t="s">
        <v>9346</v>
      </c>
      <c r="G901" t="s">
        <v>8552</v>
      </c>
      <c r="H901" t="s">
        <v>8370</v>
      </c>
      <c r="I901" t="s">
        <v>6408</v>
      </c>
    </row>
    <row r="902" spans="1:9">
      <c r="A902" t="s">
        <v>6596</v>
      </c>
      <c r="B902" t="s">
        <v>7741</v>
      </c>
      <c r="C902" t="s">
        <v>9783</v>
      </c>
      <c r="D902">
        <v>540001104</v>
      </c>
      <c r="E902">
        <v>570027995</v>
      </c>
      <c r="F902" t="s">
        <v>7207</v>
      </c>
      <c r="G902" t="s">
        <v>8547</v>
      </c>
      <c r="H902" t="s">
        <v>8367</v>
      </c>
      <c r="I902" t="s">
        <v>6408</v>
      </c>
    </row>
    <row r="903" spans="1:9">
      <c r="A903" t="s">
        <v>6596</v>
      </c>
      <c r="B903" t="s">
        <v>7277</v>
      </c>
      <c r="C903" t="s">
        <v>9784</v>
      </c>
      <c r="D903">
        <v>100010578</v>
      </c>
      <c r="E903">
        <v>100010347</v>
      </c>
      <c r="F903" t="s">
        <v>7207</v>
      </c>
      <c r="G903" t="s">
        <v>6760</v>
      </c>
      <c r="H903" t="s">
        <v>8369</v>
      </c>
      <c r="I903" t="s">
        <v>6408</v>
      </c>
    </row>
    <row r="904" spans="1:9">
      <c r="A904" t="s">
        <v>6596</v>
      </c>
      <c r="B904" t="s">
        <v>7782</v>
      </c>
      <c r="C904" t="s">
        <v>9785</v>
      </c>
      <c r="D904">
        <v>570027631</v>
      </c>
      <c r="E904">
        <v>570029504</v>
      </c>
      <c r="F904" t="s">
        <v>7207</v>
      </c>
      <c r="G904" t="s">
        <v>6599</v>
      </c>
      <c r="H904" t="s">
        <v>6639</v>
      </c>
      <c r="I904" t="s">
        <v>6408</v>
      </c>
    </row>
    <row r="905" spans="1:9">
      <c r="A905" t="s">
        <v>6596</v>
      </c>
      <c r="B905" t="s">
        <v>8206</v>
      </c>
      <c r="C905" t="s">
        <v>9786</v>
      </c>
      <c r="D905">
        <v>880008529</v>
      </c>
      <c r="E905">
        <v>880008511</v>
      </c>
      <c r="F905" t="s">
        <v>7207</v>
      </c>
      <c r="G905" t="s">
        <v>6599</v>
      </c>
      <c r="H905" t="s">
        <v>6639</v>
      </c>
      <c r="I905" t="s">
        <v>6408</v>
      </c>
    </row>
    <row r="906" spans="1:9">
      <c r="A906" t="s">
        <v>6596</v>
      </c>
      <c r="B906" t="s">
        <v>8205</v>
      </c>
      <c r="C906" t="s">
        <v>9787</v>
      </c>
      <c r="D906">
        <v>880006721</v>
      </c>
      <c r="E906">
        <v>750056335</v>
      </c>
      <c r="F906" t="s">
        <v>7207</v>
      </c>
      <c r="G906" t="s">
        <v>6627</v>
      </c>
      <c r="H906" t="s">
        <v>6639</v>
      </c>
      <c r="I906" t="s">
        <v>6408</v>
      </c>
    </row>
    <row r="907" spans="1:9">
      <c r="A907" t="s">
        <v>6596</v>
      </c>
      <c r="B907" t="s">
        <v>8204</v>
      </c>
      <c r="C907" t="s">
        <v>9788</v>
      </c>
      <c r="D907">
        <v>880006606</v>
      </c>
      <c r="E907">
        <v>750056335</v>
      </c>
      <c r="F907" t="s">
        <v>7207</v>
      </c>
      <c r="G907" t="s">
        <v>6627</v>
      </c>
      <c r="H907" t="s">
        <v>6639</v>
      </c>
      <c r="I907" t="s">
        <v>6408</v>
      </c>
    </row>
    <row r="908" spans="1:9">
      <c r="A908" t="s">
        <v>6596</v>
      </c>
      <c r="B908" t="s">
        <v>7718</v>
      </c>
      <c r="C908" t="s">
        <v>9789</v>
      </c>
      <c r="D908">
        <v>510000284</v>
      </c>
      <c r="E908">
        <v>920035599</v>
      </c>
      <c r="F908" t="s">
        <v>7207</v>
      </c>
      <c r="G908" t="s">
        <v>6627</v>
      </c>
      <c r="H908" t="s">
        <v>6639</v>
      </c>
      <c r="I908" t="s">
        <v>6408</v>
      </c>
    </row>
    <row r="909" spans="1:9">
      <c r="A909" t="s">
        <v>6596</v>
      </c>
      <c r="B909" t="s">
        <v>5651</v>
      </c>
      <c r="C909" t="s">
        <v>9790</v>
      </c>
      <c r="D909">
        <v>670002278</v>
      </c>
      <c r="E909">
        <v>920030269</v>
      </c>
      <c r="F909" t="s">
        <v>7207</v>
      </c>
      <c r="G909" t="s">
        <v>6627</v>
      </c>
      <c r="H909" t="s">
        <v>6639</v>
      </c>
      <c r="I909" t="s">
        <v>6408</v>
      </c>
    </row>
    <row r="910" spans="1:9">
      <c r="A910" t="s">
        <v>6596</v>
      </c>
      <c r="B910" t="s">
        <v>7748</v>
      </c>
      <c r="C910" t="s">
        <v>9791</v>
      </c>
      <c r="D910">
        <v>540022837</v>
      </c>
      <c r="E910">
        <v>920030269</v>
      </c>
      <c r="F910" t="s">
        <v>7207</v>
      </c>
      <c r="G910" t="s">
        <v>6627</v>
      </c>
      <c r="H910" t="s">
        <v>6639</v>
      </c>
      <c r="I910" t="s">
        <v>6408</v>
      </c>
    </row>
    <row r="911" spans="1:9">
      <c r="A911" t="s">
        <v>6596</v>
      </c>
      <c r="B911" t="s">
        <v>4795</v>
      </c>
      <c r="C911" t="s">
        <v>9792</v>
      </c>
      <c r="D911">
        <v>570002287</v>
      </c>
      <c r="E911">
        <v>570001230</v>
      </c>
      <c r="F911" t="s">
        <v>7207</v>
      </c>
      <c r="G911" t="s">
        <v>6599</v>
      </c>
      <c r="H911" t="s">
        <v>6639</v>
      </c>
      <c r="I911" t="s">
        <v>6408</v>
      </c>
    </row>
    <row r="912" spans="1:9">
      <c r="A912" t="s">
        <v>6596</v>
      </c>
      <c r="B912" t="s">
        <v>7723</v>
      </c>
      <c r="C912" t="s">
        <v>9793</v>
      </c>
      <c r="D912">
        <v>510024359</v>
      </c>
      <c r="E912">
        <v>920030269</v>
      </c>
      <c r="F912" t="s">
        <v>7207</v>
      </c>
      <c r="G912" t="s">
        <v>6627</v>
      </c>
      <c r="H912" t="s">
        <v>6639</v>
      </c>
      <c r="I912" t="s">
        <v>6408</v>
      </c>
    </row>
    <row r="913" spans="1:9">
      <c r="A913" t="s">
        <v>6596</v>
      </c>
      <c r="B913" t="s">
        <v>7725</v>
      </c>
      <c r="C913" t="s">
        <v>9794</v>
      </c>
      <c r="D913" t="s">
        <v>8409</v>
      </c>
      <c r="E913" t="s">
        <v>8409</v>
      </c>
      <c r="F913" t="s">
        <v>7205</v>
      </c>
      <c r="G913" t="s">
        <v>6627</v>
      </c>
      <c r="H913" t="s">
        <v>8367</v>
      </c>
      <c r="I913" t="s">
        <v>6408</v>
      </c>
    </row>
    <row r="914" spans="1:9">
      <c r="A914" t="s">
        <v>6596</v>
      </c>
      <c r="B914" t="s">
        <v>7928</v>
      </c>
      <c r="C914" t="s">
        <v>9795</v>
      </c>
      <c r="D914">
        <v>670000033</v>
      </c>
      <c r="E914">
        <v>670780063</v>
      </c>
      <c r="F914" t="s">
        <v>9346</v>
      </c>
      <c r="G914" t="s">
        <v>6594</v>
      </c>
      <c r="H914" t="s">
        <v>8370</v>
      </c>
      <c r="I914" t="s">
        <v>6408</v>
      </c>
    </row>
    <row r="915" spans="1:9">
      <c r="A915" t="s">
        <v>6596</v>
      </c>
      <c r="B915" t="s">
        <v>7747</v>
      </c>
      <c r="C915" t="s">
        <v>9741</v>
      </c>
      <c r="D915">
        <v>540020146</v>
      </c>
      <c r="E915">
        <v>540006707</v>
      </c>
      <c r="F915" t="s">
        <v>7205</v>
      </c>
      <c r="G915" t="s">
        <v>7086</v>
      </c>
      <c r="H915" t="s">
        <v>8367</v>
      </c>
      <c r="I915" t="s">
        <v>6408</v>
      </c>
    </row>
    <row r="916" spans="1:9">
      <c r="A916" t="s">
        <v>6596</v>
      </c>
      <c r="B916" t="s">
        <v>7739</v>
      </c>
      <c r="C916" t="s">
        <v>9744</v>
      </c>
      <c r="D916">
        <v>540000973</v>
      </c>
      <c r="E916">
        <v>540006707</v>
      </c>
      <c r="F916" t="s">
        <v>7205</v>
      </c>
      <c r="G916" t="s">
        <v>7086</v>
      </c>
      <c r="H916" t="s">
        <v>8367</v>
      </c>
      <c r="I916" t="s">
        <v>6408</v>
      </c>
    </row>
    <row r="917" spans="1:9">
      <c r="A917" t="s">
        <v>6596</v>
      </c>
      <c r="B917" t="s">
        <v>7737</v>
      </c>
      <c r="C917" t="s">
        <v>9742</v>
      </c>
      <c r="D917">
        <v>540000668</v>
      </c>
      <c r="E917">
        <v>540006707</v>
      </c>
      <c r="F917" t="s">
        <v>7205</v>
      </c>
      <c r="G917" t="s">
        <v>7086</v>
      </c>
      <c r="H917" t="s">
        <v>8367</v>
      </c>
      <c r="I917" t="s">
        <v>6408</v>
      </c>
    </row>
    <row r="918" spans="1:9">
      <c r="A918" t="s">
        <v>6596</v>
      </c>
      <c r="B918" t="s">
        <v>7736</v>
      </c>
      <c r="C918" t="s">
        <v>9743</v>
      </c>
      <c r="D918">
        <v>540000585</v>
      </c>
      <c r="E918">
        <v>540006707</v>
      </c>
      <c r="F918" t="s">
        <v>7205</v>
      </c>
      <c r="G918" t="s">
        <v>7086</v>
      </c>
      <c r="H918" t="s">
        <v>8367</v>
      </c>
      <c r="I918" t="s">
        <v>6408</v>
      </c>
    </row>
    <row r="919" spans="1:9">
      <c r="A919" t="s">
        <v>6596</v>
      </c>
      <c r="B919" t="s">
        <v>7744</v>
      </c>
      <c r="C919" t="s">
        <v>9796</v>
      </c>
      <c r="D919">
        <v>540005196</v>
      </c>
      <c r="E919">
        <v>540008398</v>
      </c>
      <c r="F919" t="s">
        <v>7205</v>
      </c>
      <c r="G919" t="s">
        <v>8553</v>
      </c>
      <c r="H919" t="s">
        <v>8434</v>
      </c>
      <c r="I919" t="s">
        <v>6408</v>
      </c>
    </row>
    <row r="920" spans="1:9">
      <c r="A920" t="s">
        <v>6596</v>
      </c>
      <c r="B920" t="s">
        <v>7764</v>
      </c>
      <c r="C920" t="s">
        <v>9797</v>
      </c>
      <c r="D920">
        <v>570000091</v>
      </c>
      <c r="E920">
        <v>750050759</v>
      </c>
      <c r="F920" t="s">
        <v>7205</v>
      </c>
      <c r="G920" t="s">
        <v>6599</v>
      </c>
      <c r="H920" t="s">
        <v>8368</v>
      </c>
      <c r="I920" t="s">
        <v>6408</v>
      </c>
    </row>
    <row r="921" spans="1:9">
      <c r="A921" t="s">
        <v>6596</v>
      </c>
      <c r="B921" t="s">
        <v>3290</v>
      </c>
      <c r="C921" t="s">
        <v>9798</v>
      </c>
      <c r="D921">
        <v>510000243</v>
      </c>
      <c r="E921">
        <v>510000573</v>
      </c>
      <c r="F921" t="s">
        <v>7207</v>
      </c>
      <c r="G921" t="s">
        <v>6599</v>
      </c>
      <c r="H921" t="s">
        <v>6639</v>
      </c>
      <c r="I921" t="s">
        <v>6408</v>
      </c>
    </row>
    <row r="922" spans="1:9">
      <c r="A922" t="s">
        <v>6596</v>
      </c>
      <c r="B922" t="s">
        <v>4245</v>
      </c>
      <c r="C922" t="s">
        <v>9799</v>
      </c>
      <c r="D922">
        <v>100010362</v>
      </c>
      <c r="E922">
        <v>100010347</v>
      </c>
      <c r="F922" t="s">
        <v>7205</v>
      </c>
      <c r="G922" t="s">
        <v>6599</v>
      </c>
      <c r="H922" t="s">
        <v>8367</v>
      </c>
      <c r="I922" t="s">
        <v>6408</v>
      </c>
    </row>
    <row r="923" spans="1:9">
      <c r="A923" t="s">
        <v>6596</v>
      </c>
      <c r="B923" t="s">
        <v>4248</v>
      </c>
      <c r="C923" t="s">
        <v>9800</v>
      </c>
      <c r="D923">
        <v>100010933</v>
      </c>
      <c r="E923">
        <v>100010347</v>
      </c>
      <c r="F923" t="s">
        <v>7207</v>
      </c>
      <c r="G923" t="s">
        <v>6599</v>
      </c>
      <c r="H923" t="s">
        <v>8367</v>
      </c>
      <c r="I923" t="s">
        <v>6408</v>
      </c>
    </row>
    <row r="924" spans="1:9">
      <c r="A924" t="s">
        <v>6596</v>
      </c>
      <c r="B924" t="s">
        <v>7769</v>
      </c>
      <c r="C924" t="s">
        <v>9801</v>
      </c>
      <c r="D924">
        <v>570000448</v>
      </c>
      <c r="E924">
        <v>750050759</v>
      </c>
      <c r="F924" t="s">
        <v>7205</v>
      </c>
      <c r="G924" t="s">
        <v>6599</v>
      </c>
      <c r="H924" t="s">
        <v>8434</v>
      </c>
      <c r="I924" t="s">
        <v>6408</v>
      </c>
    </row>
    <row r="925" spans="1:9">
      <c r="A925" t="s">
        <v>6596</v>
      </c>
      <c r="B925" t="s">
        <v>7932</v>
      </c>
      <c r="C925" t="s">
        <v>9802</v>
      </c>
      <c r="D925">
        <v>670014992</v>
      </c>
      <c r="E925">
        <v>670780139</v>
      </c>
      <c r="F925" t="s">
        <v>7205</v>
      </c>
      <c r="G925" t="s">
        <v>8547</v>
      </c>
      <c r="H925" t="s">
        <v>8367</v>
      </c>
      <c r="I925" t="s">
        <v>6408</v>
      </c>
    </row>
    <row r="926" spans="1:9">
      <c r="A926" t="s">
        <v>6596</v>
      </c>
      <c r="B926" t="s">
        <v>7968</v>
      </c>
      <c r="C926" t="s">
        <v>7189</v>
      </c>
      <c r="D926">
        <v>680000338</v>
      </c>
      <c r="E926">
        <v>680000114</v>
      </c>
      <c r="F926" t="s">
        <v>7207</v>
      </c>
      <c r="G926" t="s">
        <v>6599</v>
      </c>
      <c r="H926" t="s">
        <v>6639</v>
      </c>
      <c r="I926" t="s">
        <v>6408</v>
      </c>
    </row>
    <row r="927" spans="1:9">
      <c r="A927" t="s">
        <v>6596</v>
      </c>
      <c r="B927" t="s">
        <v>6258</v>
      </c>
      <c r="C927" t="s">
        <v>9804</v>
      </c>
      <c r="D927">
        <v>670780121</v>
      </c>
      <c r="E927">
        <v>670013754</v>
      </c>
      <c r="F927" t="s">
        <v>7205</v>
      </c>
      <c r="G927" t="s">
        <v>6599</v>
      </c>
      <c r="H927" t="s">
        <v>8434</v>
      </c>
      <c r="I927" t="s">
        <v>6408</v>
      </c>
    </row>
    <row r="928" spans="1:9">
      <c r="A928" t="s">
        <v>6596</v>
      </c>
      <c r="B928" t="s">
        <v>6263</v>
      </c>
      <c r="C928" t="s">
        <v>9805</v>
      </c>
      <c r="D928">
        <v>670781129</v>
      </c>
      <c r="E928">
        <v>670013754</v>
      </c>
      <c r="F928" t="s">
        <v>7205</v>
      </c>
      <c r="G928" t="s">
        <v>6599</v>
      </c>
      <c r="H928" t="s">
        <v>8434</v>
      </c>
      <c r="I928" t="s">
        <v>6408</v>
      </c>
    </row>
    <row r="929" spans="1:9">
      <c r="A929" t="s">
        <v>6596</v>
      </c>
      <c r="B929" t="s">
        <v>6262</v>
      </c>
      <c r="C929" t="s">
        <v>9806</v>
      </c>
      <c r="D929">
        <v>670780915</v>
      </c>
      <c r="E929">
        <v>670013754</v>
      </c>
      <c r="F929" t="s">
        <v>7205</v>
      </c>
      <c r="G929" t="s">
        <v>6599</v>
      </c>
      <c r="H929" t="s">
        <v>8434</v>
      </c>
      <c r="I929" t="s">
        <v>6408</v>
      </c>
    </row>
    <row r="930" spans="1:9">
      <c r="A930" t="s">
        <v>6596</v>
      </c>
      <c r="B930" t="s">
        <v>6260</v>
      </c>
      <c r="C930" t="s">
        <v>9807</v>
      </c>
      <c r="D930">
        <v>670780592</v>
      </c>
      <c r="E930">
        <v>670013754</v>
      </c>
      <c r="F930" t="s">
        <v>7205</v>
      </c>
      <c r="G930" t="s">
        <v>6599</v>
      </c>
      <c r="H930" t="s">
        <v>8434</v>
      </c>
      <c r="I930" t="s">
        <v>6408</v>
      </c>
    </row>
    <row r="931" spans="1:9">
      <c r="A931" t="s">
        <v>6596</v>
      </c>
      <c r="B931" t="s">
        <v>6259</v>
      </c>
      <c r="C931" t="s">
        <v>9808</v>
      </c>
      <c r="D931">
        <v>670780550</v>
      </c>
      <c r="E931">
        <v>670013754</v>
      </c>
      <c r="F931" t="s">
        <v>7205</v>
      </c>
      <c r="G931" t="s">
        <v>6599</v>
      </c>
      <c r="H931" t="s">
        <v>8434</v>
      </c>
      <c r="I931" t="s">
        <v>6408</v>
      </c>
    </row>
    <row r="932" spans="1:9">
      <c r="A932" t="s">
        <v>6596</v>
      </c>
      <c r="B932" t="s">
        <v>6261</v>
      </c>
      <c r="C932" t="s">
        <v>9809</v>
      </c>
      <c r="D932">
        <v>670780600</v>
      </c>
      <c r="E932">
        <v>670013754</v>
      </c>
      <c r="F932" t="s">
        <v>7205</v>
      </c>
      <c r="G932" t="s">
        <v>6599</v>
      </c>
      <c r="H932" t="s">
        <v>8434</v>
      </c>
      <c r="I932" t="s">
        <v>6408</v>
      </c>
    </row>
    <row r="933" spans="1:9">
      <c r="A933" t="s">
        <v>6596</v>
      </c>
      <c r="B933" t="s">
        <v>7931</v>
      </c>
      <c r="C933" t="s">
        <v>9810</v>
      </c>
      <c r="D933">
        <v>670014042</v>
      </c>
      <c r="E933">
        <v>670013754</v>
      </c>
      <c r="F933" t="s">
        <v>7205</v>
      </c>
      <c r="G933" t="s">
        <v>6599</v>
      </c>
      <c r="H933" t="s">
        <v>8434</v>
      </c>
      <c r="I933" t="s">
        <v>6408</v>
      </c>
    </row>
    <row r="934" spans="1:9">
      <c r="A934" t="s">
        <v>6596</v>
      </c>
      <c r="B934" t="s">
        <v>6269</v>
      </c>
      <c r="C934" t="s">
        <v>9811</v>
      </c>
      <c r="D934">
        <v>680022753</v>
      </c>
      <c r="E934">
        <v>670013754</v>
      </c>
      <c r="F934" t="s">
        <v>7205</v>
      </c>
      <c r="G934" t="s">
        <v>6599</v>
      </c>
      <c r="H934" t="s">
        <v>8434</v>
      </c>
      <c r="I934" t="s">
        <v>6408</v>
      </c>
    </row>
    <row r="935" spans="1:9">
      <c r="A935" t="s">
        <v>6596</v>
      </c>
      <c r="B935" t="s">
        <v>6268</v>
      </c>
      <c r="C935" t="s">
        <v>9812</v>
      </c>
      <c r="D935">
        <v>680001310</v>
      </c>
      <c r="E935">
        <v>670013754</v>
      </c>
      <c r="F935" t="s">
        <v>7205</v>
      </c>
      <c r="G935" t="s">
        <v>6599</v>
      </c>
      <c r="H935" t="s">
        <v>8434</v>
      </c>
      <c r="I935" t="s">
        <v>6408</v>
      </c>
    </row>
    <row r="936" spans="1:9">
      <c r="A936" t="s">
        <v>6596</v>
      </c>
      <c r="B936" t="s">
        <v>6265</v>
      </c>
      <c r="C936" t="s">
        <v>9813</v>
      </c>
      <c r="D936">
        <v>680000247</v>
      </c>
      <c r="E936">
        <v>670013754</v>
      </c>
      <c r="F936" t="s">
        <v>7205</v>
      </c>
      <c r="G936" t="s">
        <v>6599</v>
      </c>
      <c r="H936" t="s">
        <v>8434</v>
      </c>
      <c r="I936" t="s">
        <v>6408</v>
      </c>
    </row>
    <row r="937" spans="1:9">
      <c r="A937" t="s">
        <v>6596</v>
      </c>
      <c r="B937" t="s">
        <v>6266</v>
      </c>
      <c r="C937" t="s">
        <v>9814</v>
      </c>
      <c r="D937">
        <v>680000296</v>
      </c>
      <c r="E937">
        <v>670013754</v>
      </c>
      <c r="F937" t="s">
        <v>7205</v>
      </c>
      <c r="G937" t="s">
        <v>6599</v>
      </c>
      <c r="H937" t="s">
        <v>8434</v>
      </c>
      <c r="I937" t="s">
        <v>6408</v>
      </c>
    </row>
    <row r="938" spans="1:9">
      <c r="A938" t="s">
        <v>6596</v>
      </c>
      <c r="B938" t="s">
        <v>7744</v>
      </c>
      <c r="C938" t="s">
        <v>9796</v>
      </c>
      <c r="D938">
        <v>540005196</v>
      </c>
      <c r="E938">
        <v>540008398</v>
      </c>
      <c r="F938" t="s">
        <v>7205</v>
      </c>
      <c r="G938" t="s">
        <v>7086</v>
      </c>
      <c r="H938" t="s">
        <v>8434</v>
      </c>
      <c r="I938" t="s">
        <v>6408</v>
      </c>
    </row>
    <row r="939" spans="1:9">
      <c r="A939" t="s">
        <v>6596</v>
      </c>
      <c r="B939" t="s">
        <v>7766</v>
      </c>
      <c r="C939" t="s">
        <v>9729</v>
      </c>
      <c r="D939">
        <v>570000216</v>
      </c>
      <c r="E939">
        <v>570010181</v>
      </c>
      <c r="F939" t="s">
        <v>7205</v>
      </c>
      <c r="G939" t="s">
        <v>7086</v>
      </c>
      <c r="H939" t="s">
        <v>8367</v>
      </c>
      <c r="I939" t="s">
        <v>6408</v>
      </c>
    </row>
    <row r="940" spans="1:9">
      <c r="A940" t="s">
        <v>6596</v>
      </c>
      <c r="B940" t="s">
        <v>7765</v>
      </c>
      <c r="C940" t="s">
        <v>9750</v>
      </c>
      <c r="D940">
        <v>570000166</v>
      </c>
      <c r="E940">
        <v>570010181</v>
      </c>
      <c r="F940" t="s">
        <v>7207</v>
      </c>
      <c r="G940" t="s">
        <v>7086</v>
      </c>
      <c r="H940" t="s">
        <v>8367</v>
      </c>
      <c r="I940" t="s">
        <v>6408</v>
      </c>
    </row>
    <row r="941" spans="1:9">
      <c r="A941" t="s">
        <v>6596</v>
      </c>
      <c r="B941" t="s">
        <v>7941</v>
      </c>
      <c r="C941" t="s">
        <v>9815</v>
      </c>
      <c r="D941">
        <v>680000221</v>
      </c>
      <c r="E941">
        <v>670781293</v>
      </c>
      <c r="F941" t="s">
        <v>7205</v>
      </c>
      <c r="G941" t="s">
        <v>8547</v>
      </c>
      <c r="H941" t="s">
        <v>8367</v>
      </c>
      <c r="I941" t="s">
        <v>6408</v>
      </c>
    </row>
    <row r="942" spans="1:9">
      <c r="A942" t="s">
        <v>6596</v>
      </c>
      <c r="B942" t="s">
        <v>7740</v>
      </c>
      <c r="C942" t="s">
        <v>9745</v>
      </c>
      <c r="D942">
        <v>540001096</v>
      </c>
      <c r="E942">
        <v>570010181</v>
      </c>
      <c r="F942" t="s">
        <v>7205</v>
      </c>
      <c r="G942" t="s">
        <v>7086</v>
      </c>
      <c r="H942" t="s">
        <v>8367</v>
      </c>
      <c r="I942" t="s">
        <v>6408</v>
      </c>
    </row>
    <row r="943" spans="1:9">
      <c r="A943" t="s">
        <v>6596</v>
      </c>
      <c r="B943" t="s">
        <v>7750</v>
      </c>
      <c r="C943" t="s">
        <v>9816</v>
      </c>
      <c r="D943">
        <v>550000178</v>
      </c>
      <c r="E943">
        <v>550000293</v>
      </c>
      <c r="F943" t="s">
        <v>7207</v>
      </c>
      <c r="G943" t="s">
        <v>8548</v>
      </c>
      <c r="H943" t="s">
        <v>6639</v>
      </c>
      <c r="I943" t="s">
        <v>6408</v>
      </c>
    </row>
    <row r="944" spans="1:9">
      <c r="A944" t="s">
        <v>6596</v>
      </c>
      <c r="B944" t="s">
        <v>7775</v>
      </c>
      <c r="C944" t="s">
        <v>9817</v>
      </c>
      <c r="D944">
        <v>570000950</v>
      </c>
      <c r="E944">
        <v>570000398</v>
      </c>
      <c r="F944" t="s">
        <v>7205</v>
      </c>
      <c r="G944" t="s">
        <v>6594</v>
      </c>
      <c r="H944" t="s">
        <v>8367</v>
      </c>
      <c r="I944" t="s">
        <v>6408</v>
      </c>
    </row>
    <row r="945" spans="1:9">
      <c r="A945" t="s">
        <v>6596</v>
      </c>
      <c r="B945" t="s">
        <v>7776</v>
      </c>
      <c r="C945" t="s">
        <v>9762</v>
      </c>
      <c r="D945">
        <v>570001057</v>
      </c>
      <c r="E945">
        <v>570023630</v>
      </c>
      <c r="F945" t="s">
        <v>7205</v>
      </c>
      <c r="G945" t="s">
        <v>7086</v>
      </c>
      <c r="H945" t="s">
        <v>8367</v>
      </c>
      <c r="I945" t="s">
        <v>6408</v>
      </c>
    </row>
    <row r="946" spans="1:9">
      <c r="A946" t="s">
        <v>6596</v>
      </c>
      <c r="B946" t="s">
        <v>7742</v>
      </c>
      <c r="C946" t="s">
        <v>9818</v>
      </c>
      <c r="D946" t="s">
        <v>6598</v>
      </c>
      <c r="E946">
        <v>540001112</v>
      </c>
      <c r="F946" t="s">
        <v>7205</v>
      </c>
      <c r="G946" t="s">
        <v>6627</v>
      </c>
      <c r="H946" t="s">
        <v>8367</v>
      </c>
      <c r="I946" t="s">
        <v>6408</v>
      </c>
    </row>
    <row r="947" spans="1:9">
      <c r="A947" t="s">
        <v>6596</v>
      </c>
      <c r="B947" t="s">
        <v>7273</v>
      </c>
      <c r="C947" t="s">
        <v>9819</v>
      </c>
      <c r="D947">
        <v>100000082</v>
      </c>
      <c r="E947">
        <v>100001148</v>
      </c>
      <c r="F947" t="s">
        <v>7207</v>
      </c>
      <c r="G947" t="s">
        <v>8548</v>
      </c>
      <c r="H947" t="s">
        <v>6639</v>
      </c>
      <c r="I947" t="s">
        <v>6408</v>
      </c>
    </row>
    <row r="948" spans="1:9">
      <c r="A948" t="s">
        <v>6596</v>
      </c>
      <c r="B948" t="s">
        <v>7780</v>
      </c>
      <c r="C948" t="s">
        <v>9763</v>
      </c>
      <c r="D948">
        <v>570026252</v>
      </c>
      <c r="E948">
        <v>570023630</v>
      </c>
      <c r="F948" t="s">
        <v>7205</v>
      </c>
      <c r="G948" t="s">
        <v>7086</v>
      </c>
      <c r="H948" t="s">
        <v>8367</v>
      </c>
      <c r="I948" t="s">
        <v>6408</v>
      </c>
    </row>
    <row r="949" spans="1:9">
      <c r="A949" t="s">
        <v>6596</v>
      </c>
      <c r="B949" t="s">
        <v>3416</v>
      </c>
      <c r="C949" t="s">
        <v>9820</v>
      </c>
      <c r="D949">
        <v>670780386</v>
      </c>
      <c r="E949">
        <v>670000199</v>
      </c>
      <c r="F949" t="s">
        <v>7207</v>
      </c>
      <c r="G949" t="s">
        <v>8548</v>
      </c>
      <c r="H949" t="s">
        <v>6639</v>
      </c>
      <c r="I949" t="s">
        <v>6408</v>
      </c>
    </row>
    <row r="950" spans="1:9">
      <c r="A950" t="s">
        <v>6596</v>
      </c>
      <c r="B950" t="s">
        <v>7781</v>
      </c>
      <c r="C950" t="s">
        <v>9821</v>
      </c>
      <c r="D950">
        <v>570027441</v>
      </c>
      <c r="E950">
        <v>920030269</v>
      </c>
      <c r="F950" t="s">
        <v>7207</v>
      </c>
      <c r="G950" t="s">
        <v>6627</v>
      </c>
      <c r="H950" t="s">
        <v>6639</v>
      </c>
      <c r="I950" t="s">
        <v>6408</v>
      </c>
    </row>
    <row r="951" spans="1:9">
      <c r="A951" t="s">
        <v>6596</v>
      </c>
      <c r="B951" t="s">
        <v>7271</v>
      </c>
      <c r="C951" t="s">
        <v>9822</v>
      </c>
      <c r="D951">
        <v>80010523</v>
      </c>
      <c r="E951">
        <v>920030269</v>
      </c>
      <c r="F951" t="s">
        <v>7207</v>
      </c>
      <c r="G951" t="s">
        <v>6627</v>
      </c>
      <c r="H951" t="s">
        <v>6639</v>
      </c>
      <c r="I951" t="s">
        <v>6408</v>
      </c>
    </row>
    <row r="952" spans="1:9">
      <c r="A952" t="s">
        <v>6596</v>
      </c>
      <c r="B952" t="s">
        <v>5807</v>
      </c>
      <c r="C952" t="s">
        <v>9823</v>
      </c>
      <c r="D952">
        <v>540023884</v>
      </c>
      <c r="E952">
        <v>920038627</v>
      </c>
      <c r="F952" t="s">
        <v>7207</v>
      </c>
      <c r="G952" t="s">
        <v>6627</v>
      </c>
      <c r="H952" t="s">
        <v>6639</v>
      </c>
      <c r="I952" t="s">
        <v>6408</v>
      </c>
    </row>
    <row r="953" spans="1:9">
      <c r="A953" t="s">
        <v>6596</v>
      </c>
      <c r="B953" t="s">
        <v>7937</v>
      </c>
      <c r="C953" t="s">
        <v>9727</v>
      </c>
      <c r="D953">
        <v>670780188</v>
      </c>
      <c r="E953">
        <v>670014604</v>
      </c>
      <c r="F953" t="s">
        <v>7205</v>
      </c>
      <c r="G953" t="s">
        <v>8548</v>
      </c>
      <c r="H953" t="s">
        <v>8367</v>
      </c>
      <c r="I953" t="s">
        <v>6408</v>
      </c>
    </row>
    <row r="954" spans="1:9">
      <c r="A954" t="s">
        <v>6596</v>
      </c>
      <c r="B954" t="s">
        <v>4189</v>
      </c>
      <c r="C954" t="s">
        <v>9824</v>
      </c>
      <c r="D954">
        <v>670798636</v>
      </c>
      <c r="E954">
        <v>670014604</v>
      </c>
      <c r="F954" t="s">
        <v>7205</v>
      </c>
      <c r="G954" t="s">
        <v>8548</v>
      </c>
      <c r="H954" t="s">
        <v>8367</v>
      </c>
      <c r="I954" t="s">
        <v>6408</v>
      </c>
    </row>
    <row r="955" spans="1:9">
      <c r="A955" t="s">
        <v>6596</v>
      </c>
      <c r="B955" t="s">
        <v>4188</v>
      </c>
      <c r="C955" t="s">
        <v>9825</v>
      </c>
      <c r="D955">
        <v>670797539</v>
      </c>
      <c r="E955">
        <v>670014604</v>
      </c>
      <c r="F955" t="s">
        <v>7205</v>
      </c>
      <c r="G955" t="s">
        <v>6599</v>
      </c>
      <c r="H955" t="s">
        <v>8367</v>
      </c>
      <c r="I955" t="s">
        <v>6408</v>
      </c>
    </row>
    <row r="956" spans="1:9">
      <c r="A956" t="s">
        <v>6596</v>
      </c>
      <c r="B956" t="s">
        <v>3413</v>
      </c>
      <c r="C956" t="s">
        <v>9826</v>
      </c>
      <c r="D956">
        <v>670780212</v>
      </c>
      <c r="E956">
        <v>670014604</v>
      </c>
      <c r="F956" t="s">
        <v>7205</v>
      </c>
      <c r="G956" t="s">
        <v>8548</v>
      </c>
      <c r="H956" t="s">
        <v>8367</v>
      </c>
      <c r="I956" t="s">
        <v>6408</v>
      </c>
    </row>
    <row r="957" spans="1:9">
      <c r="A957" t="s">
        <v>6596</v>
      </c>
      <c r="B957" t="s">
        <v>7771</v>
      </c>
      <c r="C957" t="s">
        <v>9827</v>
      </c>
      <c r="D957">
        <v>570000562</v>
      </c>
      <c r="E957">
        <v>570011353</v>
      </c>
      <c r="F957" t="s">
        <v>7205</v>
      </c>
      <c r="G957" t="s">
        <v>6599</v>
      </c>
      <c r="H957" t="s">
        <v>8367</v>
      </c>
      <c r="I957" t="s">
        <v>6408</v>
      </c>
    </row>
    <row r="958" spans="1:9">
      <c r="A958" t="s">
        <v>6596</v>
      </c>
      <c r="B958" t="s">
        <v>7936</v>
      </c>
      <c r="C958" t="s">
        <v>9828</v>
      </c>
      <c r="D958">
        <v>670780170</v>
      </c>
      <c r="E958">
        <v>670000116</v>
      </c>
      <c r="F958" t="s">
        <v>7207</v>
      </c>
      <c r="G958" t="s">
        <v>8548</v>
      </c>
      <c r="H958" t="s">
        <v>6639</v>
      </c>
      <c r="I958" t="s">
        <v>6408</v>
      </c>
    </row>
    <row r="959" spans="1:9">
      <c r="A959" t="s">
        <v>6596</v>
      </c>
      <c r="B959" t="s">
        <v>7272</v>
      </c>
      <c r="C959" t="s">
        <v>9829</v>
      </c>
      <c r="D959" t="s">
        <v>8409</v>
      </c>
      <c r="E959" t="s">
        <v>8409</v>
      </c>
      <c r="F959" t="s">
        <v>7207</v>
      </c>
      <c r="G959" t="s">
        <v>6599</v>
      </c>
      <c r="H959" t="s">
        <v>8369</v>
      </c>
      <c r="I959" t="s">
        <v>6408</v>
      </c>
    </row>
    <row r="960" spans="1:9">
      <c r="A960" t="s">
        <v>6596</v>
      </c>
      <c r="B960" t="s">
        <v>4218</v>
      </c>
      <c r="C960" t="s">
        <v>9830</v>
      </c>
      <c r="D960" t="s">
        <v>8409</v>
      </c>
      <c r="E960" t="s">
        <v>8409</v>
      </c>
      <c r="F960" t="s">
        <v>7207</v>
      </c>
      <c r="G960" t="s">
        <v>6599</v>
      </c>
      <c r="H960" t="s">
        <v>8368</v>
      </c>
      <c r="I960" t="s">
        <v>6408</v>
      </c>
    </row>
    <row r="961" spans="1:9">
      <c r="A961" t="s">
        <v>6596</v>
      </c>
      <c r="B961" t="s">
        <v>5259</v>
      </c>
      <c r="C961" t="s">
        <v>9760</v>
      </c>
      <c r="D961">
        <v>510000185</v>
      </c>
      <c r="E961">
        <v>510000532</v>
      </c>
      <c r="F961" t="s">
        <v>7207</v>
      </c>
      <c r="G961" t="s">
        <v>7086</v>
      </c>
      <c r="H961" t="s">
        <v>6639</v>
      </c>
      <c r="I961" t="s">
        <v>6408</v>
      </c>
    </row>
    <row r="962" spans="1:9">
      <c r="A962" t="s">
        <v>6596</v>
      </c>
      <c r="B962" t="s">
        <v>7724</v>
      </c>
      <c r="C962" t="s">
        <v>9759</v>
      </c>
      <c r="D962">
        <v>510024979</v>
      </c>
      <c r="E962">
        <v>510000532</v>
      </c>
      <c r="F962" t="s">
        <v>7207</v>
      </c>
      <c r="G962" t="s">
        <v>7086</v>
      </c>
      <c r="H962" t="s">
        <v>6639</v>
      </c>
      <c r="I962" t="s">
        <v>6408</v>
      </c>
    </row>
    <row r="963" spans="1:9">
      <c r="A963" t="s">
        <v>6596</v>
      </c>
      <c r="B963" t="s">
        <v>7274</v>
      </c>
      <c r="C963" t="s">
        <v>9831</v>
      </c>
      <c r="D963">
        <v>100000124</v>
      </c>
      <c r="E963">
        <v>100009075</v>
      </c>
      <c r="F963" t="s">
        <v>7207</v>
      </c>
      <c r="G963" t="s">
        <v>8548</v>
      </c>
      <c r="H963" t="s">
        <v>6639</v>
      </c>
      <c r="I963" t="s">
        <v>6408</v>
      </c>
    </row>
    <row r="964" spans="1:9">
      <c r="A964" t="s">
        <v>6596</v>
      </c>
      <c r="B964" t="s">
        <v>7732</v>
      </c>
      <c r="C964" t="s">
        <v>9832</v>
      </c>
      <c r="D964">
        <v>540000072</v>
      </c>
      <c r="E964">
        <v>540014081</v>
      </c>
      <c r="F964" t="s">
        <v>7205</v>
      </c>
      <c r="G964" t="s">
        <v>8553</v>
      </c>
      <c r="H964" t="s">
        <v>8434</v>
      </c>
      <c r="I964" t="s">
        <v>6408</v>
      </c>
    </row>
    <row r="965" spans="1:9">
      <c r="A965" t="s">
        <v>6596</v>
      </c>
      <c r="B965" t="s">
        <v>7733</v>
      </c>
      <c r="C965" t="s">
        <v>9833</v>
      </c>
      <c r="D965">
        <v>540000395</v>
      </c>
      <c r="E965">
        <v>540000122</v>
      </c>
      <c r="F965" t="s">
        <v>7205</v>
      </c>
      <c r="G965" t="s">
        <v>6627</v>
      </c>
      <c r="H965" t="s">
        <v>8367</v>
      </c>
      <c r="I965" t="s">
        <v>6408</v>
      </c>
    </row>
    <row r="966" spans="1:9">
      <c r="A966" t="s">
        <v>6596</v>
      </c>
      <c r="B966" t="s">
        <v>7738</v>
      </c>
      <c r="C966" t="s">
        <v>9834</v>
      </c>
      <c r="D966">
        <v>540000858</v>
      </c>
      <c r="E966">
        <v>540000122</v>
      </c>
      <c r="F966" t="s">
        <v>7205</v>
      </c>
      <c r="G966" t="s">
        <v>6627</v>
      </c>
      <c r="H966" t="s">
        <v>8367</v>
      </c>
      <c r="I966" t="s">
        <v>6408</v>
      </c>
    </row>
    <row r="967" spans="1:9">
      <c r="A967" t="s">
        <v>6596</v>
      </c>
      <c r="B967" t="s">
        <v>5261</v>
      </c>
      <c r="C967" t="s">
        <v>9776</v>
      </c>
      <c r="D967">
        <v>510012040</v>
      </c>
      <c r="E967">
        <v>510000532</v>
      </c>
      <c r="F967" t="s">
        <v>7207</v>
      </c>
      <c r="G967" t="s">
        <v>7086</v>
      </c>
      <c r="H967" t="s">
        <v>6639</v>
      </c>
      <c r="I967" t="s">
        <v>6408</v>
      </c>
    </row>
    <row r="968" spans="1:9">
      <c r="A968" t="s">
        <v>6596</v>
      </c>
      <c r="B968" t="s">
        <v>7719</v>
      </c>
      <c r="C968" t="s">
        <v>9835</v>
      </c>
      <c r="D968">
        <v>510000292</v>
      </c>
      <c r="E968">
        <v>750720534</v>
      </c>
      <c r="F968" t="s">
        <v>7205</v>
      </c>
      <c r="G968" t="s">
        <v>6599</v>
      </c>
      <c r="H968" t="s">
        <v>8367</v>
      </c>
      <c r="I968" t="s">
        <v>6408</v>
      </c>
    </row>
    <row r="969" spans="1:9">
      <c r="A969" t="s">
        <v>6596</v>
      </c>
      <c r="B969" t="s">
        <v>819</v>
      </c>
      <c r="C969" t="s">
        <v>9836</v>
      </c>
      <c r="D969">
        <v>510000201</v>
      </c>
      <c r="E969">
        <v>750034589</v>
      </c>
      <c r="F969" t="s">
        <v>7205</v>
      </c>
      <c r="G969" t="s">
        <v>8547</v>
      </c>
      <c r="H969" t="s">
        <v>8367</v>
      </c>
      <c r="I969" t="s">
        <v>6408</v>
      </c>
    </row>
    <row r="970" spans="1:9">
      <c r="A970" t="s">
        <v>6596</v>
      </c>
      <c r="B970" t="s">
        <v>5821</v>
      </c>
      <c r="C970" t="s">
        <v>9772</v>
      </c>
      <c r="D970">
        <v>540000478</v>
      </c>
      <c r="E970">
        <v>540003449</v>
      </c>
      <c r="F970" t="s">
        <v>7207</v>
      </c>
      <c r="G970" t="s">
        <v>7086</v>
      </c>
      <c r="H970" t="s">
        <v>6639</v>
      </c>
      <c r="I970" t="s">
        <v>6408</v>
      </c>
    </row>
    <row r="971" spans="1:9">
      <c r="A971" t="s">
        <v>6596</v>
      </c>
      <c r="B971" t="s">
        <v>7720</v>
      </c>
      <c r="C971" t="s">
        <v>9837</v>
      </c>
      <c r="D971">
        <v>510000516</v>
      </c>
      <c r="E971">
        <v>510000136</v>
      </c>
      <c r="F971" t="s">
        <v>9346</v>
      </c>
      <c r="G971" t="s">
        <v>8538</v>
      </c>
      <c r="H971" t="s">
        <v>8370</v>
      </c>
      <c r="I971" t="s">
        <v>6408</v>
      </c>
    </row>
    <row r="972" spans="1:9">
      <c r="A972" t="s">
        <v>6596</v>
      </c>
      <c r="B972" t="s">
        <v>5785</v>
      </c>
      <c r="C972" t="s">
        <v>9771</v>
      </c>
      <c r="D972">
        <v>520780180</v>
      </c>
      <c r="E972">
        <v>520000100</v>
      </c>
      <c r="F972" t="s">
        <v>7207</v>
      </c>
      <c r="G972" t="s">
        <v>7086</v>
      </c>
      <c r="H972" t="s">
        <v>6639</v>
      </c>
      <c r="I972" t="s">
        <v>6408</v>
      </c>
    </row>
    <row r="973" spans="1:9">
      <c r="A973" t="s">
        <v>6596</v>
      </c>
      <c r="B973" t="s">
        <v>7767</v>
      </c>
      <c r="C973" t="s">
        <v>9769</v>
      </c>
      <c r="D973">
        <v>570000356</v>
      </c>
      <c r="E973">
        <v>570000919</v>
      </c>
      <c r="F973" t="s">
        <v>7207</v>
      </c>
      <c r="G973" t="s">
        <v>7086</v>
      </c>
      <c r="H973" t="s">
        <v>6639</v>
      </c>
      <c r="I973" t="s">
        <v>6408</v>
      </c>
    </row>
    <row r="974" spans="1:9">
      <c r="A974" t="s">
        <v>6596</v>
      </c>
      <c r="B974" t="s">
        <v>3345</v>
      </c>
      <c r="C974" t="s">
        <v>9770</v>
      </c>
      <c r="D974">
        <v>540000361</v>
      </c>
      <c r="E974">
        <v>540003928</v>
      </c>
      <c r="F974" t="s">
        <v>7207</v>
      </c>
      <c r="G974" t="s">
        <v>7086</v>
      </c>
      <c r="H974" t="s">
        <v>6639</v>
      </c>
      <c r="I974" t="s">
        <v>6408</v>
      </c>
    </row>
    <row r="975" spans="1:9">
      <c r="A975" t="s">
        <v>6596</v>
      </c>
      <c r="B975" t="s">
        <v>5108</v>
      </c>
      <c r="C975" t="s">
        <v>9778</v>
      </c>
      <c r="D975">
        <v>540000288</v>
      </c>
      <c r="E975">
        <v>540018710</v>
      </c>
      <c r="F975" t="s">
        <v>7207</v>
      </c>
      <c r="G975" t="s">
        <v>7086</v>
      </c>
      <c r="H975" t="s">
        <v>6639</v>
      </c>
      <c r="I975" t="s">
        <v>6408</v>
      </c>
    </row>
    <row r="976" spans="1:9">
      <c r="A976" t="s">
        <v>6596</v>
      </c>
      <c r="B976" t="s">
        <v>6225</v>
      </c>
      <c r="C976" t="s">
        <v>9773</v>
      </c>
      <c r="D976">
        <v>880788591</v>
      </c>
      <c r="E976">
        <v>880780150</v>
      </c>
      <c r="F976" t="s">
        <v>7207</v>
      </c>
      <c r="G976" t="s">
        <v>7086</v>
      </c>
      <c r="H976" t="s">
        <v>6639</v>
      </c>
      <c r="I976" t="s">
        <v>6408</v>
      </c>
    </row>
    <row r="977" spans="1:9">
      <c r="A977" t="s">
        <v>6596</v>
      </c>
      <c r="B977" t="s">
        <v>7935</v>
      </c>
      <c r="C977" t="s">
        <v>9838</v>
      </c>
      <c r="D977">
        <v>670018449</v>
      </c>
      <c r="E977">
        <v>670792340</v>
      </c>
      <c r="F977" t="s">
        <v>7205</v>
      </c>
      <c r="G977" t="s">
        <v>6599</v>
      </c>
      <c r="H977" t="s">
        <v>8367</v>
      </c>
      <c r="I977" t="s">
        <v>6408</v>
      </c>
    </row>
    <row r="978" spans="1:9">
      <c r="A978" t="s">
        <v>6596</v>
      </c>
      <c r="B978" t="s">
        <v>7275</v>
      </c>
      <c r="C978" t="s">
        <v>9839</v>
      </c>
      <c r="D978">
        <v>100007285</v>
      </c>
      <c r="E978">
        <v>100011287</v>
      </c>
      <c r="F978" t="s">
        <v>7207</v>
      </c>
      <c r="G978" t="s">
        <v>6599</v>
      </c>
      <c r="H978" t="s">
        <v>6639</v>
      </c>
      <c r="I978" t="s">
        <v>6408</v>
      </c>
    </row>
    <row r="979" spans="1:9">
      <c r="A979" t="s">
        <v>6596</v>
      </c>
      <c r="B979" t="s">
        <v>8204</v>
      </c>
      <c r="C979" t="s">
        <v>9788</v>
      </c>
      <c r="D979">
        <v>880006606</v>
      </c>
      <c r="E979">
        <v>750056335</v>
      </c>
      <c r="F979" t="s">
        <v>7207</v>
      </c>
      <c r="G979" t="s">
        <v>7086</v>
      </c>
      <c r="H979" t="s">
        <v>6639</v>
      </c>
      <c r="I979" t="s">
        <v>6408</v>
      </c>
    </row>
    <row r="980" spans="1:9">
      <c r="A980" t="s">
        <v>6596</v>
      </c>
      <c r="B980" t="s">
        <v>8205</v>
      </c>
      <c r="C980" t="s">
        <v>9787</v>
      </c>
      <c r="D980">
        <v>880006721</v>
      </c>
      <c r="E980">
        <v>750056335</v>
      </c>
      <c r="F980" t="s">
        <v>7207</v>
      </c>
      <c r="G980" t="s">
        <v>7086</v>
      </c>
      <c r="H980" t="s">
        <v>6639</v>
      </c>
      <c r="I980" t="s">
        <v>6408</v>
      </c>
    </row>
    <row r="981" spans="1:9">
      <c r="A981" t="s">
        <v>6710</v>
      </c>
      <c r="B981" t="s">
        <v>8324</v>
      </c>
      <c r="C981" t="s">
        <v>9840</v>
      </c>
      <c r="D981">
        <v>970100129</v>
      </c>
      <c r="E981">
        <v>970100350</v>
      </c>
      <c r="F981" t="s">
        <v>7207</v>
      </c>
      <c r="G981" t="s">
        <v>6599</v>
      </c>
      <c r="H981" t="s">
        <v>6639</v>
      </c>
      <c r="I981" t="s">
        <v>6408</v>
      </c>
    </row>
    <row r="982" spans="1:9">
      <c r="A982" t="s">
        <v>6710</v>
      </c>
      <c r="B982" t="s">
        <v>8326</v>
      </c>
      <c r="C982" t="s">
        <v>9841</v>
      </c>
      <c r="D982">
        <v>970100020</v>
      </c>
      <c r="E982">
        <v>970100152</v>
      </c>
      <c r="F982" t="s">
        <v>7207</v>
      </c>
      <c r="G982" t="s">
        <v>6594</v>
      </c>
      <c r="H982" t="s">
        <v>6639</v>
      </c>
      <c r="I982" t="s">
        <v>6408</v>
      </c>
    </row>
    <row r="983" spans="1:9">
      <c r="A983" t="s">
        <v>6710</v>
      </c>
      <c r="B983" t="s">
        <v>8325</v>
      </c>
      <c r="C983" t="s">
        <v>9842</v>
      </c>
      <c r="D983">
        <v>970100137</v>
      </c>
      <c r="E983">
        <v>970100368</v>
      </c>
      <c r="F983" t="s">
        <v>7207</v>
      </c>
      <c r="G983" t="s">
        <v>6670</v>
      </c>
      <c r="H983" t="s">
        <v>6639</v>
      </c>
      <c r="I983" t="s">
        <v>6408</v>
      </c>
    </row>
    <row r="984" spans="1:9">
      <c r="A984" t="s">
        <v>6710</v>
      </c>
      <c r="B984" t="s">
        <v>8322</v>
      </c>
      <c r="C984" t="s">
        <v>9843</v>
      </c>
      <c r="D984">
        <v>970100012</v>
      </c>
      <c r="E984">
        <v>970100103</v>
      </c>
      <c r="F984" t="s">
        <v>7207</v>
      </c>
      <c r="G984" t="s">
        <v>6676</v>
      </c>
      <c r="H984" t="s">
        <v>6639</v>
      </c>
      <c r="I984" t="s">
        <v>6408</v>
      </c>
    </row>
    <row r="985" spans="1:9">
      <c r="A985" t="s">
        <v>6710</v>
      </c>
      <c r="B985" t="s">
        <v>3252</v>
      </c>
      <c r="C985" t="s">
        <v>9844</v>
      </c>
      <c r="D985">
        <v>970102596</v>
      </c>
      <c r="E985">
        <v>970100491</v>
      </c>
      <c r="F985" t="s">
        <v>7207</v>
      </c>
      <c r="G985" t="s">
        <v>6627</v>
      </c>
      <c r="H985" t="s">
        <v>6639</v>
      </c>
      <c r="I985" t="s">
        <v>6408</v>
      </c>
    </row>
    <row r="986" spans="1:9">
      <c r="A986" t="s">
        <v>6710</v>
      </c>
      <c r="B986" t="s">
        <v>8333</v>
      </c>
      <c r="C986" t="s">
        <v>9845</v>
      </c>
      <c r="D986">
        <v>970111563</v>
      </c>
      <c r="E986">
        <v>970100491</v>
      </c>
      <c r="F986" t="s">
        <v>7207</v>
      </c>
      <c r="G986" t="s">
        <v>6627</v>
      </c>
      <c r="H986" t="s">
        <v>6639</v>
      </c>
      <c r="I986" t="s">
        <v>6408</v>
      </c>
    </row>
    <row r="987" spans="1:9">
      <c r="A987" t="s">
        <v>6710</v>
      </c>
      <c r="B987" t="s">
        <v>8334</v>
      </c>
      <c r="C987" t="s">
        <v>9846</v>
      </c>
      <c r="D987">
        <v>970115002</v>
      </c>
      <c r="E987">
        <v>970100491</v>
      </c>
      <c r="F987" t="s">
        <v>7207</v>
      </c>
      <c r="G987" t="s">
        <v>6627</v>
      </c>
      <c r="H987" t="s">
        <v>8368</v>
      </c>
      <c r="I987" t="s">
        <v>6408</v>
      </c>
    </row>
    <row r="988" spans="1:9">
      <c r="A988" t="s">
        <v>6710</v>
      </c>
      <c r="B988" t="s">
        <v>8329</v>
      </c>
      <c r="C988" t="s">
        <v>9847</v>
      </c>
      <c r="D988">
        <v>970103099</v>
      </c>
      <c r="E988">
        <v>970100525</v>
      </c>
      <c r="F988" t="s">
        <v>7207</v>
      </c>
      <c r="G988" t="s">
        <v>6594</v>
      </c>
      <c r="H988" t="s">
        <v>6639</v>
      </c>
      <c r="I988" t="s">
        <v>6408</v>
      </c>
    </row>
    <row r="989" spans="1:9">
      <c r="A989" t="s">
        <v>6710</v>
      </c>
      <c r="B989" t="s">
        <v>5388</v>
      </c>
      <c r="C989" t="s">
        <v>7199</v>
      </c>
      <c r="D989">
        <v>970111571</v>
      </c>
      <c r="E989">
        <v>970100343</v>
      </c>
      <c r="F989" t="s">
        <v>7207</v>
      </c>
      <c r="G989" t="s">
        <v>6784</v>
      </c>
      <c r="H989" t="s">
        <v>8434</v>
      </c>
      <c r="I989" t="s">
        <v>6408</v>
      </c>
    </row>
    <row r="990" spans="1:9">
      <c r="A990" t="s">
        <v>6710</v>
      </c>
      <c r="B990" t="s">
        <v>8323</v>
      </c>
      <c r="C990" t="s">
        <v>9849</v>
      </c>
      <c r="D990">
        <v>970100111</v>
      </c>
      <c r="E990">
        <v>970100343</v>
      </c>
      <c r="F990" t="s">
        <v>7207</v>
      </c>
      <c r="G990" t="s">
        <v>6670</v>
      </c>
      <c r="H990" t="s">
        <v>8434</v>
      </c>
      <c r="I990" t="s">
        <v>6408</v>
      </c>
    </row>
    <row r="991" spans="1:9">
      <c r="A991" t="s">
        <v>6710</v>
      </c>
      <c r="B991" t="s">
        <v>8327</v>
      </c>
      <c r="C991" t="s">
        <v>9850</v>
      </c>
      <c r="D991">
        <v>970100251</v>
      </c>
      <c r="E991">
        <v>970100467</v>
      </c>
      <c r="F991" t="s">
        <v>7207</v>
      </c>
      <c r="G991" t="s">
        <v>6670</v>
      </c>
      <c r="H991" t="s">
        <v>8434</v>
      </c>
      <c r="I991" t="s">
        <v>6408</v>
      </c>
    </row>
    <row r="992" spans="1:9">
      <c r="A992" t="s">
        <v>6710</v>
      </c>
      <c r="B992" t="s">
        <v>8328</v>
      </c>
      <c r="C992" t="s">
        <v>9851</v>
      </c>
      <c r="D992">
        <v>970103016</v>
      </c>
      <c r="E992">
        <v>970100517</v>
      </c>
      <c r="F992" t="s">
        <v>7207</v>
      </c>
      <c r="G992" t="s">
        <v>6627</v>
      </c>
      <c r="H992" t="s">
        <v>6639</v>
      </c>
      <c r="I992" t="s">
        <v>6408</v>
      </c>
    </row>
    <row r="993" spans="1:9">
      <c r="A993" t="s">
        <v>6710</v>
      </c>
      <c r="B993" t="s">
        <v>8331</v>
      </c>
      <c r="C993" t="s">
        <v>9852</v>
      </c>
      <c r="D993">
        <v>970107454</v>
      </c>
      <c r="E993">
        <v>970103024</v>
      </c>
      <c r="F993" t="s">
        <v>7205</v>
      </c>
      <c r="G993" t="s">
        <v>6670</v>
      </c>
      <c r="H993" t="s">
        <v>8367</v>
      </c>
      <c r="I993" t="s">
        <v>6408</v>
      </c>
    </row>
    <row r="994" spans="1:9">
      <c r="A994" t="s">
        <v>6710</v>
      </c>
      <c r="B994" t="s">
        <v>8330</v>
      </c>
      <c r="C994" t="s">
        <v>9853</v>
      </c>
      <c r="D994">
        <v>970107249</v>
      </c>
      <c r="E994">
        <v>970100731</v>
      </c>
      <c r="F994" t="s">
        <v>7207</v>
      </c>
      <c r="G994" t="s">
        <v>6676</v>
      </c>
      <c r="H994" t="s">
        <v>8434</v>
      </c>
      <c r="I994" t="s">
        <v>6408</v>
      </c>
    </row>
    <row r="995" spans="1:9">
      <c r="A995" t="s">
        <v>6710</v>
      </c>
      <c r="B995" t="s">
        <v>8332</v>
      </c>
      <c r="C995" t="s">
        <v>9854</v>
      </c>
      <c r="D995">
        <v>970111217</v>
      </c>
      <c r="E995">
        <v>970111209</v>
      </c>
      <c r="F995" t="s">
        <v>7207</v>
      </c>
      <c r="G995" t="s">
        <v>6670</v>
      </c>
      <c r="H995" t="s">
        <v>8368</v>
      </c>
      <c r="I995" t="s">
        <v>6408</v>
      </c>
    </row>
    <row r="996" spans="1:9">
      <c r="A996" t="s">
        <v>6710</v>
      </c>
      <c r="B996" t="s">
        <v>8324</v>
      </c>
      <c r="C996" t="s">
        <v>9840</v>
      </c>
      <c r="D996">
        <v>970100129</v>
      </c>
      <c r="E996">
        <v>970100350</v>
      </c>
      <c r="F996" t="s">
        <v>7207</v>
      </c>
      <c r="G996" t="s">
        <v>6627</v>
      </c>
      <c r="H996" t="s">
        <v>6639</v>
      </c>
      <c r="I996" t="s">
        <v>6408</v>
      </c>
    </row>
    <row r="997" spans="1:9">
      <c r="A997" t="s">
        <v>6710</v>
      </c>
      <c r="B997" t="s">
        <v>8326</v>
      </c>
      <c r="C997" t="s">
        <v>9841</v>
      </c>
      <c r="D997">
        <v>970100020</v>
      </c>
      <c r="E997">
        <v>970100152</v>
      </c>
      <c r="F997" t="s">
        <v>7207</v>
      </c>
      <c r="G997" t="s">
        <v>6594</v>
      </c>
      <c r="H997" t="s">
        <v>6639</v>
      </c>
      <c r="I997" t="s">
        <v>6408</v>
      </c>
    </row>
    <row r="998" spans="1:9">
      <c r="A998" t="s">
        <v>6710</v>
      </c>
      <c r="B998" t="s">
        <v>8325</v>
      </c>
      <c r="C998" t="s">
        <v>9842</v>
      </c>
      <c r="D998">
        <v>970100137</v>
      </c>
      <c r="E998">
        <v>970100368</v>
      </c>
      <c r="F998" t="s">
        <v>7207</v>
      </c>
      <c r="G998" t="s">
        <v>8553</v>
      </c>
      <c r="H998" t="s">
        <v>6639</v>
      </c>
      <c r="I998" t="s">
        <v>6408</v>
      </c>
    </row>
    <row r="999" spans="1:9">
      <c r="A999" t="s">
        <v>6710</v>
      </c>
      <c r="B999" t="s">
        <v>8324</v>
      </c>
      <c r="C999" t="s">
        <v>9840</v>
      </c>
      <c r="D999">
        <v>970100129</v>
      </c>
      <c r="E999">
        <v>970100350</v>
      </c>
      <c r="F999" t="s">
        <v>7207</v>
      </c>
      <c r="G999" t="s">
        <v>7086</v>
      </c>
      <c r="H999" t="s">
        <v>6639</v>
      </c>
      <c r="I999" t="s">
        <v>6408</v>
      </c>
    </row>
    <row r="1000" spans="1:9">
      <c r="A1000" t="s">
        <v>6710</v>
      </c>
      <c r="B1000" t="s">
        <v>8322</v>
      </c>
      <c r="C1000" t="s">
        <v>9843</v>
      </c>
      <c r="D1000">
        <v>970100012</v>
      </c>
      <c r="E1000">
        <v>970100103</v>
      </c>
      <c r="F1000" t="s">
        <v>7207</v>
      </c>
      <c r="G1000" t="s">
        <v>8552</v>
      </c>
      <c r="H1000" t="s">
        <v>6639</v>
      </c>
      <c r="I1000" t="s">
        <v>6408</v>
      </c>
    </row>
    <row r="1001" spans="1:9">
      <c r="A1001" t="s">
        <v>6710</v>
      </c>
      <c r="B1001" t="s">
        <v>3252</v>
      </c>
      <c r="C1001" t="s">
        <v>9844</v>
      </c>
      <c r="D1001">
        <v>970102596</v>
      </c>
      <c r="E1001">
        <v>970100491</v>
      </c>
      <c r="F1001" t="s">
        <v>7207</v>
      </c>
      <c r="G1001" t="s">
        <v>6627</v>
      </c>
      <c r="H1001" t="s">
        <v>6639</v>
      </c>
      <c r="I1001" t="s">
        <v>6408</v>
      </c>
    </row>
    <row r="1002" spans="1:9">
      <c r="A1002" t="s">
        <v>6710</v>
      </c>
      <c r="B1002" t="s">
        <v>8333</v>
      </c>
      <c r="C1002" t="s">
        <v>9845</v>
      </c>
      <c r="D1002">
        <v>970111563</v>
      </c>
      <c r="E1002">
        <v>970100491</v>
      </c>
      <c r="F1002" t="s">
        <v>7207</v>
      </c>
      <c r="G1002" t="s">
        <v>6627</v>
      </c>
      <c r="H1002" t="s">
        <v>6639</v>
      </c>
      <c r="I1002" t="s">
        <v>6408</v>
      </c>
    </row>
    <row r="1003" spans="1:9">
      <c r="A1003" t="s">
        <v>6710</v>
      </c>
      <c r="B1003" t="s">
        <v>8334</v>
      </c>
      <c r="C1003" t="s">
        <v>9846</v>
      </c>
      <c r="D1003">
        <v>970115002</v>
      </c>
      <c r="E1003">
        <v>970100491</v>
      </c>
      <c r="F1003" t="s">
        <v>7207</v>
      </c>
      <c r="G1003" t="s">
        <v>6627</v>
      </c>
      <c r="H1003" t="s">
        <v>8368</v>
      </c>
      <c r="I1003" t="s">
        <v>6408</v>
      </c>
    </row>
    <row r="1004" spans="1:9">
      <c r="A1004" t="s">
        <v>6710</v>
      </c>
      <c r="B1004" t="s">
        <v>8329</v>
      </c>
      <c r="C1004" t="s">
        <v>9847</v>
      </c>
      <c r="D1004">
        <v>970103099</v>
      </c>
      <c r="E1004">
        <v>970100525</v>
      </c>
      <c r="F1004" t="s">
        <v>7207</v>
      </c>
      <c r="G1004" t="s">
        <v>6594</v>
      </c>
      <c r="H1004" t="s">
        <v>6639</v>
      </c>
      <c r="I1004" t="s">
        <v>6408</v>
      </c>
    </row>
    <row r="1005" spans="1:9">
      <c r="A1005" t="s">
        <v>6710</v>
      </c>
      <c r="B1005" t="s">
        <v>5388</v>
      </c>
      <c r="C1005" t="s">
        <v>7199</v>
      </c>
      <c r="D1005">
        <v>970111571</v>
      </c>
      <c r="E1005">
        <v>970100343</v>
      </c>
      <c r="F1005" t="s">
        <v>7207</v>
      </c>
      <c r="G1005" t="s">
        <v>8553</v>
      </c>
      <c r="H1005" t="s">
        <v>8434</v>
      </c>
      <c r="I1005" t="s">
        <v>6408</v>
      </c>
    </row>
    <row r="1006" spans="1:9">
      <c r="A1006" t="s">
        <v>6710</v>
      </c>
      <c r="B1006" t="s">
        <v>8323</v>
      </c>
      <c r="C1006" t="s">
        <v>9849</v>
      </c>
      <c r="D1006">
        <v>970100111</v>
      </c>
      <c r="E1006">
        <v>970100343</v>
      </c>
      <c r="F1006" t="s">
        <v>7207</v>
      </c>
      <c r="G1006" t="s">
        <v>8547</v>
      </c>
      <c r="H1006" t="s">
        <v>8434</v>
      </c>
      <c r="I1006" t="s">
        <v>6408</v>
      </c>
    </row>
    <row r="1007" spans="1:9">
      <c r="A1007" t="s">
        <v>6710</v>
      </c>
      <c r="B1007" t="s">
        <v>8327</v>
      </c>
      <c r="C1007" t="s">
        <v>9850</v>
      </c>
      <c r="D1007">
        <v>970100251</v>
      </c>
      <c r="E1007">
        <v>970100467</v>
      </c>
      <c r="F1007" t="s">
        <v>7207</v>
      </c>
      <c r="G1007" t="s">
        <v>8547</v>
      </c>
      <c r="H1007" t="s">
        <v>8434</v>
      </c>
      <c r="I1007" t="s">
        <v>6408</v>
      </c>
    </row>
    <row r="1008" spans="1:9">
      <c r="A1008" t="s">
        <v>6710</v>
      </c>
      <c r="B1008" t="s">
        <v>8328</v>
      </c>
      <c r="C1008" t="s">
        <v>9851</v>
      </c>
      <c r="D1008">
        <v>970103016</v>
      </c>
      <c r="E1008">
        <v>970100517</v>
      </c>
      <c r="F1008" t="s">
        <v>7207</v>
      </c>
      <c r="G1008" t="s">
        <v>6627</v>
      </c>
      <c r="H1008" t="s">
        <v>6639</v>
      </c>
      <c r="I1008" t="s">
        <v>6408</v>
      </c>
    </row>
    <row r="1009" spans="1:9">
      <c r="A1009" t="s">
        <v>6710</v>
      </c>
      <c r="B1009" t="s">
        <v>8331</v>
      </c>
      <c r="C1009" t="s">
        <v>9852</v>
      </c>
      <c r="D1009">
        <v>970107454</v>
      </c>
      <c r="E1009">
        <v>970103024</v>
      </c>
      <c r="F1009" t="s">
        <v>7205</v>
      </c>
      <c r="G1009" t="s">
        <v>8547</v>
      </c>
      <c r="H1009" t="s">
        <v>8367</v>
      </c>
      <c r="I1009" t="s">
        <v>6408</v>
      </c>
    </row>
    <row r="1010" spans="1:9">
      <c r="A1010" t="s">
        <v>6710</v>
      </c>
      <c r="B1010" t="s">
        <v>8325</v>
      </c>
      <c r="C1010" t="s">
        <v>9842</v>
      </c>
      <c r="D1010">
        <v>970100137</v>
      </c>
      <c r="E1010">
        <v>970100368</v>
      </c>
      <c r="F1010" t="s">
        <v>7207</v>
      </c>
      <c r="G1010" t="s">
        <v>7086</v>
      </c>
      <c r="H1010" t="s">
        <v>6639</v>
      </c>
      <c r="I1010" t="s">
        <v>6408</v>
      </c>
    </row>
    <row r="1011" spans="1:9">
      <c r="A1011" t="s">
        <v>6710</v>
      </c>
      <c r="B1011" t="s">
        <v>8330</v>
      </c>
      <c r="C1011" t="s">
        <v>9853</v>
      </c>
      <c r="D1011">
        <v>970107249</v>
      </c>
      <c r="E1011">
        <v>970100731</v>
      </c>
      <c r="F1011" t="s">
        <v>7207</v>
      </c>
      <c r="G1011" t="s">
        <v>8552</v>
      </c>
      <c r="H1011" t="s">
        <v>8434</v>
      </c>
      <c r="I1011" t="s">
        <v>6408</v>
      </c>
    </row>
    <row r="1012" spans="1:9">
      <c r="A1012" t="s">
        <v>6710</v>
      </c>
      <c r="B1012" t="s">
        <v>8332</v>
      </c>
      <c r="C1012" t="s">
        <v>9854</v>
      </c>
      <c r="D1012">
        <v>970111217</v>
      </c>
      <c r="E1012">
        <v>970111209</v>
      </c>
      <c r="F1012" t="s">
        <v>7207</v>
      </c>
      <c r="G1012" t="s">
        <v>8547</v>
      </c>
      <c r="H1012" t="s">
        <v>8368</v>
      </c>
      <c r="I1012" t="s">
        <v>6408</v>
      </c>
    </row>
    <row r="1013" spans="1:9">
      <c r="A1013" t="s">
        <v>6718</v>
      </c>
      <c r="B1013" t="s">
        <v>8341</v>
      </c>
      <c r="C1013" t="s">
        <v>9855</v>
      </c>
      <c r="D1013">
        <v>970302071</v>
      </c>
      <c r="E1013">
        <v>970304739</v>
      </c>
      <c r="F1013" t="s">
        <v>7207</v>
      </c>
      <c r="G1013" t="s">
        <v>6599</v>
      </c>
      <c r="H1013" t="s">
        <v>8434</v>
      </c>
      <c r="I1013" t="s">
        <v>6408</v>
      </c>
    </row>
    <row r="1014" spans="1:9">
      <c r="A1014" t="s">
        <v>6718</v>
      </c>
      <c r="B1014" t="s">
        <v>8346</v>
      </c>
      <c r="C1014" t="s">
        <v>9856</v>
      </c>
      <c r="D1014">
        <v>970305124</v>
      </c>
      <c r="E1014">
        <v>970305033</v>
      </c>
      <c r="F1014" t="s">
        <v>7207</v>
      </c>
      <c r="G1014" t="s">
        <v>6599</v>
      </c>
      <c r="H1014" t="s">
        <v>8434</v>
      </c>
      <c r="I1014" t="s">
        <v>6408</v>
      </c>
    </row>
    <row r="1015" spans="1:9">
      <c r="A1015" t="s">
        <v>6718</v>
      </c>
      <c r="B1015" t="s">
        <v>8340</v>
      </c>
      <c r="C1015" t="s">
        <v>9857</v>
      </c>
      <c r="D1015">
        <v>970302055</v>
      </c>
      <c r="E1015">
        <v>970303285</v>
      </c>
      <c r="F1015" t="s">
        <v>7207</v>
      </c>
      <c r="G1015" t="s">
        <v>6682</v>
      </c>
      <c r="H1015" t="s">
        <v>8434</v>
      </c>
      <c r="I1015" t="s">
        <v>6408</v>
      </c>
    </row>
    <row r="1016" spans="1:9">
      <c r="A1016" t="s">
        <v>6718</v>
      </c>
      <c r="B1016" t="s">
        <v>8345</v>
      </c>
      <c r="C1016" t="s">
        <v>9858</v>
      </c>
      <c r="D1016">
        <v>970304614</v>
      </c>
      <c r="E1016">
        <v>970304739</v>
      </c>
      <c r="F1016" t="s">
        <v>7207</v>
      </c>
      <c r="G1016" t="s">
        <v>6599</v>
      </c>
      <c r="H1016" t="s">
        <v>8434</v>
      </c>
      <c r="I1016" t="s">
        <v>6408</v>
      </c>
    </row>
    <row r="1017" spans="1:9">
      <c r="A1017" t="s">
        <v>6718</v>
      </c>
      <c r="B1017" t="s">
        <v>8342</v>
      </c>
      <c r="C1017" t="s">
        <v>9859</v>
      </c>
      <c r="D1017">
        <v>970303608</v>
      </c>
      <c r="E1017">
        <v>970303590</v>
      </c>
      <c r="F1017" t="s">
        <v>7207</v>
      </c>
      <c r="G1017" t="s">
        <v>6714</v>
      </c>
      <c r="H1017" t="s">
        <v>6639</v>
      </c>
      <c r="I1017" t="s">
        <v>6408</v>
      </c>
    </row>
    <row r="1018" spans="1:9">
      <c r="A1018" t="s">
        <v>6718</v>
      </c>
      <c r="B1018" t="s">
        <v>8343</v>
      </c>
      <c r="C1018" t="s">
        <v>9860</v>
      </c>
      <c r="D1018">
        <v>970303640</v>
      </c>
      <c r="E1018">
        <v>970303590</v>
      </c>
      <c r="F1018" t="s">
        <v>7207</v>
      </c>
      <c r="G1018" t="s">
        <v>6714</v>
      </c>
      <c r="H1018" t="s">
        <v>6639</v>
      </c>
      <c r="I1018" t="s">
        <v>6408</v>
      </c>
    </row>
    <row r="1019" spans="1:9">
      <c r="A1019" t="s">
        <v>6718</v>
      </c>
      <c r="B1019" t="s">
        <v>8344</v>
      </c>
      <c r="C1019" t="s">
        <v>9861</v>
      </c>
      <c r="D1019">
        <v>970303657</v>
      </c>
      <c r="E1019">
        <v>970303590</v>
      </c>
      <c r="F1019" t="s">
        <v>7207</v>
      </c>
      <c r="G1019" t="s">
        <v>6714</v>
      </c>
      <c r="H1019" t="s">
        <v>6639</v>
      </c>
      <c r="I1019" t="s">
        <v>6408</v>
      </c>
    </row>
    <row r="1020" spans="1:9">
      <c r="A1020" t="s">
        <v>6718</v>
      </c>
      <c r="B1020" t="s">
        <v>6116</v>
      </c>
      <c r="C1020" t="s">
        <v>9862</v>
      </c>
      <c r="D1020">
        <v>970305520</v>
      </c>
      <c r="E1020">
        <v>970303590</v>
      </c>
      <c r="F1020" t="s">
        <v>7207</v>
      </c>
      <c r="G1020" t="s">
        <v>6714</v>
      </c>
      <c r="H1020" t="s">
        <v>6639</v>
      </c>
      <c r="I1020" t="s">
        <v>6408</v>
      </c>
    </row>
    <row r="1021" spans="1:9">
      <c r="A1021" t="s">
        <v>6718</v>
      </c>
      <c r="B1021" t="s">
        <v>8346</v>
      </c>
      <c r="C1021" t="s">
        <v>9856</v>
      </c>
      <c r="D1021">
        <v>970305124</v>
      </c>
      <c r="E1021">
        <v>970305033</v>
      </c>
      <c r="F1021" t="s">
        <v>7207</v>
      </c>
      <c r="G1021" t="s">
        <v>6599</v>
      </c>
      <c r="H1021" t="s">
        <v>8434</v>
      </c>
      <c r="I1021" t="s">
        <v>6408</v>
      </c>
    </row>
    <row r="1022" spans="1:9">
      <c r="A1022" t="s">
        <v>6718</v>
      </c>
      <c r="B1022" t="s">
        <v>8340</v>
      </c>
      <c r="C1022" t="s">
        <v>9857</v>
      </c>
      <c r="D1022">
        <v>970302055</v>
      </c>
      <c r="E1022">
        <v>970303285</v>
      </c>
      <c r="F1022" t="s">
        <v>7207</v>
      </c>
      <c r="G1022" t="s">
        <v>8545</v>
      </c>
      <c r="H1022" t="s">
        <v>8434</v>
      </c>
      <c r="I1022" t="s">
        <v>6408</v>
      </c>
    </row>
    <row r="1023" spans="1:9">
      <c r="A1023" t="s">
        <v>6718</v>
      </c>
      <c r="B1023" t="s">
        <v>8341</v>
      </c>
      <c r="C1023" t="s">
        <v>9855</v>
      </c>
      <c r="D1023">
        <v>970302071</v>
      </c>
      <c r="E1023">
        <v>970304739</v>
      </c>
      <c r="F1023" t="s">
        <v>7207</v>
      </c>
      <c r="G1023" t="s">
        <v>6599</v>
      </c>
      <c r="H1023" t="s">
        <v>8434</v>
      </c>
      <c r="I1023" t="s">
        <v>6408</v>
      </c>
    </row>
    <row r="1024" spans="1:9">
      <c r="A1024" t="s">
        <v>6718</v>
      </c>
      <c r="B1024" t="s">
        <v>8345</v>
      </c>
      <c r="C1024" t="s">
        <v>9858</v>
      </c>
      <c r="D1024">
        <v>970304614</v>
      </c>
      <c r="E1024">
        <v>970304739</v>
      </c>
      <c r="F1024" t="s">
        <v>7207</v>
      </c>
      <c r="G1024" t="s">
        <v>6599</v>
      </c>
      <c r="H1024" t="s">
        <v>8434</v>
      </c>
      <c r="I1024" t="s">
        <v>6408</v>
      </c>
    </row>
    <row r="1025" spans="1:9">
      <c r="A1025" t="s">
        <v>6718</v>
      </c>
      <c r="B1025" t="s">
        <v>8342</v>
      </c>
      <c r="C1025" t="s">
        <v>9859</v>
      </c>
      <c r="D1025">
        <v>970303608</v>
      </c>
      <c r="E1025">
        <v>970303590</v>
      </c>
      <c r="F1025" t="s">
        <v>7207</v>
      </c>
      <c r="G1025" t="s">
        <v>8808</v>
      </c>
      <c r="H1025" t="s">
        <v>6639</v>
      </c>
      <c r="I1025" t="s">
        <v>6408</v>
      </c>
    </row>
    <row r="1026" spans="1:9">
      <c r="A1026" t="s">
        <v>6718</v>
      </c>
      <c r="B1026" t="s">
        <v>8343</v>
      </c>
      <c r="C1026" t="s">
        <v>9860</v>
      </c>
      <c r="D1026">
        <v>970303640</v>
      </c>
      <c r="E1026">
        <v>970303590</v>
      </c>
      <c r="F1026" t="s">
        <v>7207</v>
      </c>
      <c r="G1026" t="s">
        <v>8808</v>
      </c>
      <c r="H1026" t="s">
        <v>6639</v>
      </c>
      <c r="I1026" t="s">
        <v>6408</v>
      </c>
    </row>
    <row r="1027" spans="1:9">
      <c r="A1027" t="s">
        <v>6718</v>
      </c>
      <c r="B1027" t="s">
        <v>8344</v>
      </c>
      <c r="C1027" t="s">
        <v>9861</v>
      </c>
      <c r="D1027">
        <v>970303657</v>
      </c>
      <c r="E1027">
        <v>970303590</v>
      </c>
      <c r="F1027" t="s">
        <v>7207</v>
      </c>
      <c r="G1027" t="s">
        <v>8808</v>
      </c>
      <c r="H1027" t="s">
        <v>6639</v>
      </c>
      <c r="I1027" t="s">
        <v>6408</v>
      </c>
    </row>
    <row r="1028" spans="1:9">
      <c r="A1028" t="s">
        <v>6718</v>
      </c>
      <c r="B1028" t="s">
        <v>6116</v>
      </c>
      <c r="C1028" t="s">
        <v>9862</v>
      </c>
      <c r="D1028">
        <v>970305520</v>
      </c>
      <c r="E1028">
        <v>970303590</v>
      </c>
      <c r="F1028" t="s">
        <v>7207</v>
      </c>
      <c r="G1028" t="s">
        <v>8808</v>
      </c>
      <c r="H1028" t="s">
        <v>6639</v>
      </c>
      <c r="I1028" t="s">
        <v>6408</v>
      </c>
    </row>
    <row r="1029" spans="1:9">
      <c r="A1029" t="s">
        <v>6625</v>
      </c>
      <c r="B1029" t="s">
        <v>7837</v>
      </c>
      <c r="C1029" t="s">
        <v>9863</v>
      </c>
      <c r="D1029">
        <v>600100861</v>
      </c>
      <c r="E1029">
        <v>440052041</v>
      </c>
      <c r="F1029" t="s">
        <v>7207</v>
      </c>
      <c r="G1029" t="s">
        <v>6599</v>
      </c>
      <c r="H1029" t="s">
        <v>6639</v>
      </c>
      <c r="I1029" t="s">
        <v>6408</v>
      </c>
    </row>
    <row r="1030" spans="1:9">
      <c r="A1030" t="s">
        <v>6625</v>
      </c>
      <c r="B1030" t="s">
        <v>7217</v>
      </c>
      <c r="C1030" t="s">
        <v>9864</v>
      </c>
      <c r="D1030">
        <v>20000303</v>
      </c>
      <c r="E1030">
        <v>750814030</v>
      </c>
      <c r="F1030" t="s">
        <v>7205</v>
      </c>
      <c r="G1030" t="s">
        <v>6594</v>
      </c>
      <c r="H1030" t="s">
        <v>8367</v>
      </c>
      <c r="I1030" t="s">
        <v>6408</v>
      </c>
    </row>
    <row r="1031" spans="1:9">
      <c r="A1031" t="s">
        <v>6625</v>
      </c>
      <c r="B1031" t="s">
        <v>7812</v>
      </c>
      <c r="C1031" t="s">
        <v>9865</v>
      </c>
      <c r="D1031">
        <v>590785341</v>
      </c>
      <c r="E1031">
        <v>750005068</v>
      </c>
      <c r="F1031" t="s">
        <v>7205</v>
      </c>
      <c r="G1031" t="s">
        <v>6599</v>
      </c>
      <c r="H1031" t="s">
        <v>8367</v>
      </c>
      <c r="I1031" t="s">
        <v>6408</v>
      </c>
    </row>
    <row r="1032" spans="1:9">
      <c r="A1032" t="s">
        <v>6625</v>
      </c>
      <c r="B1032" t="s">
        <v>7803</v>
      </c>
      <c r="C1032" t="s">
        <v>9866</v>
      </c>
      <c r="D1032">
        <v>590780284</v>
      </c>
      <c r="E1032">
        <v>590051801</v>
      </c>
      <c r="F1032" t="s">
        <v>7205</v>
      </c>
      <c r="G1032" t="s">
        <v>6655</v>
      </c>
      <c r="H1032" t="s">
        <v>8367</v>
      </c>
      <c r="I1032" t="s">
        <v>6408</v>
      </c>
    </row>
    <row r="1033" spans="1:9">
      <c r="A1033" t="s">
        <v>6625</v>
      </c>
      <c r="B1033" t="s">
        <v>7819</v>
      </c>
      <c r="C1033" t="s">
        <v>9867</v>
      </c>
      <c r="D1033">
        <v>590797353</v>
      </c>
      <c r="E1033">
        <v>590051801</v>
      </c>
      <c r="F1033" t="s">
        <v>7205</v>
      </c>
      <c r="G1033" t="s">
        <v>6655</v>
      </c>
      <c r="H1033" t="s">
        <v>8367</v>
      </c>
      <c r="I1033" t="s">
        <v>6408</v>
      </c>
    </row>
    <row r="1034" spans="1:9">
      <c r="A1034" t="s">
        <v>6625</v>
      </c>
      <c r="B1034" t="s">
        <v>4224</v>
      </c>
      <c r="C1034" t="s">
        <v>9868</v>
      </c>
      <c r="D1034">
        <v>590052056</v>
      </c>
      <c r="E1034">
        <v>590051801</v>
      </c>
      <c r="F1034" t="s">
        <v>7205</v>
      </c>
      <c r="G1034" t="s">
        <v>6715</v>
      </c>
      <c r="H1034" t="s">
        <v>8367</v>
      </c>
      <c r="I1034" t="s">
        <v>6408</v>
      </c>
    </row>
    <row r="1035" spans="1:9">
      <c r="A1035" t="s">
        <v>6625</v>
      </c>
      <c r="B1035" t="s">
        <v>8135</v>
      </c>
      <c r="C1035" t="s">
        <v>9869</v>
      </c>
      <c r="D1035">
        <v>800000523</v>
      </c>
      <c r="E1035">
        <v>800000853</v>
      </c>
      <c r="F1035" t="s">
        <v>7205</v>
      </c>
      <c r="G1035" t="s">
        <v>6599</v>
      </c>
      <c r="H1035" t="s">
        <v>8369</v>
      </c>
      <c r="I1035" t="s">
        <v>6408</v>
      </c>
    </row>
    <row r="1036" spans="1:9">
      <c r="A1036" t="s">
        <v>6625</v>
      </c>
      <c r="B1036" t="s">
        <v>7220</v>
      </c>
      <c r="C1036" t="s">
        <v>9870</v>
      </c>
      <c r="D1036">
        <v>20010047</v>
      </c>
      <c r="E1036">
        <v>20001632</v>
      </c>
      <c r="F1036" t="s">
        <v>7207</v>
      </c>
      <c r="G1036" t="s">
        <v>6715</v>
      </c>
      <c r="H1036" t="s">
        <v>6639</v>
      </c>
      <c r="I1036" t="s">
        <v>6408</v>
      </c>
    </row>
    <row r="1037" spans="1:9">
      <c r="A1037" t="s">
        <v>6625</v>
      </c>
      <c r="B1037" t="s">
        <v>400</v>
      </c>
      <c r="C1037" t="s">
        <v>9871</v>
      </c>
      <c r="D1037">
        <v>590780128</v>
      </c>
      <c r="E1037">
        <v>590000063</v>
      </c>
      <c r="F1037" t="s">
        <v>7205</v>
      </c>
      <c r="G1037" t="s">
        <v>6599</v>
      </c>
      <c r="H1037" t="s">
        <v>8367</v>
      </c>
      <c r="I1037" t="s">
        <v>6408</v>
      </c>
    </row>
    <row r="1038" spans="1:9">
      <c r="A1038" t="s">
        <v>6625</v>
      </c>
      <c r="B1038" t="s">
        <v>3305</v>
      </c>
      <c r="C1038" t="s">
        <v>9872</v>
      </c>
      <c r="D1038">
        <v>590781571</v>
      </c>
      <c r="E1038">
        <v>590000402</v>
      </c>
      <c r="F1038" t="s">
        <v>7207</v>
      </c>
      <c r="G1038" t="s">
        <v>6715</v>
      </c>
      <c r="H1038" t="s">
        <v>6639</v>
      </c>
      <c r="I1038" t="s">
        <v>6408</v>
      </c>
    </row>
    <row r="1039" spans="1:9">
      <c r="A1039" t="s">
        <v>6625</v>
      </c>
      <c r="B1039" t="s">
        <v>5140</v>
      </c>
      <c r="C1039" t="s">
        <v>9873</v>
      </c>
      <c r="D1039">
        <v>590791109</v>
      </c>
      <c r="E1039">
        <v>590002234</v>
      </c>
      <c r="F1039" t="s">
        <v>7207</v>
      </c>
      <c r="G1039" t="s">
        <v>6599</v>
      </c>
      <c r="H1039" t="s">
        <v>6639</v>
      </c>
      <c r="I1039" t="s">
        <v>6408</v>
      </c>
    </row>
    <row r="1040" spans="1:9">
      <c r="A1040" t="s">
        <v>6625</v>
      </c>
      <c r="B1040" t="s">
        <v>7817</v>
      </c>
      <c r="C1040" t="s">
        <v>9874</v>
      </c>
      <c r="D1040">
        <v>590790655</v>
      </c>
      <c r="E1040">
        <v>590002218</v>
      </c>
      <c r="F1040" t="s">
        <v>7207</v>
      </c>
      <c r="G1040" t="s">
        <v>6715</v>
      </c>
      <c r="H1040" t="s">
        <v>6639</v>
      </c>
      <c r="I1040" t="s">
        <v>6408</v>
      </c>
    </row>
    <row r="1041" spans="1:9">
      <c r="A1041" t="s">
        <v>6625</v>
      </c>
      <c r="B1041" t="s">
        <v>7824</v>
      </c>
      <c r="C1041" t="s">
        <v>9875</v>
      </c>
      <c r="D1041">
        <v>590810784</v>
      </c>
      <c r="E1041">
        <v>590004685</v>
      </c>
      <c r="F1041" t="s">
        <v>7207</v>
      </c>
      <c r="G1041" t="s">
        <v>6599</v>
      </c>
      <c r="H1041" t="s">
        <v>6639</v>
      </c>
      <c r="I1041" t="s">
        <v>6408</v>
      </c>
    </row>
    <row r="1042" spans="1:9">
      <c r="A1042" t="s">
        <v>6625</v>
      </c>
      <c r="B1042" t="s">
        <v>3291</v>
      </c>
      <c r="C1042" t="s">
        <v>9876</v>
      </c>
      <c r="D1042">
        <v>620100487</v>
      </c>
      <c r="E1042">
        <v>620000125</v>
      </c>
      <c r="F1042" t="s">
        <v>7207</v>
      </c>
      <c r="G1042" t="s">
        <v>6658</v>
      </c>
      <c r="H1042" t="s">
        <v>6639</v>
      </c>
      <c r="I1042" t="s">
        <v>6408</v>
      </c>
    </row>
    <row r="1043" spans="1:9">
      <c r="A1043" t="s">
        <v>6625</v>
      </c>
      <c r="B1043" t="s">
        <v>7807</v>
      </c>
      <c r="C1043" t="s">
        <v>9877</v>
      </c>
      <c r="D1043">
        <v>590782280</v>
      </c>
      <c r="E1043">
        <v>590004552</v>
      </c>
      <c r="F1043" t="s">
        <v>7207</v>
      </c>
      <c r="G1043" t="s">
        <v>6599</v>
      </c>
      <c r="H1043" t="s">
        <v>6639</v>
      </c>
      <c r="I1043" t="s">
        <v>6408</v>
      </c>
    </row>
    <row r="1044" spans="1:9">
      <c r="A1044" t="s">
        <v>6625</v>
      </c>
      <c r="B1044" t="s">
        <v>7823</v>
      </c>
      <c r="C1044" t="s">
        <v>9878</v>
      </c>
      <c r="D1044">
        <v>590809703</v>
      </c>
      <c r="E1044">
        <v>590004552</v>
      </c>
      <c r="F1044" t="s">
        <v>7207</v>
      </c>
      <c r="G1044" t="s">
        <v>6599</v>
      </c>
      <c r="H1044" t="s">
        <v>6639</v>
      </c>
      <c r="I1044" t="s">
        <v>6408</v>
      </c>
    </row>
    <row r="1045" spans="1:9">
      <c r="A1045" t="s">
        <v>6625</v>
      </c>
      <c r="B1045" t="s">
        <v>7810</v>
      </c>
      <c r="C1045" t="s">
        <v>9879</v>
      </c>
      <c r="D1045">
        <v>590783189</v>
      </c>
      <c r="E1045">
        <v>590004552</v>
      </c>
      <c r="F1045" t="s">
        <v>7207</v>
      </c>
      <c r="G1045" t="s">
        <v>6599</v>
      </c>
      <c r="H1045" t="s">
        <v>6639</v>
      </c>
      <c r="I1045" t="s">
        <v>6408</v>
      </c>
    </row>
    <row r="1046" spans="1:9">
      <c r="A1046" t="s">
        <v>6625</v>
      </c>
      <c r="B1046" t="s">
        <v>7835</v>
      </c>
      <c r="C1046" t="s">
        <v>9880</v>
      </c>
      <c r="D1046">
        <v>600100754</v>
      </c>
      <c r="E1046">
        <v>600000228</v>
      </c>
      <c r="F1046" t="s">
        <v>7207</v>
      </c>
      <c r="G1046" t="s">
        <v>6658</v>
      </c>
      <c r="H1046" t="s">
        <v>6639</v>
      </c>
      <c r="I1046" t="s">
        <v>6408</v>
      </c>
    </row>
    <row r="1047" spans="1:9">
      <c r="A1047" t="s">
        <v>6625</v>
      </c>
      <c r="B1047" t="s">
        <v>7822</v>
      </c>
      <c r="C1047" t="s">
        <v>9881</v>
      </c>
      <c r="D1047">
        <v>590806360</v>
      </c>
      <c r="E1047">
        <v>590003596</v>
      </c>
      <c r="F1047" t="s">
        <v>7207</v>
      </c>
      <c r="G1047" t="s">
        <v>6627</v>
      </c>
      <c r="H1047" t="s">
        <v>6639</v>
      </c>
      <c r="I1047" t="s">
        <v>6408</v>
      </c>
    </row>
    <row r="1048" spans="1:9">
      <c r="A1048" t="s">
        <v>6625</v>
      </c>
      <c r="B1048" t="s">
        <v>7808</v>
      </c>
      <c r="C1048" t="s">
        <v>9882</v>
      </c>
      <c r="D1048">
        <v>590782546</v>
      </c>
      <c r="E1048">
        <v>590000733</v>
      </c>
      <c r="F1048" t="s">
        <v>7207</v>
      </c>
      <c r="G1048" t="s">
        <v>6658</v>
      </c>
      <c r="H1048" t="s">
        <v>6639</v>
      </c>
      <c r="I1048" t="s">
        <v>6408</v>
      </c>
    </row>
    <row r="1049" spans="1:9">
      <c r="A1049" t="s">
        <v>6625</v>
      </c>
      <c r="B1049" t="s">
        <v>3295</v>
      </c>
      <c r="C1049" t="s">
        <v>9883</v>
      </c>
      <c r="D1049">
        <v>620101311</v>
      </c>
      <c r="E1049">
        <v>620027763</v>
      </c>
      <c r="F1049" t="s">
        <v>7207</v>
      </c>
      <c r="G1049" t="s">
        <v>6715</v>
      </c>
      <c r="H1049" t="s">
        <v>6639</v>
      </c>
      <c r="I1049" t="s">
        <v>6408</v>
      </c>
    </row>
    <row r="1050" spans="1:9">
      <c r="A1050" t="s">
        <v>6625</v>
      </c>
      <c r="B1050" t="s">
        <v>7865</v>
      </c>
      <c r="C1050" t="s">
        <v>9884</v>
      </c>
      <c r="D1050">
        <v>620118513</v>
      </c>
      <c r="E1050">
        <v>620002915</v>
      </c>
      <c r="F1050" t="s">
        <v>7207</v>
      </c>
      <c r="G1050" t="s">
        <v>6715</v>
      </c>
      <c r="H1050" t="s">
        <v>6639</v>
      </c>
      <c r="I1050" t="s">
        <v>6408</v>
      </c>
    </row>
    <row r="1051" spans="1:9">
      <c r="A1051" t="s">
        <v>6625</v>
      </c>
      <c r="B1051" t="s">
        <v>9885</v>
      </c>
      <c r="C1051" t="s">
        <v>9886</v>
      </c>
      <c r="D1051">
        <v>600013999</v>
      </c>
      <c r="E1051">
        <v>600008635</v>
      </c>
      <c r="F1051" t="s">
        <v>7207</v>
      </c>
      <c r="G1051" t="s">
        <v>6715</v>
      </c>
      <c r="H1051" t="s">
        <v>6639</v>
      </c>
      <c r="I1051" t="s">
        <v>6408</v>
      </c>
    </row>
    <row r="1052" spans="1:9">
      <c r="A1052" t="s">
        <v>6625</v>
      </c>
      <c r="B1052" t="s">
        <v>7219</v>
      </c>
      <c r="C1052" t="s">
        <v>9887</v>
      </c>
      <c r="D1052">
        <v>20004297</v>
      </c>
      <c r="E1052">
        <v>20005179</v>
      </c>
      <c r="F1052" t="s">
        <v>7205</v>
      </c>
      <c r="G1052" t="s">
        <v>6627</v>
      </c>
      <c r="H1052" t="s">
        <v>8368</v>
      </c>
      <c r="I1052" t="s">
        <v>6408</v>
      </c>
    </row>
    <row r="1053" spans="1:9">
      <c r="A1053" t="s">
        <v>6625</v>
      </c>
      <c r="B1053" t="s">
        <v>7798</v>
      </c>
      <c r="C1053" t="s">
        <v>9888</v>
      </c>
      <c r="D1053">
        <v>590780060</v>
      </c>
      <c r="E1053">
        <v>590000022</v>
      </c>
      <c r="F1053" t="s">
        <v>7207</v>
      </c>
      <c r="G1053" t="s">
        <v>6715</v>
      </c>
      <c r="H1053" t="s">
        <v>6639</v>
      </c>
      <c r="I1053" t="s">
        <v>6408</v>
      </c>
    </row>
    <row r="1054" spans="1:9">
      <c r="A1054" t="s">
        <v>6625</v>
      </c>
      <c r="B1054" t="s">
        <v>7793</v>
      </c>
      <c r="C1054" t="s">
        <v>9889</v>
      </c>
      <c r="D1054">
        <v>590034732</v>
      </c>
      <c r="E1054">
        <v>590000675</v>
      </c>
      <c r="F1054" t="s">
        <v>7207</v>
      </c>
      <c r="G1054" t="s">
        <v>6599</v>
      </c>
      <c r="H1054" t="s">
        <v>6639</v>
      </c>
      <c r="I1054" t="s">
        <v>6408</v>
      </c>
    </row>
    <row r="1055" spans="1:9">
      <c r="A1055" t="s">
        <v>6625</v>
      </c>
      <c r="B1055" t="s">
        <v>7858</v>
      </c>
      <c r="C1055" t="s">
        <v>9890</v>
      </c>
      <c r="D1055">
        <v>620100735</v>
      </c>
      <c r="E1055">
        <v>620000265</v>
      </c>
      <c r="F1055" t="s">
        <v>7207</v>
      </c>
      <c r="G1055" t="s">
        <v>6715</v>
      </c>
      <c r="H1055" t="s">
        <v>6639</v>
      </c>
      <c r="I1055" t="s">
        <v>6408</v>
      </c>
    </row>
    <row r="1056" spans="1:9">
      <c r="A1056" t="s">
        <v>6625</v>
      </c>
      <c r="B1056" t="s">
        <v>7850</v>
      </c>
      <c r="C1056" t="s">
        <v>9891</v>
      </c>
      <c r="D1056">
        <v>620012948</v>
      </c>
      <c r="E1056">
        <v>620000265</v>
      </c>
      <c r="F1056" t="s">
        <v>7207</v>
      </c>
      <c r="G1056" t="s">
        <v>6715</v>
      </c>
      <c r="H1056" t="s">
        <v>6639</v>
      </c>
      <c r="I1056" t="s">
        <v>6408</v>
      </c>
    </row>
    <row r="1057" spans="1:9">
      <c r="A1057" t="s">
        <v>6625</v>
      </c>
      <c r="B1057" t="s">
        <v>5073</v>
      </c>
      <c r="C1057" t="s">
        <v>9892</v>
      </c>
      <c r="D1057">
        <v>590813507</v>
      </c>
      <c r="E1057">
        <v>590000485</v>
      </c>
      <c r="F1057" t="s">
        <v>7207</v>
      </c>
      <c r="G1057" t="s">
        <v>6658</v>
      </c>
      <c r="H1057" t="s">
        <v>6639</v>
      </c>
      <c r="I1057" t="s">
        <v>6408</v>
      </c>
    </row>
    <row r="1058" spans="1:9">
      <c r="A1058" t="s">
        <v>6625</v>
      </c>
      <c r="B1058" t="s">
        <v>3333</v>
      </c>
      <c r="C1058" t="s">
        <v>9893</v>
      </c>
      <c r="D1058">
        <v>600009054</v>
      </c>
      <c r="E1058">
        <v>600000798</v>
      </c>
      <c r="F1058" t="s">
        <v>7207</v>
      </c>
      <c r="G1058" t="s">
        <v>6599</v>
      </c>
      <c r="H1058" t="s">
        <v>6639</v>
      </c>
      <c r="I1058" t="s">
        <v>6408</v>
      </c>
    </row>
    <row r="1059" spans="1:9">
      <c r="A1059" t="s">
        <v>6625</v>
      </c>
      <c r="B1059" t="s">
        <v>7218</v>
      </c>
      <c r="C1059" t="s">
        <v>9894</v>
      </c>
      <c r="D1059">
        <v>20000386</v>
      </c>
      <c r="E1059">
        <v>20000600</v>
      </c>
      <c r="F1059" t="s">
        <v>7207</v>
      </c>
      <c r="G1059" t="s">
        <v>6599</v>
      </c>
      <c r="H1059" t="s">
        <v>6639</v>
      </c>
      <c r="I1059" t="s">
        <v>6408</v>
      </c>
    </row>
    <row r="1060" spans="1:9">
      <c r="A1060" t="s">
        <v>6625</v>
      </c>
      <c r="B1060" t="s">
        <v>7820</v>
      </c>
      <c r="C1060" t="s">
        <v>9895</v>
      </c>
      <c r="D1060">
        <v>590797387</v>
      </c>
      <c r="E1060">
        <v>590805628</v>
      </c>
      <c r="F1060" t="s">
        <v>7205</v>
      </c>
      <c r="G1060" t="s">
        <v>6627</v>
      </c>
      <c r="H1060" t="s">
        <v>8367</v>
      </c>
      <c r="I1060" t="s">
        <v>6408</v>
      </c>
    </row>
    <row r="1061" spans="1:9">
      <c r="A1061" t="s">
        <v>6625</v>
      </c>
      <c r="B1061" t="s">
        <v>7788</v>
      </c>
      <c r="C1061" t="s">
        <v>9896</v>
      </c>
      <c r="D1061">
        <v>590001749</v>
      </c>
      <c r="E1061">
        <v>590788956</v>
      </c>
      <c r="F1061" t="s">
        <v>7205</v>
      </c>
      <c r="G1061" t="s">
        <v>6646</v>
      </c>
      <c r="H1061" t="s">
        <v>8367</v>
      </c>
      <c r="I1061" t="s">
        <v>6408</v>
      </c>
    </row>
    <row r="1062" spans="1:9">
      <c r="A1062" t="s">
        <v>6625</v>
      </c>
      <c r="B1062" t="s">
        <v>7795</v>
      </c>
      <c r="C1062" t="s">
        <v>9897</v>
      </c>
      <c r="D1062">
        <v>590044665</v>
      </c>
      <c r="E1062">
        <v>750720575</v>
      </c>
      <c r="F1062" t="s">
        <v>7205</v>
      </c>
      <c r="G1062" t="s">
        <v>6627</v>
      </c>
      <c r="H1062" t="s">
        <v>8367</v>
      </c>
      <c r="I1062" t="s">
        <v>6408</v>
      </c>
    </row>
    <row r="1063" spans="1:9">
      <c r="A1063" t="s">
        <v>6625</v>
      </c>
      <c r="B1063" t="s">
        <v>7863</v>
      </c>
      <c r="C1063" t="s">
        <v>9898</v>
      </c>
      <c r="D1063">
        <v>620116046</v>
      </c>
      <c r="E1063">
        <v>620002311</v>
      </c>
      <c r="F1063" t="s">
        <v>7207</v>
      </c>
      <c r="G1063" t="s">
        <v>6715</v>
      </c>
      <c r="H1063" t="s">
        <v>6639</v>
      </c>
      <c r="I1063" t="s">
        <v>6408</v>
      </c>
    </row>
    <row r="1064" spans="1:9">
      <c r="A1064" t="s">
        <v>6625</v>
      </c>
      <c r="B1064" t="s">
        <v>7839</v>
      </c>
      <c r="C1064" t="s">
        <v>9899</v>
      </c>
      <c r="D1064">
        <v>600101943</v>
      </c>
      <c r="E1064">
        <v>750720609</v>
      </c>
      <c r="F1064" t="s">
        <v>7205</v>
      </c>
      <c r="G1064" t="s">
        <v>6627</v>
      </c>
      <c r="H1064" t="s">
        <v>8367</v>
      </c>
      <c r="I1064" t="s">
        <v>6408</v>
      </c>
    </row>
    <row r="1065" spans="1:9">
      <c r="A1065" t="s">
        <v>6625</v>
      </c>
      <c r="B1065" t="s">
        <v>3432</v>
      </c>
      <c r="C1065" t="s">
        <v>9900</v>
      </c>
      <c r="D1065">
        <v>800012528</v>
      </c>
      <c r="E1065">
        <v>800003071</v>
      </c>
      <c r="F1065" t="s">
        <v>7207</v>
      </c>
      <c r="G1065" t="s">
        <v>6599</v>
      </c>
      <c r="H1065" t="s">
        <v>6639</v>
      </c>
      <c r="I1065" t="s">
        <v>6408</v>
      </c>
    </row>
    <row r="1066" spans="1:9">
      <c r="A1066" t="s">
        <v>6625</v>
      </c>
      <c r="B1066" t="s">
        <v>3431</v>
      </c>
      <c r="C1066" t="s">
        <v>9901</v>
      </c>
      <c r="D1066">
        <v>800009920</v>
      </c>
      <c r="E1066">
        <v>800003071</v>
      </c>
      <c r="F1066" t="s">
        <v>7207</v>
      </c>
      <c r="G1066" t="s">
        <v>6715</v>
      </c>
      <c r="H1066" t="s">
        <v>6639</v>
      </c>
      <c r="I1066" t="s">
        <v>6408</v>
      </c>
    </row>
    <row r="1067" spans="1:9">
      <c r="A1067" t="s">
        <v>6625</v>
      </c>
      <c r="B1067" t="s">
        <v>8136</v>
      </c>
      <c r="C1067" t="s">
        <v>9902</v>
      </c>
      <c r="D1067">
        <v>800002503</v>
      </c>
      <c r="E1067">
        <v>800001141</v>
      </c>
      <c r="F1067" t="s">
        <v>7207</v>
      </c>
      <c r="G1067" t="s">
        <v>6715</v>
      </c>
      <c r="H1067" t="s">
        <v>6639</v>
      </c>
      <c r="I1067" t="s">
        <v>6408</v>
      </c>
    </row>
    <row r="1068" spans="1:9">
      <c r="A1068" t="s">
        <v>6625</v>
      </c>
      <c r="B1068" t="s">
        <v>3434</v>
      </c>
      <c r="C1068" t="s">
        <v>9903</v>
      </c>
      <c r="D1068">
        <v>800016768</v>
      </c>
      <c r="E1068">
        <v>800003071</v>
      </c>
      <c r="F1068" t="s">
        <v>7207</v>
      </c>
      <c r="G1068" t="s">
        <v>6599</v>
      </c>
      <c r="H1068" t="s">
        <v>8371</v>
      </c>
      <c r="I1068" t="s">
        <v>6408</v>
      </c>
    </row>
    <row r="1069" spans="1:9">
      <c r="A1069" t="s">
        <v>6625</v>
      </c>
      <c r="B1069" t="s">
        <v>8138</v>
      </c>
      <c r="C1069" t="s">
        <v>9904</v>
      </c>
      <c r="D1069">
        <v>800009466</v>
      </c>
      <c r="E1069">
        <v>800002982</v>
      </c>
      <c r="F1069" t="s">
        <v>7207</v>
      </c>
      <c r="G1069" t="s">
        <v>6715</v>
      </c>
      <c r="H1069" t="s">
        <v>6639</v>
      </c>
      <c r="I1069" t="s">
        <v>6408</v>
      </c>
    </row>
    <row r="1070" spans="1:9">
      <c r="A1070" t="s">
        <v>6625</v>
      </c>
      <c r="B1070" t="s">
        <v>5064</v>
      </c>
      <c r="C1070" t="s">
        <v>9905</v>
      </c>
      <c r="D1070">
        <v>800000150</v>
      </c>
      <c r="E1070">
        <v>800002982</v>
      </c>
      <c r="F1070" t="s">
        <v>7207</v>
      </c>
      <c r="G1070" t="s">
        <v>6599</v>
      </c>
      <c r="H1070" t="s">
        <v>6639</v>
      </c>
      <c r="I1070" t="s">
        <v>6408</v>
      </c>
    </row>
    <row r="1071" spans="1:9">
      <c r="A1071" t="s">
        <v>6625</v>
      </c>
      <c r="B1071" t="s">
        <v>5027</v>
      </c>
      <c r="C1071" t="s">
        <v>9906</v>
      </c>
      <c r="D1071">
        <v>590813069</v>
      </c>
      <c r="E1071">
        <v>590005245</v>
      </c>
      <c r="F1071" t="s">
        <v>7207</v>
      </c>
      <c r="G1071" t="s">
        <v>6599</v>
      </c>
      <c r="H1071" t="s">
        <v>6639</v>
      </c>
      <c r="I1071" t="s">
        <v>6408</v>
      </c>
    </row>
    <row r="1072" spans="1:9">
      <c r="A1072" t="s">
        <v>6625</v>
      </c>
      <c r="B1072" t="s">
        <v>7821</v>
      </c>
      <c r="C1072" t="s">
        <v>9907</v>
      </c>
      <c r="D1072" t="s">
        <v>6598</v>
      </c>
      <c r="E1072">
        <v>590799995</v>
      </c>
      <c r="F1072" t="s">
        <v>7205</v>
      </c>
      <c r="G1072" t="s">
        <v>6599</v>
      </c>
      <c r="H1072" t="s">
        <v>8367</v>
      </c>
      <c r="I1072" t="s">
        <v>6408</v>
      </c>
    </row>
    <row r="1073" spans="1:9">
      <c r="A1073" t="s">
        <v>6625</v>
      </c>
      <c r="B1073" t="s">
        <v>5378</v>
      </c>
      <c r="C1073" t="s">
        <v>9908</v>
      </c>
      <c r="D1073">
        <v>620003889</v>
      </c>
      <c r="E1073">
        <v>590799995</v>
      </c>
      <c r="F1073" t="s">
        <v>7205</v>
      </c>
      <c r="G1073" t="s">
        <v>6599</v>
      </c>
      <c r="H1073" t="s">
        <v>8368</v>
      </c>
      <c r="I1073" t="s">
        <v>6408</v>
      </c>
    </row>
    <row r="1074" spans="1:9">
      <c r="A1074" t="s">
        <v>6625</v>
      </c>
      <c r="B1074" t="s">
        <v>5377</v>
      </c>
      <c r="C1074" t="s">
        <v>9909</v>
      </c>
      <c r="D1074">
        <v>590812509</v>
      </c>
      <c r="E1074">
        <v>590799995</v>
      </c>
      <c r="F1074" t="s">
        <v>7205</v>
      </c>
      <c r="G1074" t="s">
        <v>6599</v>
      </c>
      <c r="H1074" t="s">
        <v>8368</v>
      </c>
      <c r="I1074" t="s">
        <v>6408</v>
      </c>
    </row>
    <row r="1075" spans="1:9">
      <c r="A1075" t="s">
        <v>6625</v>
      </c>
      <c r="B1075" t="s">
        <v>5375</v>
      </c>
      <c r="C1075" t="s">
        <v>9910</v>
      </c>
      <c r="D1075">
        <v>590046124</v>
      </c>
      <c r="E1075">
        <v>590799995</v>
      </c>
      <c r="F1075" t="s">
        <v>7205</v>
      </c>
      <c r="G1075" t="s">
        <v>6599</v>
      </c>
      <c r="H1075" t="s">
        <v>8368</v>
      </c>
      <c r="I1075" t="s">
        <v>6408</v>
      </c>
    </row>
    <row r="1076" spans="1:9">
      <c r="A1076" t="s">
        <v>6625</v>
      </c>
      <c r="B1076" t="s">
        <v>7849</v>
      </c>
      <c r="C1076" t="s">
        <v>9911</v>
      </c>
      <c r="D1076">
        <v>620010389</v>
      </c>
      <c r="E1076">
        <v>590799995</v>
      </c>
      <c r="F1076" t="s">
        <v>7205</v>
      </c>
      <c r="G1076" t="s">
        <v>6599</v>
      </c>
      <c r="H1076" t="s">
        <v>8368</v>
      </c>
      <c r="I1076" t="s">
        <v>6408</v>
      </c>
    </row>
    <row r="1077" spans="1:9">
      <c r="A1077" t="s">
        <v>6625</v>
      </c>
      <c r="B1077" t="s">
        <v>4998</v>
      </c>
      <c r="C1077" t="s">
        <v>9912</v>
      </c>
      <c r="D1077">
        <v>590008041</v>
      </c>
      <c r="E1077">
        <v>590008033</v>
      </c>
      <c r="F1077" t="s">
        <v>7207</v>
      </c>
      <c r="G1077" t="s">
        <v>6715</v>
      </c>
      <c r="H1077" t="s">
        <v>6639</v>
      </c>
      <c r="I1077" t="s">
        <v>6408</v>
      </c>
    </row>
    <row r="1078" spans="1:9">
      <c r="A1078" t="s">
        <v>6625</v>
      </c>
      <c r="B1078" t="s">
        <v>7857</v>
      </c>
      <c r="C1078" t="s">
        <v>9913</v>
      </c>
      <c r="D1078">
        <v>620100495</v>
      </c>
      <c r="E1078">
        <v>620000133</v>
      </c>
      <c r="F1078" t="s">
        <v>7207</v>
      </c>
      <c r="G1078" t="s">
        <v>6599</v>
      </c>
      <c r="H1078" t="s">
        <v>6639</v>
      </c>
      <c r="I1078" t="s">
        <v>6408</v>
      </c>
    </row>
    <row r="1079" spans="1:9">
      <c r="A1079" t="s">
        <v>6625</v>
      </c>
      <c r="B1079" t="s">
        <v>512</v>
      </c>
      <c r="C1079" t="s">
        <v>9914</v>
      </c>
      <c r="D1079">
        <v>20010310</v>
      </c>
      <c r="E1079">
        <v>750719361</v>
      </c>
      <c r="F1079" t="s">
        <v>7205</v>
      </c>
      <c r="G1079" t="s">
        <v>6599</v>
      </c>
      <c r="H1079" t="s">
        <v>8367</v>
      </c>
      <c r="I1079" t="s">
        <v>6408</v>
      </c>
    </row>
    <row r="1080" spans="1:9">
      <c r="A1080" t="s">
        <v>6625</v>
      </c>
      <c r="B1080" t="s">
        <v>7855</v>
      </c>
      <c r="C1080" t="s">
        <v>9915</v>
      </c>
      <c r="D1080">
        <v>620100099</v>
      </c>
      <c r="E1080">
        <v>620014779</v>
      </c>
      <c r="F1080" t="s">
        <v>7207</v>
      </c>
      <c r="G1080" t="s">
        <v>6658</v>
      </c>
      <c r="H1080" t="s">
        <v>6639</v>
      </c>
      <c r="I1080" t="s">
        <v>6408</v>
      </c>
    </row>
    <row r="1081" spans="1:9">
      <c r="A1081" t="s">
        <v>6625</v>
      </c>
      <c r="B1081" t="s">
        <v>7859</v>
      </c>
      <c r="C1081" t="s">
        <v>9916</v>
      </c>
      <c r="D1081">
        <v>620101501</v>
      </c>
      <c r="E1081">
        <v>620000364</v>
      </c>
      <c r="F1081" t="s">
        <v>7207</v>
      </c>
      <c r="G1081" t="s">
        <v>6658</v>
      </c>
      <c r="H1081" t="s">
        <v>6639</v>
      </c>
      <c r="I1081" t="s">
        <v>6408</v>
      </c>
    </row>
    <row r="1082" spans="1:9">
      <c r="A1082" t="s">
        <v>6625</v>
      </c>
      <c r="B1082" t="s">
        <v>7826</v>
      </c>
      <c r="C1082" t="s">
        <v>9917</v>
      </c>
      <c r="D1082">
        <v>590816310</v>
      </c>
      <c r="E1082">
        <v>590000048</v>
      </c>
      <c r="F1082" t="s">
        <v>7207</v>
      </c>
      <c r="G1082" t="s">
        <v>6658</v>
      </c>
      <c r="H1082" t="s">
        <v>6639</v>
      </c>
      <c r="I1082" t="s">
        <v>6408</v>
      </c>
    </row>
    <row r="1083" spans="1:9">
      <c r="A1083" t="s">
        <v>6625</v>
      </c>
      <c r="B1083" t="s">
        <v>7797</v>
      </c>
      <c r="C1083" t="s">
        <v>9918</v>
      </c>
      <c r="D1083">
        <v>590049565</v>
      </c>
      <c r="E1083">
        <v>780020715</v>
      </c>
      <c r="F1083" t="s">
        <v>7205</v>
      </c>
      <c r="G1083" t="s">
        <v>6599</v>
      </c>
      <c r="H1083" t="s">
        <v>8367</v>
      </c>
      <c r="I1083" t="s">
        <v>6408</v>
      </c>
    </row>
    <row r="1084" spans="1:9">
      <c r="A1084" t="s">
        <v>6625</v>
      </c>
      <c r="B1084" t="s">
        <v>5747</v>
      </c>
      <c r="C1084" t="s">
        <v>9919</v>
      </c>
      <c r="D1084">
        <v>800013179</v>
      </c>
      <c r="E1084">
        <v>800013138</v>
      </c>
      <c r="F1084" t="s">
        <v>7207</v>
      </c>
      <c r="G1084" t="s">
        <v>6715</v>
      </c>
      <c r="H1084" t="s">
        <v>6639</v>
      </c>
      <c r="I1084" t="s">
        <v>6408</v>
      </c>
    </row>
    <row r="1085" spans="1:9">
      <c r="A1085" t="s">
        <v>6625</v>
      </c>
      <c r="B1085" t="s">
        <v>4895</v>
      </c>
      <c r="C1085" t="s">
        <v>9920</v>
      </c>
      <c r="D1085">
        <v>590782256</v>
      </c>
      <c r="E1085">
        <v>590000659</v>
      </c>
      <c r="F1085" t="s">
        <v>7207</v>
      </c>
      <c r="G1085" t="s">
        <v>6599</v>
      </c>
      <c r="H1085" t="s">
        <v>6639</v>
      </c>
      <c r="I1085" t="s">
        <v>6408</v>
      </c>
    </row>
    <row r="1086" spans="1:9">
      <c r="A1086" t="s">
        <v>6625</v>
      </c>
      <c r="B1086" t="s">
        <v>7787</v>
      </c>
      <c r="C1086" t="s">
        <v>9921</v>
      </c>
      <c r="D1086">
        <v>590000188</v>
      </c>
      <c r="E1086">
        <v>590780334</v>
      </c>
      <c r="F1086" t="s">
        <v>9346</v>
      </c>
      <c r="G1086" t="s">
        <v>9922</v>
      </c>
      <c r="H1086" t="s">
        <v>8370</v>
      </c>
      <c r="I1086" t="s">
        <v>6408</v>
      </c>
    </row>
    <row r="1087" spans="1:9">
      <c r="A1087" t="s">
        <v>6625</v>
      </c>
      <c r="B1087" t="s">
        <v>5024</v>
      </c>
      <c r="C1087" t="s">
        <v>9923</v>
      </c>
      <c r="D1087">
        <v>590815056</v>
      </c>
      <c r="E1087">
        <v>590005492</v>
      </c>
      <c r="F1087" t="s">
        <v>7207</v>
      </c>
      <c r="G1087" t="s">
        <v>6715</v>
      </c>
      <c r="H1087" t="s">
        <v>6639</v>
      </c>
      <c r="I1087" t="s">
        <v>6408</v>
      </c>
    </row>
    <row r="1088" spans="1:9">
      <c r="A1088" t="s">
        <v>6625</v>
      </c>
      <c r="B1088" t="s">
        <v>7825</v>
      </c>
      <c r="C1088" t="s">
        <v>9924</v>
      </c>
      <c r="D1088">
        <v>590813382</v>
      </c>
      <c r="E1088">
        <v>590000386</v>
      </c>
      <c r="F1088" t="s">
        <v>7207</v>
      </c>
      <c r="G1088" t="s">
        <v>6715</v>
      </c>
      <c r="H1088" t="s">
        <v>6639</v>
      </c>
      <c r="I1088" t="s">
        <v>6408</v>
      </c>
    </row>
    <row r="1089" spans="1:9">
      <c r="A1089" t="s">
        <v>6625</v>
      </c>
      <c r="B1089" t="s">
        <v>7847</v>
      </c>
      <c r="C1089" t="s">
        <v>9925</v>
      </c>
      <c r="D1089">
        <v>620006049</v>
      </c>
      <c r="E1089">
        <v>620000331</v>
      </c>
      <c r="F1089" t="s">
        <v>7207</v>
      </c>
      <c r="G1089" t="s">
        <v>6715</v>
      </c>
      <c r="H1089" t="s">
        <v>6639</v>
      </c>
      <c r="I1089" t="s">
        <v>6408</v>
      </c>
    </row>
    <row r="1090" spans="1:9">
      <c r="A1090" t="s">
        <v>6625</v>
      </c>
      <c r="B1090" t="s">
        <v>5636</v>
      </c>
      <c r="C1090" t="s">
        <v>9926</v>
      </c>
      <c r="D1090">
        <v>590049060</v>
      </c>
      <c r="E1090">
        <v>920030269</v>
      </c>
      <c r="F1090" t="s">
        <v>7207</v>
      </c>
      <c r="G1090" t="s">
        <v>6627</v>
      </c>
      <c r="H1090" t="s">
        <v>6639</v>
      </c>
      <c r="I1090" t="s">
        <v>6408</v>
      </c>
    </row>
    <row r="1091" spans="1:9">
      <c r="A1091" t="s">
        <v>6625</v>
      </c>
      <c r="B1091" t="s">
        <v>7833</v>
      </c>
      <c r="C1091" t="s">
        <v>9927</v>
      </c>
      <c r="D1091">
        <v>600100184</v>
      </c>
      <c r="E1091">
        <v>920033198</v>
      </c>
      <c r="F1091" t="s">
        <v>7207</v>
      </c>
      <c r="G1091" t="s">
        <v>6627</v>
      </c>
      <c r="H1091" t="s">
        <v>6639</v>
      </c>
      <c r="I1091" t="s">
        <v>6408</v>
      </c>
    </row>
    <row r="1092" spans="1:9">
      <c r="A1092" t="s">
        <v>6625</v>
      </c>
      <c r="B1092" t="s">
        <v>7796</v>
      </c>
      <c r="C1092" t="s">
        <v>9928</v>
      </c>
      <c r="D1092">
        <v>590048476</v>
      </c>
      <c r="E1092">
        <v>590051801</v>
      </c>
      <c r="F1092" t="s">
        <v>7205</v>
      </c>
      <c r="G1092" t="s">
        <v>6599</v>
      </c>
      <c r="H1092" t="s">
        <v>8367</v>
      </c>
      <c r="I1092" t="s">
        <v>6408</v>
      </c>
    </row>
    <row r="1093" spans="1:9">
      <c r="A1093" t="s">
        <v>6625</v>
      </c>
      <c r="B1093" t="s">
        <v>701</v>
      </c>
      <c r="C1093" t="s">
        <v>9929</v>
      </c>
      <c r="D1093">
        <v>590783171</v>
      </c>
      <c r="E1093">
        <v>590000980</v>
      </c>
      <c r="F1093" t="s">
        <v>7205</v>
      </c>
      <c r="G1093" t="s">
        <v>6627</v>
      </c>
      <c r="H1093" t="s">
        <v>8367</v>
      </c>
      <c r="I1093" t="s">
        <v>6408</v>
      </c>
    </row>
    <row r="1094" spans="1:9">
      <c r="A1094" t="s">
        <v>6625</v>
      </c>
      <c r="B1094" t="s">
        <v>702</v>
      </c>
      <c r="C1094" t="s">
        <v>9930</v>
      </c>
      <c r="D1094">
        <v>590785424</v>
      </c>
      <c r="E1094">
        <v>930019484</v>
      </c>
      <c r="F1094" t="s">
        <v>7205</v>
      </c>
      <c r="G1094" t="s">
        <v>6627</v>
      </c>
      <c r="H1094" t="s">
        <v>8367</v>
      </c>
      <c r="I1094" t="s">
        <v>6408</v>
      </c>
    </row>
    <row r="1095" spans="1:9">
      <c r="A1095" t="s">
        <v>6625</v>
      </c>
      <c r="B1095" t="s">
        <v>8140</v>
      </c>
      <c r="C1095" t="s">
        <v>9931</v>
      </c>
      <c r="D1095">
        <v>800018491</v>
      </c>
      <c r="E1095">
        <v>800018483</v>
      </c>
      <c r="F1095" t="s">
        <v>7207</v>
      </c>
      <c r="G1095" t="s">
        <v>6715</v>
      </c>
      <c r="H1095" t="s">
        <v>6639</v>
      </c>
      <c r="I1095" t="s">
        <v>6408</v>
      </c>
    </row>
    <row r="1096" spans="1:9">
      <c r="A1096" t="s">
        <v>6625</v>
      </c>
      <c r="B1096" t="s">
        <v>4577</v>
      </c>
      <c r="C1096" t="s">
        <v>9932</v>
      </c>
      <c r="D1096">
        <v>590782553</v>
      </c>
      <c r="E1096">
        <v>590000741</v>
      </c>
      <c r="F1096" t="s">
        <v>7207</v>
      </c>
      <c r="G1096" t="s">
        <v>6658</v>
      </c>
      <c r="H1096" t="s">
        <v>6639</v>
      </c>
      <c r="I1096" t="s">
        <v>6408</v>
      </c>
    </row>
    <row r="1097" spans="1:9">
      <c r="A1097" t="s">
        <v>6625</v>
      </c>
      <c r="B1097" t="s">
        <v>7734</v>
      </c>
      <c r="C1097" t="s">
        <v>9933</v>
      </c>
      <c r="D1097">
        <v>590780342</v>
      </c>
      <c r="E1097">
        <v>590053955</v>
      </c>
      <c r="F1097" t="s">
        <v>7207</v>
      </c>
      <c r="G1097" t="s">
        <v>6658</v>
      </c>
      <c r="H1097" t="s">
        <v>6639</v>
      </c>
      <c r="I1097" t="s">
        <v>6408</v>
      </c>
    </row>
    <row r="1098" spans="1:9">
      <c r="A1098" t="s">
        <v>6625</v>
      </c>
      <c r="B1098" t="s">
        <v>7804</v>
      </c>
      <c r="C1098" t="s">
        <v>9934</v>
      </c>
      <c r="D1098">
        <v>590780383</v>
      </c>
      <c r="E1098">
        <v>590000204</v>
      </c>
      <c r="F1098" t="s">
        <v>7207</v>
      </c>
      <c r="G1098" t="s">
        <v>6658</v>
      </c>
      <c r="H1098" t="s">
        <v>8372</v>
      </c>
      <c r="I1098" t="s">
        <v>6408</v>
      </c>
    </row>
    <row r="1099" spans="1:9">
      <c r="A1099" t="s">
        <v>6625</v>
      </c>
      <c r="B1099" t="s">
        <v>7801</v>
      </c>
      <c r="C1099" t="s">
        <v>9935</v>
      </c>
      <c r="D1099">
        <v>590780250</v>
      </c>
      <c r="E1099">
        <v>590053955</v>
      </c>
      <c r="F1099" t="s">
        <v>7207</v>
      </c>
      <c r="G1099" t="s">
        <v>6658</v>
      </c>
      <c r="H1099" t="s">
        <v>6639</v>
      </c>
      <c r="I1099" t="s">
        <v>6408</v>
      </c>
    </row>
    <row r="1100" spans="1:9">
      <c r="A1100" t="s">
        <v>6625</v>
      </c>
      <c r="B1100" t="s">
        <v>7829</v>
      </c>
      <c r="C1100" t="s">
        <v>9936</v>
      </c>
      <c r="D1100">
        <v>590817839</v>
      </c>
      <c r="E1100">
        <v>590053955</v>
      </c>
      <c r="F1100" t="s">
        <v>7207</v>
      </c>
      <c r="G1100" t="s">
        <v>6627</v>
      </c>
      <c r="H1100" t="s">
        <v>6639</v>
      </c>
      <c r="I1100" t="s">
        <v>6408</v>
      </c>
    </row>
    <row r="1101" spans="1:9">
      <c r="A1101" t="s">
        <v>6625</v>
      </c>
      <c r="B1101" t="s">
        <v>7828</v>
      </c>
      <c r="C1101" t="s">
        <v>9937</v>
      </c>
      <c r="D1101">
        <v>590817458</v>
      </c>
      <c r="E1101">
        <v>590053955</v>
      </c>
      <c r="F1101" t="s">
        <v>7207</v>
      </c>
      <c r="G1101" t="s">
        <v>6658</v>
      </c>
      <c r="H1101" t="s">
        <v>6595</v>
      </c>
      <c r="I1101" t="s">
        <v>6408</v>
      </c>
    </row>
    <row r="1102" spans="1:9">
      <c r="A1102" t="s">
        <v>6625</v>
      </c>
      <c r="B1102" t="s">
        <v>7802</v>
      </c>
      <c r="C1102" t="s">
        <v>9938</v>
      </c>
      <c r="D1102">
        <v>590780268</v>
      </c>
      <c r="E1102">
        <v>590053955</v>
      </c>
      <c r="F1102" t="s">
        <v>7207</v>
      </c>
      <c r="G1102" t="s">
        <v>6658</v>
      </c>
      <c r="H1102" t="s">
        <v>6639</v>
      </c>
      <c r="I1102" t="s">
        <v>6408</v>
      </c>
    </row>
    <row r="1103" spans="1:9">
      <c r="A1103" t="s">
        <v>6625</v>
      </c>
      <c r="B1103" t="s">
        <v>7800</v>
      </c>
      <c r="C1103" t="s">
        <v>9939</v>
      </c>
      <c r="D1103">
        <v>590780235</v>
      </c>
      <c r="E1103">
        <v>590053955</v>
      </c>
      <c r="F1103" t="s">
        <v>7207</v>
      </c>
      <c r="G1103" t="s">
        <v>6627</v>
      </c>
      <c r="H1103" t="s">
        <v>7030</v>
      </c>
      <c r="I1103" t="s">
        <v>6408</v>
      </c>
    </row>
    <row r="1104" spans="1:9">
      <c r="A1104" t="s">
        <v>6625</v>
      </c>
      <c r="B1104" t="s">
        <v>7790</v>
      </c>
      <c r="C1104" t="s">
        <v>9940</v>
      </c>
      <c r="D1104">
        <v>590008579</v>
      </c>
      <c r="E1104">
        <v>590053955</v>
      </c>
      <c r="F1104" t="s">
        <v>7207</v>
      </c>
      <c r="G1104" t="s">
        <v>6627</v>
      </c>
      <c r="H1104" t="s">
        <v>6639</v>
      </c>
      <c r="I1104" t="s">
        <v>6408</v>
      </c>
    </row>
    <row r="1105" spans="1:9">
      <c r="A1105" t="s">
        <v>6625</v>
      </c>
      <c r="B1105" t="s">
        <v>7805</v>
      </c>
      <c r="C1105" t="s">
        <v>9941</v>
      </c>
      <c r="D1105">
        <v>590781951</v>
      </c>
      <c r="E1105">
        <v>590053955</v>
      </c>
      <c r="F1105" t="s">
        <v>7207</v>
      </c>
      <c r="G1105" t="s">
        <v>6658</v>
      </c>
      <c r="H1105" t="s">
        <v>6639</v>
      </c>
      <c r="I1105" t="s">
        <v>6408</v>
      </c>
    </row>
    <row r="1106" spans="1:9">
      <c r="A1106" t="s">
        <v>6625</v>
      </c>
      <c r="B1106" t="s">
        <v>7851</v>
      </c>
      <c r="C1106" t="s">
        <v>9942</v>
      </c>
      <c r="D1106">
        <v>620013649</v>
      </c>
      <c r="E1106">
        <v>620013599</v>
      </c>
      <c r="F1106" t="s">
        <v>7207</v>
      </c>
      <c r="G1106" t="s">
        <v>6599</v>
      </c>
      <c r="H1106" t="s">
        <v>8369</v>
      </c>
      <c r="I1106" t="s">
        <v>6408</v>
      </c>
    </row>
    <row r="1107" spans="1:9">
      <c r="A1107" t="s">
        <v>6625</v>
      </c>
      <c r="B1107" t="s">
        <v>7809</v>
      </c>
      <c r="C1107" t="s">
        <v>9943</v>
      </c>
      <c r="D1107">
        <v>590782611</v>
      </c>
      <c r="E1107">
        <v>750719239</v>
      </c>
      <c r="F1107" t="s">
        <v>7205</v>
      </c>
      <c r="G1107" t="s">
        <v>6599</v>
      </c>
      <c r="H1107" t="s">
        <v>8367</v>
      </c>
      <c r="I1107" t="s">
        <v>6408</v>
      </c>
    </row>
    <row r="1108" spans="1:9">
      <c r="A1108" t="s">
        <v>6625</v>
      </c>
      <c r="B1108" t="s">
        <v>7854</v>
      </c>
      <c r="C1108" t="s">
        <v>9944</v>
      </c>
      <c r="D1108">
        <v>620025346</v>
      </c>
      <c r="E1108">
        <v>620001834</v>
      </c>
      <c r="F1108" t="s">
        <v>7205</v>
      </c>
      <c r="G1108" t="s">
        <v>6715</v>
      </c>
      <c r="H1108" t="s">
        <v>8367</v>
      </c>
      <c r="I1108" t="s">
        <v>6408</v>
      </c>
    </row>
    <row r="1109" spans="1:9">
      <c r="A1109" t="s">
        <v>6625</v>
      </c>
      <c r="B1109" t="s">
        <v>7818</v>
      </c>
      <c r="C1109" t="s">
        <v>9945</v>
      </c>
      <c r="D1109">
        <v>590797346</v>
      </c>
      <c r="E1109">
        <v>750050759</v>
      </c>
      <c r="F1109" t="s">
        <v>7205</v>
      </c>
      <c r="G1109" t="s">
        <v>6599</v>
      </c>
      <c r="H1109" t="s">
        <v>6595</v>
      </c>
      <c r="I1109" t="s">
        <v>6408</v>
      </c>
    </row>
    <row r="1110" spans="1:9">
      <c r="A1110" t="s">
        <v>6625</v>
      </c>
      <c r="B1110" t="s">
        <v>7814</v>
      </c>
      <c r="C1110" t="s">
        <v>9946</v>
      </c>
      <c r="D1110">
        <v>590786984</v>
      </c>
      <c r="E1110">
        <v>750050759</v>
      </c>
      <c r="F1110" t="s">
        <v>7205</v>
      </c>
      <c r="G1110" t="s">
        <v>6599</v>
      </c>
      <c r="H1110" t="s">
        <v>6595</v>
      </c>
      <c r="I1110" t="s">
        <v>6408</v>
      </c>
    </row>
    <row r="1111" spans="1:9">
      <c r="A1111" t="s">
        <v>6625</v>
      </c>
      <c r="B1111" t="s">
        <v>7221</v>
      </c>
      <c r="C1111" t="s">
        <v>9947</v>
      </c>
      <c r="D1111">
        <v>20014767</v>
      </c>
      <c r="E1111">
        <v>590805065</v>
      </c>
      <c r="F1111" t="s">
        <v>7205</v>
      </c>
      <c r="G1111" t="s">
        <v>6670</v>
      </c>
      <c r="H1111" t="s">
        <v>8368</v>
      </c>
      <c r="I1111" t="s">
        <v>6408</v>
      </c>
    </row>
    <row r="1112" spans="1:9">
      <c r="A1112" t="s">
        <v>6625</v>
      </c>
      <c r="B1112" t="s">
        <v>7862</v>
      </c>
      <c r="C1112" t="s">
        <v>9948</v>
      </c>
      <c r="D1112">
        <v>620106203</v>
      </c>
      <c r="E1112">
        <v>750050759</v>
      </c>
      <c r="F1112" t="s">
        <v>7205</v>
      </c>
      <c r="G1112" t="s">
        <v>6599</v>
      </c>
      <c r="H1112" t="s">
        <v>6803</v>
      </c>
      <c r="I1112" t="s">
        <v>6408</v>
      </c>
    </row>
    <row r="1113" spans="1:9">
      <c r="A1113" t="s">
        <v>6625</v>
      </c>
      <c r="B1113" t="s">
        <v>5019</v>
      </c>
      <c r="C1113" t="s">
        <v>9949</v>
      </c>
      <c r="D1113">
        <v>590009148</v>
      </c>
      <c r="E1113">
        <v>810002519</v>
      </c>
      <c r="F1113" t="s">
        <v>7207</v>
      </c>
      <c r="G1113" t="s">
        <v>6627</v>
      </c>
      <c r="H1113" t="s">
        <v>6639</v>
      </c>
      <c r="I1113" t="s">
        <v>6408</v>
      </c>
    </row>
    <row r="1114" spans="1:9">
      <c r="A1114" t="s">
        <v>6625</v>
      </c>
      <c r="B1114" t="s">
        <v>7789</v>
      </c>
      <c r="C1114" t="s">
        <v>9950</v>
      </c>
      <c r="D1114">
        <v>590006896</v>
      </c>
      <c r="E1114">
        <v>590000519</v>
      </c>
      <c r="F1114" t="s">
        <v>7207</v>
      </c>
      <c r="G1114" t="s">
        <v>6658</v>
      </c>
      <c r="H1114" t="s">
        <v>6639</v>
      </c>
      <c r="I1114" t="s">
        <v>6408</v>
      </c>
    </row>
    <row r="1115" spans="1:9">
      <c r="A1115" t="s">
        <v>6625</v>
      </c>
      <c r="B1115" t="s">
        <v>7815</v>
      </c>
      <c r="C1115" t="s">
        <v>9951</v>
      </c>
      <c r="D1115">
        <v>590788964</v>
      </c>
      <c r="E1115">
        <v>590001756</v>
      </c>
      <c r="F1115" t="s">
        <v>7207</v>
      </c>
      <c r="G1115" t="s">
        <v>6658</v>
      </c>
      <c r="H1115" t="s">
        <v>6639</v>
      </c>
      <c r="I1115" t="s">
        <v>6408</v>
      </c>
    </row>
    <row r="1116" spans="1:9">
      <c r="A1116" t="s">
        <v>6625</v>
      </c>
      <c r="B1116" t="s">
        <v>7827</v>
      </c>
      <c r="C1116" t="s">
        <v>9952</v>
      </c>
      <c r="D1116">
        <v>590816427</v>
      </c>
      <c r="E1116">
        <v>590781829</v>
      </c>
      <c r="F1116" t="s">
        <v>7207</v>
      </c>
      <c r="G1116" t="s">
        <v>6627</v>
      </c>
      <c r="H1116" t="s">
        <v>6639</v>
      </c>
      <c r="I1116" t="s">
        <v>6408</v>
      </c>
    </row>
    <row r="1117" spans="1:9">
      <c r="A1117" t="s">
        <v>6625</v>
      </c>
      <c r="B1117" t="s">
        <v>7853</v>
      </c>
      <c r="C1117" t="s">
        <v>9953</v>
      </c>
      <c r="D1117">
        <v>620024349</v>
      </c>
      <c r="E1117">
        <v>620024299</v>
      </c>
      <c r="F1117" t="s">
        <v>7207</v>
      </c>
      <c r="G1117" t="s">
        <v>6627</v>
      </c>
      <c r="H1117" t="s">
        <v>6639</v>
      </c>
      <c r="I1117" t="s">
        <v>6408</v>
      </c>
    </row>
    <row r="1118" spans="1:9">
      <c r="A1118" t="s">
        <v>6625</v>
      </c>
      <c r="B1118" t="s">
        <v>7860</v>
      </c>
      <c r="C1118" t="s">
        <v>9954</v>
      </c>
      <c r="D1118">
        <v>620102954</v>
      </c>
      <c r="E1118">
        <v>750050759</v>
      </c>
      <c r="F1118" t="s">
        <v>7205</v>
      </c>
      <c r="G1118" t="s">
        <v>6599</v>
      </c>
      <c r="H1118" t="s">
        <v>8434</v>
      </c>
      <c r="I1118" t="s">
        <v>6408</v>
      </c>
    </row>
    <row r="1119" spans="1:9">
      <c r="A1119" t="s">
        <v>6625</v>
      </c>
      <c r="B1119" t="s">
        <v>7816</v>
      </c>
      <c r="C1119" t="s">
        <v>9955</v>
      </c>
      <c r="D1119">
        <v>590790473</v>
      </c>
      <c r="E1119">
        <v>750050759</v>
      </c>
      <c r="F1119" t="s">
        <v>7205</v>
      </c>
      <c r="G1119" t="s">
        <v>6599</v>
      </c>
      <c r="H1119" t="s">
        <v>8434</v>
      </c>
      <c r="I1119" t="s">
        <v>6408</v>
      </c>
    </row>
    <row r="1120" spans="1:9">
      <c r="A1120" t="s">
        <v>6625</v>
      </c>
      <c r="B1120" t="s">
        <v>7864</v>
      </c>
      <c r="C1120" t="s">
        <v>9956</v>
      </c>
      <c r="D1120">
        <v>620117606</v>
      </c>
      <c r="E1120">
        <v>750050759</v>
      </c>
      <c r="F1120" t="s">
        <v>7205</v>
      </c>
      <c r="G1120" t="s">
        <v>6599</v>
      </c>
      <c r="H1120" t="s">
        <v>8434</v>
      </c>
      <c r="I1120" t="s">
        <v>6408</v>
      </c>
    </row>
    <row r="1121" spans="1:9">
      <c r="A1121" t="s">
        <v>6625</v>
      </c>
      <c r="B1121" t="s">
        <v>8137</v>
      </c>
      <c r="C1121" t="s">
        <v>9957</v>
      </c>
      <c r="D1121">
        <v>800008989</v>
      </c>
      <c r="E1121">
        <v>800002941</v>
      </c>
      <c r="F1121" t="s">
        <v>7207</v>
      </c>
      <c r="G1121" t="s">
        <v>6670</v>
      </c>
      <c r="H1121" t="s">
        <v>6639</v>
      </c>
      <c r="I1121" t="s">
        <v>6408</v>
      </c>
    </row>
    <row r="1122" spans="1:9">
      <c r="A1122" t="s">
        <v>6625</v>
      </c>
      <c r="B1122" t="s">
        <v>7840</v>
      </c>
      <c r="C1122" t="s">
        <v>9958</v>
      </c>
      <c r="D1122">
        <v>600110175</v>
      </c>
      <c r="E1122">
        <v>600001234</v>
      </c>
      <c r="F1122" t="s">
        <v>7207</v>
      </c>
      <c r="G1122" t="s">
        <v>7591</v>
      </c>
      <c r="H1122" t="s">
        <v>6639</v>
      </c>
      <c r="I1122" t="s">
        <v>6408</v>
      </c>
    </row>
    <row r="1123" spans="1:9">
      <c r="A1123" t="s">
        <v>6625</v>
      </c>
      <c r="B1123" t="s">
        <v>7791</v>
      </c>
      <c r="C1123" t="s">
        <v>9959</v>
      </c>
      <c r="D1123">
        <v>590032108</v>
      </c>
      <c r="E1123">
        <v>590024469</v>
      </c>
      <c r="F1123" t="s">
        <v>7205</v>
      </c>
      <c r="G1123" t="s">
        <v>6627</v>
      </c>
      <c r="H1123" t="s">
        <v>8368</v>
      </c>
      <c r="I1123" t="s">
        <v>6408</v>
      </c>
    </row>
    <row r="1124" spans="1:9">
      <c r="A1124" t="s">
        <v>6625</v>
      </c>
      <c r="B1124" t="s">
        <v>7792</v>
      </c>
      <c r="C1124" t="s">
        <v>9960</v>
      </c>
      <c r="D1124">
        <v>590032199</v>
      </c>
      <c r="E1124">
        <v>590024469</v>
      </c>
      <c r="F1124" t="s">
        <v>7205</v>
      </c>
      <c r="G1124" t="s">
        <v>6627</v>
      </c>
      <c r="H1124" t="s">
        <v>8368</v>
      </c>
      <c r="I1124" t="s">
        <v>6408</v>
      </c>
    </row>
    <row r="1125" spans="1:9">
      <c r="A1125" t="s">
        <v>6625</v>
      </c>
      <c r="B1125" t="s">
        <v>7794</v>
      </c>
      <c r="C1125" t="s">
        <v>9961</v>
      </c>
      <c r="D1125">
        <v>590043469</v>
      </c>
      <c r="E1125">
        <v>590024469</v>
      </c>
      <c r="F1125" t="s">
        <v>7205</v>
      </c>
      <c r="G1125" t="s">
        <v>6627</v>
      </c>
      <c r="H1125" t="s">
        <v>8368</v>
      </c>
      <c r="I1125" t="s">
        <v>6408</v>
      </c>
    </row>
    <row r="1126" spans="1:9">
      <c r="A1126" t="s">
        <v>6625</v>
      </c>
      <c r="B1126" t="s">
        <v>7848</v>
      </c>
      <c r="C1126" t="s">
        <v>9962</v>
      </c>
      <c r="D1126">
        <v>620010348</v>
      </c>
      <c r="E1126">
        <v>590024469</v>
      </c>
      <c r="F1126" t="s">
        <v>7205</v>
      </c>
      <c r="G1126" t="s">
        <v>6627</v>
      </c>
      <c r="H1126" t="s">
        <v>8368</v>
      </c>
      <c r="I1126" t="s">
        <v>6408</v>
      </c>
    </row>
    <row r="1127" spans="1:9">
      <c r="A1127" t="s">
        <v>6625</v>
      </c>
      <c r="B1127" t="s">
        <v>4070</v>
      </c>
      <c r="C1127" t="s">
        <v>9963</v>
      </c>
      <c r="D1127">
        <v>600100283</v>
      </c>
      <c r="E1127">
        <v>750710428</v>
      </c>
      <c r="F1127" t="s">
        <v>7205</v>
      </c>
      <c r="G1127" t="s">
        <v>6599</v>
      </c>
      <c r="H1127" t="s">
        <v>8367</v>
      </c>
      <c r="I1127" t="s">
        <v>6408</v>
      </c>
    </row>
    <row r="1128" spans="1:9">
      <c r="A1128" t="s">
        <v>6625</v>
      </c>
      <c r="B1128" t="s">
        <v>7852</v>
      </c>
      <c r="C1128" t="s">
        <v>9964</v>
      </c>
      <c r="D1128">
        <v>620024208</v>
      </c>
      <c r="E1128">
        <v>620002352</v>
      </c>
      <c r="F1128" t="s">
        <v>7207</v>
      </c>
      <c r="G1128" t="s">
        <v>6599</v>
      </c>
      <c r="H1128" t="s">
        <v>6639</v>
      </c>
      <c r="I1128" t="s">
        <v>6408</v>
      </c>
    </row>
    <row r="1129" spans="1:9">
      <c r="A1129" t="s">
        <v>6625</v>
      </c>
      <c r="B1129" t="s">
        <v>7811</v>
      </c>
      <c r="C1129" t="s">
        <v>9965</v>
      </c>
      <c r="D1129">
        <v>590784484</v>
      </c>
      <c r="E1129">
        <v>590001467</v>
      </c>
      <c r="F1129" t="s">
        <v>7207</v>
      </c>
      <c r="G1129" t="s">
        <v>6599</v>
      </c>
      <c r="H1129" t="s">
        <v>6639</v>
      </c>
      <c r="I1129" t="s">
        <v>6408</v>
      </c>
    </row>
    <row r="1130" spans="1:9">
      <c r="A1130" t="s">
        <v>6625</v>
      </c>
      <c r="B1130" t="s">
        <v>7830</v>
      </c>
      <c r="C1130" t="s">
        <v>9966</v>
      </c>
      <c r="D1130">
        <v>600010862</v>
      </c>
      <c r="E1130">
        <v>600010854</v>
      </c>
      <c r="F1130" t="s">
        <v>7207</v>
      </c>
      <c r="G1130" t="s">
        <v>7591</v>
      </c>
      <c r="H1130" t="s">
        <v>8434</v>
      </c>
      <c r="I1130" t="s">
        <v>6408</v>
      </c>
    </row>
    <row r="1131" spans="1:9">
      <c r="A1131" t="s">
        <v>6625</v>
      </c>
      <c r="B1131" t="s">
        <v>7832</v>
      </c>
      <c r="C1131" t="s">
        <v>9967</v>
      </c>
      <c r="D1131">
        <v>600100168</v>
      </c>
      <c r="E1131">
        <v>600106629</v>
      </c>
      <c r="F1131" t="s">
        <v>7205</v>
      </c>
      <c r="G1131" t="s">
        <v>7591</v>
      </c>
      <c r="H1131" t="s">
        <v>8367</v>
      </c>
      <c r="I1131" t="s">
        <v>6408</v>
      </c>
    </row>
    <row r="1132" spans="1:9">
      <c r="A1132" t="s">
        <v>6625</v>
      </c>
      <c r="B1132" t="s">
        <v>5635</v>
      </c>
      <c r="C1132" t="s">
        <v>9968</v>
      </c>
      <c r="D1132">
        <v>590016408</v>
      </c>
      <c r="E1132">
        <v>590016358</v>
      </c>
      <c r="F1132" t="s">
        <v>7207</v>
      </c>
      <c r="G1132" t="s">
        <v>6627</v>
      </c>
      <c r="H1132" t="s">
        <v>6639</v>
      </c>
      <c r="I1132" t="s">
        <v>6408</v>
      </c>
    </row>
    <row r="1133" spans="1:9">
      <c r="A1133" t="s">
        <v>6625</v>
      </c>
      <c r="B1133" t="s">
        <v>5637</v>
      </c>
      <c r="C1133" t="s">
        <v>9969</v>
      </c>
      <c r="D1133">
        <v>590056479</v>
      </c>
      <c r="E1133">
        <v>590062238</v>
      </c>
      <c r="F1133" t="s">
        <v>7207</v>
      </c>
      <c r="G1133" t="s">
        <v>6627</v>
      </c>
      <c r="H1133" t="s">
        <v>6639</v>
      </c>
      <c r="I1133" t="s">
        <v>6408</v>
      </c>
    </row>
    <row r="1134" spans="1:9">
      <c r="A1134" t="s">
        <v>6625</v>
      </c>
      <c r="B1134" t="s">
        <v>5640</v>
      </c>
      <c r="C1134" t="s">
        <v>9970</v>
      </c>
      <c r="D1134">
        <v>620030726</v>
      </c>
      <c r="E1134">
        <v>620030718</v>
      </c>
      <c r="F1134" t="s">
        <v>7207</v>
      </c>
      <c r="G1134" t="s">
        <v>6627</v>
      </c>
      <c r="H1134" t="s">
        <v>6639</v>
      </c>
      <c r="I1134" t="s">
        <v>6408</v>
      </c>
    </row>
    <row r="1135" spans="1:9">
      <c r="A1135" t="s">
        <v>6625</v>
      </c>
      <c r="B1135" t="s">
        <v>8139</v>
      </c>
      <c r="C1135" t="s">
        <v>9971</v>
      </c>
      <c r="D1135">
        <v>800018228</v>
      </c>
      <c r="E1135">
        <v>800018210</v>
      </c>
      <c r="F1135" t="s">
        <v>7207</v>
      </c>
      <c r="G1135" t="s">
        <v>6627</v>
      </c>
      <c r="H1135" t="s">
        <v>6639</v>
      </c>
      <c r="I1135" t="s">
        <v>6408</v>
      </c>
    </row>
    <row r="1136" spans="1:9">
      <c r="A1136" t="s">
        <v>6625</v>
      </c>
      <c r="B1136" t="s">
        <v>5639</v>
      </c>
      <c r="C1136" t="s">
        <v>9972</v>
      </c>
      <c r="D1136">
        <v>620025387</v>
      </c>
      <c r="E1136">
        <v>620025361</v>
      </c>
      <c r="F1136" t="s">
        <v>7207</v>
      </c>
      <c r="G1136" t="s">
        <v>6627</v>
      </c>
      <c r="H1136" t="s">
        <v>6639</v>
      </c>
      <c r="I1136" t="s">
        <v>6408</v>
      </c>
    </row>
    <row r="1137" spans="1:9">
      <c r="A1137" t="s">
        <v>6625</v>
      </c>
      <c r="B1137" t="s">
        <v>4984</v>
      </c>
      <c r="C1137" t="s">
        <v>9973</v>
      </c>
      <c r="D1137">
        <v>620105940</v>
      </c>
      <c r="E1137">
        <v>620000950</v>
      </c>
      <c r="F1137" t="s">
        <v>7207</v>
      </c>
      <c r="G1137" t="s">
        <v>6599</v>
      </c>
      <c r="H1137" t="s">
        <v>6639</v>
      </c>
      <c r="I1137" t="s">
        <v>6408</v>
      </c>
    </row>
    <row r="1138" spans="1:9">
      <c r="A1138" t="s">
        <v>6625</v>
      </c>
      <c r="B1138" t="s">
        <v>7813</v>
      </c>
      <c r="C1138" t="s">
        <v>9974</v>
      </c>
      <c r="D1138">
        <v>590785374</v>
      </c>
      <c r="E1138">
        <v>620001834</v>
      </c>
      <c r="F1138" t="s">
        <v>7205</v>
      </c>
      <c r="G1138" t="s">
        <v>6599</v>
      </c>
      <c r="H1138" t="s">
        <v>8367</v>
      </c>
      <c r="I1138" t="s">
        <v>6408</v>
      </c>
    </row>
    <row r="1139" spans="1:9">
      <c r="A1139" t="s">
        <v>6625</v>
      </c>
      <c r="B1139" t="s">
        <v>7856</v>
      </c>
      <c r="C1139" t="s">
        <v>9975</v>
      </c>
      <c r="D1139">
        <v>620100347</v>
      </c>
      <c r="E1139">
        <v>590039863</v>
      </c>
      <c r="F1139" t="s">
        <v>7205</v>
      </c>
      <c r="G1139" t="s">
        <v>6627</v>
      </c>
      <c r="H1139" t="s">
        <v>8434</v>
      </c>
      <c r="I1139" t="s">
        <v>6408</v>
      </c>
    </row>
    <row r="1140" spans="1:9">
      <c r="A1140" t="s">
        <v>6625</v>
      </c>
      <c r="B1140" t="s">
        <v>7806</v>
      </c>
      <c r="C1140" t="s">
        <v>9976</v>
      </c>
      <c r="D1140">
        <v>590782181</v>
      </c>
      <c r="E1140">
        <v>590039863</v>
      </c>
      <c r="F1140" t="s">
        <v>7205</v>
      </c>
      <c r="G1140" t="s">
        <v>6627</v>
      </c>
      <c r="H1140" t="s">
        <v>8434</v>
      </c>
      <c r="I1140" t="s">
        <v>6408</v>
      </c>
    </row>
    <row r="1141" spans="1:9">
      <c r="A1141" t="s">
        <v>6625</v>
      </c>
      <c r="B1141" t="s">
        <v>7836</v>
      </c>
      <c r="C1141" t="s">
        <v>9977</v>
      </c>
      <c r="D1141">
        <v>600100796</v>
      </c>
      <c r="E1141">
        <v>750720609</v>
      </c>
      <c r="F1141" t="s">
        <v>7205</v>
      </c>
      <c r="G1141" t="s">
        <v>6627</v>
      </c>
      <c r="H1141" t="s">
        <v>8367</v>
      </c>
      <c r="I1141" t="s">
        <v>6408</v>
      </c>
    </row>
    <row r="1142" spans="1:9">
      <c r="A1142" t="s">
        <v>6625</v>
      </c>
      <c r="B1142" t="s">
        <v>7799</v>
      </c>
      <c r="C1142" t="s">
        <v>9978</v>
      </c>
      <c r="D1142">
        <v>590780094</v>
      </c>
      <c r="E1142">
        <v>590000055</v>
      </c>
      <c r="F1142" t="s">
        <v>7207</v>
      </c>
      <c r="G1142" t="s">
        <v>6599</v>
      </c>
      <c r="H1142" t="s">
        <v>6639</v>
      </c>
      <c r="I1142" t="s">
        <v>6408</v>
      </c>
    </row>
    <row r="1143" spans="1:9">
      <c r="A1143" t="s">
        <v>6625</v>
      </c>
      <c r="B1143" t="s">
        <v>7834</v>
      </c>
      <c r="C1143" t="s">
        <v>9979</v>
      </c>
      <c r="D1143">
        <v>600100671</v>
      </c>
      <c r="E1143">
        <v>750034589</v>
      </c>
      <c r="F1143" t="s">
        <v>7205</v>
      </c>
      <c r="G1143" t="s">
        <v>6627</v>
      </c>
      <c r="H1143" t="s">
        <v>8367</v>
      </c>
      <c r="I1143" t="s">
        <v>6408</v>
      </c>
    </row>
    <row r="1144" spans="1:9">
      <c r="A1144" t="s">
        <v>6625</v>
      </c>
      <c r="B1144" t="s">
        <v>7861</v>
      </c>
      <c r="C1144" t="s">
        <v>9980</v>
      </c>
      <c r="D1144">
        <v>620105973</v>
      </c>
      <c r="E1144">
        <v>590039863</v>
      </c>
      <c r="F1144" t="s">
        <v>7205</v>
      </c>
      <c r="G1144" t="s">
        <v>6627</v>
      </c>
      <c r="H1144" t="s">
        <v>8434</v>
      </c>
      <c r="I1144" t="s">
        <v>6408</v>
      </c>
    </row>
    <row r="1145" spans="1:9">
      <c r="A1145" t="s">
        <v>6625</v>
      </c>
      <c r="B1145" t="s">
        <v>7838</v>
      </c>
      <c r="C1145" t="s">
        <v>9981</v>
      </c>
      <c r="D1145">
        <v>600101679</v>
      </c>
      <c r="E1145">
        <v>590039863</v>
      </c>
      <c r="F1145" t="s">
        <v>7205</v>
      </c>
      <c r="G1145" t="s">
        <v>6627</v>
      </c>
      <c r="H1145" t="s">
        <v>8434</v>
      </c>
      <c r="I1145" t="s">
        <v>6408</v>
      </c>
    </row>
    <row r="1146" spans="1:9">
      <c r="A1146" t="s">
        <v>6625</v>
      </c>
      <c r="B1146" t="s">
        <v>3477</v>
      </c>
      <c r="C1146" t="s">
        <v>9982</v>
      </c>
      <c r="D1146">
        <v>600100309</v>
      </c>
      <c r="E1146">
        <v>750721334</v>
      </c>
      <c r="F1146" t="s">
        <v>7205</v>
      </c>
      <c r="G1146" t="s">
        <v>6627</v>
      </c>
      <c r="H1146" t="s">
        <v>8367</v>
      </c>
      <c r="I1146" t="s">
        <v>6408</v>
      </c>
    </row>
    <row r="1147" spans="1:9">
      <c r="A1147" t="s">
        <v>6625</v>
      </c>
      <c r="B1147" t="s">
        <v>5027</v>
      </c>
      <c r="C1147" t="s">
        <v>9906</v>
      </c>
      <c r="D1147">
        <v>590813069</v>
      </c>
      <c r="E1147">
        <v>590005245</v>
      </c>
      <c r="F1147" t="s">
        <v>7207</v>
      </c>
      <c r="G1147" t="s">
        <v>6627</v>
      </c>
      <c r="H1147" t="s">
        <v>6639</v>
      </c>
      <c r="I1147" t="s">
        <v>6408</v>
      </c>
    </row>
    <row r="1148" spans="1:9">
      <c r="A1148" t="s">
        <v>6625</v>
      </c>
      <c r="B1148" t="s">
        <v>400</v>
      </c>
      <c r="C1148" t="s">
        <v>9871</v>
      </c>
      <c r="D1148">
        <v>590780128</v>
      </c>
      <c r="E1148">
        <v>590000063</v>
      </c>
      <c r="F1148" t="s">
        <v>7205</v>
      </c>
      <c r="G1148" t="s">
        <v>7086</v>
      </c>
      <c r="H1148" t="s">
        <v>8367</v>
      </c>
      <c r="I1148" t="s">
        <v>6408</v>
      </c>
    </row>
    <row r="1149" spans="1:9">
      <c r="A1149" t="s">
        <v>6625</v>
      </c>
      <c r="B1149" t="s">
        <v>7821</v>
      </c>
      <c r="C1149" t="s">
        <v>9907</v>
      </c>
      <c r="D1149" t="s">
        <v>6598</v>
      </c>
      <c r="E1149">
        <v>590799995</v>
      </c>
      <c r="F1149" t="s">
        <v>7205</v>
      </c>
      <c r="G1149" t="s">
        <v>6599</v>
      </c>
      <c r="H1149" t="s">
        <v>8367</v>
      </c>
      <c r="I1149" t="s">
        <v>6408</v>
      </c>
    </row>
    <row r="1150" spans="1:9">
      <c r="A1150" t="s">
        <v>6625</v>
      </c>
      <c r="B1150" t="s">
        <v>5378</v>
      </c>
      <c r="C1150" t="s">
        <v>9908</v>
      </c>
      <c r="D1150">
        <v>620003889</v>
      </c>
      <c r="E1150">
        <v>590799995</v>
      </c>
      <c r="F1150" t="s">
        <v>7205</v>
      </c>
      <c r="G1150" t="s">
        <v>6599</v>
      </c>
      <c r="H1150" t="s">
        <v>8368</v>
      </c>
      <c r="I1150" t="s">
        <v>6408</v>
      </c>
    </row>
    <row r="1151" spans="1:9">
      <c r="A1151" t="s">
        <v>6625</v>
      </c>
      <c r="B1151" t="s">
        <v>5377</v>
      </c>
      <c r="C1151" t="s">
        <v>9909</v>
      </c>
      <c r="D1151">
        <v>590812509</v>
      </c>
      <c r="E1151">
        <v>590799995</v>
      </c>
      <c r="F1151" t="s">
        <v>7205</v>
      </c>
      <c r="G1151" t="s">
        <v>6599</v>
      </c>
      <c r="H1151" t="s">
        <v>8368</v>
      </c>
      <c r="I1151" t="s">
        <v>6408</v>
      </c>
    </row>
    <row r="1152" spans="1:9">
      <c r="A1152" t="s">
        <v>6625</v>
      </c>
      <c r="B1152" t="s">
        <v>5375</v>
      </c>
      <c r="C1152" t="s">
        <v>9910</v>
      </c>
      <c r="D1152">
        <v>590046124</v>
      </c>
      <c r="E1152">
        <v>590799995</v>
      </c>
      <c r="F1152" t="s">
        <v>7205</v>
      </c>
      <c r="G1152" t="s">
        <v>6599</v>
      </c>
      <c r="H1152" t="s">
        <v>8368</v>
      </c>
      <c r="I1152" t="s">
        <v>6408</v>
      </c>
    </row>
    <row r="1153" spans="1:9">
      <c r="A1153" t="s">
        <v>6625</v>
      </c>
      <c r="B1153" t="s">
        <v>7849</v>
      </c>
      <c r="C1153" t="s">
        <v>9911</v>
      </c>
      <c r="D1153">
        <v>620010389</v>
      </c>
      <c r="E1153">
        <v>590799995</v>
      </c>
      <c r="F1153" t="s">
        <v>7205</v>
      </c>
      <c r="G1153" t="s">
        <v>6599</v>
      </c>
      <c r="H1153" t="s">
        <v>8368</v>
      </c>
      <c r="I1153" t="s">
        <v>6408</v>
      </c>
    </row>
    <row r="1154" spans="1:9">
      <c r="A1154" t="s">
        <v>6625</v>
      </c>
      <c r="B1154" t="s">
        <v>4998</v>
      </c>
      <c r="C1154" t="s">
        <v>9912</v>
      </c>
      <c r="D1154">
        <v>590008041</v>
      </c>
      <c r="E1154">
        <v>590008033</v>
      </c>
      <c r="F1154" t="s">
        <v>7207</v>
      </c>
      <c r="G1154" t="s">
        <v>8548</v>
      </c>
      <c r="H1154" t="s">
        <v>6639</v>
      </c>
      <c r="I1154" t="s">
        <v>6408</v>
      </c>
    </row>
    <row r="1155" spans="1:9">
      <c r="A1155" t="s">
        <v>6625</v>
      </c>
      <c r="B1155" t="s">
        <v>7857</v>
      </c>
      <c r="C1155" t="s">
        <v>9913</v>
      </c>
      <c r="D1155">
        <v>620100495</v>
      </c>
      <c r="E1155">
        <v>620000133</v>
      </c>
      <c r="F1155" t="s">
        <v>7207</v>
      </c>
      <c r="G1155" t="s">
        <v>6627</v>
      </c>
      <c r="H1155" t="s">
        <v>6639</v>
      </c>
      <c r="I1155" t="s">
        <v>6408</v>
      </c>
    </row>
    <row r="1156" spans="1:9">
      <c r="A1156" t="s">
        <v>6625</v>
      </c>
      <c r="B1156" t="s">
        <v>7793</v>
      </c>
      <c r="C1156" t="s">
        <v>9889</v>
      </c>
      <c r="D1156">
        <v>590034732</v>
      </c>
      <c r="E1156">
        <v>590000675</v>
      </c>
      <c r="F1156" t="s">
        <v>7207</v>
      </c>
      <c r="G1156" t="s">
        <v>7086</v>
      </c>
      <c r="H1156" t="s">
        <v>6639</v>
      </c>
      <c r="I1156" t="s">
        <v>6408</v>
      </c>
    </row>
    <row r="1157" spans="1:9">
      <c r="A1157" t="s">
        <v>6625</v>
      </c>
      <c r="B1157" t="s">
        <v>7812</v>
      </c>
      <c r="C1157" t="s">
        <v>9865</v>
      </c>
      <c r="D1157">
        <v>590785341</v>
      </c>
      <c r="E1157">
        <v>750005068</v>
      </c>
      <c r="F1157" t="s">
        <v>7205</v>
      </c>
      <c r="G1157" t="s">
        <v>7086</v>
      </c>
      <c r="H1157" t="s">
        <v>8367</v>
      </c>
      <c r="I1157" t="s">
        <v>6408</v>
      </c>
    </row>
    <row r="1158" spans="1:9">
      <c r="A1158" t="s">
        <v>6625</v>
      </c>
      <c r="B1158" t="s">
        <v>3305</v>
      </c>
      <c r="C1158" t="s">
        <v>9872</v>
      </c>
      <c r="D1158">
        <v>590781571</v>
      </c>
      <c r="E1158">
        <v>590000402</v>
      </c>
      <c r="F1158" t="s">
        <v>7207</v>
      </c>
      <c r="G1158" t="s">
        <v>7086</v>
      </c>
      <c r="H1158" t="s">
        <v>6639</v>
      </c>
      <c r="I1158" t="s">
        <v>6408</v>
      </c>
    </row>
    <row r="1159" spans="1:9">
      <c r="A1159" t="s">
        <v>6625</v>
      </c>
      <c r="B1159" t="s">
        <v>7798</v>
      </c>
      <c r="C1159" t="s">
        <v>9888</v>
      </c>
      <c r="D1159">
        <v>590780060</v>
      </c>
      <c r="E1159">
        <v>590000022</v>
      </c>
      <c r="F1159" t="s">
        <v>7207</v>
      </c>
      <c r="G1159" t="s">
        <v>7086</v>
      </c>
      <c r="H1159" t="s">
        <v>6639</v>
      </c>
      <c r="I1159" t="s">
        <v>6408</v>
      </c>
    </row>
    <row r="1160" spans="1:9">
      <c r="A1160" t="s">
        <v>6625</v>
      </c>
      <c r="B1160" t="s">
        <v>512</v>
      </c>
      <c r="C1160" t="s">
        <v>9914</v>
      </c>
      <c r="D1160">
        <v>20010310</v>
      </c>
      <c r="E1160">
        <v>750719361</v>
      </c>
      <c r="F1160" t="s">
        <v>7205</v>
      </c>
      <c r="G1160" t="s">
        <v>6627</v>
      </c>
      <c r="H1160" t="s">
        <v>8367</v>
      </c>
      <c r="I1160" t="s">
        <v>6408</v>
      </c>
    </row>
    <row r="1161" spans="1:9">
      <c r="A1161" t="s">
        <v>6625</v>
      </c>
      <c r="B1161" t="s">
        <v>7855</v>
      </c>
      <c r="C1161" t="s">
        <v>9915</v>
      </c>
      <c r="D1161">
        <v>620100099</v>
      </c>
      <c r="E1161">
        <v>620014779</v>
      </c>
      <c r="F1161" t="s">
        <v>7207</v>
      </c>
      <c r="G1161" t="s">
        <v>8543</v>
      </c>
      <c r="H1161" t="s">
        <v>6639</v>
      </c>
      <c r="I1161" t="s">
        <v>6408</v>
      </c>
    </row>
    <row r="1162" spans="1:9">
      <c r="A1162" t="s">
        <v>6625</v>
      </c>
      <c r="B1162" t="s">
        <v>7859</v>
      </c>
      <c r="C1162" t="s">
        <v>9916</v>
      </c>
      <c r="D1162">
        <v>620101501</v>
      </c>
      <c r="E1162">
        <v>620000364</v>
      </c>
      <c r="F1162" t="s">
        <v>7207</v>
      </c>
      <c r="G1162" t="s">
        <v>8543</v>
      </c>
      <c r="H1162" t="s">
        <v>6639</v>
      </c>
      <c r="I1162" t="s">
        <v>6408</v>
      </c>
    </row>
    <row r="1163" spans="1:9">
      <c r="A1163" t="s">
        <v>6625</v>
      </c>
      <c r="B1163" t="s">
        <v>7826</v>
      </c>
      <c r="C1163" t="s">
        <v>9917</v>
      </c>
      <c r="D1163">
        <v>590816310</v>
      </c>
      <c r="E1163">
        <v>590000048</v>
      </c>
      <c r="F1163" t="s">
        <v>7207</v>
      </c>
      <c r="G1163" t="s">
        <v>8543</v>
      </c>
      <c r="H1163" t="s">
        <v>6639</v>
      </c>
      <c r="I1163" t="s">
        <v>6408</v>
      </c>
    </row>
    <row r="1164" spans="1:9">
      <c r="A1164" t="s">
        <v>6625</v>
      </c>
      <c r="B1164" t="s">
        <v>7220</v>
      </c>
      <c r="C1164" t="s">
        <v>9870</v>
      </c>
      <c r="D1164">
        <v>20010047</v>
      </c>
      <c r="E1164">
        <v>20001632</v>
      </c>
      <c r="F1164" t="s">
        <v>7207</v>
      </c>
      <c r="G1164" t="s">
        <v>7086</v>
      </c>
      <c r="H1164" t="s">
        <v>6639</v>
      </c>
      <c r="I1164" t="s">
        <v>6408</v>
      </c>
    </row>
    <row r="1165" spans="1:9">
      <c r="A1165" t="s">
        <v>6625</v>
      </c>
      <c r="B1165" t="s">
        <v>5140</v>
      </c>
      <c r="C1165" t="s">
        <v>9873</v>
      </c>
      <c r="D1165">
        <v>590791109</v>
      </c>
      <c r="E1165">
        <v>590002234</v>
      </c>
      <c r="F1165" t="s">
        <v>7207</v>
      </c>
      <c r="G1165" t="s">
        <v>7086</v>
      </c>
      <c r="H1165" t="s">
        <v>6639</v>
      </c>
      <c r="I1165" t="s">
        <v>6408</v>
      </c>
    </row>
    <row r="1166" spans="1:9">
      <c r="A1166" t="s">
        <v>6625</v>
      </c>
      <c r="B1166" t="s">
        <v>7797</v>
      </c>
      <c r="C1166" t="s">
        <v>9918</v>
      </c>
      <c r="D1166">
        <v>590049565</v>
      </c>
      <c r="E1166">
        <v>780020715</v>
      </c>
      <c r="F1166" t="s">
        <v>7205</v>
      </c>
      <c r="G1166" t="s">
        <v>6599</v>
      </c>
      <c r="H1166" t="s">
        <v>8367</v>
      </c>
      <c r="I1166" t="s">
        <v>6408</v>
      </c>
    </row>
    <row r="1167" spans="1:9">
      <c r="A1167" t="s">
        <v>6625</v>
      </c>
      <c r="B1167" t="s">
        <v>7837</v>
      </c>
      <c r="C1167" t="s">
        <v>9863</v>
      </c>
      <c r="D1167">
        <v>600100861</v>
      </c>
      <c r="E1167">
        <v>440052041</v>
      </c>
      <c r="F1167" t="s">
        <v>7207</v>
      </c>
      <c r="G1167" t="s">
        <v>7086</v>
      </c>
      <c r="H1167" t="s">
        <v>6639</v>
      </c>
      <c r="I1167" t="s">
        <v>6408</v>
      </c>
    </row>
    <row r="1168" spans="1:9">
      <c r="A1168" t="s">
        <v>6625</v>
      </c>
      <c r="B1168" t="s">
        <v>7823</v>
      </c>
      <c r="C1168" t="s">
        <v>9878</v>
      </c>
      <c r="D1168">
        <v>590809703</v>
      </c>
      <c r="E1168">
        <v>590004552</v>
      </c>
      <c r="F1168" t="s">
        <v>7207</v>
      </c>
      <c r="G1168" t="s">
        <v>7086</v>
      </c>
      <c r="H1168" t="s">
        <v>6639</v>
      </c>
      <c r="I1168" t="s">
        <v>6408</v>
      </c>
    </row>
    <row r="1169" spans="1:9">
      <c r="A1169" t="s">
        <v>6625</v>
      </c>
      <c r="B1169" t="s">
        <v>7810</v>
      </c>
      <c r="C1169" t="s">
        <v>9879</v>
      </c>
      <c r="D1169">
        <v>590783189</v>
      </c>
      <c r="E1169">
        <v>590004552</v>
      </c>
      <c r="F1169" t="s">
        <v>7207</v>
      </c>
      <c r="G1169" t="s">
        <v>7086</v>
      </c>
      <c r="H1169" t="s">
        <v>6639</v>
      </c>
      <c r="I1169" t="s">
        <v>6408</v>
      </c>
    </row>
    <row r="1170" spans="1:9">
      <c r="A1170" t="s">
        <v>6625</v>
      </c>
      <c r="B1170" t="s">
        <v>7807</v>
      </c>
      <c r="C1170" t="s">
        <v>9877</v>
      </c>
      <c r="D1170">
        <v>590782280</v>
      </c>
      <c r="E1170">
        <v>590004552</v>
      </c>
      <c r="F1170" t="s">
        <v>7207</v>
      </c>
      <c r="G1170" t="s">
        <v>7086</v>
      </c>
      <c r="H1170" t="s">
        <v>6639</v>
      </c>
      <c r="I1170" t="s">
        <v>6408</v>
      </c>
    </row>
    <row r="1171" spans="1:9">
      <c r="A1171" t="s">
        <v>6625</v>
      </c>
      <c r="B1171" t="s">
        <v>5747</v>
      </c>
      <c r="C1171" t="s">
        <v>9919</v>
      </c>
      <c r="D1171">
        <v>800013179</v>
      </c>
      <c r="E1171">
        <v>800013138</v>
      </c>
      <c r="F1171" t="s">
        <v>7207</v>
      </c>
      <c r="G1171" t="s">
        <v>8543</v>
      </c>
      <c r="H1171" t="s">
        <v>6639</v>
      </c>
      <c r="I1171" t="s">
        <v>6408</v>
      </c>
    </row>
    <row r="1172" spans="1:9">
      <c r="A1172" t="s">
        <v>6625</v>
      </c>
      <c r="B1172" t="s">
        <v>4895</v>
      </c>
      <c r="C1172" t="s">
        <v>9920</v>
      </c>
      <c r="D1172">
        <v>590782256</v>
      </c>
      <c r="E1172">
        <v>590000659</v>
      </c>
      <c r="F1172" t="s">
        <v>7207</v>
      </c>
      <c r="G1172" t="s">
        <v>6599</v>
      </c>
      <c r="H1172" t="s">
        <v>6639</v>
      </c>
      <c r="I1172" t="s">
        <v>6408</v>
      </c>
    </row>
    <row r="1173" spans="1:9">
      <c r="A1173" t="s">
        <v>6625</v>
      </c>
      <c r="B1173" t="s">
        <v>7787</v>
      </c>
      <c r="C1173" t="s">
        <v>9921</v>
      </c>
      <c r="D1173">
        <v>590000188</v>
      </c>
      <c r="E1173">
        <v>590780334</v>
      </c>
      <c r="F1173" t="s">
        <v>9346</v>
      </c>
      <c r="G1173" t="s">
        <v>8548</v>
      </c>
      <c r="H1173" t="s">
        <v>8370</v>
      </c>
      <c r="I1173" t="s">
        <v>6408</v>
      </c>
    </row>
    <row r="1174" spans="1:9">
      <c r="A1174" t="s">
        <v>6625</v>
      </c>
      <c r="B1174" t="s">
        <v>5024</v>
      </c>
      <c r="C1174" t="s">
        <v>9923</v>
      </c>
      <c r="D1174">
        <v>590815056</v>
      </c>
      <c r="E1174">
        <v>590005492</v>
      </c>
      <c r="F1174" t="s">
        <v>7207</v>
      </c>
      <c r="G1174" t="s">
        <v>8548</v>
      </c>
      <c r="H1174" t="s">
        <v>6639</v>
      </c>
      <c r="I1174" t="s">
        <v>6408</v>
      </c>
    </row>
    <row r="1175" spans="1:9">
      <c r="A1175" t="s">
        <v>6625</v>
      </c>
      <c r="B1175" t="s">
        <v>7825</v>
      </c>
      <c r="C1175" t="s">
        <v>9924</v>
      </c>
      <c r="D1175">
        <v>590813382</v>
      </c>
      <c r="E1175">
        <v>590000386</v>
      </c>
      <c r="F1175" t="s">
        <v>7207</v>
      </c>
      <c r="G1175" t="s">
        <v>8548</v>
      </c>
      <c r="H1175" t="s">
        <v>6639</v>
      </c>
      <c r="I1175" t="s">
        <v>6408</v>
      </c>
    </row>
    <row r="1176" spans="1:9">
      <c r="A1176" t="s">
        <v>6625</v>
      </c>
      <c r="B1176" t="s">
        <v>7847</v>
      </c>
      <c r="C1176" t="s">
        <v>9925</v>
      </c>
      <c r="D1176">
        <v>620006049</v>
      </c>
      <c r="E1176">
        <v>620000331</v>
      </c>
      <c r="F1176" t="s">
        <v>7207</v>
      </c>
      <c r="G1176" t="s">
        <v>8548</v>
      </c>
      <c r="H1176" t="s">
        <v>6639</v>
      </c>
      <c r="I1176" t="s">
        <v>6408</v>
      </c>
    </row>
    <row r="1177" spans="1:9">
      <c r="A1177" t="s">
        <v>6625</v>
      </c>
      <c r="B1177" t="s">
        <v>7217</v>
      </c>
      <c r="C1177" t="s">
        <v>9864</v>
      </c>
      <c r="D1177">
        <v>20000303</v>
      </c>
      <c r="E1177">
        <v>750814030</v>
      </c>
      <c r="F1177" t="s">
        <v>7205</v>
      </c>
      <c r="G1177" t="s">
        <v>7086</v>
      </c>
      <c r="H1177" t="s">
        <v>8367</v>
      </c>
      <c r="I1177" t="s">
        <v>6408</v>
      </c>
    </row>
    <row r="1178" spans="1:9">
      <c r="A1178" t="s">
        <v>6625</v>
      </c>
      <c r="B1178" t="s">
        <v>5636</v>
      </c>
      <c r="C1178" t="s">
        <v>9926</v>
      </c>
      <c r="D1178">
        <v>590049060</v>
      </c>
      <c r="E1178">
        <v>920030269</v>
      </c>
      <c r="F1178" t="s">
        <v>7207</v>
      </c>
      <c r="G1178" t="s">
        <v>6627</v>
      </c>
      <c r="H1178" t="s">
        <v>6639</v>
      </c>
      <c r="I1178" t="s">
        <v>6408</v>
      </c>
    </row>
    <row r="1179" spans="1:9">
      <c r="A1179" t="s">
        <v>6625</v>
      </c>
      <c r="B1179" t="s">
        <v>7858</v>
      </c>
      <c r="C1179" t="s">
        <v>9890</v>
      </c>
      <c r="D1179">
        <v>620100735</v>
      </c>
      <c r="E1179">
        <v>620000265</v>
      </c>
      <c r="F1179" t="s">
        <v>7207</v>
      </c>
      <c r="G1179" t="s">
        <v>7086</v>
      </c>
      <c r="H1179" t="s">
        <v>6639</v>
      </c>
      <c r="I1179" t="s">
        <v>6408</v>
      </c>
    </row>
    <row r="1180" spans="1:9">
      <c r="A1180" t="s">
        <v>6625</v>
      </c>
      <c r="B1180" t="s">
        <v>7850</v>
      </c>
      <c r="C1180" t="s">
        <v>9891</v>
      </c>
      <c r="D1180">
        <v>620012948</v>
      </c>
      <c r="E1180">
        <v>620000265</v>
      </c>
      <c r="F1180" t="s">
        <v>7207</v>
      </c>
      <c r="G1180" t="s">
        <v>7086</v>
      </c>
      <c r="H1180" t="s">
        <v>6639</v>
      </c>
      <c r="I1180" t="s">
        <v>6408</v>
      </c>
    </row>
    <row r="1181" spans="1:9">
      <c r="A1181" t="s">
        <v>6625</v>
      </c>
      <c r="B1181" t="s">
        <v>7865</v>
      </c>
      <c r="C1181" t="s">
        <v>9884</v>
      </c>
      <c r="D1181">
        <v>620118513</v>
      </c>
      <c r="E1181">
        <v>620002915</v>
      </c>
      <c r="F1181" t="s">
        <v>7207</v>
      </c>
      <c r="G1181" t="s">
        <v>7086</v>
      </c>
      <c r="H1181" t="s">
        <v>6639</v>
      </c>
      <c r="I1181" t="s">
        <v>6408</v>
      </c>
    </row>
    <row r="1182" spans="1:9">
      <c r="A1182" t="s">
        <v>6625</v>
      </c>
      <c r="B1182" t="s">
        <v>3295</v>
      </c>
      <c r="C1182" t="s">
        <v>9883</v>
      </c>
      <c r="D1182">
        <v>620101311</v>
      </c>
      <c r="E1182">
        <v>620027763</v>
      </c>
      <c r="F1182" t="s">
        <v>7207</v>
      </c>
      <c r="G1182" t="s">
        <v>7086</v>
      </c>
      <c r="H1182" t="s">
        <v>6639</v>
      </c>
      <c r="I1182" t="s">
        <v>6408</v>
      </c>
    </row>
    <row r="1183" spans="1:9">
      <c r="A1183" t="s">
        <v>6625</v>
      </c>
      <c r="B1183" t="s">
        <v>3333</v>
      </c>
      <c r="C1183" t="s">
        <v>9893</v>
      </c>
      <c r="D1183">
        <v>600009054</v>
      </c>
      <c r="E1183">
        <v>600000798</v>
      </c>
      <c r="F1183" t="s">
        <v>7207</v>
      </c>
      <c r="G1183" t="s">
        <v>7086</v>
      </c>
      <c r="H1183" t="s">
        <v>6639</v>
      </c>
      <c r="I1183" t="s">
        <v>6408</v>
      </c>
    </row>
    <row r="1184" spans="1:9">
      <c r="A1184" t="s">
        <v>6625</v>
      </c>
      <c r="B1184" t="s">
        <v>7833</v>
      </c>
      <c r="C1184" t="s">
        <v>9927</v>
      </c>
      <c r="D1184">
        <v>600100184</v>
      </c>
      <c r="E1184">
        <v>920033198</v>
      </c>
      <c r="F1184" t="s">
        <v>7207</v>
      </c>
      <c r="G1184" t="s">
        <v>6627</v>
      </c>
      <c r="H1184" t="s">
        <v>6639</v>
      </c>
      <c r="I1184" t="s">
        <v>6408</v>
      </c>
    </row>
    <row r="1185" spans="1:9">
      <c r="A1185" t="s">
        <v>6625</v>
      </c>
      <c r="B1185" t="s">
        <v>7803</v>
      </c>
      <c r="C1185" t="s">
        <v>9866</v>
      </c>
      <c r="D1185">
        <v>590780284</v>
      </c>
      <c r="E1185">
        <v>590051801</v>
      </c>
      <c r="F1185" t="s">
        <v>7205</v>
      </c>
      <c r="G1185" t="s">
        <v>8542</v>
      </c>
      <c r="H1185" t="s">
        <v>8367</v>
      </c>
      <c r="I1185" t="s">
        <v>6408</v>
      </c>
    </row>
    <row r="1186" spans="1:9">
      <c r="A1186" t="s">
        <v>6625</v>
      </c>
      <c r="B1186" t="s">
        <v>7819</v>
      </c>
      <c r="C1186" t="s">
        <v>9867</v>
      </c>
      <c r="D1186">
        <v>590797353</v>
      </c>
      <c r="E1186">
        <v>590051801</v>
      </c>
      <c r="F1186" t="s">
        <v>7205</v>
      </c>
      <c r="G1186" t="s">
        <v>8542</v>
      </c>
      <c r="H1186" t="s">
        <v>8367</v>
      </c>
      <c r="I1186" t="s">
        <v>6408</v>
      </c>
    </row>
    <row r="1187" spans="1:9">
      <c r="A1187" t="s">
        <v>6625</v>
      </c>
      <c r="B1187" t="s">
        <v>3431</v>
      </c>
      <c r="C1187" t="s">
        <v>9901</v>
      </c>
      <c r="D1187">
        <v>800009920</v>
      </c>
      <c r="E1187">
        <v>800003071</v>
      </c>
      <c r="F1187" t="s">
        <v>7207</v>
      </c>
      <c r="G1187" t="s">
        <v>7086</v>
      </c>
      <c r="H1187" t="s">
        <v>6639</v>
      </c>
      <c r="I1187" t="s">
        <v>6408</v>
      </c>
    </row>
    <row r="1188" spans="1:9">
      <c r="A1188" t="s">
        <v>6625</v>
      </c>
      <c r="B1188" t="s">
        <v>4224</v>
      </c>
      <c r="C1188" t="s">
        <v>9868</v>
      </c>
      <c r="D1188">
        <v>590052056</v>
      </c>
      <c r="E1188">
        <v>590051801</v>
      </c>
      <c r="F1188" t="s">
        <v>7205</v>
      </c>
      <c r="G1188" t="s">
        <v>8548</v>
      </c>
      <c r="H1188" t="s">
        <v>8367</v>
      </c>
      <c r="I1188" t="s">
        <v>6408</v>
      </c>
    </row>
    <row r="1189" spans="1:9">
      <c r="A1189" t="s">
        <v>6625</v>
      </c>
      <c r="B1189" t="s">
        <v>3434</v>
      </c>
      <c r="C1189" t="s">
        <v>9903</v>
      </c>
      <c r="D1189">
        <v>800016768</v>
      </c>
      <c r="E1189">
        <v>800003071</v>
      </c>
      <c r="F1189" t="s">
        <v>7207</v>
      </c>
      <c r="G1189" t="s">
        <v>7086</v>
      </c>
      <c r="H1189" t="s">
        <v>8371</v>
      </c>
      <c r="I1189" t="s">
        <v>6408</v>
      </c>
    </row>
    <row r="1190" spans="1:9">
      <c r="A1190" t="s">
        <v>6625</v>
      </c>
      <c r="B1190" t="s">
        <v>7796</v>
      </c>
      <c r="C1190" t="s">
        <v>9928</v>
      </c>
      <c r="D1190">
        <v>590048476</v>
      </c>
      <c r="E1190">
        <v>590051801</v>
      </c>
      <c r="F1190" t="s">
        <v>7205</v>
      </c>
      <c r="G1190" t="s">
        <v>6599</v>
      </c>
      <c r="H1190" t="s">
        <v>8367</v>
      </c>
      <c r="I1190" t="s">
        <v>6408</v>
      </c>
    </row>
    <row r="1191" spans="1:9">
      <c r="A1191" t="s">
        <v>6625</v>
      </c>
      <c r="B1191" t="s">
        <v>3432</v>
      </c>
      <c r="C1191" t="s">
        <v>9900</v>
      </c>
      <c r="D1191">
        <v>800012528</v>
      </c>
      <c r="E1191">
        <v>800003071</v>
      </c>
      <c r="F1191" t="s">
        <v>7207</v>
      </c>
      <c r="G1191" t="s">
        <v>7086</v>
      </c>
      <c r="H1191" t="s">
        <v>6639</v>
      </c>
      <c r="I1191" t="s">
        <v>6408</v>
      </c>
    </row>
    <row r="1192" spans="1:9">
      <c r="A1192" t="s">
        <v>6625</v>
      </c>
      <c r="B1192" t="s">
        <v>7863</v>
      </c>
      <c r="C1192" t="s">
        <v>9898</v>
      </c>
      <c r="D1192">
        <v>620116046</v>
      </c>
      <c r="E1192">
        <v>620002311</v>
      </c>
      <c r="F1192" t="s">
        <v>7207</v>
      </c>
      <c r="G1192" t="s">
        <v>7086</v>
      </c>
      <c r="H1192" t="s">
        <v>6639</v>
      </c>
      <c r="I1192" t="s">
        <v>6408</v>
      </c>
    </row>
    <row r="1193" spans="1:9">
      <c r="A1193" t="s">
        <v>6625</v>
      </c>
      <c r="B1193" t="s">
        <v>8136</v>
      </c>
      <c r="C1193" t="s">
        <v>9902</v>
      </c>
      <c r="D1193">
        <v>800002503</v>
      </c>
      <c r="E1193">
        <v>800001141</v>
      </c>
      <c r="F1193" t="s">
        <v>7207</v>
      </c>
      <c r="G1193" t="s">
        <v>7086</v>
      </c>
      <c r="H1193" t="s">
        <v>6639</v>
      </c>
      <c r="I1193" t="s">
        <v>6408</v>
      </c>
    </row>
    <row r="1194" spans="1:9">
      <c r="A1194" t="s">
        <v>6625</v>
      </c>
      <c r="B1194" t="s">
        <v>701</v>
      </c>
      <c r="C1194" t="s">
        <v>9929</v>
      </c>
      <c r="D1194">
        <v>590783171</v>
      </c>
      <c r="E1194">
        <v>590000980</v>
      </c>
      <c r="F1194" t="s">
        <v>7205</v>
      </c>
      <c r="G1194" t="s">
        <v>6627</v>
      </c>
      <c r="H1194" t="s">
        <v>8367</v>
      </c>
      <c r="I1194" t="s">
        <v>6408</v>
      </c>
    </row>
    <row r="1195" spans="1:9">
      <c r="A1195" t="s">
        <v>6625</v>
      </c>
      <c r="B1195" t="s">
        <v>702</v>
      </c>
      <c r="C1195" t="s">
        <v>9930</v>
      </c>
      <c r="D1195">
        <v>590785424</v>
      </c>
      <c r="E1195">
        <v>930019484</v>
      </c>
      <c r="F1195" t="s">
        <v>7205</v>
      </c>
      <c r="G1195" t="s">
        <v>6627</v>
      </c>
      <c r="H1195" t="s">
        <v>8367</v>
      </c>
      <c r="I1195" t="s">
        <v>6408</v>
      </c>
    </row>
    <row r="1196" spans="1:9">
      <c r="A1196" t="s">
        <v>6625</v>
      </c>
      <c r="B1196" t="s">
        <v>8140</v>
      </c>
      <c r="C1196" t="s">
        <v>9931</v>
      </c>
      <c r="D1196">
        <v>800018491</v>
      </c>
      <c r="E1196">
        <v>800018483</v>
      </c>
      <c r="F1196" t="s">
        <v>7207</v>
      </c>
      <c r="G1196" t="s">
        <v>8548</v>
      </c>
      <c r="H1196" t="s">
        <v>6639</v>
      </c>
      <c r="I1196" t="s">
        <v>6408</v>
      </c>
    </row>
    <row r="1197" spans="1:9">
      <c r="A1197" t="s">
        <v>6625</v>
      </c>
      <c r="B1197" t="s">
        <v>7831</v>
      </c>
      <c r="C1197" t="s">
        <v>9886</v>
      </c>
      <c r="D1197">
        <v>600013999</v>
      </c>
      <c r="E1197">
        <v>600008635</v>
      </c>
      <c r="F1197" t="s">
        <v>7207</v>
      </c>
      <c r="G1197" t="s">
        <v>7086</v>
      </c>
      <c r="H1197" t="s">
        <v>6639</v>
      </c>
      <c r="I1197" t="s">
        <v>6408</v>
      </c>
    </row>
    <row r="1198" spans="1:9">
      <c r="A1198" t="s">
        <v>6625</v>
      </c>
      <c r="B1198" t="s">
        <v>4577</v>
      </c>
      <c r="C1198" t="s">
        <v>9932</v>
      </c>
      <c r="D1198">
        <v>590782553</v>
      </c>
      <c r="E1198">
        <v>590000741</v>
      </c>
      <c r="F1198" t="s">
        <v>7207</v>
      </c>
      <c r="G1198" t="s">
        <v>8543</v>
      </c>
      <c r="H1198" t="s">
        <v>6639</v>
      </c>
      <c r="I1198" t="s">
        <v>6408</v>
      </c>
    </row>
    <row r="1199" spans="1:9">
      <c r="A1199" t="s">
        <v>6625</v>
      </c>
      <c r="B1199" t="s">
        <v>7218</v>
      </c>
      <c r="C1199" t="s">
        <v>9894</v>
      </c>
      <c r="D1199">
        <v>20000386</v>
      </c>
      <c r="E1199">
        <v>20000600</v>
      </c>
      <c r="F1199" t="s">
        <v>7207</v>
      </c>
      <c r="G1199" t="s">
        <v>7086</v>
      </c>
      <c r="H1199" t="s">
        <v>6639</v>
      </c>
      <c r="I1199" t="s">
        <v>6408</v>
      </c>
    </row>
    <row r="1200" spans="1:9">
      <c r="A1200" t="s">
        <v>6625</v>
      </c>
      <c r="B1200" t="s">
        <v>8135</v>
      </c>
      <c r="C1200" t="s">
        <v>9869</v>
      </c>
      <c r="D1200">
        <v>800000523</v>
      </c>
      <c r="E1200">
        <v>800000853</v>
      </c>
      <c r="F1200" t="s">
        <v>7205</v>
      </c>
      <c r="G1200" t="s">
        <v>7086</v>
      </c>
      <c r="H1200" t="s">
        <v>8369</v>
      </c>
      <c r="I1200" t="s">
        <v>6408</v>
      </c>
    </row>
    <row r="1201" spans="1:9">
      <c r="A1201" t="s">
        <v>6625</v>
      </c>
      <c r="B1201" t="s">
        <v>7734</v>
      </c>
      <c r="C1201" t="s">
        <v>9933</v>
      </c>
      <c r="D1201">
        <v>590780342</v>
      </c>
      <c r="E1201">
        <v>590053955</v>
      </c>
      <c r="F1201" t="s">
        <v>7207</v>
      </c>
      <c r="G1201" t="s">
        <v>8543</v>
      </c>
      <c r="H1201" t="s">
        <v>6639</v>
      </c>
      <c r="I1201" t="s">
        <v>6408</v>
      </c>
    </row>
    <row r="1202" spans="1:9">
      <c r="A1202" t="s">
        <v>6625</v>
      </c>
      <c r="B1202" t="s">
        <v>7804</v>
      </c>
      <c r="C1202" t="s">
        <v>9934</v>
      </c>
      <c r="D1202">
        <v>590780383</v>
      </c>
      <c r="E1202">
        <v>590000204</v>
      </c>
      <c r="F1202" t="s">
        <v>7207</v>
      </c>
      <c r="G1202" t="s">
        <v>8543</v>
      </c>
      <c r="H1202" t="s">
        <v>8372</v>
      </c>
      <c r="I1202" t="s">
        <v>6408</v>
      </c>
    </row>
    <row r="1203" spans="1:9">
      <c r="A1203" t="s">
        <v>6625</v>
      </c>
      <c r="B1203" t="s">
        <v>7801</v>
      </c>
      <c r="C1203" t="s">
        <v>9935</v>
      </c>
      <c r="D1203">
        <v>590780250</v>
      </c>
      <c r="E1203">
        <v>590053955</v>
      </c>
      <c r="F1203" t="s">
        <v>7207</v>
      </c>
      <c r="G1203" t="s">
        <v>8543</v>
      </c>
      <c r="H1203" t="s">
        <v>6639</v>
      </c>
      <c r="I1203" t="s">
        <v>6408</v>
      </c>
    </row>
    <row r="1204" spans="1:9">
      <c r="A1204" t="s">
        <v>6625</v>
      </c>
      <c r="B1204" t="s">
        <v>7829</v>
      </c>
      <c r="C1204" t="s">
        <v>9936</v>
      </c>
      <c r="D1204">
        <v>590817839</v>
      </c>
      <c r="E1204">
        <v>590053955</v>
      </c>
      <c r="F1204" t="s">
        <v>7207</v>
      </c>
      <c r="G1204" t="s">
        <v>6627</v>
      </c>
      <c r="H1204" t="s">
        <v>6639</v>
      </c>
      <c r="I1204" t="s">
        <v>6408</v>
      </c>
    </row>
    <row r="1205" spans="1:9">
      <c r="A1205" t="s">
        <v>6625</v>
      </c>
      <c r="B1205" t="s">
        <v>7828</v>
      </c>
      <c r="C1205" t="s">
        <v>9937</v>
      </c>
      <c r="D1205">
        <v>590817458</v>
      </c>
      <c r="E1205">
        <v>590053955</v>
      </c>
      <c r="F1205" t="s">
        <v>7207</v>
      </c>
      <c r="G1205" t="s">
        <v>8543</v>
      </c>
      <c r="H1205" t="s">
        <v>6595</v>
      </c>
      <c r="I1205" t="s">
        <v>6408</v>
      </c>
    </row>
    <row r="1206" spans="1:9">
      <c r="A1206" t="s">
        <v>6625</v>
      </c>
      <c r="B1206" t="s">
        <v>7802</v>
      </c>
      <c r="C1206" t="s">
        <v>9938</v>
      </c>
      <c r="D1206">
        <v>590780268</v>
      </c>
      <c r="E1206">
        <v>590053955</v>
      </c>
      <c r="F1206" t="s">
        <v>7207</v>
      </c>
      <c r="G1206" t="s">
        <v>8543</v>
      </c>
      <c r="H1206" t="s">
        <v>6639</v>
      </c>
      <c r="I1206" t="s">
        <v>6408</v>
      </c>
    </row>
    <row r="1207" spans="1:9">
      <c r="A1207" t="s">
        <v>6625</v>
      </c>
      <c r="B1207" t="s">
        <v>7800</v>
      </c>
      <c r="C1207" t="s">
        <v>9939</v>
      </c>
      <c r="D1207">
        <v>590780235</v>
      </c>
      <c r="E1207">
        <v>590053955</v>
      </c>
      <c r="F1207" t="s">
        <v>7207</v>
      </c>
      <c r="G1207" t="s">
        <v>6627</v>
      </c>
      <c r="H1207" t="s">
        <v>7030</v>
      </c>
      <c r="I1207" t="s">
        <v>6408</v>
      </c>
    </row>
    <row r="1208" spans="1:9">
      <c r="A1208" t="s">
        <v>6625</v>
      </c>
      <c r="B1208" t="s">
        <v>7790</v>
      </c>
      <c r="C1208" t="s">
        <v>9940</v>
      </c>
      <c r="D1208">
        <v>590008579</v>
      </c>
      <c r="E1208">
        <v>590053955</v>
      </c>
      <c r="F1208" t="s">
        <v>7207</v>
      </c>
      <c r="G1208" t="s">
        <v>6627</v>
      </c>
      <c r="H1208" t="s">
        <v>6639</v>
      </c>
      <c r="I1208" t="s">
        <v>6408</v>
      </c>
    </row>
    <row r="1209" spans="1:9">
      <c r="A1209" t="s">
        <v>6625</v>
      </c>
      <c r="B1209" t="s">
        <v>7805</v>
      </c>
      <c r="C1209" t="s">
        <v>9941</v>
      </c>
      <c r="D1209">
        <v>590781951</v>
      </c>
      <c r="E1209">
        <v>590053955</v>
      </c>
      <c r="F1209" t="s">
        <v>7207</v>
      </c>
      <c r="G1209" t="s">
        <v>8543</v>
      </c>
      <c r="H1209" t="s">
        <v>6639</v>
      </c>
      <c r="I1209" t="s">
        <v>6408</v>
      </c>
    </row>
    <row r="1210" spans="1:9">
      <c r="A1210" t="s">
        <v>6625</v>
      </c>
      <c r="B1210" t="s">
        <v>7851</v>
      </c>
      <c r="C1210" t="s">
        <v>9942</v>
      </c>
      <c r="D1210">
        <v>620013649</v>
      </c>
      <c r="E1210">
        <v>620013599</v>
      </c>
      <c r="F1210" t="s">
        <v>7207</v>
      </c>
      <c r="G1210" t="s">
        <v>6599</v>
      </c>
      <c r="H1210" t="s">
        <v>8369</v>
      </c>
      <c r="I1210" t="s">
        <v>6408</v>
      </c>
    </row>
    <row r="1211" spans="1:9">
      <c r="A1211" t="s">
        <v>6625</v>
      </c>
      <c r="B1211" t="s">
        <v>7809</v>
      </c>
      <c r="C1211" t="s">
        <v>9943</v>
      </c>
      <c r="D1211">
        <v>590782611</v>
      </c>
      <c r="E1211">
        <v>750719239</v>
      </c>
      <c r="F1211" t="s">
        <v>7205</v>
      </c>
      <c r="G1211" t="s">
        <v>6599</v>
      </c>
      <c r="H1211" t="s">
        <v>8367</v>
      </c>
      <c r="I1211" t="s">
        <v>6408</v>
      </c>
    </row>
    <row r="1212" spans="1:9">
      <c r="A1212" t="s">
        <v>6625</v>
      </c>
      <c r="B1212" t="s">
        <v>7817</v>
      </c>
      <c r="C1212" t="s">
        <v>9874</v>
      </c>
      <c r="D1212">
        <v>590790655</v>
      </c>
      <c r="E1212">
        <v>590002218</v>
      </c>
      <c r="F1212" t="s">
        <v>7207</v>
      </c>
      <c r="G1212" t="s">
        <v>7086</v>
      </c>
      <c r="H1212" t="s">
        <v>6639</v>
      </c>
      <c r="I1212" t="s">
        <v>6408</v>
      </c>
    </row>
    <row r="1213" spans="1:9">
      <c r="A1213" t="s">
        <v>6625</v>
      </c>
      <c r="B1213" t="s">
        <v>7824</v>
      </c>
      <c r="C1213" t="s">
        <v>9875</v>
      </c>
      <c r="D1213">
        <v>590810784</v>
      </c>
      <c r="E1213">
        <v>590004685</v>
      </c>
      <c r="F1213" t="s">
        <v>7207</v>
      </c>
      <c r="G1213" t="s">
        <v>7086</v>
      </c>
      <c r="H1213" t="s">
        <v>6639</v>
      </c>
      <c r="I1213" t="s">
        <v>6408</v>
      </c>
    </row>
    <row r="1214" spans="1:9">
      <c r="A1214" t="s">
        <v>6625</v>
      </c>
      <c r="B1214" t="s">
        <v>7854</v>
      </c>
      <c r="C1214" t="s">
        <v>9944</v>
      </c>
      <c r="D1214">
        <v>620025346</v>
      </c>
      <c r="E1214">
        <v>620001834</v>
      </c>
      <c r="F1214" t="s">
        <v>7205</v>
      </c>
      <c r="G1214" t="s">
        <v>8543</v>
      </c>
      <c r="H1214" t="s">
        <v>8367</v>
      </c>
      <c r="I1214" t="s">
        <v>6408</v>
      </c>
    </row>
    <row r="1215" spans="1:9">
      <c r="A1215" t="s">
        <v>6625</v>
      </c>
      <c r="B1215" t="s">
        <v>7818</v>
      </c>
      <c r="C1215" t="s">
        <v>9945</v>
      </c>
      <c r="D1215">
        <v>590797346</v>
      </c>
      <c r="E1215">
        <v>750050759</v>
      </c>
      <c r="F1215" t="s">
        <v>7205</v>
      </c>
      <c r="G1215" t="s">
        <v>6599</v>
      </c>
      <c r="H1215" t="s">
        <v>6595</v>
      </c>
      <c r="I1215" t="s">
        <v>6408</v>
      </c>
    </row>
    <row r="1216" spans="1:9">
      <c r="A1216" t="s">
        <v>6625</v>
      </c>
      <c r="B1216" t="s">
        <v>7814</v>
      </c>
      <c r="C1216" t="s">
        <v>9946</v>
      </c>
      <c r="D1216">
        <v>590786984</v>
      </c>
      <c r="E1216">
        <v>750050759</v>
      </c>
      <c r="F1216" t="s">
        <v>7205</v>
      </c>
      <c r="G1216" t="s">
        <v>6599</v>
      </c>
      <c r="H1216" t="s">
        <v>6595</v>
      </c>
      <c r="I1216" t="s">
        <v>6408</v>
      </c>
    </row>
    <row r="1217" spans="1:9">
      <c r="A1217" t="s">
        <v>6625</v>
      </c>
      <c r="B1217" t="s">
        <v>7221</v>
      </c>
      <c r="C1217" t="s">
        <v>9947</v>
      </c>
      <c r="D1217">
        <v>20014767</v>
      </c>
      <c r="E1217">
        <v>590805065</v>
      </c>
      <c r="F1217" t="s">
        <v>7205</v>
      </c>
      <c r="G1217" t="s">
        <v>8547</v>
      </c>
      <c r="H1217" t="s">
        <v>8368</v>
      </c>
      <c r="I1217" t="s">
        <v>6408</v>
      </c>
    </row>
    <row r="1218" spans="1:9">
      <c r="A1218" t="s">
        <v>6625</v>
      </c>
      <c r="B1218" t="s">
        <v>7862</v>
      </c>
      <c r="C1218" t="s">
        <v>9948</v>
      </c>
      <c r="D1218">
        <v>620106203</v>
      </c>
      <c r="E1218">
        <v>750050759</v>
      </c>
      <c r="F1218" t="s">
        <v>7205</v>
      </c>
      <c r="G1218" t="s">
        <v>6599</v>
      </c>
      <c r="H1218" t="s">
        <v>6803</v>
      </c>
      <c r="I1218" t="s">
        <v>6408</v>
      </c>
    </row>
    <row r="1219" spans="1:9">
      <c r="A1219" t="s">
        <v>6625</v>
      </c>
      <c r="B1219" t="s">
        <v>5019</v>
      </c>
      <c r="C1219" t="s">
        <v>9949</v>
      </c>
      <c r="D1219">
        <v>590009148</v>
      </c>
      <c r="E1219">
        <v>810002519</v>
      </c>
      <c r="F1219" t="s">
        <v>7207</v>
      </c>
      <c r="G1219" t="s">
        <v>6627</v>
      </c>
      <c r="H1219" t="s">
        <v>6639</v>
      </c>
      <c r="I1219" t="s">
        <v>6408</v>
      </c>
    </row>
    <row r="1220" spans="1:9">
      <c r="A1220" t="s">
        <v>6625</v>
      </c>
      <c r="B1220" t="s">
        <v>7789</v>
      </c>
      <c r="C1220" t="s">
        <v>9950</v>
      </c>
      <c r="D1220">
        <v>590006896</v>
      </c>
      <c r="E1220">
        <v>590000519</v>
      </c>
      <c r="F1220" t="s">
        <v>7207</v>
      </c>
      <c r="G1220" t="s">
        <v>8543</v>
      </c>
      <c r="H1220" t="s">
        <v>6639</v>
      </c>
      <c r="I1220" t="s">
        <v>6408</v>
      </c>
    </row>
    <row r="1221" spans="1:9">
      <c r="A1221" t="s">
        <v>6625</v>
      </c>
      <c r="B1221" t="s">
        <v>7815</v>
      </c>
      <c r="C1221" t="s">
        <v>9951</v>
      </c>
      <c r="D1221">
        <v>590788964</v>
      </c>
      <c r="E1221">
        <v>590001756</v>
      </c>
      <c r="F1221" t="s">
        <v>7207</v>
      </c>
      <c r="G1221" t="s">
        <v>8543</v>
      </c>
      <c r="H1221" t="s">
        <v>6639</v>
      </c>
      <c r="I1221" t="s">
        <v>6408</v>
      </c>
    </row>
    <row r="1222" spans="1:9">
      <c r="A1222" t="s">
        <v>6625</v>
      </c>
      <c r="B1222" t="s">
        <v>7827</v>
      </c>
      <c r="C1222" t="s">
        <v>9952</v>
      </c>
      <c r="D1222">
        <v>590816427</v>
      </c>
      <c r="E1222">
        <v>590781829</v>
      </c>
      <c r="F1222" t="s">
        <v>7207</v>
      </c>
      <c r="G1222" t="s">
        <v>6627</v>
      </c>
      <c r="H1222" t="s">
        <v>6639</v>
      </c>
      <c r="I1222" t="s">
        <v>6408</v>
      </c>
    </row>
    <row r="1223" spans="1:9">
      <c r="A1223" t="s">
        <v>6625</v>
      </c>
      <c r="B1223" t="s">
        <v>7853</v>
      </c>
      <c r="C1223" t="s">
        <v>9953</v>
      </c>
      <c r="D1223">
        <v>620024349</v>
      </c>
      <c r="E1223">
        <v>620024299</v>
      </c>
      <c r="F1223" t="s">
        <v>7207</v>
      </c>
      <c r="G1223" t="s">
        <v>6627</v>
      </c>
      <c r="H1223" t="s">
        <v>6639</v>
      </c>
      <c r="I1223" t="s">
        <v>6408</v>
      </c>
    </row>
    <row r="1224" spans="1:9">
      <c r="A1224" t="s">
        <v>6625</v>
      </c>
      <c r="B1224" t="s">
        <v>7860</v>
      </c>
      <c r="C1224" t="s">
        <v>9954</v>
      </c>
      <c r="D1224">
        <v>620102954</v>
      </c>
      <c r="E1224">
        <v>750050759</v>
      </c>
      <c r="F1224" t="s">
        <v>7205</v>
      </c>
      <c r="G1224" t="s">
        <v>6599</v>
      </c>
      <c r="H1224" t="s">
        <v>8434</v>
      </c>
      <c r="I1224" t="s">
        <v>6408</v>
      </c>
    </row>
    <row r="1225" spans="1:9">
      <c r="A1225" t="s">
        <v>6625</v>
      </c>
      <c r="B1225" t="s">
        <v>7816</v>
      </c>
      <c r="C1225" t="s">
        <v>9955</v>
      </c>
      <c r="D1225">
        <v>590790473</v>
      </c>
      <c r="E1225">
        <v>750050759</v>
      </c>
      <c r="F1225" t="s">
        <v>7205</v>
      </c>
      <c r="G1225" t="s">
        <v>6599</v>
      </c>
      <c r="H1225" t="s">
        <v>8434</v>
      </c>
      <c r="I1225" t="s">
        <v>6408</v>
      </c>
    </row>
    <row r="1226" spans="1:9">
      <c r="A1226" t="s">
        <v>6625</v>
      </c>
      <c r="B1226" t="s">
        <v>7864</v>
      </c>
      <c r="C1226" t="s">
        <v>9956</v>
      </c>
      <c r="D1226">
        <v>620117606</v>
      </c>
      <c r="E1226">
        <v>750050759</v>
      </c>
      <c r="F1226" t="s">
        <v>7205</v>
      </c>
      <c r="G1226" t="s">
        <v>6599</v>
      </c>
      <c r="H1226" t="s">
        <v>8434</v>
      </c>
      <c r="I1226" t="s">
        <v>6408</v>
      </c>
    </row>
    <row r="1227" spans="1:9">
      <c r="A1227" t="s">
        <v>6625</v>
      </c>
      <c r="B1227" t="s">
        <v>8137</v>
      </c>
      <c r="C1227" t="s">
        <v>9957</v>
      </c>
      <c r="D1227">
        <v>800008989</v>
      </c>
      <c r="E1227">
        <v>800002941</v>
      </c>
      <c r="F1227" t="s">
        <v>7207</v>
      </c>
      <c r="G1227" t="s">
        <v>8547</v>
      </c>
      <c r="H1227" t="s">
        <v>6639</v>
      </c>
      <c r="I1227" t="s">
        <v>6408</v>
      </c>
    </row>
    <row r="1228" spans="1:9">
      <c r="A1228" t="s">
        <v>6625</v>
      </c>
      <c r="B1228" t="s">
        <v>7840</v>
      </c>
      <c r="C1228" t="s">
        <v>9958</v>
      </c>
      <c r="D1228">
        <v>600110175</v>
      </c>
      <c r="E1228">
        <v>600001234</v>
      </c>
      <c r="F1228" t="s">
        <v>7207</v>
      </c>
      <c r="G1228" t="s">
        <v>9508</v>
      </c>
      <c r="H1228" t="s">
        <v>6639</v>
      </c>
      <c r="I1228" t="s">
        <v>6408</v>
      </c>
    </row>
    <row r="1229" spans="1:9">
      <c r="A1229" t="s">
        <v>6625</v>
      </c>
      <c r="B1229" t="s">
        <v>7791</v>
      </c>
      <c r="C1229" t="s">
        <v>9959</v>
      </c>
      <c r="D1229">
        <v>590032108</v>
      </c>
      <c r="E1229">
        <v>590024469</v>
      </c>
      <c r="F1229" t="s">
        <v>7205</v>
      </c>
      <c r="G1229" t="s">
        <v>6627</v>
      </c>
      <c r="H1229" t="s">
        <v>8368</v>
      </c>
      <c r="I1229" t="s">
        <v>6408</v>
      </c>
    </row>
    <row r="1230" spans="1:9">
      <c r="A1230" t="s">
        <v>6625</v>
      </c>
      <c r="B1230" t="s">
        <v>7792</v>
      </c>
      <c r="C1230" t="s">
        <v>9960</v>
      </c>
      <c r="D1230">
        <v>590032199</v>
      </c>
      <c r="E1230">
        <v>590024469</v>
      </c>
      <c r="F1230" t="s">
        <v>7205</v>
      </c>
      <c r="G1230" t="s">
        <v>6627</v>
      </c>
      <c r="H1230" t="s">
        <v>8368</v>
      </c>
      <c r="I1230" t="s">
        <v>6408</v>
      </c>
    </row>
    <row r="1231" spans="1:9">
      <c r="A1231" t="s">
        <v>6625</v>
      </c>
      <c r="B1231" t="s">
        <v>7794</v>
      </c>
      <c r="C1231" t="s">
        <v>9961</v>
      </c>
      <c r="D1231">
        <v>590043469</v>
      </c>
      <c r="E1231">
        <v>590024469</v>
      </c>
      <c r="F1231" t="s">
        <v>7205</v>
      </c>
      <c r="G1231" t="s">
        <v>6627</v>
      </c>
      <c r="H1231" t="s">
        <v>8368</v>
      </c>
      <c r="I1231" t="s">
        <v>6408</v>
      </c>
    </row>
    <row r="1232" spans="1:9">
      <c r="A1232" t="s">
        <v>6625</v>
      </c>
      <c r="B1232" t="s">
        <v>7848</v>
      </c>
      <c r="C1232" t="s">
        <v>9962</v>
      </c>
      <c r="D1232">
        <v>620010348</v>
      </c>
      <c r="E1232">
        <v>590024469</v>
      </c>
      <c r="F1232" t="s">
        <v>7205</v>
      </c>
      <c r="G1232" t="s">
        <v>6627</v>
      </c>
      <c r="H1232" t="s">
        <v>8368</v>
      </c>
      <c r="I1232" t="s">
        <v>6408</v>
      </c>
    </row>
    <row r="1233" spans="1:9">
      <c r="A1233" t="s">
        <v>6625</v>
      </c>
      <c r="B1233" t="s">
        <v>7787</v>
      </c>
      <c r="C1233" t="s">
        <v>9921</v>
      </c>
      <c r="D1233">
        <v>590000188</v>
      </c>
      <c r="E1233">
        <v>590780334</v>
      </c>
      <c r="F1233" t="s">
        <v>9346</v>
      </c>
      <c r="G1233" t="s">
        <v>6772</v>
      </c>
      <c r="H1233" t="s">
        <v>8370</v>
      </c>
      <c r="I1233" t="s">
        <v>6408</v>
      </c>
    </row>
    <row r="1234" spans="1:9">
      <c r="A1234" t="s">
        <v>6625</v>
      </c>
      <c r="B1234" t="s">
        <v>512</v>
      </c>
      <c r="C1234" t="s">
        <v>9914</v>
      </c>
      <c r="D1234">
        <v>20010310</v>
      </c>
      <c r="E1234">
        <v>750719361</v>
      </c>
      <c r="F1234" t="s">
        <v>7205</v>
      </c>
      <c r="G1234" t="s">
        <v>7086</v>
      </c>
      <c r="H1234" t="s">
        <v>8367</v>
      </c>
      <c r="I1234" t="s">
        <v>6408</v>
      </c>
    </row>
    <row r="1235" spans="1:9">
      <c r="A1235" t="s">
        <v>6625</v>
      </c>
      <c r="B1235" t="s">
        <v>5747</v>
      </c>
      <c r="C1235" t="s">
        <v>9919</v>
      </c>
      <c r="D1235">
        <v>800013179</v>
      </c>
      <c r="E1235">
        <v>800013138</v>
      </c>
      <c r="F1235" t="s">
        <v>7207</v>
      </c>
      <c r="G1235" t="s">
        <v>7086</v>
      </c>
      <c r="H1235" t="s">
        <v>6639</v>
      </c>
      <c r="I1235" t="s">
        <v>6408</v>
      </c>
    </row>
    <row r="1236" spans="1:9">
      <c r="A1236" t="s">
        <v>6625</v>
      </c>
      <c r="B1236" t="s">
        <v>4070</v>
      </c>
      <c r="C1236" t="s">
        <v>9963</v>
      </c>
      <c r="D1236">
        <v>600100283</v>
      </c>
      <c r="E1236">
        <v>750710428</v>
      </c>
      <c r="F1236" t="s">
        <v>7205</v>
      </c>
      <c r="G1236" t="s">
        <v>6599</v>
      </c>
      <c r="H1236" t="s">
        <v>8367</v>
      </c>
      <c r="I1236" t="s">
        <v>6408</v>
      </c>
    </row>
    <row r="1237" spans="1:9">
      <c r="A1237" t="s">
        <v>6625</v>
      </c>
      <c r="B1237" t="s">
        <v>5027</v>
      </c>
      <c r="C1237" t="s">
        <v>9906</v>
      </c>
      <c r="D1237">
        <v>590813069</v>
      </c>
      <c r="E1237">
        <v>590005245</v>
      </c>
      <c r="F1237" t="s">
        <v>7207</v>
      </c>
      <c r="G1237" t="s">
        <v>7086</v>
      </c>
      <c r="H1237" t="s">
        <v>6639</v>
      </c>
      <c r="I1237" t="s">
        <v>6408</v>
      </c>
    </row>
    <row r="1238" spans="1:9">
      <c r="A1238" t="s">
        <v>6625</v>
      </c>
      <c r="B1238" t="s">
        <v>7857</v>
      </c>
      <c r="C1238" t="s">
        <v>9913</v>
      </c>
      <c r="D1238">
        <v>620100495</v>
      </c>
      <c r="E1238">
        <v>620000133</v>
      </c>
      <c r="F1238" t="s">
        <v>7207</v>
      </c>
      <c r="G1238" t="s">
        <v>7086</v>
      </c>
      <c r="H1238" t="s">
        <v>6639</v>
      </c>
      <c r="I1238" t="s">
        <v>6408</v>
      </c>
    </row>
    <row r="1239" spans="1:9">
      <c r="A1239" t="s">
        <v>6625</v>
      </c>
      <c r="B1239" t="s">
        <v>8138</v>
      </c>
      <c r="C1239" t="s">
        <v>9904</v>
      </c>
      <c r="D1239">
        <v>800009466</v>
      </c>
      <c r="E1239">
        <v>800002982</v>
      </c>
      <c r="F1239" t="s">
        <v>7207</v>
      </c>
      <c r="G1239" t="s">
        <v>7086</v>
      </c>
      <c r="H1239" t="s">
        <v>6639</v>
      </c>
      <c r="I1239" t="s">
        <v>6408</v>
      </c>
    </row>
    <row r="1240" spans="1:9">
      <c r="A1240" t="s">
        <v>6625</v>
      </c>
      <c r="B1240" t="s">
        <v>5064</v>
      </c>
      <c r="C1240" t="s">
        <v>9905</v>
      </c>
      <c r="D1240">
        <v>800000150</v>
      </c>
      <c r="E1240">
        <v>800002982</v>
      </c>
      <c r="F1240" t="s">
        <v>7207</v>
      </c>
      <c r="G1240" t="s">
        <v>7086</v>
      </c>
      <c r="H1240" t="s">
        <v>6639</v>
      </c>
      <c r="I1240" t="s">
        <v>6408</v>
      </c>
    </row>
    <row r="1241" spans="1:9">
      <c r="A1241" t="s">
        <v>6625</v>
      </c>
      <c r="B1241" t="s">
        <v>7852</v>
      </c>
      <c r="C1241" t="s">
        <v>9964</v>
      </c>
      <c r="D1241">
        <v>620024208</v>
      </c>
      <c r="E1241">
        <v>620002352</v>
      </c>
      <c r="F1241" t="s">
        <v>7207</v>
      </c>
      <c r="G1241" t="s">
        <v>6599</v>
      </c>
      <c r="H1241" t="s">
        <v>6639</v>
      </c>
      <c r="I1241" t="s">
        <v>6408</v>
      </c>
    </row>
    <row r="1242" spans="1:9">
      <c r="A1242" t="s">
        <v>6625</v>
      </c>
      <c r="B1242" t="s">
        <v>7811</v>
      </c>
      <c r="C1242" t="s">
        <v>9965</v>
      </c>
      <c r="D1242">
        <v>590784484</v>
      </c>
      <c r="E1242">
        <v>590001467</v>
      </c>
      <c r="F1242" t="s">
        <v>7207</v>
      </c>
      <c r="G1242" t="s">
        <v>6599</v>
      </c>
      <c r="H1242" t="s">
        <v>6639</v>
      </c>
      <c r="I1242" t="s">
        <v>6408</v>
      </c>
    </row>
    <row r="1243" spans="1:9">
      <c r="A1243" t="s">
        <v>6625</v>
      </c>
      <c r="B1243" t="s">
        <v>7830</v>
      </c>
      <c r="C1243" t="s">
        <v>9966</v>
      </c>
      <c r="D1243">
        <v>600010862</v>
      </c>
      <c r="E1243">
        <v>600010854</v>
      </c>
      <c r="F1243" t="s">
        <v>7207</v>
      </c>
      <c r="G1243" t="s">
        <v>9508</v>
      </c>
      <c r="H1243" t="s">
        <v>8434</v>
      </c>
      <c r="I1243" t="s">
        <v>6408</v>
      </c>
    </row>
    <row r="1244" spans="1:9">
      <c r="A1244" t="s">
        <v>6625</v>
      </c>
      <c r="B1244" t="s">
        <v>7832</v>
      </c>
      <c r="C1244" t="s">
        <v>9967</v>
      </c>
      <c r="D1244">
        <v>600100168</v>
      </c>
      <c r="E1244">
        <v>600106629</v>
      </c>
      <c r="F1244" t="s">
        <v>7205</v>
      </c>
      <c r="G1244" t="s">
        <v>9508</v>
      </c>
      <c r="H1244" t="s">
        <v>8367</v>
      </c>
      <c r="I1244" t="s">
        <v>6408</v>
      </c>
    </row>
    <row r="1245" spans="1:9">
      <c r="A1245" t="s">
        <v>6625</v>
      </c>
      <c r="B1245" t="s">
        <v>5635</v>
      </c>
      <c r="C1245" t="s">
        <v>9968</v>
      </c>
      <c r="D1245">
        <v>590016408</v>
      </c>
      <c r="E1245">
        <v>590016358</v>
      </c>
      <c r="F1245" t="s">
        <v>7207</v>
      </c>
      <c r="G1245" t="s">
        <v>6627</v>
      </c>
      <c r="H1245" t="s">
        <v>6639</v>
      </c>
      <c r="I1245" t="s">
        <v>6408</v>
      </c>
    </row>
    <row r="1246" spans="1:9">
      <c r="A1246" t="s">
        <v>6625</v>
      </c>
      <c r="B1246" t="s">
        <v>5637</v>
      </c>
      <c r="C1246" t="s">
        <v>9969</v>
      </c>
      <c r="D1246">
        <v>590056479</v>
      </c>
      <c r="E1246">
        <v>590062238</v>
      </c>
      <c r="F1246" t="s">
        <v>7207</v>
      </c>
      <c r="G1246" t="s">
        <v>6627</v>
      </c>
      <c r="H1246" t="s">
        <v>6639</v>
      </c>
      <c r="I1246" t="s">
        <v>6408</v>
      </c>
    </row>
    <row r="1247" spans="1:9">
      <c r="A1247" t="s">
        <v>6625</v>
      </c>
      <c r="B1247" t="s">
        <v>5640</v>
      </c>
      <c r="C1247" t="s">
        <v>9970</v>
      </c>
      <c r="D1247">
        <v>620030726</v>
      </c>
      <c r="E1247">
        <v>620030718</v>
      </c>
      <c r="F1247" t="s">
        <v>7207</v>
      </c>
      <c r="G1247" t="s">
        <v>6627</v>
      </c>
      <c r="H1247" t="s">
        <v>6639</v>
      </c>
      <c r="I1247" t="s">
        <v>6408</v>
      </c>
    </row>
    <row r="1248" spans="1:9">
      <c r="A1248" t="s">
        <v>6625</v>
      </c>
      <c r="B1248" t="s">
        <v>8139</v>
      </c>
      <c r="C1248" t="s">
        <v>9971</v>
      </c>
      <c r="D1248">
        <v>800018228</v>
      </c>
      <c r="E1248">
        <v>800018210</v>
      </c>
      <c r="F1248" t="s">
        <v>7207</v>
      </c>
      <c r="G1248" t="s">
        <v>6627</v>
      </c>
      <c r="H1248" t="s">
        <v>6639</v>
      </c>
      <c r="I1248" t="s">
        <v>6408</v>
      </c>
    </row>
    <row r="1249" spans="1:9">
      <c r="A1249" t="s">
        <v>6625</v>
      </c>
      <c r="B1249" t="s">
        <v>5639</v>
      </c>
      <c r="C1249" t="s">
        <v>9972</v>
      </c>
      <c r="D1249">
        <v>620025387</v>
      </c>
      <c r="E1249">
        <v>620025361</v>
      </c>
      <c r="F1249" t="s">
        <v>7207</v>
      </c>
      <c r="G1249" t="s">
        <v>6627</v>
      </c>
      <c r="H1249" t="s">
        <v>6639</v>
      </c>
      <c r="I1249" t="s">
        <v>6408</v>
      </c>
    </row>
    <row r="1250" spans="1:9">
      <c r="A1250" t="s">
        <v>6625</v>
      </c>
      <c r="B1250" t="s">
        <v>4984</v>
      </c>
      <c r="C1250" t="s">
        <v>9973</v>
      </c>
      <c r="D1250">
        <v>620105940</v>
      </c>
      <c r="E1250">
        <v>620000950</v>
      </c>
      <c r="F1250" t="s">
        <v>7207</v>
      </c>
      <c r="G1250" t="s">
        <v>6599</v>
      </c>
      <c r="H1250" t="s">
        <v>6639</v>
      </c>
      <c r="I1250" t="s">
        <v>6408</v>
      </c>
    </row>
    <row r="1251" spans="1:9">
      <c r="A1251" t="s">
        <v>6625</v>
      </c>
      <c r="B1251" t="s">
        <v>7854</v>
      </c>
      <c r="C1251" t="s">
        <v>9944</v>
      </c>
      <c r="D1251">
        <v>620025346</v>
      </c>
      <c r="E1251">
        <v>620001834</v>
      </c>
      <c r="F1251" t="s">
        <v>7205</v>
      </c>
      <c r="G1251" t="s">
        <v>7086</v>
      </c>
      <c r="H1251" t="s">
        <v>8367</v>
      </c>
      <c r="I1251" t="s">
        <v>6408</v>
      </c>
    </row>
    <row r="1252" spans="1:9">
      <c r="A1252" t="s">
        <v>6625</v>
      </c>
      <c r="B1252" t="s">
        <v>7813</v>
      </c>
      <c r="C1252" t="s">
        <v>9974</v>
      </c>
      <c r="D1252">
        <v>590785374</v>
      </c>
      <c r="E1252">
        <v>620001834</v>
      </c>
      <c r="F1252" t="s">
        <v>7205</v>
      </c>
      <c r="G1252" t="s">
        <v>6599</v>
      </c>
      <c r="H1252" t="s">
        <v>8367</v>
      </c>
      <c r="I1252" t="s">
        <v>6408</v>
      </c>
    </row>
    <row r="1253" spans="1:9">
      <c r="A1253" t="s">
        <v>6625</v>
      </c>
      <c r="B1253" t="s">
        <v>7856</v>
      </c>
      <c r="C1253" t="s">
        <v>9975</v>
      </c>
      <c r="D1253">
        <v>620100347</v>
      </c>
      <c r="E1253">
        <v>590039863</v>
      </c>
      <c r="F1253" t="s">
        <v>7205</v>
      </c>
      <c r="G1253" t="s">
        <v>6627</v>
      </c>
      <c r="H1253" t="s">
        <v>8434</v>
      </c>
      <c r="I1253" t="s">
        <v>6408</v>
      </c>
    </row>
    <row r="1254" spans="1:9">
      <c r="A1254" t="s">
        <v>6625</v>
      </c>
      <c r="B1254" t="s">
        <v>7806</v>
      </c>
      <c r="C1254" t="s">
        <v>9976</v>
      </c>
      <c r="D1254">
        <v>590782181</v>
      </c>
      <c r="E1254">
        <v>590039863</v>
      </c>
      <c r="F1254" t="s">
        <v>7205</v>
      </c>
      <c r="G1254" t="s">
        <v>6627</v>
      </c>
      <c r="H1254" t="s">
        <v>8434</v>
      </c>
      <c r="I1254" t="s">
        <v>6408</v>
      </c>
    </row>
    <row r="1255" spans="1:9">
      <c r="A1255" t="s">
        <v>6625</v>
      </c>
      <c r="B1255" t="s">
        <v>7836</v>
      </c>
      <c r="C1255" t="s">
        <v>9977</v>
      </c>
      <c r="D1255">
        <v>600100796</v>
      </c>
      <c r="E1255">
        <v>750720609</v>
      </c>
      <c r="F1255" t="s">
        <v>7205</v>
      </c>
      <c r="G1255" t="s">
        <v>6627</v>
      </c>
      <c r="H1255" t="s">
        <v>8367</v>
      </c>
      <c r="I1255" t="s">
        <v>6408</v>
      </c>
    </row>
    <row r="1256" spans="1:9">
      <c r="A1256" t="s">
        <v>6625</v>
      </c>
      <c r="B1256" t="s">
        <v>7799</v>
      </c>
      <c r="C1256" t="s">
        <v>9978</v>
      </c>
      <c r="D1256">
        <v>590780094</v>
      </c>
      <c r="E1256">
        <v>590000055</v>
      </c>
      <c r="F1256" t="s">
        <v>7207</v>
      </c>
      <c r="G1256" t="s">
        <v>6599</v>
      </c>
      <c r="H1256" t="s">
        <v>6639</v>
      </c>
      <c r="I1256" t="s">
        <v>6408</v>
      </c>
    </row>
    <row r="1257" spans="1:9">
      <c r="A1257" t="s">
        <v>6625</v>
      </c>
      <c r="B1257" t="s">
        <v>7834</v>
      </c>
      <c r="C1257" t="s">
        <v>9979</v>
      </c>
      <c r="D1257">
        <v>600100671</v>
      </c>
      <c r="E1257">
        <v>750034589</v>
      </c>
      <c r="F1257" t="s">
        <v>7205</v>
      </c>
      <c r="G1257" t="s">
        <v>6627</v>
      </c>
      <c r="H1257" t="s">
        <v>8367</v>
      </c>
      <c r="I1257" t="s">
        <v>6408</v>
      </c>
    </row>
    <row r="1258" spans="1:9">
      <c r="A1258" t="s">
        <v>6625</v>
      </c>
      <c r="B1258" t="s">
        <v>7861</v>
      </c>
      <c r="C1258" t="s">
        <v>9980</v>
      </c>
      <c r="D1258">
        <v>620105973</v>
      </c>
      <c r="E1258">
        <v>590039863</v>
      </c>
      <c r="F1258" t="s">
        <v>7205</v>
      </c>
      <c r="G1258" t="s">
        <v>6627</v>
      </c>
      <c r="H1258" t="s">
        <v>8434</v>
      </c>
      <c r="I1258" t="s">
        <v>6408</v>
      </c>
    </row>
    <row r="1259" spans="1:9">
      <c r="A1259" t="s">
        <v>6625</v>
      </c>
      <c r="B1259" t="s">
        <v>7838</v>
      </c>
      <c r="C1259" t="s">
        <v>9981</v>
      </c>
      <c r="D1259">
        <v>600101679</v>
      </c>
      <c r="E1259">
        <v>590039863</v>
      </c>
      <c r="F1259" t="s">
        <v>7205</v>
      </c>
      <c r="G1259" t="s">
        <v>6627</v>
      </c>
      <c r="H1259" t="s">
        <v>8434</v>
      </c>
      <c r="I1259" t="s">
        <v>6408</v>
      </c>
    </row>
    <row r="1260" spans="1:9">
      <c r="A1260" t="s">
        <v>6625</v>
      </c>
      <c r="B1260" t="s">
        <v>3477</v>
      </c>
      <c r="C1260" t="s">
        <v>9982</v>
      </c>
      <c r="D1260">
        <v>600100309</v>
      </c>
      <c r="E1260">
        <v>750721334</v>
      </c>
      <c r="F1260" t="s">
        <v>7205</v>
      </c>
      <c r="G1260" t="s">
        <v>6627</v>
      </c>
      <c r="H1260" t="s">
        <v>8367</v>
      </c>
      <c r="I1260" t="s">
        <v>6408</v>
      </c>
    </row>
    <row r="1261" spans="1:9">
      <c r="A1261" t="s">
        <v>6615</v>
      </c>
      <c r="B1261" t="s">
        <v>7560</v>
      </c>
      <c r="C1261" t="s">
        <v>9983</v>
      </c>
      <c r="D1261">
        <v>950300301</v>
      </c>
      <c r="E1261">
        <v>950000562</v>
      </c>
      <c r="F1261" t="s">
        <v>7207</v>
      </c>
      <c r="G1261" t="s">
        <v>6599</v>
      </c>
      <c r="H1261" t="s">
        <v>6639</v>
      </c>
      <c r="I1261" t="s">
        <v>6408</v>
      </c>
    </row>
    <row r="1262" spans="1:9">
      <c r="A1262" t="s">
        <v>6615</v>
      </c>
      <c r="B1262" t="s">
        <v>8226</v>
      </c>
      <c r="C1262" t="s">
        <v>9984</v>
      </c>
      <c r="D1262">
        <v>910300300</v>
      </c>
      <c r="E1262">
        <v>910000538</v>
      </c>
      <c r="F1262" t="s">
        <v>7207</v>
      </c>
      <c r="G1262" t="s">
        <v>6682</v>
      </c>
      <c r="H1262" t="s">
        <v>6639</v>
      </c>
      <c r="I1262" t="s">
        <v>6408</v>
      </c>
    </row>
    <row r="1263" spans="1:9">
      <c r="A1263" t="s">
        <v>6615</v>
      </c>
      <c r="B1263" t="s">
        <v>9985</v>
      </c>
      <c r="C1263" t="s">
        <v>9986</v>
      </c>
      <c r="D1263">
        <v>780150017</v>
      </c>
      <c r="E1263">
        <v>750005068</v>
      </c>
      <c r="F1263" t="s">
        <v>7205</v>
      </c>
      <c r="G1263" t="s">
        <v>6803</v>
      </c>
      <c r="H1263" t="s">
        <v>8367</v>
      </c>
      <c r="I1263" t="s">
        <v>6408</v>
      </c>
    </row>
    <row r="1264" spans="1:9">
      <c r="A1264" t="s">
        <v>6615</v>
      </c>
      <c r="B1264" t="s">
        <v>8279</v>
      </c>
      <c r="C1264" t="s">
        <v>9988</v>
      </c>
      <c r="D1264">
        <v>930300264</v>
      </c>
      <c r="E1264">
        <v>930000492</v>
      </c>
      <c r="F1264" t="s">
        <v>7207</v>
      </c>
      <c r="G1264" t="s">
        <v>6682</v>
      </c>
      <c r="H1264" t="s">
        <v>6639</v>
      </c>
      <c r="I1264" t="s">
        <v>6408</v>
      </c>
    </row>
    <row r="1265" spans="1:9">
      <c r="A1265" t="s">
        <v>6615</v>
      </c>
      <c r="B1265" t="s">
        <v>8219</v>
      </c>
      <c r="C1265" t="s">
        <v>9989</v>
      </c>
      <c r="D1265">
        <v>910300045</v>
      </c>
      <c r="E1265">
        <v>910002419</v>
      </c>
      <c r="F1265" t="s">
        <v>7207</v>
      </c>
      <c r="G1265" t="s">
        <v>6599</v>
      </c>
      <c r="H1265" t="s">
        <v>6639</v>
      </c>
      <c r="I1265" t="s">
        <v>6408</v>
      </c>
    </row>
    <row r="1266" spans="1:9">
      <c r="A1266" t="s">
        <v>6615</v>
      </c>
      <c r="B1266" t="s">
        <v>5850</v>
      </c>
      <c r="C1266" t="s">
        <v>9990</v>
      </c>
      <c r="D1266">
        <v>750300857</v>
      </c>
      <c r="E1266">
        <v>750062218</v>
      </c>
      <c r="F1266" t="s">
        <v>7207</v>
      </c>
      <c r="G1266" t="s">
        <v>6715</v>
      </c>
      <c r="H1266" t="s">
        <v>6639</v>
      </c>
      <c r="I1266" t="s">
        <v>6408</v>
      </c>
    </row>
    <row r="1267" spans="1:9">
      <c r="A1267" t="s">
        <v>6615</v>
      </c>
      <c r="B1267" t="s">
        <v>5959</v>
      </c>
      <c r="C1267" t="s">
        <v>9991</v>
      </c>
      <c r="D1267">
        <v>930300025</v>
      </c>
      <c r="E1267">
        <v>930000393</v>
      </c>
      <c r="F1267" t="s">
        <v>7207</v>
      </c>
      <c r="G1267" t="s">
        <v>6604</v>
      </c>
      <c r="H1267" t="s">
        <v>6639</v>
      </c>
      <c r="I1267" t="s">
        <v>6408</v>
      </c>
    </row>
    <row r="1268" spans="1:9">
      <c r="A1268" t="s">
        <v>6615</v>
      </c>
      <c r="B1268" t="s">
        <v>3444</v>
      </c>
      <c r="C1268" t="s">
        <v>9992</v>
      </c>
      <c r="D1268">
        <v>780018727</v>
      </c>
      <c r="E1268">
        <v>780018719</v>
      </c>
      <c r="F1268" t="s">
        <v>7207</v>
      </c>
      <c r="G1268" t="s">
        <v>6715</v>
      </c>
      <c r="H1268" t="s">
        <v>6639</v>
      </c>
      <c r="I1268" t="s">
        <v>6408</v>
      </c>
    </row>
    <row r="1269" spans="1:9">
      <c r="A1269" t="s">
        <v>6615</v>
      </c>
      <c r="B1269" t="s">
        <v>8117</v>
      </c>
      <c r="C1269" t="s">
        <v>9987</v>
      </c>
      <c r="D1269">
        <v>780150017</v>
      </c>
      <c r="E1269">
        <v>750005068</v>
      </c>
      <c r="F1269" t="s">
        <v>7205</v>
      </c>
      <c r="G1269" t="s">
        <v>6599</v>
      </c>
      <c r="H1269" t="s">
        <v>8367</v>
      </c>
      <c r="I1269" t="s">
        <v>6408</v>
      </c>
    </row>
    <row r="1270" spans="1:9">
      <c r="A1270" t="s">
        <v>6615</v>
      </c>
      <c r="B1270" t="s">
        <v>8105</v>
      </c>
      <c r="C1270" t="s">
        <v>9993</v>
      </c>
      <c r="D1270">
        <v>770300259</v>
      </c>
      <c r="E1270">
        <v>770000347</v>
      </c>
      <c r="F1270" t="s">
        <v>7207</v>
      </c>
      <c r="G1270" t="s">
        <v>6627</v>
      </c>
      <c r="H1270" t="s">
        <v>6639</v>
      </c>
      <c r="I1270" t="s">
        <v>6408</v>
      </c>
    </row>
    <row r="1271" spans="1:9">
      <c r="A1271" t="s">
        <v>6615</v>
      </c>
      <c r="B1271" t="s">
        <v>8113</v>
      </c>
      <c r="C1271" t="s">
        <v>9994</v>
      </c>
      <c r="D1271">
        <v>780022760</v>
      </c>
      <c r="E1271">
        <v>310021258</v>
      </c>
      <c r="F1271" t="s">
        <v>7207</v>
      </c>
      <c r="G1271" t="s">
        <v>6599</v>
      </c>
      <c r="H1271" t="s">
        <v>6639</v>
      </c>
      <c r="I1271" t="s">
        <v>6408</v>
      </c>
    </row>
    <row r="1272" spans="1:9">
      <c r="A1272" t="s">
        <v>6615</v>
      </c>
      <c r="B1272" t="s">
        <v>8221</v>
      </c>
      <c r="C1272" t="s">
        <v>9995</v>
      </c>
      <c r="D1272">
        <v>910300151</v>
      </c>
      <c r="E1272">
        <v>310021308</v>
      </c>
      <c r="F1272" t="s">
        <v>7207</v>
      </c>
      <c r="G1272" t="s">
        <v>6599</v>
      </c>
      <c r="H1272" t="s">
        <v>6639</v>
      </c>
      <c r="I1272" t="s">
        <v>6408</v>
      </c>
    </row>
    <row r="1273" spans="1:9">
      <c r="A1273" t="s">
        <v>6615</v>
      </c>
      <c r="B1273" t="s">
        <v>8241</v>
      </c>
      <c r="C1273" t="s">
        <v>9996</v>
      </c>
      <c r="D1273">
        <v>920140019</v>
      </c>
      <c r="E1273">
        <v>750005068</v>
      </c>
      <c r="F1273" t="s">
        <v>7205</v>
      </c>
      <c r="G1273" t="s">
        <v>6599</v>
      </c>
      <c r="H1273" t="s">
        <v>8367</v>
      </c>
      <c r="I1273" t="s">
        <v>6408</v>
      </c>
    </row>
    <row r="1274" spans="1:9">
      <c r="A1274" t="s">
        <v>6615</v>
      </c>
      <c r="B1274" t="s">
        <v>8253</v>
      </c>
      <c r="C1274" t="s">
        <v>9997</v>
      </c>
      <c r="D1274">
        <v>920300464</v>
      </c>
      <c r="E1274">
        <v>910014919</v>
      </c>
      <c r="F1274" t="s">
        <v>7205</v>
      </c>
      <c r="G1274" t="s">
        <v>6594</v>
      </c>
      <c r="H1274" t="s">
        <v>8367</v>
      </c>
      <c r="I1274" t="s">
        <v>6408</v>
      </c>
    </row>
    <row r="1275" spans="1:9">
      <c r="A1275" t="s">
        <v>6615</v>
      </c>
      <c r="B1275" t="s">
        <v>8314</v>
      </c>
      <c r="C1275" t="s">
        <v>9998</v>
      </c>
      <c r="D1275">
        <v>950300244</v>
      </c>
      <c r="E1275">
        <v>950045468</v>
      </c>
      <c r="F1275" t="s">
        <v>7207</v>
      </c>
      <c r="G1275" t="s">
        <v>6715</v>
      </c>
      <c r="H1275" t="s">
        <v>6639</v>
      </c>
      <c r="I1275" t="s">
        <v>6408</v>
      </c>
    </row>
    <row r="1276" spans="1:9">
      <c r="A1276" t="s">
        <v>6615</v>
      </c>
      <c r="B1276" t="s">
        <v>3373</v>
      </c>
      <c r="C1276" t="s">
        <v>9999</v>
      </c>
      <c r="D1276">
        <v>750300741</v>
      </c>
      <c r="E1276">
        <v>750000861</v>
      </c>
      <c r="F1276" t="s">
        <v>7207</v>
      </c>
      <c r="G1276" t="s">
        <v>6715</v>
      </c>
      <c r="H1276" t="s">
        <v>6639</v>
      </c>
      <c r="I1276" t="s">
        <v>6408</v>
      </c>
    </row>
    <row r="1277" spans="1:9">
      <c r="A1277" t="s">
        <v>6615</v>
      </c>
      <c r="B1277" t="s">
        <v>8261</v>
      </c>
      <c r="C1277" t="s">
        <v>10000</v>
      </c>
      <c r="D1277">
        <v>920300936</v>
      </c>
      <c r="E1277">
        <v>920006848</v>
      </c>
      <c r="F1277" t="s">
        <v>7207</v>
      </c>
      <c r="G1277" t="s">
        <v>6715</v>
      </c>
      <c r="H1277" t="s">
        <v>6639</v>
      </c>
      <c r="I1277" t="s">
        <v>6408</v>
      </c>
    </row>
    <row r="1278" spans="1:9">
      <c r="A1278" t="s">
        <v>6615</v>
      </c>
      <c r="B1278" t="s">
        <v>4782</v>
      </c>
      <c r="C1278" t="s">
        <v>10001</v>
      </c>
      <c r="D1278">
        <v>770021251</v>
      </c>
      <c r="E1278">
        <v>440052041</v>
      </c>
      <c r="F1278" t="s">
        <v>7207</v>
      </c>
      <c r="G1278" t="s">
        <v>6599</v>
      </c>
      <c r="H1278" t="s">
        <v>8368</v>
      </c>
      <c r="I1278" t="s">
        <v>6408</v>
      </c>
    </row>
    <row r="1279" spans="1:9">
      <c r="A1279" t="s">
        <v>6615</v>
      </c>
      <c r="B1279" t="s">
        <v>8129</v>
      </c>
      <c r="C1279" t="s">
        <v>10002</v>
      </c>
      <c r="D1279">
        <v>780700027</v>
      </c>
      <c r="E1279">
        <v>780822193</v>
      </c>
      <c r="F1279" t="s">
        <v>7207</v>
      </c>
      <c r="G1279" t="s">
        <v>6599</v>
      </c>
      <c r="H1279" t="s">
        <v>6639</v>
      </c>
      <c r="I1279" t="s">
        <v>6408</v>
      </c>
    </row>
    <row r="1280" spans="1:9">
      <c r="A1280" t="s">
        <v>6615</v>
      </c>
      <c r="B1280" t="s">
        <v>8104</v>
      </c>
      <c r="C1280" t="s">
        <v>10003</v>
      </c>
      <c r="D1280">
        <v>770300218</v>
      </c>
      <c r="E1280">
        <v>440052041</v>
      </c>
      <c r="F1280" t="s">
        <v>7207</v>
      </c>
      <c r="G1280" t="s">
        <v>6599</v>
      </c>
      <c r="H1280" t="s">
        <v>10004</v>
      </c>
      <c r="I1280" t="s">
        <v>6408</v>
      </c>
    </row>
    <row r="1281" spans="1:9">
      <c r="A1281" t="s">
        <v>6615</v>
      </c>
      <c r="B1281" t="s">
        <v>8110</v>
      </c>
      <c r="C1281" t="s">
        <v>10005</v>
      </c>
      <c r="D1281">
        <v>770803989</v>
      </c>
      <c r="E1281">
        <v>770000925</v>
      </c>
      <c r="F1281" t="s">
        <v>7207</v>
      </c>
      <c r="G1281" t="s">
        <v>6627</v>
      </c>
      <c r="H1281" t="s">
        <v>6639</v>
      </c>
      <c r="I1281" t="s">
        <v>6408</v>
      </c>
    </row>
    <row r="1282" spans="1:9">
      <c r="A1282" t="s">
        <v>6615</v>
      </c>
      <c r="B1282" t="s">
        <v>8265</v>
      </c>
      <c r="C1282" t="s">
        <v>10006</v>
      </c>
      <c r="D1282">
        <v>920310059</v>
      </c>
      <c r="E1282">
        <v>920001104</v>
      </c>
      <c r="F1282" t="s">
        <v>7207</v>
      </c>
      <c r="G1282" t="s">
        <v>6599</v>
      </c>
      <c r="H1282" t="s">
        <v>6639</v>
      </c>
      <c r="I1282" t="s">
        <v>6408</v>
      </c>
    </row>
    <row r="1283" spans="1:9">
      <c r="A1283" t="s">
        <v>6615</v>
      </c>
      <c r="B1283" t="s">
        <v>8044</v>
      </c>
      <c r="C1283" t="s">
        <v>10007</v>
      </c>
      <c r="D1283">
        <v>750170102</v>
      </c>
      <c r="E1283">
        <v>750721391</v>
      </c>
      <c r="F1283" t="s">
        <v>7205</v>
      </c>
      <c r="G1283" t="s">
        <v>6714</v>
      </c>
      <c r="H1283" t="s">
        <v>8367</v>
      </c>
      <c r="I1283" t="s">
        <v>6408</v>
      </c>
    </row>
    <row r="1284" spans="1:9">
      <c r="A1284" t="s">
        <v>6615</v>
      </c>
      <c r="B1284" t="s">
        <v>8290</v>
      </c>
      <c r="C1284" t="s">
        <v>10008</v>
      </c>
      <c r="D1284">
        <v>940170137</v>
      </c>
      <c r="E1284">
        <v>750721391</v>
      </c>
      <c r="F1284" t="s">
        <v>7205</v>
      </c>
      <c r="G1284" t="s">
        <v>6599</v>
      </c>
      <c r="H1284" t="s">
        <v>8367</v>
      </c>
      <c r="I1284" t="s">
        <v>6408</v>
      </c>
    </row>
    <row r="1285" spans="1:9">
      <c r="A1285" t="s">
        <v>6615</v>
      </c>
      <c r="B1285" t="s">
        <v>8245</v>
      </c>
      <c r="C1285" t="s">
        <v>10009</v>
      </c>
      <c r="D1285">
        <v>920170081</v>
      </c>
      <c r="E1285">
        <v>750721391</v>
      </c>
      <c r="F1285" t="s">
        <v>7205</v>
      </c>
      <c r="G1285" t="s">
        <v>6714</v>
      </c>
      <c r="H1285" t="s">
        <v>8367</v>
      </c>
      <c r="I1285" t="s">
        <v>6408</v>
      </c>
    </row>
    <row r="1286" spans="1:9">
      <c r="A1286" t="s">
        <v>6615</v>
      </c>
      <c r="B1286" t="s">
        <v>8116</v>
      </c>
      <c r="C1286" t="s">
        <v>10010</v>
      </c>
      <c r="D1286">
        <v>780140075</v>
      </c>
      <c r="E1286">
        <v>750721391</v>
      </c>
      <c r="F1286" t="s">
        <v>7205</v>
      </c>
      <c r="G1286" t="s">
        <v>6714</v>
      </c>
      <c r="H1286" t="s">
        <v>8367</v>
      </c>
      <c r="I1286" t="s">
        <v>6408</v>
      </c>
    </row>
    <row r="1287" spans="1:9">
      <c r="A1287" t="s">
        <v>6615</v>
      </c>
      <c r="B1287" t="s">
        <v>8308</v>
      </c>
      <c r="C1287" t="s">
        <v>10011</v>
      </c>
      <c r="D1287">
        <v>950150011</v>
      </c>
      <c r="E1287">
        <v>950042994</v>
      </c>
      <c r="F1287" t="s">
        <v>7207</v>
      </c>
      <c r="G1287" t="s">
        <v>6599</v>
      </c>
      <c r="H1287" t="s">
        <v>6639</v>
      </c>
      <c r="I1287" t="s">
        <v>6408</v>
      </c>
    </row>
    <row r="1288" spans="1:9">
      <c r="A1288" t="s">
        <v>6615</v>
      </c>
      <c r="B1288" t="s">
        <v>8274</v>
      </c>
      <c r="C1288" t="s">
        <v>10012</v>
      </c>
      <c r="D1288">
        <v>930021001</v>
      </c>
      <c r="E1288">
        <v>440052041</v>
      </c>
      <c r="F1288" t="s">
        <v>7207</v>
      </c>
      <c r="G1288" t="s">
        <v>6599</v>
      </c>
      <c r="H1288" t="s">
        <v>6639</v>
      </c>
      <c r="I1288" t="s">
        <v>6408</v>
      </c>
    </row>
    <row r="1289" spans="1:9">
      <c r="A1289" t="s">
        <v>6615</v>
      </c>
      <c r="B1289" t="s">
        <v>8237</v>
      </c>
      <c r="C1289" t="s">
        <v>10013</v>
      </c>
      <c r="D1289">
        <v>920000650</v>
      </c>
      <c r="E1289">
        <v>920150059</v>
      </c>
      <c r="F1289" t="s">
        <v>7205</v>
      </c>
      <c r="G1289" t="s">
        <v>6607</v>
      </c>
      <c r="H1289" t="s">
        <v>8367</v>
      </c>
      <c r="I1289" t="s">
        <v>6408</v>
      </c>
    </row>
    <row r="1290" spans="1:9">
      <c r="A1290" t="s">
        <v>6615</v>
      </c>
      <c r="B1290" t="s">
        <v>8036</v>
      </c>
      <c r="C1290" t="s">
        <v>10014</v>
      </c>
      <c r="D1290">
        <v>750150104</v>
      </c>
      <c r="E1290">
        <v>750720476</v>
      </c>
      <c r="F1290" t="s">
        <v>7205</v>
      </c>
      <c r="G1290" t="s">
        <v>6655</v>
      </c>
      <c r="H1290" t="s">
        <v>8367</v>
      </c>
      <c r="I1290" t="s">
        <v>6408</v>
      </c>
    </row>
    <row r="1291" spans="1:9">
      <c r="A1291" t="s">
        <v>6615</v>
      </c>
      <c r="B1291" t="s">
        <v>351</v>
      </c>
      <c r="C1291" t="s">
        <v>10015</v>
      </c>
      <c r="D1291">
        <v>940000649</v>
      </c>
      <c r="E1291">
        <v>940150014</v>
      </c>
      <c r="F1291" t="s">
        <v>7207</v>
      </c>
      <c r="G1291" t="s">
        <v>6607</v>
      </c>
      <c r="H1291" t="s">
        <v>8367</v>
      </c>
      <c r="I1291" t="s">
        <v>6408</v>
      </c>
    </row>
    <row r="1292" spans="1:9">
      <c r="A1292" t="s">
        <v>6615</v>
      </c>
      <c r="B1292" t="s">
        <v>342</v>
      </c>
      <c r="C1292" t="s">
        <v>10016</v>
      </c>
      <c r="D1292">
        <v>910150028</v>
      </c>
      <c r="E1292">
        <v>750811184</v>
      </c>
      <c r="F1292" t="s">
        <v>7205</v>
      </c>
      <c r="G1292" t="s">
        <v>6594</v>
      </c>
      <c r="H1292" t="s">
        <v>8367</v>
      </c>
      <c r="I1292" t="s">
        <v>6408</v>
      </c>
    </row>
    <row r="1293" spans="1:9">
      <c r="A1293" t="s">
        <v>6615</v>
      </c>
      <c r="B1293" t="s">
        <v>8124</v>
      </c>
      <c r="C1293" t="s">
        <v>10017</v>
      </c>
      <c r="D1293">
        <v>780300414</v>
      </c>
      <c r="E1293">
        <v>780000675</v>
      </c>
      <c r="F1293" t="s">
        <v>7207</v>
      </c>
      <c r="G1293" t="s">
        <v>6715</v>
      </c>
      <c r="H1293" t="s">
        <v>6639</v>
      </c>
      <c r="I1293" t="s">
        <v>6408</v>
      </c>
    </row>
    <row r="1294" spans="1:9">
      <c r="A1294" t="s">
        <v>6615</v>
      </c>
      <c r="B1294" t="s">
        <v>5114</v>
      </c>
      <c r="C1294" t="s">
        <v>10018</v>
      </c>
      <c r="D1294">
        <v>780022737</v>
      </c>
      <c r="E1294">
        <v>780000675</v>
      </c>
      <c r="F1294" t="s">
        <v>7207</v>
      </c>
      <c r="G1294" t="s">
        <v>6715</v>
      </c>
      <c r="H1294" t="s">
        <v>6639</v>
      </c>
      <c r="I1294" t="s">
        <v>6408</v>
      </c>
    </row>
    <row r="1295" spans="1:9">
      <c r="A1295" t="s">
        <v>6615</v>
      </c>
      <c r="B1295" t="s">
        <v>8302</v>
      </c>
      <c r="C1295" t="s">
        <v>10019</v>
      </c>
      <c r="D1295">
        <v>940700040</v>
      </c>
      <c r="E1295">
        <v>570010181</v>
      </c>
      <c r="F1295" t="s">
        <v>7207</v>
      </c>
      <c r="G1295" t="s">
        <v>6599</v>
      </c>
      <c r="H1295" t="s">
        <v>8367</v>
      </c>
      <c r="I1295" t="s">
        <v>6408</v>
      </c>
    </row>
    <row r="1296" spans="1:9">
      <c r="A1296" t="s">
        <v>6615</v>
      </c>
      <c r="B1296" t="s">
        <v>8032</v>
      </c>
      <c r="C1296" t="s">
        <v>10020</v>
      </c>
      <c r="D1296">
        <v>750057028</v>
      </c>
      <c r="E1296">
        <v>750005068</v>
      </c>
      <c r="F1296" t="s">
        <v>7205</v>
      </c>
      <c r="G1296" t="s">
        <v>6599</v>
      </c>
      <c r="H1296" t="s">
        <v>8367</v>
      </c>
      <c r="I1296" t="s">
        <v>6408</v>
      </c>
    </row>
    <row r="1297" spans="1:9">
      <c r="A1297" t="s">
        <v>6615</v>
      </c>
      <c r="B1297" t="s">
        <v>4108</v>
      </c>
      <c r="C1297" t="s">
        <v>10021</v>
      </c>
      <c r="D1297">
        <v>750300097</v>
      </c>
      <c r="E1297">
        <v>750813305</v>
      </c>
      <c r="F1297" t="s">
        <v>7205</v>
      </c>
      <c r="G1297" t="s">
        <v>10022</v>
      </c>
      <c r="H1297" t="s">
        <v>8434</v>
      </c>
      <c r="I1297" t="s">
        <v>6408</v>
      </c>
    </row>
    <row r="1298" spans="1:9">
      <c r="A1298" t="s">
        <v>6615</v>
      </c>
      <c r="B1298" t="s">
        <v>8120</v>
      </c>
      <c r="C1298" t="s">
        <v>10023</v>
      </c>
      <c r="D1298">
        <v>780300109</v>
      </c>
      <c r="E1298">
        <v>780000519</v>
      </c>
      <c r="F1298" t="s">
        <v>7207</v>
      </c>
      <c r="G1298" t="s">
        <v>6599</v>
      </c>
      <c r="H1298" t="s">
        <v>6639</v>
      </c>
      <c r="I1298" t="s">
        <v>6408</v>
      </c>
    </row>
    <row r="1299" spans="1:9">
      <c r="A1299" t="s">
        <v>6615</v>
      </c>
      <c r="B1299" t="s">
        <v>8224</v>
      </c>
      <c r="C1299" t="s">
        <v>10024</v>
      </c>
      <c r="D1299">
        <v>910300235</v>
      </c>
      <c r="E1299">
        <v>310021282</v>
      </c>
      <c r="F1299" t="s">
        <v>7207</v>
      </c>
      <c r="G1299" t="s">
        <v>6599</v>
      </c>
      <c r="H1299" t="s">
        <v>6639</v>
      </c>
      <c r="I1299" t="s">
        <v>6408</v>
      </c>
    </row>
    <row r="1300" spans="1:9">
      <c r="A1300" t="s">
        <v>6615</v>
      </c>
      <c r="B1300" t="s">
        <v>5702</v>
      </c>
      <c r="C1300" t="s">
        <v>10025</v>
      </c>
      <c r="D1300">
        <v>750300493</v>
      </c>
      <c r="E1300">
        <v>750000796</v>
      </c>
      <c r="F1300" t="s">
        <v>7207</v>
      </c>
      <c r="G1300" t="s">
        <v>6599</v>
      </c>
      <c r="H1300" t="s">
        <v>6639</v>
      </c>
      <c r="I1300" t="s">
        <v>6408</v>
      </c>
    </row>
    <row r="1301" spans="1:9">
      <c r="A1301" t="s">
        <v>6615</v>
      </c>
      <c r="B1301" t="s">
        <v>8283</v>
      </c>
      <c r="C1301" t="s">
        <v>10026</v>
      </c>
      <c r="D1301">
        <v>930310016</v>
      </c>
      <c r="E1301">
        <v>440052041</v>
      </c>
      <c r="F1301" t="s">
        <v>7207</v>
      </c>
      <c r="G1301" t="s">
        <v>6599</v>
      </c>
      <c r="H1301" t="s">
        <v>6639</v>
      </c>
      <c r="I1301" t="s">
        <v>6408</v>
      </c>
    </row>
    <row r="1302" spans="1:9">
      <c r="A1302" t="s">
        <v>6615</v>
      </c>
      <c r="B1302" t="s">
        <v>8299</v>
      </c>
      <c r="C1302" t="s">
        <v>10027</v>
      </c>
      <c r="D1302">
        <v>940300577</v>
      </c>
      <c r="E1302">
        <v>310021266</v>
      </c>
      <c r="F1302" t="s">
        <v>7207</v>
      </c>
      <c r="G1302" t="s">
        <v>6599</v>
      </c>
      <c r="H1302" t="s">
        <v>6639</v>
      </c>
      <c r="I1302" t="s">
        <v>6408</v>
      </c>
    </row>
    <row r="1303" spans="1:9">
      <c r="A1303" t="s">
        <v>6615</v>
      </c>
      <c r="B1303" t="s">
        <v>8023</v>
      </c>
      <c r="C1303" t="s">
        <v>10028</v>
      </c>
      <c r="D1303">
        <v>750000507</v>
      </c>
      <c r="E1303">
        <v>750058844</v>
      </c>
      <c r="F1303" t="s">
        <v>7205</v>
      </c>
      <c r="G1303" t="s">
        <v>6627</v>
      </c>
      <c r="H1303" t="s">
        <v>8367</v>
      </c>
      <c r="I1303" t="s">
        <v>6408</v>
      </c>
    </row>
    <row r="1304" spans="1:9">
      <c r="A1304" t="s">
        <v>6615</v>
      </c>
      <c r="B1304" t="s">
        <v>8115</v>
      </c>
      <c r="C1304" t="s">
        <v>10029</v>
      </c>
      <c r="D1304">
        <v>780140042</v>
      </c>
      <c r="E1304">
        <v>780017455</v>
      </c>
      <c r="F1304" t="s">
        <v>7207</v>
      </c>
      <c r="G1304" t="s">
        <v>6599</v>
      </c>
      <c r="H1304" t="s">
        <v>6639</v>
      </c>
      <c r="I1304" t="s">
        <v>6408</v>
      </c>
    </row>
    <row r="1305" spans="1:9">
      <c r="A1305" t="s">
        <v>6615</v>
      </c>
      <c r="B1305" t="s">
        <v>8053</v>
      </c>
      <c r="C1305" t="s">
        <v>10030</v>
      </c>
      <c r="D1305">
        <v>750300667</v>
      </c>
      <c r="E1305">
        <v>750000838</v>
      </c>
      <c r="F1305" t="s">
        <v>7205</v>
      </c>
      <c r="G1305" t="s">
        <v>6715</v>
      </c>
      <c r="H1305" t="s">
        <v>6639</v>
      </c>
      <c r="I1305" t="s">
        <v>6408</v>
      </c>
    </row>
    <row r="1306" spans="1:9">
      <c r="A1306" t="s">
        <v>6615</v>
      </c>
      <c r="B1306" t="s">
        <v>8254</v>
      </c>
      <c r="C1306" t="s">
        <v>10031</v>
      </c>
      <c r="D1306">
        <v>920300563</v>
      </c>
      <c r="E1306">
        <v>920000932</v>
      </c>
      <c r="F1306" t="s">
        <v>7207</v>
      </c>
      <c r="G1306" t="s">
        <v>6599</v>
      </c>
      <c r="H1306" t="s">
        <v>6639</v>
      </c>
      <c r="I1306" t="s">
        <v>6408</v>
      </c>
    </row>
    <row r="1307" spans="1:9">
      <c r="A1307" t="s">
        <v>6615</v>
      </c>
      <c r="B1307" t="s">
        <v>8264</v>
      </c>
      <c r="C1307" t="s">
        <v>10032</v>
      </c>
      <c r="D1307">
        <v>920310026</v>
      </c>
      <c r="E1307">
        <v>920001070</v>
      </c>
      <c r="F1307" t="s">
        <v>7207</v>
      </c>
      <c r="G1307" t="s">
        <v>6599</v>
      </c>
      <c r="H1307" t="s">
        <v>6639</v>
      </c>
      <c r="I1307" t="s">
        <v>6408</v>
      </c>
    </row>
    <row r="1308" spans="1:9">
      <c r="A1308" t="s">
        <v>6615</v>
      </c>
      <c r="B1308" t="s">
        <v>8229</v>
      </c>
      <c r="C1308" t="s">
        <v>10033</v>
      </c>
      <c r="D1308">
        <v>910310028</v>
      </c>
      <c r="E1308">
        <v>920030269</v>
      </c>
      <c r="F1308" t="s">
        <v>7207</v>
      </c>
      <c r="G1308" t="s">
        <v>6627</v>
      </c>
      <c r="H1308" t="s">
        <v>6639</v>
      </c>
      <c r="I1308" t="s">
        <v>6408</v>
      </c>
    </row>
    <row r="1309" spans="1:9">
      <c r="A1309" t="s">
        <v>6615</v>
      </c>
      <c r="B1309" t="s">
        <v>8051</v>
      </c>
      <c r="C1309" t="s">
        <v>10034</v>
      </c>
      <c r="D1309">
        <v>750300139</v>
      </c>
      <c r="E1309">
        <v>750000655</v>
      </c>
      <c r="F1309" t="s">
        <v>7207</v>
      </c>
      <c r="G1309" t="s">
        <v>6715</v>
      </c>
      <c r="H1309" t="s">
        <v>6639</v>
      </c>
      <c r="I1309" t="s">
        <v>6408</v>
      </c>
    </row>
    <row r="1310" spans="1:9">
      <c r="A1310" t="s">
        <v>6615</v>
      </c>
      <c r="B1310" t="s">
        <v>8235</v>
      </c>
      <c r="C1310" t="s">
        <v>10035</v>
      </c>
      <c r="D1310">
        <v>920000635</v>
      </c>
      <c r="E1310">
        <v>920150026</v>
      </c>
      <c r="F1310" t="s">
        <v>7205</v>
      </c>
      <c r="G1310" t="s">
        <v>6691</v>
      </c>
      <c r="H1310" t="s">
        <v>8367</v>
      </c>
      <c r="I1310" t="s">
        <v>6408</v>
      </c>
    </row>
    <row r="1311" spans="1:9">
      <c r="A1311" t="s">
        <v>6615</v>
      </c>
      <c r="B1311" t="s">
        <v>5662</v>
      </c>
      <c r="C1311" t="s">
        <v>10036</v>
      </c>
      <c r="D1311">
        <v>770016467</v>
      </c>
      <c r="E1311">
        <v>920030269</v>
      </c>
      <c r="F1311" t="s">
        <v>7207</v>
      </c>
      <c r="G1311" t="s">
        <v>6627</v>
      </c>
      <c r="H1311" t="s">
        <v>6639</v>
      </c>
      <c r="I1311" t="s">
        <v>6408</v>
      </c>
    </row>
    <row r="1312" spans="1:9">
      <c r="A1312" t="s">
        <v>6615</v>
      </c>
      <c r="B1312" t="s">
        <v>8039</v>
      </c>
      <c r="C1312" t="s">
        <v>10037</v>
      </c>
      <c r="D1312">
        <v>750150237</v>
      </c>
      <c r="E1312">
        <v>750006728</v>
      </c>
      <c r="F1312" t="s">
        <v>7205</v>
      </c>
      <c r="G1312" t="s">
        <v>6648</v>
      </c>
      <c r="H1312" t="s">
        <v>8367</v>
      </c>
      <c r="I1312" t="s">
        <v>6408</v>
      </c>
    </row>
    <row r="1313" spans="1:9">
      <c r="A1313" t="s">
        <v>6615</v>
      </c>
      <c r="B1313" t="s">
        <v>8040</v>
      </c>
      <c r="C1313" t="s">
        <v>10038</v>
      </c>
      <c r="D1313">
        <v>750150260</v>
      </c>
      <c r="E1313">
        <v>750006728</v>
      </c>
      <c r="F1313" t="s">
        <v>7205</v>
      </c>
      <c r="G1313" t="s">
        <v>6658</v>
      </c>
      <c r="H1313" t="s">
        <v>8367</v>
      </c>
      <c r="I1313" t="s">
        <v>6408</v>
      </c>
    </row>
    <row r="1314" spans="1:9">
      <c r="A1314" t="s">
        <v>6615</v>
      </c>
      <c r="B1314" t="s">
        <v>8298</v>
      </c>
      <c r="C1314" t="s">
        <v>10039</v>
      </c>
      <c r="D1314">
        <v>940300569</v>
      </c>
      <c r="E1314">
        <v>940000912</v>
      </c>
      <c r="F1314" t="s">
        <v>7207</v>
      </c>
      <c r="G1314" t="s">
        <v>6658</v>
      </c>
      <c r="H1314" t="s">
        <v>6639</v>
      </c>
      <c r="I1314" t="s">
        <v>6408</v>
      </c>
    </row>
    <row r="1315" spans="1:9">
      <c r="A1315" t="s">
        <v>6615</v>
      </c>
      <c r="B1315" t="s">
        <v>8227</v>
      </c>
      <c r="C1315" t="s">
        <v>10040</v>
      </c>
      <c r="D1315">
        <v>910300326</v>
      </c>
      <c r="E1315">
        <v>910000553</v>
      </c>
      <c r="F1315" t="s">
        <v>7207</v>
      </c>
      <c r="G1315" t="s">
        <v>6599</v>
      </c>
      <c r="H1315" t="s">
        <v>6639</v>
      </c>
      <c r="I1315" t="s">
        <v>6408</v>
      </c>
    </row>
    <row r="1316" spans="1:9">
      <c r="A1316" t="s">
        <v>6615</v>
      </c>
      <c r="B1316" t="s">
        <v>8297</v>
      </c>
      <c r="C1316" t="s">
        <v>10041</v>
      </c>
      <c r="D1316">
        <v>940300551</v>
      </c>
      <c r="E1316">
        <v>940000912</v>
      </c>
      <c r="F1316" t="s">
        <v>7207</v>
      </c>
      <c r="G1316" t="s">
        <v>6658</v>
      </c>
      <c r="H1316" t="s">
        <v>6639</v>
      </c>
      <c r="I1316" t="s">
        <v>6408</v>
      </c>
    </row>
    <row r="1317" spans="1:9">
      <c r="A1317" t="s">
        <v>6615</v>
      </c>
      <c r="B1317" t="s">
        <v>5875</v>
      </c>
      <c r="C1317" t="s">
        <v>10042</v>
      </c>
      <c r="D1317">
        <v>750300154</v>
      </c>
      <c r="E1317">
        <v>750065971</v>
      </c>
      <c r="F1317" t="s">
        <v>7207</v>
      </c>
      <c r="G1317" t="s">
        <v>6715</v>
      </c>
      <c r="H1317" t="s">
        <v>6639</v>
      </c>
      <c r="I1317" t="s">
        <v>6408</v>
      </c>
    </row>
    <row r="1318" spans="1:9">
      <c r="A1318" t="s">
        <v>6615</v>
      </c>
      <c r="B1318" t="s">
        <v>8250</v>
      </c>
      <c r="C1318" t="s">
        <v>10043</v>
      </c>
      <c r="D1318">
        <v>920300266</v>
      </c>
      <c r="E1318">
        <v>920000940</v>
      </c>
      <c r="F1318" t="s">
        <v>7207</v>
      </c>
      <c r="G1318" t="s">
        <v>6599</v>
      </c>
      <c r="H1318" t="s">
        <v>6639</v>
      </c>
      <c r="I1318" t="s">
        <v>6408</v>
      </c>
    </row>
    <row r="1319" spans="1:9">
      <c r="A1319" t="s">
        <v>6615</v>
      </c>
      <c r="B1319" t="s">
        <v>8255</v>
      </c>
      <c r="C1319" t="s">
        <v>10044</v>
      </c>
      <c r="D1319">
        <v>920300597</v>
      </c>
      <c r="E1319">
        <v>920000940</v>
      </c>
      <c r="F1319" t="s">
        <v>7207</v>
      </c>
      <c r="G1319" t="s">
        <v>6715</v>
      </c>
      <c r="H1319" t="s">
        <v>6639</v>
      </c>
      <c r="I1319" t="s">
        <v>6408</v>
      </c>
    </row>
    <row r="1320" spans="1:9">
      <c r="A1320" t="s">
        <v>6615</v>
      </c>
      <c r="B1320" t="s">
        <v>5683</v>
      </c>
      <c r="C1320" t="s">
        <v>10045</v>
      </c>
      <c r="D1320">
        <v>920300886</v>
      </c>
      <c r="E1320">
        <v>920030269</v>
      </c>
      <c r="F1320" t="s">
        <v>7207</v>
      </c>
      <c r="G1320" t="s">
        <v>6627</v>
      </c>
      <c r="H1320" t="s">
        <v>6639</v>
      </c>
      <c r="I1320" t="s">
        <v>6408</v>
      </c>
    </row>
    <row r="1321" spans="1:9">
      <c r="A1321" t="s">
        <v>6615</v>
      </c>
      <c r="B1321" t="s">
        <v>5680</v>
      </c>
      <c r="C1321" t="s">
        <v>10046</v>
      </c>
      <c r="D1321">
        <v>920005238</v>
      </c>
      <c r="E1321">
        <v>920030269</v>
      </c>
      <c r="F1321" t="s">
        <v>7207</v>
      </c>
      <c r="G1321" t="s">
        <v>6627</v>
      </c>
      <c r="H1321" t="s">
        <v>6639</v>
      </c>
      <c r="I1321" t="s">
        <v>6408</v>
      </c>
    </row>
    <row r="1322" spans="1:9">
      <c r="A1322" t="s">
        <v>6615</v>
      </c>
      <c r="B1322" t="s">
        <v>8242</v>
      </c>
      <c r="C1322" t="s">
        <v>10047</v>
      </c>
      <c r="D1322">
        <v>920140027</v>
      </c>
      <c r="E1322">
        <v>750720575</v>
      </c>
      <c r="F1322" t="s">
        <v>7205</v>
      </c>
      <c r="G1322" t="s">
        <v>6627</v>
      </c>
      <c r="H1322" t="s">
        <v>8367</v>
      </c>
      <c r="I1322" t="s">
        <v>6408</v>
      </c>
    </row>
    <row r="1323" spans="1:9">
      <c r="A1323" t="s">
        <v>6615</v>
      </c>
      <c r="B1323" t="s">
        <v>8266</v>
      </c>
      <c r="C1323" t="s">
        <v>10048</v>
      </c>
      <c r="D1323">
        <v>930006648</v>
      </c>
      <c r="E1323">
        <v>750721235</v>
      </c>
      <c r="F1323" t="s">
        <v>7205</v>
      </c>
      <c r="G1323" t="s">
        <v>6599</v>
      </c>
      <c r="H1323" t="s">
        <v>8367</v>
      </c>
      <c r="I1323" t="s">
        <v>6408</v>
      </c>
    </row>
    <row r="1324" spans="1:9">
      <c r="A1324" t="s">
        <v>6615</v>
      </c>
      <c r="B1324" t="s">
        <v>8064</v>
      </c>
      <c r="C1324" t="s">
        <v>10049</v>
      </c>
      <c r="D1324" t="s">
        <v>6598</v>
      </c>
      <c r="E1324">
        <v>750720914</v>
      </c>
      <c r="F1324" t="s">
        <v>7205</v>
      </c>
      <c r="G1324" t="s">
        <v>6627</v>
      </c>
      <c r="H1324" t="s">
        <v>8367</v>
      </c>
      <c r="I1324" t="s">
        <v>6408</v>
      </c>
    </row>
    <row r="1325" spans="1:9">
      <c r="A1325" t="s">
        <v>6615</v>
      </c>
      <c r="B1325" t="s">
        <v>8228</v>
      </c>
      <c r="C1325" t="s">
        <v>10050</v>
      </c>
      <c r="D1325">
        <v>910300359</v>
      </c>
      <c r="E1325">
        <v>910000587</v>
      </c>
      <c r="F1325" t="s">
        <v>7207</v>
      </c>
      <c r="G1325" t="s">
        <v>6715</v>
      </c>
      <c r="H1325" t="s">
        <v>6639</v>
      </c>
      <c r="I1325" t="s">
        <v>6408</v>
      </c>
    </row>
    <row r="1326" spans="1:9">
      <c r="A1326" t="s">
        <v>6615</v>
      </c>
      <c r="B1326" t="s">
        <v>8284</v>
      </c>
      <c r="C1326" t="s">
        <v>10051</v>
      </c>
      <c r="D1326">
        <v>930500012</v>
      </c>
      <c r="E1326">
        <v>750720534</v>
      </c>
      <c r="F1326" t="s">
        <v>7205</v>
      </c>
      <c r="G1326" t="s">
        <v>6599</v>
      </c>
      <c r="H1326" t="s">
        <v>8367</v>
      </c>
      <c r="I1326" t="s">
        <v>6408</v>
      </c>
    </row>
    <row r="1327" spans="1:9">
      <c r="A1327" t="s">
        <v>6615</v>
      </c>
      <c r="B1327" t="s">
        <v>8038</v>
      </c>
      <c r="C1327" t="s">
        <v>10052</v>
      </c>
      <c r="D1327">
        <v>750150187</v>
      </c>
      <c r="E1327">
        <v>750000143</v>
      </c>
      <c r="F1327" t="s">
        <v>7205</v>
      </c>
      <c r="G1327" t="s">
        <v>6627</v>
      </c>
      <c r="H1327" t="s">
        <v>8367</v>
      </c>
      <c r="I1327" t="s">
        <v>6408</v>
      </c>
    </row>
    <row r="1328" spans="1:9">
      <c r="A1328" t="s">
        <v>6615</v>
      </c>
      <c r="B1328" t="s">
        <v>5713</v>
      </c>
      <c r="C1328" t="s">
        <v>10053</v>
      </c>
      <c r="D1328">
        <v>940300502</v>
      </c>
      <c r="E1328">
        <v>940000904</v>
      </c>
      <c r="F1328" t="s">
        <v>7207</v>
      </c>
      <c r="G1328" t="s">
        <v>6599</v>
      </c>
      <c r="H1328" t="s">
        <v>6639</v>
      </c>
      <c r="I1328" t="s">
        <v>6408</v>
      </c>
    </row>
    <row r="1329" spans="1:9">
      <c r="A1329" t="s">
        <v>6615</v>
      </c>
      <c r="B1329" t="s">
        <v>8121</v>
      </c>
      <c r="C1329" t="s">
        <v>10054</v>
      </c>
      <c r="D1329">
        <v>780300125</v>
      </c>
      <c r="E1329">
        <v>780000535</v>
      </c>
      <c r="F1329" t="s">
        <v>7207</v>
      </c>
      <c r="G1329" t="s">
        <v>6715</v>
      </c>
      <c r="H1329" t="s">
        <v>6639</v>
      </c>
      <c r="I1329" t="s">
        <v>6408</v>
      </c>
    </row>
    <row r="1330" spans="1:9">
      <c r="A1330" t="s">
        <v>6615</v>
      </c>
      <c r="B1330" t="s">
        <v>5473</v>
      </c>
      <c r="C1330" t="s">
        <v>10055</v>
      </c>
      <c r="D1330">
        <v>750300550</v>
      </c>
      <c r="E1330">
        <v>750000812</v>
      </c>
      <c r="F1330" t="s">
        <v>7207</v>
      </c>
      <c r="G1330" t="s">
        <v>6715</v>
      </c>
      <c r="H1330" t="s">
        <v>6639</v>
      </c>
      <c r="I1330" t="s">
        <v>6408</v>
      </c>
    </row>
    <row r="1331" spans="1:9">
      <c r="A1331" t="s">
        <v>6615</v>
      </c>
      <c r="B1331" t="s">
        <v>8118</v>
      </c>
      <c r="C1331" t="s">
        <v>10056</v>
      </c>
      <c r="D1331">
        <v>780150066</v>
      </c>
      <c r="E1331">
        <v>780808614</v>
      </c>
      <c r="F1331" t="s">
        <v>7205</v>
      </c>
      <c r="G1331" t="s">
        <v>6594</v>
      </c>
      <c r="H1331" t="s">
        <v>8367</v>
      </c>
      <c r="I1331" t="s">
        <v>6408</v>
      </c>
    </row>
    <row r="1332" spans="1:9">
      <c r="A1332" t="s">
        <v>6615</v>
      </c>
      <c r="B1332" t="s">
        <v>8321</v>
      </c>
      <c r="C1332" t="s">
        <v>10057</v>
      </c>
      <c r="D1332">
        <v>950700021</v>
      </c>
      <c r="E1332">
        <v>950000760</v>
      </c>
      <c r="F1332" t="s">
        <v>7205</v>
      </c>
      <c r="G1332" t="s">
        <v>6627</v>
      </c>
      <c r="H1332" t="s">
        <v>8367</v>
      </c>
      <c r="I1332" t="s">
        <v>6408</v>
      </c>
    </row>
    <row r="1333" spans="1:9">
      <c r="A1333" t="s">
        <v>6615</v>
      </c>
      <c r="B1333" t="s">
        <v>8300</v>
      </c>
      <c r="C1333" t="s">
        <v>10058</v>
      </c>
      <c r="D1333">
        <v>940310014</v>
      </c>
      <c r="E1333">
        <v>940000979</v>
      </c>
      <c r="F1333" t="s">
        <v>7207</v>
      </c>
      <c r="G1333" t="s">
        <v>6599</v>
      </c>
      <c r="H1333" t="s">
        <v>6639</v>
      </c>
      <c r="I1333" t="s">
        <v>6408</v>
      </c>
    </row>
    <row r="1334" spans="1:9">
      <c r="A1334" t="s">
        <v>6615</v>
      </c>
      <c r="B1334" t="s">
        <v>8213</v>
      </c>
      <c r="C1334" t="s">
        <v>10059</v>
      </c>
      <c r="D1334">
        <v>910009919</v>
      </c>
      <c r="E1334">
        <v>910009869</v>
      </c>
      <c r="F1334" t="s">
        <v>7207</v>
      </c>
      <c r="G1334" t="s">
        <v>6599</v>
      </c>
      <c r="H1334" t="s">
        <v>6639</v>
      </c>
      <c r="I1334" t="s">
        <v>6408</v>
      </c>
    </row>
    <row r="1335" spans="1:9">
      <c r="A1335" t="s">
        <v>6615</v>
      </c>
      <c r="B1335" t="s">
        <v>8233</v>
      </c>
      <c r="C1335" t="s">
        <v>10060</v>
      </c>
      <c r="D1335">
        <v>910805357</v>
      </c>
      <c r="E1335">
        <v>910001643</v>
      </c>
      <c r="F1335" t="s">
        <v>7207</v>
      </c>
      <c r="G1335" t="s">
        <v>6715</v>
      </c>
      <c r="H1335" t="s">
        <v>6639</v>
      </c>
      <c r="I1335" t="s">
        <v>6408</v>
      </c>
    </row>
    <row r="1336" spans="1:9">
      <c r="A1336" t="s">
        <v>6615</v>
      </c>
      <c r="B1336" t="s">
        <v>8301</v>
      </c>
      <c r="C1336" t="s">
        <v>10061</v>
      </c>
      <c r="D1336">
        <v>940700032</v>
      </c>
      <c r="E1336">
        <v>940001027</v>
      </c>
      <c r="F1336" t="s">
        <v>7205</v>
      </c>
      <c r="G1336" t="s">
        <v>6646</v>
      </c>
      <c r="H1336" t="s">
        <v>8367</v>
      </c>
      <c r="I1336" t="s">
        <v>6408</v>
      </c>
    </row>
    <row r="1337" spans="1:9">
      <c r="A1337" t="s">
        <v>6615</v>
      </c>
      <c r="B1337" t="s">
        <v>8273</v>
      </c>
      <c r="C1337" t="s">
        <v>10062</v>
      </c>
      <c r="D1337">
        <v>930020987</v>
      </c>
      <c r="E1337">
        <v>750048522</v>
      </c>
      <c r="F1337" t="s">
        <v>7207</v>
      </c>
      <c r="G1337" t="s">
        <v>6599</v>
      </c>
      <c r="H1337" t="s">
        <v>8434</v>
      </c>
      <c r="I1337" t="s">
        <v>6408</v>
      </c>
    </row>
    <row r="1338" spans="1:9">
      <c r="A1338" t="s">
        <v>6615</v>
      </c>
      <c r="B1338" t="s">
        <v>8024</v>
      </c>
      <c r="C1338" t="s">
        <v>10063</v>
      </c>
      <c r="D1338">
        <v>750000549</v>
      </c>
      <c r="E1338">
        <v>750150229</v>
      </c>
      <c r="F1338" t="s">
        <v>7205</v>
      </c>
      <c r="G1338" t="s">
        <v>6655</v>
      </c>
      <c r="H1338" t="s">
        <v>8367</v>
      </c>
      <c r="I1338" t="s">
        <v>6408</v>
      </c>
    </row>
    <row r="1339" spans="1:9">
      <c r="A1339" t="s">
        <v>6615</v>
      </c>
      <c r="B1339" t="s">
        <v>8262</v>
      </c>
      <c r="C1339" t="s">
        <v>10064</v>
      </c>
      <c r="D1339">
        <v>920300985</v>
      </c>
      <c r="E1339">
        <v>920810330</v>
      </c>
      <c r="F1339" t="s">
        <v>7207</v>
      </c>
      <c r="G1339" t="s">
        <v>6627</v>
      </c>
      <c r="H1339" t="s">
        <v>8367</v>
      </c>
      <c r="I1339" t="s">
        <v>6408</v>
      </c>
    </row>
    <row r="1340" spans="1:9">
      <c r="A1340" t="s">
        <v>6615</v>
      </c>
      <c r="B1340" t="s">
        <v>8218</v>
      </c>
      <c r="C1340" t="s">
        <v>10065</v>
      </c>
      <c r="D1340">
        <v>910300011</v>
      </c>
      <c r="E1340">
        <v>910025139</v>
      </c>
      <c r="F1340" t="s">
        <v>7207</v>
      </c>
      <c r="G1340" t="s">
        <v>6715</v>
      </c>
      <c r="H1340" t="s">
        <v>6639</v>
      </c>
      <c r="I1340" t="s">
        <v>6408</v>
      </c>
    </row>
    <row r="1341" spans="1:9">
      <c r="A1341" t="s">
        <v>6615</v>
      </c>
      <c r="B1341" t="s">
        <v>8061</v>
      </c>
      <c r="C1341" t="s">
        <v>10066</v>
      </c>
      <c r="D1341">
        <v>750301145</v>
      </c>
      <c r="E1341">
        <v>750001042</v>
      </c>
      <c r="F1341" t="s">
        <v>7207</v>
      </c>
      <c r="G1341" t="s">
        <v>6658</v>
      </c>
      <c r="H1341" t="s">
        <v>6639</v>
      </c>
      <c r="I1341" t="s">
        <v>6408</v>
      </c>
    </row>
    <row r="1342" spans="1:9">
      <c r="A1342" t="s">
        <v>6615</v>
      </c>
      <c r="B1342" t="s">
        <v>8046</v>
      </c>
      <c r="C1342" t="s">
        <v>10067</v>
      </c>
      <c r="D1342">
        <v>750170516</v>
      </c>
      <c r="E1342">
        <v>750719270</v>
      </c>
      <c r="F1342" t="s">
        <v>7205</v>
      </c>
      <c r="G1342" t="s">
        <v>6599</v>
      </c>
      <c r="H1342" t="s">
        <v>8367</v>
      </c>
      <c r="I1342" t="s">
        <v>6408</v>
      </c>
    </row>
    <row r="1343" spans="1:9">
      <c r="A1343" t="s">
        <v>6615</v>
      </c>
      <c r="B1343" t="s">
        <v>8108</v>
      </c>
      <c r="C1343" t="s">
        <v>10068</v>
      </c>
      <c r="D1343">
        <v>770510055</v>
      </c>
      <c r="E1343">
        <v>750719270</v>
      </c>
      <c r="F1343" t="s">
        <v>7205</v>
      </c>
      <c r="G1343" t="s">
        <v>6599</v>
      </c>
      <c r="H1343" t="s">
        <v>8367</v>
      </c>
      <c r="I1343" t="s">
        <v>6408</v>
      </c>
    </row>
    <row r="1344" spans="1:9">
      <c r="A1344" t="s">
        <v>6615</v>
      </c>
      <c r="B1344" t="s">
        <v>8047</v>
      </c>
      <c r="C1344" t="s">
        <v>10069</v>
      </c>
      <c r="D1344">
        <v>750170581</v>
      </c>
      <c r="E1344">
        <v>750719270</v>
      </c>
      <c r="F1344" t="s">
        <v>7205</v>
      </c>
      <c r="G1344" t="s">
        <v>6599</v>
      </c>
      <c r="H1344" t="s">
        <v>8367</v>
      </c>
      <c r="I1344" t="s">
        <v>6408</v>
      </c>
    </row>
    <row r="1345" spans="1:9">
      <c r="A1345" t="s">
        <v>6615</v>
      </c>
      <c r="B1345" t="s">
        <v>8027</v>
      </c>
      <c r="C1345" t="s">
        <v>10070</v>
      </c>
      <c r="D1345">
        <v>750007668</v>
      </c>
      <c r="E1345">
        <v>750719270</v>
      </c>
      <c r="F1345" t="s">
        <v>7205</v>
      </c>
      <c r="G1345" t="s">
        <v>6599</v>
      </c>
      <c r="H1345" t="s">
        <v>8367</v>
      </c>
      <c r="I1345" t="s">
        <v>6408</v>
      </c>
    </row>
    <row r="1346" spans="1:9">
      <c r="A1346" t="s">
        <v>6615</v>
      </c>
      <c r="B1346" t="s">
        <v>8306</v>
      </c>
      <c r="C1346" t="s">
        <v>10071</v>
      </c>
      <c r="D1346">
        <v>950006908</v>
      </c>
      <c r="E1346">
        <v>750719270</v>
      </c>
      <c r="F1346" t="s">
        <v>7205</v>
      </c>
      <c r="G1346" t="s">
        <v>6599</v>
      </c>
      <c r="H1346" t="s">
        <v>8367</v>
      </c>
      <c r="I1346" t="s">
        <v>6408</v>
      </c>
    </row>
    <row r="1347" spans="1:9">
      <c r="A1347" t="s">
        <v>6615</v>
      </c>
      <c r="B1347" t="s">
        <v>4715</v>
      </c>
      <c r="C1347" t="s">
        <v>10072</v>
      </c>
      <c r="D1347">
        <v>940000664</v>
      </c>
      <c r="E1347">
        <v>940160013</v>
      </c>
      <c r="F1347" t="s">
        <v>9346</v>
      </c>
      <c r="G1347" t="s">
        <v>6648</v>
      </c>
      <c r="H1347" t="s">
        <v>8370</v>
      </c>
      <c r="I1347" t="s">
        <v>6408</v>
      </c>
    </row>
    <row r="1348" spans="1:9">
      <c r="A1348" t="s">
        <v>6615</v>
      </c>
      <c r="B1348" t="s">
        <v>5281</v>
      </c>
      <c r="C1348" t="s">
        <v>10073</v>
      </c>
      <c r="D1348">
        <v>930300645</v>
      </c>
      <c r="E1348">
        <v>930000682</v>
      </c>
      <c r="F1348" t="s">
        <v>7207</v>
      </c>
      <c r="G1348" t="s">
        <v>6658</v>
      </c>
      <c r="H1348" t="s">
        <v>6639</v>
      </c>
      <c r="I1348" t="s">
        <v>6408</v>
      </c>
    </row>
    <row r="1349" spans="1:9">
      <c r="A1349" t="s">
        <v>6615</v>
      </c>
      <c r="B1349" t="s">
        <v>5279</v>
      </c>
      <c r="C1349" t="s">
        <v>10074</v>
      </c>
      <c r="D1349">
        <v>930300546</v>
      </c>
      <c r="E1349">
        <v>930008008</v>
      </c>
      <c r="F1349" t="s">
        <v>7207</v>
      </c>
      <c r="G1349" t="s">
        <v>6627</v>
      </c>
      <c r="H1349" t="s">
        <v>6639</v>
      </c>
      <c r="I1349" t="s">
        <v>6408</v>
      </c>
    </row>
    <row r="1350" spans="1:9">
      <c r="A1350" t="s">
        <v>6615</v>
      </c>
      <c r="B1350" t="s">
        <v>8215</v>
      </c>
      <c r="C1350" t="s">
        <v>10075</v>
      </c>
      <c r="D1350">
        <v>910150069</v>
      </c>
      <c r="E1350">
        <v>910000033</v>
      </c>
      <c r="F1350" t="s">
        <v>7205</v>
      </c>
      <c r="G1350" t="s">
        <v>6594</v>
      </c>
      <c r="H1350" t="s">
        <v>8367</v>
      </c>
      <c r="I1350" t="s">
        <v>6408</v>
      </c>
    </row>
    <row r="1351" spans="1:9">
      <c r="A1351" t="s">
        <v>6615</v>
      </c>
      <c r="B1351" t="s">
        <v>8041</v>
      </c>
      <c r="C1351" t="s">
        <v>10076</v>
      </c>
      <c r="D1351">
        <v>750150286</v>
      </c>
      <c r="E1351">
        <v>570010181</v>
      </c>
      <c r="F1351" t="s">
        <v>7205</v>
      </c>
      <c r="G1351" t="s">
        <v>6627</v>
      </c>
      <c r="H1351" t="s">
        <v>8367</v>
      </c>
      <c r="I1351" t="s">
        <v>6408</v>
      </c>
    </row>
    <row r="1352" spans="1:9">
      <c r="A1352" t="s">
        <v>6615</v>
      </c>
      <c r="B1352" t="s">
        <v>8238</v>
      </c>
      <c r="C1352" t="s">
        <v>10077</v>
      </c>
      <c r="D1352">
        <v>920000684</v>
      </c>
      <c r="E1352">
        <v>750150120</v>
      </c>
      <c r="F1352" t="s">
        <v>7205</v>
      </c>
      <c r="G1352" t="s">
        <v>8876</v>
      </c>
      <c r="H1352" t="s">
        <v>8367</v>
      </c>
      <c r="I1352" t="s">
        <v>6408</v>
      </c>
    </row>
    <row r="1353" spans="1:9">
      <c r="A1353" t="s">
        <v>6615</v>
      </c>
      <c r="B1353" t="s">
        <v>4101</v>
      </c>
      <c r="C1353" t="s">
        <v>10078</v>
      </c>
      <c r="D1353">
        <v>750000523</v>
      </c>
      <c r="E1353">
        <v>750150120</v>
      </c>
      <c r="F1353" t="s">
        <v>7205</v>
      </c>
      <c r="G1353" t="s">
        <v>8876</v>
      </c>
      <c r="H1353" t="s">
        <v>8367</v>
      </c>
      <c r="I1353" t="s">
        <v>6408</v>
      </c>
    </row>
    <row r="1354" spans="1:9">
      <c r="A1354" t="s">
        <v>6615</v>
      </c>
      <c r="B1354" t="s">
        <v>8315</v>
      </c>
      <c r="C1354" t="s">
        <v>10079</v>
      </c>
      <c r="D1354">
        <v>950300277</v>
      </c>
      <c r="E1354">
        <v>950000547</v>
      </c>
      <c r="F1354" t="s">
        <v>7207</v>
      </c>
      <c r="G1354" t="s">
        <v>6658</v>
      </c>
      <c r="H1354" t="s">
        <v>6639</v>
      </c>
      <c r="I1354" t="s">
        <v>6408</v>
      </c>
    </row>
    <row r="1355" spans="1:9">
      <c r="A1355" t="s">
        <v>6615</v>
      </c>
      <c r="B1355" t="s">
        <v>8060</v>
      </c>
      <c r="C1355" t="s">
        <v>10080</v>
      </c>
      <c r="D1355">
        <v>750301137</v>
      </c>
      <c r="E1355">
        <v>750001034</v>
      </c>
      <c r="F1355" t="s">
        <v>7207</v>
      </c>
      <c r="G1355" t="s">
        <v>6648</v>
      </c>
      <c r="H1355" t="s">
        <v>6639</v>
      </c>
      <c r="I1355" t="s">
        <v>6408</v>
      </c>
    </row>
    <row r="1356" spans="1:9">
      <c r="A1356" t="s">
        <v>6615</v>
      </c>
      <c r="B1356" t="s">
        <v>8058</v>
      </c>
      <c r="C1356" t="s">
        <v>10081</v>
      </c>
      <c r="D1356">
        <v>750300915</v>
      </c>
      <c r="E1356">
        <v>7500065963</v>
      </c>
      <c r="F1356" t="s">
        <v>7207</v>
      </c>
      <c r="G1356" t="s">
        <v>6682</v>
      </c>
      <c r="H1356" t="s">
        <v>6639</v>
      </c>
      <c r="I1356" t="s">
        <v>6408</v>
      </c>
    </row>
    <row r="1357" spans="1:9">
      <c r="A1357" t="s">
        <v>6615</v>
      </c>
      <c r="B1357" t="s">
        <v>8217</v>
      </c>
      <c r="C1357" t="s">
        <v>10082</v>
      </c>
      <c r="D1357">
        <v>910150085</v>
      </c>
      <c r="E1357">
        <v>910009539</v>
      </c>
      <c r="F1357" t="s">
        <v>7205</v>
      </c>
      <c r="G1357" t="s">
        <v>6599</v>
      </c>
      <c r="H1357" t="s">
        <v>8367</v>
      </c>
      <c r="I1357" t="s">
        <v>6408</v>
      </c>
    </row>
    <row r="1358" spans="1:9">
      <c r="A1358" t="s">
        <v>6615</v>
      </c>
      <c r="B1358" t="s">
        <v>8025</v>
      </c>
      <c r="C1358" t="s">
        <v>10083</v>
      </c>
      <c r="D1358">
        <v>750040297</v>
      </c>
      <c r="E1358">
        <v>7500065963</v>
      </c>
      <c r="F1358" t="s">
        <v>7207</v>
      </c>
      <c r="G1358" t="s">
        <v>6646</v>
      </c>
      <c r="H1358" t="s">
        <v>6639</v>
      </c>
      <c r="I1358" t="s">
        <v>6408</v>
      </c>
    </row>
    <row r="1359" spans="1:9">
      <c r="A1359" t="s">
        <v>6615</v>
      </c>
      <c r="B1359" t="s">
        <v>8054</v>
      </c>
      <c r="C1359" t="s">
        <v>10085</v>
      </c>
      <c r="D1359">
        <v>750300766</v>
      </c>
      <c r="E1359">
        <v>750056145</v>
      </c>
      <c r="F1359" t="s">
        <v>7207</v>
      </c>
      <c r="G1359" t="s">
        <v>6682</v>
      </c>
      <c r="H1359" t="s">
        <v>6639</v>
      </c>
      <c r="I1359" t="s">
        <v>6408</v>
      </c>
    </row>
    <row r="1360" spans="1:9">
      <c r="A1360" t="s">
        <v>6615</v>
      </c>
      <c r="B1360" t="s">
        <v>8057</v>
      </c>
      <c r="C1360" t="s">
        <v>10086</v>
      </c>
      <c r="D1360">
        <v>750300881</v>
      </c>
      <c r="E1360">
        <v>750000937</v>
      </c>
      <c r="F1360" t="s">
        <v>7207</v>
      </c>
      <c r="G1360" t="s">
        <v>6655</v>
      </c>
      <c r="H1360" t="s">
        <v>6639</v>
      </c>
      <c r="I1360" t="s">
        <v>6408</v>
      </c>
    </row>
    <row r="1361" spans="1:9">
      <c r="A1361" t="s">
        <v>6615</v>
      </c>
      <c r="B1361" t="s">
        <v>8048</v>
      </c>
      <c r="C1361" t="s">
        <v>10087</v>
      </c>
      <c r="D1361">
        <v>750300014</v>
      </c>
      <c r="E1361">
        <v>750000564</v>
      </c>
      <c r="F1361" t="s">
        <v>7207</v>
      </c>
      <c r="G1361" t="s">
        <v>6715</v>
      </c>
      <c r="H1361" t="s">
        <v>6639</v>
      </c>
      <c r="I1361" t="s">
        <v>6408</v>
      </c>
    </row>
    <row r="1362" spans="1:9">
      <c r="A1362" t="s">
        <v>6615</v>
      </c>
      <c r="B1362" t="s">
        <v>8275</v>
      </c>
      <c r="C1362" t="s">
        <v>10088</v>
      </c>
      <c r="D1362">
        <v>930150032</v>
      </c>
      <c r="E1362">
        <v>930000815</v>
      </c>
      <c r="F1362" t="s">
        <v>7205</v>
      </c>
      <c r="G1362" t="s">
        <v>6846</v>
      </c>
      <c r="H1362" t="s">
        <v>8367</v>
      </c>
      <c r="I1362" t="s">
        <v>6408</v>
      </c>
    </row>
    <row r="1363" spans="1:9">
      <c r="A1363" t="s">
        <v>6615</v>
      </c>
      <c r="B1363" t="s">
        <v>8130</v>
      </c>
      <c r="C1363" t="s">
        <v>10089</v>
      </c>
      <c r="D1363">
        <v>780825816</v>
      </c>
      <c r="E1363">
        <v>780003638</v>
      </c>
      <c r="F1363" t="s">
        <v>7205</v>
      </c>
      <c r="G1363" t="s">
        <v>6627</v>
      </c>
      <c r="H1363" t="s">
        <v>8367</v>
      </c>
      <c r="I1363" t="s">
        <v>6408</v>
      </c>
    </row>
    <row r="1364" spans="1:9">
      <c r="A1364" t="s">
        <v>6615</v>
      </c>
      <c r="B1364" t="s">
        <v>8103</v>
      </c>
      <c r="C1364" t="s">
        <v>10090</v>
      </c>
      <c r="D1364">
        <v>770300143</v>
      </c>
      <c r="E1364">
        <v>770000362</v>
      </c>
      <c r="F1364" t="s">
        <v>7207</v>
      </c>
      <c r="G1364" t="s">
        <v>6715</v>
      </c>
      <c r="H1364" t="s">
        <v>6639</v>
      </c>
      <c r="I1364" t="s">
        <v>6408</v>
      </c>
    </row>
    <row r="1365" spans="1:9">
      <c r="A1365" t="s">
        <v>6615</v>
      </c>
      <c r="B1365" t="s">
        <v>8270</v>
      </c>
      <c r="C1365" t="s">
        <v>10091</v>
      </c>
      <c r="D1365">
        <v>930017512</v>
      </c>
      <c r="E1365">
        <v>930019948</v>
      </c>
      <c r="F1365" t="s">
        <v>7207</v>
      </c>
      <c r="G1365" t="s">
        <v>6627</v>
      </c>
      <c r="H1365" t="s">
        <v>6639</v>
      </c>
      <c r="I1365" t="s">
        <v>6408</v>
      </c>
    </row>
    <row r="1366" spans="1:9">
      <c r="A1366" t="s">
        <v>6615</v>
      </c>
      <c r="B1366" t="s">
        <v>5213</v>
      </c>
      <c r="C1366" t="s">
        <v>10092</v>
      </c>
      <c r="D1366">
        <v>750301160</v>
      </c>
      <c r="E1366">
        <v>750001067</v>
      </c>
      <c r="F1366" t="s">
        <v>7207</v>
      </c>
      <c r="G1366" t="s">
        <v>6658</v>
      </c>
      <c r="H1366" t="s">
        <v>6639</v>
      </c>
      <c r="I1366" t="s">
        <v>6408</v>
      </c>
    </row>
    <row r="1367" spans="1:9">
      <c r="A1367" t="s">
        <v>6615</v>
      </c>
      <c r="B1367" t="s">
        <v>8052</v>
      </c>
      <c r="C1367" t="s">
        <v>10093</v>
      </c>
      <c r="D1367">
        <v>750300592</v>
      </c>
      <c r="E1367">
        <v>750000820</v>
      </c>
      <c r="F1367" t="s">
        <v>7207</v>
      </c>
      <c r="G1367" t="s">
        <v>6658</v>
      </c>
      <c r="H1367" t="s">
        <v>6639</v>
      </c>
      <c r="I1367" t="s">
        <v>6408</v>
      </c>
    </row>
    <row r="1368" spans="1:9">
      <c r="A1368" t="s">
        <v>6615</v>
      </c>
      <c r="B1368" t="s">
        <v>8097</v>
      </c>
      <c r="C1368" t="s">
        <v>10094</v>
      </c>
      <c r="D1368">
        <v>770016491</v>
      </c>
      <c r="E1368">
        <v>770016483</v>
      </c>
      <c r="F1368" t="s">
        <v>7207</v>
      </c>
      <c r="G1368" t="s">
        <v>6627</v>
      </c>
      <c r="H1368" t="s">
        <v>6639</v>
      </c>
      <c r="I1368" t="s">
        <v>6408</v>
      </c>
    </row>
    <row r="1369" spans="1:9">
      <c r="A1369" t="s">
        <v>6615</v>
      </c>
      <c r="B1369" t="s">
        <v>8125</v>
      </c>
      <c r="C1369" t="s">
        <v>10095</v>
      </c>
      <c r="D1369">
        <v>780300422</v>
      </c>
      <c r="E1369">
        <v>780002259</v>
      </c>
      <c r="F1369" t="s">
        <v>7207</v>
      </c>
      <c r="G1369" t="s">
        <v>6658</v>
      </c>
      <c r="H1369" t="s">
        <v>6639</v>
      </c>
      <c r="I1369" t="s">
        <v>6408</v>
      </c>
    </row>
    <row r="1370" spans="1:9">
      <c r="A1370" t="s">
        <v>6615</v>
      </c>
      <c r="B1370" t="s">
        <v>8248</v>
      </c>
      <c r="C1370" t="s">
        <v>10096</v>
      </c>
      <c r="D1370">
        <v>920300191</v>
      </c>
      <c r="E1370">
        <v>920000767</v>
      </c>
      <c r="F1370" t="s">
        <v>7207</v>
      </c>
      <c r="G1370" t="s">
        <v>6648</v>
      </c>
      <c r="H1370" t="s">
        <v>6639</v>
      </c>
      <c r="I1370" t="s">
        <v>6408</v>
      </c>
    </row>
    <row r="1371" spans="1:9">
      <c r="A1371" t="s">
        <v>6615</v>
      </c>
      <c r="B1371" t="s">
        <v>8050</v>
      </c>
      <c r="C1371" t="s">
        <v>10097</v>
      </c>
      <c r="D1371">
        <v>750300089</v>
      </c>
      <c r="E1371">
        <v>750000606</v>
      </c>
      <c r="F1371" t="s">
        <v>7207</v>
      </c>
      <c r="G1371" t="s">
        <v>6658</v>
      </c>
      <c r="H1371" t="s">
        <v>6639</v>
      </c>
      <c r="I1371" t="s">
        <v>6408</v>
      </c>
    </row>
    <row r="1372" spans="1:9">
      <c r="A1372" t="s">
        <v>6615</v>
      </c>
      <c r="B1372" t="s">
        <v>8049</v>
      </c>
      <c r="C1372" t="s">
        <v>10098</v>
      </c>
      <c r="D1372">
        <v>750300071</v>
      </c>
      <c r="E1372">
        <v>750000598</v>
      </c>
      <c r="F1372" t="s">
        <v>7207</v>
      </c>
      <c r="G1372" t="s">
        <v>6658</v>
      </c>
      <c r="H1372" t="s">
        <v>6639</v>
      </c>
      <c r="I1372" t="s">
        <v>6408</v>
      </c>
    </row>
    <row r="1373" spans="1:9">
      <c r="A1373" t="s">
        <v>6615</v>
      </c>
      <c r="B1373" t="s">
        <v>8286</v>
      </c>
      <c r="C1373" t="s">
        <v>10099</v>
      </c>
      <c r="D1373">
        <v>940008139</v>
      </c>
      <c r="E1373">
        <v>940021801</v>
      </c>
      <c r="F1373" t="s">
        <v>7207</v>
      </c>
      <c r="G1373" t="s">
        <v>6627</v>
      </c>
      <c r="H1373" t="s">
        <v>6639</v>
      </c>
      <c r="I1373" t="s">
        <v>6408</v>
      </c>
    </row>
    <row r="1374" spans="1:9">
      <c r="A1374" t="s">
        <v>6615</v>
      </c>
      <c r="B1374" t="s">
        <v>5955</v>
      </c>
      <c r="C1374" t="s">
        <v>10100</v>
      </c>
      <c r="D1374">
        <v>750300360</v>
      </c>
      <c r="E1374">
        <v>750026569</v>
      </c>
      <c r="F1374" t="s">
        <v>7207</v>
      </c>
      <c r="G1374" t="s">
        <v>6658</v>
      </c>
      <c r="H1374" t="s">
        <v>6639</v>
      </c>
      <c r="I1374" t="s">
        <v>6408</v>
      </c>
    </row>
    <row r="1375" spans="1:9">
      <c r="A1375" t="s">
        <v>6615</v>
      </c>
      <c r="B1375" t="s">
        <v>8249</v>
      </c>
      <c r="C1375" t="s">
        <v>10101</v>
      </c>
      <c r="D1375">
        <v>920300258</v>
      </c>
      <c r="E1375">
        <v>920000809</v>
      </c>
      <c r="F1375" t="s">
        <v>7207</v>
      </c>
      <c r="G1375" t="s">
        <v>6627</v>
      </c>
      <c r="H1375" t="s">
        <v>6639</v>
      </c>
      <c r="I1375" t="s">
        <v>6408</v>
      </c>
    </row>
    <row r="1376" spans="1:9">
      <c r="A1376" t="s">
        <v>6615</v>
      </c>
      <c r="B1376" t="s">
        <v>8320</v>
      </c>
      <c r="C1376" t="s">
        <v>10102</v>
      </c>
      <c r="D1376">
        <v>950630012</v>
      </c>
      <c r="E1376">
        <v>750721334</v>
      </c>
      <c r="F1376" t="s">
        <v>7205</v>
      </c>
      <c r="G1376" t="s">
        <v>6627</v>
      </c>
      <c r="H1376" t="s">
        <v>8367</v>
      </c>
      <c r="I1376" t="s">
        <v>6408</v>
      </c>
    </row>
    <row r="1377" spans="1:9">
      <c r="A1377" t="s">
        <v>6615</v>
      </c>
      <c r="B1377" t="s">
        <v>8056</v>
      </c>
      <c r="C1377" t="s">
        <v>10103</v>
      </c>
      <c r="D1377">
        <v>750300840</v>
      </c>
      <c r="E1377">
        <v>750000903</v>
      </c>
      <c r="F1377" t="s">
        <v>7207</v>
      </c>
      <c r="G1377" t="s">
        <v>6658</v>
      </c>
      <c r="H1377" t="s">
        <v>6639</v>
      </c>
      <c r="I1377" t="s">
        <v>6408</v>
      </c>
    </row>
    <row r="1378" spans="1:9">
      <c r="A1378" t="s">
        <v>6615</v>
      </c>
      <c r="B1378" t="s">
        <v>8055</v>
      </c>
      <c r="C1378" t="s">
        <v>10104</v>
      </c>
      <c r="D1378">
        <v>750300774</v>
      </c>
      <c r="E1378">
        <v>750000895</v>
      </c>
      <c r="F1378" t="s">
        <v>7207</v>
      </c>
      <c r="G1378" t="s">
        <v>6658</v>
      </c>
      <c r="H1378" t="s">
        <v>6639</v>
      </c>
      <c r="I1378" t="s">
        <v>6408</v>
      </c>
    </row>
    <row r="1379" spans="1:9">
      <c r="A1379" t="s">
        <v>6615</v>
      </c>
      <c r="B1379" t="s">
        <v>8304</v>
      </c>
      <c r="C1379" t="s">
        <v>10105</v>
      </c>
      <c r="D1379">
        <v>950000406</v>
      </c>
      <c r="E1379">
        <v>950150037</v>
      </c>
      <c r="F1379" t="s">
        <v>7205</v>
      </c>
      <c r="G1379" t="s">
        <v>6599</v>
      </c>
      <c r="H1379" t="s">
        <v>8367</v>
      </c>
      <c r="I1379" t="s">
        <v>6408</v>
      </c>
    </row>
    <row r="1380" spans="1:9">
      <c r="A1380" t="s">
        <v>6615</v>
      </c>
      <c r="B1380" t="s">
        <v>112</v>
      </c>
      <c r="C1380" t="s">
        <v>10106</v>
      </c>
      <c r="D1380">
        <v>920300415</v>
      </c>
      <c r="E1380">
        <v>920000890</v>
      </c>
      <c r="F1380" t="s">
        <v>7207</v>
      </c>
      <c r="G1380" t="s">
        <v>6658</v>
      </c>
      <c r="H1380" t="s">
        <v>6639</v>
      </c>
      <c r="I1380" t="s">
        <v>6408</v>
      </c>
    </row>
    <row r="1381" spans="1:9">
      <c r="A1381" t="s">
        <v>6615</v>
      </c>
      <c r="B1381" t="s">
        <v>8232</v>
      </c>
      <c r="C1381" t="s">
        <v>10107</v>
      </c>
      <c r="D1381">
        <v>910803543</v>
      </c>
      <c r="E1381">
        <v>910017615</v>
      </c>
      <c r="F1381" t="s">
        <v>7207</v>
      </c>
      <c r="G1381" t="s">
        <v>6658</v>
      </c>
      <c r="H1381" t="s">
        <v>6639</v>
      </c>
      <c r="I1381" t="s">
        <v>6408</v>
      </c>
    </row>
    <row r="1382" spans="1:9">
      <c r="A1382" t="s">
        <v>6615</v>
      </c>
      <c r="B1382" t="s">
        <v>8268</v>
      </c>
      <c r="C1382" t="s">
        <v>10108</v>
      </c>
      <c r="D1382">
        <v>930011788</v>
      </c>
      <c r="E1382">
        <v>930017199</v>
      </c>
      <c r="F1382" t="s">
        <v>7207</v>
      </c>
      <c r="G1382" t="s">
        <v>6627</v>
      </c>
      <c r="H1382" t="s">
        <v>6639</v>
      </c>
      <c r="I1382" t="s">
        <v>6408</v>
      </c>
    </row>
    <row r="1383" spans="1:9">
      <c r="A1383" t="s">
        <v>6615</v>
      </c>
      <c r="B1383" t="s">
        <v>8293</v>
      </c>
      <c r="C1383" t="s">
        <v>10109</v>
      </c>
      <c r="D1383">
        <v>940300270</v>
      </c>
      <c r="E1383">
        <v>940000771</v>
      </c>
      <c r="F1383" t="s">
        <v>7207</v>
      </c>
      <c r="G1383" t="s">
        <v>6658</v>
      </c>
      <c r="H1383" t="s">
        <v>6639</v>
      </c>
      <c r="I1383" t="s">
        <v>6408</v>
      </c>
    </row>
    <row r="1384" spans="1:9">
      <c r="A1384" t="s">
        <v>6615</v>
      </c>
      <c r="B1384" t="s">
        <v>5764</v>
      </c>
      <c r="C1384" t="s">
        <v>10110</v>
      </c>
      <c r="D1384">
        <v>930300587</v>
      </c>
      <c r="E1384">
        <v>930000641</v>
      </c>
      <c r="F1384" t="s">
        <v>7205</v>
      </c>
      <c r="G1384" t="s">
        <v>6658</v>
      </c>
      <c r="H1384" t="s">
        <v>6639</v>
      </c>
      <c r="I1384" t="s">
        <v>6408</v>
      </c>
    </row>
    <row r="1385" spans="1:9">
      <c r="A1385" t="s">
        <v>6615</v>
      </c>
      <c r="B1385" t="s">
        <v>8247</v>
      </c>
      <c r="C1385" t="s">
        <v>10111</v>
      </c>
      <c r="D1385">
        <v>920300043</v>
      </c>
      <c r="E1385">
        <v>920001526</v>
      </c>
      <c r="F1385" t="s">
        <v>7207</v>
      </c>
      <c r="G1385" t="s">
        <v>6658</v>
      </c>
      <c r="H1385" t="s">
        <v>6639</v>
      </c>
      <c r="I1385" t="s">
        <v>6408</v>
      </c>
    </row>
    <row r="1386" spans="1:9">
      <c r="A1386" t="s">
        <v>6615</v>
      </c>
      <c r="B1386" t="s">
        <v>8223</v>
      </c>
      <c r="C1386" t="s">
        <v>10112</v>
      </c>
      <c r="D1386">
        <v>910300219</v>
      </c>
      <c r="E1386">
        <v>910003888</v>
      </c>
      <c r="F1386" t="s">
        <v>7207</v>
      </c>
      <c r="G1386" t="s">
        <v>6658</v>
      </c>
      <c r="H1386" t="s">
        <v>6639</v>
      </c>
      <c r="I1386" t="s">
        <v>6408</v>
      </c>
    </row>
    <row r="1387" spans="1:9">
      <c r="A1387" t="s">
        <v>6615</v>
      </c>
      <c r="B1387" t="s">
        <v>8251</v>
      </c>
      <c r="C1387" t="s">
        <v>10113</v>
      </c>
      <c r="D1387">
        <v>920300365</v>
      </c>
      <c r="E1387">
        <v>920815388</v>
      </c>
      <c r="F1387" t="s">
        <v>7207</v>
      </c>
      <c r="G1387" t="s">
        <v>6658</v>
      </c>
      <c r="H1387" t="s">
        <v>8434</v>
      </c>
      <c r="I1387" t="s">
        <v>6408</v>
      </c>
    </row>
    <row r="1388" spans="1:9">
      <c r="A1388" t="s">
        <v>6615</v>
      </c>
      <c r="B1388" t="s">
        <v>5688</v>
      </c>
      <c r="C1388" t="s">
        <v>10114</v>
      </c>
      <c r="D1388">
        <v>940813090</v>
      </c>
      <c r="E1388">
        <v>920030269</v>
      </c>
      <c r="F1388" t="s">
        <v>7207</v>
      </c>
      <c r="G1388" t="s">
        <v>6627</v>
      </c>
      <c r="H1388" t="s">
        <v>6639</v>
      </c>
      <c r="I1388" t="s">
        <v>6408</v>
      </c>
    </row>
    <row r="1389" spans="1:9">
      <c r="A1389" t="s">
        <v>6615</v>
      </c>
      <c r="B1389" t="s">
        <v>5318</v>
      </c>
      <c r="C1389" t="s">
        <v>10115</v>
      </c>
      <c r="D1389">
        <v>950300095</v>
      </c>
      <c r="E1389">
        <v>950000455</v>
      </c>
      <c r="F1389" t="s">
        <v>7207</v>
      </c>
      <c r="G1389" t="s">
        <v>6658</v>
      </c>
      <c r="H1389" t="s">
        <v>8434</v>
      </c>
      <c r="I1389" t="s">
        <v>6408</v>
      </c>
    </row>
    <row r="1390" spans="1:9">
      <c r="A1390" t="s">
        <v>6615</v>
      </c>
      <c r="B1390" t="s">
        <v>5160</v>
      </c>
      <c r="C1390" t="s">
        <v>10116</v>
      </c>
      <c r="D1390">
        <v>920803798</v>
      </c>
      <c r="E1390">
        <v>920002037</v>
      </c>
      <c r="F1390" t="s">
        <v>7207</v>
      </c>
      <c r="G1390" t="s">
        <v>6627</v>
      </c>
      <c r="H1390" t="s">
        <v>6639</v>
      </c>
      <c r="I1390" t="s">
        <v>6408</v>
      </c>
    </row>
    <row r="1391" spans="1:9">
      <c r="A1391" t="s">
        <v>6615</v>
      </c>
      <c r="B1391" t="s">
        <v>8294</v>
      </c>
      <c r="C1391" t="s">
        <v>10117</v>
      </c>
      <c r="D1391">
        <v>940300379</v>
      </c>
      <c r="E1391">
        <v>940000805</v>
      </c>
      <c r="F1391" t="s">
        <v>7207</v>
      </c>
      <c r="G1391" t="s">
        <v>6715</v>
      </c>
      <c r="H1391" t="s">
        <v>6639</v>
      </c>
      <c r="I1391" t="s">
        <v>6408</v>
      </c>
    </row>
    <row r="1392" spans="1:9">
      <c r="A1392" t="s">
        <v>6615</v>
      </c>
      <c r="B1392" t="s">
        <v>5660</v>
      </c>
      <c r="C1392" t="s">
        <v>10118</v>
      </c>
      <c r="D1392">
        <v>750310013</v>
      </c>
      <c r="E1392">
        <v>920030269</v>
      </c>
      <c r="F1392" t="s">
        <v>7207</v>
      </c>
      <c r="G1392" t="s">
        <v>6627</v>
      </c>
      <c r="H1392" t="s">
        <v>6639</v>
      </c>
      <c r="I1392" t="s">
        <v>6408</v>
      </c>
    </row>
    <row r="1393" spans="1:9">
      <c r="A1393" t="s">
        <v>6615</v>
      </c>
      <c r="B1393" t="s">
        <v>5657</v>
      </c>
      <c r="C1393" t="s">
        <v>10119</v>
      </c>
      <c r="D1393">
        <v>750014169</v>
      </c>
      <c r="E1393">
        <v>920030269</v>
      </c>
      <c r="F1393" t="s">
        <v>7207</v>
      </c>
      <c r="G1393" t="s">
        <v>6627</v>
      </c>
      <c r="H1393" t="s">
        <v>6639</v>
      </c>
      <c r="I1393" t="s">
        <v>6408</v>
      </c>
    </row>
    <row r="1394" spans="1:9">
      <c r="A1394" t="s">
        <v>6615</v>
      </c>
      <c r="B1394" t="s">
        <v>8316</v>
      </c>
      <c r="C1394" t="s">
        <v>10120</v>
      </c>
      <c r="D1394">
        <v>950310011</v>
      </c>
      <c r="E1394">
        <v>920030269</v>
      </c>
      <c r="F1394" t="s">
        <v>7207</v>
      </c>
      <c r="G1394" t="s">
        <v>6627</v>
      </c>
      <c r="H1394" t="s">
        <v>6639</v>
      </c>
      <c r="I1394" t="s">
        <v>6408</v>
      </c>
    </row>
    <row r="1395" spans="1:9">
      <c r="A1395" t="s">
        <v>6615</v>
      </c>
      <c r="B1395" t="s">
        <v>8312</v>
      </c>
      <c r="C1395" t="s">
        <v>10121</v>
      </c>
      <c r="D1395">
        <v>950300194</v>
      </c>
      <c r="E1395">
        <v>920030269</v>
      </c>
      <c r="F1395" t="s">
        <v>7207</v>
      </c>
      <c r="G1395" t="s">
        <v>6627</v>
      </c>
      <c r="H1395" t="s">
        <v>6639</v>
      </c>
      <c r="I1395" t="s">
        <v>6408</v>
      </c>
    </row>
    <row r="1396" spans="1:9">
      <c r="A1396" t="s">
        <v>6615</v>
      </c>
      <c r="B1396" t="s">
        <v>8305</v>
      </c>
      <c r="C1396" t="s">
        <v>10122</v>
      </c>
      <c r="D1396">
        <v>950002568</v>
      </c>
      <c r="E1396">
        <v>920030269</v>
      </c>
      <c r="F1396" t="s">
        <v>7207</v>
      </c>
      <c r="G1396" t="s">
        <v>6627</v>
      </c>
      <c r="H1396" t="s">
        <v>6639</v>
      </c>
      <c r="I1396" t="s">
        <v>6408</v>
      </c>
    </row>
    <row r="1397" spans="1:9">
      <c r="A1397" t="s">
        <v>6615</v>
      </c>
      <c r="B1397" t="s">
        <v>5693</v>
      </c>
      <c r="C1397" t="s">
        <v>10123</v>
      </c>
      <c r="D1397">
        <v>950300327</v>
      </c>
      <c r="E1397">
        <v>920030269</v>
      </c>
      <c r="F1397" t="s">
        <v>7207</v>
      </c>
      <c r="G1397" t="s">
        <v>6627</v>
      </c>
      <c r="H1397" t="s">
        <v>6639</v>
      </c>
      <c r="I1397" t="s">
        <v>6408</v>
      </c>
    </row>
    <row r="1398" spans="1:9">
      <c r="A1398" t="s">
        <v>6615</v>
      </c>
      <c r="B1398" t="s">
        <v>5686</v>
      </c>
      <c r="C1398" t="s">
        <v>10124</v>
      </c>
      <c r="D1398">
        <v>930023692</v>
      </c>
      <c r="E1398">
        <v>920030269</v>
      </c>
      <c r="F1398" t="s">
        <v>7207</v>
      </c>
      <c r="G1398" t="s">
        <v>6627</v>
      </c>
      <c r="H1398" t="s">
        <v>6639</v>
      </c>
      <c r="I1398" t="s">
        <v>6408</v>
      </c>
    </row>
    <row r="1399" spans="1:9">
      <c r="A1399" t="s">
        <v>6615</v>
      </c>
      <c r="B1399" t="s">
        <v>5503</v>
      </c>
      <c r="C1399" t="s">
        <v>10125</v>
      </c>
      <c r="D1399">
        <v>780300075</v>
      </c>
      <c r="E1399">
        <v>780000485</v>
      </c>
      <c r="F1399" t="s">
        <v>7207</v>
      </c>
      <c r="G1399" t="s">
        <v>9922</v>
      </c>
      <c r="H1399" t="s">
        <v>6639</v>
      </c>
      <c r="I1399" t="s">
        <v>6408</v>
      </c>
    </row>
    <row r="1400" spans="1:9">
      <c r="A1400" t="s">
        <v>6615</v>
      </c>
      <c r="B1400" t="s">
        <v>8123</v>
      </c>
      <c r="C1400" t="s">
        <v>10126</v>
      </c>
      <c r="D1400">
        <v>780300323</v>
      </c>
      <c r="E1400">
        <v>780003679</v>
      </c>
      <c r="F1400" t="s">
        <v>7207</v>
      </c>
      <c r="G1400" t="s">
        <v>6658</v>
      </c>
      <c r="H1400" t="s">
        <v>6639</v>
      </c>
      <c r="I1400" t="s">
        <v>6408</v>
      </c>
    </row>
    <row r="1401" spans="1:9">
      <c r="A1401" t="s">
        <v>6615</v>
      </c>
      <c r="B1401" t="s">
        <v>8029</v>
      </c>
      <c r="C1401" t="s">
        <v>10127</v>
      </c>
      <c r="D1401">
        <v>750038739</v>
      </c>
      <c r="E1401">
        <v>920030269</v>
      </c>
      <c r="F1401" t="s">
        <v>7207</v>
      </c>
      <c r="G1401" t="s">
        <v>6627</v>
      </c>
      <c r="H1401" t="s">
        <v>6639</v>
      </c>
      <c r="I1401" t="s">
        <v>6408</v>
      </c>
    </row>
    <row r="1402" spans="1:9">
      <c r="A1402" t="s">
        <v>6615</v>
      </c>
      <c r="B1402" t="s">
        <v>8277</v>
      </c>
      <c r="C1402" t="s">
        <v>10128</v>
      </c>
      <c r="D1402">
        <v>930300140</v>
      </c>
      <c r="E1402">
        <v>330050899</v>
      </c>
      <c r="F1402" t="s">
        <v>7207</v>
      </c>
      <c r="G1402" t="s">
        <v>8278</v>
      </c>
      <c r="H1402" t="s">
        <v>6639</v>
      </c>
      <c r="I1402" t="s">
        <v>6408</v>
      </c>
    </row>
    <row r="1403" spans="1:9">
      <c r="A1403" t="s">
        <v>6615</v>
      </c>
      <c r="B1403" t="s">
        <v>8239</v>
      </c>
      <c r="C1403" t="s">
        <v>10129</v>
      </c>
      <c r="D1403">
        <v>920016698</v>
      </c>
      <c r="E1403">
        <v>930019484</v>
      </c>
      <c r="F1403" t="s">
        <v>7205</v>
      </c>
      <c r="G1403" t="s">
        <v>6599</v>
      </c>
      <c r="H1403" t="s">
        <v>8367</v>
      </c>
      <c r="I1403" t="s">
        <v>6408</v>
      </c>
    </row>
    <row r="1404" spans="1:9">
      <c r="A1404" t="s">
        <v>6615</v>
      </c>
      <c r="B1404" t="s">
        <v>8292</v>
      </c>
      <c r="C1404" t="s">
        <v>10130</v>
      </c>
      <c r="D1404">
        <v>940300080</v>
      </c>
      <c r="E1404">
        <v>940000722</v>
      </c>
      <c r="F1404" t="s">
        <v>7207</v>
      </c>
      <c r="G1404" t="s">
        <v>6627</v>
      </c>
      <c r="H1404" t="s">
        <v>6639</v>
      </c>
      <c r="I1404" t="s">
        <v>6408</v>
      </c>
    </row>
    <row r="1405" spans="1:9">
      <c r="A1405" t="s">
        <v>6615</v>
      </c>
      <c r="B1405" t="s">
        <v>8257</v>
      </c>
      <c r="C1405" t="s">
        <v>10131</v>
      </c>
      <c r="D1405">
        <v>920300753</v>
      </c>
      <c r="E1405">
        <v>920810736</v>
      </c>
      <c r="F1405" t="s">
        <v>7207</v>
      </c>
      <c r="G1405" t="s">
        <v>6682</v>
      </c>
      <c r="H1405" t="s">
        <v>8434</v>
      </c>
      <c r="I1405" t="s">
        <v>6408</v>
      </c>
    </row>
    <row r="1406" spans="1:9">
      <c r="A1406" t="s">
        <v>6615</v>
      </c>
      <c r="B1406" t="s">
        <v>8258</v>
      </c>
      <c r="C1406" t="s">
        <v>10132</v>
      </c>
      <c r="D1406">
        <v>920300761</v>
      </c>
      <c r="E1406">
        <v>920000973</v>
      </c>
      <c r="F1406" t="s">
        <v>7207</v>
      </c>
      <c r="G1406" t="s">
        <v>6682</v>
      </c>
      <c r="H1406" t="s">
        <v>8434</v>
      </c>
      <c r="I1406" t="s">
        <v>6408</v>
      </c>
    </row>
    <row r="1407" spans="1:9">
      <c r="A1407" t="s">
        <v>6615</v>
      </c>
      <c r="B1407" t="s">
        <v>8256</v>
      </c>
      <c r="C1407" t="s">
        <v>10133</v>
      </c>
      <c r="D1407">
        <v>920300712</v>
      </c>
      <c r="E1407">
        <v>920810736</v>
      </c>
      <c r="F1407" t="s">
        <v>7207</v>
      </c>
      <c r="G1407" t="s">
        <v>6599</v>
      </c>
      <c r="H1407" t="s">
        <v>8434</v>
      </c>
      <c r="I1407" t="s">
        <v>6408</v>
      </c>
    </row>
    <row r="1408" spans="1:9">
      <c r="A1408" t="s">
        <v>6615</v>
      </c>
      <c r="B1408" t="s">
        <v>8244</v>
      </c>
      <c r="C1408" t="s">
        <v>10134</v>
      </c>
      <c r="D1408">
        <v>920150075</v>
      </c>
      <c r="E1408">
        <v>780020715</v>
      </c>
      <c r="F1408" t="s">
        <v>7205</v>
      </c>
      <c r="G1408" t="s">
        <v>6599</v>
      </c>
      <c r="H1408" t="s">
        <v>8367</v>
      </c>
      <c r="I1408" t="s">
        <v>6408</v>
      </c>
    </row>
    <row r="1409" spans="1:9">
      <c r="A1409" t="s">
        <v>6615</v>
      </c>
      <c r="B1409" t="s">
        <v>8107</v>
      </c>
      <c r="C1409" t="s">
        <v>10135</v>
      </c>
      <c r="D1409">
        <v>770310027</v>
      </c>
      <c r="E1409">
        <v>770000388</v>
      </c>
      <c r="F1409" t="s">
        <v>7207</v>
      </c>
      <c r="G1409" t="s">
        <v>6599</v>
      </c>
      <c r="H1409" t="s">
        <v>6639</v>
      </c>
      <c r="I1409" t="s">
        <v>6408</v>
      </c>
    </row>
    <row r="1410" spans="1:9">
      <c r="A1410" t="s">
        <v>6615</v>
      </c>
      <c r="B1410" t="s">
        <v>4818</v>
      </c>
      <c r="C1410" t="s">
        <v>10136</v>
      </c>
      <c r="D1410">
        <v>780140018</v>
      </c>
      <c r="E1410">
        <v>750005068</v>
      </c>
      <c r="F1410" t="s">
        <v>7205</v>
      </c>
      <c r="G1410" t="s">
        <v>6594</v>
      </c>
      <c r="H1410" t="s">
        <v>8367</v>
      </c>
      <c r="I1410" t="s">
        <v>6408</v>
      </c>
    </row>
    <row r="1411" spans="1:9">
      <c r="A1411" t="s">
        <v>6615</v>
      </c>
      <c r="B1411" t="s">
        <v>8025</v>
      </c>
      <c r="C1411" t="s">
        <v>10084</v>
      </c>
      <c r="D1411">
        <v>750040297</v>
      </c>
      <c r="E1411">
        <v>7500065963</v>
      </c>
      <c r="F1411" t="s">
        <v>7207</v>
      </c>
      <c r="G1411" t="s">
        <v>7086</v>
      </c>
      <c r="H1411" t="s">
        <v>6639</v>
      </c>
      <c r="I1411" t="s">
        <v>6408</v>
      </c>
    </row>
    <row r="1412" spans="1:9">
      <c r="A1412" t="s">
        <v>6615</v>
      </c>
      <c r="B1412" t="s">
        <v>8282</v>
      </c>
      <c r="C1412" t="s">
        <v>10137</v>
      </c>
      <c r="D1412">
        <v>930300595</v>
      </c>
      <c r="E1412">
        <v>930000658</v>
      </c>
      <c r="F1412" t="s">
        <v>7207</v>
      </c>
      <c r="G1412" t="s">
        <v>6658</v>
      </c>
      <c r="H1412" t="s">
        <v>6639</v>
      </c>
      <c r="I1412" t="s">
        <v>6408</v>
      </c>
    </row>
    <row r="1413" spans="1:9">
      <c r="A1413" t="s">
        <v>6615</v>
      </c>
      <c r="B1413" t="s">
        <v>10138</v>
      </c>
      <c r="C1413" t="s">
        <v>10139</v>
      </c>
      <c r="D1413">
        <v>780300422</v>
      </c>
      <c r="E1413">
        <v>780002259</v>
      </c>
      <c r="F1413" t="s">
        <v>7207</v>
      </c>
      <c r="G1413" t="s">
        <v>6658</v>
      </c>
      <c r="H1413" t="s">
        <v>6639</v>
      </c>
      <c r="I1413" t="s">
        <v>6408</v>
      </c>
    </row>
    <row r="1414" spans="1:9">
      <c r="A1414" t="s">
        <v>6615</v>
      </c>
      <c r="B1414" t="s">
        <v>8126</v>
      </c>
      <c r="C1414" t="s">
        <v>10140</v>
      </c>
      <c r="D1414">
        <v>780300455</v>
      </c>
      <c r="E1414">
        <v>780000717</v>
      </c>
      <c r="F1414" t="s">
        <v>7207</v>
      </c>
      <c r="G1414" t="s">
        <v>9922</v>
      </c>
      <c r="H1414" t="s">
        <v>6639</v>
      </c>
      <c r="I1414" t="s">
        <v>6408</v>
      </c>
    </row>
    <row r="1415" spans="1:9">
      <c r="A1415" t="s">
        <v>6615</v>
      </c>
      <c r="B1415" t="s">
        <v>8236</v>
      </c>
      <c r="C1415" t="s">
        <v>10141</v>
      </c>
      <c r="D1415">
        <v>920000643</v>
      </c>
      <c r="E1415">
        <v>750720468</v>
      </c>
      <c r="F1415" t="s">
        <v>7205</v>
      </c>
      <c r="G1415" t="s">
        <v>6652</v>
      </c>
      <c r="H1415" t="s">
        <v>8367</v>
      </c>
      <c r="I1415" t="s">
        <v>6408</v>
      </c>
    </row>
    <row r="1416" spans="1:9">
      <c r="A1416" t="s">
        <v>6615</v>
      </c>
      <c r="B1416" t="s">
        <v>8260</v>
      </c>
      <c r="C1416" t="s">
        <v>10142</v>
      </c>
      <c r="D1416">
        <v>920300845</v>
      </c>
      <c r="E1416">
        <v>780020715</v>
      </c>
      <c r="F1416" t="s">
        <v>7205</v>
      </c>
      <c r="G1416" t="s">
        <v>6599</v>
      </c>
      <c r="H1416" t="s">
        <v>8367</v>
      </c>
      <c r="I1416" t="s">
        <v>6408</v>
      </c>
    </row>
    <row r="1417" spans="1:9">
      <c r="A1417" t="s">
        <v>6615</v>
      </c>
      <c r="B1417" t="s">
        <v>8045</v>
      </c>
      <c r="C1417" t="s">
        <v>10143</v>
      </c>
      <c r="D1417">
        <v>750170243</v>
      </c>
      <c r="E1417">
        <v>750720922</v>
      </c>
      <c r="F1417" t="s">
        <v>7205</v>
      </c>
      <c r="G1417" t="s">
        <v>6599</v>
      </c>
      <c r="H1417" t="s">
        <v>8434</v>
      </c>
      <c r="I1417" t="s">
        <v>6408</v>
      </c>
    </row>
    <row r="1418" spans="1:9">
      <c r="A1418" t="s">
        <v>6615</v>
      </c>
      <c r="B1418" t="s">
        <v>584</v>
      </c>
      <c r="C1418" t="s">
        <v>10144</v>
      </c>
      <c r="D1418">
        <v>930004288</v>
      </c>
      <c r="E1418">
        <v>750720922</v>
      </c>
      <c r="F1418" t="s">
        <v>7205</v>
      </c>
      <c r="G1418" t="s">
        <v>6599</v>
      </c>
      <c r="H1418" t="s">
        <v>8434</v>
      </c>
      <c r="I1418" t="s">
        <v>6408</v>
      </c>
    </row>
    <row r="1419" spans="1:9">
      <c r="A1419" t="s">
        <v>6615</v>
      </c>
      <c r="B1419" t="s">
        <v>8067</v>
      </c>
      <c r="C1419" t="s">
        <v>10145</v>
      </c>
      <c r="D1419">
        <v>750810384</v>
      </c>
      <c r="E1419">
        <v>750720922</v>
      </c>
      <c r="F1419" t="s">
        <v>7205</v>
      </c>
      <c r="G1419" t="s">
        <v>6599</v>
      </c>
      <c r="H1419" t="s">
        <v>8434</v>
      </c>
      <c r="I1419" t="s">
        <v>6408</v>
      </c>
    </row>
    <row r="1420" spans="1:9">
      <c r="A1420" t="s">
        <v>6615</v>
      </c>
      <c r="B1420" t="s">
        <v>8062</v>
      </c>
      <c r="C1420" t="s">
        <v>10146</v>
      </c>
      <c r="D1420">
        <v>750690083</v>
      </c>
      <c r="E1420">
        <v>750720922</v>
      </c>
      <c r="F1420" t="s">
        <v>7205</v>
      </c>
      <c r="G1420" t="s">
        <v>6599</v>
      </c>
      <c r="H1420" t="s">
        <v>8434</v>
      </c>
      <c r="I1420" t="s">
        <v>6408</v>
      </c>
    </row>
    <row r="1421" spans="1:9">
      <c r="A1421" t="s">
        <v>6615</v>
      </c>
      <c r="B1421" t="s">
        <v>8069</v>
      </c>
      <c r="C1421" t="s">
        <v>10147</v>
      </c>
      <c r="D1421">
        <v>750825184</v>
      </c>
      <c r="E1421">
        <v>950000760</v>
      </c>
      <c r="F1421" t="s">
        <v>7205</v>
      </c>
      <c r="G1421" t="s">
        <v>6627</v>
      </c>
      <c r="H1421" t="s">
        <v>8367</v>
      </c>
      <c r="I1421" t="s">
        <v>6408</v>
      </c>
    </row>
    <row r="1422" spans="1:9">
      <c r="A1422" t="s">
        <v>6615</v>
      </c>
      <c r="B1422" t="s">
        <v>8026</v>
      </c>
      <c r="C1422" t="s">
        <v>10148</v>
      </c>
      <c r="D1422">
        <v>750003378</v>
      </c>
      <c r="E1422">
        <v>310021191</v>
      </c>
      <c r="F1422" t="s">
        <v>7207</v>
      </c>
      <c r="G1422" t="s">
        <v>6599</v>
      </c>
      <c r="H1422" t="s">
        <v>6639</v>
      </c>
      <c r="I1422" t="s">
        <v>6408</v>
      </c>
    </row>
    <row r="1423" spans="1:9">
      <c r="A1423" t="s">
        <v>6615</v>
      </c>
      <c r="B1423" t="s">
        <v>8231</v>
      </c>
      <c r="C1423" t="s">
        <v>10149</v>
      </c>
      <c r="D1423">
        <v>910310044</v>
      </c>
      <c r="E1423">
        <v>920030269</v>
      </c>
      <c r="F1423" t="s">
        <v>7207</v>
      </c>
      <c r="G1423" t="s">
        <v>6627</v>
      </c>
      <c r="H1423" t="s">
        <v>6639</v>
      </c>
      <c r="I1423" t="s">
        <v>6408</v>
      </c>
    </row>
    <row r="1424" spans="1:9">
      <c r="A1424" t="s">
        <v>6615</v>
      </c>
      <c r="B1424" t="s">
        <v>6390</v>
      </c>
      <c r="C1424" t="s">
        <v>10150</v>
      </c>
      <c r="D1424">
        <v>930700018</v>
      </c>
      <c r="E1424">
        <v>750058844</v>
      </c>
      <c r="F1424" t="s">
        <v>7205</v>
      </c>
      <c r="G1424" t="s">
        <v>6627</v>
      </c>
      <c r="H1424" t="s">
        <v>8367</v>
      </c>
      <c r="I1424" t="s">
        <v>6408</v>
      </c>
    </row>
    <row r="1425" spans="1:9">
      <c r="A1425" t="s">
        <v>6615</v>
      </c>
      <c r="B1425" t="s">
        <v>8059</v>
      </c>
      <c r="C1425" t="s">
        <v>10151</v>
      </c>
      <c r="D1425">
        <v>750300931</v>
      </c>
      <c r="E1425">
        <v>750000978</v>
      </c>
      <c r="F1425" t="s">
        <v>7207</v>
      </c>
      <c r="G1425" t="s">
        <v>6715</v>
      </c>
      <c r="H1425" t="s">
        <v>6639</v>
      </c>
      <c r="I1425" t="s">
        <v>6408</v>
      </c>
    </row>
    <row r="1426" spans="1:9">
      <c r="A1426" t="s">
        <v>6615</v>
      </c>
      <c r="B1426" t="s">
        <v>5951</v>
      </c>
      <c r="C1426" t="s">
        <v>10152</v>
      </c>
      <c r="D1426">
        <v>780300406</v>
      </c>
      <c r="E1426">
        <v>780018032</v>
      </c>
      <c r="F1426" t="s">
        <v>7207</v>
      </c>
      <c r="G1426" t="s">
        <v>6658</v>
      </c>
      <c r="H1426" t="s">
        <v>6639</v>
      </c>
      <c r="I1426" t="s">
        <v>6408</v>
      </c>
    </row>
    <row r="1427" spans="1:9">
      <c r="A1427" t="s">
        <v>6615</v>
      </c>
      <c r="B1427" t="s">
        <v>8042</v>
      </c>
      <c r="C1427" t="s">
        <v>10153</v>
      </c>
      <c r="D1427">
        <v>750150344</v>
      </c>
      <c r="E1427">
        <v>750720468</v>
      </c>
      <c r="F1427" t="s">
        <v>7205</v>
      </c>
      <c r="G1427" t="s">
        <v>6646</v>
      </c>
      <c r="H1427" t="s">
        <v>8367</v>
      </c>
      <c r="I1427" t="s">
        <v>6408</v>
      </c>
    </row>
    <row r="1428" spans="1:9">
      <c r="A1428" t="s">
        <v>6615</v>
      </c>
      <c r="B1428" t="s">
        <v>8318</v>
      </c>
      <c r="C1428" t="s">
        <v>10154</v>
      </c>
      <c r="D1428">
        <v>950310037</v>
      </c>
      <c r="E1428">
        <v>920030269</v>
      </c>
      <c r="F1428" t="s">
        <v>7207</v>
      </c>
      <c r="G1428" t="s">
        <v>6627</v>
      </c>
      <c r="H1428" t="s">
        <v>6639</v>
      </c>
      <c r="I1428" t="s">
        <v>6408</v>
      </c>
    </row>
    <row r="1429" spans="1:9">
      <c r="A1429" t="s">
        <v>6615</v>
      </c>
      <c r="B1429" t="s">
        <v>8295</v>
      </c>
      <c r="C1429" t="s">
        <v>10155</v>
      </c>
      <c r="D1429">
        <v>940300445</v>
      </c>
      <c r="E1429">
        <v>940000854</v>
      </c>
      <c r="F1429" t="s">
        <v>7207</v>
      </c>
      <c r="G1429" t="s">
        <v>6715</v>
      </c>
      <c r="H1429" t="s">
        <v>6639</v>
      </c>
      <c r="I1429" t="s">
        <v>6408</v>
      </c>
    </row>
    <row r="1430" spans="1:9">
      <c r="A1430" t="s">
        <v>6615</v>
      </c>
      <c r="B1430" t="s">
        <v>8037</v>
      </c>
      <c r="C1430" t="s">
        <v>10156</v>
      </c>
      <c r="D1430">
        <v>750150146</v>
      </c>
      <c r="E1430">
        <v>750720609</v>
      </c>
      <c r="F1430" t="s">
        <v>7205</v>
      </c>
      <c r="G1430" t="s">
        <v>6599</v>
      </c>
      <c r="H1430" t="s">
        <v>8367</v>
      </c>
      <c r="I1430" t="s">
        <v>6408</v>
      </c>
    </row>
    <row r="1431" spans="1:9">
      <c r="A1431" t="s">
        <v>6615</v>
      </c>
      <c r="B1431" t="s">
        <v>8063</v>
      </c>
      <c r="C1431" t="s">
        <v>10157</v>
      </c>
      <c r="D1431">
        <v>750700015</v>
      </c>
      <c r="E1431">
        <v>750720609</v>
      </c>
      <c r="F1431" t="s">
        <v>7205</v>
      </c>
      <c r="G1431" t="s">
        <v>6599</v>
      </c>
      <c r="H1431" t="s">
        <v>8367</v>
      </c>
      <c r="I1431" t="s">
        <v>6408</v>
      </c>
    </row>
    <row r="1432" spans="1:9">
      <c r="A1432" t="s">
        <v>6615</v>
      </c>
      <c r="B1432" t="s">
        <v>8263</v>
      </c>
      <c r="C1432" t="s">
        <v>10158</v>
      </c>
      <c r="D1432">
        <v>920301033</v>
      </c>
      <c r="E1432">
        <v>920001062</v>
      </c>
      <c r="F1432" t="s">
        <v>7207</v>
      </c>
      <c r="G1432" t="s">
        <v>6599</v>
      </c>
      <c r="H1432" t="s">
        <v>6639</v>
      </c>
      <c r="I1432" t="s">
        <v>6408</v>
      </c>
    </row>
    <row r="1433" spans="1:9">
      <c r="A1433" t="s">
        <v>6615</v>
      </c>
      <c r="B1433" t="s">
        <v>8276</v>
      </c>
      <c r="C1433" t="s">
        <v>10159</v>
      </c>
      <c r="D1433">
        <v>930300082</v>
      </c>
      <c r="E1433">
        <v>930000419</v>
      </c>
      <c r="F1433" t="s">
        <v>7207</v>
      </c>
      <c r="G1433" t="s">
        <v>6682</v>
      </c>
      <c r="H1433" t="s">
        <v>6639</v>
      </c>
      <c r="I1433" t="s">
        <v>6408</v>
      </c>
    </row>
    <row r="1434" spans="1:9">
      <c r="A1434" t="s">
        <v>6615</v>
      </c>
      <c r="B1434" t="s">
        <v>8068</v>
      </c>
      <c r="C1434" t="s">
        <v>10160</v>
      </c>
      <c r="D1434">
        <v>750814824</v>
      </c>
      <c r="E1434">
        <v>920036407</v>
      </c>
      <c r="F1434" t="s">
        <v>7205</v>
      </c>
      <c r="G1434" t="s">
        <v>6599</v>
      </c>
      <c r="H1434" t="s">
        <v>6639</v>
      </c>
      <c r="I1434" t="s">
        <v>6408</v>
      </c>
    </row>
    <row r="1435" spans="1:9">
      <c r="A1435" t="s">
        <v>6615</v>
      </c>
      <c r="B1435" t="s">
        <v>8106</v>
      </c>
      <c r="C1435" t="s">
        <v>10161</v>
      </c>
      <c r="D1435">
        <v>770310019</v>
      </c>
      <c r="E1435">
        <v>770000370</v>
      </c>
      <c r="F1435" t="s">
        <v>7207</v>
      </c>
      <c r="G1435" t="s">
        <v>6599</v>
      </c>
      <c r="H1435" t="s">
        <v>6639</v>
      </c>
      <c r="I1435" t="s">
        <v>6408</v>
      </c>
    </row>
    <row r="1436" spans="1:9">
      <c r="A1436" t="s">
        <v>6615</v>
      </c>
      <c r="B1436" t="s">
        <v>8259</v>
      </c>
      <c r="C1436" t="s">
        <v>10162</v>
      </c>
      <c r="D1436">
        <v>920300837</v>
      </c>
      <c r="E1436">
        <v>920001005</v>
      </c>
      <c r="F1436" t="s">
        <v>7207</v>
      </c>
      <c r="G1436" t="s">
        <v>6658</v>
      </c>
      <c r="H1436" t="s">
        <v>6639</v>
      </c>
      <c r="I1436" t="s">
        <v>6408</v>
      </c>
    </row>
    <row r="1437" spans="1:9">
      <c r="A1437" t="s">
        <v>6615</v>
      </c>
      <c r="B1437" t="s">
        <v>8281</v>
      </c>
      <c r="C1437" t="s">
        <v>10163</v>
      </c>
      <c r="D1437">
        <v>930300553</v>
      </c>
      <c r="E1437">
        <v>930000633</v>
      </c>
      <c r="F1437" t="s">
        <v>7207</v>
      </c>
      <c r="G1437" t="s">
        <v>6715</v>
      </c>
      <c r="H1437" t="s">
        <v>6639</v>
      </c>
      <c r="I1437" t="s">
        <v>6408</v>
      </c>
    </row>
    <row r="1438" spans="1:9">
      <c r="A1438" t="s">
        <v>6615</v>
      </c>
      <c r="B1438" t="s">
        <v>8269</v>
      </c>
      <c r="C1438" t="s">
        <v>7185</v>
      </c>
      <c r="D1438">
        <v>930014428</v>
      </c>
      <c r="E1438">
        <v>930014378</v>
      </c>
      <c r="F1438" t="s">
        <v>7207</v>
      </c>
      <c r="G1438" t="s">
        <v>6599</v>
      </c>
      <c r="H1438" t="s">
        <v>6639</v>
      </c>
      <c r="I1438" t="s">
        <v>6408</v>
      </c>
    </row>
    <row r="1439" spans="1:9">
      <c r="A1439" t="s">
        <v>6615</v>
      </c>
      <c r="B1439" t="s">
        <v>8291</v>
      </c>
      <c r="C1439" t="s">
        <v>10165</v>
      </c>
      <c r="D1439">
        <v>940300031</v>
      </c>
      <c r="E1439">
        <v>940000706</v>
      </c>
      <c r="F1439" t="s">
        <v>7207</v>
      </c>
      <c r="G1439" t="s">
        <v>6658</v>
      </c>
      <c r="H1439" t="s">
        <v>6639</v>
      </c>
      <c r="I1439" t="s">
        <v>6408</v>
      </c>
    </row>
    <row r="1440" spans="1:9">
      <c r="A1440" t="s">
        <v>6615</v>
      </c>
      <c r="B1440" t="s">
        <v>8220</v>
      </c>
      <c r="C1440" t="s">
        <v>10166</v>
      </c>
      <c r="D1440">
        <v>910300144</v>
      </c>
      <c r="E1440">
        <v>910000447</v>
      </c>
      <c r="F1440" t="s">
        <v>7207</v>
      </c>
      <c r="G1440" t="s">
        <v>6658</v>
      </c>
      <c r="H1440" t="s">
        <v>6639</v>
      </c>
      <c r="I1440" t="s">
        <v>6408</v>
      </c>
    </row>
    <row r="1441" spans="1:9">
      <c r="A1441" t="s">
        <v>6615</v>
      </c>
      <c r="B1441" t="s">
        <v>8271</v>
      </c>
      <c r="C1441" t="s">
        <v>10167</v>
      </c>
      <c r="D1441">
        <v>930019203</v>
      </c>
      <c r="E1441">
        <v>920030269</v>
      </c>
      <c r="F1441" t="s">
        <v>7207</v>
      </c>
      <c r="G1441" t="s">
        <v>6627</v>
      </c>
      <c r="H1441" t="s">
        <v>6639</v>
      </c>
      <c r="I1441" t="s">
        <v>6408</v>
      </c>
    </row>
    <row r="1442" spans="1:9">
      <c r="A1442" t="s">
        <v>6615</v>
      </c>
      <c r="B1442" t="s">
        <v>8280</v>
      </c>
      <c r="C1442" t="s">
        <v>10168</v>
      </c>
      <c r="D1442">
        <v>930300280</v>
      </c>
      <c r="E1442">
        <v>310021274</v>
      </c>
      <c r="F1442" t="s">
        <v>7207</v>
      </c>
      <c r="G1442" t="s">
        <v>6599</v>
      </c>
      <c r="H1442" t="s">
        <v>6639</v>
      </c>
      <c r="I1442" t="s">
        <v>6408</v>
      </c>
    </row>
    <row r="1443" spans="1:9">
      <c r="A1443" t="s">
        <v>6615</v>
      </c>
      <c r="B1443" t="s">
        <v>8112</v>
      </c>
      <c r="C1443" t="s">
        <v>10169</v>
      </c>
      <c r="D1443">
        <v>780004529</v>
      </c>
      <c r="E1443">
        <v>310021233</v>
      </c>
      <c r="F1443" t="s">
        <v>7207</v>
      </c>
      <c r="G1443" t="s">
        <v>6599</v>
      </c>
      <c r="H1443" t="s">
        <v>6639</v>
      </c>
      <c r="I1443" t="s">
        <v>6408</v>
      </c>
    </row>
    <row r="1444" spans="1:9">
      <c r="A1444" t="s">
        <v>6615</v>
      </c>
      <c r="B1444" t="s">
        <v>8127</v>
      </c>
      <c r="C1444" t="s">
        <v>10170</v>
      </c>
      <c r="D1444">
        <v>780310025</v>
      </c>
      <c r="E1444">
        <v>920030269</v>
      </c>
      <c r="F1444" t="s">
        <v>7207</v>
      </c>
      <c r="G1444" t="s">
        <v>6627</v>
      </c>
      <c r="H1444" t="s">
        <v>6639</v>
      </c>
      <c r="I1444" t="s">
        <v>6408</v>
      </c>
    </row>
    <row r="1445" spans="1:9">
      <c r="A1445" t="s">
        <v>6615</v>
      </c>
      <c r="B1445" t="s">
        <v>5674</v>
      </c>
      <c r="C1445" t="s">
        <v>10171</v>
      </c>
      <c r="D1445">
        <v>910310010</v>
      </c>
      <c r="E1445">
        <v>920030269</v>
      </c>
      <c r="F1445" t="s">
        <v>7207</v>
      </c>
      <c r="G1445" t="s">
        <v>6627</v>
      </c>
      <c r="H1445" t="s">
        <v>6639</v>
      </c>
      <c r="I1445" t="s">
        <v>6408</v>
      </c>
    </row>
    <row r="1446" spans="1:9">
      <c r="A1446" t="s">
        <v>6615</v>
      </c>
      <c r="B1446" t="s">
        <v>8101</v>
      </c>
      <c r="C1446" t="s">
        <v>10172</v>
      </c>
      <c r="D1446">
        <v>770300010</v>
      </c>
      <c r="E1446">
        <v>770004299</v>
      </c>
      <c r="F1446" t="s">
        <v>7207</v>
      </c>
      <c r="G1446" t="s">
        <v>6658</v>
      </c>
      <c r="H1446" t="s">
        <v>6639</v>
      </c>
      <c r="I1446" t="s">
        <v>6408</v>
      </c>
    </row>
    <row r="1447" spans="1:9">
      <c r="A1447" t="s">
        <v>6615</v>
      </c>
      <c r="B1447" t="s">
        <v>5663</v>
      </c>
      <c r="C1447" t="s">
        <v>10173</v>
      </c>
      <c r="D1447">
        <v>780008298</v>
      </c>
      <c r="E1447">
        <v>920030269</v>
      </c>
      <c r="F1447" t="s">
        <v>7207</v>
      </c>
      <c r="G1447" t="s">
        <v>6627</v>
      </c>
      <c r="H1447" t="s">
        <v>6639</v>
      </c>
      <c r="I1447" t="s">
        <v>6408</v>
      </c>
    </row>
    <row r="1448" spans="1:9">
      <c r="A1448" t="s">
        <v>6615</v>
      </c>
      <c r="B1448" t="s">
        <v>8272</v>
      </c>
      <c r="C1448" t="s">
        <v>10174</v>
      </c>
      <c r="D1448">
        <v>930020920</v>
      </c>
      <c r="E1448">
        <v>920030269</v>
      </c>
      <c r="F1448" t="s">
        <v>7207</v>
      </c>
      <c r="G1448" t="s">
        <v>6627</v>
      </c>
      <c r="H1448" t="s">
        <v>6639</v>
      </c>
      <c r="I1448" t="s">
        <v>6408</v>
      </c>
    </row>
    <row r="1449" spans="1:9">
      <c r="A1449" t="s">
        <v>6615</v>
      </c>
      <c r="B1449" t="s">
        <v>8309</v>
      </c>
      <c r="C1449" t="s">
        <v>10175</v>
      </c>
      <c r="D1449">
        <v>950300087</v>
      </c>
      <c r="E1449">
        <v>920030269</v>
      </c>
      <c r="F1449" t="s">
        <v>7207</v>
      </c>
      <c r="G1449" t="s">
        <v>6627</v>
      </c>
      <c r="H1449" t="s">
        <v>6639</v>
      </c>
      <c r="I1449" t="s">
        <v>6408</v>
      </c>
    </row>
    <row r="1450" spans="1:9">
      <c r="A1450" t="s">
        <v>6615</v>
      </c>
      <c r="B1450" t="s">
        <v>8319</v>
      </c>
      <c r="C1450" t="s">
        <v>10176</v>
      </c>
      <c r="D1450">
        <v>950420042</v>
      </c>
      <c r="E1450">
        <v>920030269</v>
      </c>
      <c r="F1450" t="s">
        <v>7207</v>
      </c>
      <c r="G1450" t="s">
        <v>6627</v>
      </c>
      <c r="H1450" t="s">
        <v>8371</v>
      </c>
      <c r="I1450" t="s">
        <v>6408</v>
      </c>
    </row>
    <row r="1451" spans="1:9">
      <c r="A1451" t="s">
        <v>6615</v>
      </c>
      <c r="B1451" t="s">
        <v>8311</v>
      </c>
      <c r="C1451" t="s">
        <v>10177</v>
      </c>
      <c r="D1451">
        <v>950300152</v>
      </c>
      <c r="E1451">
        <v>920030269</v>
      </c>
      <c r="F1451" t="s">
        <v>7207</v>
      </c>
      <c r="G1451" t="s">
        <v>6627</v>
      </c>
      <c r="H1451" t="s">
        <v>6639</v>
      </c>
      <c r="I1451" t="s">
        <v>6408</v>
      </c>
    </row>
    <row r="1452" spans="1:9">
      <c r="A1452" t="s">
        <v>6615</v>
      </c>
      <c r="B1452" t="s">
        <v>5694</v>
      </c>
      <c r="C1452" t="s">
        <v>10178</v>
      </c>
      <c r="D1452">
        <v>950300376</v>
      </c>
      <c r="E1452">
        <v>920030269</v>
      </c>
      <c r="F1452" t="s">
        <v>7207</v>
      </c>
      <c r="G1452" t="s">
        <v>6627</v>
      </c>
      <c r="H1452" t="s">
        <v>6639</v>
      </c>
      <c r="I1452" t="s">
        <v>6408</v>
      </c>
    </row>
    <row r="1453" spans="1:9">
      <c r="A1453" t="s">
        <v>6615</v>
      </c>
      <c r="B1453" t="s">
        <v>8225</v>
      </c>
      <c r="C1453" t="s">
        <v>10179</v>
      </c>
      <c r="D1453">
        <v>910300276</v>
      </c>
      <c r="E1453">
        <v>910019702</v>
      </c>
      <c r="F1453" t="s">
        <v>7207</v>
      </c>
      <c r="G1453" t="s">
        <v>6599</v>
      </c>
      <c r="H1453" t="s">
        <v>6639</v>
      </c>
      <c r="I1453" t="s">
        <v>6408</v>
      </c>
    </row>
    <row r="1454" spans="1:9">
      <c r="A1454" t="s">
        <v>6615</v>
      </c>
      <c r="B1454" t="s">
        <v>8028</v>
      </c>
      <c r="C1454" t="s">
        <v>10180</v>
      </c>
      <c r="D1454">
        <v>750014128</v>
      </c>
      <c r="E1454">
        <v>750014078</v>
      </c>
      <c r="F1454" t="s">
        <v>7207</v>
      </c>
      <c r="G1454" t="s">
        <v>6599</v>
      </c>
      <c r="H1454" t="s">
        <v>6639</v>
      </c>
      <c r="I1454" t="s">
        <v>6408</v>
      </c>
    </row>
    <row r="1455" spans="1:9">
      <c r="A1455" t="s">
        <v>6615</v>
      </c>
      <c r="B1455" t="s">
        <v>8267</v>
      </c>
      <c r="C1455" t="s">
        <v>10181</v>
      </c>
      <c r="D1455">
        <v>930009188</v>
      </c>
      <c r="E1455">
        <v>930009139</v>
      </c>
      <c r="F1455" t="s">
        <v>7207</v>
      </c>
      <c r="G1455" t="s">
        <v>6599</v>
      </c>
      <c r="H1455" t="s">
        <v>6639</v>
      </c>
      <c r="I1455" t="s">
        <v>6408</v>
      </c>
    </row>
    <row r="1456" spans="1:9">
      <c r="A1456" t="s">
        <v>6615</v>
      </c>
      <c r="B1456" t="s">
        <v>8098</v>
      </c>
      <c r="C1456" t="s">
        <v>10182</v>
      </c>
      <c r="D1456">
        <v>770023059</v>
      </c>
      <c r="E1456">
        <v>440056455</v>
      </c>
      <c r="F1456" t="s">
        <v>7207</v>
      </c>
      <c r="G1456" t="s">
        <v>6599</v>
      </c>
      <c r="H1456" t="s">
        <v>6639</v>
      </c>
      <c r="I1456" t="s">
        <v>6408</v>
      </c>
    </row>
    <row r="1457" spans="1:9">
      <c r="A1457" t="s">
        <v>6615</v>
      </c>
      <c r="B1457" t="s">
        <v>8119</v>
      </c>
      <c r="C1457" t="s">
        <v>10183</v>
      </c>
      <c r="D1457">
        <v>780300083</v>
      </c>
      <c r="E1457">
        <v>920030269</v>
      </c>
      <c r="F1457" t="s">
        <v>7207</v>
      </c>
      <c r="G1457" t="s">
        <v>6627</v>
      </c>
      <c r="H1457" t="s">
        <v>8371</v>
      </c>
      <c r="I1457" t="s">
        <v>6408</v>
      </c>
    </row>
    <row r="1458" spans="1:9">
      <c r="A1458" t="s">
        <v>6615</v>
      </c>
      <c r="B1458" t="s">
        <v>8307</v>
      </c>
      <c r="C1458" t="s">
        <v>10184</v>
      </c>
      <c r="D1458">
        <v>950032714</v>
      </c>
      <c r="E1458">
        <v>950000471</v>
      </c>
      <c r="F1458" t="s">
        <v>7207</v>
      </c>
      <c r="G1458" t="s">
        <v>6958</v>
      </c>
      <c r="H1458" t="s">
        <v>6639</v>
      </c>
      <c r="I1458" t="s">
        <v>6408</v>
      </c>
    </row>
    <row r="1459" spans="1:9">
      <c r="A1459" t="s">
        <v>6615</v>
      </c>
      <c r="B1459" t="s">
        <v>8222</v>
      </c>
      <c r="C1459" t="s">
        <v>10185</v>
      </c>
      <c r="D1459">
        <v>910300177</v>
      </c>
      <c r="E1459">
        <v>910000462</v>
      </c>
      <c r="F1459" t="s">
        <v>7207</v>
      </c>
      <c r="G1459" t="s">
        <v>6715</v>
      </c>
      <c r="H1459" t="s">
        <v>6639</v>
      </c>
      <c r="I1459" t="s">
        <v>6408</v>
      </c>
    </row>
    <row r="1460" spans="1:9">
      <c r="A1460" t="s">
        <v>6615</v>
      </c>
      <c r="B1460" t="s">
        <v>8230</v>
      </c>
      <c r="C1460" t="s">
        <v>10186</v>
      </c>
      <c r="D1460">
        <v>910310036</v>
      </c>
      <c r="E1460">
        <v>920030269</v>
      </c>
      <c r="F1460" t="s">
        <v>7207</v>
      </c>
      <c r="G1460" t="s">
        <v>6627</v>
      </c>
      <c r="H1460" t="s">
        <v>6639</v>
      </c>
      <c r="I1460" t="s">
        <v>6408</v>
      </c>
    </row>
    <row r="1461" spans="1:9">
      <c r="A1461" t="s">
        <v>6615</v>
      </c>
      <c r="B1461" t="s">
        <v>8033</v>
      </c>
      <c r="C1461" t="s">
        <v>10187</v>
      </c>
      <c r="D1461">
        <v>750064461</v>
      </c>
      <c r="E1461">
        <v>750066235</v>
      </c>
      <c r="F1461" t="s">
        <v>7207</v>
      </c>
      <c r="G1461" t="s">
        <v>6599</v>
      </c>
      <c r="H1461" t="s">
        <v>6639</v>
      </c>
      <c r="I1461" t="s">
        <v>6408</v>
      </c>
    </row>
    <row r="1462" spans="1:9">
      <c r="A1462" t="s">
        <v>6615</v>
      </c>
      <c r="B1462" t="s">
        <v>5439</v>
      </c>
      <c r="C1462" t="s">
        <v>10188</v>
      </c>
      <c r="D1462">
        <v>750049561</v>
      </c>
      <c r="E1462">
        <v>750049553</v>
      </c>
      <c r="F1462" t="s">
        <v>7207</v>
      </c>
      <c r="G1462" t="s">
        <v>6599</v>
      </c>
      <c r="H1462" t="s">
        <v>6639</v>
      </c>
      <c r="I1462" t="s">
        <v>6408</v>
      </c>
    </row>
    <row r="1463" spans="1:9">
      <c r="A1463" t="s">
        <v>6615</v>
      </c>
      <c r="B1463" t="s">
        <v>8243</v>
      </c>
      <c r="C1463" t="s">
        <v>10189</v>
      </c>
      <c r="D1463">
        <v>920150018</v>
      </c>
      <c r="E1463">
        <v>750720492</v>
      </c>
      <c r="F1463" t="s">
        <v>7205</v>
      </c>
      <c r="G1463" t="s">
        <v>6646</v>
      </c>
      <c r="H1463" t="s">
        <v>8367</v>
      </c>
      <c r="I1463" t="s">
        <v>6408</v>
      </c>
    </row>
    <row r="1464" spans="1:9">
      <c r="A1464" t="s">
        <v>6615</v>
      </c>
      <c r="B1464" t="s">
        <v>5441</v>
      </c>
      <c r="C1464" t="s">
        <v>10190</v>
      </c>
      <c r="D1464">
        <v>930300116</v>
      </c>
      <c r="E1464">
        <v>930000427</v>
      </c>
      <c r="F1464" t="s">
        <v>7207</v>
      </c>
      <c r="G1464" t="s">
        <v>6658</v>
      </c>
      <c r="H1464" t="s">
        <v>6639</v>
      </c>
      <c r="I1464" t="s">
        <v>6408</v>
      </c>
    </row>
    <row r="1465" spans="1:9">
      <c r="A1465" t="s">
        <v>6615</v>
      </c>
      <c r="B1465" t="s">
        <v>8212</v>
      </c>
      <c r="C1465" t="s">
        <v>7183</v>
      </c>
      <c r="D1465">
        <v>910002609</v>
      </c>
      <c r="E1465">
        <v>910000587</v>
      </c>
      <c r="F1465" t="s">
        <v>7207</v>
      </c>
      <c r="G1465" t="s">
        <v>6670</v>
      </c>
      <c r="H1465" t="s">
        <v>6639</v>
      </c>
      <c r="I1465" t="s">
        <v>6408</v>
      </c>
    </row>
    <row r="1466" spans="1:9">
      <c r="A1466" t="s">
        <v>6615</v>
      </c>
      <c r="B1466" t="s">
        <v>8111</v>
      </c>
      <c r="C1466" t="s">
        <v>10192</v>
      </c>
      <c r="D1466">
        <v>770813400</v>
      </c>
      <c r="E1466">
        <v>770001014</v>
      </c>
      <c r="F1466" t="s">
        <v>7207</v>
      </c>
      <c r="G1466" t="s">
        <v>6658</v>
      </c>
      <c r="H1466" t="s">
        <v>6639</v>
      </c>
      <c r="I1466" t="s">
        <v>6408</v>
      </c>
    </row>
    <row r="1467" spans="1:9">
      <c r="A1467" t="s">
        <v>6615</v>
      </c>
      <c r="B1467" t="s">
        <v>8303</v>
      </c>
      <c r="C1467" t="s">
        <v>10193</v>
      </c>
      <c r="D1467">
        <v>940813033</v>
      </c>
      <c r="E1467">
        <v>940001894</v>
      </c>
      <c r="F1467" t="s">
        <v>7207</v>
      </c>
      <c r="G1467" t="s">
        <v>6715</v>
      </c>
      <c r="H1467" t="s">
        <v>6639</v>
      </c>
      <c r="I1467" t="s">
        <v>6408</v>
      </c>
    </row>
    <row r="1468" spans="1:9">
      <c r="A1468" t="s">
        <v>6615</v>
      </c>
      <c r="B1468" t="s">
        <v>8096</v>
      </c>
      <c r="C1468" t="s">
        <v>7193</v>
      </c>
      <c r="D1468" t="s">
        <v>6598</v>
      </c>
      <c r="E1468">
        <v>770016137</v>
      </c>
      <c r="F1468" t="s">
        <v>7205</v>
      </c>
      <c r="G1468" t="s">
        <v>6599</v>
      </c>
      <c r="H1468" t="s">
        <v>6639</v>
      </c>
      <c r="I1468" t="s">
        <v>6408</v>
      </c>
    </row>
    <row r="1469" spans="1:9">
      <c r="A1469" t="s">
        <v>6615</v>
      </c>
      <c r="B1469" t="s">
        <v>7966</v>
      </c>
      <c r="C1469" t="s">
        <v>7198</v>
      </c>
      <c r="D1469" t="s">
        <v>6598</v>
      </c>
      <c r="E1469">
        <v>690049846</v>
      </c>
      <c r="F1469" t="s">
        <v>7205</v>
      </c>
      <c r="G1469" t="s">
        <v>6599</v>
      </c>
      <c r="H1469" t="s">
        <v>6639</v>
      </c>
      <c r="I1469" t="s">
        <v>6408</v>
      </c>
    </row>
    <row r="1470" spans="1:9">
      <c r="A1470" t="s">
        <v>6615</v>
      </c>
      <c r="B1470" t="s">
        <v>8043</v>
      </c>
      <c r="C1470" t="s">
        <v>10194</v>
      </c>
      <c r="D1470">
        <v>750160012</v>
      </c>
      <c r="E1470">
        <v>750813321</v>
      </c>
      <c r="F1470" t="s">
        <v>9346</v>
      </c>
      <c r="G1470" t="s">
        <v>6682</v>
      </c>
      <c r="H1470" t="s">
        <v>8370</v>
      </c>
      <c r="I1470" t="s">
        <v>6408</v>
      </c>
    </row>
    <row r="1471" spans="1:9">
      <c r="A1471" t="s">
        <v>6615</v>
      </c>
      <c r="B1471" t="s">
        <v>8234</v>
      </c>
      <c r="C1471" t="s">
        <v>10195</v>
      </c>
      <c r="D1471">
        <v>920000460</v>
      </c>
      <c r="E1471">
        <v>750813321</v>
      </c>
      <c r="F1471" t="s">
        <v>9346</v>
      </c>
      <c r="G1471" t="s">
        <v>6682</v>
      </c>
      <c r="H1471" t="s">
        <v>8370</v>
      </c>
      <c r="I1471" t="s">
        <v>6408</v>
      </c>
    </row>
    <row r="1472" spans="1:9">
      <c r="A1472" t="s">
        <v>6615</v>
      </c>
      <c r="B1472" t="s">
        <v>8043</v>
      </c>
      <c r="C1472" t="s">
        <v>10196</v>
      </c>
      <c r="D1472">
        <v>910813732</v>
      </c>
      <c r="E1472">
        <v>750813321</v>
      </c>
      <c r="F1472" t="s">
        <v>9346</v>
      </c>
      <c r="G1472" t="s">
        <v>6715</v>
      </c>
      <c r="H1472" t="s">
        <v>8370</v>
      </c>
      <c r="I1472" t="s">
        <v>6408</v>
      </c>
    </row>
    <row r="1473" spans="1:9">
      <c r="A1473" t="s">
        <v>6615</v>
      </c>
      <c r="B1473" t="s">
        <v>4182</v>
      </c>
      <c r="C1473" t="s">
        <v>10197</v>
      </c>
      <c r="D1473">
        <v>920813623</v>
      </c>
      <c r="E1473">
        <v>920029097</v>
      </c>
      <c r="F1473" t="s">
        <v>7205</v>
      </c>
      <c r="G1473" t="s">
        <v>6599</v>
      </c>
      <c r="H1473" t="s">
        <v>8369</v>
      </c>
      <c r="I1473" t="s">
        <v>6408</v>
      </c>
    </row>
    <row r="1474" spans="1:9">
      <c r="A1474" t="s">
        <v>6615</v>
      </c>
      <c r="B1474" t="s">
        <v>5413</v>
      </c>
      <c r="C1474" t="s">
        <v>10198</v>
      </c>
      <c r="D1474">
        <v>940300452</v>
      </c>
      <c r="E1474">
        <v>940000862</v>
      </c>
      <c r="F1474" t="s">
        <v>7207</v>
      </c>
      <c r="G1474" t="s">
        <v>6599</v>
      </c>
      <c r="H1474" t="s">
        <v>8434</v>
      </c>
      <c r="I1474" t="s">
        <v>6408</v>
      </c>
    </row>
    <row r="1475" spans="1:9">
      <c r="A1475" t="s">
        <v>6615</v>
      </c>
      <c r="B1475" t="s">
        <v>8065</v>
      </c>
      <c r="C1475" t="s">
        <v>10199</v>
      </c>
      <c r="D1475">
        <v>750007528</v>
      </c>
      <c r="E1475">
        <v>750804940</v>
      </c>
      <c r="F1475" t="s">
        <v>7205</v>
      </c>
      <c r="G1475" t="s">
        <v>6670</v>
      </c>
      <c r="H1475" t="s">
        <v>6803</v>
      </c>
      <c r="I1475" t="s">
        <v>6408</v>
      </c>
    </row>
    <row r="1476" spans="1:9">
      <c r="A1476" t="s">
        <v>6615</v>
      </c>
      <c r="B1476" t="s">
        <v>8030</v>
      </c>
      <c r="C1476" t="s">
        <v>10200</v>
      </c>
      <c r="D1476">
        <v>750042459</v>
      </c>
      <c r="E1476">
        <v>750712341</v>
      </c>
      <c r="F1476" t="s">
        <v>7205</v>
      </c>
      <c r="G1476" t="s">
        <v>6670</v>
      </c>
      <c r="H1476" t="s">
        <v>8369</v>
      </c>
      <c r="I1476" t="s">
        <v>6408</v>
      </c>
    </row>
    <row r="1477" spans="1:9">
      <c r="A1477" t="s">
        <v>6615</v>
      </c>
      <c r="B1477" t="s">
        <v>8099</v>
      </c>
      <c r="C1477" t="s">
        <v>10201</v>
      </c>
      <c r="D1477">
        <v>770150027</v>
      </c>
      <c r="E1477">
        <v>750720575</v>
      </c>
      <c r="F1477" t="s">
        <v>7205</v>
      </c>
      <c r="G1477" t="s">
        <v>6599</v>
      </c>
      <c r="H1477" t="s">
        <v>8367</v>
      </c>
      <c r="I1477" t="s">
        <v>6408</v>
      </c>
    </row>
    <row r="1478" spans="1:9">
      <c r="A1478" t="s">
        <v>6615</v>
      </c>
      <c r="B1478" t="s">
        <v>8216</v>
      </c>
      <c r="C1478" t="s">
        <v>10202</v>
      </c>
      <c r="D1478">
        <v>910150077</v>
      </c>
      <c r="E1478">
        <v>750720575</v>
      </c>
      <c r="F1478" t="s">
        <v>7205</v>
      </c>
      <c r="G1478" t="s">
        <v>6599</v>
      </c>
      <c r="H1478" t="s">
        <v>8367</v>
      </c>
      <c r="I1478" t="s">
        <v>6408</v>
      </c>
    </row>
    <row r="1479" spans="1:9">
      <c r="A1479" t="s">
        <v>6615</v>
      </c>
      <c r="B1479" t="s">
        <v>8094</v>
      </c>
      <c r="C1479" t="s">
        <v>7196</v>
      </c>
      <c r="D1479">
        <v>770020055</v>
      </c>
      <c r="E1479">
        <v>770000271</v>
      </c>
      <c r="F1479" t="s">
        <v>7207</v>
      </c>
      <c r="G1479" t="s">
        <v>6599</v>
      </c>
      <c r="H1479" t="s">
        <v>6639</v>
      </c>
      <c r="I1479" t="s">
        <v>6408</v>
      </c>
    </row>
    <row r="1480" spans="1:9">
      <c r="A1480" t="s">
        <v>6615</v>
      </c>
      <c r="B1480" t="s">
        <v>8285</v>
      </c>
      <c r="C1480" t="s">
        <v>7184</v>
      </c>
      <c r="D1480" t="s">
        <v>6598</v>
      </c>
      <c r="E1480">
        <v>940000060</v>
      </c>
      <c r="F1480" t="s">
        <v>7207</v>
      </c>
      <c r="G1480" t="s">
        <v>6599</v>
      </c>
      <c r="H1480" t="s">
        <v>6639</v>
      </c>
      <c r="I1480" t="s">
        <v>6408</v>
      </c>
    </row>
    <row r="1481" spans="1:9">
      <c r="A1481" t="s">
        <v>6615</v>
      </c>
      <c r="B1481" t="s">
        <v>8287</v>
      </c>
      <c r="C1481" t="s">
        <v>7203</v>
      </c>
      <c r="D1481" t="s">
        <v>6598</v>
      </c>
      <c r="E1481">
        <v>940023849</v>
      </c>
      <c r="F1481" t="s">
        <v>7207</v>
      </c>
      <c r="G1481" t="s">
        <v>6599</v>
      </c>
      <c r="H1481" t="s">
        <v>6639</v>
      </c>
      <c r="I1481" t="s">
        <v>6408</v>
      </c>
    </row>
    <row r="1482" spans="1:9">
      <c r="A1482" t="s">
        <v>6615</v>
      </c>
      <c r="B1482" t="s">
        <v>8288</v>
      </c>
      <c r="C1482" t="s">
        <v>10204</v>
      </c>
      <c r="D1482">
        <v>340015999</v>
      </c>
      <c r="E1482">
        <v>940023831</v>
      </c>
      <c r="F1482" t="s">
        <v>7207</v>
      </c>
      <c r="G1482" t="s">
        <v>6599</v>
      </c>
      <c r="H1482" t="s">
        <v>6639</v>
      </c>
      <c r="I1482" t="s">
        <v>6408</v>
      </c>
    </row>
    <row r="1483" spans="1:9">
      <c r="A1483" t="s">
        <v>6615</v>
      </c>
      <c r="B1483" t="s">
        <v>10206</v>
      </c>
      <c r="C1483" t="s">
        <v>7202</v>
      </c>
      <c r="D1483">
        <v>340015999</v>
      </c>
      <c r="E1483">
        <v>940023831</v>
      </c>
      <c r="F1483" t="s">
        <v>7207</v>
      </c>
      <c r="G1483" t="s">
        <v>6599</v>
      </c>
      <c r="H1483" t="s">
        <v>6639</v>
      </c>
      <c r="I1483" t="s">
        <v>6408</v>
      </c>
    </row>
    <row r="1484" spans="1:9">
      <c r="A1484" t="s">
        <v>6615</v>
      </c>
      <c r="B1484" t="s">
        <v>8034</v>
      </c>
      <c r="C1484" t="s">
        <v>10207</v>
      </c>
      <c r="D1484" t="s">
        <v>8409</v>
      </c>
      <c r="E1484" t="s">
        <v>8409</v>
      </c>
      <c r="F1484" t="s">
        <v>7207</v>
      </c>
      <c r="G1484" t="s">
        <v>6599</v>
      </c>
      <c r="H1484" t="s">
        <v>6639</v>
      </c>
      <c r="I1484" t="s">
        <v>6408</v>
      </c>
    </row>
    <row r="1485" spans="1:9">
      <c r="A1485" t="s">
        <v>6615</v>
      </c>
      <c r="B1485" t="s">
        <v>8102</v>
      </c>
      <c r="C1485" t="s">
        <v>10208</v>
      </c>
      <c r="D1485">
        <v>770300135</v>
      </c>
      <c r="E1485">
        <v>770000289</v>
      </c>
      <c r="F1485" t="s">
        <v>7207</v>
      </c>
      <c r="G1485" t="s">
        <v>6676</v>
      </c>
      <c r="H1485" t="s">
        <v>8434</v>
      </c>
      <c r="I1485" t="s">
        <v>6408</v>
      </c>
    </row>
    <row r="1486" spans="1:9">
      <c r="A1486" t="s">
        <v>6615</v>
      </c>
      <c r="B1486" t="s">
        <v>8122</v>
      </c>
      <c r="C1486" t="s">
        <v>10209</v>
      </c>
      <c r="D1486">
        <v>780300208</v>
      </c>
      <c r="E1486">
        <v>780000576</v>
      </c>
      <c r="F1486" t="s">
        <v>7207</v>
      </c>
      <c r="G1486" t="s">
        <v>6715</v>
      </c>
      <c r="H1486" t="s">
        <v>6639</v>
      </c>
      <c r="I1486" t="s">
        <v>6408</v>
      </c>
    </row>
    <row r="1487" spans="1:9">
      <c r="A1487" t="s">
        <v>6615</v>
      </c>
      <c r="B1487" t="s">
        <v>5682</v>
      </c>
      <c r="C1487" t="s">
        <v>10210</v>
      </c>
      <c r="D1487">
        <v>920300423</v>
      </c>
      <c r="E1487">
        <v>920030269</v>
      </c>
      <c r="F1487" t="s">
        <v>7207</v>
      </c>
      <c r="G1487" t="s">
        <v>6627</v>
      </c>
      <c r="H1487" t="s">
        <v>6639</v>
      </c>
      <c r="I1487" t="s">
        <v>6408</v>
      </c>
    </row>
    <row r="1488" spans="1:9">
      <c r="A1488" t="s">
        <v>6615</v>
      </c>
      <c r="B1488" t="s">
        <v>5673</v>
      </c>
      <c r="C1488" t="s">
        <v>10211</v>
      </c>
      <c r="D1488">
        <v>910300060</v>
      </c>
      <c r="E1488">
        <v>920030269</v>
      </c>
      <c r="F1488" t="s">
        <v>7207</v>
      </c>
      <c r="G1488" t="s">
        <v>6627</v>
      </c>
      <c r="H1488" t="s">
        <v>6639</v>
      </c>
      <c r="I1488" t="s">
        <v>6408</v>
      </c>
    </row>
    <row r="1489" spans="1:9">
      <c r="A1489" t="s">
        <v>6615</v>
      </c>
      <c r="B1489" t="s">
        <v>5678</v>
      </c>
      <c r="C1489" t="s">
        <v>10212</v>
      </c>
      <c r="D1489">
        <v>910814672</v>
      </c>
      <c r="E1489">
        <v>920030269</v>
      </c>
      <c r="F1489" t="s">
        <v>7207</v>
      </c>
      <c r="G1489" t="s">
        <v>6627</v>
      </c>
      <c r="H1489" t="s">
        <v>6639</v>
      </c>
      <c r="I1489" t="s">
        <v>6408</v>
      </c>
    </row>
    <row r="1490" spans="1:9">
      <c r="A1490" t="s">
        <v>6615</v>
      </c>
      <c r="B1490" t="s">
        <v>5679</v>
      </c>
      <c r="C1490" t="s">
        <v>10213</v>
      </c>
      <c r="D1490">
        <v>920004058</v>
      </c>
      <c r="E1490">
        <v>920030269</v>
      </c>
      <c r="F1490" t="s">
        <v>7207</v>
      </c>
      <c r="G1490" t="s">
        <v>6627</v>
      </c>
      <c r="H1490" t="s">
        <v>6639</v>
      </c>
      <c r="I1490" t="s">
        <v>6408</v>
      </c>
    </row>
    <row r="1491" spans="1:9">
      <c r="A1491" t="s">
        <v>6615</v>
      </c>
      <c r="B1491" t="s">
        <v>5659</v>
      </c>
      <c r="C1491" t="s">
        <v>10214</v>
      </c>
      <c r="D1491">
        <v>750047128</v>
      </c>
      <c r="E1491">
        <v>920030269</v>
      </c>
      <c r="F1491" t="s">
        <v>7207</v>
      </c>
      <c r="G1491" t="s">
        <v>6627</v>
      </c>
      <c r="H1491" t="s">
        <v>6639</v>
      </c>
      <c r="I1491" t="s">
        <v>6408</v>
      </c>
    </row>
    <row r="1492" spans="1:9">
      <c r="A1492" t="s">
        <v>6615</v>
      </c>
      <c r="B1492" t="s">
        <v>5672</v>
      </c>
      <c r="C1492" t="s">
        <v>10215</v>
      </c>
      <c r="D1492">
        <v>910015965</v>
      </c>
      <c r="E1492">
        <v>920030269</v>
      </c>
      <c r="F1492" t="s">
        <v>7207</v>
      </c>
      <c r="G1492" t="s">
        <v>6627</v>
      </c>
      <c r="H1492" t="s">
        <v>6639</v>
      </c>
      <c r="I1492" t="s">
        <v>6408</v>
      </c>
    </row>
    <row r="1493" spans="1:9">
      <c r="A1493" t="s">
        <v>6615</v>
      </c>
      <c r="B1493" t="s">
        <v>5687</v>
      </c>
      <c r="C1493" t="s">
        <v>10216</v>
      </c>
      <c r="D1493">
        <v>940300163</v>
      </c>
      <c r="E1493">
        <v>920030269</v>
      </c>
      <c r="F1493" t="s">
        <v>7207</v>
      </c>
      <c r="G1493" t="s">
        <v>6627</v>
      </c>
      <c r="H1493" t="s">
        <v>6639</v>
      </c>
      <c r="I1493" t="s">
        <v>6408</v>
      </c>
    </row>
    <row r="1494" spans="1:9">
      <c r="A1494" t="s">
        <v>6615</v>
      </c>
      <c r="B1494" t="s">
        <v>5681</v>
      </c>
      <c r="C1494" t="s">
        <v>10217</v>
      </c>
      <c r="D1494">
        <v>920014099</v>
      </c>
      <c r="E1494">
        <v>920030269</v>
      </c>
      <c r="F1494" t="s">
        <v>7207</v>
      </c>
      <c r="G1494" t="s">
        <v>6627</v>
      </c>
      <c r="H1494" t="s">
        <v>6639</v>
      </c>
      <c r="I1494" t="s">
        <v>6408</v>
      </c>
    </row>
    <row r="1495" spans="1:9">
      <c r="A1495" t="s">
        <v>6615</v>
      </c>
      <c r="B1495" t="s">
        <v>8296</v>
      </c>
      <c r="C1495" t="s">
        <v>10218</v>
      </c>
      <c r="D1495">
        <v>940300494</v>
      </c>
      <c r="E1495">
        <v>940000896</v>
      </c>
      <c r="F1495" t="s">
        <v>7207</v>
      </c>
      <c r="G1495" t="s">
        <v>6658</v>
      </c>
      <c r="H1495" t="s">
        <v>6639</v>
      </c>
      <c r="I1495" t="s">
        <v>6408</v>
      </c>
    </row>
    <row r="1496" spans="1:9">
      <c r="A1496" t="s">
        <v>6615</v>
      </c>
      <c r="B1496" t="s">
        <v>5028</v>
      </c>
      <c r="C1496" t="s">
        <v>10219</v>
      </c>
      <c r="D1496">
        <v>770790707</v>
      </c>
      <c r="E1496">
        <v>770000719</v>
      </c>
      <c r="F1496" t="s">
        <v>7207</v>
      </c>
      <c r="G1496" t="s">
        <v>7591</v>
      </c>
      <c r="H1496" t="s">
        <v>6639</v>
      </c>
      <c r="I1496" t="s">
        <v>6408</v>
      </c>
    </row>
    <row r="1497" spans="1:9">
      <c r="A1497" t="s">
        <v>6615</v>
      </c>
      <c r="B1497" t="s">
        <v>5945</v>
      </c>
      <c r="C1497" t="s">
        <v>10220</v>
      </c>
      <c r="D1497">
        <v>940006679</v>
      </c>
      <c r="E1497">
        <v>940017338</v>
      </c>
      <c r="F1497" t="s">
        <v>7207</v>
      </c>
      <c r="G1497" t="s">
        <v>6658</v>
      </c>
      <c r="H1497" t="s">
        <v>6639</v>
      </c>
      <c r="I1497" t="s">
        <v>6408</v>
      </c>
    </row>
    <row r="1498" spans="1:9">
      <c r="A1498" t="s">
        <v>6615</v>
      </c>
      <c r="B1498" t="s">
        <v>8217</v>
      </c>
      <c r="C1498" t="s">
        <v>10221</v>
      </c>
      <c r="D1498">
        <v>910500040</v>
      </c>
      <c r="E1498">
        <v>910009539</v>
      </c>
      <c r="F1498" t="s">
        <v>7205</v>
      </c>
      <c r="G1498" t="s">
        <v>6599</v>
      </c>
      <c r="H1498" t="s">
        <v>8367</v>
      </c>
      <c r="I1498" t="s">
        <v>6408</v>
      </c>
    </row>
    <row r="1499" spans="1:9">
      <c r="A1499" t="s">
        <v>6615</v>
      </c>
      <c r="B1499" t="s">
        <v>8246</v>
      </c>
      <c r="C1499" t="s">
        <v>10222</v>
      </c>
      <c r="D1499">
        <v>920170115</v>
      </c>
      <c r="E1499">
        <v>920718053</v>
      </c>
      <c r="F1499" t="s">
        <v>7205</v>
      </c>
      <c r="G1499" t="s">
        <v>6627</v>
      </c>
      <c r="H1499" t="s">
        <v>8434</v>
      </c>
      <c r="I1499" t="s">
        <v>6408</v>
      </c>
    </row>
    <row r="1500" spans="1:9">
      <c r="A1500" t="s">
        <v>6615</v>
      </c>
      <c r="B1500" t="s">
        <v>8289</v>
      </c>
      <c r="C1500" t="s">
        <v>10223</v>
      </c>
      <c r="D1500">
        <v>940170095</v>
      </c>
      <c r="E1500">
        <v>940807654</v>
      </c>
      <c r="F1500" t="s">
        <v>7205</v>
      </c>
      <c r="G1500" t="s">
        <v>6627</v>
      </c>
      <c r="H1500" t="s">
        <v>8434</v>
      </c>
      <c r="I1500" t="s">
        <v>6408</v>
      </c>
    </row>
    <row r="1501" spans="1:9">
      <c r="A1501" t="s">
        <v>6615</v>
      </c>
      <c r="B1501" t="s">
        <v>8313</v>
      </c>
      <c r="C1501" t="s">
        <v>10224</v>
      </c>
      <c r="D1501">
        <v>950300202</v>
      </c>
      <c r="E1501">
        <v>950000521</v>
      </c>
      <c r="F1501" t="s">
        <v>7207</v>
      </c>
      <c r="G1501" t="s">
        <v>6715</v>
      </c>
      <c r="H1501" t="s">
        <v>6639</v>
      </c>
      <c r="I1501" t="s">
        <v>6408</v>
      </c>
    </row>
    <row r="1502" spans="1:9">
      <c r="A1502" t="s">
        <v>6615</v>
      </c>
      <c r="B1502" t="s">
        <v>8100</v>
      </c>
      <c r="C1502" t="s">
        <v>10225</v>
      </c>
      <c r="D1502">
        <v>770150043</v>
      </c>
      <c r="E1502">
        <v>750034589</v>
      </c>
      <c r="F1502" t="s">
        <v>7205</v>
      </c>
      <c r="G1502" t="s">
        <v>6784</v>
      </c>
      <c r="H1502" t="s">
        <v>8367</v>
      </c>
      <c r="I1502" t="s">
        <v>6408</v>
      </c>
    </row>
    <row r="1503" spans="1:9">
      <c r="A1503" t="s">
        <v>6615</v>
      </c>
      <c r="B1503" t="s">
        <v>8317</v>
      </c>
      <c r="C1503" t="s">
        <v>10226</v>
      </c>
      <c r="D1503">
        <v>950310029</v>
      </c>
      <c r="E1503">
        <v>950008938</v>
      </c>
      <c r="F1503" t="s">
        <v>7207</v>
      </c>
      <c r="G1503" t="s">
        <v>6599</v>
      </c>
      <c r="H1503" t="s">
        <v>6639</v>
      </c>
      <c r="I1503" t="s">
        <v>6408</v>
      </c>
    </row>
    <row r="1504" spans="1:9">
      <c r="A1504" t="s">
        <v>6615</v>
      </c>
      <c r="B1504" t="s">
        <v>8114</v>
      </c>
      <c r="C1504" t="s">
        <v>10227</v>
      </c>
      <c r="D1504">
        <v>780023909</v>
      </c>
      <c r="E1504">
        <v>780025441</v>
      </c>
      <c r="F1504" t="s">
        <v>7207</v>
      </c>
      <c r="G1504" t="s">
        <v>6599</v>
      </c>
      <c r="H1504" t="s">
        <v>6639</v>
      </c>
      <c r="I1504" t="s">
        <v>6408</v>
      </c>
    </row>
    <row r="1505" spans="1:9">
      <c r="A1505" t="s">
        <v>6615</v>
      </c>
      <c r="B1505" t="s">
        <v>4243</v>
      </c>
      <c r="C1505" t="s">
        <v>10228</v>
      </c>
      <c r="D1505">
        <v>750300121</v>
      </c>
      <c r="E1505">
        <v>750063679</v>
      </c>
      <c r="F1505" t="s">
        <v>7207</v>
      </c>
      <c r="G1505" t="s">
        <v>6627</v>
      </c>
      <c r="H1505" t="s">
        <v>6639</v>
      </c>
      <c r="I1505" t="s">
        <v>6408</v>
      </c>
    </row>
    <row r="1506" spans="1:9">
      <c r="A1506" t="s">
        <v>6615</v>
      </c>
      <c r="B1506" t="s">
        <v>8310</v>
      </c>
      <c r="C1506" t="s">
        <v>10229</v>
      </c>
      <c r="D1506">
        <v>950300103</v>
      </c>
      <c r="E1506">
        <v>310021183</v>
      </c>
      <c r="F1506" t="s">
        <v>7207</v>
      </c>
      <c r="G1506" t="s">
        <v>6599</v>
      </c>
      <c r="H1506" t="s">
        <v>6639</v>
      </c>
      <c r="I1506" t="s">
        <v>6408</v>
      </c>
    </row>
    <row r="1507" spans="1:9">
      <c r="A1507" t="s">
        <v>6615</v>
      </c>
      <c r="B1507" t="s">
        <v>8214</v>
      </c>
      <c r="C1507" t="s">
        <v>10230</v>
      </c>
      <c r="D1507" t="s">
        <v>8409</v>
      </c>
      <c r="E1507" t="s">
        <v>8409</v>
      </c>
      <c r="F1507" t="s">
        <v>7207</v>
      </c>
      <c r="G1507" t="s">
        <v>6599</v>
      </c>
      <c r="H1507" t="s">
        <v>6639</v>
      </c>
      <c r="I1507" t="s">
        <v>6408</v>
      </c>
    </row>
    <row r="1508" spans="1:9">
      <c r="A1508" t="s">
        <v>6615</v>
      </c>
      <c r="B1508" t="s">
        <v>8035</v>
      </c>
      <c r="C1508" t="s">
        <v>10231</v>
      </c>
      <c r="D1508" t="s">
        <v>8409</v>
      </c>
      <c r="E1508" t="s">
        <v>8409</v>
      </c>
      <c r="F1508" t="s">
        <v>7207</v>
      </c>
      <c r="G1508" t="s">
        <v>6599</v>
      </c>
      <c r="H1508" t="s">
        <v>6639</v>
      </c>
      <c r="I1508" t="s">
        <v>6408</v>
      </c>
    </row>
    <row r="1509" spans="1:9">
      <c r="A1509" t="s">
        <v>6615</v>
      </c>
      <c r="B1509" t="s">
        <v>8095</v>
      </c>
      <c r="C1509" t="s">
        <v>10232</v>
      </c>
      <c r="D1509">
        <v>770006138</v>
      </c>
      <c r="E1509">
        <v>770020113</v>
      </c>
      <c r="F1509" t="s">
        <v>7207</v>
      </c>
      <c r="G1509" t="s">
        <v>6599</v>
      </c>
      <c r="H1509" t="s">
        <v>6639</v>
      </c>
      <c r="I1509" t="s">
        <v>6408</v>
      </c>
    </row>
    <row r="1510" spans="1:9">
      <c r="A1510" t="s">
        <v>6615</v>
      </c>
      <c r="B1510" t="s">
        <v>10233</v>
      </c>
      <c r="C1510" t="s">
        <v>10234</v>
      </c>
      <c r="D1510">
        <v>940310022</v>
      </c>
      <c r="E1510">
        <v>940022163</v>
      </c>
      <c r="F1510" t="s">
        <v>7207</v>
      </c>
      <c r="G1510" t="s">
        <v>6599</v>
      </c>
      <c r="H1510" t="s">
        <v>6639</v>
      </c>
      <c r="I1510" t="s">
        <v>6408</v>
      </c>
    </row>
    <row r="1511" spans="1:9">
      <c r="A1511" t="s">
        <v>6615</v>
      </c>
      <c r="B1511" t="s">
        <v>8109</v>
      </c>
      <c r="C1511" t="s">
        <v>10235</v>
      </c>
      <c r="D1511">
        <v>770700011</v>
      </c>
      <c r="E1511">
        <v>930027347</v>
      </c>
      <c r="F1511" t="s">
        <v>7205</v>
      </c>
      <c r="G1511" t="s">
        <v>6765</v>
      </c>
      <c r="H1511" t="s">
        <v>8434</v>
      </c>
      <c r="I1511" t="s">
        <v>6408</v>
      </c>
    </row>
    <row r="1512" spans="1:9">
      <c r="A1512" t="s">
        <v>6615</v>
      </c>
      <c r="B1512" t="s">
        <v>8128</v>
      </c>
      <c r="C1512" t="s">
        <v>10236</v>
      </c>
      <c r="D1512">
        <v>780630026</v>
      </c>
      <c r="E1512">
        <v>750803900</v>
      </c>
      <c r="F1512" t="s">
        <v>7205</v>
      </c>
      <c r="G1512" t="s">
        <v>6599</v>
      </c>
      <c r="H1512" t="s">
        <v>8367</v>
      </c>
      <c r="I1512" t="s">
        <v>6408</v>
      </c>
    </row>
    <row r="1513" spans="1:9">
      <c r="A1513" t="s">
        <v>6615</v>
      </c>
      <c r="B1513" t="s">
        <v>8252</v>
      </c>
      <c r="C1513" t="s">
        <v>10237</v>
      </c>
      <c r="D1513">
        <v>920300381</v>
      </c>
      <c r="E1513">
        <v>920005378</v>
      </c>
      <c r="F1513" t="s">
        <v>7207</v>
      </c>
      <c r="G1513" t="s">
        <v>6599</v>
      </c>
      <c r="H1513" t="s">
        <v>6639</v>
      </c>
      <c r="I1513" t="s">
        <v>6408</v>
      </c>
    </row>
    <row r="1514" spans="1:9">
      <c r="A1514" t="s">
        <v>6615</v>
      </c>
      <c r="B1514" t="s">
        <v>8103</v>
      </c>
      <c r="C1514" t="s">
        <v>10090</v>
      </c>
      <c r="D1514">
        <v>770300143</v>
      </c>
      <c r="E1514">
        <v>770000362</v>
      </c>
      <c r="F1514" t="s">
        <v>7207</v>
      </c>
      <c r="G1514" t="s">
        <v>8548</v>
      </c>
      <c r="H1514" t="s">
        <v>6639</v>
      </c>
      <c r="I1514" t="s">
        <v>6408</v>
      </c>
    </row>
    <row r="1515" spans="1:9">
      <c r="A1515" t="s">
        <v>6615</v>
      </c>
      <c r="B1515" t="s">
        <v>5959</v>
      </c>
      <c r="C1515" t="s">
        <v>9991</v>
      </c>
      <c r="D1515">
        <v>930300025</v>
      </c>
      <c r="E1515">
        <v>930000393</v>
      </c>
      <c r="F1515" t="s">
        <v>7207</v>
      </c>
      <c r="G1515" t="s">
        <v>8540</v>
      </c>
      <c r="H1515" t="s">
        <v>6639</v>
      </c>
      <c r="I1515" t="s">
        <v>6408</v>
      </c>
    </row>
    <row r="1516" spans="1:9">
      <c r="A1516" t="s">
        <v>6615</v>
      </c>
      <c r="B1516" t="s">
        <v>8270</v>
      </c>
      <c r="C1516" t="s">
        <v>10091</v>
      </c>
      <c r="D1516">
        <v>930017512</v>
      </c>
      <c r="E1516">
        <v>930019948</v>
      </c>
      <c r="F1516" t="s">
        <v>7207</v>
      </c>
      <c r="G1516" t="s">
        <v>6627</v>
      </c>
      <c r="H1516" t="s">
        <v>6639</v>
      </c>
      <c r="I1516" t="s">
        <v>6408</v>
      </c>
    </row>
    <row r="1517" spans="1:9">
      <c r="A1517" t="s">
        <v>6615</v>
      </c>
      <c r="B1517" t="s">
        <v>5213</v>
      </c>
      <c r="C1517" t="s">
        <v>10092</v>
      </c>
      <c r="D1517">
        <v>750301160</v>
      </c>
      <c r="E1517">
        <v>750001067</v>
      </c>
      <c r="F1517" t="s">
        <v>7207</v>
      </c>
      <c r="G1517" t="s">
        <v>8543</v>
      </c>
      <c r="H1517" t="s">
        <v>6639</v>
      </c>
      <c r="I1517" t="s">
        <v>6408</v>
      </c>
    </row>
    <row r="1518" spans="1:9">
      <c r="A1518" t="s">
        <v>6615</v>
      </c>
      <c r="B1518" t="s">
        <v>8052</v>
      </c>
      <c r="C1518" t="s">
        <v>10093</v>
      </c>
      <c r="D1518">
        <v>750300592</v>
      </c>
      <c r="E1518">
        <v>750000820</v>
      </c>
      <c r="F1518" t="s">
        <v>7207</v>
      </c>
      <c r="G1518" t="s">
        <v>8543</v>
      </c>
      <c r="H1518" t="s">
        <v>6639</v>
      </c>
      <c r="I1518" t="s">
        <v>6408</v>
      </c>
    </row>
    <row r="1519" spans="1:9">
      <c r="A1519" t="s">
        <v>6615</v>
      </c>
      <c r="B1519" t="s">
        <v>8097</v>
      </c>
      <c r="C1519" t="s">
        <v>10094</v>
      </c>
      <c r="D1519">
        <v>770016491</v>
      </c>
      <c r="E1519">
        <v>770016483</v>
      </c>
      <c r="F1519" t="s">
        <v>7207</v>
      </c>
      <c r="G1519" t="s">
        <v>6627</v>
      </c>
      <c r="H1519" t="s">
        <v>6639</v>
      </c>
      <c r="I1519" t="s">
        <v>6408</v>
      </c>
    </row>
    <row r="1520" spans="1:9">
      <c r="A1520" t="s">
        <v>6615</v>
      </c>
      <c r="B1520" t="s">
        <v>8125</v>
      </c>
      <c r="C1520" t="s">
        <v>10095</v>
      </c>
      <c r="D1520">
        <v>780300422</v>
      </c>
      <c r="E1520">
        <v>780002259</v>
      </c>
      <c r="F1520" t="s">
        <v>7207</v>
      </c>
      <c r="G1520" t="s">
        <v>8543</v>
      </c>
      <c r="H1520" t="s">
        <v>6639</v>
      </c>
      <c r="I1520" t="s">
        <v>6408</v>
      </c>
    </row>
    <row r="1521" spans="1:9">
      <c r="A1521" t="s">
        <v>6615</v>
      </c>
      <c r="B1521" t="s">
        <v>8248</v>
      </c>
      <c r="C1521" t="s">
        <v>10096</v>
      </c>
      <c r="D1521">
        <v>920300191</v>
      </c>
      <c r="E1521">
        <v>920000767</v>
      </c>
      <c r="F1521" t="s">
        <v>7207</v>
      </c>
      <c r="G1521" t="s">
        <v>8538</v>
      </c>
      <c r="H1521" t="s">
        <v>6639</v>
      </c>
      <c r="I1521" t="s">
        <v>6408</v>
      </c>
    </row>
    <row r="1522" spans="1:9">
      <c r="A1522" t="s">
        <v>6615</v>
      </c>
      <c r="B1522" t="s">
        <v>8050</v>
      </c>
      <c r="C1522" t="s">
        <v>10097</v>
      </c>
      <c r="D1522">
        <v>750300089</v>
      </c>
      <c r="E1522">
        <v>750000606</v>
      </c>
      <c r="F1522" t="s">
        <v>7207</v>
      </c>
      <c r="G1522" t="s">
        <v>8543</v>
      </c>
      <c r="H1522" t="s">
        <v>6639</v>
      </c>
      <c r="I1522" t="s">
        <v>6408</v>
      </c>
    </row>
    <row r="1523" spans="1:9">
      <c r="A1523" t="s">
        <v>6615</v>
      </c>
      <c r="B1523" t="s">
        <v>8049</v>
      </c>
      <c r="C1523" t="s">
        <v>10098</v>
      </c>
      <c r="D1523">
        <v>750300071</v>
      </c>
      <c r="E1523">
        <v>750000598</v>
      </c>
      <c r="F1523" t="s">
        <v>7207</v>
      </c>
      <c r="G1523" t="s">
        <v>8543</v>
      </c>
      <c r="H1523" t="s">
        <v>6639</v>
      </c>
      <c r="I1523" t="s">
        <v>6408</v>
      </c>
    </row>
    <row r="1524" spans="1:9">
      <c r="A1524" t="s">
        <v>6615</v>
      </c>
      <c r="B1524" t="s">
        <v>8265</v>
      </c>
      <c r="C1524" t="s">
        <v>10006</v>
      </c>
      <c r="D1524">
        <v>920310059</v>
      </c>
      <c r="E1524">
        <v>920001104</v>
      </c>
      <c r="F1524" t="s">
        <v>7207</v>
      </c>
      <c r="G1524" t="s">
        <v>7086</v>
      </c>
      <c r="H1524" t="s">
        <v>6639</v>
      </c>
      <c r="I1524" t="s">
        <v>6408</v>
      </c>
    </row>
    <row r="1525" spans="1:9">
      <c r="A1525" t="s">
        <v>6615</v>
      </c>
      <c r="B1525" t="s">
        <v>8286</v>
      </c>
      <c r="C1525" t="s">
        <v>10099</v>
      </c>
      <c r="D1525">
        <v>940008139</v>
      </c>
      <c r="E1525">
        <v>940021801</v>
      </c>
      <c r="F1525" t="s">
        <v>7207</v>
      </c>
      <c r="G1525" t="s">
        <v>6627</v>
      </c>
      <c r="H1525" t="s">
        <v>6639</v>
      </c>
      <c r="I1525" t="s">
        <v>6408</v>
      </c>
    </row>
    <row r="1526" spans="1:9">
      <c r="A1526" t="s">
        <v>6615</v>
      </c>
      <c r="B1526" t="s">
        <v>5955</v>
      </c>
      <c r="C1526" t="s">
        <v>10100</v>
      </c>
      <c r="D1526">
        <v>750300360</v>
      </c>
      <c r="E1526">
        <v>750026569</v>
      </c>
      <c r="F1526" t="s">
        <v>7207</v>
      </c>
      <c r="G1526" t="s">
        <v>8543</v>
      </c>
      <c r="H1526" t="s">
        <v>6639</v>
      </c>
      <c r="I1526" t="s">
        <v>6408</v>
      </c>
    </row>
    <row r="1527" spans="1:9">
      <c r="A1527" t="s">
        <v>6615</v>
      </c>
      <c r="B1527" t="s">
        <v>8249</v>
      </c>
      <c r="C1527" t="s">
        <v>10101</v>
      </c>
      <c r="D1527">
        <v>920300258</v>
      </c>
      <c r="E1527">
        <v>920000809</v>
      </c>
      <c r="F1527" t="s">
        <v>7207</v>
      </c>
      <c r="G1527" t="s">
        <v>6627</v>
      </c>
      <c r="H1527" t="s">
        <v>6639</v>
      </c>
      <c r="I1527" t="s">
        <v>6408</v>
      </c>
    </row>
    <row r="1528" spans="1:9">
      <c r="A1528" t="s">
        <v>6615</v>
      </c>
      <c r="B1528" t="s">
        <v>8320</v>
      </c>
      <c r="C1528" t="s">
        <v>10102</v>
      </c>
      <c r="D1528">
        <v>950630012</v>
      </c>
      <c r="E1528">
        <v>750721334</v>
      </c>
      <c r="F1528" t="s">
        <v>7205</v>
      </c>
      <c r="G1528" t="s">
        <v>6627</v>
      </c>
      <c r="H1528" t="s">
        <v>8367</v>
      </c>
      <c r="I1528" t="s">
        <v>6408</v>
      </c>
    </row>
    <row r="1529" spans="1:9">
      <c r="A1529" t="s">
        <v>6615</v>
      </c>
      <c r="B1529" t="s">
        <v>8056</v>
      </c>
      <c r="C1529" t="s">
        <v>10103</v>
      </c>
      <c r="D1529">
        <v>750300840</v>
      </c>
      <c r="E1529">
        <v>750000903</v>
      </c>
      <c r="F1529" t="s">
        <v>7207</v>
      </c>
      <c r="G1529" t="s">
        <v>8543</v>
      </c>
      <c r="H1529" t="s">
        <v>6639</v>
      </c>
      <c r="I1529" t="s">
        <v>6408</v>
      </c>
    </row>
    <row r="1530" spans="1:9">
      <c r="A1530" t="s">
        <v>6615</v>
      </c>
      <c r="B1530" t="s">
        <v>8055</v>
      </c>
      <c r="C1530" t="s">
        <v>10104</v>
      </c>
      <c r="D1530">
        <v>750300774</v>
      </c>
      <c r="E1530">
        <v>750000895</v>
      </c>
      <c r="F1530" t="s">
        <v>7207</v>
      </c>
      <c r="G1530" t="s">
        <v>8543</v>
      </c>
      <c r="H1530" t="s">
        <v>6639</v>
      </c>
      <c r="I1530" t="s">
        <v>6408</v>
      </c>
    </row>
    <row r="1531" spans="1:9">
      <c r="A1531" t="s">
        <v>6615</v>
      </c>
      <c r="B1531" t="s">
        <v>8304</v>
      </c>
      <c r="C1531" t="s">
        <v>10105</v>
      </c>
      <c r="D1531">
        <v>950000406</v>
      </c>
      <c r="E1531">
        <v>950150037</v>
      </c>
      <c r="F1531" t="s">
        <v>7205</v>
      </c>
      <c r="G1531" t="s">
        <v>6599</v>
      </c>
      <c r="H1531" t="s">
        <v>8367</v>
      </c>
      <c r="I1531" t="s">
        <v>6408</v>
      </c>
    </row>
    <row r="1532" spans="1:9">
      <c r="A1532" t="s">
        <v>6615</v>
      </c>
      <c r="B1532" t="s">
        <v>8036</v>
      </c>
      <c r="C1532" t="s">
        <v>10014</v>
      </c>
      <c r="D1532">
        <v>750150104</v>
      </c>
      <c r="E1532">
        <v>750720476</v>
      </c>
      <c r="F1532" t="s">
        <v>7205</v>
      </c>
      <c r="G1532" t="s">
        <v>7086</v>
      </c>
      <c r="H1532" t="s">
        <v>8367</v>
      </c>
      <c r="I1532" t="s">
        <v>6408</v>
      </c>
    </row>
    <row r="1533" spans="1:9">
      <c r="A1533" t="s">
        <v>6615</v>
      </c>
      <c r="B1533" t="s">
        <v>112</v>
      </c>
      <c r="C1533" t="s">
        <v>10106</v>
      </c>
      <c r="D1533">
        <v>920300415</v>
      </c>
      <c r="E1533">
        <v>920000890</v>
      </c>
      <c r="F1533" t="s">
        <v>7207</v>
      </c>
      <c r="G1533" t="s">
        <v>8543</v>
      </c>
      <c r="H1533" t="s">
        <v>6639</v>
      </c>
      <c r="I1533" t="s">
        <v>6408</v>
      </c>
    </row>
    <row r="1534" spans="1:9">
      <c r="A1534" t="s">
        <v>6615</v>
      </c>
      <c r="B1534" t="s">
        <v>8232</v>
      </c>
      <c r="C1534" t="s">
        <v>10107</v>
      </c>
      <c r="D1534">
        <v>910803543</v>
      </c>
      <c r="E1534">
        <v>910017615</v>
      </c>
      <c r="F1534" t="s">
        <v>7207</v>
      </c>
      <c r="G1534" t="s">
        <v>8543</v>
      </c>
      <c r="H1534" t="s">
        <v>6639</v>
      </c>
      <c r="I1534" t="s">
        <v>6408</v>
      </c>
    </row>
    <row r="1535" spans="1:9">
      <c r="A1535" t="s">
        <v>6615</v>
      </c>
      <c r="B1535" t="s">
        <v>8266</v>
      </c>
      <c r="C1535" t="s">
        <v>10048</v>
      </c>
      <c r="D1535">
        <v>930006648</v>
      </c>
      <c r="E1535">
        <v>750721235</v>
      </c>
      <c r="F1535" t="s">
        <v>7205</v>
      </c>
      <c r="G1535" t="s">
        <v>7086</v>
      </c>
      <c r="H1535" t="s">
        <v>8367</v>
      </c>
      <c r="I1535" t="s">
        <v>6408</v>
      </c>
    </row>
    <row r="1536" spans="1:9">
      <c r="A1536" t="s">
        <v>6615</v>
      </c>
      <c r="B1536" t="s">
        <v>8268</v>
      </c>
      <c r="C1536" t="s">
        <v>10108</v>
      </c>
      <c r="D1536">
        <v>930011788</v>
      </c>
      <c r="E1536">
        <v>930017199</v>
      </c>
      <c r="F1536" t="s">
        <v>7207</v>
      </c>
      <c r="G1536" t="s">
        <v>6627</v>
      </c>
      <c r="H1536" t="s">
        <v>6639</v>
      </c>
      <c r="I1536" t="s">
        <v>6408</v>
      </c>
    </row>
    <row r="1537" spans="1:9">
      <c r="A1537" t="s">
        <v>6615</v>
      </c>
      <c r="B1537" t="s">
        <v>8293</v>
      </c>
      <c r="C1537" t="s">
        <v>10109</v>
      </c>
      <c r="D1537">
        <v>940300270</v>
      </c>
      <c r="E1537">
        <v>940000771</v>
      </c>
      <c r="F1537" t="s">
        <v>7207</v>
      </c>
      <c r="G1537" t="s">
        <v>8543</v>
      </c>
      <c r="H1537" t="s">
        <v>6639</v>
      </c>
      <c r="I1537" t="s">
        <v>6408</v>
      </c>
    </row>
    <row r="1538" spans="1:9">
      <c r="A1538" t="s">
        <v>6615</v>
      </c>
      <c r="B1538" t="s">
        <v>5764</v>
      </c>
      <c r="C1538" t="s">
        <v>10110</v>
      </c>
      <c r="D1538">
        <v>930300587</v>
      </c>
      <c r="E1538">
        <v>930000641</v>
      </c>
      <c r="F1538" t="s">
        <v>7205</v>
      </c>
      <c r="G1538" t="s">
        <v>8543</v>
      </c>
      <c r="H1538" t="s">
        <v>6639</v>
      </c>
      <c r="I1538" t="s">
        <v>6408</v>
      </c>
    </row>
    <row r="1539" spans="1:9">
      <c r="A1539" t="s">
        <v>6615</v>
      </c>
      <c r="B1539" t="s">
        <v>8247</v>
      </c>
      <c r="C1539" t="s">
        <v>10111</v>
      </c>
      <c r="D1539">
        <v>920300043</v>
      </c>
      <c r="E1539">
        <v>920001526</v>
      </c>
      <c r="F1539" t="s">
        <v>7207</v>
      </c>
      <c r="G1539" t="s">
        <v>8543</v>
      </c>
      <c r="H1539" t="s">
        <v>6639</v>
      </c>
      <c r="I1539" t="s">
        <v>6408</v>
      </c>
    </row>
    <row r="1540" spans="1:9">
      <c r="A1540" t="s">
        <v>6615</v>
      </c>
      <c r="B1540" t="s">
        <v>8290</v>
      </c>
      <c r="C1540" t="s">
        <v>10008</v>
      </c>
      <c r="D1540">
        <v>940170137</v>
      </c>
      <c r="E1540">
        <v>750721391</v>
      </c>
      <c r="F1540" t="s">
        <v>7205</v>
      </c>
      <c r="G1540" t="s">
        <v>7086</v>
      </c>
      <c r="H1540" t="s">
        <v>8367</v>
      </c>
      <c r="I1540" t="s">
        <v>6408</v>
      </c>
    </row>
    <row r="1541" spans="1:9">
      <c r="A1541" t="s">
        <v>6615</v>
      </c>
      <c r="B1541" t="s">
        <v>8116</v>
      </c>
      <c r="C1541" t="s">
        <v>10010</v>
      </c>
      <c r="D1541">
        <v>780140075</v>
      </c>
      <c r="E1541">
        <v>750721391</v>
      </c>
      <c r="F1541" t="s">
        <v>7205</v>
      </c>
      <c r="G1541" t="s">
        <v>7086</v>
      </c>
      <c r="H1541" t="s">
        <v>8367</v>
      </c>
      <c r="I1541" t="s">
        <v>6408</v>
      </c>
    </row>
    <row r="1542" spans="1:9">
      <c r="A1542" t="s">
        <v>6615</v>
      </c>
      <c r="B1542" t="s">
        <v>8245</v>
      </c>
      <c r="C1542" t="s">
        <v>10009</v>
      </c>
      <c r="D1542">
        <v>920170081</v>
      </c>
      <c r="E1542">
        <v>750721391</v>
      </c>
      <c r="F1542" t="s">
        <v>7205</v>
      </c>
      <c r="G1542" t="s">
        <v>7086</v>
      </c>
      <c r="H1542" t="s">
        <v>8367</v>
      </c>
      <c r="I1542" t="s">
        <v>6408</v>
      </c>
    </row>
    <row r="1543" spans="1:9">
      <c r="A1543" t="s">
        <v>6615</v>
      </c>
      <c r="B1543" t="s">
        <v>8044</v>
      </c>
      <c r="C1543" t="s">
        <v>10007</v>
      </c>
      <c r="D1543">
        <v>750170102</v>
      </c>
      <c r="E1543">
        <v>750721391</v>
      </c>
      <c r="F1543" t="s">
        <v>7205</v>
      </c>
      <c r="G1543" t="s">
        <v>7086</v>
      </c>
      <c r="H1543" t="s">
        <v>8367</v>
      </c>
      <c r="I1543" t="s">
        <v>6408</v>
      </c>
    </row>
    <row r="1544" spans="1:9">
      <c r="A1544" t="s">
        <v>6615</v>
      </c>
      <c r="B1544" t="s">
        <v>8223</v>
      </c>
      <c r="C1544" t="s">
        <v>10112</v>
      </c>
      <c r="D1544">
        <v>910300219</v>
      </c>
      <c r="E1544">
        <v>910003888</v>
      </c>
      <c r="F1544" t="s">
        <v>7207</v>
      </c>
      <c r="G1544" t="s">
        <v>8543</v>
      </c>
      <c r="H1544" t="s">
        <v>6639</v>
      </c>
      <c r="I1544" t="s">
        <v>6408</v>
      </c>
    </row>
    <row r="1545" spans="1:9">
      <c r="A1545" t="s">
        <v>6615</v>
      </c>
      <c r="B1545" t="s">
        <v>7560</v>
      </c>
      <c r="C1545" t="s">
        <v>9983</v>
      </c>
      <c r="D1545">
        <v>950300301</v>
      </c>
      <c r="E1545">
        <v>950000562</v>
      </c>
      <c r="F1545" t="s">
        <v>7207</v>
      </c>
      <c r="G1545" t="s">
        <v>7086</v>
      </c>
      <c r="H1545" t="s">
        <v>6639</v>
      </c>
      <c r="I1545" t="s">
        <v>6408</v>
      </c>
    </row>
    <row r="1546" spans="1:9">
      <c r="A1546" t="s">
        <v>6615</v>
      </c>
      <c r="B1546" t="s">
        <v>8251</v>
      </c>
      <c r="C1546" t="s">
        <v>10113</v>
      </c>
      <c r="D1546">
        <v>920300365</v>
      </c>
      <c r="E1546">
        <v>920815388</v>
      </c>
      <c r="F1546" t="s">
        <v>7207</v>
      </c>
      <c r="G1546" t="s">
        <v>8543</v>
      </c>
      <c r="H1546" t="s">
        <v>8434</v>
      </c>
      <c r="I1546" t="s">
        <v>6408</v>
      </c>
    </row>
    <row r="1547" spans="1:9">
      <c r="A1547" t="s">
        <v>6615</v>
      </c>
      <c r="B1547" t="s">
        <v>5688</v>
      </c>
      <c r="C1547" t="s">
        <v>10114</v>
      </c>
      <c r="D1547">
        <v>940813090</v>
      </c>
      <c r="E1547">
        <v>920030269</v>
      </c>
      <c r="F1547" t="s">
        <v>7207</v>
      </c>
      <c r="G1547" t="s">
        <v>6627</v>
      </c>
      <c r="H1547" t="s">
        <v>6639</v>
      </c>
      <c r="I1547" t="s">
        <v>6408</v>
      </c>
    </row>
    <row r="1548" spans="1:9">
      <c r="A1548" t="s">
        <v>6615</v>
      </c>
      <c r="B1548" t="s">
        <v>5318</v>
      </c>
      <c r="C1548" t="s">
        <v>10115</v>
      </c>
      <c r="D1548">
        <v>950300095</v>
      </c>
      <c r="E1548">
        <v>950000455</v>
      </c>
      <c r="F1548" t="s">
        <v>7207</v>
      </c>
      <c r="G1548" t="s">
        <v>8543</v>
      </c>
      <c r="H1548" t="s">
        <v>8434</v>
      </c>
      <c r="I1548" t="s">
        <v>6408</v>
      </c>
    </row>
    <row r="1549" spans="1:9">
      <c r="A1549" t="s">
        <v>6615</v>
      </c>
      <c r="B1549" t="s">
        <v>5160</v>
      </c>
      <c r="C1549" t="s">
        <v>10116</v>
      </c>
      <c r="D1549">
        <v>920803798</v>
      </c>
      <c r="E1549">
        <v>920002037</v>
      </c>
      <c r="F1549" t="s">
        <v>7207</v>
      </c>
      <c r="G1549" t="s">
        <v>6627</v>
      </c>
      <c r="H1549" t="s">
        <v>6639</v>
      </c>
      <c r="I1549" t="s">
        <v>6408</v>
      </c>
    </row>
    <row r="1550" spans="1:9">
      <c r="A1550" t="s">
        <v>6615</v>
      </c>
      <c r="B1550" t="s">
        <v>8294</v>
      </c>
      <c r="C1550" t="s">
        <v>10117</v>
      </c>
      <c r="D1550">
        <v>940300379</v>
      </c>
      <c r="E1550">
        <v>940000805</v>
      </c>
      <c r="F1550" t="s">
        <v>7207</v>
      </c>
      <c r="G1550" t="s">
        <v>8548</v>
      </c>
      <c r="H1550" t="s">
        <v>6639</v>
      </c>
      <c r="I1550" t="s">
        <v>6408</v>
      </c>
    </row>
    <row r="1551" spans="1:9">
      <c r="A1551" t="s">
        <v>6615</v>
      </c>
      <c r="B1551" t="s">
        <v>8300</v>
      </c>
      <c r="C1551" t="s">
        <v>10058</v>
      </c>
      <c r="D1551">
        <v>940310014</v>
      </c>
      <c r="E1551">
        <v>940000979</v>
      </c>
      <c r="F1551" t="s">
        <v>7207</v>
      </c>
      <c r="G1551" t="s">
        <v>7086</v>
      </c>
      <c r="H1551" t="s">
        <v>6639</v>
      </c>
      <c r="I1551" t="s">
        <v>6408</v>
      </c>
    </row>
    <row r="1552" spans="1:9">
      <c r="A1552" t="s">
        <v>6615</v>
      </c>
      <c r="B1552" t="s">
        <v>8221</v>
      </c>
      <c r="C1552" t="s">
        <v>9995</v>
      </c>
      <c r="D1552">
        <v>910300151</v>
      </c>
      <c r="E1552">
        <v>310021308</v>
      </c>
      <c r="F1552" t="s">
        <v>7207</v>
      </c>
      <c r="G1552" t="s">
        <v>7086</v>
      </c>
      <c r="H1552" t="s">
        <v>6639</v>
      </c>
      <c r="I1552" t="s">
        <v>6408</v>
      </c>
    </row>
    <row r="1553" spans="1:9">
      <c r="A1553" t="s">
        <v>6615</v>
      </c>
      <c r="B1553" t="s">
        <v>8120</v>
      </c>
      <c r="C1553" t="s">
        <v>10023</v>
      </c>
      <c r="D1553">
        <v>780300109</v>
      </c>
      <c r="E1553">
        <v>780000519</v>
      </c>
      <c r="F1553" t="s">
        <v>7207</v>
      </c>
      <c r="G1553" t="s">
        <v>7086</v>
      </c>
      <c r="H1553" t="s">
        <v>6639</v>
      </c>
      <c r="I1553" t="s">
        <v>6408</v>
      </c>
    </row>
    <row r="1554" spans="1:9">
      <c r="A1554" t="s">
        <v>6615</v>
      </c>
      <c r="B1554" t="s">
        <v>5660</v>
      </c>
      <c r="C1554" t="s">
        <v>10118</v>
      </c>
      <c r="D1554">
        <v>750310013</v>
      </c>
      <c r="E1554">
        <v>920030269</v>
      </c>
      <c r="F1554" t="s">
        <v>7207</v>
      </c>
      <c r="G1554" t="s">
        <v>6627</v>
      </c>
      <c r="H1554" t="s">
        <v>6639</v>
      </c>
      <c r="I1554" t="s">
        <v>6408</v>
      </c>
    </row>
    <row r="1555" spans="1:9">
      <c r="A1555" t="s">
        <v>6615</v>
      </c>
      <c r="B1555" t="s">
        <v>5657</v>
      </c>
      <c r="C1555" t="s">
        <v>10119</v>
      </c>
      <c r="D1555">
        <v>750014169</v>
      </c>
      <c r="E1555">
        <v>920030269</v>
      </c>
      <c r="F1555" t="s">
        <v>7207</v>
      </c>
      <c r="G1555" t="s">
        <v>6627</v>
      </c>
      <c r="H1555" t="s">
        <v>6639</v>
      </c>
      <c r="I1555" t="s">
        <v>6408</v>
      </c>
    </row>
    <row r="1556" spans="1:9">
      <c r="A1556" t="s">
        <v>6615</v>
      </c>
      <c r="B1556" t="s">
        <v>8316</v>
      </c>
      <c r="C1556" t="s">
        <v>10120</v>
      </c>
      <c r="D1556">
        <v>950310011</v>
      </c>
      <c r="E1556">
        <v>920030269</v>
      </c>
      <c r="F1556" t="s">
        <v>7207</v>
      </c>
      <c r="G1556" t="s">
        <v>6627</v>
      </c>
      <c r="H1556" t="s">
        <v>6639</v>
      </c>
      <c r="I1556" t="s">
        <v>6408</v>
      </c>
    </row>
    <row r="1557" spans="1:9">
      <c r="A1557" t="s">
        <v>6615</v>
      </c>
      <c r="B1557" t="s">
        <v>8312</v>
      </c>
      <c r="C1557" t="s">
        <v>10121</v>
      </c>
      <c r="D1557">
        <v>950300194</v>
      </c>
      <c r="E1557">
        <v>920030269</v>
      </c>
      <c r="F1557" t="s">
        <v>7207</v>
      </c>
      <c r="G1557" t="s">
        <v>6627</v>
      </c>
      <c r="H1557" t="s">
        <v>6639</v>
      </c>
      <c r="I1557" t="s">
        <v>6408</v>
      </c>
    </row>
    <row r="1558" spans="1:9">
      <c r="A1558" t="s">
        <v>6615</v>
      </c>
      <c r="B1558" t="s">
        <v>8305</v>
      </c>
      <c r="C1558" t="s">
        <v>10122</v>
      </c>
      <c r="D1558">
        <v>950002568</v>
      </c>
      <c r="E1558">
        <v>920030269</v>
      </c>
      <c r="F1558" t="s">
        <v>7207</v>
      </c>
      <c r="G1558" t="s">
        <v>6627</v>
      </c>
      <c r="H1558" t="s">
        <v>6639</v>
      </c>
      <c r="I1558" t="s">
        <v>6408</v>
      </c>
    </row>
    <row r="1559" spans="1:9">
      <c r="A1559" t="s">
        <v>6615</v>
      </c>
      <c r="B1559" t="s">
        <v>5693</v>
      </c>
      <c r="C1559" t="s">
        <v>10123</v>
      </c>
      <c r="D1559">
        <v>950300327</v>
      </c>
      <c r="E1559">
        <v>920030269</v>
      </c>
      <c r="F1559" t="s">
        <v>7207</v>
      </c>
      <c r="G1559" t="s">
        <v>6627</v>
      </c>
      <c r="H1559" t="s">
        <v>6639</v>
      </c>
      <c r="I1559" t="s">
        <v>6408</v>
      </c>
    </row>
    <row r="1560" spans="1:9">
      <c r="A1560" t="s">
        <v>6615</v>
      </c>
      <c r="B1560" t="s">
        <v>5686</v>
      </c>
      <c r="C1560" t="s">
        <v>10124</v>
      </c>
      <c r="D1560">
        <v>930023692</v>
      </c>
      <c r="E1560">
        <v>920030269</v>
      </c>
      <c r="F1560" t="s">
        <v>7207</v>
      </c>
      <c r="G1560" t="s">
        <v>6627</v>
      </c>
      <c r="H1560" t="s">
        <v>6639</v>
      </c>
      <c r="I1560" t="s">
        <v>6408</v>
      </c>
    </row>
    <row r="1561" spans="1:9">
      <c r="A1561" t="s">
        <v>6615</v>
      </c>
      <c r="B1561" t="s">
        <v>5503</v>
      </c>
      <c r="C1561" t="s">
        <v>10125</v>
      </c>
      <c r="D1561">
        <v>780300075</v>
      </c>
      <c r="E1561">
        <v>780000485</v>
      </c>
      <c r="F1561" t="s">
        <v>7207</v>
      </c>
      <c r="G1561" t="s">
        <v>8548</v>
      </c>
      <c r="H1561" t="s">
        <v>6639</v>
      </c>
      <c r="I1561" t="s">
        <v>6408</v>
      </c>
    </row>
    <row r="1562" spans="1:9">
      <c r="A1562" t="s">
        <v>6615</v>
      </c>
      <c r="B1562" t="s">
        <v>8123</v>
      </c>
      <c r="C1562" t="s">
        <v>10126</v>
      </c>
      <c r="D1562">
        <v>780300323</v>
      </c>
      <c r="E1562">
        <v>780003679</v>
      </c>
      <c r="F1562" t="s">
        <v>7207</v>
      </c>
      <c r="G1562" t="s">
        <v>8543</v>
      </c>
      <c r="H1562" t="s">
        <v>6639</v>
      </c>
      <c r="I1562" t="s">
        <v>6408</v>
      </c>
    </row>
    <row r="1563" spans="1:9">
      <c r="A1563" t="s">
        <v>6615</v>
      </c>
      <c r="B1563" t="s">
        <v>5713</v>
      </c>
      <c r="C1563" t="s">
        <v>10053</v>
      </c>
      <c r="D1563">
        <v>940300502</v>
      </c>
      <c r="E1563">
        <v>940000904</v>
      </c>
      <c r="F1563" t="s">
        <v>7207</v>
      </c>
      <c r="G1563" t="s">
        <v>7086</v>
      </c>
      <c r="H1563" t="s">
        <v>6639</v>
      </c>
      <c r="I1563" t="s">
        <v>6408</v>
      </c>
    </row>
    <row r="1564" spans="1:9">
      <c r="A1564" t="s">
        <v>6615</v>
      </c>
      <c r="B1564" t="s">
        <v>8029</v>
      </c>
      <c r="C1564" t="s">
        <v>10127</v>
      </c>
      <c r="D1564">
        <v>750038739</v>
      </c>
      <c r="E1564">
        <v>920030269</v>
      </c>
      <c r="F1564" t="s">
        <v>7207</v>
      </c>
      <c r="G1564" t="s">
        <v>6627</v>
      </c>
      <c r="H1564" t="s">
        <v>6639</v>
      </c>
      <c r="I1564" t="s">
        <v>6408</v>
      </c>
    </row>
    <row r="1565" spans="1:9">
      <c r="A1565" t="s">
        <v>6615</v>
      </c>
      <c r="B1565" t="s">
        <v>8117</v>
      </c>
      <c r="C1565" t="s">
        <v>9987</v>
      </c>
      <c r="D1565">
        <v>780150017</v>
      </c>
      <c r="E1565">
        <v>750005068</v>
      </c>
      <c r="F1565" t="s">
        <v>7205</v>
      </c>
      <c r="G1565" t="s">
        <v>7086</v>
      </c>
      <c r="H1565" t="s">
        <v>8367</v>
      </c>
      <c r="I1565" t="s">
        <v>6408</v>
      </c>
    </row>
    <row r="1566" spans="1:9">
      <c r="A1566" t="s">
        <v>6615</v>
      </c>
      <c r="B1566" t="s">
        <v>8299</v>
      </c>
      <c r="C1566" t="s">
        <v>10027</v>
      </c>
      <c r="D1566">
        <v>940300577</v>
      </c>
      <c r="E1566">
        <v>310021266</v>
      </c>
      <c r="F1566" t="s">
        <v>7207</v>
      </c>
      <c r="G1566" t="s">
        <v>7086</v>
      </c>
      <c r="H1566" t="s">
        <v>6639</v>
      </c>
      <c r="I1566" t="s">
        <v>6408</v>
      </c>
    </row>
    <row r="1567" spans="1:9">
      <c r="A1567" t="s">
        <v>6615</v>
      </c>
      <c r="B1567" t="s">
        <v>8032</v>
      </c>
      <c r="C1567" t="s">
        <v>10020</v>
      </c>
      <c r="D1567">
        <v>750057028</v>
      </c>
      <c r="E1567">
        <v>750005068</v>
      </c>
      <c r="F1567" t="s">
        <v>7205</v>
      </c>
      <c r="G1567" t="s">
        <v>7086</v>
      </c>
      <c r="H1567" t="s">
        <v>8367</v>
      </c>
      <c r="I1567" t="s">
        <v>6408</v>
      </c>
    </row>
    <row r="1568" spans="1:9">
      <c r="A1568" t="s">
        <v>6615</v>
      </c>
      <c r="B1568" t="s">
        <v>8118</v>
      </c>
      <c r="C1568" t="s">
        <v>10056</v>
      </c>
      <c r="D1568">
        <v>780150066</v>
      </c>
      <c r="E1568">
        <v>780808614</v>
      </c>
      <c r="F1568" t="s">
        <v>7205</v>
      </c>
      <c r="G1568" t="s">
        <v>7086</v>
      </c>
      <c r="H1568" t="s">
        <v>8367</v>
      </c>
      <c r="I1568" t="s">
        <v>6408</v>
      </c>
    </row>
    <row r="1569" spans="1:9">
      <c r="A1569" t="s">
        <v>6615</v>
      </c>
      <c r="B1569" t="s">
        <v>8277</v>
      </c>
      <c r="C1569" t="s">
        <v>10128</v>
      </c>
      <c r="D1569">
        <v>930300140</v>
      </c>
      <c r="E1569">
        <v>330050899</v>
      </c>
      <c r="F1569" t="s">
        <v>7207</v>
      </c>
      <c r="G1569" t="s">
        <v>7086</v>
      </c>
      <c r="H1569" t="s">
        <v>6639</v>
      </c>
      <c r="I1569" t="s">
        <v>6408</v>
      </c>
    </row>
    <row r="1570" spans="1:9">
      <c r="A1570" t="s">
        <v>6615</v>
      </c>
      <c r="B1570" t="s">
        <v>8253</v>
      </c>
      <c r="C1570" t="s">
        <v>9997</v>
      </c>
      <c r="D1570">
        <v>920300464</v>
      </c>
      <c r="E1570">
        <v>910014919</v>
      </c>
      <c r="F1570" t="s">
        <v>7205</v>
      </c>
      <c r="G1570" t="s">
        <v>7086</v>
      </c>
      <c r="H1570" t="s">
        <v>8367</v>
      </c>
      <c r="I1570" t="s">
        <v>6408</v>
      </c>
    </row>
    <row r="1571" spans="1:9">
      <c r="A1571" t="s">
        <v>6615</v>
      </c>
      <c r="B1571" t="s">
        <v>8218</v>
      </c>
      <c r="C1571" t="s">
        <v>10065</v>
      </c>
      <c r="D1571">
        <v>910300011</v>
      </c>
      <c r="E1571">
        <v>910025139</v>
      </c>
      <c r="F1571" t="s">
        <v>7207</v>
      </c>
      <c r="G1571" t="s">
        <v>7086</v>
      </c>
      <c r="H1571" t="s">
        <v>6639</v>
      </c>
      <c r="I1571" t="s">
        <v>6408</v>
      </c>
    </row>
    <row r="1572" spans="1:9">
      <c r="A1572" t="s">
        <v>6615</v>
      </c>
      <c r="B1572" t="s">
        <v>8239</v>
      </c>
      <c r="C1572" t="s">
        <v>10129</v>
      </c>
      <c r="D1572">
        <v>920016698</v>
      </c>
      <c r="E1572">
        <v>930019484</v>
      </c>
      <c r="F1572" t="s">
        <v>7205</v>
      </c>
      <c r="G1572" t="s">
        <v>6599</v>
      </c>
      <c r="H1572" t="s">
        <v>8367</v>
      </c>
      <c r="I1572" t="s">
        <v>6408</v>
      </c>
    </row>
    <row r="1573" spans="1:9">
      <c r="A1573" t="s">
        <v>6615</v>
      </c>
      <c r="B1573" t="s">
        <v>8255</v>
      </c>
      <c r="C1573" t="s">
        <v>10044</v>
      </c>
      <c r="D1573">
        <v>920300597</v>
      </c>
      <c r="E1573">
        <v>920000940</v>
      </c>
      <c r="F1573" t="s">
        <v>7207</v>
      </c>
      <c r="G1573" t="s">
        <v>7086</v>
      </c>
      <c r="H1573" t="s">
        <v>6639</v>
      </c>
      <c r="I1573" t="s">
        <v>6408</v>
      </c>
    </row>
    <row r="1574" spans="1:9">
      <c r="A1574" t="s">
        <v>6615</v>
      </c>
      <c r="B1574" t="s">
        <v>8250</v>
      </c>
      <c r="C1574" t="s">
        <v>10043</v>
      </c>
      <c r="D1574">
        <v>920300266</v>
      </c>
      <c r="E1574">
        <v>920000940</v>
      </c>
      <c r="F1574" t="s">
        <v>7207</v>
      </c>
      <c r="G1574" t="s">
        <v>7086</v>
      </c>
      <c r="H1574" t="s">
        <v>6639</v>
      </c>
      <c r="I1574" t="s">
        <v>6408</v>
      </c>
    </row>
    <row r="1575" spans="1:9">
      <c r="A1575" t="s">
        <v>6615</v>
      </c>
      <c r="B1575" t="s">
        <v>8228</v>
      </c>
      <c r="C1575" t="s">
        <v>10050</v>
      </c>
      <c r="D1575">
        <v>910300359</v>
      </c>
      <c r="E1575">
        <v>910000587</v>
      </c>
      <c r="F1575" t="s">
        <v>7207</v>
      </c>
      <c r="G1575" t="s">
        <v>7086</v>
      </c>
      <c r="H1575" t="s">
        <v>6639</v>
      </c>
      <c r="I1575" t="s">
        <v>6408</v>
      </c>
    </row>
    <row r="1576" spans="1:9">
      <c r="A1576" t="s">
        <v>6615</v>
      </c>
      <c r="B1576" t="s">
        <v>8279</v>
      </c>
      <c r="C1576" t="s">
        <v>9988</v>
      </c>
      <c r="D1576">
        <v>930300264</v>
      </c>
      <c r="E1576">
        <v>930000492</v>
      </c>
      <c r="F1576" t="s">
        <v>7207</v>
      </c>
      <c r="G1576" t="s">
        <v>7086</v>
      </c>
      <c r="H1576" t="s">
        <v>6639</v>
      </c>
      <c r="I1576" t="s">
        <v>6408</v>
      </c>
    </row>
    <row r="1577" spans="1:9">
      <c r="A1577" t="s">
        <v>6615</v>
      </c>
      <c r="B1577" t="s">
        <v>8292</v>
      </c>
      <c r="C1577" t="s">
        <v>10130</v>
      </c>
      <c r="D1577">
        <v>940300080</v>
      </c>
      <c r="E1577">
        <v>940000722</v>
      </c>
      <c r="F1577" t="s">
        <v>7207</v>
      </c>
      <c r="G1577" t="s">
        <v>6627</v>
      </c>
      <c r="H1577" t="s">
        <v>6639</v>
      </c>
      <c r="I1577" t="s">
        <v>6408</v>
      </c>
    </row>
    <row r="1578" spans="1:9">
      <c r="A1578" t="s">
        <v>6615</v>
      </c>
      <c r="B1578" t="s">
        <v>8257</v>
      </c>
      <c r="C1578" t="s">
        <v>10131</v>
      </c>
      <c r="D1578">
        <v>920300753</v>
      </c>
      <c r="E1578">
        <v>920810736</v>
      </c>
      <c r="F1578" t="s">
        <v>7207</v>
      </c>
      <c r="G1578" t="s">
        <v>8545</v>
      </c>
      <c r="H1578" t="s">
        <v>8434</v>
      </c>
      <c r="I1578" t="s">
        <v>6408</v>
      </c>
    </row>
    <row r="1579" spans="1:9">
      <c r="A1579" t="s">
        <v>6615</v>
      </c>
      <c r="B1579" t="s">
        <v>8258</v>
      </c>
      <c r="C1579" t="s">
        <v>10132</v>
      </c>
      <c r="D1579">
        <v>920300761</v>
      </c>
      <c r="E1579">
        <v>920000973</v>
      </c>
      <c r="F1579" t="s">
        <v>7207</v>
      </c>
      <c r="G1579" t="s">
        <v>8545</v>
      </c>
      <c r="H1579" t="s">
        <v>8434</v>
      </c>
      <c r="I1579" t="s">
        <v>6408</v>
      </c>
    </row>
    <row r="1580" spans="1:9">
      <c r="A1580" t="s">
        <v>6615</v>
      </c>
      <c r="B1580" t="s">
        <v>8256</v>
      </c>
      <c r="C1580" t="s">
        <v>10133</v>
      </c>
      <c r="D1580">
        <v>920300712</v>
      </c>
      <c r="E1580">
        <v>920810736</v>
      </c>
      <c r="F1580" t="s">
        <v>7207</v>
      </c>
      <c r="G1580" t="s">
        <v>6599</v>
      </c>
      <c r="H1580" t="s">
        <v>8434</v>
      </c>
      <c r="I1580" t="s">
        <v>6408</v>
      </c>
    </row>
    <row r="1581" spans="1:9">
      <c r="A1581" t="s">
        <v>6615</v>
      </c>
      <c r="B1581" t="s">
        <v>5850</v>
      </c>
      <c r="C1581" t="s">
        <v>9990</v>
      </c>
      <c r="D1581">
        <v>750300857</v>
      </c>
      <c r="E1581">
        <v>750062218</v>
      </c>
      <c r="F1581" t="s">
        <v>7207</v>
      </c>
      <c r="G1581" t="s">
        <v>7086</v>
      </c>
      <c r="H1581" t="s">
        <v>6639</v>
      </c>
      <c r="I1581" t="s">
        <v>6408</v>
      </c>
    </row>
    <row r="1582" spans="1:9">
      <c r="A1582" t="s">
        <v>6615</v>
      </c>
      <c r="B1582" t="s">
        <v>8054</v>
      </c>
      <c r="C1582" t="s">
        <v>10085</v>
      </c>
      <c r="D1582">
        <v>750300766</v>
      </c>
      <c r="E1582">
        <v>750056145</v>
      </c>
      <c r="F1582" t="s">
        <v>7207</v>
      </c>
      <c r="G1582" t="s">
        <v>7086</v>
      </c>
      <c r="H1582" t="s">
        <v>6639</v>
      </c>
      <c r="I1582" t="s">
        <v>6408</v>
      </c>
    </row>
    <row r="1583" spans="1:9">
      <c r="A1583" t="s">
        <v>6615</v>
      </c>
      <c r="B1583" t="s">
        <v>8048</v>
      </c>
      <c r="C1583" t="s">
        <v>10087</v>
      </c>
      <c r="D1583">
        <v>750300014</v>
      </c>
      <c r="E1583">
        <v>750000564</v>
      </c>
      <c r="F1583" t="s">
        <v>7207</v>
      </c>
      <c r="G1583" t="s">
        <v>7086</v>
      </c>
      <c r="H1583" t="s">
        <v>6639</v>
      </c>
      <c r="I1583" t="s">
        <v>6408</v>
      </c>
    </row>
    <row r="1584" spans="1:9">
      <c r="A1584" t="s">
        <v>6615</v>
      </c>
      <c r="B1584" t="s">
        <v>8057</v>
      </c>
      <c r="C1584" t="s">
        <v>10086</v>
      </c>
      <c r="D1584">
        <v>750300881</v>
      </c>
      <c r="E1584">
        <v>750000937</v>
      </c>
      <c r="F1584" t="s">
        <v>7207</v>
      </c>
      <c r="G1584" t="s">
        <v>7086</v>
      </c>
      <c r="H1584" t="s">
        <v>6639</v>
      </c>
      <c r="I1584" t="s">
        <v>6408</v>
      </c>
    </row>
    <row r="1585" spans="1:9">
      <c r="A1585" t="s">
        <v>6615</v>
      </c>
      <c r="B1585" t="s">
        <v>8241</v>
      </c>
      <c r="C1585" t="s">
        <v>9996</v>
      </c>
      <c r="D1585">
        <v>920140019</v>
      </c>
      <c r="E1585">
        <v>750005068</v>
      </c>
      <c r="F1585" t="s">
        <v>7205</v>
      </c>
      <c r="G1585" t="s">
        <v>7086</v>
      </c>
      <c r="H1585" t="s">
        <v>8367</v>
      </c>
      <c r="I1585" t="s">
        <v>6408</v>
      </c>
    </row>
    <row r="1586" spans="1:9">
      <c r="A1586" t="s">
        <v>6615</v>
      </c>
      <c r="B1586" t="s">
        <v>8213</v>
      </c>
      <c r="C1586" t="s">
        <v>10059</v>
      </c>
      <c r="D1586">
        <v>910009919</v>
      </c>
      <c r="E1586">
        <v>910009869</v>
      </c>
      <c r="F1586" t="s">
        <v>7207</v>
      </c>
      <c r="G1586" t="s">
        <v>7086</v>
      </c>
      <c r="H1586" t="s">
        <v>6639</v>
      </c>
      <c r="I1586" t="s">
        <v>6408</v>
      </c>
    </row>
    <row r="1587" spans="1:9">
      <c r="A1587" t="s">
        <v>6615</v>
      </c>
      <c r="B1587" t="s">
        <v>8233</v>
      </c>
      <c r="C1587" t="s">
        <v>10060</v>
      </c>
      <c r="D1587">
        <v>910805357</v>
      </c>
      <c r="E1587">
        <v>910001643</v>
      </c>
      <c r="F1587" t="s">
        <v>7207</v>
      </c>
      <c r="G1587" t="s">
        <v>7086</v>
      </c>
      <c r="H1587" t="s">
        <v>6639</v>
      </c>
      <c r="I1587" t="s">
        <v>6408</v>
      </c>
    </row>
    <row r="1588" spans="1:9">
      <c r="A1588" t="s">
        <v>6615</v>
      </c>
      <c r="B1588" t="s">
        <v>8244</v>
      </c>
      <c r="C1588" t="s">
        <v>10134</v>
      </c>
      <c r="D1588">
        <v>920150075</v>
      </c>
      <c r="E1588">
        <v>780020715</v>
      </c>
      <c r="F1588" t="s">
        <v>7205</v>
      </c>
      <c r="G1588" t="s">
        <v>6599</v>
      </c>
      <c r="H1588" t="s">
        <v>8367</v>
      </c>
      <c r="I1588" t="s">
        <v>6408</v>
      </c>
    </row>
    <row r="1589" spans="1:9">
      <c r="A1589" t="s">
        <v>6615</v>
      </c>
      <c r="B1589" t="s">
        <v>8107</v>
      </c>
      <c r="C1589" t="s">
        <v>10135</v>
      </c>
      <c r="D1589">
        <v>770310027</v>
      </c>
      <c r="E1589">
        <v>770000388</v>
      </c>
      <c r="F1589" t="s">
        <v>7207</v>
      </c>
      <c r="G1589" t="s">
        <v>6599</v>
      </c>
      <c r="H1589" t="s">
        <v>6639</v>
      </c>
      <c r="I1589" t="s">
        <v>6408</v>
      </c>
    </row>
    <row r="1590" spans="1:9">
      <c r="A1590" t="s">
        <v>6615</v>
      </c>
      <c r="B1590" t="s">
        <v>5702</v>
      </c>
      <c r="C1590" t="s">
        <v>10025</v>
      </c>
      <c r="D1590">
        <v>750300493</v>
      </c>
      <c r="E1590">
        <v>750000796</v>
      </c>
      <c r="F1590" t="s">
        <v>7207</v>
      </c>
      <c r="G1590" t="s">
        <v>7086</v>
      </c>
      <c r="H1590" t="s">
        <v>6639</v>
      </c>
      <c r="I1590" t="s">
        <v>6408</v>
      </c>
    </row>
    <row r="1591" spans="1:9">
      <c r="A1591" t="s">
        <v>6615</v>
      </c>
      <c r="B1591" t="s">
        <v>8058</v>
      </c>
      <c r="C1591" t="s">
        <v>10081</v>
      </c>
      <c r="D1591">
        <v>750300915</v>
      </c>
      <c r="E1591">
        <v>7500065963</v>
      </c>
      <c r="F1591" t="s">
        <v>7207</v>
      </c>
      <c r="G1591" t="s">
        <v>7086</v>
      </c>
      <c r="H1591" t="s">
        <v>6639</v>
      </c>
      <c r="I1591" t="s">
        <v>6408</v>
      </c>
    </row>
    <row r="1592" spans="1:9">
      <c r="A1592" t="s">
        <v>6615</v>
      </c>
      <c r="B1592" t="s">
        <v>4818</v>
      </c>
      <c r="C1592" t="s">
        <v>10136</v>
      </c>
      <c r="D1592">
        <v>780140018</v>
      </c>
      <c r="E1592">
        <v>750005068</v>
      </c>
      <c r="F1592" t="s">
        <v>7205</v>
      </c>
      <c r="G1592" t="s">
        <v>6594</v>
      </c>
      <c r="H1592" t="s">
        <v>8367</v>
      </c>
      <c r="I1592" t="s">
        <v>6408</v>
      </c>
    </row>
    <row r="1593" spans="1:9">
      <c r="A1593" t="s">
        <v>6615</v>
      </c>
      <c r="B1593" t="s">
        <v>8025</v>
      </c>
      <c r="C1593" t="s">
        <v>10084</v>
      </c>
      <c r="D1593">
        <v>750040297</v>
      </c>
      <c r="E1593">
        <v>7500065963</v>
      </c>
      <c r="F1593" t="s">
        <v>7207</v>
      </c>
      <c r="G1593" t="s">
        <v>7086</v>
      </c>
      <c r="H1593" t="s">
        <v>6639</v>
      </c>
      <c r="I1593" t="s">
        <v>6408</v>
      </c>
    </row>
    <row r="1594" spans="1:9">
      <c r="A1594" t="s">
        <v>6615</v>
      </c>
      <c r="B1594" t="s">
        <v>4108</v>
      </c>
      <c r="C1594" t="s">
        <v>10021</v>
      </c>
      <c r="D1594">
        <v>750300097</v>
      </c>
      <c r="E1594">
        <v>750813305</v>
      </c>
      <c r="F1594" t="s">
        <v>7205</v>
      </c>
      <c r="G1594" t="s">
        <v>6772</v>
      </c>
      <c r="H1594" t="s">
        <v>8434</v>
      </c>
      <c r="I1594" t="s">
        <v>6408</v>
      </c>
    </row>
    <row r="1595" spans="1:9">
      <c r="A1595" t="s">
        <v>6615</v>
      </c>
      <c r="B1595" t="s">
        <v>8282</v>
      </c>
      <c r="C1595" t="s">
        <v>10137</v>
      </c>
      <c r="D1595">
        <v>930300595</v>
      </c>
      <c r="E1595">
        <v>930000658</v>
      </c>
      <c r="F1595" t="s">
        <v>7207</v>
      </c>
      <c r="G1595" t="s">
        <v>8543</v>
      </c>
      <c r="H1595" t="s">
        <v>6639</v>
      </c>
      <c r="I1595" t="s">
        <v>6408</v>
      </c>
    </row>
    <row r="1596" spans="1:9">
      <c r="A1596" t="s">
        <v>6615</v>
      </c>
      <c r="B1596" t="s">
        <v>4782</v>
      </c>
      <c r="C1596" t="s">
        <v>10001</v>
      </c>
      <c r="D1596">
        <v>770021251</v>
      </c>
      <c r="E1596">
        <v>440052041</v>
      </c>
      <c r="F1596" t="s">
        <v>7207</v>
      </c>
      <c r="G1596" t="s">
        <v>7086</v>
      </c>
      <c r="H1596" t="s">
        <v>8368</v>
      </c>
      <c r="I1596" t="s">
        <v>6408</v>
      </c>
    </row>
    <row r="1597" spans="1:9">
      <c r="A1597" t="s">
        <v>6615</v>
      </c>
      <c r="B1597" t="s">
        <v>8274</v>
      </c>
      <c r="C1597" t="s">
        <v>10012</v>
      </c>
      <c r="D1597">
        <v>930021001</v>
      </c>
      <c r="E1597">
        <v>440052041</v>
      </c>
      <c r="F1597" t="s">
        <v>7207</v>
      </c>
      <c r="G1597" t="s">
        <v>7086</v>
      </c>
      <c r="H1597" t="s">
        <v>6639</v>
      </c>
      <c r="I1597" t="s">
        <v>6408</v>
      </c>
    </row>
    <row r="1598" spans="1:9">
      <c r="A1598" t="s">
        <v>6615</v>
      </c>
      <c r="B1598" t="s">
        <v>8104</v>
      </c>
      <c r="C1598" t="s">
        <v>10003</v>
      </c>
      <c r="D1598">
        <v>770300218</v>
      </c>
      <c r="E1598">
        <v>440052041</v>
      </c>
      <c r="F1598" t="s">
        <v>7207</v>
      </c>
      <c r="G1598" t="s">
        <v>7086</v>
      </c>
      <c r="H1598" t="s">
        <v>10004</v>
      </c>
      <c r="I1598" t="s">
        <v>6408</v>
      </c>
    </row>
    <row r="1599" spans="1:9">
      <c r="A1599" t="s">
        <v>6615</v>
      </c>
      <c r="B1599" t="s">
        <v>10138</v>
      </c>
      <c r="C1599" t="s">
        <v>10139</v>
      </c>
      <c r="D1599">
        <v>780300422</v>
      </c>
      <c r="E1599">
        <v>780002259</v>
      </c>
      <c r="F1599" t="s">
        <v>7207</v>
      </c>
      <c r="G1599" t="s">
        <v>8543</v>
      </c>
      <c r="H1599" t="s">
        <v>6639</v>
      </c>
      <c r="I1599" t="s">
        <v>6408</v>
      </c>
    </row>
    <row r="1600" spans="1:9">
      <c r="A1600" t="s">
        <v>6615</v>
      </c>
      <c r="B1600" t="s">
        <v>8051</v>
      </c>
      <c r="C1600" t="s">
        <v>10034</v>
      </c>
      <c r="D1600">
        <v>750300139</v>
      </c>
      <c r="E1600">
        <v>750000655</v>
      </c>
      <c r="F1600" t="s">
        <v>7207</v>
      </c>
      <c r="G1600" t="s">
        <v>7086</v>
      </c>
      <c r="H1600" t="s">
        <v>6639</v>
      </c>
      <c r="I1600" t="s">
        <v>6408</v>
      </c>
    </row>
    <row r="1601" spans="1:9">
      <c r="A1601" t="s">
        <v>6615</v>
      </c>
      <c r="B1601" t="s">
        <v>8126</v>
      </c>
      <c r="C1601" t="s">
        <v>10140</v>
      </c>
      <c r="D1601">
        <v>780300455</v>
      </c>
      <c r="E1601">
        <v>780000717</v>
      </c>
      <c r="F1601" t="s">
        <v>7207</v>
      </c>
      <c r="G1601" t="s">
        <v>8548</v>
      </c>
      <c r="H1601" t="s">
        <v>6639</v>
      </c>
      <c r="I1601" t="s">
        <v>6408</v>
      </c>
    </row>
    <row r="1602" spans="1:9">
      <c r="A1602" t="s">
        <v>6615</v>
      </c>
      <c r="B1602" t="s">
        <v>8113</v>
      </c>
      <c r="C1602" t="s">
        <v>9994</v>
      </c>
      <c r="D1602">
        <v>780022760</v>
      </c>
      <c r="E1602">
        <v>310021258</v>
      </c>
      <c r="F1602" t="s">
        <v>7207</v>
      </c>
      <c r="G1602" t="s">
        <v>7086</v>
      </c>
      <c r="H1602" t="s">
        <v>6639</v>
      </c>
      <c r="I1602" t="s">
        <v>6408</v>
      </c>
    </row>
    <row r="1603" spans="1:9">
      <c r="A1603" t="s">
        <v>6615</v>
      </c>
      <c r="B1603" t="s">
        <v>3373</v>
      </c>
      <c r="C1603" t="s">
        <v>9999</v>
      </c>
      <c r="D1603">
        <v>750300741</v>
      </c>
      <c r="E1603">
        <v>750000861</v>
      </c>
      <c r="F1603" t="s">
        <v>7207</v>
      </c>
      <c r="G1603" t="s">
        <v>7086</v>
      </c>
      <c r="H1603" t="s">
        <v>6639</v>
      </c>
      <c r="I1603" t="s">
        <v>6408</v>
      </c>
    </row>
    <row r="1604" spans="1:9">
      <c r="A1604" t="s">
        <v>6615</v>
      </c>
      <c r="B1604" t="s">
        <v>8261</v>
      </c>
      <c r="C1604" t="s">
        <v>10000</v>
      </c>
      <c r="D1604">
        <v>920300936</v>
      </c>
      <c r="E1604">
        <v>920006848</v>
      </c>
      <c r="F1604" t="s">
        <v>7207</v>
      </c>
      <c r="G1604" t="s">
        <v>7086</v>
      </c>
      <c r="H1604" t="s">
        <v>6639</v>
      </c>
      <c r="I1604" t="s">
        <v>6408</v>
      </c>
    </row>
    <row r="1605" spans="1:9">
      <c r="A1605" t="s">
        <v>6615</v>
      </c>
      <c r="B1605" t="s">
        <v>8124</v>
      </c>
      <c r="C1605" t="s">
        <v>10017</v>
      </c>
      <c r="D1605">
        <v>780300414</v>
      </c>
      <c r="E1605">
        <v>780000675</v>
      </c>
      <c r="F1605" t="s">
        <v>7207</v>
      </c>
      <c r="G1605" t="s">
        <v>7086</v>
      </c>
      <c r="H1605" t="s">
        <v>6639</v>
      </c>
      <c r="I1605" t="s">
        <v>6408</v>
      </c>
    </row>
    <row r="1606" spans="1:9">
      <c r="A1606" t="s">
        <v>6615</v>
      </c>
      <c r="B1606" t="s">
        <v>5114</v>
      </c>
      <c r="C1606" t="s">
        <v>10018</v>
      </c>
      <c r="D1606">
        <v>780022737</v>
      </c>
      <c r="E1606">
        <v>780000675</v>
      </c>
      <c r="F1606" t="s">
        <v>7207</v>
      </c>
      <c r="G1606" t="s">
        <v>7086</v>
      </c>
      <c r="H1606" t="s">
        <v>6639</v>
      </c>
      <c r="I1606" t="s">
        <v>6408</v>
      </c>
    </row>
    <row r="1607" spans="1:9">
      <c r="A1607" t="s">
        <v>6615</v>
      </c>
      <c r="B1607" t="s">
        <v>8121</v>
      </c>
      <c r="C1607" t="s">
        <v>10054</v>
      </c>
      <c r="D1607">
        <v>780300125</v>
      </c>
      <c r="E1607">
        <v>780000535</v>
      </c>
      <c r="F1607" t="s">
        <v>7207</v>
      </c>
      <c r="G1607" t="s">
        <v>7086</v>
      </c>
      <c r="H1607" t="s">
        <v>6639</v>
      </c>
      <c r="I1607" t="s">
        <v>6408</v>
      </c>
    </row>
    <row r="1608" spans="1:9">
      <c r="A1608" t="s">
        <v>6615</v>
      </c>
      <c r="B1608" t="s">
        <v>8314</v>
      </c>
      <c r="C1608" t="s">
        <v>9998</v>
      </c>
      <c r="D1608">
        <v>950300244</v>
      </c>
      <c r="E1608">
        <v>950045468</v>
      </c>
      <c r="F1608" t="s">
        <v>7207</v>
      </c>
      <c r="G1608" t="s">
        <v>7086</v>
      </c>
      <c r="H1608" t="s">
        <v>6639</v>
      </c>
      <c r="I1608" t="s">
        <v>6408</v>
      </c>
    </row>
    <row r="1609" spans="1:9">
      <c r="A1609" t="s">
        <v>6615</v>
      </c>
      <c r="B1609" t="s">
        <v>8236</v>
      </c>
      <c r="C1609" t="s">
        <v>10141</v>
      </c>
      <c r="D1609">
        <v>920000643</v>
      </c>
      <c r="E1609">
        <v>750720468</v>
      </c>
      <c r="F1609" t="s">
        <v>7205</v>
      </c>
      <c r="G1609" t="s">
        <v>8539</v>
      </c>
      <c r="H1609" t="s">
        <v>8367</v>
      </c>
      <c r="I1609" t="s">
        <v>6408</v>
      </c>
    </row>
    <row r="1610" spans="1:9">
      <c r="A1610" t="s">
        <v>6615</v>
      </c>
      <c r="B1610" t="s">
        <v>8260</v>
      </c>
      <c r="C1610" t="s">
        <v>10142</v>
      </c>
      <c r="D1610">
        <v>920300845</v>
      </c>
      <c r="E1610">
        <v>780020715</v>
      </c>
      <c r="F1610" t="s">
        <v>7205</v>
      </c>
      <c r="G1610" t="s">
        <v>6599</v>
      </c>
      <c r="H1610" t="s">
        <v>8367</v>
      </c>
      <c r="I1610" t="s">
        <v>6408</v>
      </c>
    </row>
    <row r="1611" spans="1:9">
      <c r="A1611" t="s">
        <v>6615</v>
      </c>
      <c r="B1611" t="s">
        <v>8224</v>
      </c>
      <c r="C1611" t="s">
        <v>10024</v>
      </c>
      <c r="D1611">
        <v>910300235</v>
      </c>
      <c r="E1611">
        <v>310021282</v>
      </c>
      <c r="F1611" t="s">
        <v>7207</v>
      </c>
      <c r="G1611" t="s">
        <v>7086</v>
      </c>
      <c r="H1611" t="s">
        <v>6639</v>
      </c>
      <c r="I1611" t="s">
        <v>6408</v>
      </c>
    </row>
    <row r="1612" spans="1:9">
      <c r="A1612" t="s">
        <v>6615</v>
      </c>
      <c r="B1612" t="s">
        <v>8045</v>
      </c>
      <c r="C1612" t="s">
        <v>10143</v>
      </c>
      <c r="D1612">
        <v>750170243</v>
      </c>
      <c r="E1612">
        <v>750720922</v>
      </c>
      <c r="F1612" t="s">
        <v>7205</v>
      </c>
      <c r="G1612" t="s">
        <v>6599</v>
      </c>
      <c r="H1612" t="s">
        <v>8434</v>
      </c>
      <c r="I1612" t="s">
        <v>6408</v>
      </c>
    </row>
    <row r="1613" spans="1:9">
      <c r="A1613" t="s">
        <v>6615</v>
      </c>
      <c r="B1613" t="s">
        <v>584</v>
      </c>
      <c r="C1613" t="s">
        <v>10144</v>
      </c>
      <c r="D1613">
        <v>930004288</v>
      </c>
      <c r="E1613">
        <v>750720922</v>
      </c>
      <c r="F1613" t="s">
        <v>7205</v>
      </c>
      <c r="G1613" t="s">
        <v>6599</v>
      </c>
      <c r="H1613" t="s">
        <v>8434</v>
      </c>
      <c r="I1613" t="s">
        <v>6408</v>
      </c>
    </row>
    <row r="1614" spans="1:9">
      <c r="A1614" t="s">
        <v>6615</v>
      </c>
      <c r="B1614" t="s">
        <v>8226</v>
      </c>
      <c r="C1614" t="s">
        <v>9984</v>
      </c>
      <c r="D1614">
        <v>910300300</v>
      </c>
      <c r="E1614">
        <v>910000538</v>
      </c>
      <c r="F1614" t="s">
        <v>7207</v>
      </c>
      <c r="G1614" t="s">
        <v>7086</v>
      </c>
      <c r="H1614" t="s">
        <v>6639</v>
      </c>
      <c r="I1614" t="s">
        <v>6408</v>
      </c>
    </row>
    <row r="1615" spans="1:9">
      <c r="A1615" t="s">
        <v>6615</v>
      </c>
      <c r="B1615" t="s">
        <v>8067</v>
      </c>
      <c r="C1615" t="s">
        <v>10145</v>
      </c>
      <c r="D1615">
        <v>750810384</v>
      </c>
      <c r="E1615">
        <v>750720922</v>
      </c>
      <c r="F1615" t="s">
        <v>7205</v>
      </c>
      <c r="G1615" t="s">
        <v>6599</v>
      </c>
      <c r="H1615" t="s">
        <v>8434</v>
      </c>
      <c r="I1615" t="s">
        <v>6408</v>
      </c>
    </row>
    <row r="1616" spans="1:9">
      <c r="A1616" t="s">
        <v>6615</v>
      </c>
      <c r="B1616" t="s">
        <v>8062</v>
      </c>
      <c r="C1616" t="s">
        <v>10146</v>
      </c>
      <c r="D1616">
        <v>750690083</v>
      </c>
      <c r="E1616">
        <v>750720922</v>
      </c>
      <c r="F1616" t="s">
        <v>7205</v>
      </c>
      <c r="G1616" t="s">
        <v>6599</v>
      </c>
      <c r="H1616" t="s">
        <v>8434</v>
      </c>
      <c r="I1616" t="s">
        <v>6408</v>
      </c>
    </row>
    <row r="1617" spans="1:9">
      <c r="A1617" t="s">
        <v>6615</v>
      </c>
      <c r="B1617" t="s">
        <v>8069</v>
      </c>
      <c r="C1617" t="s">
        <v>10147</v>
      </c>
      <c r="D1617">
        <v>750825184</v>
      </c>
      <c r="E1617">
        <v>950000760</v>
      </c>
      <c r="F1617" t="s">
        <v>7205</v>
      </c>
      <c r="G1617" t="s">
        <v>6627</v>
      </c>
      <c r="H1617" t="s">
        <v>8367</v>
      </c>
      <c r="I1617" t="s">
        <v>6408</v>
      </c>
    </row>
    <row r="1618" spans="1:9">
      <c r="A1618" t="s">
        <v>6615</v>
      </c>
      <c r="B1618" t="s">
        <v>8047</v>
      </c>
      <c r="C1618" t="s">
        <v>10069</v>
      </c>
      <c r="D1618">
        <v>750170581</v>
      </c>
      <c r="E1618">
        <v>750719270</v>
      </c>
      <c r="F1618" t="s">
        <v>7205</v>
      </c>
      <c r="G1618" t="s">
        <v>7086</v>
      </c>
      <c r="H1618" t="s">
        <v>8367</v>
      </c>
      <c r="I1618" t="s">
        <v>6408</v>
      </c>
    </row>
    <row r="1619" spans="1:9">
      <c r="A1619" t="s">
        <v>6615</v>
      </c>
      <c r="B1619" t="s">
        <v>8027</v>
      </c>
      <c r="C1619" t="s">
        <v>10070</v>
      </c>
      <c r="D1619">
        <v>750007668</v>
      </c>
      <c r="E1619">
        <v>750719270</v>
      </c>
      <c r="F1619" t="s">
        <v>7205</v>
      </c>
      <c r="G1619" t="s">
        <v>7086</v>
      </c>
      <c r="H1619" t="s">
        <v>8367</v>
      </c>
      <c r="I1619" t="s">
        <v>6408</v>
      </c>
    </row>
    <row r="1620" spans="1:9">
      <c r="A1620" t="s">
        <v>6615</v>
      </c>
      <c r="B1620" t="s">
        <v>8046</v>
      </c>
      <c r="C1620" t="s">
        <v>10067</v>
      </c>
      <c r="D1620">
        <v>750170516</v>
      </c>
      <c r="E1620">
        <v>750719270</v>
      </c>
      <c r="F1620" t="s">
        <v>7205</v>
      </c>
      <c r="G1620" t="s">
        <v>7086</v>
      </c>
      <c r="H1620" t="s">
        <v>8367</v>
      </c>
      <c r="I1620" t="s">
        <v>6408</v>
      </c>
    </row>
    <row r="1621" spans="1:9">
      <c r="A1621" t="s">
        <v>6615</v>
      </c>
      <c r="B1621" t="s">
        <v>8306</v>
      </c>
      <c r="C1621" t="s">
        <v>10071</v>
      </c>
      <c r="D1621">
        <v>950006908</v>
      </c>
      <c r="E1621">
        <v>750719270</v>
      </c>
      <c r="F1621" t="s">
        <v>7205</v>
      </c>
      <c r="G1621" t="s">
        <v>7086</v>
      </c>
      <c r="H1621" t="s">
        <v>8367</v>
      </c>
      <c r="I1621" t="s">
        <v>6408</v>
      </c>
    </row>
    <row r="1622" spans="1:9">
      <c r="A1622" t="s">
        <v>6615</v>
      </c>
      <c r="B1622" t="s">
        <v>8108</v>
      </c>
      <c r="C1622" t="s">
        <v>10068</v>
      </c>
      <c r="D1622">
        <v>770510055</v>
      </c>
      <c r="E1622">
        <v>750719270</v>
      </c>
      <c r="F1622" t="s">
        <v>7205</v>
      </c>
      <c r="G1622" t="s">
        <v>7086</v>
      </c>
      <c r="H1622" t="s">
        <v>8367</v>
      </c>
      <c r="I1622" t="s">
        <v>6408</v>
      </c>
    </row>
    <row r="1623" spans="1:9">
      <c r="A1623" t="s">
        <v>6615</v>
      </c>
      <c r="B1623" t="s">
        <v>8227</v>
      </c>
      <c r="C1623" t="s">
        <v>10040</v>
      </c>
      <c r="D1623">
        <v>910300326</v>
      </c>
      <c r="E1623">
        <v>910000553</v>
      </c>
      <c r="F1623" t="s">
        <v>7207</v>
      </c>
      <c r="G1623" t="s">
        <v>7086</v>
      </c>
      <c r="H1623" t="s">
        <v>6639</v>
      </c>
      <c r="I1623" t="s">
        <v>6408</v>
      </c>
    </row>
    <row r="1624" spans="1:9">
      <c r="A1624" t="s">
        <v>6615</v>
      </c>
      <c r="B1624" t="s">
        <v>5875</v>
      </c>
      <c r="C1624" t="s">
        <v>10042</v>
      </c>
      <c r="D1624">
        <v>750300154</v>
      </c>
      <c r="E1624">
        <v>750065971</v>
      </c>
      <c r="F1624" t="s">
        <v>7207</v>
      </c>
      <c r="G1624" t="s">
        <v>7086</v>
      </c>
      <c r="H1624" t="s">
        <v>6639</v>
      </c>
      <c r="I1624" t="s">
        <v>6408</v>
      </c>
    </row>
    <row r="1625" spans="1:9">
      <c r="A1625" t="s">
        <v>6615</v>
      </c>
      <c r="B1625" t="s">
        <v>8026</v>
      </c>
      <c r="C1625" t="s">
        <v>10148</v>
      </c>
      <c r="D1625">
        <v>750003378</v>
      </c>
      <c r="E1625">
        <v>310021191</v>
      </c>
      <c r="F1625" t="s">
        <v>7207</v>
      </c>
      <c r="G1625" t="s">
        <v>6599</v>
      </c>
      <c r="H1625" t="s">
        <v>6639</v>
      </c>
      <c r="I1625" t="s">
        <v>6408</v>
      </c>
    </row>
    <row r="1626" spans="1:9">
      <c r="A1626" t="s">
        <v>6615</v>
      </c>
      <c r="B1626" t="s">
        <v>8115</v>
      </c>
      <c r="C1626" t="s">
        <v>10029</v>
      </c>
      <c r="D1626">
        <v>780140042</v>
      </c>
      <c r="E1626">
        <v>780017455</v>
      </c>
      <c r="F1626" t="s">
        <v>7207</v>
      </c>
      <c r="G1626" t="s">
        <v>7086</v>
      </c>
      <c r="H1626" t="s">
        <v>6639</v>
      </c>
      <c r="I1626" t="s">
        <v>6408</v>
      </c>
    </row>
    <row r="1627" spans="1:9">
      <c r="A1627" t="s">
        <v>6615</v>
      </c>
      <c r="B1627" t="s">
        <v>8231</v>
      </c>
      <c r="C1627" t="s">
        <v>10149</v>
      </c>
      <c r="D1627">
        <v>910310044</v>
      </c>
      <c r="E1627">
        <v>920030269</v>
      </c>
      <c r="F1627" t="s">
        <v>7207</v>
      </c>
      <c r="G1627" t="s">
        <v>6627</v>
      </c>
      <c r="H1627" t="s">
        <v>6639</v>
      </c>
      <c r="I1627" t="s">
        <v>6408</v>
      </c>
    </row>
    <row r="1628" spans="1:9">
      <c r="A1628" t="s">
        <v>6615</v>
      </c>
      <c r="B1628" t="s">
        <v>6390</v>
      </c>
      <c r="C1628" t="s">
        <v>10150</v>
      </c>
      <c r="D1628">
        <v>930700018</v>
      </c>
      <c r="E1628">
        <v>750058844</v>
      </c>
      <c r="F1628" t="s">
        <v>7205</v>
      </c>
      <c r="G1628" t="s">
        <v>6627</v>
      </c>
      <c r="H1628" t="s">
        <v>8367</v>
      </c>
      <c r="I1628" t="s">
        <v>6408</v>
      </c>
    </row>
    <row r="1629" spans="1:9">
      <c r="A1629" t="s">
        <v>6615</v>
      </c>
      <c r="B1629" t="s">
        <v>8059</v>
      </c>
      <c r="C1629" t="s">
        <v>10151</v>
      </c>
      <c r="D1629">
        <v>750300931</v>
      </c>
      <c r="E1629">
        <v>750000978</v>
      </c>
      <c r="F1629" t="s">
        <v>7207</v>
      </c>
      <c r="G1629" t="s">
        <v>8548</v>
      </c>
      <c r="H1629" t="s">
        <v>6639</v>
      </c>
      <c r="I1629" t="s">
        <v>6408</v>
      </c>
    </row>
    <row r="1630" spans="1:9">
      <c r="A1630" t="s">
        <v>6615</v>
      </c>
      <c r="B1630" t="s">
        <v>5951</v>
      </c>
      <c r="C1630" t="s">
        <v>10152</v>
      </c>
      <c r="D1630">
        <v>780300406</v>
      </c>
      <c r="E1630">
        <v>780018032</v>
      </c>
      <c r="F1630" t="s">
        <v>7207</v>
      </c>
      <c r="G1630" t="s">
        <v>8543</v>
      </c>
      <c r="H1630" t="s">
        <v>6639</v>
      </c>
      <c r="I1630" t="s">
        <v>6408</v>
      </c>
    </row>
    <row r="1631" spans="1:9">
      <c r="A1631" t="s">
        <v>6615</v>
      </c>
      <c r="B1631" t="s">
        <v>8042</v>
      </c>
      <c r="C1631" t="s">
        <v>10153</v>
      </c>
      <c r="D1631">
        <v>750150344</v>
      </c>
      <c r="E1631">
        <v>750720468</v>
      </c>
      <c r="F1631" t="s">
        <v>7205</v>
      </c>
      <c r="G1631" t="s">
        <v>6646</v>
      </c>
      <c r="H1631" t="s">
        <v>8367</v>
      </c>
      <c r="I1631" t="s">
        <v>6408</v>
      </c>
    </row>
    <row r="1632" spans="1:9">
      <c r="A1632" t="s">
        <v>6615</v>
      </c>
      <c r="B1632" t="s">
        <v>8318</v>
      </c>
      <c r="C1632" t="s">
        <v>10154</v>
      </c>
      <c r="D1632">
        <v>950310037</v>
      </c>
      <c r="E1632">
        <v>920030269</v>
      </c>
      <c r="F1632" t="s">
        <v>7207</v>
      </c>
      <c r="G1632" t="s">
        <v>6627</v>
      </c>
      <c r="H1632" t="s">
        <v>6639</v>
      </c>
      <c r="I1632" t="s">
        <v>6408</v>
      </c>
    </row>
    <row r="1633" spans="1:9">
      <c r="A1633" t="s">
        <v>6615</v>
      </c>
      <c r="B1633" t="s">
        <v>8129</v>
      </c>
      <c r="C1633" t="s">
        <v>10002</v>
      </c>
      <c r="D1633">
        <v>780700027</v>
      </c>
      <c r="E1633">
        <v>780822193</v>
      </c>
      <c r="F1633" t="s">
        <v>7207</v>
      </c>
      <c r="G1633" t="s">
        <v>7086</v>
      </c>
      <c r="H1633" t="s">
        <v>6639</v>
      </c>
      <c r="I1633" t="s">
        <v>6408</v>
      </c>
    </row>
    <row r="1634" spans="1:9">
      <c r="A1634" t="s">
        <v>6615</v>
      </c>
      <c r="B1634" t="s">
        <v>8295</v>
      </c>
      <c r="C1634" t="s">
        <v>10155</v>
      </c>
      <c r="D1634">
        <v>940300445</v>
      </c>
      <c r="E1634">
        <v>940000854</v>
      </c>
      <c r="F1634" t="s">
        <v>7207</v>
      </c>
      <c r="G1634" t="s">
        <v>8548</v>
      </c>
      <c r="H1634" t="s">
        <v>6639</v>
      </c>
      <c r="I1634" t="s">
        <v>6408</v>
      </c>
    </row>
    <row r="1635" spans="1:9">
      <c r="A1635" t="s">
        <v>6615</v>
      </c>
      <c r="B1635" t="s">
        <v>8217</v>
      </c>
      <c r="C1635" t="s">
        <v>10082</v>
      </c>
      <c r="D1635">
        <v>910150085</v>
      </c>
      <c r="E1635">
        <v>910009539</v>
      </c>
      <c r="F1635" t="s">
        <v>7205</v>
      </c>
      <c r="G1635" t="s">
        <v>7086</v>
      </c>
      <c r="H1635" t="s">
        <v>8367</v>
      </c>
      <c r="I1635" t="s">
        <v>6408</v>
      </c>
    </row>
    <row r="1636" spans="1:9">
      <c r="A1636" t="s">
        <v>6615</v>
      </c>
      <c r="B1636" t="s">
        <v>5473</v>
      </c>
      <c r="C1636" t="s">
        <v>10055</v>
      </c>
      <c r="D1636">
        <v>750300550</v>
      </c>
      <c r="E1636">
        <v>750000812</v>
      </c>
      <c r="F1636" t="s">
        <v>7207</v>
      </c>
      <c r="G1636" t="s">
        <v>7086</v>
      </c>
      <c r="H1636" t="s">
        <v>6639</v>
      </c>
      <c r="I1636" t="s">
        <v>6408</v>
      </c>
    </row>
    <row r="1637" spans="1:9">
      <c r="A1637" t="s">
        <v>6615</v>
      </c>
      <c r="B1637" t="s">
        <v>8037</v>
      </c>
      <c r="C1637" t="s">
        <v>10156</v>
      </c>
      <c r="D1637">
        <v>750150146</v>
      </c>
      <c r="E1637">
        <v>750720609</v>
      </c>
      <c r="F1637" t="s">
        <v>7205</v>
      </c>
      <c r="G1637" t="s">
        <v>6599</v>
      </c>
      <c r="H1637" t="s">
        <v>8367</v>
      </c>
      <c r="I1637" t="s">
        <v>6408</v>
      </c>
    </row>
    <row r="1638" spans="1:9">
      <c r="A1638" t="s">
        <v>6615</v>
      </c>
      <c r="B1638" t="s">
        <v>8063</v>
      </c>
      <c r="C1638" t="s">
        <v>10157</v>
      </c>
      <c r="D1638">
        <v>750700015</v>
      </c>
      <c r="E1638">
        <v>750720609</v>
      </c>
      <c r="F1638" t="s">
        <v>7205</v>
      </c>
      <c r="G1638" t="s">
        <v>6599</v>
      </c>
      <c r="H1638" t="s">
        <v>8367</v>
      </c>
      <c r="I1638" t="s">
        <v>6408</v>
      </c>
    </row>
    <row r="1639" spans="1:9">
      <c r="A1639" t="s">
        <v>6615</v>
      </c>
      <c r="B1639" t="s">
        <v>8263</v>
      </c>
      <c r="C1639" t="s">
        <v>10158</v>
      </c>
      <c r="D1639">
        <v>920301033</v>
      </c>
      <c r="E1639">
        <v>920001062</v>
      </c>
      <c r="F1639" t="s">
        <v>7207</v>
      </c>
      <c r="G1639" t="s">
        <v>6599</v>
      </c>
      <c r="H1639" t="s">
        <v>6639</v>
      </c>
      <c r="I1639" t="s">
        <v>6408</v>
      </c>
    </row>
    <row r="1640" spans="1:9">
      <c r="A1640" t="s">
        <v>6615</v>
      </c>
      <c r="B1640" t="s">
        <v>8308</v>
      </c>
      <c r="C1640" t="s">
        <v>10011</v>
      </c>
      <c r="D1640">
        <v>950150011</v>
      </c>
      <c r="E1640">
        <v>950042994</v>
      </c>
      <c r="F1640" t="s">
        <v>7207</v>
      </c>
      <c r="G1640" t="s">
        <v>7086</v>
      </c>
      <c r="H1640" t="s">
        <v>6639</v>
      </c>
      <c r="I1640" t="s">
        <v>6408</v>
      </c>
    </row>
    <row r="1641" spans="1:9">
      <c r="A1641" t="s">
        <v>6615</v>
      </c>
      <c r="B1641" t="s">
        <v>8276</v>
      </c>
      <c r="C1641" t="s">
        <v>10159</v>
      </c>
      <c r="D1641">
        <v>930300082</v>
      </c>
      <c r="E1641">
        <v>930000419</v>
      </c>
      <c r="F1641" t="s">
        <v>7207</v>
      </c>
      <c r="G1641" t="s">
        <v>8545</v>
      </c>
      <c r="H1641" t="s">
        <v>6639</v>
      </c>
      <c r="I1641" t="s">
        <v>6408</v>
      </c>
    </row>
    <row r="1642" spans="1:9">
      <c r="A1642" t="s">
        <v>6615</v>
      </c>
      <c r="B1642" t="s">
        <v>8068</v>
      </c>
      <c r="C1642" t="s">
        <v>10160</v>
      </c>
      <c r="D1642">
        <v>750814824</v>
      </c>
      <c r="E1642">
        <v>920036407</v>
      </c>
      <c r="F1642" t="s">
        <v>7207</v>
      </c>
      <c r="G1642" t="s">
        <v>6599</v>
      </c>
      <c r="H1642" t="s">
        <v>6639</v>
      </c>
      <c r="I1642" t="s">
        <v>6408</v>
      </c>
    </row>
    <row r="1643" spans="1:9">
      <c r="A1643" t="s">
        <v>6615</v>
      </c>
      <c r="B1643" t="s">
        <v>8106</v>
      </c>
      <c r="C1643" t="s">
        <v>10161</v>
      </c>
      <c r="D1643">
        <v>770310019</v>
      </c>
      <c r="E1643">
        <v>770000370</v>
      </c>
      <c r="F1643" t="s">
        <v>7207</v>
      </c>
      <c r="G1643" t="s">
        <v>6599</v>
      </c>
      <c r="H1643" t="s">
        <v>6639</v>
      </c>
      <c r="I1643" t="s">
        <v>6408</v>
      </c>
    </row>
    <row r="1644" spans="1:9">
      <c r="A1644" t="s">
        <v>6615</v>
      </c>
      <c r="B1644" t="s">
        <v>8215</v>
      </c>
      <c r="C1644" t="s">
        <v>10075</v>
      </c>
      <c r="D1644">
        <v>910150069</v>
      </c>
      <c r="E1644">
        <v>910000033</v>
      </c>
      <c r="F1644" t="s">
        <v>7205</v>
      </c>
      <c r="G1644" t="s">
        <v>7086</v>
      </c>
      <c r="H1644" t="s">
        <v>8367</v>
      </c>
      <c r="I1644" t="s">
        <v>6408</v>
      </c>
    </row>
    <row r="1645" spans="1:9">
      <c r="A1645" t="s">
        <v>6615</v>
      </c>
      <c r="B1645" t="s">
        <v>8259</v>
      </c>
      <c r="C1645" t="s">
        <v>10162</v>
      </c>
      <c r="D1645">
        <v>920300837</v>
      </c>
      <c r="E1645">
        <v>920001005</v>
      </c>
      <c r="F1645" t="s">
        <v>7207</v>
      </c>
      <c r="G1645" t="s">
        <v>8543</v>
      </c>
      <c r="H1645" t="s">
        <v>6639</v>
      </c>
      <c r="I1645" t="s">
        <v>6408</v>
      </c>
    </row>
    <row r="1646" spans="1:9">
      <c r="A1646" t="s">
        <v>6615</v>
      </c>
      <c r="B1646" t="s">
        <v>8281</v>
      </c>
      <c r="C1646" t="s">
        <v>10163</v>
      </c>
      <c r="D1646">
        <v>930300553</v>
      </c>
      <c r="E1646">
        <v>930000633</v>
      </c>
      <c r="F1646" t="s">
        <v>7207</v>
      </c>
      <c r="G1646" t="s">
        <v>8548</v>
      </c>
      <c r="H1646" t="s">
        <v>6639</v>
      </c>
      <c r="I1646" t="s">
        <v>6408</v>
      </c>
    </row>
    <row r="1647" spans="1:9">
      <c r="A1647" t="s">
        <v>6615</v>
      </c>
      <c r="B1647" t="s">
        <v>8269</v>
      </c>
      <c r="C1647" t="s">
        <v>7185</v>
      </c>
      <c r="D1647">
        <v>930014428</v>
      </c>
      <c r="E1647">
        <v>930014378</v>
      </c>
      <c r="F1647" t="s">
        <v>7207</v>
      </c>
      <c r="G1647" t="s">
        <v>6599</v>
      </c>
      <c r="H1647" t="s">
        <v>6639</v>
      </c>
      <c r="I1647" t="s">
        <v>6408</v>
      </c>
    </row>
    <row r="1648" spans="1:9">
      <c r="A1648" t="s">
        <v>6615</v>
      </c>
      <c r="B1648" t="s">
        <v>8238</v>
      </c>
      <c r="C1648" t="s">
        <v>10077</v>
      </c>
      <c r="D1648">
        <v>920000684</v>
      </c>
      <c r="E1648">
        <v>750150120</v>
      </c>
      <c r="F1648" t="s">
        <v>7205</v>
      </c>
      <c r="G1648" t="s">
        <v>6746</v>
      </c>
      <c r="H1648" t="s">
        <v>8367</v>
      </c>
      <c r="I1648" t="s">
        <v>6408</v>
      </c>
    </row>
    <row r="1649" spans="1:9">
      <c r="A1649" t="s">
        <v>6615</v>
      </c>
      <c r="B1649" t="s">
        <v>4101</v>
      </c>
      <c r="C1649" t="s">
        <v>10078</v>
      </c>
      <c r="D1649">
        <v>750000523</v>
      </c>
      <c r="E1649">
        <v>750150120</v>
      </c>
      <c r="F1649" t="s">
        <v>7205</v>
      </c>
      <c r="G1649" t="s">
        <v>6746</v>
      </c>
      <c r="H1649" t="s">
        <v>8367</v>
      </c>
      <c r="I1649" t="s">
        <v>6408</v>
      </c>
    </row>
    <row r="1650" spans="1:9">
      <c r="A1650" t="s">
        <v>6615</v>
      </c>
      <c r="B1650" t="s">
        <v>8291</v>
      </c>
      <c r="C1650" t="s">
        <v>10165</v>
      </c>
      <c r="D1650">
        <v>940300031</v>
      </c>
      <c r="E1650">
        <v>940000706</v>
      </c>
      <c r="F1650" t="s">
        <v>7207</v>
      </c>
      <c r="G1650" t="s">
        <v>8543</v>
      </c>
      <c r="H1650" t="s">
        <v>6639</v>
      </c>
      <c r="I1650" t="s">
        <v>6408</v>
      </c>
    </row>
    <row r="1651" spans="1:9">
      <c r="A1651" t="s">
        <v>6615</v>
      </c>
      <c r="B1651" t="s">
        <v>8220</v>
      </c>
      <c r="C1651" t="s">
        <v>10166</v>
      </c>
      <c r="D1651">
        <v>910300144</v>
      </c>
      <c r="E1651">
        <v>910000447</v>
      </c>
      <c r="F1651" t="s">
        <v>7207</v>
      </c>
      <c r="G1651" t="s">
        <v>8543</v>
      </c>
      <c r="H1651" t="s">
        <v>6639</v>
      </c>
      <c r="I1651" t="s">
        <v>6408</v>
      </c>
    </row>
    <row r="1652" spans="1:9">
      <c r="A1652" t="s">
        <v>6615</v>
      </c>
      <c r="B1652" t="s">
        <v>8024</v>
      </c>
      <c r="C1652" t="s">
        <v>10063</v>
      </c>
      <c r="D1652">
        <v>750000549</v>
      </c>
      <c r="E1652">
        <v>750150229</v>
      </c>
      <c r="F1652" t="s">
        <v>7205</v>
      </c>
      <c r="G1652" t="s">
        <v>7086</v>
      </c>
      <c r="H1652" t="s">
        <v>8367</v>
      </c>
      <c r="I1652" t="s">
        <v>6408</v>
      </c>
    </row>
    <row r="1653" spans="1:9">
      <c r="A1653" t="s">
        <v>6615</v>
      </c>
      <c r="B1653" t="s">
        <v>8271</v>
      </c>
      <c r="C1653" t="s">
        <v>10167</v>
      </c>
      <c r="D1653">
        <v>930019203</v>
      </c>
      <c r="E1653">
        <v>920030269</v>
      </c>
      <c r="F1653" t="s">
        <v>7207</v>
      </c>
      <c r="G1653" t="s">
        <v>6627</v>
      </c>
      <c r="H1653" t="s">
        <v>6639</v>
      </c>
      <c r="I1653" t="s">
        <v>6408</v>
      </c>
    </row>
    <row r="1654" spans="1:9">
      <c r="A1654" t="s">
        <v>6615</v>
      </c>
      <c r="B1654" t="s">
        <v>8280</v>
      </c>
      <c r="C1654" t="s">
        <v>10168</v>
      </c>
      <c r="D1654">
        <v>930300280</v>
      </c>
      <c r="E1654">
        <v>310021274</v>
      </c>
      <c r="F1654" t="s">
        <v>7207</v>
      </c>
      <c r="G1654" t="s">
        <v>6599</v>
      </c>
      <c r="H1654" t="s">
        <v>6639</v>
      </c>
      <c r="I1654" t="s">
        <v>6408</v>
      </c>
    </row>
    <row r="1655" spans="1:9">
      <c r="A1655" t="s">
        <v>6615</v>
      </c>
      <c r="B1655" t="s">
        <v>8112</v>
      </c>
      <c r="C1655" t="s">
        <v>10169</v>
      </c>
      <c r="D1655">
        <v>780004529</v>
      </c>
      <c r="E1655">
        <v>310021233</v>
      </c>
      <c r="F1655" t="s">
        <v>7207</v>
      </c>
      <c r="G1655" t="s">
        <v>6627</v>
      </c>
      <c r="H1655" t="s">
        <v>6639</v>
      </c>
      <c r="I1655" t="s">
        <v>6408</v>
      </c>
    </row>
    <row r="1656" spans="1:9">
      <c r="A1656" t="s">
        <v>6615</v>
      </c>
      <c r="B1656" t="s">
        <v>8283</v>
      </c>
      <c r="C1656" t="s">
        <v>10026</v>
      </c>
      <c r="D1656">
        <v>930310016</v>
      </c>
      <c r="E1656">
        <v>440052041</v>
      </c>
      <c r="F1656" t="s">
        <v>7207</v>
      </c>
      <c r="G1656" t="s">
        <v>7086</v>
      </c>
      <c r="H1656" t="s">
        <v>6639</v>
      </c>
      <c r="I1656" t="s">
        <v>6408</v>
      </c>
    </row>
    <row r="1657" spans="1:9">
      <c r="A1657" t="s">
        <v>6615</v>
      </c>
      <c r="B1657" t="s">
        <v>8127</v>
      </c>
      <c r="C1657" t="s">
        <v>10170</v>
      </c>
      <c r="D1657">
        <v>780310025</v>
      </c>
      <c r="E1657">
        <v>920030269</v>
      </c>
      <c r="F1657" t="s">
        <v>7207</v>
      </c>
      <c r="G1657" t="s">
        <v>6627</v>
      </c>
      <c r="H1657" t="s">
        <v>6639</v>
      </c>
      <c r="I1657" t="s">
        <v>6408</v>
      </c>
    </row>
    <row r="1658" spans="1:9">
      <c r="A1658" t="s">
        <v>6615</v>
      </c>
      <c r="B1658" t="s">
        <v>5674</v>
      </c>
      <c r="C1658" t="s">
        <v>10171</v>
      </c>
      <c r="D1658">
        <v>910310010</v>
      </c>
      <c r="E1658">
        <v>920030269</v>
      </c>
      <c r="F1658" t="s">
        <v>7207</v>
      </c>
      <c r="G1658" t="s">
        <v>6627</v>
      </c>
      <c r="H1658" t="s">
        <v>6639</v>
      </c>
      <c r="I1658" t="s">
        <v>6408</v>
      </c>
    </row>
    <row r="1659" spans="1:9">
      <c r="A1659" t="s">
        <v>6615</v>
      </c>
      <c r="B1659" t="s">
        <v>8101</v>
      </c>
      <c r="C1659" t="s">
        <v>10172</v>
      </c>
      <c r="D1659">
        <v>770300010</v>
      </c>
      <c r="E1659">
        <v>770004299</v>
      </c>
      <c r="F1659" t="s">
        <v>7207</v>
      </c>
      <c r="G1659" t="s">
        <v>8543</v>
      </c>
      <c r="H1659" t="s">
        <v>6639</v>
      </c>
      <c r="I1659" t="s">
        <v>6408</v>
      </c>
    </row>
    <row r="1660" spans="1:9">
      <c r="A1660" t="s">
        <v>6615</v>
      </c>
      <c r="B1660" t="s">
        <v>5663</v>
      </c>
      <c r="C1660" t="s">
        <v>10173</v>
      </c>
      <c r="D1660">
        <v>780008298</v>
      </c>
      <c r="E1660">
        <v>920030269</v>
      </c>
      <c r="F1660" t="s">
        <v>7207</v>
      </c>
      <c r="G1660" t="s">
        <v>6627</v>
      </c>
      <c r="H1660" t="s">
        <v>6639</v>
      </c>
      <c r="I1660" t="s">
        <v>6408</v>
      </c>
    </row>
    <row r="1661" spans="1:9">
      <c r="A1661" t="s">
        <v>6615</v>
      </c>
      <c r="B1661" t="s">
        <v>8272</v>
      </c>
      <c r="C1661" t="s">
        <v>10174</v>
      </c>
      <c r="D1661">
        <v>930020920</v>
      </c>
      <c r="E1661">
        <v>920030269</v>
      </c>
      <c r="F1661" t="s">
        <v>7207</v>
      </c>
      <c r="G1661" t="s">
        <v>6627</v>
      </c>
      <c r="H1661" t="s">
        <v>6639</v>
      </c>
      <c r="I1661" t="s">
        <v>6408</v>
      </c>
    </row>
    <row r="1662" spans="1:9">
      <c r="A1662" t="s">
        <v>6615</v>
      </c>
      <c r="B1662" t="s">
        <v>8309</v>
      </c>
      <c r="C1662" t="s">
        <v>10175</v>
      </c>
      <c r="D1662">
        <v>950300087</v>
      </c>
      <c r="E1662">
        <v>920030269</v>
      </c>
      <c r="F1662" t="s">
        <v>7207</v>
      </c>
      <c r="G1662" t="s">
        <v>6627</v>
      </c>
      <c r="H1662" t="s">
        <v>6639</v>
      </c>
      <c r="I1662" t="s">
        <v>6408</v>
      </c>
    </row>
    <row r="1663" spans="1:9">
      <c r="A1663" t="s">
        <v>6615</v>
      </c>
      <c r="B1663" t="s">
        <v>8319</v>
      </c>
      <c r="C1663" t="s">
        <v>10176</v>
      </c>
      <c r="D1663">
        <v>950420042</v>
      </c>
      <c r="E1663">
        <v>920030269</v>
      </c>
      <c r="F1663" t="s">
        <v>7207</v>
      </c>
      <c r="G1663" t="s">
        <v>6627</v>
      </c>
      <c r="H1663" t="s">
        <v>8371</v>
      </c>
      <c r="I1663" t="s">
        <v>6408</v>
      </c>
    </row>
    <row r="1664" spans="1:9">
      <c r="A1664" t="s">
        <v>6615</v>
      </c>
      <c r="B1664" t="s">
        <v>8311</v>
      </c>
      <c r="C1664" t="s">
        <v>10177</v>
      </c>
      <c r="D1664">
        <v>950300152</v>
      </c>
      <c r="E1664">
        <v>920030269</v>
      </c>
      <c r="F1664" t="s">
        <v>7207</v>
      </c>
      <c r="G1664" t="s">
        <v>6627</v>
      </c>
      <c r="H1664" t="s">
        <v>6639</v>
      </c>
      <c r="I1664" t="s">
        <v>6408</v>
      </c>
    </row>
    <row r="1665" spans="1:9">
      <c r="A1665" t="s">
        <v>6615</v>
      </c>
      <c r="B1665" t="s">
        <v>5694</v>
      </c>
      <c r="C1665" t="s">
        <v>10178</v>
      </c>
      <c r="D1665">
        <v>950300376</v>
      </c>
      <c r="E1665">
        <v>920030269</v>
      </c>
      <c r="F1665" t="s">
        <v>7207</v>
      </c>
      <c r="G1665" t="s">
        <v>6627</v>
      </c>
      <c r="H1665" t="s">
        <v>6639</v>
      </c>
      <c r="I1665" t="s">
        <v>6408</v>
      </c>
    </row>
    <row r="1666" spans="1:9">
      <c r="A1666" t="s">
        <v>6615</v>
      </c>
      <c r="B1666" t="s">
        <v>8225</v>
      </c>
      <c r="C1666" t="s">
        <v>10179</v>
      </c>
      <c r="D1666">
        <v>910300276</v>
      </c>
      <c r="E1666">
        <v>910019702</v>
      </c>
      <c r="F1666" t="s">
        <v>7207</v>
      </c>
      <c r="G1666" t="s">
        <v>6599</v>
      </c>
      <c r="H1666" t="s">
        <v>6639</v>
      </c>
      <c r="I1666" t="s">
        <v>6408</v>
      </c>
    </row>
    <row r="1667" spans="1:9">
      <c r="A1667" t="s">
        <v>6615</v>
      </c>
      <c r="B1667" t="s">
        <v>8028</v>
      </c>
      <c r="C1667" t="s">
        <v>10180</v>
      </c>
      <c r="D1667">
        <v>750014128</v>
      </c>
      <c r="E1667">
        <v>750014078</v>
      </c>
      <c r="F1667" t="s">
        <v>7207</v>
      </c>
      <c r="G1667" t="s">
        <v>6599</v>
      </c>
      <c r="H1667" t="s">
        <v>6639</v>
      </c>
      <c r="I1667" t="s">
        <v>6408</v>
      </c>
    </row>
    <row r="1668" spans="1:9">
      <c r="A1668" t="s">
        <v>6615</v>
      </c>
      <c r="B1668" t="s">
        <v>8267</v>
      </c>
      <c r="C1668" t="s">
        <v>10181</v>
      </c>
      <c r="D1668">
        <v>930009188</v>
      </c>
      <c r="E1668">
        <v>930009139</v>
      </c>
      <c r="F1668" t="s">
        <v>7207</v>
      </c>
      <c r="G1668" t="s">
        <v>6599</v>
      </c>
      <c r="H1668" t="s">
        <v>6639</v>
      </c>
      <c r="I1668" t="s">
        <v>6408</v>
      </c>
    </row>
    <row r="1669" spans="1:9">
      <c r="A1669" t="s">
        <v>6615</v>
      </c>
      <c r="B1669" t="s">
        <v>8098</v>
      </c>
      <c r="C1669" t="s">
        <v>10182</v>
      </c>
      <c r="D1669">
        <v>770023059</v>
      </c>
      <c r="E1669">
        <v>440056455</v>
      </c>
      <c r="F1669" t="s">
        <v>7207</v>
      </c>
      <c r="G1669" t="s">
        <v>6599</v>
      </c>
      <c r="H1669" t="s">
        <v>6639</v>
      </c>
      <c r="I1669" t="s">
        <v>6408</v>
      </c>
    </row>
    <row r="1670" spans="1:9">
      <c r="A1670" t="s">
        <v>6615</v>
      </c>
      <c r="B1670" t="s">
        <v>8119</v>
      </c>
      <c r="C1670" t="s">
        <v>10183</v>
      </c>
      <c r="D1670">
        <v>780300083</v>
      </c>
      <c r="E1670">
        <v>920030269</v>
      </c>
      <c r="F1670" t="s">
        <v>7207</v>
      </c>
      <c r="G1670" t="s">
        <v>6627</v>
      </c>
      <c r="H1670" t="s">
        <v>8371</v>
      </c>
      <c r="I1670" t="s">
        <v>6408</v>
      </c>
    </row>
    <row r="1671" spans="1:9">
      <c r="A1671" t="s">
        <v>6615</v>
      </c>
      <c r="B1671" t="s">
        <v>8307</v>
      </c>
      <c r="C1671" t="s">
        <v>10184</v>
      </c>
      <c r="D1671">
        <v>950032714</v>
      </c>
      <c r="E1671">
        <v>950000471</v>
      </c>
      <c r="F1671" t="s">
        <v>7207</v>
      </c>
      <c r="G1671" t="s">
        <v>8811</v>
      </c>
      <c r="H1671" t="s">
        <v>6639</v>
      </c>
      <c r="I1671" t="s">
        <v>6408</v>
      </c>
    </row>
    <row r="1672" spans="1:9">
      <c r="A1672" t="s">
        <v>6615</v>
      </c>
      <c r="B1672" t="s">
        <v>8222</v>
      </c>
      <c r="C1672" t="s">
        <v>10185</v>
      </c>
      <c r="D1672">
        <v>910300177</v>
      </c>
      <c r="E1672">
        <v>910000462</v>
      </c>
      <c r="F1672" t="s">
        <v>7207</v>
      </c>
      <c r="G1672" t="s">
        <v>8548</v>
      </c>
      <c r="H1672" t="s">
        <v>6639</v>
      </c>
      <c r="I1672" t="s">
        <v>6408</v>
      </c>
    </row>
    <row r="1673" spans="1:9">
      <c r="A1673" t="s">
        <v>6615</v>
      </c>
      <c r="B1673" t="s">
        <v>8230</v>
      </c>
      <c r="C1673" t="s">
        <v>10186</v>
      </c>
      <c r="D1673">
        <v>910310036</v>
      </c>
      <c r="E1673">
        <v>920030269</v>
      </c>
      <c r="F1673" t="s">
        <v>7207</v>
      </c>
      <c r="G1673" t="s">
        <v>6627</v>
      </c>
      <c r="H1673" t="s">
        <v>6639</v>
      </c>
      <c r="I1673" t="s">
        <v>6408</v>
      </c>
    </row>
    <row r="1674" spans="1:9">
      <c r="A1674" t="s">
        <v>6615</v>
      </c>
      <c r="B1674" t="s">
        <v>8033</v>
      </c>
      <c r="C1674" t="s">
        <v>10187</v>
      </c>
      <c r="D1674">
        <v>750064461</v>
      </c>
      <c r="E1674">
        <v>750066235</v>
      </c>
      <c r="F1674" t="s">
        <v>7207</v>
      </c>
      <c r="G1674" t="s">
        <v>6599</v>
      </c>
      <c r="H1674" t="s">
        <v>6639</v>
      </c>
      <c r="I1674" t="s">
        <v>6408</v>
      </c>
    </row>
    <row r="1675" spans="1:9">
      <c r="A1675" t="s">
        <v>6615</v>
      </c>
      <c r="B1675" t="s">
        <v>5439</v>
      </c>
      <c r="C1675" t="s">
        <v>10188</v>
      </c>
      <c r="D1675">
        <v>750049561</v>
      </c>
      <c r="E1675">
        <v>750049553</v>
      </c>
      <c r="F1675" t="s">
        <v>7207</v>
      </c>
      <c r="G1675" t="s">
        <v>6599</v>
      </c>
      <c r="H1675" t="s">
        <v>6639</v>
      </c>
      <c r="I1675" t="s">
        <v>6408</v>
      </c>
    </row>
    <row r="1676" spans="1:9">
      <c r="A1676" t="s">
        <v>6615</v>
      </c>
      <c r="B1676" t="s">
        <v>8243</v>
      </c>
      <c r="C1676" t="s">
        <v>10189</v>
      </c>
      <c r="D1676">
        <v>920150018</v>
      </c>
      <c r="E1676">
        <v>750720492</v>
      </c>
      <c r="F1676" t="s">
        <v>7205</v>
      </c>
      <c r="G1676" t="s">
        <v>6646</v>
      </c>
      <c r="H1676" t="s">
        <v>8367</v>
      </c>
      <c r="I1676" t="s">
        <v>6408</v>
      </c>
    </row>
    <row r="1677" spans="1:9">
      <c r="A1677" t="s">
        <v>6615</v>
      </c>
      <c r="B1677" t="s">
        <v>5441</v>
      </c>
      <c r="C1677" t="s">
        <v>10190</v>
      </c>
      <c r="D1677">
        <v>930300116</v>
      </c>
      <c r="E1677">
        <v>930000427</v>
      </c>
      <c r="F1677" t="s">
        <v>7207</v>
      </c>
      <c r="G1677" t="s">
        <v>8543</v>
      </c>
      <c r="H1677" t="s">
        <v>6639</v>
      </c>
      <c r="I1677" t="s">
        <v>6408</v>
      </c>
    </row>
    <row r="1678" spans="1:9">
      <c r="A1678" t="s">
        <v>6615</v>
      </c>
      <c r="B1678" t="s">
        <v>8212</v>
      </c>
      <c r="C1678" t="s">
        <v>7183</v>
      </c>
      <c r="D1678">
        <v>910002609</v>
      </c>
      <c r="E1678">
        <v>910000587</v>
      </c>
      <c r="F1678" t="s">
        <v>7207</v>
      </c>
      <c r="G1678" t="s">
        <v>8547</v>
      </c>
      <c r="H1678" t="s">
        <v>6639</v>
      </c>
      <c r="I1678" t="s">
        <v>6408</v>
      </c>
    </row>
    <row r="1679" spans="1:9">
      <c r="A1679" t="s">
        <v>6615</v>
      </c>
      <c r="B1679" t="s">
        <v>8111</v>
      </c>
      <c r="C1679" t="s">
        <v>10192</v>
      </c>
      <c r="D1679">
        <v>770813400</v>
      </c>
      <c r="E1679">
        <v>770001014</v>
      </c>
      <c r="F1679" t="s">
        <v>7207</v>
      </c>
      <c r="G1679" t="s">
        <v>8543</v>
      </c>
      <c r="H1679" t="s">
        <v>6639</v>
      </c>
      <c r="I1679" t="s">
        <v>6408</v>
      </c>
    </row>
    <row r="1680" spans="1:9">
      <c r="A1680" t="s">
        <v>6615</v>
      </c>
      <c r="B1680" t="s">
        <v>8095</v>
      </c>
      <c r="C1680" t="s">
        <v>10232</v>
      </c>
      <c r="D1680">
        <v>770006138</v>
      </c>
      <c r="E1680">
        <v>770020113</v>
      </c>
      <c r="F1680" t="s">
        <v>7207</v>
      </c>
      <c r="G1680" t="s">
        <v>6599</v>
      </c>
      <c r="H1680" t="s">
        <v>6639</v>
      </c>
      <c r="I1680" t="s">
        <v>6408</v>
      </c>
    </row>
    <row r="1681" spans="1:9">
      <c r="A1681" t="s">
        <v>6615</v>
      </c>
      <c r="B1681" t="s">
        <v>10233</v>
      </c>
      <c r="C1681" t="s">
        <v>10238</v>
      </c>
      <c r="D1681" t="s">
        <v>8409</v>
      </c>
      <c r="E1681" t="s">
        <v>8409</v>
      </c>
      <c r="F1681" t="s">
        <v>6803</v>
      </c>
      <c r="G1681" t="s">
        <v>6599</v>
      </c>
      <c r="H1681" t="s">
        <v>6639</v>
      </c>
      <c r="I1681" t="s">
        <v>6408</v>
      </c>
    </row>
    <row r="1682" spans="1:9">
      <c r="A1682" t="s">
        <v>6615</v>
      </c>
      <c r="B1682" t="s">
        <v>8109</v>
      </c>
      <c r="C1682" t="s">
        <v>10235</v>
      </c>
      <c r="D1682">
        <v>770700011</v>
      </c>
      <c r="E1682">
        <v>930027347</v>
      </c>
      <c r="F1682" t="s">
        <v>7205</v>
      </c>
      <c r="G1682" t="s">
        <v>8551</v>
      </c>
      <c r="H1682" t="s">
        <v>8434</v>
      </c>
      <c r="I1682" t="s">
        <v>6408</v>
      </c>
    </row>
    <row r="1683" spans="1:9">
      <c r="A1683" t="s">
        <v>6615</v>
      </c>
      <c r="B1683" t="s">
        <v>8128</v>
      </c>
      <c r="C1683" t="s">
        <v>10236</v>
      </c>
      <c r="D1683">
        <v>780630026</v>
      </c>
      <c r="E1683">
        <v>750803900</v>
      </c>
      <c r="F1683" t="s">
        <v>7205</v>
      </c>
      <c r="G1683" t="s">
        <v>6599</v>
      </c>
      <c r="H1683" t="s">
        <v>8367</v>
      </c>
      <c r="I1683" t="s">
        <v>6408</v>
      </c>
    </row>
    <row r="1684" spans="1:9">
      <c r="A1684" t="s">
        <v>6615</v>
      </c>
      <c r="B1684" t="s">
        <v>8252</v>
      </c>
      <c r="C1684" t="s">
        <v>10237</v>
      </c>
      <c r="D1684">
        <v>920300381</v>
      </c>
      <c r="E1684">
        <v>920005378</v>
      </c>
      <c r="F1684" t="s">
        <v>7207</v>
      </c>
      <c r="G1684" t="s">
        <v>6599</v>
      </c>
      <c r="H1684" t="s">
        <v>6639</v>
      </c>
      <c r="I1684" t="s">
        <v>6408</v>
      </c>
    </row>
    <row r="1685" spans="1:9">
      <c r="A1685" t="s">
        <v>6615</v>
      </c>
      <c r="B1685" t="s">
        <v>8245</v>
      </c>
      <c r="C1685" t="s">
        <v>10009</v>
      </c>
      <c r="D1685">
        <v>920170081</v>
      </c>
      <c r="E1685">
        <v>750721391</v>
      </c>
      <c r="F1685" t="s">
        <v>7205</v>
      </c>
      <c r="G1685" t="s">
        <v>8544</v>
      </c>
      <c r="H1685" t="s">
        <v>8367</v>
      </c>
      <c r="I1685" t="s">
        <v>6408</v>
      </c>
    </row>
    <row r="1686" spans="1:9">
      <c r="A1686" t="s">
        <v>6615</v>
      </c>
      <c r="B1686" t="s">
        <v>8302</v>
      </c>
      <c r="C1686" t="s">
        <v>10019</v>
      </c>
      <c r="D1686">
        <v>940700040</v>
      </c>
      <c r="E1686">
        <v>570010181</v>
      </c>
      <c r="F1686" t="s">
        <v>7207</v>
      </c>
      <c r="G1686" t="s">
        <v>7086</v>
      </c>
      <c r="H1686" t="s">
        <v>8367</v>
      </c>
      <c r="I1686" t="s">
        <v>6408</v>
      </c>
    </row>
    <row r="1687" spans="1:9">
      <c r="A1687" t="s">
        <v>6615</v>
      </c>
      <c r="B1687" t="s">
        <v>8303</v>
      </c>
      <c r="C1687" t="s">
        <v>10193</v>
      </c>
      <c r="D1687">
        <v>940813033</v>
      </c>
      <c r="E1687">
        <v>940001894</v>
      </c>
      <c r="F1687" t="s">
        <v>7207</v>
      </c>
      <c r="G1687" t="s">
        <v>8548</v>
      </c>
      <c r="H1687" t="s">
        <v>6639</v>
      </c>
      <c r="I1687" t="s">
        <v>6408</v>
      </c>
    </row>
    <row r="1688" spans="1:9">
      <c r="A1688" t="s">
        <v>6615</v>
      </c>
      <c r="B1688" t="s">
        <v>8053</v>
      </c>
      <c r="C1688" t="s">
        <v>10030</v>
      </c>
      <c r="D1688">
        <v>750300667</v>
      </c>
      <c r="E1688">
        <v>750000838</v>
      </c>
      <c r="F1688" t="s">
        <v>7205</v>
      </c>
      <c r="G1688" t="s">
        <v>7086</v>
      </c>
      <c r="H1688" t="s">
        <v>6639</v>
      </c>
      <c r="I1688" t="s">
        <v>6408</v>
      </c>
    </row>
    <row r="1689" spans="1:9">
      <c r="A1689" t="s">
        <v>6615</v>
      </c>
      <c r="B1689" t="s">
        <v>8264</v>
      </c>
      <c r="C1689" t="s">
        <v>10032</v>
      </c>
      <c r="D1689">
        <v>920310026</v>
      </c>
      <c r="E1689">
        <v>920001070</v>
      </c>
      <c r="F1689" t="s">
        <v>7207</v>
      </c>
      <c r="G1689" t="s">
        <v>7086</v>
      </c>
      <c r="H1689" t="s">
        <v>6639</v>
      </c>
      <c r="I1689" t="s">
        <v>6408</v>
      </c>
    </row>
    <row r="1690" spans="1:9">
      <c r="A1690" t="s">
        <v>6615</v>
      </c>
      <c r="B1690" t="s">
        <v>8096</v>
      </c>
      <c r="C1690" t="s">
        <v>7193</v>
      </c>
      <c r="D1690" t="s">
        <v>6598</v>
      </c>
      <c r="E1690">
        <v>770016137</v>
      </c>
      <c r="F1690" t="s">
        <v>7205</v>
      </c>
      <c r="G1690" t="s">
        <v>6599</v>
      </c>
      <c r="H1690" t="s">
        <v>6639</v>
      </c>
      <c r="I1690" t="s">
        <v>6408</v>
      </c>
    </row>
    <row r="1691" spans="1:9">
      <c r="A1691" t="s">
        <v>6615</v>
      </c>
      <c r="B1691" t="s">
        <v>7966</v>
      </c>
      <c r="C1691" t="s">
        <v>7198</v>
      </c>
      <c r="D1691" t="s">
        <v>6598</v>
      </c>
      <c r="E1691">
        <v>690049846</v>
      </c>
      <c r="F1691" t="s">
        <v>7205</v>
      </c>
      <c r="G1691" t="s">
        <v>6599</v>
      </c>
      <c r="H1691" t="s">
        <v>6639</v>
      </c>
      <c r="I1691" t="s">
        <v>6408</v>
      </c>
    </row>
    <row r="1692" spans="1:9">
      <c r="A1692" t="s">
        <v>6615</v>
      </c>
      <c r="B1692" t="s">
        <v>8043</v>
      </c>
      <c r="C1692" t="s">
        <v>10194</v>
      </c>
      <c r="D1692">
        <v>750160012</v>
      </c>
      <c r="E1692">
        <v>750813321</v>
      </c>
      <c r="F1692" t="s">
        <v>9346</v>
      </c>
      <c r="G1692" t="s">
        <v>8545</v>
      </c>
      <c r="H1692" t="s">
        <v>8370</v>
      </c>
      <c r="I1692" t="s">
        <v>6408</v>
      </c>
    </row>
    <row r="1693" spans="1:9">
      <c r="A1693" t="s">
        <v>6615</v>
      </c>
      <c r="B1693" t="s">
        <v>8234</v>
      </c>
      <c r="C1693" t="s">
        <v>10195</v>
      </c>
      <c r="D1693">
        <v>920000460</v>
      </c>
      <c r="E1693">
        <v>750813321</v>
      </c>
      <c r="F1693" t="s">
        <v>9346</v>
      </c>
      <c r="G1693" t="s">
        <v>8545</v>
      </c>
      <c r="H1693" t="s">
        <v>8370</v>
      </c>
      <c r="I1693" t="s">
        <v>6408</v>
      </c>
    </row>
    <row r="1694" spans="1:9">
      <c r="A1694" t="s">
        <v>6615</v>
      </c>
      <c r="B1694" t="s">
        <v>8043</v>
      </c>
      <c r="C1694" t="s">
        <v>10196</v>
      </c>
      <c r="D1694">
        <v>910813732</v>
      </c>
      <c r="E1694">
        <v>750813321</v>
      </c>
      <c r="F1694" t="s">
        <v>9346</v>
      </c>
      <c r="G1694" t="s">
        <v>8548</v>
      </c>
      <c r="H1694" t="s">
        <v>8370</v>
      </c>
      <c r="I1694" t="s">
        <v>6408</v>
      </c>
    </row>
    <row r="1695" spans="1:9">
      <c r="A1695" t="s">
        <v>6615</v>
      </c>
      <c r="B1695" t="s">
        <v>8273</v>
      </c>
      <c r="C1695" t="s">
        <v>10062</v>
      </c>
      <c r="D1695">
        <v>930020987</v>
      </c>
      <c r="E1695">
        <v>750048522</v>
      </c>
      <c r="F1695" t="s">
        <v>7207</v>
      </c>
      <c r="G1695" t="s">
        <v>7086</v>
      </c>
      <c r="H1695" t="s">
        <v>8434</v>
      </c>
      <c r="I1695" t="s">
        <v>6408</v>
      </c>
    </row>
    <row r="1696" spans="1:9">
      <c r="A1696" t="s">
        <v>6615</v>
      </c>
      <c r="B1696" t="s">
        <v>5503</v>
      </c>
      <c r="C1696" t="s">
        <v>10125</v>
      </c>
      <c r="D1696">
        <v>780300075</v>
      </c>
      <c r="E1696">
        <v>780000485</v>
      </c>
      <c r="F1696" t="s">
        <v>7207</v>
      </c>
      <c r="G1696" t="s">
        <v>6772</v>
      </c>
      <c r="H1696" t="s">
        <v>6639</v>
      </c>
      <c r="I1696" t="s">
        <v>6408</v>
      </c>
    </row>
    <row r="1697" spans="1:9">
      <c r="A1697" t="s">
        <v>6615</v>
      </c>
      <c r="B1697" t="s">
        <v>8126</v>
      </c>
      <c r="C1697" t="s">
        <v>10140</v>
      </c>
      <c r="D1697">
        <v>780300455</v>
      </c>
      <c r="E1697">
        <v>780000717</v>
      </c>
      <c r="F1697" t="s">
        <v>7207</v>
      </c>
      <c r="G1697" t="s">
        <v>6772</v>
      </c>
      <c r="H1697" t="s">
        <v>6639</v>
      </c>
      <c r="I1697" t="s">
        <v>6408</v>
      </c>
    </row>
    <row r="1698" spans="1:9">
      <c r="A1698" t="s">
        <v>6615</v>
      </c>
      <c r="B1698" t="s">
        <v>8254</v>
      </c>
      <c r="C1698" t="s">
        <v>10031</v>
      </c>
      <c r="D1698">
        <v>920300563</v>
      </c>
      <c r="E1698">
        <v>920000932</v>
      </c>
      <c r="F1698" t="s">
        <v>7207</v>
      </c>
      <c r="G1698" t="s">
        <v>7086</v>
      </c>
      <c r="H1698" t="s">
        <v>6639</v>
      </c>
      <c r="I1698" t="s">
        <v>6408</v>
      </c>
    </row>
    <row r="1699" spans="1:9">
      <c r="A1699" t="s">
        <v>6615</v>
      </c>
      <c r="B1699" t="s">
        <v>4182</v>
      </c>
      <c r="C1699" t="s">
        <v>10197</v>
      </c>
      <c r="D1699">
        <v>920813623</v>
      </c>
      <c r="E1699">
        <v>920029097</v>
      </c>
      <c r="F1699" t="s">
        <v>7205</v>
      </c>
      <c r="G1699" t="s">
        <v>6599</v>
      </c>
      <c r="H1699" t="s">
        <v>8369</v>
      </c>
      <c r="I1699" t="s">
        <v>6408</v>
      </c>
    </row>
    <row r="1700" spans="1:9">
      <c r="A1700" t="s">
        <v>6615</v>
      </c>
      <c r="B1700" t="s">
        <v>5413</v>
      </c>
      <c r="C1700" t="s">
        <v>10198</v>
      </c>
      <c r="D1700">
        <v>940300452</v>
      </c>
      <c r="E1700">
        <v>940000862</v>
      </c>
      <c r="F1700" t="s">
        <v>7207</v>
      </c>
      <c r="G1700" t="s">
        <v>6599</v>
      </c>
      <c r="H1700" t="s">
        <v>8434</v>
      </c>
      <c r="I1700" t="s">
        <v>6408</v>
      </c>
    </row>
    <row r="1701" spans="1:9">
      <c r="A1701" t="s">
        <v>6615</v>
      </c>
      <c r="B1701" t="s">
        <v>8065</v>
      </c>
      <c r="C1701" t="s">
        <v>10199</v>
      </c>
      <c r="D1701">
        <v>750007528</v>
      </c>
      <c r="E1701">
        <v>750804940</v>
      </c>
      <c r="F1701" t="s">
        <v>7205</v>
      </c>
      <c r="G1701" t="s">
        <v>8547</v>
      </c>
      <c r="H1701" t="s">
        <v>6803</v>
      </c>
      <c r="I1701" t="s">
        <v>6408</v>
      </c>
    </row>
    <row r="1702" spans="1:9">
      <c r="A1702" t="s">
        <v>6615</v>
      </c>
      <c r="B1702" t="s">
        <v>8030</v>
      </c>
      <c r="C1702" t="s">
        <v>10200</v>
      </c>
      <c r="D1702">
        <v>750042459</v>
      </c>
      <c r="E1702">
        <v>750712341</v>
      </c>
      <c r="F1702" t="s">
        <v>7205</v>
      </c>
      <c r="G1702" t="s">
        <v>8547</v>
      </c>
      <c r="H1702" t="s">
        <v>8369</v>
      </c>
      <c r="I1702" t="s">
        <v>6408</v>
      </c>
    </row>
    <row r="1703" spans="1:9">
      <c r="A1703" t="s">
        <v>6615</v>
      </c>
      <c r="B1703" t="s">
        <v>8099</v>
      </c>
      <c r="C1703" t="s">
        <v>10201</v>
      </c>
      <c r="D1703">
        <v>770150027</v>
      </c>
      <c r="E1703">
        <v>750720575</v>
      </c>
      <c r="F1703" t="s">
        <v>7205</v>
      </c>
      <c r="G1703" t="s">
        <v>6599</v>
      </c>
      <c r="H1703" t="s">
        <v>8367</v>
      </c>
      <c r="I1703" t="s">
        <v>6408</v>
      </c>
    </row>
    <row r="1704" spans="1:9">
      <c r="A1704" t="s">
        <v>6615</v>
      </c>
      <c r="B1704" t="s">
        <v>8216</v>
      </c>
      <c r="C1704" t="s">
        <v>10202</v>
      </c>
      <c r="D1704">
        <v>910150077</v>
      </c>
      <c r="E1704">
        <v>750720575</v>
      </c>
      <c r="F1704" t="s">
        <v>7205</v>
      </c>
      <c r="G1704" t="s">
        <v>6599</v>
      </c>
      <c r="H1704" t="s">
        <v>8367</v>
      </c>
      <c r="I1704" t="s">
        <v>6408</v>
      </c>
    </row>
    <row r="1705" spans="1:9">
      <c r="A1705" t="s">
        <v>6615</v>
      </c>
      <c r="B1705" t="s">
        <v>8094</v>
      </c>
      <c r="C1705" t="s">
        <v>7196</v>
      </c>
      <c r="D1705">
        <v>770020055</v>
      </c>
      <c r="E1705">
        <v>770000271</v>
      </c>
      <c r="F1705" t="s">
        <v>7207</v>
      </c>
      <c r="G1705" t="s">
        <v>6599</v>
      </c>
      <c r="H1705" t="s">
        <v>6639</v>
      </c>
      <c r="I1705" t="s">
        <v>6408</v>
      </c>
    </row>
    <row r="1706" spans="1:9">
      <c r="A1706" t="s">
        <v>6615</v>
      </c>
      <c r="B1706" t="s">
        <v>8285</v>
      </c>
      <c r="C1706" t="s">
        <v>7184</v>
      </c>
      <c r="D1706" t="s">
        <v>6598</v>
      </c>
      <c r="E1706">
        <v>940000060</v>
      </c>
      <c r="F1706" t="s">
        <v>7207</v>
      </c>
      <c r="G1706" t="s">
        <v>6599</v>
      </c>
      <c r="H1706" t="s">
        <v>6639</v>
      </c>
      <c r="I1706" t="s">
        <v>6408</v>
      </c>
    </row>
    <row r="1707" spans="1:9">
      <c r="A1707" t="s">
        <v>6615</v>
      </c>
      <c r="B1707" t="s">
        <v>8287</v>
      </c>
      <c r="C1707" t="s">
        <v>7203</v>
      </c>
      <c r="D1707" t="s">
        <v>6598</v>
      </c>
      <c r="E1707">
        <v>940023849</v>
      </c>
      <c r="F1707" t="s">
        <v>7207</v>
      </c>
      <c r="G1707" t="s">
        <v>6599</v>
      </c>
      <c r="H1707" t="s">
        <v>6639</v>
      </c>
      <c r="I1707" t="s">
        <v>6408</v>
      </c>
    </row>
    <row r="1708" spans="1:9">
      <c r="A1708" t="s">
        <v>6615</v>
      </c>
      <c r="B1708" t="s">
        <v>8288</v>
      </c>
      <c r="C1708" t="s">
        <v>10204</v>
      </c>
      <c r="D1708">
        <v>340015999</v>
      </c>
      <c r="E1708">
        <v>940023831</v>
      </c>
      <c r="F1708" t="s">
        <v>7207</v>
      </c>
      <c r="G1708" t="s">
        <v>6599</v>
      </c>
      <c r="H1708" t="s">
        <v>6639</v>
      </c>
      <c r="I1708" t="s">
        <v>6408</v>
      </c>
    </row>
    <row r="1709" spans="1:9">
      <c r="A1709" t="s">
        <v>6615</v>
      </c>
      <c r="B1709" t="s">
        <v>10206</v>
      </c>
      <c r="C1709" t="s">
        <v>7202</v>
      </c>
      <c r="D1709">
        <v>340015999</v>
      </c>
      <c r="E1709">
        <v>940023831</v>
      </c>
      <c r="F1709" t="s">
        <v>7207</v>
      </c>
      <c r="G1709" t="s">
        <v>6599</v>
      </c>
      <c r="H1709" t="s">
        <v>6639</v>
      </c>
      <c r="I1709" t="s">
        <v>6408</v>
      </c>
    </row>
    <row r="1710" spans="1:9">
      <c r="A1710" t="s">
        <v>6615</v>
      </c>
      <c r="B1710" t="s">
        <v>8034</v>
      </c>
      <c r="C1710" t="s">
        <v>10207</v>
      </c>
      <c r="D1710" t="s">
        <v>8409</v>
      </c>
      <c r="E1710" t="s">
        <v>8409</v>
      </c>
      <c r="F1710" t="s">
        <v>7207</v>
      </c>
      <c r="G1710" t="s">
        <v>6599</v>
      </c>
      <c r="H1710" t="s">
        <v>6639</v>
      </c>
      <c r="I1710" t="s">
        <v>6408</v>
      </c>
    </row>
    <row r="1711" spans="1:9">
      <c r="A1711" t="s">
        <v>6615</v>
      </c>
      <c r="B1711" t="s">
        <v>342</v>
      </c>
      <c r="C1711" t="s">
        <v>10016</v>
      </c>
      <c r="D1711">
        <v>910150028</v>
      </c>
      <c r="E1711">
        <v>750811184</v>
      </c>
      <c r="F1711" t="s">
        <v>7205</v>
      </c>
      <c r="G1711" t="s">
        <v>7086</v>
      </c>
      <c r="H1711" t="s">
        <v>8367</v>
      </c>
      <c r="I1711" t="s">
        <v>6408</v>
      </c>
    </row>
    <row r="1712" spans="1:9">
      <c r="A1712" t="s">
        <v>6615</v>
      </c>
      <c r="B1712" t="s">
        <v>8102</v>
      </c>
      <c r="C1712" t="s">
        <v>10208</v>
      </c>
      <c r="D1712">
        <v>770300135</v>
      </c>
      <c r="E1712">
        <v>770000289</v>
      </c>
      <c r="F1712" t="s">
        <v>7207</v>
      </c>
      <c r="G1712" t="s">
        <v>8552</v>
      </c>
      <c r="H1712" t="s">
        <v>8434</v>
      </c>
      <c r="I1712" t="s">
        <v>6408</v>
      </c>
    </row>
    <row r="1713" spans="1:9">
      <c r="A1713" t="s">
        <v>6615</v>
      </c>
      <c r="B1713" t="s">
        <v>8122</v>
      </c>
      <c r="C1713" t="s">
        <v>10209</v>
      </c>
      <c r="D1713">
        <v>780300208</v>
      </c>
      <c r="E1713">
        <v>780000576</v>
      </c>
      <c r="F1713" t="s">
        <v>7207</v>
      </c>
      <c r="G1713" t="s">
        <v>8548</v>
      </c>
      <c r="H1713" t="s">
        <v>6639</v>
      </c>
      <c r="I1713" t="s">
        <v>6408</v>
      </c>
    </row>
    <row r="1714" spans="1:9">
      <c r="A1714" t="s">
        <v>6615</v>
      </c>
      <c r="B1714" t="s">
        <v>5682</v>
      </c>
      <c r="C1714" t="s">
        <v>10210</v>
      </c>
      <c r="D1714">
        <v>920300423</v>
      </c>
      <c r="E1714">
        <v>920030269</v>
      </c>
      <c r="F1714" t="s">
        <v>7207</v>
      </c>
      <c r="G1714" t="s">
        <v>6627</v>
      </c>
      <c r="H1714" t="s">
        <v>6639</v>
      </c>
      <c r="I1714" t="s">
        <v>6408</v>
      </c>
    </row>
    <row r="1715" spans="1:9">
      <c r="A1715" t="s">
        <v>6615</v>
      </c>
      <c r="B1715" t="s">
        <v>5673</v>
      </c>
      <c r="C1715" t="s">
        <v>10211</v>
      </c>
      <c r="D1715">
        <v>910300060</v>
      </c>
      <c r="E1715">
        <v>920030269</v>
      </c>
      <c r="F1715" t="s">
        <v>7207</v>
      </c>
      <c r="G1715" t="s">
        <v>6627</v>
      </c>
      <c r="H1715" t="s">
        <v>6639</v>
      </c>
      <c r="I1715" t="s">
        <v>6408</v>
      </c>
    </row>
    <row r="1716" spans="1:9">
      <c r="A1716" t="s">
        <v>6615</v>
      </c>
      <c r="B1716" t="s">
        <v>5678</v>
      </c>
      <c r="C1716" t="s">
        <v>10212</v>
      </c>
      <c r="D1716">
        <v>910814672</v>
      </c>
      <c r="E1716">
        <v>920030269</v>
      </c>
      <c r="F1716" t="s">
        <v>7207</v>
      </c>
      <c r="G1716" t="s">
        <v>6627</v>
      </c>
      <c r="H1716" t="s">
        <v>6639</v>
      </c>
      <c r="I1716" t="s">
        <v>6408</v>
      </c>
    </row>
    <row r="1717" spans="1:9">
      <c r="A1717" t="s">
        <v>6615</v>
      </c>
      <c r="B1717" t="s">
        <v>5679</v>
      </c>
      <c r="C1717" t="s">
        <v>10213</v>
      </c>
      <c r="D1717">
        <v>920004058</v>
      </c>
      <c r="E1717">
        <v>920030269</v>
      </c>
      <c r="F1717" t="s">
        <v>7207</v>
      </c>
      <c r="G1717" t="s">
        <v>6627</v>
      </c>
      <c r="H1717" t="s">
        <v>6639</v>
      </c>
      <c r="I1717" t="s">
        <v>6408</v>
      </c>
    </row>
    <row r="1718" spans="1:9">
      <c r="A1718" t="s">
        <v>6615</v>
      </c>
      <c r="B1718" t="s">
        <v>5659</v>
      </c>
      <c r="C1718" t="s">
        <v>10214</v>
      </c>
      <c r="D1718">
        <v>750047128</v>
      </c>
      <c r="E1718">
        <v>920030269</v>
      </c>
      <c r="F1718" t="s">
        <v>7207</v>
      </c>
      <c r="G1718" t="s">
        <v>6627</v>
      </c>
      <c r="H1718" t="s">
        <v>6639</v>
      </c>
      <c r="I1718" t="s">
        <v>6408</v>
      </c>
    </row>
    <row r="1719" spans="1:9">
      <c r="A1719" t="s">
        <v>6615</v>
      </c>
      <c r="B1719" t="s">
        <v>5672</v>
      </c>
      <c r="C1719" t="s">
        <v>10215</v>
      </c>
      <c r="D1719">
        <v>910015965</v>
      </c>
      <c r="E1719">
        <v>920030269</v>
      </c>
      <c r="F1719" t="s">
        <v>7207</v>
      </c>
      <c r="G1719" t="s">
        <v>6627</v>
      </c>
      <c r="H1719" t="s">
        <v>6639</v>
      </c>
      <c r="I1719" t="s">
        <v>6408</v>
      </c>
    </row>
    <row r="1720" spans="1:9">
      <c r="A1720" t="s">
        <v>6615</v>
      </c>
      <c r="B1720" t="s">
        <v>5687</v>
      </c>
      <c r="C1720" t="s">
        <v>10216</v>
      </c>
      <c r="D1720">
        <v>940300163</v>
      </c>
      <c r="E1720">
        <v>920030269</v>
      </c>
      <c r="F1720" t="s">
        <v>7207</v>
      </c>
      <c r="G1720" t="s">
        <v>6627</v>
      </c>
      <c r="H1720" t="s">
        <v>6639</v>
      </c>
      <c r="I1720" t="s">
        <v>6408</v>
      </c>
    </row>
    <row r="1721" spans="1:9">
      <c r="A1721" t="s">
        <v>6615</v>
      </c>
      <c r="B1721" t="s">
        <v>5681</v>
      </c>
      <c r="C1721" t="s">
        <v>10217</v>
      </c>
      <c r="D1721">
        <v>920014099</v>
      </c>
      <c r="E1721">
        <v>920030269</v>
      </c>
      <c r="F1721" t="s">
        <v>7207</v>
      </c>
      <c r="G1721" t="s">
        <v>6627</v>
      </c>
      <c r="H1721" t="s">
        <v>6639</v>
      </c>
      <c r="I1721" t="s">
        <v>6408</v>
      </c>
    </row>
    <row r="1722" spans="1:9">
      <c r="A1722" t="s">
        <v>6615</v>
      </c>
      <c r="B1722" t="s">
        <v>8296</v>
      </c>
      <c r="C1722" t="s">
        <v>10218</v>
      </c>
      <c r="D1722">
        <v>940300494</v>
      </c>
      <c r="E1722">
        <v>940000896</v>
      </c>
      <c r="F1722" t="s">
        <v>7207</v>
      </c>
      <c r="G1722" t="s">
        <v>8543</v>
      </c>
      <c r="H1722" t="s">
        <v>6639</v>
      </c>
      <c r="I1722" t="s">
        <v>6408</v>
      </c>
    </row>
    <row r="1723" spans="1:9">
      <c r="A1723" t="s">
        <v>6615</v>
      </c>
      <c r="B1723" t="s">
        <v>5028</v>
      </c>
      <c r="C1723" t="s">
        <v>10219</v>
      </c>
      <c r="D1723">
        <v>770790707</v>
      </c>
      <c r="E1723">
        <v>770000719</v>
      </c>
      <c r="F1723" t="s">
        <v>7207</v>
      </c>
      <c r="G1723" t="s">
        <v>9508</v>
      </c>
      <c r="H1723" t="s">
        <v>6639</v>
      </c>
      <c r="I1723" t="s">
        <v>6408</v>
      </c>
    </row>
    <row r="1724" spans="1:9">
      <c r="A1724" t="s">
        <v>6615</v>
      </c>
      <c r="B1724" t="s">
        <v>5945</v>
      </c>
      <c r="C1724" t="s">
        <v>10220</v>
      </c>
      <c r="D1724">
        <v>940006679</v>
      </c>
      <c r="E1724">
        <v>940017338</v>
      </c>
      <c r="F1724" t="s">
        <v>7207</v>
      </c>
      <c r="G1724" t="s">
        <v>8543</v>
      </c>
      <c r="H1724" t="s">
        <v>6639</v>
      </c>
      <c r="I1724" t="s">
        <v>6408</v>
      </c>
    </row>
    <row r="1725" spans="1:9">
      <c r="A1725" t="s">
        <v>6615</v>
      </c>
      <c r="B1725" t="s">
        <v>8217</v>
      </c>
      <c r="C1725" t="s">
        <v>10221</v>
      </c>
      <c r="D1725">
        <v>910500040</v>
      </c>
      <c r="E1725">
        <v>910009539</v>
      </c>
      <c r="F1725" t="s">
        <v>7205</v>
      </c>
      <c r="G1725" t="s">
        <v>6599</v>
      </c>
      <c r="H1725" t="s">
        <v>8367</v>
      </c>
      <c r="I1725" t="s">
        <v>6408</v>
      </c>
    </row>
    <row r="1726" spans="1:9">
      <c r="A1726" t="s">
        <v>6615</v>
      </c>
      <c r="B1726" t="s">
        <v>8116</v>
      </c>
      <c r="C1726" t="s">
        <v>10010</v>
      </c>
      <c r="D1726">
        <v>780140075</v>
      </c>
      <c r="E1726">
        <v>750721391</v>
      </c>
      <c r="F1726" t="s">
        <v>7205</v>
      </c>
      <c r="G1726" t="s">
        <v>8544</v>
      </c>
      <c r="H1726" t="s">
        <v>8367</v>
      </c>
      <c r="I1726" t="s">
        <v>6408</v>
      </c>
    </row>
    <row r="1727" spans="1:9">
      <c r="A1727" t="s">
        <v>6615</v>
      </c>
      <c r="B1727" t="s">
        <v>8044</v>
      </c>
      <c r="C1727" t="s">
        <v>10007</v>
      </c>
      <c r="D1727">
        <v>750170102</v>
      </c>
      <c r="E1727">
        <v>750721391</v>
      </c>
      <c r="F1727" t="s">
        <v>7205</v>
      </c>
      <c r="G1727" t="s">
        <v>8544</v>
      </c>
      <c r="H1727" t="s">
        <v>8367</v>
      </c>
      <c r="I1727" t="s">
        <v>6408</v>
      </c>
    </row>
    <row r="1728" spans="1:9">
      <c r="A1728" t="s">
        <v>6615</v>
      </c>
      <c r="B1728" t="s">
        <v>8246</v>
      </c>
      <c r="C1728" t="s">
        <v>10222</v>
      </c>
      <c r="D1728">
        <v>920170115</v>
      </c>
      <c r="E1728">
        <v>920718053</v>
      </c>
      <c r="F1728" t="s">
        <v>7205</v>
      </c>
      <c r="G1728" t="s">
        <v>6627</v>
      </c>
      <c r="H1728" t="s">
        <v>8434</v>
      </c>
      <c r="I1728" t="s">
        <v>6408</v>
      </c>
    </row>
    <row r="1729" spans="1:9">
      <c r="A1729" t="s">
        <v>6615</v>
      </c>
      <c r="B1729" t="s">
        <v>8289</v>
      </c>
      <c r="C1729" t="s">
        <v>10223</v>
      </c>
      <c r="D1729">
        <v>940170095</v>
      </c>
      <c r="E1729">
        <v>940807654</v>
      </c>
      <c r="F1729" t="s">
        <v>7205</v>
      </c>
      <c r="G1729" t="s">
        <v>6627</v>
      </c>
      <c r="H1729" t="s">
        <v>8434</v>
      </c>
      <c r="I1729" t="s">
        <v>6408</v>
      </c>
    </row>
    <row r="1730" spans="1:9">
      <c r="A1730" t="s">
        <v>6615</v>
      </c>
      <c r="B1730" t="s">
        <v>4101</v>
      </c>
      <c r="C1730" t="s">
        <v>10078</v>
      </c>
      <c r="D1730">
        <v>750000523</v>
      </c>
      <c r="E1730">
        <v>750150120</v>
      </c>
      <c r="F1730" t="s">
        <v>7205</v>
      </c>
      <c r="G1730" t="s">
        <v>8982</v>
      </c>
      <c r="H1730" t="s">
        <v>8367</v>
      </c>
      <c r="I1730" t="s">
        <v>6408</v>
      </c>
    </row>
    <row r="1731" spans="1:9">
      <c r="A1731" t="s">
        <v>6615</v>
      </c>
      <c r="B1731" t="s">
        <v>8238</v>
      </c>
      <c r="C1731" t="s">
        <v>10077</v>
      </c>
      <c r="D1731">
        <v>920000684</v>
      </c>
      <c r="E1731">
        <v>750150120</v>
      </c>
      <c r="F1731" t="s">
        <v>7205</v>
      </c>
      <c r="G1731" t="s">
        <v>8982</v>
      </c>
      <c r="H1731" t="s">
        <v>8367</v>
      </c>
      <c r="I1731" t="s">
        <v>6408</v>
      </c>
    </row>
    <row r="1732" spans="1:9">
      <c r="A1732" t="s">
        <v>6615</v>
      </c>
      <c r="B1732" t="s">
        <v>8313</v>
      </c>
      <c r="C1732" t="s">
        <v>10224</v>
      </c>
      <c r="D1732">
        <v>950300202</v>
      </c>
      <c r="E1732">
        <v>950000521</v>
      </c>
      <c r="F1732" t="s">
        <v>7207</v>
      </c>
      <c r="G1732" t="s">
        <v>8548</v>
      </c>
      <c r="H1732" t="s">
        <v>6639</v>
      </c>
      <c r="I1732" t="s">
        <v>6408</v>
      </c>
    </row>
    <row r="1733" spans="1:9">
      <c r="A1733" t="s">
        <v>6615</v>
      </c>
      <c r="B1733" t="s">
        <v>8100</v>
      </c>
      <c r="C1733" t="s">
        <v>10225</v>
      </c>
      <c r="D1733">
        <v>770150043</v>
      </c>
      <c r="E1733">
        <v>750034589</v>
      </c>
      <c r="F1733" t="s">
        <v>7205</v>
      </c>
      <c r="G1733" t="s">
        <v>8553</v>
      </c>
      <c r="H1733" t="s">
        <v>8367</v>
      </c>
      <c r="I1733" t="s">
        <v>6408</v>
      </c>
    </row>
    <row r="1734" spans="1:9">
      <c r="A1734" t="s">
        <v>6615</v>
      </c>
      <c r="B1734" t="s">
        <v>8317</v>
      </c>
      <c r="C1734" t="s">
        <v>10226</v>
      </c>
      <c r="D1734">
        <v>950310029</v>
      </c>
      <c r="E1734">
        <v>950008938</v>
      </c>
      <c r="F1734" t="s">
        <v>7207</v>
      </c>
      <c r="G1734" t="s">
        <v>6599</v>
      </c>
      <c r="H1734" t="s">
        <v>6639</v>
      </c>
      <c r="I1734" t="s">
        <v>6408</v>
      </c>
    </row>
    <row r="1735" spans="1:9">
      <c r="A1735" t="s">
        <v>6615</v>
      </c>
      <c r="B1735" t="s">
        <v>8114</v>
      </c>
      <c r="C1735" t="s">
        <v>10227</v>
      </c>
      <c r="D1735">
        <v>780023909</v>
      </c>
      <c r="E1735">
        <v>780025441</v>
      </c>
      <c r="F1735" t="s">
        <v>7207</v>
      </c>
      <c r="G1735" t="s">
        <v>6599</v>
      </c>
      <c r="H1735" t="s">
        <v>6639</v>
      </c>
      <c r="I1735" t="s">
        <v>6408</v>
      </c>
    </row>
    <row r="1736" spans="1:9">
      <c r="A1736" t="s">
        <v>6615</v>
      </c>
      <c r="B1736" t="s">
        <v>4243</v>
      </c>
      <c r="C1736" t="s">
        <v>10228</v>
      </c>
      <c r="D1736">
        <v>750300121</v>
      </c>
      <c r="E1736">
        <v>750063679</v>
      </c>
      <c r="F1736" t="s">
        <v>7207</v>
      </c>
      <c r="G1736" t="s">
        <v>6627</v>
      </c>
      <c r="H1736" t="s">
        <v>6639</v>
      </c>
      <c r="I1736" t="s">
        <v>6408</v>
      </c>
    </row>
    <row r="1737" spans="1:9">
      <c r="A1737" t="s">
        <v>6615</v>
      </c>
      <c r="B1737" t="s">
        <v>8310</v>
      </c>
      <c r="C1737" t="s">
        <v>10229</v>
      </c>
      <c r="D1737">
        <v>950300103</v>
      </c>
      <c r="E1737">
        <v>310021183</v>
      </c>
      <c r="F1737" t="s">
        <v>7207</v>
      </c>
      <c r="G1737" t="s">
        <v>6599</v>
      </c>
      <c r="H1737" t="s">
        <v>6639</v>
      </c>
      <c r="I1737" t="s">
        <v>6408</v>
      </c>
    </row>
    <row r="1738" spans="1:9">
      <c r="A1738" t="s">
        <v>6615</v>
      </c>
      <c r="B1738" t="s">
        <v>8214</v>
      </c>
      <c r="C1738" t="s">
        <v>10230</v>
      </c>
      <c r="D1738" t="s">
        <v>8409</v>
      </c>
      <c r="E1738" t="s">
        <v>8409</v>
      </c>
      <c r="F1738" t="s">
        <v>7207</v>
      </c>
      <c r="G1738" t="s">
        <v>6599</v>
      </c>
      <c r="H1738" t="s">
        <v>6639</v>
      </c>
      <c r="I1738" t="s">
        <v>6408</v>
      </c>
    </row>
    <row r="1739" spans="1:9">
      <c r="A1739" t="s">
        <v>6615</v>
      </c>
      <c r="B1739" t="s">
        <v>8035</v>
      </c>
      <c r="C1739" t="s">
        <v>10231</v>
      </c>
      <c r="D1739" t="s">
        <v>8409</v>
      </c>
      <c r="E1739" t="s">
        <v>8409</v>
      </c>
      <c r="F1739" t="s">
        <v>7207</v>
      </c>
      <c r="G1739" t="s">
        <v>6599</v>
      </c>
      <c r="H1739" t="s">
        <v>6639</v>
      </c>
      <c r="I1739" t="s">
        <v>6408</v>
      </c>
    </row>
    <row r="1740" spans="1:9">
      <c r="A1740" t="s">
        <v>6615</v>
      </c>
      <c r="B1740" t="s">
        <v>8112</v>
      </c>
      <c r="C1740" t="s">
        <v>10169</v>
      </c>
      <c r="D1740">
        <v>780004529</v>
      </c>
      <c r="E1740">
        <v>310021233</v>
      </c>
      <c r="F1740" t="s">
        <v>7207</v>
      </c>
      <c r="G1740" t="s">
        <v>7086</v>
      </c>
      <c r="H1740" t="s">
        <v>6639</v>
      </c>
      <c r="I1740" t="s">
        <v>6408</v>
      </c>
    </row>
    <row r="1741" spans="1:9">
      <c r="A1741" t="s">
        <v>6615</v>
      </c>
      <c r="B1741" t="s">
        <v>8284</v>
      </c>
      <c r="C1741" t="s">
        <v>10051</v>
      </c>
      <c r="D1741">
        <v>930500012</v>
      </c>
      <c r="E1741">
        <v>750720534</v>
      </c>
      <c r="F1741" t="s">
        <v>7205</v>
      </c>
      <c r="G1741" t="s">
        <v>7086</v>
      </c>
      <c r="H1741" t="s">
        <v>8367</v>
      </c>
      <c r="I1741" t="s">
        <v>6408</v>
      </c>
    </row>
    <row r="1742" spans="1:9">
      <c r="A1742" t="s">
        <v>6939</v>
      </c>
      <c r="B1742" t="s">
        <v>6033</v>
      </c>
      <c r="C1742" t="s">
        <v>10239</v>
      </c>
      <c r="D1742">
        <v>970409470</v>
      </c>
      <c r="E1742">
        <v>970409462</v>
      </c>
      <c r="F1742" t="s">
        <v>7207</v>
      </c>
      <c r="G1742" t="s">
        <v>6599</v>
      </c>
      <c r="H1742" t="s">
        <v>6639</v>
      </c>
      <c r="I1742" t="s">
        <v>6408</v>
      </c>
    </row>
    <row r="1743" spans="1:9">
      <c r="A1743" t="s">
        <v>6939</v>
      </c>
      <c r="B1743" t="s">
        <v>8359</v>
      </c>
      <c r="C1743" t="s">
        <v>10240</v>
      </c>
      <c r="D1743">
        <v>970462073</v>
      </c>
      <c r="E1743">
        <v>970400271</v>
      </c>
      <c r="F1743" t="s">
        <v>7207</v>
      </c>
      <c r="G1743" t="s">
        <v>6715</v>
      </c>
      <c r="H1743" t="s">
        <v>6639</v>
      </c>
      <c r="I1743" t="s">
        <v>6408</v>
      </c>
    </row>
    <row r="1744" spans="1:9">
      <c r="A1744" t="s">
        <v>6939</v>
      </c>
      <c r="B1744" t="s">
        <v>8363</v>
      </c>
      <c r="C1744" t="s">
        <v>10241</v>
      </c>
      <c r="D1744">
        <v>970466504</v>
      </c>
      <c r="E1744">
        <v>970403846</v>
      </c>
      <c r="F1744" t="s">
        <v>7207</v>
      </c>
      <c r="G1744" t="s">
        <v>6599</v>
      </c>
      <c r="H1744" t="s">
        <v>6639</v>
      </c>
      <c r="I1744" t="s">
        <v>6408</v>
      </c>
    </row>
    <row r="1745" spans="1:9">
      <c r="A1745" t="s">
        <v>6939</v>
      </c>
      <c r="B1745" t="s">
        <v>807</v>
      </c>
      <c r="C1745" t="s">
        <v>7181</v>
      </c>
      <c r="D1745" t="s">
        <v>6598</v>
      </c>
      <c r="E1745">
        <v>970463592</v>
      </c>
      <c r="F1745" t="s">
        <v>7205</v>
      </c>
      <c r="G1745" t="s">
        <v>6599</v>
      </c>
      <c r="H1745" t="s">
        <v>8367</v>
      </c>
      <c r="I1745" t="s">
        <v>6408</v>
      </c>
    </row>
    <row r="1746" spans="1:9">
      <c r="A1746" t="s">
        <v>6939</v>
      </c>
      <c r="B1746" t="s">
        <v>8347</v>
      </c>
      <c r="C1746" t="s">
        <v>10242</v>
      </c>
      <c r="D1746">
        <v>970406625</v>
      </c>
      <c r="E1746">
        <v>970463600</v>
      </c>
      <c r="F1746" t="s">
        <v>7205</v>
      </c>
      <c r="G1746" t="s">
        <v>6627</v>
      </c>
      <c r="H1746" t="s">
        <v>8369</v>
      </c>
      <c r="I1746" t="s">
        <v>6408</v>
      </c>
    </row>
    <row r="1747" spans="1:9">
      <c r="A1747" t="s">
        <v>6939</v>
      </c>
      <c r="B1747" t="s">
        <v>8347</v>
      </c>
      <c r="C1747" t="s">
        <v>10243</v>
      </c>
      <c r="D1747">
        <v>970404851</v>
      </c>
      <c r="E1747">
        <v>970463600</v>
      </c>
      <c r="F1747" t="s">
        <v>7205</v>
      </c>
      <c r="G1747" t="s">
        <v>6627</v>
      </c>
      <c r="H1747" t="s">
        <v>8369</v>
      </c>
      <c r="I1747" t="s">
        <v>6408</v>
      </c>
    </row>
    <row r="1748" spans="1:9">
      <c r="A1748" t="s">
        <v>6939</v>
      </c>
      <c r="B1748" t="s">
        <v>8347</v>
      </c>
      <c r="C1748" t="s">
        <v>10244</v>
      </c>
      <c r="D1748">
        <v>970410783</v>
      </c>
      <c r="E1748">
        <v>970463600</v>
      </c>
      <c r="F1748" t="s">
        <v>7205</v>
      </c>
      <c r="G1748" t="s">
        <v>6627</v>
      </c>
      <c r="H1748" t="s">
        <v>8369</v>
      </c>
      <c r="I1748" t="s">
        <v>6408</v>
      </c>
    </row>
    <row r="1749" spans="1:9">
      <c r="A1749" t="s">
        <v>6939</v>
      </c>
      <c r="B1749" t="s">
        <v>8347</v>
      </c>
      <c r="C1749" t="s">
        <v>10245</v>
      </c>
      <c r="D1749">
        <v>970403119</v>
      </c>
      <c r="E1749">
        <v>970463600</v>
      </c>
      <c r="F1749" t="s">
        <v>7205</v>
      </c>
      <c r="G1749" t="s">
        <v>6627</v>
      </c>
      <c r="H1749" t="s">
        <v>8369</v>
      </c>
      <c r="I1749" t="s">
        <v>6408</v>
      </c>
    </row>
    <row r="1750" spans="1:9">
      <c r="A1750" t="s">
        <v>6939</v>
      </c>
      <c r="B1750" t="s">
        <v>8358</v>
      </c>
      <c r="C1750" t="s">
        <v>10246</v>
      </c>
      <c r="D1750">
        <v>970423000</v>
      </c>
      <c r="E1750">
        <v>970430906</v>
      </c>
      <c r="F1750" t="s">
        <v>7205</v>
      </c>
      <c r="G1750" t="s">
        <v>6599</v>
      </c>
      <c r="H1750" t="s">
        <v>8367</v>
      </c>
      <c r="I1750" t="s">
        <v>6408</v>
      </c>
    </row>
    <row r="1751" spans="1:9">
      <c r="A1751" t="s">
        <v>6939</v>
      </c>
      <c r="B1751" t="s">
        <v>8354</v>
      </c>
      <c r="C1751" t="s">
        <v>10247</v>
      </c>
      <c r="D1751">
        <v>970407318</v>
      </c>
      <c r="E1751">
        <v>970400396</v>
      </c>
      <c r="F1751" t="s">
        <v>7205</v>
      </c>
      <c r="G1751" t="s">
        <v>6599</v>
      </c>
      <c r="H1751" t="s">
        <v>8369</v>
      </c>
      <c r="I1751" t="s">
        <v>6408</v>
      </c>
    </row>
    <row r="1752" spans="1:9">
      <c r="A1752" t="s">
        <v>6939</v>
      </c>
      <c r="B1752" t="s">
        <v>8362</v>
      </c>
      <c r="C1752" t="s">
        <v>10248</v>
      </c>
      <c r="D1752">
        <v>970463113</v>
      </c>
      <c r="E1752">
        <v>970400370</v>
      </c>
      <c r="F1752" t="s">
        <v>7207</v>
      </c>
      <c r="G1752" t="s">
        <v>6599</v>
      </c>
      <c r="H1752" t="s">
        <v>6639</v>
      </c>
      <c r="I1752" t="s">
        <v>6408</v>
      </c>
    </row>
    <row r="1753" spans="1:9">
      <c r="A1753" t="s">
        <v>6939</v>
      </c>
      <c r="B1753" t="s">
        <v>8352</v>
      </c>
      <c r="C1753" t="s">
        <v>10249</v>
      </c>
      <c r="D1753">
        <v>970405650</v>
      </c>
      <c r="E1753">
        <v>970463592</v>
      </c>
      <c r="F1753" t="s">
        <v>7205</v>
      </c>
      <c r="G1753" t="s">
        <v>6599</v>
      </c>
      <c r="H1753" t="s">
        <v>8367</v>
      </c>
      <c r="I1753" t="s">
        <v>6408</v>
      </c>
    </row>
    <row r="1754" spans="1:9">
      <c r="A1754" t="s">
        <v>6939</v>
      </c>
      <c r="B1754" t="s">
        <v>5445</v>
      </c>
      <c r="C1754" t="s">
        <v>10250</v>
      </c>
      <c r="D1754">
        <v>970404109</v>
      </c>
      <c r="E1754">
        <v>970404059</v>
      </c>
      <c r="F1754" t="s">
        <v>7207</v>
      </c>
      <c r="G1754" t="s">
        <v>6599</v>
      </c>
      <c r="H1754" t="s">
        <v>6639</v>
      </c>
      <c r="I1754" t="s">
        <v>6408</v>
      </c>
    </row>
    <row r="1755" spans="1:9">
      <c r="A1755" t="s">
        <v>6939</v>
      </c>
      <c r="B1755" t="s">
        <v>8361</v>
      </c>
      <c r="C1755" t="s">
        <v>10251</v>
      </c>
      <c r="D1755">
        <v>970462107</v>
      </c>
      <c r="E1755">
        <v>970400305</v>
      </c>
      <c r="F1755" t="s">
        <v>7207</v>
      </c>
      <c r="G1755" t="s">
        <v>6715</v>
      </c>
      <c r="H1755" t="s">
        <v>6639</v>
      </c>
      <c r="I1755" t="s">
        <v>6408</v>
      </c>
    </row>
    <row r="1756" spans="1:9">
      <c r="A1756" t="s">
        <v>6939</v>
      </c>
      <c r="B1756" t="s">
        <v>8360</v>
      </c>
      <c r="C1756" t="s">
        <v>10252</v>
      </c>
      <c r="D1756">
        <v>970462081</v>
      </c>
      <c r="E1756">
        <v>970400255</v>
      </c>
      <c r="F1756" t="s">
        <v>7207</v>
      </c>
      <c r="G1756" t="s">
        <v>6715</v>
      </c>
      <c r="H1756" t="s">
        <v>6639</v>
      </c>
      <c r="I1756" t="s">
        <v>6408</v>
      </c>
    </row>
    <row r="1757" spans="1:9">
      <c r="A1757" t="s">
        <v>6939</v>
      </c>
      <c r="B1757" t="s">
        <v>5738</v>
      </c>
      <c r="C1757" t="s">
        <v>10253</v>
      </c>
      <c r="D1757">
        <v>970406203</v>
      </c>
      <c r="E1757">
        <v>970406195</v>
      </c>
      <c r="F1757" t="s">
        <v>7207</v>
      </c>
      <c r="G1757" t="s">
        <v>6599</v>
      </c>
      <c r="H1757" t="s">
        <v>6639</v>
      </c>
      <c r="I1757" t="s">
        <v>6408</v>
      </c>
    </row>
    <row r="1758" spans="1:9">
      <c r="A1758" t="s">
        <v>6939</v>
      </c>
      <c r="B1758" t="s">
        <v>6122</v>
      </c>
      <c r="C1758">
        <v>970405403</v>
      </c>
      <c r="D1758">
        <v>970405411</v>
      </c>
      <c r="E1758">
        <v>970405403</v>
      </c>
      <c r="F1758" t="s">
        <v>7207</v>
      </c>
      <c r="G1758" t="s">
        <v>6599</v>
      </c>
      <c r="H1758" t="s">
        <v>6639</v>
      </c>
      <c r="I1758" t="s">
        <v>6408</v>
      </c>
    </row>
    <row r="1759" spans="1:9">
      <c r="A1759" t="s">
        <v>6939</v>
      </c>
      <c r="B1759" t="s">
        <v>5632</v>
      </c>
      <c r="C1759" t="s">
        <v>10255</v>
      </c>
      <c r="D1759">
        <v>970404844</v>
      </c>
      <c r="E1759">
        <v>970404836</v>
      </c>
      <c r="F1759" t="s">
        <v>7207</v>
      </c>
      <c r="G1759" t="s">
        <v>6715</v>
      </c>
      <c r="H1759" t="s">
        <v>9536</v>
      </c>
      <c r="I1759" t="s">
        <v>6408</v>
      </c>
    </row>
    <row r="1760" spans="1:9">
      <c r="A1760" t="s">
        <v>6939</v>
      </c>
      <c r="B1760" t="s">
        <v>8365</v>
      </c>
      <c r="C1760" t="s">
        <v>10256</v>
      </c>
      <c r="D1760">
        <v>970467155</v>
      </c>
      <c r="E1760">
        <v>970467148</v>
      </c>
      <c r="F1760" t="s">
        <v>7207</v>
      </c>
      <c r="G1760" t="s">
        <v>6599</v>
      </c>
      <c r="H1760" t="s">
        <v>6639</v>
      </c>
      <c r="I1760" t="s">
        <v>6408</v>
      </c>
    </row>
    <row r="1761" spans="1:9">
      <c r="A1761" t="s">
        <v>6939</v>
      </c>
      <c r="B1761" t="s">
        <v>8350</v>
      </c>
      <c r="C1761" t="s">
        <v>10257</v>
      </c>
      <c r="D1761">
        <v>970404588</v>
      </c>
      <c r="E1761">
        <v>970404539</v>
      </c>
      <c r="F1761" t="s">
        <v>7207</v>
      </c>
      <c r="G1761" t="s">
        <v>6599</v>
      </c>
      <c r="H1761" t="s">
        <v>6639</v>
      </c>
      <c r="I1761" t="s">
        <v>6408</v>
      </c>
    </row>
    <row r="1762" spans="1:9">
      <c r="A1762" t="s">
        <v>6939</v>
      </c>
      <c r="B1762" t="s">
        <v>8356</v>
      </c>
      <c r="C1762" t="s">
        <v>10258</v>
      </c>
      <c r="D1762">
        <v>970410528</v>
      </c>
      <c r="E1762">
        <v>970410510</v>
      </c>
      <c r="F1762" t="s">
        <v>7207</v>
      </c>
      <c r="G1762" t="s">
        <v>6599</v>
      </c>
      <c r="H1762" t="s">
        <v>6639</v>
      </c>
      <c r="I1762" t="s">
        <v>6408</v>
      </c>
    </row>
    <row r="1763" spans="1:9">
      <c r="A1763" t="s">
        <v>6939</v>
      </c>
      <c r="B1763" t="s">
        <v>8355</v>
      </c>
      <c r="C1763" t="s">
        <v>10259</v>
      </c>
      <c r="D1763">
        <v>970408753</v>
      </c>
      <c r="E1763">
        <v>970408746</v>
      </c>
      <c r="F1763" t="s">
        <v>7207</v>
      </c>
      <c r="G1763" t="s">
        <v>6599</v>
      </c>
      <c r="H1763" t="s">
        <v>6639</v>
      </c>
      <c r="I1763" t="s">
        <v>6408</v>
      </c>
    </row>
    <row r="1764" spans="1:9">
      <c r="A1764" t="s">
        <v>6939</v>
      </c>
      <c r="B1764" t="s">
        <v>302</v>
      </c>
      <c r="C1764" t="s">
        <v>10260</v>
      </c>
      <c r="D1764">
        <v>970404711</v>
      </c>
      <c r="E1764">
        <v>970400396</v>
      </c>
      <c r="F1764" t="s">
        <v>7205</v>
      </c>
      <c r="G1764" t="s">
        <v>6599</v>
      </c>
      <c r="H1764" t="s">
        <v>8369</v>
      </c>
      <c r="I1764" t="s">
        <v>6408</v>
      </c>
    </row>
    <row r="1765" spans="1:9">
      <c r="A1765" t="s">
        <v>6939</v>
      </c>
      <c r="B1765" t="s">
        <v>306</v>
      </c>
      <c r="C1765" t="s">
        <v>10261</v>
      </c>
      <c r="D1765">
        <v>970407656</v>
      </c>
      <c r="E1765">
        <v>970400396</v>
      </c>
      <c r="F1765" t="s">
        <v>7205</v>
      </c>
      <c r="G1765" t="s">
        <v>6599</v>
      </c>
      <c r="H1765" t="s">
        <v>8369</v>
      </c>
      <c r="I1765" t="s">
        <v>6408</v>
      </c>
    </row>
    <row r="1766" spans="1:9">
      <c r="A1766" t="s">
        <v>6939</v>
      </c>
      <c r="B1766" t="s">
        <v>304</v>
      </c>
      <c r="C1766" t="s">
        <v>10262</v>
      </c>
      <c r="D1766">
        <v>970405395</v>
      </c>
      <c r="E1766">
        <v>970400396</v>
      </c>
      <c r="F1766" t="s">
        <v>7205</v>
      </c>
      <c r="G1766" t="s">
        <v>6599</v>
      </c>
      <c r="H1766" t="s">
        <v>8369</v>
      </c>
      <c r="I1766" t="s">
        <v>6408</v>
      </c>
    </row>
    <row r="1767" spans="1:9">
      <c r="A1767" t="s">
        <v>6939</v>
      </c>
      <c r="B1767" t="s">
        <v>3345</v>
      </c>
      <c r="C1767" t="s">
        <v>10263</v>
      </c>
      <c r="D1767">
        <v>970462024</v>
      </c>
      <c r="E1767">
        <v>970400255</v>
      </c>
      <c r="F1767" t="s">
        <v>7207</v>
      </c>
      <c r="G1767" t="s">
        <v>6715</v>
      </c>
      <c r="H1767" t="s">
        <v>6639</v>
      </c>
      <c r="I1767" t="s">
        <v>6408</v>
      </c>
    </row>
    <row r="1768" spans="1:9">
      <c r="A1768" t="s">
        <v>6939</v>
      </c>
      <c r="B1768" t="s">
        <v>5229</v>
      </c>
      <c r="C1768" t="s">
        <v>10264</v>
      </c>
      <c r="D1768">
        <v>970406245</v>
      </c>
      <c r="E1768">
        <v>970406237</v>
      </c>
      <c r="F1768" t="s">
        <v>7207</v>
      </c>
      <c r="G1768" t="s">
        <v>6599</v>
      </c>
      <c r="H1768" t="s">
        <v>6639</v>
      </c>
      <c r="I1768" t="s">
        <v>6408</v>
      </c>
    </row>
    <row r="1769" spans="1:9">
      <c r="A1769" t="s">
        <v>6939</v>
      </c>
      <c r="B1769" t="s">
        <v>8351</v>
      </c>
      <c r="C1769" t="s">
        <v>10265</v>
      </c>
      <c r="D1769">
        <v>970404679</v>
      </c>
      <c r="E1769">
        <v>970404638</v>
      </c>
      <c r="F1769" t="s">
        <v>7207</v>
      </c>
      <c r="G1769" t="s">
        <v>6599</v>
      </c>
      <c r="H1769" t="s">
        <v>6639</v>
      </c>
      <c r="I1769" t="s">
        <v>6408</v>
      </c>
    </row>
    <row r="1770" spans="1:9">
      <c r="A1770" t="s">
        <v>6939</v>
      </c>
      <c r="B1770" t="s">
        <v>8353</v>
      </c>
      <c r="C1770" t="s">
        <v>10266</v>
      </c>
      <c r="D1770">
        <v>970405726</v>
      </c>
      <c r="E1770">
        <v>970405718</v>
      </c>
      <c r="F1770" t="s">
        <v>7207</v>
      </c>
      <c r="G1770" t="s">
        <v>6599</v>
      </c>
      <c r="H1770" t="s">
        <v>6639</v>
      </c>
      <c r="I1770" t="s">
        <v>6408</v>
      </c>
    </row>
    <row r="1771" spans="1:9">
      <c r="A1771" t="s">
        <v>6939</v>
      </c>
      <c r="B1771" t="s">
        <v>8348</v>
      </c>
      <c r="C1771" t="s">
        <v>10267</v>
      </c>
      <c r="D1771">
        <v>970404018</v>
      </c>
      <c r="E1771">
        <v>970403978</v>
      </c>
      <c r="F1771" t="s">
        <v>7207</v>
      </c>
      <c r="G1771" t="s">
        <v>6599</v>
      </c>
      <c r="H1771" t="s">
        <v>6639</v>
      </c>
      <c r="I1771" t="s">
        <v>6408</v>
      </c>
    </row>
    <row r="1772" spans="1:9">
      <c r="A1772" t="s">
        <v>6939</v>
      </c>
      <c r="B1772" t="s">
        <v>8349</v>
      </c>
      <c r="C1772" t="s">
        <v>10268</v>
      </c>
      <c r="D1772">
        <v>970404406</v>
      </c>
      <c r="E1772">
        <v>970404380</v>
      </c>
      <c r="F1772" t="s">
        <v>7207</v>
      </c>
      <c r="G1772" t="s">
        <v>6599</v>
      </c>
      <c r="H1772" t="s">
        <v>6639</v>
      </c>
      <c r="I1772" t="s">
        <v>6408</v>
      </c>
    </row>
    <row r="1773" spans="1:9">
      <c r="A1773" t="s">
        <v>6939</v>
      </c>
      <c r="B1773" t="s">
        <v>8357</v>
      </c>
      <c r="C1773" t="s">
        <v>10269</v>
      </c>
      <c r="D1773" t="s">
        <v>8409</v>
      </c>
      <c r="E1773" t="s">
        <v>8409</v>
      </c>
      <c r="F1773" t="s">
        <v>7207</v>
      </c>
      <c r="G1773" t="s">
        <v>6599</v>
      </c>
      <c r="H1773" t="s">
        <v>6639</v>
      </c>
      <c r="I1773" t="s">
        <v>6408</v>
      </c>
    </row>
    <row r="1774" spans="1:9">
      <c r="A1774" t="s">
        <v>6939</v>
      </c>
      <c r="B1774" t="s">
        <v>8364</v>
      </c>
      <c r="C1774" t="s">
        <v>10270</v>
      </c>
      <c r="D1774">
        <v>970466751</v>
      </c>
      <c r="E1774">
        <v>970400446</v>
      </c>
      <c r="F1774" t="s">
        <v>7207</v>
      </c>
      <c r="G1774" t="s">
        <v>6715</v>
      </c>
      <c r="H1774" t="s">
        <v>6639</v>
      </c>
      <c r="I1774" t="s">
        <v>6408</v>
      </c>
    </row>
    <row r="1775" spans="1:9">
      <c r="A1775" t="s">
        <v>6939</v>
      </c>
      <c r="B1775" t="s">
        <v>6033</v>
      </c>
      <c r="C1775" t="s">
        <v>10239</v>
      </c>
      <c r="D1775">
        <v>970409470</v>
      </c>
      <c r="E1775">
        <v>970409462</v>
      </c>
      <c r="F1775" t="s">
        <v>7207</v>
      </c>
      <c r="G1775" t="s">
        <v>6599</v>
      </c>
      <c r="H1775" t="s">
        <v>6639</v>
      </c>
      <c r="I1775" t="s">
        <v>6408</v>
      </c>
    </row>
    <row r="1776" spans="1:9">
      <c r="A1776" t="s">
        <v>6939</v>
      </c>
      <c r="B1776" t="s">
        <v>8365</v>
      </c>
      <c r="C1776" t="s">
        <v>10256</v>
      </c>
      <c r="D1776">
        <v>970467155</v>
      </c>
      <c r="E1776">
        <v>970467148</v>
      </c>
      <c r="F1776" t="s">
        <v>7207</v>
      </c>
      <c r="G1776" t="s">
        <v>6599</v>
      </c>
      <c r="H1776" t="s">
        <v>6639</v>
      </c>
      <c r="I1776" t="s">
        <v>6408</v>
      </c>
    </row>
    <row r="1777" spans="1:9">
      <c r="A1777" t="s">
        <v>6939</v>
      </c>
      <c r="B1777" t="s">
        <v>8350</v>
      </c>
      <c r="C1777" t="s">
        <v>10257</v>
      </c>
      <c r="D1777">
        <v>970404588</v>
      </c>
      <c r="E1777">
        <v>970404539</v>
      </c>
      <c r="F1777" t="s">
        <v>7207</v>
      </c>
      <c r="G1777" t="s">
        <v>6599</v>
      </c>
      <c r="H1777" t="s">
        <v>6639</v>
      </c>
      <c r="I1777" t="s">
        <v>6408</v>
      </c>
    </row>
    <row r="1778" spans="1:9">
      <c r="A1778" t="s">
        <v>6939</v>
      </c>
      <c r="B1778" t="s">
        <v>8356</v>
      </c>
      <c r="C1778" t="s">
        <v>10258</v>
      </c>
      <c r="D1778">
        <v>970410528</v>
      </c>
      <c r="E1778">
        <v>970410510</v>
      </c>
      <c r="F1778" t="s">
        <v>7207</v>
      </c>
      <c r="G1778" t="s">
        <v>6599</v>
      </c>
      <c r="H1778" t="s">
        <v>6639</v>
      </c>
      <c r="I1778" t="s">
        <v>6408</v>
      </c>
    </row>
    <row r="1779" spans="1:9">
      <c r="A1779" t="s">
        <v>6939</v>
      </c>
      <c r="B1779" t="s">
        <v>8362</v>
      </c>
      <c r="C1779" t="s">
        <v>10248</v>
      </c>
      <c r="D1779">
        <v>970463113</v>
      </c>
      <c r="E1779">
        <v>970400370</v>
      </c>
      <c r="F1779" t="s">
        <v>7207</v>
      </c>
      <c r="G1779" t="s">
        <v>7086</v>
      </c>
      <c r="H1779" t="s">
        <v>6639</v>
      </c>
      <c r="I1779" t="s">
        <v>6408</v>
      </c>
    </row>
    <row r="1780" spans="1:9">
      <c r="A1780" t="s">
        <v>6939</v>
      </c>
      <c r="B1780" t="s">
        <v>8355</v>
      </c>
      <c r="C1780" t="s">
        <v>10259</v>
      </c>
      <c r="D1780">
        <v>970408753</v>
      </c>
      <c r="E1780">
        <v>970408746</v>
      </c>
      <c r="F1780" t="s">
        <v>7207</v>
      </c>
      <c r="G1780" t="s">
        <v>6599</v>
      </c>
      <c r="H1780" t="s">
        <v>6639</v>
      </c>
      <c r="I1780" t="s">
        <v>6408</v>
      </c>
    </row>
    <row r="1781" spans="1:9">
      <c r="A1781" t="s">
        <v>6939</v>
      </c>
      <c r="B1781" t="s">
        <v>302</v>
      </c>
      <c r="C1781" t="s">
        <v>10260</v>
      </c>
      <c r="D1781">
        <v>970404711</v>
      </c>
      <c r="E1781">
        <v>970400396</v>
      </c>
      <c r="F1781" t="s">
        <v>7205</v>
      </c>
      <c r="G1781" t="s">
        <v>6627</v>
      </c>
      <c r="H1781" t="s">
        <v>8369</v>
      </c>
      <c r="I1781" t="s">
        <v>6408</v>
      </c>
    </row>
    <row r="1782" spans="1:9">
      <c r="A1782" t="s">
        <v>6939</v>
      </c>
      <c r="B1782" t="s">
        <v>306</v>
      </c>
      <c r="C1782" t="s">
        <v>10261</v>
      </c>
      <c r="D1782">
        <v>970407656</v>
      </c>
      <c r="E1782">
        <v>970400396</v>
      </c>
      <c r="F1782" t="s">
        <v>7205</v>
      </c>
      <c r="G1782" t="s">
        <v>6627</v>
      </c>
      <c r="H1782" t="s">
        <v>8369</v>
      </c>
      <c r="I1782" t="s">
        <v>6408</v>
      </c>
    </row>
    <row r="1783" spans="1:9">
      <c r="A1783" t="s">
        <v>6939</v>
      </c>
      <c r="B1783" t="s">
        <v>304</v>
      </c>
      <c r="C1783" t="s">
        <v>10262</v>
      </c>
      <c r="D1783">
        <v>970405395</v>
      </c>
      <c r="E1783">
        <v>970400396</v>
      </c>
      <c r="F1783" t="s">
        <v>7205</v>
      </c>
      <c r="G1783" t="s">
        <v>6627</v>
      </c>
      <c r="H1783" t="s">
        <v>8369</v>
      </c>
      <c r="I1783" t="s">
        <v>6408</v>
      </c>
    </row>
    <row r="1784" spans="1:9">
      <c r="A1784" t="s">
        <v>6939</v>
      </c>
      <c r="B1784" t="s">
        <v>807</v>
      </c>
      <c r="C1784" t="s">
        <v>7181</v>
      </c>
      <c r="D1784" t="s">
        <v>6598</v>
      </c>
      <c r="E1784">
        <v>970463592</v>
      </c>
      <c r="F1784" t="s">
        <v>7205</v>
      </c>
      <c r="G1784" t="s">
        <v>7086</v>
      </c>
      <c r="H1784" t="s">
        <v>8367</v>
      </c>
      <c r="I1784" t="s">
        <v>6408</v>
      </c>
    </row>
    <row r="1785" spans="1:9">
      <c r="A1785" t="s">
        <v>6939</v>
      </c>
      <c r="B1785" t="s">
        <v>8363</v>
      </c>
      <c r="C1785" t="s">
        <v>10241</v>
      </c>
      <c r="D1785">
        <v>970466504</v>
      </c>
      <c r="E1785">
        <v>970403846</v>
      </c>
      <c r="F1785" t="s">
        <v>7207</v>
      </c>
      <c r="G1785" t="s">
        <v>7086</v>
      </c>
      <c r="H1785" t="s">
        <v>6639</v>
      </c>
      <c r="I1785" t="s">
        <v>6408</v>
      </c>
    </row>
    <row r="1786" spans="1:9">
      <c r="A1786" t="s">
        <v>6939</v>
      </c>
      <c r="B1786" t="s">
        <v>3345</v>
      </c>
      <c r="C1786" t="s">
        <v>10263</v>
      </c>
      <c r="D1786">
        <v>970462024</v>
      </c>
      <c r="E1786">
        <v>970400255</v>
      </c>
      <c r="F1786" t="s">
        <v>7207</v>
      </c>
      <c r="G1786" t="s">
        <v>8548</v>
      </c>
      <c r="H1786" t="s">
        <v>6639</v>
      </c>
      <c r="I1786" t="s">
        <v>6408</v>
      </c>
    </row>
    <row r="1787" spans="1:9">
      <c r="A1787" t="s">
        <v>6939</v>
      </c>
      <c r="B1787" t="s">
        <v>8359</v>
      </c>
      <c r="C1787" t="s">
        <v>10240</v>
      </c>
      <c r="D1787">
        <v>970462073</v>
      </c>
      <c r="E1787">
        <v>970400271</v>
      </c>
      <c r="F1787" t="s">
        <v>7207</v>
      </c>
      <c r="G1787" t="s">
        <v>7086</v>
      </c>
      <c r="H1787" t="s">
        <v>6639</v>
      </c>
      <c r="I1787" t="s">
        <v>6408</v>
      </c>
    </row>
    <row r="1788" spans="1:9">
      <c r="A1788" t="s">
        <v>6939</v>
      </c>
      <c r="B1788" t="s">
        <v>8361</v>
      </c>
      <c r="C1788" t="s">
        <v>10251</v>
      </c>
      <c r="D1788">
        <v>970462107</v>
      </c>
      <c r="E1788">
        <v>970400305</v>
      </c>
      <c r="F1788" t="s">
        <v>7207</v>
      </c>
      <c r="G1788" t="s">
        <v>7086</v>
      </c>
      <c r="H1788" t="s">
        <v>6639</v>
      </c>
      <c r="I1788" t="s">
        <v>6408</v>
      </c>
    </row>
    <row r="1789" spans="1:9">
      <c r="A1789" t="s">
        <v>6939</v>
      </c>
      <c r="B1789" t="s">
        <v>5229</v>
      </c>
      <c r="C1789" t="s">
        <v>10264</v>
      </c>
      <c r="D1789">
        <v>970406245</v>
      </c>
      <c r="E1789">
        <v>970406237</v>
      </c>
      <c r="F1789" t="s">
        <v>7207</v>
      </c>
      <c r="G1789" t="s">
        <v>6599</v>
      </c>
      <c r="H1789" t="s">
        <v>6639</v>
      </c>
      <c r="I1789" t="s">
        <v>6408</v>
      </c>
    </row>
    <row r="1790" spans="1:9">
      <c r="A1790" t="s">
        <v>6939</v>
      </c>
      <c r="B1790" t="s">
        <v>5632</v>
      </c>
      <c r="C1790" t="s">
        <v>10255</v>
      </c>
      <c r="D1790">
        <v>970404844</v>
      </c>
      <c r="E1790">
        <v>970404836</v>
      </c>
      <c r="F1790" t="s">
        <v>7207</v>
      </c>
      <c r="G1790" t="s">
        <v>7086</v>
      </c>
      <c r="H1790" t="s">
        <v>9536</v>
      </c>
      <c r="I1790" t="s">
        <v>6408</v>
      </c>
    </row>
    <row r="1791" spans="1:9">
      <c r="A1791" t="s">
        <v>6939</v>
      </c>
      <c r="B1791" t="s">
        <v>8360</v>
      </c>
      <c r="C1791" t="s">
        <v>10252</v>
      </c>
      <c r="D1791">
        <v>970462081</v>
      </c>
      <c r="E1791">
        <v>970400255</v>
      </c>
      <c r="F1791" t="s">
        <v>7207</v>
      </c>
      <c r="G1791" t="s">
        <v>7086</v>
      </c>
      <c r="H1791" t="s">
        <v>6639</v>
      </c>
      <c r="I1791" t="s">
        <v>6408</v>
      </c>
    </row>
    <row r="1792" spans="1:9">
      <c r="A1792" t="s">
        <v>6939</v>
      </c>
      <c r="B1792" t="s">
        <v>5738</v>
      </c>
      <c r="C1792" t="s">
        <v>10253</v>
      </c>
      <c r="D1792">
        <v>970406203</v>
      </c>
      <c r="E1792">
        <v>970406195</v>
      </c>
      <c r="F1792" t="s">
        <v>7207</v>
      </c>
      <c r="G1792" t="s">
        <v>7086</v>
      </c>
      <c r="H1792" t="s">
        <v>6639</v>
      </c>
      <c r="I1792" t="s">
        <v>6408</v>
      </c>
    </row>
    <row r="1793" spans="1:9">
      <c r="A1793" t="s">
        <v>6939</v>
      </c>
      <c r="B1793" t="s">
        <v>5445</v>
      </c>
      <c r="C1793" t="s">
        <v>10250</v>
      </c>
      <c r="D1793">
        <v>970404109</v>
      </c>
      <c r="E1793">
        <v>970404059</v>
      </c>
      <c r="F1793" t="s">
        <v>7207</v>
      </c>
      <c r="G1793" t="s">
        <v>7086</v>
      </c>
      <c r="H1793" t="s">
        <v>6639</v>
      </c>
      <c r="I1793" t="s">
        <v>6408</v>
      </c>
    </row>
    <row r="1794" spans="1:9">
      <c r="A1794" t="s">
        <v>6939</v>
      </c>
      <c r="B1794" t="s">
        <v>6122</v>
      </c>
      <c r="C1794">
        <v>970405403</v>
      </c>
      <c r="D1794">
        <v>970405411</v>
      </c>
      <c r="E1794">
        <v>970405403</v>
      </c>
      <c r="F1794" t="s">
        <v>7207</v>
      </c>
      <c r="G1794" t="s">
        <v>7086</v>
      </c>
      <c r="H1794" t="s">
        <v>6639</v>
      </c>
      <c r="I1794" t="s">
        <v>6408</v>
      </c>
    </row>
    <row r="1795" spans="1:9">
      <c r="A1795" t="s">
        <v>6939</v>
      </c>
      <c r="B1795" t="s">
        <v>8351</v>
      </c>
      <c r="C1795" t="s">
        <v>10265</v>
      </c>
      <c r="D1795">
        <v>970404679</v>
      </c>
      <c r="E1795">
        <v>970404638</v>
      </c>
      <c r="F1795" t="s">
        <v>7207</v>
      </c>
      <c r="G1795" t="s">
        <v>6627</v>
      </c>
      <c r="H1795" t="s">
        <v>6639</v>
      </c>
      <c r="I1795" t="s">
        <v>6408</v>
      </c>
    </row>
    <row r="1796" spans="1:9">
      <c r="A1796" t="s">
        <v>6939</v>
      </c>
      <c r="B1796" t="s">
        <v>8353</v>
      </c>
      <c r="C1796" t="s">
        <v>10266</v>
      </c>
      <c r="D1796">
        <v>970405726</v>
      </c>
      <c r="E1796">
        <v>970405718</v>
      </c>
      <c r="F1796" t="s">
        <v>7207</v>
      </c>
      <c r="G1796" t="s">
        <v>6627</v>
      </c>
      <c r="H1796" t="s">
        <v>6639</v>
      </c>
      <c r="I1796" t="s">
        <v>6408</v>
      </c>
    </row>
    <row r="1797" spans="1:9">
      <c r="A1797" t="s">
        <v>6939</v>
      </c>
      <c r="B1797" t="s">
        <v>8348</v>
      </c>
      <c r="C1797" t="s">
        <v>10267</v>
      </c>
      <c r="D1797">
        <v>970404018</v>
      </c>
      <c r="E1797">
        <v>970403978</v>
      </c>
      <c r="F1797" t="s">
        <v>7207</v>
      </c>
      <c r="G1797" t="s">
        <v>6599</v>
      </c>
      <c r="H1797" t="s">
        <v>6639</v>
      </c>
      <c r="I1797" t="s">
        <v>6408</v>
      </c>
    </row>
    <row r="1798" spans="1:9">
      <c r="A1798" t="s">
        <v>6939</v>
      </c>
      <c r="B1798" t="s">
        <v>8352</v>
      </c>
      <c r="C1798" t="s">
        <v>10249</v>
      </c>
      <c r="D1798">
        <v>970405650</v>
      </c>
      <c r="E1798">
        <v>970463592</v>
      </c>
      <c r="F1798" t="s">
        <v>7205</v>
      </c>
      <c r="G1798" t="s">
        <v>7086</v>
      </c>
      <c r="H1798" t="s">
        <v>8367</v>
      </c>
      <c r="I1798" t="s">
        <v>6408</v>
      </c>
    </row>
    <row r="1799" spans="1:9">
      <c r="A1799" t="s">
        <v>6939</v>
      </c>
      <c r="B1799" t="s">
        <v>8349</v>
      </c>
      <c r="C1799" t="s">
        <v>10268</v>
      </c>
      <c r="D1799">
        <v>970404406</v>
      </c>
      <c r="E1799">
        <v>970404380</v>
      </c>
      <c r="F1799" t="s">
        <v>7207</v>
      </c>
      <c r="G1799" t="s">
        <v>6599</v>
      </c>
      <c r="H1799" t="s">
        <v>6639</v>
      </c>
      <c r="I1799" t="s">
        <v>6408</v>
      </c>
    </row>
    <row r="1800" spans="1:9">
      <c r="A1800" t="s">
        <v>6939</v>
      </c>
      <c r="B1800" t="s">
        <v>8357</v>
      </c>
      <c r="C1800" t="s">
        <v>10269</v>
      </c>
      <c r="D1800" t="s">
        <v>8409</v>
      </c>
      <c r="E1800" t="s">
        <v>8409</v>
      </c>
      <c r="F1800" t="s">
        <v>7207</v>
      </c>
      <c r="G1800" t="s">
        <v>6599</v>
      </c>
      <c r="H1800" t="s">
        <v>6639</v>
      </c>
      <c r="I1800" t="s">
        <v>6408</v>
      </c>
    </row>
    <row r="1801" spans="1:9">
      <c r="A1801" t="s">
        <v>6939</v>
      </c>
      <c r="B1801" t="s">
        <v>8354</v>
      </c>
      <c r="C1801" t="s">
        <v>10247</v>
      </c>
      <c r="D1801">
        <v>970407318</v>
      </c>
      <c r="E1801">
        <v>970400396</v>
      </c>
      <c r="F1801" t="s">
        <v>7205</v>
      </c>
      <c r="G1801" t="s">
        <v>7086</v>
      </c>
      <c r="H1801" t="s">
        <v>8369</v>
      </c>
      <c r="I1801" t="s">
        <v>6408</v>
      </c>
    </row>
    <row r="1802" spans="1:9">
      <c r="A1802" t="s">
        <v>6939</v>
      </c>
      <c r="B1802" t="s">
        <v>306</v>
      </c>
      <c r="C1802" t="s">
        <v>10261</v>
      </c>
      <c r="D1802">
        <v>970407656</v>
      </c>
      <c r="E1802">
        <v>970400396</v>
      </c>
      <c r="F1802" t="s">
        <v>7205</v>
      </c>
      <c r="G1802" t="s">
        <v>7086</v>
      </c>
      <c r="H1802" t="s">
        <v>8369</v>
      </c>
      <c r="I1802" t="s">
        <v>6408</v>
      </c>
    </row>
    <row r="1803" spans="1:9">
      <c r="A1803" t="s">
        <v>6939</v>
      </c>
      <c r="B1803" t="s">
        <v>302</v>
      </c>
      <c r="C1803" t="s">
        <v>10260</v>
      </c>
      <c r="D1803">
        <v>970404711</v>
      </c>
      <c r="E1803">
        <v>970400396</v>
      </c>
      <c r="F1803" t="s">
        <v>7205</v>
      </c>
      <c r="G1803" t="s">
        <v>7086</v>
      </c>
      <c r="H1803" t="s">
        <v>8369</v>
      </c>
      <c r="I1803" t="s">
        <v>6408</v>
      </c>
    </row>
    <row r="1804" spans="1:9">
      <c r="A1804" t="s">
        <v>6939</v>
      </c>
      <c r="B1804" t="s">
        <v>304</v>
      </c>
      <c r="C1804" t="s">
        <v>10262</v>
      </c>
      <c r="D1804">
        <v>970405395</v>
      </c>
      <c r="E1804">
        <v>970400396</v>
      </c>
      <c r="F1804" t="s">
        <v>7205</v>
      </c>
      <c r="G1804" t="s">
        <v>7086</v>
      </c>
      <c r="H1804" t="s">
        <v>8369</v>
      </c>
      <c r="I1804" t="s">
        <v>6408</v>
      </c>
    </row>
    <row r="1805" spans="1:9">
      <c r="A1805" t="s">
        <v>6939</v>
      </c>
      <c r="B1805" t="s">
        <v>8358</v>
      </c>
      <c r="C1805" t="s">
        <v>10246</v>
      </c>
      <c r="D1805">
        <v>970423000</v>
      </c>
      <c r="E1805">
        <v>970430906</v>
      </c>
      <c r="F1805" t="s">
        <v>7205</v>
      </c>
      <c r="G1805" t="s">
        <v>7086</v>
      </c>
      <c r="H1805" t="s">
        <v>8367</v>
      </c>
      <c r="I1805" t="s">
        <v>6408</v>
      </c>
    </row>
    <row r="1806" spans="1:9">
      <c r="A1806" t="s">
        <v>6939</v>
      </c>
      <c r="B1806" t="s">
        <v>8353</v>
      </c>
      <c r="C1806" t="s">
        <v>10266</v>
      </c>
      <c r="D1806">
        <v>970405726</v>
      </c>
      <c r="E1806">
        <v>970405718</v>
      </c>
      <c r="F1806" t="s">
        <v>7207</v>
      </c>
      <c r="G1806" t="s">
        <v>7086</v>
      </c>
      <c r="H1806" t="s">
        <v>6639</v>
      </c>
      <c r="I1806" t="s">
        <v>6408</v>
      </c>
    </row>
    <row r="1807" spans="1:9">
      <c r="A1807" t="s">
        <v>6939</v>
      </c>
      <c r="B1807" t="s">
        <v>8351</v>
      </c>
      <c r="C1807" t="s">
        <v>10265</v>
      </c>
      <c r="D1807">
        <v>970404679</v>
      </c>
      <c r="E1807">
        <v>970404638</v>
      </c>
      <c r="F1807" t="s">
        <v>7207</v>
      </c>
      <c r="G1807" t="s">
        <v>7086</v>
      </c>
      <c r="H1807" t="s">
        <v>6639</v>
      </c>
      <c r="I1807" t="s">
        <v>6408</v>
      </c>
    </row>
    <row r="1808" spans="1:9">
      <c r="A1808" t="s">
        <v>6939</v>
      </c>
      <c r="B1808" t="s">
        <v>8364</v>
      </c>
      <c r="C1808" t="s">
        <v>10270</v>
      </c>
      <c r="D1808">
        <v>970466751</v>
      </c>
      <c r="E1808">
        <v>970400446</v>
      </c>
      <c r="F1808" t="s">
        <v>7207</v>
      </c>
      <c r="G1808" t="s">
        <v>8548</v>
      </c>
      <c r="H1808" t="s">
        <v>6639</v>
      </c>
      <c r="I1808" t="s">
        <v>6408</v>
      </c>
    </row>
    <row r="1809" spans="1:9">
      <c r="A1809" t="s">
        <v>6862</v>
      </c>
      <c r="B1809" t="s">
        <v>8338</v>
      </c>
      <c r="C1809" t="s">
        <v>10271</v>
      </c>
      <c r="D1809">
        <v>970209714</v>
      </c>
      <c r="E1809">
        <v>970210225</v>
      </c>
      <c r="F1809" t="s">
        <v>7207</v>
      </c>
      <c r="G1809" t="s">
        <v>6599</v>
      </c>
      <c r="H1809" t="s">
        <v>6639</v>
      </c>
      <c r="I1809" t="s">
        <v>6408</v>
      </c>
    </row>
    <row r="1810" spans="1:9">
      <c r="A1810" t="s">
        <v>6862</v>
      </c>
      <c r="B1810" t="s">
        <v>8335</v>
      </c>
      <c r="C1810" t="s">
        <v>10272</v>
      </c>
      <c r="D1810">
        <v>970202313</v>
      </c>
      <c r="E1810">
        <v>970200168</v>
      </c>
      <c r="F1810" t="s">
        <v>7207</v>
      </c>
      <c r="G1810" t="s">
        <v>6715</v>
      </c>
      <c r="H1810" t="s">
        <v>6639</v>
      </c>
      <c r="I1810" t="s">
        <v>6408</v>
      </c>
    </row>
    <row r="1811" spans="1:9">
      <c r="A1811" t="s">
        <v>6862</v>
      </c>
      <c r="B1811" t="s">
        <v>8337</v>
      </c>
      <c r="C1811" t="s">
        <v>10273</v>
      </c>
      <c r="D1811">
        <v>970208104</v>
      </c>
      <c r="E1811">
        <v>970200168</v>
      </c>
      <c r="F1811" t="s">
        <v>7207</v>
      </c>
      <c r="G1811" t="s">
        <v>6599</v>
      </c>
      <c r="H1811" t="s">
        <v>6639</v>
      </c>
      <c r="I1811" t="s">
        <v>6408</v>
      </c>
    </row>
    <row r="1812" spans="1:9">
      <c r="A1812" t="s">
        <v>6862</v>
      </c>
      <c r="B1812" t="s">
        <v>8339</v>
      </c>
      <c r="C1812" t="s">
        <v>10274</v>
      </c>
      <c r="D1812">
        <v>970212833</v>
      </c>
      <c r="E1812">
        <v>970212825</v>
      </c>
      <c r="F1812" t="s">
        <v>7207</v>
      </c>
      <c r="G1812" t="s">
        <v>6599</v>
      </c>
      <c r="H1812" t="s">
        <v>6639</v>
      </c>
      <c r="I1812" t="s">
        <v>6408</v>
      </c>
    </row>
    <row r="1813" spans="1:9">
      <c r="A1813" t="s">
        <v>6862</v>
      </c>
      <c r="B1813" t="s">
        <v>4151</v>
      </c>
      <c r="C1813" t="s">
        <v>10275</v>
      </c>
      <c r="D1813">
        <v>970203303</v>
      </c>
      <c r="E1813">
        <v>920028560</v>
      </c>
      <c r="F1813" t="s">
        <v>7205</v>
      </c>
      <c r="G1813" t="s">
        <v>6599</v>
      </c>
      <c r="H1813" t="s">
        <v>8367</v>
      </c>
      <c r="I1813" t="s">
        <v>6408</v>
      </c>
    </row>
    <row r="1814" spans="1:9">
      <c r="A1814" t="s">
        <v>6862</v>
      </c>
      <c r="B1814" t="s">
        <v>8336</v>
      </c>
      <c r="C1814" t="s">
        <v>10276</v>
      </c>
      <c r="D1814">
        <v>970203493</v>
      </c>
      <c r="E1814">
        <v>970200457</v>
      </c>
      <c r="F1814" t="s">
        <v>7205</v>
      </c>
      <c r="G1814" t="s">
        <v>6599</v>
      </c>
      <c r="H1814" t="s">
        <v>8367</v>
      </c>
      <c r="I1814" t="s">
        <v>6408</v>
      </c>
    </row>
    <row r="1815" spans="1:9">
      <c r="A1815" t="s">
        <v>6862</v>
      </c>
      <c r="B1815" t="s">
        <v>8338</v>
      </c>
      <c r="C1815" t="s">
        <v>10271</v>
      </c>
      <c r="D1815">
        <v>970209714</v>
      </c>
      <c r="E1815">
        <v>970210225</v>
      </c>
      <c r="F1815" t="s">
        <v>7207</v>
      </c>
      <c r="G1815" t="s">
        <v>6599</v>
      </c>
      <c r="H1815" t="s">
        <v>6639</v>
      </c>
      <c r="I1815" t="s">
        <v>6408</v>
      </c>
    </row>
    <row r="1816" spans="1:9">
      <c r="A1816" t="s">
        <v>6862</v>
      </c>
      <c r="B1816" t="s">
        <v>8335</v>
      </c>
      <c r="C1816" t="s">
        <v>10272</v>
      </c>
      <c r="D1816">
        <v>970202313</v>
      </c>
      <c r="E1816">
        <v>970200168</v>
      </c>
      <c r="F1816" t="s">
        <v>7207</v>
      </c>
      <c r="G1816" t="s">
        <v>8548</v>
      </c>
      <c r="H1816" t="s">
        <v>6639</v>
      </c>
      <c r="I1816" t="s">
        <v>6408</v>
      </c>
    </row>
    <row r="1817" spans="1:9">
      <c r="A1817" t="s">
        <v>6862</v>
      </c>
      <c r="B1817" t="s">
        <v>8337</v>
      </c>
      <c r="C1817" t="s">
        <v>10273</v>
      </c>
      <c r="D1817">
        <v>970208104</v>
      </c>
      <c r="E1817">
        <v>970200168</v>
      </c>
      <c r="F1817" t="s">
        <v>7207</v>
      </c>
      <c r="G1817" t="s">
        <v>6599</v>
      </c>
      <c r="H1817" t="s">
        <v>6639</v>
      </c>
      <c r="I1817" t="s">
        <v>6408</v>
      </c>
    </row>
    <row r="1818" spans="1:9">
      <c r="A1818" t="s">
        <v>6862</v>
      </c>
      <c r="B1818" t="s">
        <v>8339</v>
      </c>
      <c r="C1818" t="s">
        <v>10274</v>
      </c>
      <c r="D1818">
        <v>970212833</v>
      </c>
      <c r="E1818">
        <v>970212825</v>
      </c>
      <c r="F1818" t="s">
        <v>7207</v>
      </c>
      <c r="G1818" t="s">
        <v>6599</v>
      </c>
      <c r="H1818" t="s">
        <v>6639</v>
      </c>
      <c r="I1818" t="s">
        <v>6408</v>
      </c>
    </row>
    <row r="1819" spans="1:9">
      <c r="A1819" t="s">
        <v>6862</v>
      </c>
      <c r="B1819" t="s">
        <v>4151</v>
      </c>
      <c r="C1819" t="s">
        <v>10275</v>
      </c>
      <c r="D1819">
        <v>970203303</v>
      </c>
      <c r="E1819">
        <v>920028560</v>
      </c>
      <c r="F1819" t="s">
        <v>7205</v>
      </c>
      <c r="G1819" t="s">
        <v>6599</v>
      </c>
      <c r="H1819" t="s">
        <v>8367</v>
      </c>
      <c r="I1819" t="s">
        <v>6408</v>
      </c>
    </row>
    <row r="1820" spans="1:9">
      <c r="A1820" t="s">
        <v>6862</v>
      </c>
      <c r="B1820" t="s">
        <v>8336</v>
      </c>
      <c r="C1820" t="s">
        <v>10276</v>
      </c>
      <c r="D1820">
        <v>970203493</v>
      </c>
      <c r="E1820">
        <v>970200457</v>
      </c>
      <c r="F1820" t="s">
        <v>7205</v>
      </c>
      <c r="G1820" t="s">
        <v>6599</v>
      </c>
      <c r="H1820" t="s">
        <v>8367</v>
      </c>
      <c r="I1820" t="s">
        <v>6408</v>
      </c>
    </row>
    <row r="1821" spans="1:9">
      <c r="A1821" t="s">
        <v>6789</v>
      </c>
      <c r="B1821" t="s">
        <v>8366</v>
      </c>
      <c r="C1821" t="s">
        <v>10277</v>
      </c>
      <c r="D1821">
        <v>980502280</v>
      </c>
      <c r="E1821">
        <v>980502298</v>
      </c>
      <c r="F1821" t="s">
        <v>7207</v>
      </c>
      <c r="G1821" t="s">
        <v>6599</v>
      </c>
      <c r="H1821" t="s">
        <v>8368</v>
      </c>
      <c r="I1821" t="s">
        <v>6408</v>
      </c>
    </row>
    <row r="1822" spans="1:9">
      <c r="A1822" t="s">
        <v>6789</v>
      </c>
      <c r="B1822" t="s">
        <v>6059</v>
      </c>
      <c r="C1822">
        <v>970407250</v>
      </c>
      <c r="D1822">
        <v>980500763</v>
      </c>
      <c r="E1822">
        <v>970407250</v>
      </c>
      <c r="F1822" t="s">
        <v>7207</v>
      </c>
      <c r="G1822" t="s">
        <v>6599</v>
      </c>
      <c r="H1822" t="s">
        <v>6639</v>
      </c>
      <c r="I1822" t="s">
        <v>6408</v>
      </c>
    </row>
    <row r="1823" spans="1:9">
      <c r="A1823" t="s">
        <v>6789</v>
      </c>
      <c r="B1823" t="s">
        <v>8366</v>
      </c>
      <c r="C1823" t="s">
        <v>10277</v>
      </c>
      <c r="D1823">
        <v>980502280</v>
      </c>
      <c r="E1823">
        <v>980502298</v>
      </c>
      <c r="F1823" t="s">
        <v>7207</v>
      </c>
      <c r="G1823" t="s">
        <v>6599</v>
      </c>
      <c r="H1823" t="s">
        <v>8368</v>
      </c>
      <c r="I1823" t="s">
        <v>6408</v>
      </c>
    </row>
    <row r="1824" spans="1:9">
      <c r="A1824" t="s">
        <v>6789</v>
      </c>
      <c r="B1824" t="s">
        <v>6059</v>
      </c>
      <c r="C1824">
        <v>970407250</v>
      </c>
      <c r="D1824">
        <v>980500763</v>
      </c>
      <c r="E1824">
        <v>970407250</v>
      </c>
      <c r="F1824" t="s">
        <v>6803</v>
      </c>
      <c r="G1824" t="s">
        <v>6599</v>
      </c>
      <c r="H1824" t="s">
        <v>6639</v>
      </c>
      <c r="I1824" t="s">
        <v>6408</v>
      </c>
    </row>
    <row r="1825" spans="1:9">
      <c r="A1825" t="s">
        <v>6643</v>
      </c>
      <c r="B1825" t="s">
        <v>7373</v>
      </c>
      <c r="C1825" t="s">
        <v>10279</v>
      </c>
      <c r="D1825">
        <v>190000224</v>
      </c>
      <c r="E1825">
        <v>190000901</v>
      </c>
      <c r="F1825" t="s">
        <v>7207</v>
      </c>
      <c r="G1825" t="s">
        <v>6715</v>
      </c>
      <c r="H1825" t="s">
        <v>6639</v>
      </c>
      <c r="I1825" t="s">
        <v>6408</v>
      </c>
    </row>
    <row r="1826" spans="1:9">
      <c r="A1826" t="s">
        <v>6643</v>
      </c>
      <c r="B1826" t="s">
        <v>7515</v>
      </c>
      <c r="C1826" t="s">
        <v>10280</v>
      </c>
      <c r="D1826">
        <v>330780313</v>
      </c>
      <c r="E1826">
        <v>330000191</v>
      </c>
      <c r="F1826" t="s">
        <v>7207</v>
      </c>
      <c r="G1826" t="s">
        <v>6714</v>
      </c>
      <c r="H1826" t="s">
        <v>6639</v>
      </c>
      <c r="I1826" t="s">
        <v>6408</v>
      </c>
    </row>
    <row r="1827" spans="1:9">
      <c r="A1827" t="s">
        <v>6643</v>
      </c>
      <c r="B1827" t="s">
        <v>7895</v>
      </c>
      <c r="C1827" t="s">
        <v>10281</v>
      </c>
      <c r="D1827">
        <v>640780672</v>
      </c>
      <c r="E1827">
        <v>640000337</v>
      </c>
      <c r="F1827" t="s">
        <v>7207</v>
      </c>
      <c r="G1827" t="s">
        <v>6599</v>
      </c>
      <c r="H1827" t="s">
        <v>6639</v>
      </c>
      <c r="I1827" t="s">
        <v>6408</v>
      </c>
    </row>
    <row r="1828" spans="1:9">
      <c r="A1828" t="s">
        <v>6643</v>
      </c>
      <c r="B1828" t="s">
        <v>7888</v>
      </c>
      <c r="C1828" t="s">
        <v>10282</v>
      </c>
      <c r="D1828">
        <v>640780185</v>
      </c>
      <c r="E1828">
        <v>640000089</v>
      </c>
      <c r="F1828" t="s">
        <v>7205</v>
      </c>
      <c r="G1828" t="s">
        <v>6714</v>
      </c>
      <c r="H1828" t="s">
        <v>8367</v>
      </c>
      <c r="I1828" t="s">
        <v>6408</v>
      </c>
    </row>
    <row r="1829" spans="1:9">
      <c r="A1829" t="s">
        <v>6643</v>
      </c>
      <c r="B1829" t="s">
        <v>4930</v>
      </c>
      <c r="C1829" t="s">
        <v>10283</v>
      </c>
      <c r="D1829">
        <v>330780495</v>
      </c>
      <c r="E1829">
        <v>330796392</v>
      </c>
      <c r="F1829" t="s">
        <v>7205</v>
      </c>
      <c r="G1829" t="s">
        <v>6658</v>
      </c>
      <c r="H1829" t="s">
        <v>8367</v>
      </c>
      <c r="I1829" t="s">
        <v>6408</v>
      </c>
    </row>
    <row r="1830" spans="1:9">
      <c r="A1830" t="s">
        <v>6643</v>
      </c>
      <c r="B1830" t="s">
        <v>10284</v>
      </c>
      <c r="C1830" t="s">
        <v>10285</v>
      </c>
      <c r="D1830">
        <v>330780529</v>
      </c>
      <c r="E1830">
        <v>330796392</v>
      </c>
      <c r="F1830" t="s">
        <v>7205</v>
      </c>
      <c r="G1830" t="s">
        <v>6803</v>
      </c>
      <c r="H1830" t="s">
        <v>8367</v>
      </c>
      <c r="I1830" t="s">
        <v>6408</v>
      </c>
    </row>
    <row r="1831" spans="1:9">
      <c r="A1831" t="s">
        <v>6643</v>
      </c>
      <c r="B1831" t="s">
        <v>10286</v>
      </c>
      <c r="C1831" t="s">
        <v>10287</v>
      </c>
      <c r="D1831">
        <v>640780672</v>
      </c>
      <c r="E1831">
        <v>640000337</v>
      </c>
      <c r="F1831" t="s">
        <v>7205</v>
      </c>
      <c r="G1831" t="s">
        <v>6682</v>
      </c>
      <c r="H1831" t="s">
        <v>8367</v>
      </c>
      <c r="I1831" t="s">
        <v>6408</v>
      </c>
    </row>
    <row r="1832" spans="1:9">
      <c r="A1832" t="s">
        <v>6643</v>
      </c>
      <c r="B1832" t="s">
        <v>8199</v>
      </c>
      <c r="C1832" t="s">
        <v>10288</v>
      </c>
      <c r="D1832">
        <v>870000171</v>
      </c>
      <c r="E1832">
        <v>870015336</v>
      </c>
      <c r="F1832" t="s">
        <v>7207</v>
      </c>
      <c r="G1832" t="s">
        <v>6599</v>
      </c>
      <c r="H1832" t="s">
        <v>10289</v>
      </c>
      <c r="I1832" t="s">
        <v>6408</v>
      </c>
    </row>
    <row r="1833" spans="1:9">
      <c r="A1833" t="s">
        <v>6643</v>
      </c>
      <c r="B1833" t="s">
        <v>7522</v>
      </c>
      <c r="C1833" t="s">
        <v>10290</v>
      </c>
      <c r="D1833">
        <v>330780511</v>
      </c>
      <c r="E1833">
        <v>330000316</v>
      </c>
      <c r="F1833" t="s">
        <v>7207</v>
      </c>
      <c r="G1833" t="s">
        <v>6715</v>
      </c>
      <c r="H1833" t="s">
        <v>6639</v>
      </c>
      <c r="I1833" t="s">
        <v>6408</v>
      </c>
    </row>
    <row r="1834" spans="1:9">
      <c r="A1834" t="s">
        <v>6643</v>
      </c>
      <c r="B1834" t="s">
        <v>7882</v>
      </c>
      <c r="C1834" t="s">
        <v>10291</v>
      </c>
      <c r="D1834">
        <v>640780581</v>
      </c>
      <c r="E1834">
        <v>640000253</v>
      </c>
      <c r="F1834" t="s">
        <v>7207</v>
      </c>
      <c r="G1834" t="s">
        <v>6784</v>
      </c>
      <c r="H1834" t="s">
        <v>6639</v>
      </c>
      <c r="I1834" t="s">
        <v>6408</v>
      </c>
    </row>
    <row r="1835" spans="1:9">
      <c r="A1835" t="s">
        <v>6643</v>
      </c>
      <c r="B1835" t="s">
        <v>6348</v>
      </c>
      <c r="C1835" t="s">
        <v>10292</v>
      </c>
      <c r="D1835">
        <v>860780436</v>
      </c>
      <c r="E1835">
        <v>870015336</v>
      </c>
      <c r="F1835" t="s">
        <v>7205</v>
      </c>
      <c r="G1835" t="s">
        <v>6599</v>
      </c>
      <c r="H1835" t="s">
        <v>10289</v>
      </c>
      <c r="I1835" t="s">
        <v>6408</v>
      </c>
    </row>
    <row r="1836" spans="1:9">
      <c r="A1836" t="s">
        <v>6643</v>
      </c>
      <c r="B1836" t="s">
        <v>7504</v>
      </c>
      <c r="C1836" t="s">
        <v>10293</v>
      </c>
      <c r="D1836">
        <v>330000662</v>
      </c>
      <c r="E1836">
        <v>330781329</v>
      </c>
      <c r="F1836" t="s">
        <v>7207</v>
      </c>
      <c r="G1836" t="s">
        <v>6682</v>
      </c>
      <c r="H1836" t="s">
        <v>8370</v>
      </c>
      <c r="I1836" t="s">
        <v>6408</v>
      </c>
    </row>
    <row r="1837" spans="1:9">
      <c r="A1837" t="s">
        <v>6643</v>
      </c>
      <c r="B1837" t="s">
        <v>10294</v>
      </c>
      <c r="C1837" t="s">
        <v>10295</v>
      </c>
      <c r="D1837" t="s">
        <v>8409</v>
      </c>
      <c r="E1837">
        <v>470014069</v>
      </c>
      <c r="F1837" t="s">
        <v>7207</v>
      </c>
      <c r="G1837" t="s">
        <v>6803</v>
      </c>
      <c r="H1837" t="s">
        <v>6639</v>
      </c>
      <c r="I1837" t="s">
        <v>6408</v>
      </c>
    </row>
    <row r="1838" spans="1:9">
      <c r="A1838" t="s">
        <v>6643</v>
      </c>
      <c r="B1838" t="s">
        <v>7393</v>
      </c>
      <c r="C1838" t="s">
        <v>10296</v>
      </c>
      <c r="D1838">
        <v>230780157</v>
      </c>
      <c r="E1838">
        <v>230000861</v>
      </c>
      <c r="F1838" t="s">
        <v>7207</v>
      </c>
      <c r="G1838" t="s">
        <v>6715</v>
      </c>
      <c r="H1838" t="s">
        <v>6639</v>
      </c>
      <c r="I1838" t="s">
        <v>6408</v>
      </c>
    </row>
    <row r="1839" spans="1:9">
      <c r="A1839" t="s">
        <v>6643</v>
      </c>
      <c r="B1839" t="s">
        <v>8202</v>
      </c>
      <c r="C1839" t="s">
        <v>10297</v>
      </c>
      <c r="D1839">
        <v>870000411</v>
      </c>
      <c r="E1839">
        <v>870017415</v>
      </c>
      <c r="F1839" t="s">
        <v>7207</v>
      </c>
      <c r="G1839" t="s">
        <v>6715</v>
      </c>
      <c r="H1839" t="s">
        <v>6639</v>
      </c>
      <c r="I1839" t="s">
        <v>6408</v>
      </c>
    </row>
    <row r="1840" spans="1:9">
      <c r="A1840" t="s">
        <v>6643</v>
      </c>
      <c r="B1840" t="s">
        <v>8201</v>
      </c>
      <c r="C1840" t="s">
        <v>10298</v>
      </c>
      <c r="D1840">
        <v>870000288</v>
      </c>
      <c r="E1840">
        <v>870017415</v>
      </c>
      <c r="F1840" t="s">
        <v>7207</v>
      </c>
      <c r="G1840" t="s">
        <v>6715</v>
      </c>
      <c r="H1840" t="s">
        <v>6639</v>
      </c>
      <c r="I1840" t="s">
        <v>6408</v>
      </c>
    </row>
    <row r="1841" spans="1:9">
      <c r="A1841" t="s">
        <v>6643</v>
      </c>
      <c r="B1841" t="s">
        <v>5229</v>
      </c>
      <c r="C1841" t="s">
        <v>10299</v>
      </c>
      <c r="D1841">
        <v>160000170</v>
      </c>
      <c r="E1841">
        <v>160000204</v>
      </c>
      <c r="F1841" t="s">
        <v>7207</v>
      </c>
      <c r="G1841" t="s">
        <v>6715</v>
      </c>
      <c r="H1841" t="s">
        <v>6639</v>
      </c>
      <c r="I1841" t="s">
        <v>6408</v>
      </c>
    </row>
    <row r="1842" spans="1:9">
      <c r="A1842" t="s">
        <v>6643</v>
      </c>
      <c r="B1842" t="s">
        <v>7395</v>
      </c>
      <c r="C1842" t="s">
        <v>10300</v>
      </c>
      <c r="D1842">
        <v>240000190</v>
      </c>
      <c r="E1842">
        <v>240000596</v>
      </c>
      <c r="F1842" t="s">
        <v>7207</v>
      </c>
      <c r="G1842" t="s">
        <v>6958</v>
      </c>
      <c r="H1842" t="s">
        <v>6639</v>
      </c>
      <c r="I1842" t="s">
        <v>6408</v>
      </c>
    </row>
    <row r="1843" spans="1:9">
      <c r="A1843" t="s">
        <v>6643</v>
      </c>
      <c r="B1843" t="s">
        <v>7688</v>
      </c>
      <c r="C1843" t="s">
        <v>10301</v>
      </c>
      <c r="D1843">
        <v>470000027</v>
      </c>
      <c r="E1843">
        <v>470014069</v>
      </c>
      <c r="F1843" t="s">
        <v>7207</v>
      </c>
      <c r="G1843" t="s">
        <v>6715</v>
      </c>
      <c r="H1843" t="s">
        <v>6639</v>
      </c>
      <c r="I1843" t="s">
        <v>6408</v>
      </c>
    </row>
    <row r="1844" spans="1:9">
      <c r="A1844" t="s">
        <v>6643</v>
      </c>
      <c r="B1844" t="s">
        <v>7530</v>
      </c>
      <c r="C1844" t="s">
        <v>10302</v>
      </c>
      <c r="D1844">
        <v>330783960</v>
      </c>
      <c r="E1844">
        <v>750005068</v>
      </c>
      <c r="F1844" t="s">
        <v>7205</v>
      </c>
      <c r="G1844" t="s">
        <v>6627</v>
      </c>
      <c r="H1844" t="s">
        <v>8367</v>
      </c>
      <c r="I1844" t="s">
        <v>6408</v>
      </c>
    </row>
    <row r="1845" spans="1:9">
      <c r="A1845" t="s">
        <v>6643</v>
      </c>
      <c r="B1845" t="s">
        <v>8198</v>
      </c>
      <c r="C1845" t="s">
        <v>10303</v>
      </c>
      <c r="D1845">
        <v>860791268</v>
      </c>
      <c r="E1845">
        <v>310021365</v>
      </c>
      <c r="F1845" t="s">
        <v>7207</v>
      </c>
      <c r="G1845" t="s">
        <v>6599</v>
      </c>
      <c r="H1845" t="s">
        <v>6639</v>
      </c>
      <c r="I1845" t="s">
        <v>6408</v>
      </c>
    </row>
    <row r="1846" spans="1:9">
      <c r="A1846" t="s">
        <v>6643</v>
      </c>
      <c r="B1846" t="s">
        <v>7525</v>
      </c>
      <c r="C1846" t="s">
        <v>10304</v>
      </c>
      <c r="D1846">
        <v>330781154</v>
      </c>
      <c r="E1846">
        <v>330055542</v>
      </c>
      <c r="F1846" t="s">
        <v>7207</v>
      </c>
      <c r="G1846" t="s">
        <v>6599</v>
      </c>
      <c r="H1846" t="s">
        <v>6639</v>
      </c>
      <c r="I1846" t="s">
        <v>6408</v>
      </c>
    </row>
    <row r="1847" spans="1:9">
      <c r="A1847" t="s">
        <v>6643</v>
      </c>
      <c r="B1847" t="s">
        <v>6005</v>
      </c>
      <c r="C1847" t="s">
        <v>10305</v>
      </c>
      <c r="D1847">
        <v>190005694</v>
      </c>
      <c r="E1847">
        <v>750056335</v>
      </c>
      <c r="F1847" t="s">
        <v>7207</v>
      </c>
      <c r="G1847" t="s">
        <v>6599</v>
      </c>
      <c r="H1847" t="s">
        <v>6639</v>
      </c>
      <c r="I1847" t="s">
        <v>6408</v>
      </c>
    </row>
    <row r="1848" spans="1:9">
      <c r="A1848" t="s">
        <v>6643</v>
      </c>
      <c r="B1848" t="s">
        <v>7505</v>
      </c>
      <c r="C1848" t="s">
        <v>10306</v>
      </c>
      <c r="D1848">
        <v>330057654</v>
      </c>
      <c r="E1848">
        <v>310024732</v>
      </c>
      <c r="F1848" t="s">
        <v>7207</v>
      </c>
      <c r="G1848" t="s">
        <v>6599</v>
      </c>
      <c r="H1848" t="s">
        <v>6639</v>
      </c>
      <c r="I1848" t="s">
        <v>6408</v>
      </c>
    </row>
    <row r="1849" spans="1:9">
      <c r="A1849" t="s">
        <v>6643</v>
      </c>
      <c r="B1849" t="s">
        <v>7366</v>
      </c>
      <c r="C1849" t="s">
        <v>10307</v>
      </c>
      <c r="D1849">
        <v>170780621</v>
      </c>
      <c r="E1849">
        <v>170000285</v>
      </c>
      <c r="F1849" t="s">
        <v>7207</v>
      </c>
      <c r="G1849" t="s">
        <v>6715</v>
      </c>
      <c r="H1849" t="s">
        <v>6639</v>
      </c>
      <c r="I1849" t="s">
        <v>6408</v>
      </c>
    </row>
    <row r="1850" spans="1:9">
      <c r="A1850" t="s">
        <v>6643</v>
      </c>
      <c r="B1850" t="s">
        <v>4579</v>
      </c>
      <c r="C1850" t="s">
        <v>10308</v>
      </c>
      <c r="D1850">
        <v>170780563</v>
      </c>
      <c r="E1850">
        <v>170000251</v>
      </c>
      <c r="F1850" t="s">
        <v>7207</v>
      </c>
      <c r="G1850" t="s">
        <v>6715</v>
      </c>
      <c r="H1850" t="s">
        <v>6639</v>
      </c>
      <c r="I1850" t="s">
        <v>6408</v>
      </c>
    </row>
    <row r="1851" spans="1:9">
      <c r="A1851" t="s">
        <v>6643</v>
      </c>
      <c r="B1851" t="s">
        <v>3241</v>
      </c>
      <c r="C1851" t="s">
        <v>10309</v>
      </c>
      <c r="D1851">
        <v>640018255</v>
      </c>
      <c r="E1851">
        <v>640007019</v>
      </c>
      <c r="F1851" t="s">
        <v>7207</v>
      </c>
      <c r="G1851" t="s">
        <v>6627</v>
      </c>
      <c r="H1851" t="s">
        <v>6639</v>
      </c>
      <c r="I1851" t="s">
        <v>6408</v>
      </c>
    </row>
    <row r="1852" spans="1:9">
      <c r="A1852" t="s">
        <v>6643</v>
      </c>
      <c r="B1852" t="s">
        <v>5723</v>
      </c>
      <c r="C1852" t="s">
        <v>10310</v>
      </c>
      <c r="D1852">
        <v>640780334</v>
      </c>
      <c r="E1852">
        <v>640017893</v>
      </c>
      <c r="F1852" t="s">
        <v>7207</v>
      </c>
      <c r="G1852" t="s">
        <v>6599</v>
      </c>
      <c r="H1852" t="s">
        <v>6639</v>
      </c>
      <c r="I1852" t="s">
        <v>6408</v>
      </c>
    </row>
    <row r="1853" spans="1:9">
      <c r="A1853" t="s">
        <v>6643</v>
      </c>
      <c r="B1853" t="s">
        <v>7892</v>
      </c>
      <c r="C1853" t="s">
        <v>10311</v>
      </c>
      <c r="D1853">
        <v>640780623</v>
      </c>
      <c r="E1853">
        <v>640000287</v>
      </c>
      <c r="F1853" t="s">
        <v>7207</v>
      </c>
      <c r="G1853" t="s">
        <v>6599</v>
      </c>
      <c r="H1853" t="s">
        <v>6639</v>
      </c>
      <c r="I1853" t="s">
        <v>6408</v>
      </c>
    </row>
    <row r="1854" spans="1:9">
      <c r="A1854" t="s">
        <v>6643</v>
      </c>
      <c r="B1854" t="s">
        <v>4806</v>
      </c>
      <c r="C1854" t="s">
        <v>10312</v>
      </c>
      <c r="D1854">
        <v>230780082</v>
      </c>
      <c r="E1854">
        <v>750005068</v>
      </c>
      <c r="F1854" t="s">
        <v>7205</v>
      </c>
      <c r="G1854" t="s">
        <v>6599</v>
      </c>
      <c r="H1854" t="s">
        <v>8367</v>
      </c>
      <c r="I1854" t="s">
        <v>6408</v>
      </c>
    </row>
    <row r="1855" spans="1:9">
      <c r="A1855" t="s">
        <v>6643</v>
      </c>
      <c r="B1855" t="s">
        <v>7626</v>
      </c>
      <c r="C1855" t="s">
        <v>10313</v>
      </c>
      <c r="D1855">
        <v>400780102</v>
      </c>
      <c r="E1855">
        <v>400000055</v>
      </c>
      <c r="F1855" t="s">
        <v>7207</v>
      </c>
      <c r="G1855" t="s">
        <v>6599</v>
      </c>
      <c r="H1855" t="s">
        <v>6639</v>
      </c>
      <c r="I1855" t="s">
        <v>6408</v>
      </c>
    </row>
    <row r="1856" spans="1:9">
      <c r="A1856" t="s">
        <v>6643</v>
      </c>
      <c r="B1856" t="s">
        <v>7529</v>
      </c>
      <c r="C1856" t="s">
        <v>10314</v>
      </c>
      <c r="D1856">
        <v>330782582</v>
      </c>
      <c r="E1856">
        <v>330000928</v>
      </c>
      <c r="F1856" t="s">
        <v>7207</v>
      </c>
      <c r="G1856" t="s">
        <v>6715</v>
      </c>
      <c r="H1856" t="s">
        <v>6639</v>
      </c>
      <c r="I1856" t="s">
        <v>6408</v>
      </c>
    </row>
    <row r="1857" spans="1:9">
      <c r="A1857" t="s">
        <v>6643</v>
      </c>
      <c r="B1857" t="s">
        <v>5372</v>
      </c>
      <c r="C1857" t="s">
        <v>10315</v>
      </c>
      <c r="D1857">
        <v>400780888</v>
      </c>
      <c r="E1857">
        <v>400000535</v>
      </c>
      <c r="F1857" t="s">
        <v>7205</v>
      </c>
      <c r="G1857" t="s">
        <v>6627</v>
      </c>
      <c r="H1857" t="s">
        <v>8369</v>
      </c>
      <c r="I1857" t="s">
        <v>6408</v>
      </c>
    </row>
    <row r="1858" spans="1:9">
      <c r="A1858" t="s">
        <v>6643</v>
      </c>
      <c r="B1858" t="s">
        <v>7508</v>
      </c>
      <c r="C1858" t="s">
        <v>10316</v>
      </c>
      <c r="D1858">
        <v>330780040</v>
      </c>
      <c r="E1858">
        <v>330000027</v>
      </c>
      <c r="F1858" t="s">
        <v>7207</v>
      </c>
      <c r="G1858" t="s">
        <v>6652</v>
      </c>
      <c r="H1858" t="s">
        <v>6639</v>
      </c>
      <c r="I1858" t="s">
        <v>6408</v>
      </c>
    </row>
    <row r="1859" spans="1:9">
      <c r="A1859" t="s">
        <v>6643</v>
      </c>
      <c r="B1859" t="s">
        <v>7512</v>
      </c>
      <c r="C1859" t="s">
        <v>10317</v>
      </c>
      <c r="D1859">
        <v>330780263</v>
      </c>
      <c r="E1859">
        <v>330000134</v>
      </c>
      <c r="F1859" t="s">
        <v>7207</v>
      </c>
      <c r="G1859" t="s">
        <v>6655</v>
      </c>
      <c r="H1859" t="s">
        <v>6639</v>
      </c>
      <c r="I1859" t="s">
        <v>6408</v>
      </c>
    </row>
    <row r="1860" spans="1:9">
      <c r="A1860" t="s">
        <v>6643</v>
      </c>
      <c r="B1860" t="s">
        <v>7517</v>
      </c>
      <c r="C1860" t="s">
        <v>10318</v>
      </c>
      <c r="D1860">
        <v>330780354</v>
      </c>
      <c r="E1860">
        <v>330000225</v>
      </c>
      <c r="F1860" t="s">
        <v>7207</v>
      </c>
      <c r="G1860" t="s">
        <v>6760</v>
      </c>
      <c r="H1860" t="s">
        <v>6639</v>
      </c>
      <c r="I1860" t="s">
        <v>6408</v>
      </c>
    </row>
    <row r="1861" spans="1:9">
      <c r="A1861" t="s">
        <v>6643</v>
      </c>
      <c r="B1861" t="s">
        <v>7507</v>
      </c>
      <c r="C1861" t="s">
        <v>10319</v>
      </c>
      <c r="D1861">
        <v>330060658</v>
      </c>
      <c r="E1861">
        <v>330060641</v>
      </c>
      <c r="F1861" t="s">
        <v>7207</v>
      </c>
      <c r="G1861" t="s">
        <v>6658</v>
      </c>
      <c r="H1861" t="s">
        <v>6639</v>
      </c>
      <c r="I1861" t="s">
        <v>6408</v>
      </c>
    </row>
    <row r="1862" spans="1:9">
      <c r="A1862" t="s">
        <v>6643</v>
      </c>
      <c r="B1862" t="s">
        <v>7503</v>
      </c>
      <c r="C1862" t="s">
        <v>10320</v>
      </c>
      <c r="D1862">
        <v>330000332</v>
      </c>
      <c r="E1862">
        <v>330780545</v>
      </c>
      <c r="F1862" t="s">
        <v>7207</v>
      </c>
      <c r="G1862" t="s">
        <v>6648</v>
      </c>
      <c r="H1862" t="s">
        <v>8369</v>
      </c>
      <c r="I1862" t="s">
        <v>6408</v>
      </c>
    </row>
    <row r="1863" spans="1:9">
      <c r="A1863" t="s">
        <v>6643</v>
      </c>
      <c r="B1863" t="s">
        <v>7901</v>
      </c>
      <c r="C1863" t="s">
        <v>10321</v>
      </c>
      <c r="D1863">
        <v>640789624</v>
      </c>
      <c r="E1863">
        <v>640016614</v>
      </c>
      <c r="F1863" t="s">
        <v>7205</v>
      </c>
      <c r="G1863" t="s">
        <v>6599</v>
      </c>
      <c r="H1863" t="s">
        <v>8367</v>
      </c>
      <c r="I1863" t="s">
        <v>6408</v>
      </c>
    </row>
    <row r="1864" spans="1:9">
      <c r="A1864" t="s">
        <v>6643</v>
      </c>
      <c r="B1864" t="s">
        <v>7883</v>
      </c>
      <c r="C1864" t="s">
        <v>10322</v>
      </c>
      <c r="D1864">
        <v>640005591</v>
      </c>
      <c r="E1864">
        <v>920030269</v>
      </c>
      <c r="F1864" t="s">
        <v>7207</v>
      </c>
      <c r="G1864" t="s">
        <v>6627</v>
      </c>
      <c r="H1864" t="s">
        <v>6639</v>
      </c>
      <c r="I1864" t="s">
        <v>6408</v>
      </c>
    </row>
    <row r="1865" spans="1:9">
      <c r="A1865" t="s">
        <v>6643</v>
      </c>
      <c r="B1865" t="s">
        <v>5616</v>
      </c>
      <c r="C1865" t="s">
        <v>10323</v>
      </c>
      <c r="D1865">
        <v>240000273</v>
      </c>
      <c r="E1865">
        <v>920030269</v>
      </c>
      <c r="F1865" t="s">
        <v>7207</v>
      </c>
      <c r="G1865" t="s">
        <v>6627</v>
      </c>
      <c r="H1865" t="s">
        <v>6639</v>
      </c>
      <c r="I1865" t="s">
        <v>6408</v>
      </c>
    </row>
    <row r="1866" spans="1:9">
      <c r="A1866" t="s">
        <v>6643</v>
      </c>
      <c r="B1866" t="s">
        <v>5220</v>
      </c>
      <c r="C1866" t="s">
        <v>10324</v>
      </c>
      <c r="D1866">
        <v>240011668</v>
      </c>
      <c r="E1866">
        <v>240000612</v>
      </c>
      <c r="F1866" t="s">
        <v>7207</v>
      </c>
      <c r="G1866" t="s">
        <v>6627</v>
      </c>
      <c r="H1866" t="s">
        <v>8368</v>
      </c>
      <c r="I1866" t="s">
        <v>6408</v>
      </c>
    </row>
    <row r="1867" spans="1:9">
      <c r="A1867" t="s">
        <v>6643</v>
      </c>
      <c r="B1867" t="s">
        <v>7628</v>
      </c>
      <c r="C1867" t="s">
        <v>10325</v>
      </c>
      <c r="D1867">
        <v>400780425</v>
      </c>
      <c r="E1867">
        <v>400000246</v>
      </c>
      <c r="F1867" t="s">
        <v>7207</v>
      </c>
      <c r="G1867" t="s">
        <v>6627</v>
      </c>
      <c r="H1867" t="s">
        <v>6639</v>
      </c>
      <c r="I1867" t="s">
        <v>6408</v>
      </c>
    </row>
    <row r="1868" spans="1:9">
      <c r="A1868" t="s">
        <v>6643</v>
      </c>
      <c r="B1868" t="s">
        <v>7361</v>
      </c>
      <c r="C1868" t="s">
        <v>10326</v>
      </c>
      <c r="D1868">
        <v>160012209</v>
      </c>
      <c r="E1868">
        <v>160012191</v>
      </c>
      <c r="F1868" t="s">
        <v>7207</v>
      </c>
      <c r="G1868" t="s">
        <v>6599</v>
      </c>
      <c r="H1868" t="s">
        <v>6639</v>
      </c>
      <c r="I1868" t="s">
        <v>6408</v>
      </c>
    </row>
    <row r="1869" spans="1:9">
      <c r="A1869" t="s">
        <v>6643</v>
      </c>
      <c r="B1869" t="s">
        <v>7359</v>
      </c>
      <c r="C1869" t="s">
        <v>10327</v>
      </c>
      <c r="D1869">
        <v>160008231</v>
      </c>
      <c r="E1869">
        <v>160001038</v>
      </c>
      <c r="F1869" t="s">
        <v>7207</v>
      </c>
      <c r="G1869" t="s">
        <v>6599</v>
      </c>
      <c r="H1869" t="s">
        <v>6639</v>
      </c>
      <c r="I1869" t="s">
        <v>6408</v>
      </c>
    </row>
    <row r="1870" spans="1:9">
      <c r="A1870" t="s">
        <v>6643</v>
      </c>
      <c r="B1870" t="s">
        <v>7528</v>
      </c>
      <c r="C1870" t="s">
        <v>10328</v>
      </c>
      <c r="D1870">
        <v>330781402</v>
      </c>
      <c r="E1870">
        <v>330000670</v>
      </c>
      <c r="F1870" t="s">
        <v>7207</v>
      </c>
      <c r="G1870" t="s">
        <v>6715</v>
      </c>
      <c r="H1870" t="s">
        <v>6639</v>
      </c>
      <c r="I1870" t="s">
        <v>6408</v>
      </c>
    </row>
    <row r="1871" spans="1:9">
      <c r="A1871" t="s">
        <v>6643</v>
      </c>
      <c r="B1871" t="s">
        <v>7630</v>
      </c>
      <c r="C1871" t="s">
        <v>10329</v>
      </c>
      <c r="D1871">
        <v>400780482</v>
      </c>
      <c r="E1871">
        <v>310021068</v>
      </c>
      <c r="F1871" t="s">
        <v>7207</v>
      </c>
      <c r="G1871" t="s">
        <v>6599</v>
      </c>
      <c r="H1871" t="s">
        <v>6639</v>
      </c>
      <c r="I1871" t="s">
        <v>6408</v>
      </c>
    </row>
    <row r="1872" spans="1:9">
      <c r="A1872" t="s">
        <v>6643</v>
      </c>
      <c r="B1872" t="s">
        <v>7691</v>
      </c>
      <c r="C1872" t="s">
        <v>10330</v>
      </c>
      <c r="D1872">
        <v>470009358</v>
      </c>
      <c r="E1872">
        <v>470009309</v>
      </c>
      <c r="F1872" t="s">
        <v>7205</v>
      </c>
      <c r="G1872" t="s">
        <v>6599</v>
      </c>
      <c r="H1872" t="s">
        <v>8368</v>
      </c>
      <c r="I1872" t="s">
        <v>6408</v>
      </c>
    </row>
    <row r="1873" spans="1:9">
      <c r="A1873" t="s">
        <v>6643</v>
      </c>
      <c r="B1873" t="s">
        <v>7625</v>
      </c>
      <c r="C1873" t="s">
        <v>10331</v>
      </c>
      <c r="D1873">
        <v>400015103</v>
      </c>
      <c r="E1873">
        <v>400015095</v>
      </c>
      <c r="F1873" t="s">
        <v>7207</v>
      </c>
      <c r="G1873" t="s">
        <v>6715</v>
      </c>
      <c r="H1873" t="s">
        <v>6639</v>
      </c>
      <c r="I1873" t="s">
        <v>6408</v>
      </c>
    </row>
    <row r="1874" spans="1:9">
      <c r="A1874" t="s">
        <v>6643</v>
      </c>
      <c r="B1874" t="s">
        <v>7510</v>
      </c>
      <c r="C1874" t="s">
        <v>10332</v>
      </c>
      <c r="D1874">
        <v>330780115</v>
      </c>
      <c r="E1874">
        <v>330000076</v>
      </c>
      <c r="F1874" t="s">
        <v>7207</v>
      </c>
      <c r="G1874" t="s">
        <v>6715</v>
      </c>
      <c r="H1874" t="s">
        <v>6639</v>
      </c>
      <c r="I1874" t="s">
        <v>6408</v>
      </c>
    </row>
    <row r="1875" spans="1:9">
      <c r="A1875" t="s">
        <v>6643</v>
      </c>
      <c r="B1875" t="s">
        <v>5614</v>
      </c>
      <c r="C1875" t="s">
        <v>10333</v>
      </c>
      <c r="D1875">
        <v>170803431</v>
      </c>
      <c r="E1875">
        <v>920030269</v>
      </c>
      <c r="F1875" t="s">
        <v>7207</v>
      </c>
      <c r="G1875" t="s">
        <v>6627</v>
      </c>
      <c r="H1875" t="s">
        <v>6639</v>
      </c>
      <c r="I1875" t="s">
        <v>6408</v>
      </c>
    </row>
    <row r="1876" spans="1:9">
      <c r="A1876" t="s">
        <v>6643</v>
      </c>
      <c r="B1876" t="s">
        <v>7890</v>
      </c>
      <c r="C1876" t="s">
        <v>10334</v>
      </c>
      <c r="D1876">
        <v>640780490</v>
      </c>
      <c r="E1876">
        <v>640000212</v>
      </c>
      <c r="F1876" t="s">
        <v>7207</v>
      </c>
      <c r="G1876" t="s">
        <v>6658</v>
      </c>
      <c r="H1876" t="s">
        <v>6639</v>
      </c>
      <c r="I1876" t="s">
        <v>6408</v>
      </c>
    </row>
    <row r="1877" spans="1:9">
      <c r="A1877" t="s">
        <v>6643</v>
      </c>
      <c r="B1877" t="s">
        <v>7902</v>
      </c>
      <c r="C1877" t="s">
        <v>10335</v>
      </c>
      <c r="D1877">
        <v>640789699</v>
      </c>
      <c r="E1877">
        <v>640003570</v>
      </c>
      <c r="F1877" t="s">
        <v>7205</v>
      </c>
      <c r="G1877" t="s">
        <v>6627</v>
      </c>
      <c r="H1877" t="s">
        <v>8369</v>
      </c>
      <c r="I1877" t="s">
        <v>6408</v>
      </c>
    </row>
    <row r="1878" spans="1:9">
      <c r="A1878" t="s">
        <v>6643</v>
      </c>
      <c r="B1878" t="s">
        <v>8066</v>
      </c>
      <c r="C1878" t="s">
        <v>10336</v>
      </c>
      <c r="D1878">
        <v>860008929</v>
      </c>
      <c r="E1878">
        <v>860008879</v>
      </c>
      <c r="F1878" t="s">
        <v>7207</v>
      </c>
      <c r="G1878" t="s">
        <v>6599</v>
      </c>
      <c r="H1878" t="s">
        <v>8368</v>
      </c>
      <c r="I1878" t="s">
        <v>6408</v>
      </c>
    </row>
    <row r="1879" spans="1:9">
      <c r="A1879" t="s">
        <v>6643</v>
      </c>
      <c r="B1879" t="s">
        <v>5753</v>
      </c>
      <c r="C1879" t="s">
        <v>10337</v>
      </c>
      <c r="D1879">
        <v>640780268</v>
      </c>
      <c r="E1879">
        <v>640000113</v>
      </c>
      <c r="F1879" t="s">
        <v>7207</v>
      </c>
      <c r="G1879" t="s">
        <v>6658</v>
      </c>
      <c r="H1879" t="s">
        <v>6639</v>
      </c>
      <c r="I1879" t="s">
        <v>6408</v>
      </c>
    </row>
    <row r="1880" spans="1:9">
      <c r="A1880" t="s">
        <v>6643</v>
      </c>
      <c r="B1880" t="s">
        <v>7372</v>
      </c>
      <c r="C1880" t="s">
        <v>10338</v>
      </c>
      <c r="D1880" t="s">
        <v>6598</v>
      </c>
      <c r="E1880">
        <v>190000117</v>
      </c>
      <c r="F1880" t="s">
        <v>7205</v>
      </c>
      <c r="G1880" t="s">
        <v>6599</v>
      </c>
      <c r="H1880" t="s">
        <v>8367</v>
      </c>
      <c r="I1880" t="s">
        <v>6408</v>
      </c>
    </row>
    <row r="1881" spans="1:9">
      <c r="A1881" t="s">
        <v>6643</v>
      </c>
      <c r="B1881" t="s">
        <v>7532</v>
      </c>
      <c r="C1881" t="s">
        <v>10339</v>
      </c>
      <c r="D1881">
        <v>330802778</v>
      </c>
      <c r="E1881">
        <v>310020383</v>
      </c>
      <c r="F1881" t="s">
        <v>7207</v>
      </c>
      <c r="G1881" t="s">
        <v>6599</v>
      </c>
      <c r="H1881" t="s">
        <v>6639</v>
      </c>
      <c r="I1881" t="s">
        <v>6408</v>
      </c>
    </row>
    <row r="1882" spans="1:9">
      <c r="A1882" t="s">
        <v>6643</v>
      </c>
      <c r="B1882" t="s">
        <v>7900</v>
      </c>
      <c r="C1882" t="s">
        <v>10340</v>
      </c>
      <c r="D1882">
        <v>640789426</v>
      </c>
      <c r="E1882">
        <v>640003497</v>
      </c>
      <c r="F1882" t="s">
        <v>7207</v>
      </c>
      <c r="G1882" t="s">
        <v>6599</v>
      </c>
      <c r="H1882" t="s">
        <v>6639</v>
      </c>
      <c r="I1882" t="s">
        <v>6408</v>
      </c>
    </row>
    <row r="1883" spans="1:9">
      <c r="A1883" t="s">
        <v>6643</v>
      </c>
      <c r="B1883" t="s">
        <v>7692</v>
      </c>
      <c r="C1883" t="s">
        <v>10341</v>
      </c>
      <c r="D1883">
        <v>470010364</v>
      </c>
      <c r="E1883">
        <v>470010356</v>
      </c>
      <c r="F1883" t="s">
        <v>7207</v>
      </c>
      <c r="G1883" t="s">
        <v>6599</v>
      </c>
      <c r="H1883" t="s">
        <v>6639</v>
      </c>
      <c r="I1883" t="s">
        <v>6408</v>
      </c>
    </row>
    <row r="1884" spans="1:9">
      <c r="A1884" t="s">
        <v>6643</v>
      </c>
      <c r="B1884" t="s">
        <v>7400</v>
      </c>
      <c r="C1884" t="s">
        <v>10342</v>
      </c>
      <c r="D1884" t="s">
        <v>6598</v>
      </c>
      <c r="E1884">
        <v>240013417</v>
      </c>
      <c r="F1884" t="s">
        <v>7207</v>
      </c>
      <c r="G1884" t="s">
        <v>6958</v>
      </c>
      <c r="H1884" t="s">
        <v>6639</v>
      </c>
      <c r="I1884" t="s">
        <v>6408</v>
      </c>
    </row>
    <row r="1885" spans="1:9">
      <c r="A1885" t="s">
        <v>6643</v>
      </c>
      <c r="B1885" t="s">
        <v>8193</v>
      </c>
      <c r="C1885" t="s">
        <v>10343</v>
      </c>
      <c r="D1885" t="s">
        <v>6598</v>
      </c>
      <c r="E1885">
        <v>860000348</v>
      </c>
      <c r="F1885" t="s">
        <v>7205</v>
      </c>
      <c r="G1885" t="s">
        <v>6670</v>
      </c>
      <c r="H1885" t="s">
        <v>8367</v>
      </c>
      <c r="I1885" t="s">
        <v>6408</v>
      </c>
    </row>
    <row r="1886" spans="1:9">
      <c r="A1886" t="s">
        <v>6643</v>
      </c>
      <c r="B1886" t="s">
        <v>7622</v>
      </c>
      <c r="C1886" t="s">
        <v>10344</v>
      </c>
      <c r="D1886">
        <v>400000261</v>
      </c>
      <c r="E1886">
        <v>400780458</v>
      </c>
      <c r="F1886" t="s">
        <v>7205</v>
      </c>
      <c r="G1886" t="s">
        <v>6627</v>
      </c>
      <c r="H1886" t="s">
        <v>8367</v>
      </c>
      <c r="I1886" t="s">
        <v>6408</v>
      </c>
    </row>
    <row r="1887" spans="1:9">
      <c r="A1887" t="s">
        <v>6643</v>
      </c>
      <c r="B1887" t="s">
        <v>7623</v>
      </c>
      <c r="C1887" t="s">
        <v>10345</v>
      </c>
      <c r="D1887">
        <v>400008199</v>
      </c>
      <c r="E1887">
        <v>400008108</v>
      </c>
      <c r="F1887" t="s">
        <v>7205</v>
      </c>
      <c r="G1887" t="s">
        <v>6599</v>
      </c>
      <c r="H1887" t="s">
        <v>8369</v>
      </c>
      <c r="I1887" t="s">
        <v>6408</v>
      </c>
    </row>
    <row r="1888" spans="1:9">
      <c r="A1888" t="s">
        <v>6643</v>
      </c>
      <c r="B1888" t="s">
        <v>8132</v>
      </c>
      <c r="C1888" t="s">
        <v>10346</v>
      </c>
      <c r="D1888">
        <v>790000269</v>
      </c>
      <c r="E1888">
        <v>870015336</v>
      </c>
      <c r="F1888" t="s">
        <v>7207</v>
      </c>
      <c r="G1888" t="s">
        <v>6599</v>
      </c>
      <c r="H1888" t="s">
        <v>10289</v>
      </c>
      <c r="I1888" t="s">
        <v>6408</v>
      </c>
    </row>
    <row r="1889" spans="1:9">
      <c r="A1889" t="s">
        <v>6643</v>
      </c>
      <c r="B1889" t="s">
        <v>7502</v>
      </c>
      <c r="C1889" t="s">
        <v>10347</v>
      </c>
      <c r="D1889">
        <v>330000217</v>
      </c>
      <c r="E1889">
        <v>330780347</v>
      </c>
      <c r="F1889" t="s">
        <v>7205</v>
      </c>
      <c r="G1889" t="s">
        <v>6599</v>
      </c>
      <c r="H1889" t="s">
        <v>8367</v>
      </c>
      <c r="I1889" t="s">
        <v>6408</v>
      </c>
    </row>
    <row r="1890" spans="1:9">
      <c r="A1890" t="s">
        <v>6643</v>
      </c>
      <c r="B1890" t="s">
        <v>377</v>
      </c>
      <c r="C1890" t="s">
        <v>10348</v>
      </c>
      <c r="D1890">
        <v>640013298</v>
      </c>
      <c r="E1890">
        <v>640011508</v>
      </c>
      <c r="F1890" t="s">
        <v>7205</v>
      </c>
      <c r="G1890" t="s">
        <v>6627</v>
      </c>
      <c r="H1890" t="s">
        <v>8369</v>
      </c>
      <c r="I1890" t="s">
        <v>6408</v>
      </c>
    </row>
    <row r="1891" spans="1:9">
      <c r="A1891" t="s">
        <v>6643</v>
      </c>
      <c r="B1891" t="s">
        <v>7897</v>
      </c>
      <c r="C1891" t="s">
        <v>10349</v>
      </c>
      <c r="D1891">
        <v>640780748</v>
      </c>
      <c r="E1891">
        <v>640000360</v>
      </c>
      <c r="F1891" t="s">
        <v>7207</v>
      </c>
      <c r="G1891" t="s">
        <v>6715</v>
      </c>
      <c r="H1891" t="s">
        <v>9536</v>
      </c>
      <c r="I1891" t="s">
        <v>6408</v>
      </c>
    </row>
    <row r="1892" spans="1:9">
      <c r="A1892" t="s">
        <v>6643</v>
      </c>
      <c r="B1892" t="s">
        <v>8197</v>
      </c>
      <c r="C1892" t="s">
        <v>10350</v>
      </c>
      <c r="D1892">
        <v>860790419</v>
      </c>
      <c r="E1892">
        <v>860003110</v>
      </c>
      <c r="F1892" t="s">
        <v>7207</v>
      </c>
      <c r="G1892" t="s">
        <v>6599</v>
      </c>
      <c r="H1892" t="s">
        <v>6639</v>
      </c>
      <c r="I1892" t="s">
        <v>6408</v>
      </c>
    </row>
    <row r="1893" spans="1:9">
      <c r="A1893" t="s">
        <v>6643</v>
      </c>
      <c r="B1893" t="s">
        <v>8196</v>
      </c>
      <c r="C1893" t="s">
        <v>10351</v>
      </c>
      <c r="D1893">
        <v>860780568</v>
      </c>
      <c r="E1893">
        <v>860000140</v>
      </c>
      <c r="F1893" t="s">
        <v>7207</v>
      </c>
      <c r="G1893" t="s">
        <v>6715</v>
      </c>
      <c r="H1893" t="s">
        <v>6639</v>
      </c>
      <c r="I1893" t="s">
        <v>6408</v>
      </c>
    </row>
    <row r="1894" spans="1:9">
      <c r="A1894" t="s">
        <v>6643</v>
      </c>
      <c r="B1894" t="s">
        <v>8194</v>
      </c>
      <c r="C1894" t="s">
        <v>10352</v>
      </c>
      <c r="D1894">
        <v>860010321</v>
      </c>
      <c r="E1894">
        <v>860010313</v>
      </c>
      <c r="F1894" t="s">
        <v>7207</v>
      </c>
      <c r="G1894" t="s">
        <v>6715</v>
      </c>
      <c r="H1894" t="s">
        <v>6639</v>
      </c>
      <c r="I1894" t="s">
        <v>6408</v>
      </c>
    </row>
    <row r="1895" spans="1:9">
      <c r="A1895" t="s">
        <v>6643</v>
      </c>
      <c r="B1895" t="s">
        <v>7360</v>
      </c>
      <c r="C1895" t="s">
        <v>10353</v>
      </c>
      <c r="D1895">
        <v>160009080</v>
      </c>
      <c r="E1895">
        <v>160001574</v>
      </c>
      <c r="F1895" t="s">
        <v>7207</v>
      </c>
      <c r="G1895" t="s">
        <v>6627</v>
      </c>
      <c r="H1895" t="s">
        <v>8367</v>
      </c>
      <c r="I1895" t="s">
        <v>6408</v>
      </c>
    </row>
    <row r="1896" spans="1:9">
      <c r="A1896" t="s">
        <v>6643</v>
      </c>
      <c r="B1896" t="s">
        <v>7398</v>
      </c>
      <c r="C1896" t="s">
        <v>10354</v>
      </c>
      <c r="D1896">
        <v>240002402</v>
      </c>
      <c r="E1896">
        <v>240003251</v>
      </c>
      <c r="F1896" t="s">
        <v>7207</v>
      </c>
      <c r="G1896" t="s">
        <v>6958</v>
      </c>
      <c r="H1896" t="s">
        <v>6639</v>
      </c>
      <c r="I1896" t="s">
        <v>6408</v>
      </c>
    </row>
    <row r="1897" spans="1:9">
      <c r="A1897" t="s">
        <v>6643</v>
      </c>
      <c r="B1897" t="s">
        <v>7399</v>
      </c>
      <c r="C1897" t="s">
        <v>10355</v>
      </c>
      <c r="D1897">
        <v>240008318</v>
      </c>
      <c r="E1897">
        <v>240002428</v>
      </c>
      <c r="F1897" t="s">
        <v>7207</v>
      </c>
      <c r="G1897" t="s">
        <v>6958</v>
      </c>
      <c r="H1897" t="s">
        <v>6639</v>
      </c>
      <c r="I1897" t="s">
        <v>6408</v>
      </c>
    </row>
    <row r="1898" spans="1:9">
      <c r="A1898" t="s">
        <v>6643</v>
      </c>
      <c r="B1898" t="s">
        <v>7882</v>
      </c>
      <c r="C1898" t="s">
        <v>10356</v>
      </c>
      <c r="D1898">
        <v>640780581</v>
      </c>
      <c r="E1898">
        <v>640000253</v>
      </c>
      <c r="F1898" t="s">
        <v>7207</v>
      </c>
      <c r="G1898" t="s">
        <v>7086</v>
      </c>
      <c r="H1898" t="s">
        <v>6639</v>
      </c>
      <c r="I1898" t="s">
        <v>6408</v>
      </c>
    </row>
    <row r="1899" spans="1:9">
      <c r="A1899" t="s">
        <v>6643</v>
      </c>
      <c r="B1899" t="s">
        <v>7511</v>
      </c>
      <c r="C1899" t="s">
        <v>10357</v>
      </c>
      <c r="D1899">
        <v>330780206</v>
      </c>
      <c r="E1899">
        <v>330000126</v>
      </c>
      <c r="F1899" t="s">
        <v>7207</v>
      </c>
      <c r="G1899" t="s">
        <v>6715</v>
      </c>
      <c r="H1899" t="s">
        <v>6639</v>
      </c>
      <c r="I1899" t="s">
        <v>6408</v>
      </c>
    </row>
    <row r="1900" spans="1:9">
      <c r="A1900" t="s">
        <v>6643</v>
      </c>
      <c r="B1900" t="s">
        <v>7886</v>
      </c>
      <c r="C1900" t="s">
        <v>10358</v>
      </c>
      <c r="D1900">
        <v>640018206</v>
      </c>
      <c r="E1900">
        <v>640012209</v>
      </c>
      <c r="F1900" t="s">
        <v>7207</v>
      </c>
      <c r="G1900" t="s">
        <v>6658</v>
      </c>
      <c r="H1900" t="s">
        <v>6639</v>
      </c>
      <c r="I1900" t="s">
        <v>6408</v>
      </c>
    </row>
    <row r="1901" spans="1:9">
      <c r="A1901" t="s">
        <v>6643</v>
      </c>
      <c r="B1901" t="s">
        <v>5197</v>
      </c>
      <c r="C1901" t="s">
        <v>10359</v>
      </c>
      <c r="D1901">
        <v>400780342</v>
      </c>
      <c r="E1901">
        <v>400000196</v>
      </c>
      <c r="F1901" t="s">
        <v>7207</v>
      </c>
      <c r="G1901" t="s">
        <v>6658</v>
      </c>
      <c r="H1901" t="s">
        <v>6595</v>
      </c>
      <c r="I1901" t="s">
        <v>6408</v>
      </c>
    </row>
    <row r="1902" spans="1:9">
      <c r="A1902" t="s">
        <v>6643</v>
      </c>
      <c r="B1902" t="s">
        <v>4843</v>
      </c>
      <c r="C1902" t="s">
        <v>10360</v>
      </c>
      <c r="D1902">
        <v>160002036</v>
      </c>
      <c r="E1902">
        <v>160009908</v>
      </c>
      <c r="F1902" t="s">
        <v>7205</v>
      </c>
      <c r="G1902" t="s">
        <v>6599</v>
      </c>
      <c r="H1902" t="s">
        <v>8368</v>
      </c>
      <c r="I1902" t="s">
        <v>6408</v>
      </c>
    </row>
    <row r="1903" spans="1:9">
      <c r="A1903" t="s">
        <v>6643</v>
      </c>
      <c r="B1903" t="s">
        <v>10361</v>
      </c>
      <c r="C1903" t="s">
        <v>10362</v>
      </c>
      <c r="D1903">
        <v>240011668</v>
      </c>
      <c r="E1903">
        <v>240000612</v>
      </c>
      <c r="F1903" t="s">
        <v>7207</v>
      </c>
      <c r="G1903" t="s">
        <v>7086</v>
      </c>
      <c r="H1903" t="s">
        <v>8368</v>
      </c>
      <c r="I1903" t="s">
        <v>6408</v>
      </c>
    </row>
    <row r="1904" spans="1:9">
      <c r="A1904" t="s">
        <v>6643</v>
      </c>
      <c r="B1904" t="s">
        <v>5626</v>
      </c>
      <c r="C1904" t="s">
        <v>10363</v>
      </c>
      <c r="D1904">
        <v>330781626</v>
      </c>
      <c r="E1904">
        <v>920030269</v>
      </c>
      <c r="F1904" t="s">
        <v>7207</v>
      </c>
      <c r="G1904" t="s">
        <v>6627</v>
      </c>
      <c r="H1904" t="s">
        <v>6639</v>
      </c>
      <c r="I1904" t="s">
        <v>6408</v>
      </c>
    </row>
    <row r="1905" spans="1:9">
      <c r="A1905" t="s">
        <v>6643</v>
      </c>
      <c r="B1905" t="s">
        <v>7396</v>
      </c>
      <c r="C1905" t="s">
        <v>10364</v>
      </c>
      <c r="D1905">
        <v>240000208</v>
      </c>
      <c r="E1905">
        <v>240000612</v>
      </c>
      <c r="F1905" t="s">
        <v>7207</v>
      </c>
      <c r="G1905" t="s">
        <v>6715</v>
      </c>
      <c r="H1905" t="s">
        <v>6639</v>
      </c>
      <c r="I1905" t="s">
        <v>6408</v>
      </c>
    </row>
    <row r="1906" spans="1:9">
      <c r="A1906" t="s">
        <v>6643</v>
      </c>
      <c r="B1906" t="s">
        <v>6106</v>
      </c>
      <c r="C1906" t="s">
        <v>10365</v>
      </c>
      <c r="D1906">
        <v>790009948</v>
      </c>
      <c r="E1906">
        <v>790001242</v>
      </c>
      <c r="F1906" t="s">
        <v>7207</v>
      </c>
      <c r="G1906" t="s">
        <v>6715</v>
      </c>
      <c r="H1906" t="s">
        <v>6639</v>
      </c>
      <c r="I1906" t="s">
        <v>6408</v>
      </c>
    </row>
    <row r="1907" spans="1:9">
      <c r="A1907" t="s">
        <v>6643</v>
      </c>
      <c r="B1907" t="s">
        <v>7891</v>
      </c>
      <c r="C1907" t="s">
        <v>10366</v>
      </c>
      <c r="D1907">
        <v>640780557</v>
      </c>
      <c r="E1907">
        <v>640000238</v>
      </c>
      <c r="F1907" t="s">
        <v>7205</v>
      </c>
      <c r="G1907" t="s">
        <v>6599</v>
      </c>
      <c r="H1907" t="s">
        <v>6639</v>
      </c>
      <c r="I1907" t="s">
        <v>6408</v>
      </c>
    </row>
    <row r="1908" spans="1:9">
      <c r="A1908" t="s">
        <v>6643</v>
      </c>
      <c r="B1908" t="s">
        <v>377</v>
      </c>
      <c r="C1908" t="s">
        <v>10367</v>
      </c>
      <c r="D1908">
        <v>640013298</v>
      </c>
      <c r="E1908">
        <v>640011508</v>
      </c>
      <c r="F1908" t="s">
        <v>7205</v>
      </c>
      <c r="G1908" t="s">
        <v>7548</v>
      </c>
      <c r="H1908" t="s">
        <v>8369</v>
      </c>
      <c r="I1908" t="s">
        <v>6408</v>
      </c>
    </row>
    <row r="1909" spans="1:9">
      <c r="A1909" t="s">
        <v>6643</v>
      </c>
      <c r="B1909" t="s">
        <v>7899</v>
      </c>
      <c r="C1909" t="s">
        <v>10368</v>
      </c>
      <c r="D1909">
        <v>640781225</v>
      </c>
      <c r="E1909">
        <v>640000568</v>
      </c>
      <c r="F1909" t="s">
        <v>7207</v>
      </c>
      <c r="G1909" t="s">
        <v>6715</v>
      </c>
      <c r="H1909" t="s">
        <v>6639</v>
      </c>
      <c r="I1909" t="s">
        <v>6408</v>
      </c>
    </row>
    <row r="1910" spans="1:9">
      <c r="A1910" t="s">
        <v>6643</v>
      </c>
      <c r="B1910" t="s">
        <v>7362</v>
      </c>
      <c r="C1910" t="s">
        <v>10369</v>
      </c>
      <c r="D1910">
        <v>160013207</v>
      </c>
      <c r="E1910">
        <v>160001632</v>
      </c>
      <c r="F1910" t="s">
        <v>7207</v>
      </c>
      <c r="G1910" t="s">
        <v>6715</v>
      </c>
      <c r="H1910" t="s">
        <v>6639</v>
      </c>
      <c r="I1910" t="s">
        <v>6408</v>
      </c>
    </row>
    <row r="1911" spans="1:9">
      <c r="A1911" t="s">
        <v>6643</v>
      </c>
      <c r="B1911" t="s">
        <v>7629</v>
      </c>
      <c r="C1911" t="s">
        <v>10370</v>
      </c>
      <c r="D1911">
        <v>400780466</v>
      </c>
      <c r="E1911">
        <v>400000279</v>
      </c>
      <c r="F1911" t="s">
        <v>7207</v>
      </c>
      <c r="G1911" t="s">
        <v>6599</v>
      </c>
      <c r="H1911" t="s">
        <v>6639</v>
      </c>
      <c r="I1911" t="s">
        <v>6408</v>
      </c>
    </row>
    <row r="1912" spans="1:9">
      <c r="A1912" t="s">
        <v>6643</v>
      </c>
      <c r="B1912" t="s">
        <v>7889</v>
      </c>
      <c r="C1912" t="s">
        <v>10371</v>
      </c>
      <c r="D1912">
        <v>640780409</v>
      </c>
      <c r="E1912">
        <v>640000154</v>
      </c>
      <c r="F1912" t="s">
        <v>7207</v>
      </c>
      <c r="G1912" t="s">
        <v>6627</v>
      </c>
      <c r="H1912" t="s">
        <v>6639</v>
      </c>
      <c r="I1912" t="s">
        <v>6408</v>
      </c>
    </row>
    <row r="1913" spans="1:9">
      <c r="A1913" t="s">
        <v>6643</v>
      </c>
      <c r="B1913" t="s">
        <v>7518</v>
      </c>
      <c r="C1913" t="s">
        <v>10372</v>
      </c>
      <c r="D1913">
        <v>330780453</v>
      </c>
      <c r="E1913">
        <v>330000308</v>
      </c>
      <c r="F1913" t="s">
        <v>7207</v>
      </c>
      <c r="G1913" t="s">
        <v>6599</v>
      </c>
      <c r="H1913" t="s">
        <v>6595</v>
      </c>
      <c r="I1913" t="s">
        <v>6408</v>
      </c>
    </row>
    <row r="1914" spans="1:9">
      <c r="A1914" t="s">
        <v>6643</v>
      </c>
      <c r="B1914" t="s">
        <v>7521</v>
      </c>
      <c r="C1914" t="s">
        <v>10373</v>
      </c>
      <c r="D1914">
        <v>330780503</v>
      </c>
      <c r="E1914">
        <v>330000308</v>
      </c>
      <c r="F1914" t="s">
        <v>7207</v>
      </c>
      <c r="G1914" t="s">
        <v>6715</v>
      </c>
      <c r="H1914" t="s">
        <v>6595</v>
      </c>
      <c r="I1914" t="s">
        <v>6408</v>
      </c>
    </row>
    <row r="1915" spans="1:9">
      <c r="A1915" t="s">
        <v>6643</v>
      </c>
      <c r="B1915" t="s">
        <v>7509</v>
      </c>
      <c r="C1915" t="s">
        <v>10374</v>
      </c>
      <c r="D1915">
        <v>330780081</v>
      </c>
      <c r="E1915">
        <v>330000043</v>
      </c>
      <c r="F1915" t="s">
        <v>7207</v>
      </c>
      <c r="G1915" t="s">
        <v>6715</v>
      </c>
      <c r="H1915" t="s">
        <v>6639</v>
      </c>
      <c r="I1915" t="s">
        <v>6408</v>
      </c>
    </row>
    <row r="1916" spans="1:9">
      <c r="A1916" t="s">
        <v>6643</v>
      </c>
      <c r="B1916" t="s">
        <v>8134</v>
      </c>
      <c r="C1916" t="s">
        <v>10375</v>
      </c>
      <c r="D1916">
        <v>790008064</v>
      </c>
      <c r="E1916">
        <v>790002497</v>
      </c>
      <c r="F1916" t="s">
        <v>7205</v>
      </c>
      <c r="G1916" t="s">
        <v>6599</v>
      </c>
      <c r="H1916" t="s">
        <v>8367</v>
      </c>
      <c r="I1916" t="s">
        <v>6408</v>
      </c>
    </row>
    <row r="1917" spans="1:9">
      <c r="A1917" t="s">
        <v>6643</v>
      </c>
      <c r="B1917" t="s">
        <v>7690</v>
      </c>
      <c r="C1917" t="s">
        <v>10376</v>
      </c>
      <c r="D1917">
        <v>470000308</v>
      </c>
      <c r="E1917">
        <v>930019484</v>
      </c>
      <c r="F1917" t="s">
        <v>7205</v>
      </c>
      <c r="G1917" t="s">
        <v>6599</v>
      </c>
      <c r="H1917" t="s">
        <v>8367</v>
      </c>
      <c r="I1917" t="s">
        <v>6408</v>
      </c>
    </row>
    <row r="1918" spans="1:9">
      <c r="A1918" t="s">
        <v>6643</v>
      </c>
      <c r="B1918" t="s">
        <v>6209</v>
      </c>
      <c r="C1918" t="s">
        <v>10377</v>
      </c>
      <c r="D1918" t="s">
        <v>6598</v>
      </c>
      <c r="E1918">
        <v>330000779</v>
      </c>
      <c r="F1918" t="s">
        <v>7205</v>
      </c>
      <c r="G1918" t="s">
        <v>6599</v>
      </c>
      <c r="H1918" t="s">
        <v>8367</v>
      </c>
      <c r="I1918" t="s">
        <v>6408</v>
      </c>
    </row>
    <row r="1919" spans="1:9">
      <c r="A1919" t="s">
        <v>6643</v>
      </c>
      <c r="B1919" t="s">
        <v>7365</v>
      </c>
      <c r="C1919" t="s">
        <v>10378</v>
      </c>
      <c r="D1919">
        <v>170780100</v>
      </c>
      <c r="E1919">
        <v>310021357</v>
      </c>
      <c r="F1919" t="s">
        <v>7207</v>
      </c>
      <c r="G1919" t="s">
        <v>6599</v>
      </c>
      <c r="H1919" t="s">
        <v>6639</v>
      </c>
      <c r="I1919" t="s">
        <v>6408</v>
      </c>
    </row>
    <row r="1920" spans="1:9">
      <c r="A1920" t="s">
        <v>6643</v>
      </c>
      <c r="B1920" t="s">
        <v>7364</v>
      </c>
      <c r="C1920" t="s">
        <v>10379</v>
      </c>
      <c r="D1920">
        <v>170780068</v>
      </c>
      <c r="E1920">
        <v>170000046</v>
      </c>
      <c r="F1920" t="s">
        <v>7207</v>
      </c>
      <c r="G1920" t="s">
        <v>6599</v>
      </c>
      <c r="H1920" t="s">
        <v>6639</v>
      </c>
      <c r="I1920" t="s">
        <v>6408</v>
      </c>
    </row>
    <row r="1921" spans="1:9">
      <c r="A1921" t="s">
        <v>6643</v>
      </c>
      <c r="B1921" t="s">
        <v>8131</v>
      </c>
      <c r="C1921" t="s">
        <v>10380</v>
      </c>
      <c r="D1921">
        <v>790000186</v>
      </c>
      <c r="E1921">
        <v>790000178</v>
      </c>
      <c r="F1921" t="s">
        <v>7207</v>
      </c>
      <c r="G1921" t="s">
        <v>6599</v>
      </c>
      <c r="H1921" t="s">
        <v>6639</v>
      </c>
      <c r="I1921" t="s">
        <v>6408</v>
      </c>
    </row>
    <row r="1922" spans="1:9">
      <c r="A1922" t="s">
        <v>6643</v>
      </c>
      <c r="B1922" t="s">
        <v>8203</v>
      </c>
      <c r="C1922" t="s">
        <v>10381</v>
      </c>
      <c r="D1922">
        <v>870004231</v>
      </c>
      <c r="E1922">
        <v>870004074</v>
      </c>
      <c r="F1922" t="s">
        <v>7207</v>
      </c>
      <c r="G1922" t="s">
        <v>6599</v>
      </c>
      <c r="H1922" t="s">
        <v>8369</v>
      </c>
      <c r="I1922" t="s">
        <v>6408</v>
      </c>
    </row>
    <row r="1923" spans="1:9">
      <c r="A1923" t="s">
        <v>6643</v>
      </c>
      <c r="B1923" t="s">
        <v>8195</v>
      </c>
      <c r="C1923" t="s">
        <v>10382</v>
      </c>
      <c r="D1923">
        <v>860011410</v>
      </c>
      <c r="E1923">
        <v>860012913</v>
      </c>
      <c r="F1923" t="s">
        <v>7205</v>
      </c>
      <c r="G1923" t="s">
        <v>6599</v>
      </c>
      <c r="H1923" t="s">
        <v>8367</v>
      </c>
      <c r="I1923" t="s">
        <v>6408</v>
      </c>
    </row>
    <row r="1924" spans="1:9">
      <c r="A1924" t="s">
        <v>6643</v>
      </c>
      <c r="B1924" t="s">
        <v>4146</v>
      </c>
      <c r="C1924" t="s">
        <v>10383</v>
      </c>
      <c r="D1924">
        <v>230782617</v>
      </c>
      <c r="E1924">
        <v>920028560</v>
      </c>
      <c r="F1924" t="s">
        <v>7205</v>
      </c>
      <c r="G1924" t="s">
        <v>6599</v>
      </c>
      <c r="H1924" t="s">
        <v>8367</v>
      </c>
      <c r="I1924" t="s">
        <v>6408</v>
      </c>
    </row>
    <row r="1925" spans="1:9">
      <c r="A1925" t="s">
        <v>6643</v>
      </c>
      <c r="B1925" t="s">
        <v>7363</v>
      </c>
      <c r="C1925" t="s">
        <v>10384</v>
      </c>
      <c r="D1925">
        <v>170780043</v>
      </c>
      <c r="E1925">
        <v>750721334</v>
      </c>
      <c r="F1925" t="s">
        <v>7205</v>
      </c>
      <c r="G1925" t="s">
        <v>6627</v>
      </c>
      <c r="H1925" t="s">
        <v>8434</v>
      </c>
      <c r="I1925" t="s">
        <v>6408</v>
      </c>
    </row>
    <row r="1926" spans="1:9">
      <c r="A1926" t="s">
        <v>6643</v>
      </c>
      <c r="B1926" t="s">
        <v>7898</v>
      </c>
      <c r="C1926" t="s">
        <v>10385</v>
      </c>
      <c r="D1926">
        <v>640780904</v>
      </c>
      <c r="E1926">
        <v>750721334</v>
      </c>
      <c r="F1926" t="s">
        <v>7205</v>
      </c>
      <c r="G1926" t="s">
        <v>6627</v>
      </c>
      <c r="H1926" t="s">
        <v>8434</v>
      </c>
      <c r="I1926" t="s">
        <v>6408</v>
      </c>
    </row>
    <row r="1927" spans="1:9">
      <c r="A1927" t="s">
        <v>6643</v>
      </c>
      <c r="B1927" t="s">
        <v>7526</v>
      </c>
      <c r="C1927" t="s">
        <v>10386</v>
      </c>
      <c r="D1927">
        <v>330781170</v>
      </c>
      <c r="E1927">
        <v>330785072</v>
      </c>
      <c r="F1927" t="s">
        <v>7205</v>
      </c>
      <c r="G1927" t="s">
        <v>6627</v>
      </c>
      <c r="H1927" t="s">
        <v>8434</v>
      </c>
      <c r="I1927" t="s">
        <v>6408</v>
      </c>
    </row>
    <row r="1928" spans="1:9">
      <c r="A1928" t="s">
        <v>6643</v>
      </c>
      <c r="B1928" t="s">
        <v>7896</v>
      </c>
      <c r="C1928" t="s">
        <v>10387</v>
      </c>
      <c r="D1928">
        <v>640780714</v>
      </c>
      <c r="E1928">
        <v>690795331</v>
      </c>
      <c r="F1928" t="s">
        <v>7205</v>
      </c>
      <c r="G1928" t="s">
        <v>6627</v>
      </c>
      <c r="H1928" t="s">
        <v>8367</v>
      </c>
      <c r="I1928" t="s">
        <v>6408</v>
      </c>
    </row>
    <row r="1929" spans="1:9">
      <c r="A1929" t="s">
        <v>6643</v>
      </c>
      <c r="B1929" t="s">
        <v>7884</v>
      </c>
      <c r="C1929" t="s">
        <v>10388</v>
      </c>
      <c r="D1929">
        <v>640016580</v>
      </c>
      <c r="E1929">
        <v>640010658</v>
      </c>
      <c r="F1929" t="s">
        <v>7207</v>
      </c>
      <c r="G1929" t="s">
        <v>6658</v>
      </c>
      <c r="H1929" t="s">
        <v>6639</v>
      </c>
      <c r="I1929" t="s">
        <v>6408</v>
      </c>
    </row>
    <row r="1930" spans="1:9">
      <c r="A1930" t="s">
        <v>6643</v>
      </c>
      <c r="B1930" t="s">
        <v>7627</v>
      </c>
      <c r="C1930" t="s">
        <v>10389</v>
      </c>
      <c r="D1930">
        <v>400780367</v>
      </c>
      <c r="E1930">
        <v>750720575</v>
      </c>
      <c r="F1930" t="s">
        <v>7205</v>
      </c>
      <c r="G1930" t="s">
        <v>6627</v>
      </c>
      <c r="H1930" t="s">
        <v>8367</v>
      </c>
      <c r="I1930" t="s">
        <v>6408</v>
      </c>
    </row>
    <row r="1931" spans="1:9">
      <c r="A1931" t="s">
        <v>6643</v>
      </c>
      <c r="B1931" t="s">
        <v>7397</v>
      </c>
      <c r="C1931" t="s">
        <v>10390</v>
      </c>
      <c r="D1931">
        <v>240000661</v>
      </c>
      <c r="E1931">
        <v>240000281</v>
      </c>
      <c r="F1931" t="s">
        <v>7205</v>
      </c>
      <c r="G1931" t="s">
        <v>6670</v>
      </c>
      <c r="H1931" t="s">
        <v>8367</v>
      </c>
      <c r="I1931" t="s">
        <v>6408</v>
      </c>
    </row>
    <row r="1932" spans="1:9">
      <c r="A1932" t="s">
        <v>6643</v>
      </c>
      <c r="B1932" t="s">
        <v>7887</v>
      </c>
      <c r="C1932" t="s">
        <v>10391</v>
      </c>
      <c r="D1932">
        <v>640018818</v>
      </c>
      <c r="E1932">
        <v>920030269</v>
      </c>
      <c r="F1932" t="s">
        <v>7207</v>
      </c>
      <c r="G1932" t="s">
        <v>6627</v>
      </c>
      <c r="H1932" t="s">
        <v>6639</v>
      </c>
      <c r="I1932" t="s">
        <v>6408</v>
      </c>
    </row>
    <row r="1933" spans="1:9">
      <c r="A1933" t="s">
        <v>6643</v>
      </c>
      <c r="B1933" t="s">
        <v>8200</v>
      </c>
      <c r="C1933" t="s">
        <v>10392</v>
      </c>
      <c r="D1933">
        <v>870000221</v>
      </c>
      <c r="E1933">
        <v>870000973</v>
      </c>
      <c r="F1933" t="s">
        <v>7207</v>
      </c>
      <c r="G1933" t="s">
        <v>6599</v>
      </c>
      <c r="H1933" t="s">
        <v>6639</v>
      </c>
      <c r="I1933" t="s">
        <v>6408</v>
      </c>
    </row>
    <row r="1934" spans="1:9">
      <c r="A1934" t="s">
        <v>6643</v>
      </c>
      <c r="B1934" t="s">
        <v>7624</v>
      </c>
      <c r="C1934" t="s">
        <v>10393</v>
      </c>
      <c r="D1934">
        <v>400014072</v>
      </c>
      <c r="E1934">
        <v>400014064</v>
      </c>
      <c r="F1934" t="s">
        <v>7207</v>
      </c>
      <c r="G1934" t="s">
        <v>6599</v>
      </c>
      <c r="H1934" t="s">
        <v>6639</v>
      </c>
      <c r="I1934" t="s">
        <v>6408</v>
      </c>
    </row>
    <row r="1935" spans="1:9">
      <c r="A1935" t="s">
        <v>6643</v>
      </c>
      <c r="B1935" t="s">
        <v>5829</v>
      </c>
      <c r="C1935" t="s">
        <v>10394</v>
      </c>
      <c r="D1935">
        <v>400780375</v>
      </c>
      <c r="E1935">
        <v>400013801</v>
      </c>
      <c r="F1935" t="s">
        <v>7207</v>
      </c>
      <c r="G1935" t="s">
        <v>6599</v>
      </c>
      <c r="H1935" t="s">
        <v>6639</v>
      </c>
      <c r="I1935" t="s">
        <v>6408</v>
      </c>
    </row>
    <row r="1936" spans="1:9">
      <c r="A1936" t="s">
        <v>6643</v>
      </c>
      <c r="B1936" t="s">
        <v>7367</v>
      </c>
      <c r="C1936" t="s">
        <v>10395</v>
      </c>
      <c r="D1936">
        <v>170780647</v>
      </c>
      <c r="E1936">
        <v>170000301</v>
      </c>
      <c r="F1936" t="s">
        <v>7207</v>
      </c>
      <c r="G1936" t="s">
        <v>6715</v>
      </c>
      <c r="H1936" t="s">
        <v>6639</v>
      </c>
      <c r="I1936" t="s">
        <v>6408</v>
      </c>
    </row>
    <row r="1937" spans="1:9">
      <c r="A1937" t="s">
        <v>6643</v>
      </c>
      <c r="B1937" t="s">
        <v>7513</v>
      </c>
      <c r="C1937" t="s">
        <v>10396</v>
      </c>
      <c r="D1937">
        <v>330780271</v>
      </c>
      <c r="E1937">
        <v>330021429</v>
      </c>
      <c r="F1937" t="s">
        <v>7207</v>
      </c>
      <c r="G1937" t="s">
        <v>6715</v>
      </c>
      <c r="H1937" t="s">
        <v>6639</v>
      </c>
      <c r="I1937" t="s">
        <v>6408</v>
      </c>
    </row>
    <row r="1938" spans="1:9">
      <c r="A1938" t="s">
        <v>6643</v>
      </c>
      <c r="B1938" t="s">
        <v>4868</v>
      </c>
      <c r="C1938" t="s">
        <v>9070</v>
      </c>
      <c r="D1938" t="s">
        <v>6598</v>
      </c>
      <c r="E1938">
        <v>330000258</v>
      </c>
      <c r="F1938" t="s">
        <v>7207</v>
      </c>
      <c r="G1938" t="s">
        <v>6599</v>
      </c>
      <c r="H1938" t="s">
        <v>6639</v>
      </c>
      <c r="I1938" t="s">
        <v>6408</v>
      </c>
    </row>
    <row r="1939" spans="1:9">
      <c r="A1939" t="s">
        <v>6643</v>
      </c>
      <c r="B1939" t="s">
        <v>7368</v>
      </c>
      <c r="C1939" t="s">
        <v>10397</v>
      </c>
      <c r="D1939">
        <v>170780662</v>
      </c>
      <c r="E1939">
        <v>170024053</v>
      </c>
      <c r="F1939" t="s">
        <v>7207</v>
      </c>
      <c r="G1939" t="s">
        <v>6658</v>
      </c>
      <c r="H1939" t="s">
        <v>6639</v>
      </c>
      <c r="I1939" t="s">
        <v>6408</v>
      </c>
    </row>
    <row r="1940" spans="1:9">
      <c r="A1940" t="s">
        <v>6643</v>
      </c>
      <c r="B1940" t="s">
        <v>7894</v>
      </c>
      <c r="C1940" t="s">
        <v>10398</v>
      </c>
      <c r="D1940">
        <v>640780649</v>
      </c>
      <c r="E1940">
        <v>640000303</v>
      </c>
      <c r="F1940" t="s">
        <v>7207</v>
      </c>
      <c r="G1940" t="s">
        <v>6627</v>
      </c>
      <c r="H1940" t="s">
        <v>6639</v>
      </c>
      <c r="I1940" t="s">
        <v>6408</v>
      </c>
    </row>
    <row r="1941" spans="1:9">
      <c r="A1941" t="s">
        <v>6643</v>
      </c>
      <c r="B1941" t="s">
        <v>4827</v>
      </c>
      <c r="C1941" t="s">
        <v>10399</v>
      </c>
      <c r="D1941">
        <v>330780784</v>
      </c>
      <c r="E1941">
        <v>330000431</v>
      </c>
      <c r="F1941" t="s">
        <v>7205</v>
      </c>
      <c r="G1941" t="s">
        <v>6670</v>
      </c>
      <c r="H1941" t="s">
        <v>8367</v>
      </c>
      <c r="I1941" t="s">
        <v>6408</v>
      </c>
    </row>
    <row r="1942" spans="1:9">
      <c r="A1942" t="s">
        <v>6643</v>
      </c>
      <c r="B1942" t="s">
        <v>5886</v>
      </c>
      <c r="C1942" t="s">
        <v>10400</v>
      </c>
      <c r="D1942">
        <v>330024928</v>
      </c>
      <c r="E1942">
        <v>330050899</v>
      </c>
      <c r="F1942" t="s">
        <v>7207</v>
      </c>
      <c r="G1942" t="s">
        <v>6599</v>
      </c>
      <c r="H1942" t="s">
        <v>6639</v>
      </c>
      <c r="I1942" t="s">
        <v>6408</v>
      </c>
    </row>
    <row r="1943" spans="1:9">
      <c r="A1943" t="s">
        <v>6643</v>
      </c>
      <c r="B1943" t="s">
        <v>7374</v>
      </c>
      <c r="C1943" t="s">
        <v>10401</v>
      </c>
      <c r="D1943">
        <v>190010629</v>
      </c>
      <c r="E1943">
        <v>190010579</v>
      </c>
      <c r="F1943" t="s">
        <v>7205</v>
      </c>
      <c r="G1943" t="s">
        <v>6599</v>
      </c>
      <c r="H1943" t="s">
        <v>8369</v>
      </c>
      <c r="I1943" t="s">
        <v>6408</v>
      </c>
    </row>
    <row r="1944" spans="1:9">
      <c r="A1944" t="s">
        <v>6643</v>
      </c>
      <c r="B1944" t="s">
        <v>6270</v>
      </c>
      <c r="C1944" t="s">
        <v>10402</v>
      </c>
      <c r="D1944">
        <v>240000307</v>
      </c>
      <c r="E1944">
        <v>330056540</v>
      </c>
      <c r="F1944" t="s">
        <v>7207</v>
      </c>
      <c r="G1944" t="s">
        <v>6599</v>
      </c>
      <c r="H1944" t="s">
        <v>8434</v>
      </c>
      <c r="I1944" t="s">
        <v>6408</v>
      </c>
    </row>
    <row r="1945" spans="1:9">
      <c r="A1945" t="s">
        <v>6643</v>
      </c>
      <c r="B1945" t="s">
        <v>7689</v>
      </c>
      <c r="C1945" t="s">
        <v>10403</v>
      </c>
      <c r="D1945">
        <v>470000175</v>
      </c>
      <c r="E1945">
        <v>750826604</v>
      </c>
      <c r="F1945" t="s">
        <v>7205</v>
      </c>
      <c r="G1945" t="s">
        <v>6627</v>
      </c>
      <c r="H1945" t="s">
        <v>8367</v>
      </c>
      <c r="I1945" t="s">
        <v>6408</v>
      </c>
    </row>
    <row r="1946" spans="1:9">
      <c r="A1946" t="s">
        <v>6643</v>
      </c>
      <c r="B1946" t="s">
        <v>7523</v>
      </c>
      <c r="C1946" t="s">
        <v>10404</v>
      </c>
      <c r="D1946">
        <v>330780750</v>
      </c>
      <c r="E1946">
        <v>330056540</v>
      </c>
      <c r="F1946" t="s">
        <v>7205</v>
      </c>
      <c r="G1946" t="s">
        <v>6599</v>
      </c>
      <c r="H1946" t="s">
        <v>8434</v>
      </c>
      <c r="I1946" t="s">
        <v>6408</v>
      </c>
    </row>
    <row r="1947" spans="1:9">
      <c r="A1947" t="s">
        <v>6643</v>
      </c>
      <c r="B1947" t="s">
        <v>7527</v>
      </c>
      <c r="C1947" t="s">
        <v>10405</v>
      </c>
      <c r="D1947">
        <v>330781188</v>
      </c>
      <c r="E1947">
        <v>330056540</v>
      </c>
      <c r="F1947" t="s">
        <v>7205</v>
      </c>
      <c r="G1947" t="s">
        <v>6599</v>
      </c>
      <c r="H1947" t="s">
        <v>8367</v>
      </c>
      <c r="I1947" t="s">
        <v>6408</v>
      </c>
    </row>
    <row r="1948" spans="1:9">
      <c r="A1948" t="s">
        <v>6643</v>
      </c>
      <c r="B1948" t="s">
        <v>7531</v>
      </c>
      <c r="C1948" t="s">
        <v>10406</v>
      </c>
      <c r="D1948">
        <v>330791641</v>
      </c>
      <c r="E1948">
        <v>330056540</v>
      </c>
      <c r="F1948" t="s">
        <v>7205</v>
      </c>
      <c r="G1948" t="s">
        <v>6599</v>
      </c>
      <c r="H1948" t="s">
        <v>8434</v>
      </c>
      <c r="I1948" t="s">
        <v>6408</v>
      </c>
    </row>
    <row r="1949" spans="1:9">
      <c r="A1949" t="s">
        <v>6643</v>
      </c>
      <c r="B1949" t="s">
        <v>598</v>
      </c>
      <c r="C1949" t="s">
        <v>10407</v>
      </c>
      <c r="D1949">
        <v>790017289</v>
      </c>
      <c r="E1949">
        <v>790017271</v>
      </c>
      <c r="F1949" t="s">
        <v>7205</v>
      </c>
      <c r="G1949" t="s">
        <v>6599</v>
      </c>
      <c r="H1949" t="s">
        <v>8367</v>
      </c>
      <c r="I1949" t="s">
        <v>6408</v>
      </c>
    </row>
    <row r="1950" spans="1:9">
      <c r="A1950" t="s">
        <v>6643</v>
      </c>
      <c r="B1950" t="s">
        <v>7516</v>
      </c>
      <c r="C1950" t="s">
        <v>10408</v>
      </c>
      <c r="D1950">
        <v>330780321</v>
      </c>
      <c r="E1950">
        <v>330000209</v>
      </c>
      <c r="F1950" t="s">
        <v>7207</v>
      </c>
      <c r="G1950" t="s">
        <v>6784</v>
      </c>
      <c r="H1950" t="s">
        <v>6639</v>
      </c>
      <c r="I1950" t="s">
        <v>6408</v>
      </c>
    </row>
    <row r="1951" spans="1:9">
      <c r="A1951" t="s">
        <v>6643</v>
      </c>
      <c r="B1951" t="s">
        <v>7394</v>
      </c>
      <c r="C1951" t="s">
        <v>10409</v>
      </c>
      <c r="D1951">
        <v>230780181</v>
      </c>
      <c r="E1951">
        <v>230000879</v>
      </c>
      <c r="F1951" t="s">
        <v>7207</v>
      </c>
      <c r="G1951" t="s">
        <v>6599</v>
      </c>
      <c r="H1951" t="s">
        <v>6639</v>
      </c>
      <c r="I1951" t="s">
        <v>6408</v>
      </c>
    </row>
    <row r="1952" spans="1:9">
      <c r="A1952" t="s">
        <v>6643</v>
      </c>
      <c r="B1952" t="s">
        <v>7885</v>
      </c>
      <c r="C1952" t="s">
        <v>7200</v>
      </c>
      <c r="D1952" t="s">
        <v>6598</v>
      </c>
      <c r="E1952">
        <v>640017612</v>
      </c>
      <c r="F1952" t="s">
        <v>7207</v>
      </c>
      <c r="G1952" t="s">
        <v>6599</v>
      </c>
      <c r="H1952" t="s">
        <v>6639</v>
      </c>
      <c r="I1952" t="s">
        <v>6408</v>
      </c>
    </row>
    <row r="1953" spans="1:9">
      <c r="A1953" t="s">
        <v>6643</v>
      </c>
      <c r="B1953" t="s">
        <v>212</v>
      </c>
      <c r="C1953" t="s">
        <v>9071</v>
      </c>
      <c r="D1953" t="s">
        <v>6598</v>
      </c>
      <c r="E1953">
        <v>870000700</v>
      </c>
      <c r="F1953" t="s">
        <v>7205</v>
      </c>
      <c r="G1953" t="s">
        <v>6627</v>
      </c>
      <c r="H1953" t="s">
        <v>8367</v>
      </c>
      <c r="I1953" t="s">
        <v>6408</v>
      </c>
    </row>
    <row r="1954" spans="1:9">
      <c r="A1954" t="s">
        <v>6643</v>
      </c>
      <c r="B1954" t="s">
        <v>7520</v>
      </c>
      <c r="C1954" t="s">
        <v>10410</v>
      </c>
      <c r="D1954">
        <v>330780487</v>
      </c>
      <c r="E1954">
        <v>330000282</v>
      </c>
      <c r="F1954" t="s">
        <v>7207</v>
      </c>
      <c r="G1954" t="s">
        <v>6715</v>
      </c>
      <c r="H1954" t="s">
        <v>6639</v>
      </c>
      <c r="I1954" t="s">
        <v>6408</v>
      </c>
    </row>
    <row r="1955" spans="1:9">
      <c r="A1955" t="s">
        <v>6643</v>
      </c>
      <c r="B1955" t="s">
        <v>7519</v>
      </c>
      <c r="C1955" t="s">
        <v>10411</v>
      </c>
      <c r="D1955">
        <v>330780479</v>
      </c>
      <c r="E1955">
        <v>330000274</v>
      </c>
      <c r="F1955" t="s">
        <v>7207</v>
      </c>
      <c r="G1955" t="s">
        <v>6682</v>
      </c>
      <c r="H1955" t="s">
        <v>6639</v>
      </c>
      <c r="I1955" t="s">
        <v>6408</v>
      </c>
    </row>
    <row r="1956" spans="1:9">
      <c r="A1956" t="s">
        <v>6643</v>
      </c>
      <c r="B1956" t="s">
        <v>6105</v>
      </c>
      <c r="C1956" t="s">
        <v>10412</v>
      </c>
      <c r="D1956">
        <v>640780946</v>
      </c>
      <c r="E1956">
        <v>640000469</v>
      </c>
      <c r="F1956" t="s">
        <v>7207</v>
      </c>
      <c r="G1956" t="s">
        <v>6682</v>
      </c>
      <c r="H1956" t="s">
        <v>6639</v>
      </c>
      <c r="I1956" t="s">
        <v>6408</v>
      </c>
    </row>
    <row r="1957" spans="1:9">
      <c r="A1957" t="s">
        <v>6643</v>
      </c>
      <c r="B1957" t="s">
        <v>6103</v>
      </c>
      <c r="C1957" t="s">
        <v>10413</v>
      </c>
      <c r="D1957">
        <v>640780938</v>
      </c>
      <c r="E1957">
        <v>640000451</v>
      </c>
      <c r="F1957" t="s">
        <v>7207</v>
      </c>
      <c r="G1957" t="s">
        <v>6682</v>
      </c>
      <c r="H1957" t="s">
        <v>6639</v>
      </c>
      <c r="I1957" t="s">
        <v>6408</v>
      </c>
    </row>
    <row r="1958" spans="1:9">
      <c r="A1958" t="s">
        <v>6643</v>
      </c>
      <c r="B1958" t="s">
        <v>5815</v>
      </c>
      <c r="C1958" t="s">
        <v>10414</v>
      </c>
      <c r="D1958">
        <v>330780776</v>
      </c>
      <c r="E1958">
        <v>330056839</v>
      </c>
      <c r="F1958" t="s">
        <v>7207</v>
      </c>
      <c r="G1958" t="s">
        <v>6599</v>
      </c>
      <c r="H1958" t="s">
        <v>6639</v>
      </c>
      <c r="I1958" t="s">
        <v>6408</v>
      </c>
    </row>
    <row r="1959" spans="1:9">
      <c r="A1959" t="s">
        <v>6643</v>
      </c>
      <c r="B1959" t="s">
        <v>8133</v>
      </c>
      <c r="C1959" t="s">
        <v>10415</v>
      </c>
      <c r="D1959">
        <v>790000681</v>
      </c>
      <c r="E1959">
        <v>790002497</v>
      </c>
      <c r="F1959" t="s">
        <v>7205</v>
      </c>
      <c r="G1959" t="s">
        <v>6599</v>
      </c>
      <c r="H1959" t="s">
        <v>8367</v>
      </c>
      <c r="I1959" t="s">
        <v>6408</v>
      </c>
    </row>
    <row r="1960" spans="1:9">
      <c r="A1960" t="s">
        <v>6643</v>
      </c>
      <c r="B1960" t="s">
        <v>7369</v>
      </c>
      <c r="C1960" t="s">
        <v>10416</v>
      </c>
      <c r="D1960">
        <v>170781199</v>
      </c>
      <c r="E1960">
        <v>170000400</v>
      </c>
      <c r="F1960" t="s">
        <v>7207</v>
      </c>
      <c r="G1960" t="s">
        <v>6599</v>
      </c>
      <c r="H1960" t="s">
        <v>6639</v>
      </c>
      <c r="I1960" t="s">
        <v>6408</v>
      </c>
    </row>
    <row r="1961" spans="1:9">
      <c r="A1961" t="s">
        <v>6643</v>
      </c>
      <c r="B1961" t="s">
        <v>7524</v>
      </c>
      <c r="C1961" t="s">
        <v>10417</v>
      </c>
      <c r="D1961">
        <v>330781121</v>
      </c>
      <c r="E1961">
        <v>930019484</v>
      </c>
      <c r="F1961" t="s">
        <v>7205</v>
      </c>
      <c r="G1961" t="s">
        <v>6599</v>
      </c>
      <c r="H1961" t="s">
        <v>8367</v>
      </c>
      <c r="I1961" t="s">
        <v>6408</v>
      </c>
    </row>
    <row r="1962" spans="1:9">
      <c r="A1962" t="s">
        <v>6643</v>
      </c>
      <c r="B1962" t="s">
        <v>7506</v>
      </c>
      <c r="C1962" t="s">
        <v>10418</v>
      </c>
      <c r="D1962">
        <v>330058504</v>
      </c>
      <c r="E1962">
        <v>330059825</v>
      </c>
      <c r="F1962" t="s">
        <v>7207</v>
      </c>
      <c r="G1962" t="s">
        <v>6599</v>
      </c>
      <c r="H1962" t="s">
        <v>6639</v>
      </c>
      <c r="I1962" t="s">
        <v>6408</v>
      </c>
    </row>
    <row r="1963" spans="1:9">
      <c r="A1963" t="s">
        <v>6643</v>
      </c>
      <c r="B1963" t="s">
        <v>7514</v>
      </c>
      <c r="C1963" t="s">
        <v>10419</v>
      </c>
      <c r="D1963">
        <v>330780297</v>
      </c>
      <c r="E1963">
        <v>330000175</v>
      </c>
      <c r="F1963" t="s">
        <v>7207</v>
      </c>
      <c r="G1963" t="s">
        <v>6670</v>
      </c>
      <c r="H1963" t="s">
        <v>8434</v>
      </c>
      <c r="I1963" t="s">
        <v>6408</v>
      </c>
    </row>
    <row r="1964" spans="1:9">
      <c r="A1964" t="s">
        <v>6643</v>
      </c>
      <c r="B1964" t="s">
        <v>7893</v>
      </c>
      <c r="C1964" t="s">
        <v>10420</v>
      </c>
      <c r="D1964">
        <v>640780631</v>
      </c>
      <c r="E1964">
        <v>640000295</v>
      </c>
      <c r="F1964" t="s">
        <v>7207</v>
      </c>
      <c r="G1964" t="s">
        <v>6599</v>
      </c>
      <c r="H1964" t="s">
        <v>6639</v>
      </c>
      <c r="I1964" t="s">
        <v>6408</v>
      </c>
    </row>
    <row r="1965" spans="1:9">
      <c r="A1965" t="s">
        <v>6643</v>
      </c>
      <c r="B1965" t="s">
        <v>10421</v>
      </c>
      <c r="C1965" t="s">
        <v>10422</v>
      </c>
      <c r="D1965">
        <v>160000279</v>
      </c>
      <c r="E1965">
        <v>160000212</v>
      </c>
      <c r="F1965" t="s">
        <v>7207</v>
      </c>
      <c r="G1965" t="s">
        <v>6958</v>
      </c>
      <c r="H1965" t="s">
        <v>6639</v>
      </c>
      <c r="I1965" t="s">
        <v>6408</v>
      </c>
    </row>
    <row r="1966" spans="1:9">
      <c r="A1966" t="s">
        <v>6643</v>
      </c>
      <c r="B1966" t="s">
        <v>5017</v>
      </c>
      <c r="C1966" t="s">
        <v>10423</v>
      </c>
      <c r="D1966">
        <v>170780282</v>
      </c>
      <c r="E1966">
        <v>170000186</v>
      </c>
      <c r="F1966" t="s">
        <v>7207</v>
      </c>
      <c r="G1966" t="s">
        <v>6599</v>
      </c>
      <c r="H1966" t="s">
        <v>6639</v>
      </c>
      <c r="I1966" t="s">
        <v>6408</v>
      </c>
    </row>
    <row r="1967" spans="1:9">
      <c r="A1967" t="s">
        <v>6643</v>
      </c>
      <c r="B1967" t="s">
        <v>6139</v>
      </c>
      <c r="C1967" t="s">
        <v>10424</v>
      </c>
      <c r="D1967">
        <v>170780290</v>
      </c>
      <c r="E1967">
        <v>170000194</v>
      </c>
      <c r="F1967" t="s">
        <v>7207</v>
      </c>
      <c r="G1967" t="s">
        <v>6599</v>
      </c>
      <c r="H1967" t="s">
        <v>6639</v>
      </c>
      <c r="I1967" t="s">
        <v>6408</v>
      </c>
    </row>
    <row r="1968" spans="1:9">
      <c r="A1968" t="s">
        <v>6643</v>
      </c>
      <c r="B1968" t="s">
        <v>10425</v>
      </c>
      <c r="C1968" t="s">
        <v>10426</v>
      </c>
      <c r="D1968">
        <v>190000257</v>
      </c>
      <c r="E1968">
        <v>190001131</v>
      </c>
      <c r="F1968" t="s">
        <v>7207</v>
      </c>
      <c r="G1968" t="s">
        <v>6599</v>
      </c>
      <c r="H1968" t="e" vm="1">
        <v>#VALUE!</v>
      </c>
      <c r="I1968" t="s">
        <v>6408</v>
      </c>
    </row>
    <row r="1969" spans="1:9">
      <c r="A1969" t="s">
        <v>6643</v>
      </c>
      <c r="B1969" t="s">
        <v>10427</v>
      </c>
      <c r="C1969" t="s">
        <v>10428</v>
      </c>
      <c r="D1969">
        <v>330781139</v>
      </c>
      <c r="E1969">
        <v>330056540</v>
      </c>
      <c r="F1969" t="s">
        <v>7205</v>
      </c>
      <c r="G1969" t="s">
        <v>6599</v>
      </c>
      <c r="H1969" t="e" vm="1">
        <v>#VALUE!</v>
      </c>
      <c r="I1969" t="s">
        <v>6408</v>
      </c>
    </row>
    <row r="1970" spans="1:9">
      <c r="A1970" t="s">
        <v>6643</v>
      </c>
      <c r="B1970" t="s">
        <v>5887</v>
      </c>
      <c r="C1970" t="s">
        <v>10429</v>
      </c>
      <c r="D1970">
        <v>640780607</v>
      </c>
      <c r="E1970">
        <v>330050899</v>
      </c>
      <c r="F1970" t="s">
        <v>7207</v>
      </c>
      <c r="G1970" t="s">
        <v>6599</v>
      </c>
      <c r="H1970" t="e" vm="1">
        <v>#VALUE!</v>
      </c>
      <c r="I1970" t="s">
        <v>6408</v>
      </c>
    </row>
    <row r="1971" spans="1:9">
      <c r="A1971" t="s">
        <v>6643</v>
      </c>
      <c r="B1971" t="s">
        <v>10430</v>
      </c>
      <c r="C1971" t="s">
        <v>10431</v>
      </c>
      <c r="D1971">
        <v>860009208</v>
      </c>
      <c r="E1971">
        <v>860009158</v>
      </c>
      <c r="F1971" t="s">
        <v>7207</v>
      </c>
      <c r="G1971" t="s">
        <v>6599</v>
      </c>
      <c r="H1971" t="e" vm="1">
        <v>#VALUE!</v>
      </c>
      <c r="I1971" t="s">
        <v>6408</v>
      </c>
    </row>
    <row r="1972" spans="1:9">
      <c r="A1972" t="s">
        <v>6643</v>
      </c>
      <c r="B1972" t="s">
        <v>7691</v>
      </c>
      <c r="C1972" t="s">
        <v>10330</v>
      </c>
      <c r="D1972">
        <v>470009358</v>
      </c>
      <c r="E1972">
        <v>470009309</v>
      </c>
      <c r="F1972" t="s">
        <v>7205</v>
      </c>
      <c r="G1972" t="s">
        <v>7086</v>
      </c>
      <c r="H1972" t="s">
        <v>8368</v>
      </c>
      <c r="I1972" t="s">
        <v>6408</v>
      </c>
    </row>
    <row r="1973" spans="1:9">
      <c r="A1973" t="s">
        <v>6643</v>
      </c>
      <c r="B1973" t="s">
        <v>7515</v>
      </c>
      <c r="C1973" t="s">
        <v>10280</v>
      </c>
      <c r="D1973">
        <v>330780313</v>
      </c>
      <c r="E1973">
        <v>330000191</v>
      </c>
      <c r="F1973" t="s">
        <v>7207</v>
      </c>
      <c r="G1973" t="s">
        <v>8808</v>
      </c>
      <c r="H1973" t="s">
        <v>6639</v>
      </c>
      <c r="I1973" t="s">
        <v>6408</v>
      </c>
    </row>
    <row r="1974" spans="1:9">
      <c r="A1974" t="s">
        <v>6643</v>
      </c>
      <c r="B1974" t="s">
        <v>7882</v>
      </c>
      <c r="C1974" t="s">
        <v>10356</v>
      </c>
      <c r="D1974">
        <v>640780581</v>
      </c>
      <c r="E1974">
        <v>640000253</v>
      </c>
      <c r="F1974" t="s">
        <v>7207</v>
      </c>
      <c r="G1974" t="s">
        <v>7086</v>
      </c>
      <c r="H1974" t="s">
        <v>6639</v>
      </c>
      <c r="I1974" t="s">
        <v>6408</v>
      </c>
    </row>
    <row r="1975" spans="1:9">
      <c r="A1975" t="s">
        <v>6643</v>
      </c>
      <c r="B1975" t="s">
        <v>4930</v>
      </c>
      <c r="C1975" t="s">
        <v>10283</v>
      </c>
      <c r="D1975">
        <v>330780495</v>
      </c>
      <c r="E1975">
        <v>330796392</v>
      </c>
      <c r="F1975" t="s">
        <v>7205</v>
      </c>
      <c r="G1975" t="s">
        <v>8543</v>
      </c>
      <c r="H1975" t="s">
        <v>8367</v>
      </c>
      <c r="I1975" t="s">
        <v>6408</v>
      </c>
    </row>
    <row r="1976" spans="1:9">
      <c r="A1976" t="s">
        <v>6643</v>
      </c>
      <c r="B1976" t="s">
        <v>7511</v>
      </c>
      <c r="C1976" t="s">
        <v>10357</v>
      </c>
      <c r="D1976">
        <v>330780206</v>
      </c>
      <c r="E1976">
        <v>330000126</v>
      </c>
      <c r="F1976" t="s">
        <v>7207</v>
      </c>
      <c r="G1976" t="s">
        <v>8543</v>
      </c>
      <c r="H1976" t="s">
        <v>6639</v>
      </c>
      <c r="I1976" t="s">
        <v>6408</v>
      </c>
    </row>
    <row r="1977" spans="1:9">
      <c r="A1977" t="s">
        <v>6643</v>
      </c>
      <c r="B1977" t="s">
        <v>7886</v>
      </c>
      <c r="C1977" t="s">
        <v>10358</v>
      </c>
      <c r="D1977">
        <v>640018206</v>
      </c>
      <c r="E1977">
        <v>640012209</v>
      </c>
      <c r="F1977" t="s">
        <v>7207</v>
      </c>
      <c r="G1977" t="s">
        <v>8543</v>
      </c>
      <c r="H1977" t="s">
        <v>6639</v>
      </c>
      <c r="I1977" t="s">
        <v>6408</v>
      </c>
    </row>
    <row r="1978" spans="1:9">
      <c r="A1978" t="s">
        <v>6643</v>
      </c>
      <c r="B1978" t="s">
        <v>7692</v>
      </c>
      <c r="C1978" t="s">
        <v>10341</v>
      </c>
      <c r="D1978">
        <v>470010364</v>
      </c>
      <c r="E1978">
        <v>470010356</v>
      </c>
      <c r="F1978" t="s">
        <v>7207</v>
      </c>
      <c r="G1978" t="s">
        <v>7086</v>
      </c>
      <c r="H1978" t="s">
        <v>6639</v>
      </c>
      <c r="I1978" t="s">
        <v>6408</v>
      </c>
    </row>
    <row r="1979" spans="1:9">
      <c r="A1979" t="s">
        <v>6643</v>
      </c>
      <c r="B1979" t="s">
        <v>7626</v>
      </c>
      <c r="C1979" t="s">
        <v>10313</v>
      </c>
      <c r="D1979">
        <v>400780102</v>
      </c>
      <c r="E1979">
        <v>400000055</v>
      </c>
      <c r="F1979" t="s">
        <v>7207</v>
      </c>
      <c r="G1979" t="s">
        <v>7086</v>
      </c>
      <c r="H1979" t="s">
        <v>6639</v>
      </c>
      <c r="I1979" t="s">
        <v>6408</v>
      </c>
    </row>
    <row r="1980" spans="1:9">
      <c r="A1980" t="s">
        <v>6643</v>
      </c>
      <c r="B1980" t="s">
        <v>8198</v>
      </c>
      <c r="C1980" t="s">
        <v>10303</v>
      </c>
      <c r="D1980">
        <v>860791268</v>
      </c>
      <c r="E1980">
        <v>310021365</v>
      </c>
      <c r="F1980" t="s">
        <v>7207</v>
      </c>
      <c r="G1980" t="s">
        <v>7086</v>
      </c>
      <c r="H1980" t="s">
        <v>6639</v>
      </c>
      <c r="I1980" t="s">
        <v>6408</v>
      </c>
    </row>
    <row r="1981" spans="1:9">
      <c r="A1981" t="s">
        <v>6643</v>
      </c>
      <c r="B1981" t="s">
        <v>7502</v>
      </c>
      <c r="C1981" t="s">
        <v>10347</v>
      </c>
      <c r="D1981">
        <v>330000217</v>
      </c>
      <c r="E1981">
        <v>330780347</v>
      </c>
      <c r="F1981" t="s">
        <v>7205</v>
      </c>
      <c r="G1981" t="s">
        <v>7086</v>
      </c>
      <c r="H1981" t="s">
        <v>8367</v>
      </c>
      <c r="I1981" t="s">
        <v>6408</v>
      </c>
    </row>
    <row r="1982" spans="1:9">
      <c r="A1982" t="s">
        <v>6643</v>
      </c>
      <c r="B1982" t="s">
        <v>5197</v>
      </c>
      <c r="C1982" t="s">
        <v>10359</v>
      </c>
      <c r="D1982">
        <v>400780342</v>
      </c>
      <c r="E1982">
        <v>400000196</v>
      </c>
      <c r="F1982" t="s">
        <v>7207</v>
      </c>
      <c r="G1982" t="s">
        <v>8543</v>
      </c>
      <c r="H1982" t="s">
        <v>6595</v>
      </c>
      <c r="I1982" t="s">
        <v>6408</v>
      </c>
    </row>
    <row r="1983" spans="1:9">
      <c r="A1983" t="s">
        <v>6643</v>
      </c>
      <c r="B1983" t="s">
        <v>4806</v>
      </c>
      <c r="C1983" t="s">
        <v>10312</v>
      </c>
      <c r="D1983">
        <v>230780082</v>
      </c>
      <c r="E1983">
        <v>750005068</v>
      </c>
      <c r="F1983" t="s">
        <v>7205</v>
      </c>
      <c r="G1983" t="s">
        <v>7086</v>
      </c>
      <c r="H1983" t="s">
        <v>8367</v>
      </c>
      <c r="I1983" t="s">
        <v>6408</v>
      </c>
    </row>
    <row r="1984" spans="1:9">
      <c r="A1984" t="s">
        <v>6643</v>
      </c>
      <c r="B1984" t="s">
        <v>8194</v>
      </c>
      <c r="C1984" t="s">
        <v>10352</v>
      </c>
      <c r="D1984">
        <v>860010321</v>
      </c>
      <c r="E1984">
        <v>860010313</v>
      </c>
      <c r="F1984" t="s">
        <v>7207</v>
      </c>
      <c r="G1984" t="s">
        <v>7086</v>
      </c>
      <c r="H1984" t="s">
        <v>6639</v>
      </c>
      <c r="I1984" t="s">
        <v>6408</v>
      </c>
    </row>
    <row r="1985" spans="1:9">
      <c r="A1985" t="s">
        <v>6643</v>
      </c>
      <c r="B1985" t="s">
        <v>8066</v>
      </c>
      <c r="C1985" t="s">
        <v>10336</v>
      </c>
      <c r="D1985">
        <v>860008929</v>
      </c>
      <c r="E1985">
        <v>860008879</v>
      </c>
      <c r="F1985" t="s">
        <v>7207</v>
      </c>
      <c r="G1985" t="s">
        <v>7086</v>
      </c>
      <c r="H1985" t="s">
        <v>8368</v>
      </c>
      <c r="I1985" t="s">
        <v>6408</v>
      </c>
    </row>
    <row r="1986" spans="1:9">
      <c r="A1986" t="s">
        <v>6643</v>
      </c>
      <c r="B1986" t="s">
        <v>8197</v>
      </c>
      <c r="C1986" t="s">
        <v>10350</v>
      </c>
      <c r="D1986">
        <v>860790419</v>
      </c>
      <c r="E1986">
        <v>860003110</v>
      </c>
      <c r="F1986" t="s">
        <v>7207</v>
      </c>
      <c r="G1986" t="s">
        <v>7086</v>
      </c>
      <c r="H1986" t="s">
        <v>6639</v>
      </c>
      <c r="I1986" t="s">
        <v>6408</v>
      </c>
    </row>
    <row r="1987" spans="1:9">
      <c r="A1987" t="s">
        <v>6643</v>
      </c>
      <c r="B1987" t="s">
        <v>8196</v>
      </c>
      <c r="C1987" t="s">
        <v>10351</v>
      </c>
      <c r="D1987">
        <v>860780568</v>
      </c>
      <c r="E1987">
        <v>860000140</v>
      </c>
      <c r="F1987" t="s">
        <v>7207</v>
      </c>
      <c r="G1987" t="s">
        <v>7086</v>
      </c>
      <c r="H1987" t="s">
        <v>6639</v>
      </c>
      <c r="I1987" t="s">
        <v>6408</v>
      </c>
    </row>
    <row r="1988" spans="1:9">
      <c r="A1988" t="s">
        <v>6643</v>
      </c>
      <c r="B1988" t="s">
        <v>7372</v>
      </c>
      <c r="C1988" t="s">
        <v>10338</v>
      </c>
      <c r="D1988" t="s">
        <v>6598</v>
      </c>
      <c r="E1988">
        <v>190000117</v>
      </c>
      <c r="F1988" t="s">
        <v>7205</v>
      </c>
      <c r="G1988" t="s">
        <v>7086</v>
      </c>
      <c r="H1988" t="s">
        <v>8367</v>
      </c>
      <c r="I1988" t="s">
        <v>6408</v>
      </c>
    </row>
    <row r="1989" spans="1:9">
      <c r="A1989" t="s">
        <v>6643</v>
      </c>
      <c r="B1989" t="s">
        <v>7504</v>
      </c>
      <c r="C1989" t="s">
        <v>10293</v>
      </c>
      <c r="D1989">
        <v>330000662</v>
      </c>
      <c r="E1989">
        <v>330781329</v>
      </c>
      <c r="F1989" t="s">
        <v>7207</v>
      </c>
      <c r="G1989" t="s">
        <v>7086</v>
      </c>
      <c r="H1989" t="s">
        <v>8370</v>
      </c>
      <c r="I1989" t="s">
        <v>6408</v>
      </c>
    </row>
    <row r="1990" spans="1:9">
      <c r="A1990" t="s">
        <v>6643</v>
      </c>
      <c r="B1990" t="s">
        <v>7373</v>
      </c>
      <c r="C1990" t="s">
        <v>10279</v>
      </c>
      <c r="D1990">
        <v>190000224</v>
      </c>
      <c r="E1990">
        <v>190000901</v>
      </c>
      <c r="F1990" t="s">
        <v>7207</v>
      </c>
      <c r="G1990" t="s">
        <v>7086</v>
      </c>
      <c r="H1990" t="s">
        <v>6639</v>
      </c>
      <c r="I1990" t="s">
        <v>6408</v>
      </c>
    </row>
    <row r="1991" spans="1:9">
      <c r="A1991" t="s">
        <v>6643</v>
      </c>
      <c r="B1991" t="s">
        <v>4843</v>
      </c>
      <c r="C1991" t="s">
        <v>10360</v>
      </c>
      <c r="D1991">
        <v>160002036</v>
      </c>
      <c r="E1991">
        <v>160009908</v>
      </c>
      <c r="F1991" t="s">
        <v>7205</v>
      </c>
      <c r="G1991" t="s">
        <v>6599</v>
      </c>
      <c r="H1991" t="s">
        <v>8368</v>
      </c>
      <c r="I1991" t="s">
        <v>6408</v>
      </c>
    </row>
    <row r="1992" spans="1:9">
      <c r="A1992" t="s">
        <v>6643</v>
      </c>
      <c r="B1992" t="s">
        <v>7505</v>
      </c>
      <c r="C1992" t="s">
        <v>10306</v>
      </c>
      <c r="D1992">
        <v>330057654</v>
      </c>
      <c r="E1992">
        <v>310024732</v>
      </c>
      <c r="F1992" t="s">
        <v>7207</v>
      </c>
      <c r="G1992" t="s">
        <v>7086</v>
      </c>
      <c r="H1992" t="s">
        <v>6639</v>
      </c>
      <c r="I1992" t="s">
        <v>6408</v>
      </c>
    </row>
    <row r="1993" spans="1:9">
      <c r="A1993" t="s">
        <v>6643</v>
      </c>
      <c r="B1993" t="s">
        <v>7359</v>
      </c>
      <c r="C1993" t="s">
        <v>10327</v>
      </c>
      <c r="D1993">
        <v>160008231</v>
      </c>
      <c r="E1993">
        <v>160001038</v>
      </c>
      <c r="F1993" t="s">
        <v>7207</v>
      </c>
      <c r="G1993" t="s">
        <v>7086</v>
      </c>
      <c r="H1993" t="s">
        <v>6639</v>
      </c>
      <c r="I1993" t="s">
        <v>6408</v>
      </c>
    </row>
    <row r="1994" spans="1:9">
      <c r="A1994" t="s">
        <v>6643</v>
      </c>
      <c r="B1994" t="s">
        <v>7895</v>
      </c>
      <c r="C1994" t="s">
        <v>10281</v>
      </c>
      <c r="D1994">
        <v>640780672</v>
      </c>
      <c r="E1994">
        <v>640000337</v>
      </c>
      <c r="F1994" t="s">
        <v>7207</v>
      </c>
      <c r="G1994" t="s">
        <v>7086</v>
      </c>
      <c r="H1994" t="s">
        <v>6639</v>
      </c>
      <c r="I1994" t="s">
        <v>6408</v>
      </c>
    </row>
    <row r="1995" spans="1:9">
      <c r="A1995" t="s">
        <v>6643</v>
      </c>
      <c r="B1995" t="s">
        <v>5723</v>
      </c>
      <c r="C1995" t="s">
        <v>10310</v>
      </c>
      <c r="D1995">
        <v>640780334</v>
      </c>
      <c r="E1995">
        <v>640017893</v>
      </c>
      <c r="F1995" t="s">
        <v>7207</v>
      </c>
      <c r="G1995" t="s">
        <v>7086</v>
      </c>
      <c r="H1995" t="s">
        <v>6639</v>
      </c>
      <c r="I1995" t="s">
        <v>6408</v>
      </c>
    </row>
    <row r="1996" spans="1:9">
      <c r="A1996" t="s">
        <v>6643</v>
      </c>
      <c r="B1996" t="s">
        <v>7888</v>
      </c>
      <c r="C1996" t="s">
        <v>10282</v>
      </c>
      <c r="D1996">
        <v>640780185</v>
      </c>
      <c r="E1996">
        <v>640000089</v>
      </c>
      <c r="F1996" t="s">
        <v>7205</v>
      </c>
      <c r="G1996" t="s">
        <v>8540</v>
      </c>
      <c r="H1996" t="s">
        <v>8367</v>
      </c>
      <c r="I1996" t="s">
        <v>6408</v>
      </c>
    </row>
    <row r="1997" spans="1:9">
      <c r="A1997" t="s">
        <v>6643</v>
      </c>
      <c r="B1997" t="s">
        <v>10361</v>
      </c>
      <c r="C1997" t="s">
        <v>10362</v>
      </c>
      <c r="D1997">
        <v>240011668</v>
      </c>
      <c r="E1997">
        <v>240000612</v>
      </c>
      <c r="F1997" t="s">
        <v>7207</v>
      </c>
      <c r="G1997" t="s">
        <v>7086</v>
      </c>
      <c r="H1997" t="s">
        <v>8368</v>
      </c>
      <c r="I1997" t="s">
        <v>6408</v>
      </c>
    </row>
    <row r="1998" spans="1:9">
      <c r="A1998" t="s">
        <v>6643</v>
      </c>
      <c r="B1998" t="s">
        <v>7625</v>
      </c>
      <c r="C1998" t="s">
        <v>10331</v>
      </c>
      <c r="D1998">
        <v>400015103</v>
      </c>
      <c r="E1998">
        <v>400015095</v>
      </c>
      <c r="F1998" t="s">
        <v>7207</v>
      </c>
      <c r="G1998" t="s">
        <v>7086</v>
      </c>
      <c r="H1998" t="s">
        <v>6639</v>
      </c>
      <c r="I1998" t="s">
        <v>6408</v>
      </c>
    </row>
    <row r="1999" spans="1:9">
      <c r="A1999" t="s">
        <v>6643</v>
      </c>
      <c r="B1999" t="s">
        <v>5626</v>
      </c>
      <c r="C1999" t="s">
        <v>10363</v>
      </c>
      <c r="D1999">
        <v>330781626</v>
      </c>
      <c r="E1999">
        <v>920030269</v>
      </c>
      <c r="F1999" t="s">
        <v>7207</v>
      </c>
      <c r="G1999" t="s">
        <v>6627</v>
      </c>
      <c r="H1999" t="s">
        <v>6639</v>
      </c>
      <c r="I1999" t="s">
        <v>6408</v>
      </c>
    </row>
    <row r="2000" spans="1:9">
      <c r="A2000" t="s">
        <v>6643</v>
      </c>
      <c r="B2000" t="s">
        <v>7396</v>
      </c>
      <c r="C2000" t="s">
        <v>10364</v>
      </c>
      <c r="D2000">
        <v>240000208</v>
      </c>
      <c r="E2000">
        <v>240000612</v>
      </c>
      <c r="F2000" t="s">
        <v>7207</v>
      </c>
      <c r="G2000" t="s">
        <v>8548</v>
      </c>
      <c r="H2000" t="s">
        <v>6639</v>
      </c>
      <c r="I2000" t="s">
        <v>6408</v>
      </c>
    </row>
    <row r="2001" spans="1:9">
      <c r="A2001" t="s">
        <v>6643</v>
      </c>
      <c r="B2001" t="s">
        <v>7522</v>
      </c>
      <c r="C2001" t="s">
        <v>10290</v>
      </c>
      <c r="D2001">
        <v>330780511</v>
      </c>
      <c r="E2001">
        <v>330000316</v>
      </c>
      <c r="F2001" t="s">
        <v>7207</v>
      </c>
      <c r="G2001" t="s">
        <v>7086</v>
      </c>
      <c r="H2001" t="s">
        <v>6639</v>
      </c>
      <c r="I2001" t="s">
        <v>6408</v>
      </c>
    </row>
    <row r="2002" spans="1:9">
      <c r="A2002" t="s">
        <v>6643</v>
      </c>
      <c r="B2002" t="s">
        <v>6106</v>
      </c>
      <c r="C2002" t="s">
        <v>10365</v>
      </c>
      <c r="D2002">
        <v>790009948</v>
      </c>
      <c r="E2002">
        <v>790001242</v>
      </c>
      <c r="F2002" t="s">
        <v>7207</v>
      </c>
      <c r="G2002" t="s">
        <v>8548</v>
      </c>
      <c r="H2002" t="s">
        <v>6639</v>
      </c>
      <c r="I2002" t="s">
        <v>6408</v>
      </c>
    </row>
    <row r="2003" spans="1:9">
      <c r="A2003" t="s">
        <v>6643</v>
      </c>
      <c r="B2003" t="s">
        <v>6348</v>
      </c>
      <c r="C2003" t="s">
        <v>10292</v>
      </c>
      <c r="D2003">
        <v>860780436</v>
      </c>
      <c r="E2003">
        <v>870015336</v>
      </c>
      <c r="F2003" t="s">
        <v>7205</v>
      </c>
      <c r="G2003" t="s">
        <v>7086</v>
      </c>
      <c r="H2003" t="s">
        <v>10289</v>
      </c>
      <c r="I2003" t="s">
        <v>6408</v>
      </c>
    </row>
    <row r="2004" spans="1:9">
      <c r="A2004" t="s">
        <v>6643</v>
      </c>
      <c r="B2004" t="s">
        <v>8199</v>
      </c>
      <c r="C2004" t="s">
        <v>10288</v>
      </c>
      <c r="D2004">
        <v>870000171</v>
      </c>
      <c r="E2004">
        <v>870015336</v>
      </c>
      <c r="F2004" t="s">
        <v>7207</v>
      </c>
      <c r="G2004" t="s">
        <v>7086</v>
      </c>
      <c r="H2004" t="s">
        <v>10289</v>
      </c>
      <c r="I2004" t="s">
        <v>6408</v>
      </c>
    </row>
    <row r="2005" spans="1:9">
      <c r="A2005" t="s">
        <v>6643</v>
      </c>
      <c r="B2005" t="s">
        <v>8132</v>
      </c>
      <c r="C2005" t="s">
        <v>10346</v>
      </c>
      <c r="D2005">
        <v>790000269</v>
      </c>
      <c r="E2005">
        <v>870015336</v>
      </c>
      <c r="F2005" t="s">
        <v>7207</v>
      </c>
      <c r="G2005" t="s">
        <v>7086</v>
      </c>
      <c r="H2005" t="s">
        <v>10289</v>
      </c>
      <c r="I2005" t="s">
        <v>6408</v>
      </c>
    </row>
    <row r="2006" spans="1:9">
      <c r="A2006" t="s">
        <v>6643</v>
      </c>
      <c r="B2006" t="s">
        <v>7525</v>
      </c>
      <c r="C2006" t="s">
        <v>10304</v>
      </c>
      <c r="D2006">
        <v>330781154</v>
      </c>
      <c r="E2006">
        <v>330055542</v>
      </c>
      <c r="F2006" t="s">
        <v>7207</v>
      </c>
      <c r="G2006" t="s">
        <v>7086</v>
      </c>
      <c r="H2006" t="s">
        <v>6639</v>
      </c>
      <c r="I2006" t="s">
        <v>6408</v>
      </c>
    </row>
    <row r="2007" spans="1:9">
      <c r="A2007" t="s">
        <v>6643</v>
      </c>
      <c r="B2007" t="s">
        <v>7891</v>
      </c>
      <c r="C2007" t="s">
        <v>10366</v>
      </c>
      <c r="D2007">
        <v>640780557</v>
      </c>
      <c r="E2007">
        <v>640000238</v>
      </c>
      <c r="F2007" t="s">
        <v>7205</v>
      </c>
      <c r="G2007" t="s">
        <v>6627</v>
      </c>
      <c r="H2007" t="s">
        <v>6639</v>
      </c>
      <c r="I2007" t="s">
        <v>6408</v>
      </c>
    </row>
    <row r="2008" spans="1:9">
      <c r="A2008" t="s">
        <v>6643</v>
      </c>
      <c r="B2008" t="s">
        <v>7529</v>
      </c>
      <c r="C2008" t="s">
        <v>10314</v>
      </c>
      <c r="D2008">
        <v>330782582</v>
      </c>
      <c r="E2008">
        <v>330000928</v>
      </c>
      <c r="F2008" t="s">
        <v>7207</v>
      </c>
      <c r="G2008" t="s">
        <v>7086</v>
      </c>
      <c r="H2008" t="s">
        <v>6639</v>
      </c>
      <c r="I2008" t="s">
        <v>6408</v>
      </c>
    </row>
    <row r="2009" spans="1:9">
      <c r="A2009" t="s">
        <v>6643</v>
      </c>
      <c r="B2009" t="s">
        <v>7688</v>
      </c>
      <c r="C2009" t="s">
        <v>10301</v>
      </c>
      <c r="D2009">
        <v>470000027</v>
      </c>
      <c r="E2009">
        <v>470014069</v>
      </c>
      <c r="F2009" t="s">
        <v>7207</v>
      </c>
      <c r="G2009" t="s">
        <v>7086</v>
      </c>
      <c r="H2009" t="s">
        <v>6639</v>
      </c>
      <c r="I2009" t="s">
        <v>6408</v>
      </c>
    </row>
    <row r="2010" spans="1:9">
      <c r="A2010" t="s">
        <v>6643</v>
      </c>
      <c r="B2010" t="s">
        <v>377</v>
      </c>
      <c r="C2010" t="s">
        <v>10367</v>
      </c>
      <c r="D2010">
        <v>640013298</v>
      </c>
      <c r="E2010">
        <v>640011508</v>
      </c>
      <c r="F2010" t="s">
        <v>7205</v>
      </c>
      <c r="G2010" t="s">
        <v>7086</v>
      </c>
      <c r="H2010" t="s">
        <v>8369</v>
      </c>
      <c r="I2010" t="s">
        <v>6408</v>
      </c>
    </row>
    <row r="2011" spans="1:9">
      <c r="A2011" t="s">
        <v>6643</v>
      </c>
      <c r="B2011" t="s">
        <v>7899</v>
      </c>
      <c r="C2011" t="s">
        <v>10368</v>
      </c>
      <c r="D2011">
        <v>640781225</v>
      </c>
      <c r="E2011">
        <v>640000568</v>
      </c>
      <c r="F2011" t="s">
        <v>7207</v>
      </c>
      <c r="G2011" t="s">
        <v>8548</v>
      </c>
      <c r="H2011" t="s">
        <v>6639</v>
      </c>
      <c r="I2011" t="s">
        <v>6408</v>
      </c>
    </row>
    <row r="2012" spans="1:9">
      <c r="A2012" t="s">
        <v>6643</v>
      </c>
      <c r="B2012" t="s">
        <v>7362</v>
      </c>
      <c r="C2012" t="s">
        <v>10369</v>
      </c>
      <c r="D2012">
        <v>160013207</v>
      </c>
      <c r="E2012">
        <v>160001632</v>
      </c>
      <c r="F2012" t="s">
        <v>7207</v>
      </c>
      <c r="G2012" t="s">
        <v>8548</v>
      </c>
      <c r="H2012" t="s">
        <v>6639</v>
      </c>
      <c r="I2012" t="s">
        <v>6408</v>
      </c>
    </row>
    <row r="2013" spans="1:9">
      <c r="A2013" t="s">
        <v>6643</v>
      </c>
      <c r="B2013" t="s">
        <v>7532</v>
      </c>
      <c r="C2013" t="s">
        <v>10339</v>
      </c>
      <c r="D2013">
        <v>330802778</v>
      </c>
      <c r="E2013">
        <v>310020383</v>
      </c>
      <c r="F2013" t="s">
        <v>7207</v>
      </c>
      <c r="G2013" t="s">
        <v>7086</v>
      </c>
      <c r="H2013" t="s">
        <v>6639</v>
      </c>
      <c r="I2013" t="s">
        <v>6408</v>
      </c>
    </row>
    <row r="2014" spans="1:9">
      <c r="A2014" t="s">
        <v>6643</v>
      </c>
      <c r="B2014" t="s">
        <v>7630</v>
      </c>
      <c r="C2014" t="s">
        <v>10329</v>
      </c>
      <c r="D2014">
        <v>400780482</v>
      </c>
      <c r="E2014">
        <v>310021068</v>
      </c>
      <c r="F2014" t="s">
        <v>7207</v>
      </c>
      <c r="G2014" t="s">
        <v>7086</v>
      </c>
      <c r="H2014" t="s">
        <v>6639</v>
      </c>
      <c r="I2014" t="s">
        <v>6408</v>
      </c>
    </row>
    <row r="2015" spans="1:9">
      <c r="A2015" t="s">
        <v>6643</v>
      </c>
      <c r="B2015" t="s">
        <v>4579</v>
      </c>
      <c r="C2015" t="s">
        <v>10308</v>
      </c>
      <c r="D2015">
        <v>170780563</v>
      </c>
      <c r="E2015">
        <v>170000251</v>
      </c>
      <c r="F2015" t="s">
        <v>7207</v>
      </c>
      <c r="G2015" t="s">
        <v>7086</v>
      </c>
      <c r="H2015" t="s">
        <v>6639</v>
      </c>
      <c r="I2015" t="s">
        <v>6408</v>
      </c>
    </row>
    <row r="2016" spans="1:9">
      <c r="A2016" t="s">
        <v>6643</v>
      </c>
      <c r="B2016" t="s">
        <v>7366</v>
      </c>
      <c r="C2016" t="s">
        <v>10307</v>
      </c>
      <c r="D2016">
        <v>170780621</v>
      </c>
      <c r="E2016">
        <v>170000285</v>
      </c>
      <c r="F2016" t="s">
        <v>7207</v>
      </c>
      <c r="G2016" t="s">
        <v>7086</v>
      </c>
      <c r="H2016" t="s">
        <v>6639</v>
      </c>
      <c r="I2016" t="s">
        <v>6408</v>
      </c>
    </row>
    <row r="2017" spans="1:9">
      <c r="A2017" t="s">
        <v>6643</v>
      </c>
      <c r="B2017" t="s">
        <v>5229</v>
      </c>
      <c r="C2017" t="s">
        <v>10299</v>
      </c>
      <c r="D2017">
        <v>160000170</v>
      </c>
      <c r="E2017">
        <v>160000204</v>
      </c>
      <c r="F2017" t="s">
        <v>7207</v>
      </c>
      <c r="G2017" t="s">
        <v>7086</v>
      </c>
      <c r="H2017" t="s">
        <v>6639</v>
      </c>
      <c r="I2017" t="s">
        <v>6408</v>
      </c>
    </row>
    <row r="2018" spans="1:9">
      <c r="A2018" t="s">
        <v>6643</v>
      </c>
      <c r="B2018" t="s">
        <v>7900</v>
      </c>
      <c r="C2018" t="s">
        <v>10340</v>
      </c>
      <c r="D2018">
        <v>640789426</v>
      </c>
      <c r="E2018">
        <v>640003497</v>
      </c>
      <c r="F2018" t="s">
        <v>7207</v>
      </c>
      <c r="G2018" t="s">
        <v>7086</v>
      </c>
      <c r="H2018" t="s">
        <v>6639</v>
      </c>
      <c r="I2018" t="s">
        <v>6408</v>
      </c>
    </row>
    <row r="2019" spans="1:9">
      <c r="A2019" t="s">
        <v>6643</v>
      </c>
      <c r="B2019" t="s">
        <v>7629</v>
      </c>
      <c r="C2019" t="s">
        <v>10370</v>
      </c>
      <c r="D2019">
        <v>400780466</v>
      </c>
      <c r="E2019">
        <v>400000279</v>
      </c>
      <c r="F2019" t="s">
        <v>7207</v>
      </c>
      <c r="G2019" t="s">
        <v>6599</v>
      </c>
      <c r="H2019" t="s">
        <v>6639</v>
      </c>
      <c r="I2019" t="s">
        <v>6408</v>
      </c>
    </row>
    <row r="2020" spans="1:9">
      <c r="A2020" t="s">
        <v>6643</v>
      </c>
      <c r="B2020" t="s">
        <v>7889</v>
      </c>
      <c r="C2020" t="s">
        <v>10371</v>
      </c>
      <c r="D2020">
        <v>640780409</v>
      </c>
      <c r="E2020">
        <v>640000154</v>
      </c>
      <c r="F2020" t="s">
        <v>7207</v>
      </c>
      <c r="G2020" t="s">
        <v>6627</v>
      </c>
      <c r="H2020" t="s">
        <v>6639</v>
      </c>
      <c r="I2020" t="s">
        <v>6408</v>
      </c>
    </row>
    <row r="2021" spans="1:9">
      <c r="A2021" t="s">
        <v>6643</v>
      </c>
      <c r="B2021" t="s">
        <v>7518</v>
      </c>
      <c r="C2021" t="s">
        <v>10372</v>
      </c>
      <c r="D2021">
        <v>330780453</v>
      </c>
      <c r="E2021">
        <v>330000308</v>
      </c>
      <c r="F2021" t="s">
        <v>7207</v>
      </c>
      <c r="G2021" t="s">
        <v>6599</v>
      </c>
      <c r="H2021" t="s">
        <v>6595</v>
      </c>
      <c r="I2021" t="s">
        <v>6408</v>
      </c>
    </row>
    <row r="2022" spans="1:9">
      <c r="A2022" t="s">
        <v>6643</v>
      </c>
      <c r="B2022" t="s">
        <v>7521</v>
      </c>
      <c r="C2022" t="s">
        <v>10373</v>
      </c>
      <c r="D2022">
        <v>330780503</v>
      </c>
      <c r="E2022">
        <v>330000308</v>
      </c>
      <c r="F2022" t="s">
        <v>7207</v>
      </c>
      <c r="G2022" t="s">
        <v>8548</v>
      </c>
      <c r="H2022" t="s">
        <v>6595</v>
      </c>
      <c r="I2022" t="s">
        <v>6408</v>
      </c>
    </row>
    <row r="2023" spans="1:9">
      <c r="A2023" t="s">
        <v>6643</v>
      </c>
      <c r="B2023" t="s">
        <v>7509</v>
      </c>
      <c r="C2023" t="s">
        <v>10374</v>
      </c>
      <c r="D2023">
        <v>330780081</v>
      </c>
      <c r="E2023">
        <v>330000043</v>
      </c>
      <c r="F2023" t="s">
        <v>7207</v>
      </c>
      <c r="G2023" t="s">
        <v>8548</v>
      </c>
      <c r="H2023" t="s">
        <v>6639</v>
      </c>
      <c r="I2023" t="s">
        <v>6408</v>
      </c>
    </row>
    <row r="2024" spans="1:9">
      <c r="A2024" t="s">
        <v>6643</v>
      </c>
      <c r="B2024" t="s">
        <v>8134</v>
      </c>
      <c r="C2024" t="s">
        <v>10375</v>
      </c>
      <c r="D2024">
        <v>790008064</v>
      </c>
      <c r="E2024">
        <v>790002497</v>
      </c>
      <c r="F2024" t="s">
        <v>7205</v>
      </c>
      <c r="G2024" t="s">
        <v>6627</v>
      </c>
      <c r="H2024" t="s">
        <v>8367</v>
      </c>
      <c r="I2024" t="s">
        <v>6408</v>
      </c>
    </row>
    <row r="2025" spans="1:9">
      <c r="A2025" t="s">
        <v>6643</v>
      </c>
      <c r="B2025" t="s">
        <v>7690</v>
      </c>
      <c r="C2025" t="s">
        <v>10376</v>
      </c>
      <c r="D2025">
        <v>470000308</v>
      </c>
      <c r="E2025">
        <v>930019484</v>
      </c>
      <c r="F2025" t="s">
        <v>7205</v>
      </c>
      <c r="G2025" t="s">
        <v>6627</v>
      </c>
      <c r="H2025" t="s">
        <v>8367</v>
      </c>
      <c r="I2025" t="s">
        <v>6408</v>
      </c>
    </row>
    <row r="2026" spans="1:9">
      <c r="A2026" t="s">
        <v>6643</v>
      </c>
      <c r="B2026" t="s">
        <v>7361</v>
      </c>
      <c r="C2026" t="s">
        <v>10326</v>
      </c>
      <c r="D2026">
        <v>160012209</v>
      </c>
      <c r="E2026">
        <v>160012191</v>
      </c>
      <c r="F2026" t="s">
        <v>7207</v>
      </c>
      <c r="G2026" t="s">
        <v>7086</v>
      </c>
      <c r="H2026" t="s">
        <v>6639</v>
      </c>
      <c r="I2026" t="s">
        <v>6408</v>
      </c>
    </row>
    <row r="2027" spans="1:9">
      <c r="A2027" t="s">
        <v>6643</v>
      </c>
      <c r="B2027" t="s">
        <v>6209</v>
      </c>
      <c r="C2027" t="s">
        <v>10377</v>
      </c>
      <c r="D2027" t="s">
        <v>6598</v>
      </c>
      <c r="E2027">
        <v>330000779</v>
      </c>
      <c r="F2027" t="s">
        <v>7205</v>
      </c>
      <c r="G2027" t="s">
        <v>6627</v>
      </c>
      <c r="H2027" t="s">
        <v>8367</v>
      </c>
      <c r="I2027" t="s">
        <v>6408</v>
      </c>
    </row>
    <row r="2028" spans="1:9">
      <c r="A2028" t="s">
        <v>6643</v>
      </c>
      <c r="B2028" t="s">
        <v>6005</v>
      </c>
      <c r="C2028" t="s">
        <v>10305</v>
      </c>
      <c r="D2028">
        <v>190005694</v>
      </c>
      <c r="E2028">
        <v>750056335</v>
      </c>
      <c r="F2028" t="s">
        <v>7207</v>
      </c>
      <c r="G2028" t="s">
        <v>7086</v>
      </c>
      <c r="H2028" t="s">
        <v>6639</v>
      </c>
      <c r="I2028" t="s">
        <v>6408</v>
      </c>
    </row>
    <row r="2029" spans="1:9">
      <c r="A2029" t="s">
        <v>6643</v>
      </c>
      <c r="B2029" t="s">
        <v>7365</v>
      </c>
      <c r="C2029" t="s">
        <v>10378</v>
      </c>
      <c r="D2029">
        <v>170780100</v>
      </c>
      <c r="E2029">
        <v>310021357</v>
      </c>
      <c r="F2029" t="s">
        <v>7207</v>
      </c>
      <c r="G2029" t="s">
        <v>6599</v>
      </c>
      <c r="H2029" t="s">
        <v>6639</v>
      </c>
      <c r="I2029" t="s">
        <v>6408</v>
      </c>
    </row>
    <row r="2030" spans="1:9">
      <c r="A2030" t="s">
        <v>6643</v>
      </c>
      <c r="B2030" t="s">
        <v>7364</v>
      </c>
      <c r="C2030" t="s">
        <v>10379</v>
      </c>
      <c r="D2030">
        <v>170780068</v>
      </c>
      <c r="E2030">
        <v>170000046</v>
      </c>
      <c r="F2030" t="s">
        <v>7207</v>
      </c>
      <c r="G2030" t="s">
        <v>6599</v>
      </c>
      <c r="H2030" t="s">
        <v>6639</v>
      </c>
      <c r="I2030" t="s">
        <v>6408</v>
      </c>
    </row>
    <row r="2031" spans="1:9">
      <c r="A2031" t="s">
        <v>6643</v>
      </c>
      <c r="B2031" t="s">
        <v>8131</v>
      </c>
      <c r="C2031" t="s">
        <v>10380</v>
      </c>
      <c r="D2031">
        <v>790000186</v>
      </c>
      <c r="E2031">
        <v>790000178</v>
      </c>
      <c r="F2031" t="s">
        <v>7207</v>
      </c>
      <c r="G2031" t="s">
        <v>6599</v>
      </c>
      <c r="H2031" t="s">
        <v>6639</v>
      </c>
      <c r="I2031" t="s">
        <v>6408</v>
      </c>
    </row>
    <row r="2032" spans="1:9">
      <c r="A2032" t="s">
        <v>6643</v>
      </c>
      <c r="B2032" t="s">
        <v>8201</v>
      </c>
      <c r="C2032" t="s">
        <v>10298</v>
      </c>
      <c r="D2032">
        <v>870000288</v>
      </c>
      <c r="E2032">
        <v>870017415</v>
      </c>
      <c r="F2032" t="s">
        <v>7207</v>
      </c>
      <c r="G2032" t="s">
        <v>8548</v>
      </c>
      <c r="H2032" t="s">
        <v>6639</v>
      </c>
      <c r="I2032" t="s">
        <v>6408</v>
      </c>
    </row>
    <row r="2033" spans="1:9">
      <c r="A2033" t="s">
        <v>6643</v>
      </c>
      <c r="B2033" t="s">
        <v>8202</v>
      </c>
      <c r="C2033" t="s">
        <v>10297</v>
      </c>
      <c r="D2033">
        <v>870000411</v>
      </c>
      <c r="E2033">
        <v>870017415</v>
      </c>
      <c r="F2033" t="s">
        <v>7207</v>
      </c>
      <c r="G2033" t="s">
        <v>8548</v>
      </c>
      <c r="H2033" t="s">
        <v>6639</v>
      </c>
      <c r="I2033" t="s">
        <v>6408</v>
      </c>
    </row>
    <row r="2034" spans="1:9">
      <c r="A2034" t="s">
        <v>6643</v>
      </c>
      <c r="B2034" t="s">
        <v>7393</v>
      </c>
      <c r="C2034" t="s">
        <v>10296</v>
      </c>
      <c r="D2034">
        <v>230780157</v>
      </c>
      <c r="E2034">
        <v>230000861</v>
      </c>
      <c r="F2034" t="s">
        <v>7207</v>
      </c>
      <c r="G2034" t="s">
        <v>8548</v>
      </c>
      <c r="H2034" t="s">
        <v>6639</v>
      </c>
      <c r="I2034" t="s">
        <v>6408</v>
      </c>
    </row>
    <row r="2035" spans="1:9">
      <c r="A2035" t="s">
        <v>6643</v>
      </c>
      <c r="B2035" t="s">
        <v>7882</v>
      </c>
      <c r="C2035" t="s">
        <v>10291</v>
      </c>
      <c r="D2035">
        <v>640780581</v>
      </c>
      <c r="E2035">
        <v>640000253</v>
      </c>
      <c r="F2035" t="s">
        <v>7207</v>
      </c>
      <c r="G2035" t="s">
        <v>8544</v>
      </c>
      <c r="H2035" t="s">
        <v>6639</v>
      </c>
      <c r="I2035" t="s">
        <v>6408</v>
      </c>
    </row>
    <row r="2036" spans="1:9">
      <c r="A2036" t="s">
        <v>6643</v>
      </c>
      <c r="B2036" t="s">
        <v>8193</v>
      </c>
      <c r="C2036" t="s">
        <v>10343</v>
      </c>
      <c r="D2036" t="s">
        <v>6598</v>
      </c>
      <c r="E2036">
        <v>860000348</v>
      </c>
      <c r="F2036" t="s">
        <v>7205</v>
      </c>
      <c r="G2036" t="s">
        <v>8544</v>
      </c>
      <c r="H2036" t="s">
        <v>8367</v>
      </c>
      <c r="I2036" t="s">
        <v>6408</v>
      </c>
    </row>
    <row r="2037" spans="1:9">
      <c r="A2037" t="s">
        <v>6643</v>
      </c>
      <c r="B2037" t="s">
        <v>7395</v>
      </c>
      <c r="C2037" t="s">
        <v>10300</v>
      </c>
      <c r="D2037">
        <v>240000190</v>
      </c>
      <c r="E2037">
        <v>240000596</v>
      </c>
      <c r="F2037" t="s">
        <v>7207</v>
      </c>
      <c r="G2037" t="s">
        <v>8544</v>
      </c>
      <c r="H2037" t="s">
        <v>6639</v>
      </c>
      <c r="I2037" t="s">
        <v>6408</v>
      </c>
    </row>
    <row r="2038" spans="1:9">
      <c r="A2038" t="s">
        <v>6643</v>
      </c>
      <c r="B2038" t="s">
        <v>7398</v>
      </c>
      <c r="C2038" t="s">
        <v>10354</v>
      </c>
      <c r="D2038">
        <v>240002402</v>
      </c>
      <c r="E2038">
        <v>240003251</v>
      </c>
      <c r="F2038" t="s">
        <v>7207</v>
      </c>
      <c r="G2038" t="s">
        <v>8544</v>
      </c>
      <c r="H2038" t="s">
        <v>6639</v>
      </c>
      <c r="I2038" t="s">
        <v>6408</v>
      </c>
    </row>
    <row r="2039" spans="1:9">
      <c r="A2039" t="s">
        <v>6643</v>
      </c>
      <c r="B2039" t="s">
        <v>7399</v>
      </c>
      <c r="C2039" t="s">
        <v>10355</v>
      </c>
      <c r="D2039">
        <v>240008318</v>
      </c>
      <c r="E2039">
        <v>240002428</v>
      </c>
      <c r="F2039" t="s">
        <v>7207</v>
      </c>
      <c r="G2039" t="s">
        <v>8544</v>
      </c>
      <c r="H2039" t="s">
        <v>6639</v>
      </c>
      <c r="I2039" t="s">
        <v>6408</v>
      </c>
    </row>
    <row r="2040" spans="1:9">
      <c r="A2040" t="s">
        <v>6643</v>
      </c>
      <c r="B2040" t="s">
        <v>7400</v>
      </c>
      <c r="C2040" t="s">
        <v>10342</v>
      </c>
      <c r="D2040" t="s">
        <v>6598</v>
      </c>
      <c r="E2040">
        <v>240013417</v>
      </c>
      <c r="F2040" t="s">
        <v>7207</v>
      </c>
      <c r="G2040" t="s">
        <v>8544</v>
      </c>
      <c r="H2040" t="s">
        <v>6639</v>
      </c>
      <c r="I2040" t="s">
        <v>6408</v>
      </c>
    </row>
    <row r="2041" spans="1:9">
      <c r="A2041" t="s">
        <v>6643</v>
      </c>
      <c r="B2041" t="s">
        <v>7623</v>
      </c>
      <c r="C2041" t="s">
        <v>10345</v>
      </c>
      <c r="D2041">
        <v>400008199</v>
      </c>
      <c r="E2041">
        <v>400008108</v>
      </c>
      <c r="F2041" t="s">
        <v>7205</v>
      </c>
      <c r="G2041" t="s">
        <v>7086</v>
      </c>
      <c r="H2041" t="s">
        <v>8369</v>
      </c>
      <c r="I2041" t="s">
        <v>6408</v>
      </c>
    </row>
    <row r="2042" spans="1:9">
      <c r="A2042" t="s">
        <v>6643</v>
      </c>
      <c r="B2042" t="s">
        <v>377</v>
      </c>
      <c r="C2042" t="s">
        <v>10367</v>
      </c>
      <c r="D2042">
        <v>640013298</v>
      </c>
      <c r="E2042">
        <v>640011508</v>
      </c>
      <c r="F2042" t="s">
        <v>7205</v>
      </c>
      <c r="G2042" t="s">
        <v>8544</v>
      </c>
      <c r="H2042" t="s">
        <v>8369</v>
      </c>
      <c r="I2042" t="s">
        <v>6408</v>
      </c>
    </row>
    <row r="2043" spans="1:9">
      <c r="A2043" t="s">
        <v>6643</v>
      </c>
      <c r="B2043" t="s">
        <v>8203</v>
      </c>
      <c r="C2043" t="s">
        <v>10381</v>
      </c>
      <c r="D2043">
        <v>870004231</v>
      </c>
      <c r="E2043">
        <v>870004074</v>
      </c>
      <c r="F2043" t="s">
        <v>7207</v>
      </c>
      <c r="G2043" t="s">
        <v>6599</v>
      </c>
      <c r="H2043" t="s">
        <v>8369</v>
      </c>
      <c r="I2043" t="s">
        <v>6408</v>
      </c>
    </row>
    <row r="2044" spans="1:9">
      <c r="A2044" t="s">
        <v>6643</v>
      </c>
      <c r="B2044" t="s">
        <v>8134</v>
      </c>
      <c r="C2044" t="s">
        <v>10375</v>
      </c>
      <c r="D2044">
        <v>790008064</v>
      </c>
      <c r="E2044">
        <v>790002497</v>
      </c>
      <c r="F2044" t="s">
        <v>7205</v>
      </c>
      <c r="G2044" t="s">
        <v>7086</v>
      </c>
      <c r="H2044" t="s">
        <v>8367</v>
      </c>
      <c r="I2044" t="s">
        <v>6408</v>
      </c>
    </row>
    <row r="2045" spans="1:9">
      <c r="A2045" t="s">
        <v>6643</v>
      </c>
      <c r="B2045" t="s">
        <v>8195</v>
      </c>
      <c r="C2045" t="s">
        <v>10382</v>
      </c>
      <c r="D2045">
        <v>860011410</v>
      </c>
      <c r="E2045">
        <v>860012913</v>
      </c>
      <c r="F2045" t="s">
        <v>7205</v>
      </c>
      <c r="G2045" t="s">
        <v>6599</v>
      </c>
      <c r="H2045" t="s">
        <v>8367</v>
      </c>
      <c r="I2045" t="s">
        <v>6408</v>
      </c>
    </row>
    <row r="2046" spans="1:9">
      <c r="A2046" t="s">
        <v>6643</v>
      </c>
      <c r="B2046" t="s">
        <v>4146</v>
      </c>
      <c r="C2046" t="s">
        <v>10383</v>
      </c>
      <c r="D2046">
        <v>230782617</v>
      </c>
      <c r="E2046">
        <v>920028560</v>
      </c>
      <c r="F2046" t="s">
        <v>7205</v>
      </c>
      <c r="G2046" t="s">
        <v>6599</v>
      </c>
      <c r="H2046" t="s">
        <v>8367</v>
      </c>
      <c r="I2046" t="s">
        <v>6408</v>
      </c>
    </row>
    <row r="2047" spans="1:9">
      <c r="A2047" t="s">
        <v>6643</v>
      </c>
      <c r="B2047" t="s">
        <v>7363</v>
      </c>
      <c r="C2047" t="s">
        <v>10384</v>
      </c>
      <c r="D2047">
        <v>170780043</v>
      </c>
      <c r="E2047">
        <v>750721334</v>
      </c>
      <c r="F2047" t="s">
        <v>7205</v>
      </c>
      <c r="G2047" t="s">
        <v>6627</v>
      </c>
      <c r="H2047" t="s">
        <v>8434</v>
      </c>
      <c r="I2047" t="s">
        <v>6408</v>
      </c>
    </row>
    <row r="2048" spans="1:9">
      <c r="A2048" t="s">
        <v>6643</v>
      </c>
      <c r="B2048" t="s">
        <v>7528</v>
      </c>
      <c r="C2048" t="s">
        <v>10328</v>
      </c>
      <c r="D2048">
        <v>330781402</v>
      </c>
      <c r="E2048">
        <v>330000670</v>
      </c>
      <c r="F2048" t="s">
        <v>7207</v>
      </c>
      <c r="G2048" t="s">
        <v>7086</v>
      </c>
      <c r="H2048" t="s">
        <v>6639</v>
      </c>
      <c r="I2048" t="s">
        <v>6408</v>
      </c>
    </row>
    <row r="2049" spans="1:9">
      <c r="A2049" t="s">
        <v>6643</v>
      </c>
      <c r="B2049" t="s">
        <v>7898</v>
      </c>
      <c r="C2049" t="s">
        <v>10385</v>
      </c>
      <c r="D2049">
        <v>640780904</v>
      </c>
      <c r="E2049">
        <v>750721334</v>
      </c>
      <c r="F2049" t="s">
        <v>7205</v>
      </c>
      <c r="G2049" t="s">
        <v>6627</v>
      </c>
      <c r="H2049" t="s">
        <v>8434</v>
      </c>
      <c r="I2049" t="s">
        <v>6408</v>
      </c>
    </row>
    <row r="2050" spans="1:9">
      <c r="A2050" t="s">
        <v>6643</v>
      </c>
      <c r="B2050" t="s">
        <v>7526</v>
      </c>
      <c r="C2050" t="s">
        <v>10386</v>
      </c>
      <c r="D2050">
        <v>330781170</v>
      </c>
      <c r="E2050">
        <v>330785072</v>
      </c>
      <c r="F2050" t="s">
        <v>7205</v>
      </c>
      <c r="G2050" t="s">
        <v>6627</v>
      </c>
      <c r="H2050" t="s">
        <v>8434</v>
      </c>
      <c r="I2050" t="s">
        <v>6408</v>
      </c>
    </row>
    <row r="2051" spans="1:9">
      <c r="A2051" t="s">
        <v>6643</v>
      </c>
      <c r="B2051" t="s">
        <v>7896</v>
      </c>
      <c r="C2051" t="s">
        <v>10387</v>
      </c>
      <c r="D2051">
        <v>640780714</v>
      </c>
      <c r="E2051">
        <v>690795331</v>
      </c>
      <c r="F2051" t="s">
        <v>7205</v>
      </c>
      <c r="G2051" t="s">
        <v>6627</v>
      </c>
      <c r="H2051" t="s">
        <v>8367</v>
      </c>
      <c r="I2051" t="s">
        <v>6408</v>
      </c>
    </row>
    <row r="2052" spans="1:9">
      <c r="A2052" t="s">
        <v>6643</v>
      </c>
      <c r="B2052" t="s">
        <v>7884</v>
      </c>
      <c r="C2052" t="s">
        <v>10388</v>
      </c>
      <c r="D2052">
        <v>640016580</v>
      </c>
      <c r="E2052">
        <v>640010658</v>
      </c>
      <c r="F2052" t="s">
        <v>7207</v>
      </c>
      <c r="G2052" t="s">
        <v>8543</v>
      </c>
      <c r="H2052" t="s">
        <v>6639</v>
      </c>
      <c r="I2052" t="s">
        <v>6408</v>
      </c>
    </row>
    <row r="2053" spans="1:9">
      <c r="A2053" t="s">
        <v>6643</v>
      </c>
      <c r="B2053" t="s">
        <v>10286</v>
      </c>
      <c r="C2053" t="s">
        <v>10287</v>
      </c>
      <c r="D2053">
        <v>640780672</v>
      </c>
      <c r="E2053">
        <v>640000337</v>
      </c>
      <c r="F2053" t="s">
        <v>7205</v>
      </c>
      <c r="G2053" t="s">
        <v>7086</v>
      </c>
      <c r="H2053" t="s">
        <v>8367</v>
      </c>
      <c r="I2053" t="s">
        <v>6408</v>
      </c>
    </row>
    <row r="2054" spans="1:9">
      <c r="A2054" t="s">
        <v>6643</v>
      </c>
      <c r="B2054" t="s">
        <v>7510</v>
      </c>
      <c r="C2054" t="s">
        <v>10332</v>
      </c>
      <c r="D2054">
        <v>330780115</v>
      </c>
      <c r="E2054">
        <v>330000076</v>
      </c>
      <c r="F2054" t="s">
        <v>7207</v>
      </c>
      <c r="G2054" t="s">
        <v>7086</v>
      </c>
      <c r="H2054" t="s">
        <v>6639</v>
      </c>
      <c r="I2054" t="s">
        <v>6408</v>
      </c>
    </row>
    <row r="2055" spans="1:9">
      <c r="A2055" t="s">
        <v>6643</v>
      </c>
      <c r="B2055" t="s">
        <v>7627</v>
      </c>
      <c r="C2055" t="s">
        <v>10389</v>
      </c>
      <c r="D2055">
        <v>400780367</v>
      </c>
      <c r="E2055">
        <v>750720575</v>
      </c>
      <c r="F2055" t="s">
        <v>7205</v>
      </c>
      <c r="G2055" t="s">
        <v>6627</v>
      </c>
      <c r="H2055" t="s">
        <v>8367</v>
      </c>
      <c r="I2055" t="s">
        <v>6408</v>
      </c>
    </row>
    <row r="2056" spans="1:9">
      <c r="A2056" t="s">
        <v>6643</v>
      </c>
      <c r="B2056" t="s">
        <v>7397</v>
      </c>
      <c r="C2056" t="s">
        <v>10390</v>
      </c>
      <c r="D2056">
        <v>240000661</v>
      </c>
      <c r="E2056">
        <v>240000281</v>
      </c>
      <c r="F2056" t="s">
        <v>7205</v>
      </c>
      <c r="G2056" t="s">
        <v>8547</v>
      </c>
      <c r="H2056" t="s">
        <v>8367</v>
      </c>
      <c r="I2056" t="s">
        <v>6408</v>
      </c>
    </row>
    <row r="2057" spans="1:9">
      <c r="A2057" t="s">
        <v>6643</v>
      </c>
      <c r="B2057" t="s">
        <v>7887</v>
      </c>
      <c r="C2057" t="s">
        <v>10391</v>
      </c>
      <c r="D2057">
        <v>640018818</v>
      </c>
      <c r="E2057">
        <v>920030269</v>
      </c>
      <c r="F2057" t="s">
        <v>7207</v>
      </c>
      <c r="G2057" t="s">
        <v>6627</v>
      </c>
      <c r="H2057" t="s">
        <v>6639</v>
      </c>
      <c r="I2057" t="s">
        <v>6408</v>
      </c>
    </row>
    <row r="2058" spans="1:9">
      <c r="A2058" t="s">
        <v>6643</v>
      </c>
      <c r="B2058" t="s">
        <v>8200</v>
      </c>
      <c r="C2058" t="s">
        <v>10392</v>
      </c>
      <c r="D2058">
        <v>870000221</v>
      </c>
      <c r="E2058">
        <v>870000973</v>
      </c>
      <c r="F2058" t="s">
        <v>7207</v>
      </c>
      <c r="G2058" t="s">
        <v>6599</v>
      </c>
      <c r="H2058" t="s">
        <v>6639</v>
      </c>
      <c r="I2058" t="s">
        <v>6408</v>
      </c>
    </row>
    <row r="2059" spans="1:9">
      <c r="A2059" t="s">
        <v>6643</v>
      </c>
      <c r="B2059" t="s">
        <v>7624</v>
      </c>
      <c r="C2059" t="s">
        <v>10393</v>
      </c>
      <c r="D2059">
        <v>400014072</v>
      </c>
      <c r="E2059">
        <v>400014064</v>
      </c>
      <c r="F2059" t="s">
        <v>7207</v>
      </c>
      <c r="G2059" t="s">
        <v>6599</v>
      </c>
      <c r="H2059" t="s">
        <v>6639</v>
      </c>
      <c r="I2059" t="s">
        <v>6408</v>
      </c>
    </row>
    <row r="2060" spans="1:9">
      <c r="A2060" t="s">
        <v>6643</v>
      </c>
      <c r="B2060" t="s">
        <v>5829</v>
      </c>
      <c r="C2060" t="s">
        <v>10394</v>
      </c>
      <c r="D2060">
        <v>400780375</v>
      </c>
      <c r="E2060">
        <v>400013801</v>
      </c>
      <c r="F2060" t="s">
        <v>7207</v>
      </c>
      <c r="G2060" t="s">
        <v>6599</v>
      </c>
      <c r="H2060" t="s">
        <v>6639</v>
      </c>
      <c r="I2060" t="s">
        <v>6408</v>
      </c>
    </row>
    <row r="2061" spans="1:9">
      <c r="A2061" t="s">
        <v>6643</v>
      </c>
      <c r="B2061" t="s">
        <v>7367</v>
      </c>
      <c r="C2061" t="s">
        <v>10395</v>
      </c>
      <c r="D2061">
        <v>170780647</v>
      </c>
      <c r="E2061">
        <v>170000301</v>
      </c>
      <c r="F2061" t="s">
        <v>7207</v>
      </c>
      <c r="G2061" t="s">
        <v>8543</v>
      </c>
      <c r="H2061" t="s">
        <v>6639</v>
      </c>
      <c r="I2061" t="s">
        <v>6408</v>
      </c>
    </row>
    <row r="2062" spans="1:9">
      <c r="A2062" t="s">
        <v>6643</v>
      </c>
      <c r="B2062" t="s">
        <v>7513</v>
      </c>
      <c r="C2062" t="s">
        <v>10396</v>
      </c>
      <c r="D2062">
        <v>330780271</v>
      </c>
      <c r="E2062">
        <v>330021429</v>
      </c>
      <c r="F2062" t="s">
        <v>7207</v>
      </c>
      <c r="G2062" t="s">
        <v>8543</v>
      </c>
      <c r="H2062" t="s">
        <v>6639</v>
      </c>
      <c r="I2062" t="s">
        <v>6408</v>
      </c>
    </row>
    <row r="2063" spans="1:9">
      <c r="A2063" t="s">
        <v>6643</v>
      </c>
      <c r="B2063" t="s">
        <v>7891</v>
      </c>
      <c r="C2063" t="s">
        <v>10366</v>
      </c>
      <c r="D2063">
        <v>640780557</v>
      </c>
      <c r="E2063">
        <v>640000238</v>
      </c>
      <c r="F2063" t="s">
        <v>7205</v>
      </c>
      <c r="G2063" t="s">
        <v>7086</v>
      </c>
      <c r="H2063" t="s">
        <v>6639</v>
      </c>
      <c r="I2063" t="s">
        <v>6408</v>
      </c>
    </row>
    <row r="2064" spans="1:9">
      <c r="A2064" t="s">
        <v>6643</v>
      </c>
      <c r="B2064" t="s">
        <v>7368</v>
      </c>
      <c r="C2064" t="s">
        <v>10397</v>
      </c>
      <c r="D2064">
        <v>170780662</v>
      </c>
      <c r="E2064">
        <v>170024053</v>
      </c>
      <c r="F2064" t="s">
        <v>7207</v>
      </c>
      <c r="G2064" t="s">
        <v>8543</v>
      </c>
      <c r="H2064" t="s">
        <v>6639</v>
      </c>
      <c r="I2064" t="s">
        <v>6408</v>
      </c>
    </row>
    <row r="2065" spans="1:9">
      <c r="A2065" t="s">
        <v>6643</v>
      </c>
      <c r="B2065" t="s">
        <v>7894</v>
      </c>
      <c r="C2065" t="s">
        <v>10398</v>
      </c>
      <c r="D2065">
        <v>640780649</v>
      </c>
      <c r="E2065">
        <v>640000303</v>
      </c>
      <c r="F2065" t="s">
        <v>7207</v>
      </c>
      <c r="G2065" t="s">
        <v>6627</v>
      </c>
      <c r="H2065" t="s">
        <v>6639</v>
      </c>
      <c r="I2065" t="s">
        <v>6408</v>
      </c>
    </row>
    <row r="2066" spans="1:9">
      <c r="A2066" t="s">
        <v>6643</v>
      </c>
      <c r="B2066" t="s">
        <v>4827</v>
      </c>
      <c r="C2066" t="s">
        <v>10399</v>
      </c>
      <c r="D2066">
        <v>330780784</v>
      </c>
      <c r="E2066">
        <v>330000431</v>
      </c>
      <c r="F2066" t="s">
        <v>7205</v>
      </c>
      <c r="G2066" t="s">
        <v>8547</v>
      </c>
      <c r="H2066" t="s">
        <v>8367</v>
      </c>
      <c r="I2066" t="s">
        <v>6408</v>
      </c>
    </row>
    <row r="2067" spans="1:9">
      <c r="A2067" t="s">
        <v>6643</v>
      </c>
      <c r="B2067" t="s">
        <v>5886</v>
      </c>
      <c r="C2067" t="s">
        <v>10400</v>
      </c>
      <c r="D2067">
        <v>330024928</v>
      </c>
      <c r="E2067">
        <v>330050899</v>
      </c>
      <c r="F2067" t="s">
        <v>7207</v>
      </c>
      <c r="G2067" t="s">
        <v>6599</v>
      </c>
      <c r="H2067" t="s">
        <v>6639</v>
      </c>
      <c r="I2067" t="s">
        <v>6408</v>
      </c>
    </row>
    <row r="2068" spans="1:9">
      <c r="A2068" t="s">
        <v>6643</v>
      </c>
      <c r="B2068" t="s">
        <v>7892</v>
      </c>
      <c r="C2068" t="s">
        <v>10311</v>
      </c>
      <c r="D2068">
        <v>640780623</v>
      </c>
      <c r="E2068">
        <v>640000287</v>
      </c>
      <c r="F2068" t="s">
        <v>7207</v>
      </c>
      <c r="G2068" t="s">
        <v>7086</v>
      </c>
      <c r="H2068" t="s">
        <v>6639</v>
      </c>
      <c r="I2068" t="s">
        <v>6408</v>
      </c>
    </row>
    <row r="2069" spans="1:9">
      <c r="A2069" t="s">
        <v>6643</v>
      </c>
      <c r="B2069" t="s">
        <v>7897</v>
      </c>
      <c r="C2069" t="s">
        <v>10349</v>
      </c>
      <c r="D2069">
        <v>640780748</v>
      </c>
      <c r="E2069">
        <v>640000360</v>
      </c>
      <c r="F2069" t="s">
        <v>7207</v>
      </c>
      <c r="G2069" t="s">
        <v>7086</v>
      </c>
      <c r="H2069" t="s">
        <v>9536</v>
      </c>
      <c r="I2069" t="s">
        <v>6408</v>
      </c>
    </row>
    <row r="2070" spans="1:9">
      <c r="A2070" t="s">
        <v>6643</v>
      </c>
      <c r="B2070" t="s">
        <v>8193</v>
      </c>
      <c r="C2070" t="s">
        <v>10343</v>
      </c>
      <c r="D2070" t="s">
        <v>6598</v>
      </c>
      <c r="E2070">
        <v>860000348</v>
      </c>
      <c r="F2070" t="s">
        <v>7205</v>
      </c>
      <c r="G2070" t="s">
        <v>7086</v>
      </c>
      <c r="H2070" t="s">
        <v>8367</v>
      </c>
      <c r="I2070" t="s">
        <v>6408</v>
      </c>
    </row>
    <row r="2071" spans="1:9">
      <c r="A2071" t="s">
        <v>6643</v>
      </c>
      <c r="B2071" t="s">
        <v>7374</v>
      </c>
      <c r="C2071" t="s">
        <v>10401</v>
      </c>
      <c r="D2071">
        <v>190010629</v>
      </c>
      <c r="E2071">
        <v>190010579</v>
      </c>
      <c r="F2071" t="s">
        <v>7205</v>
      </c>
      <c r="G2071" t="s">
        <v>6599</v>
      </c>
      <c r="H2071" t="s">
        <v>8369</v>
      </c>
      <c r="I2071" t="s">
        <v>6408</v>
      </c>
    </row>
    <row r="2072" spans="1:9">
      <c r="A2072" t="s">
        <v>6643</v>
      </c>
      <c r="B2072" t="s">
        <v>6270</v>
      </c>
      <c r="C2072" t="s">
        <v>10402</v>
      </c>
      <c r="D2072">
        <v>240000307</v>
      </c>
      <c r="E2072">
        <v>330056540</v>
      </c>
      <c r="F2072" t="s">
        <v>7207</v>
      </c>
      <c r="G2072" t="s">
        <v>6599</v>
      </c>
      <c r="H2072" t="s">
        <v>8434</v>
      </c>
      <c r="I2072" t="s">
        <v>6408</v>
      </c>
    </row>
    <row r="2073" spans="1:9">
      <c r="A2073" t="s">
        <v>6643</v>
      </c>
      <c r="B2073" t="s">
        <v>7689</v>
      </c>
      <c r="C2073" t="s">
        <v>10403</v>
      </c>
      <c r="D2073">
        <v>470000175</v>
      </c>
      <c r="E2073">
        <v>750826604</v>
      </c>
      <c r="F2073" t="s">
        <v>7205</v>
      </c>
      <c r="G2073" t="s">
        <v>6627</v>
      </c>
      <c r="H2073" t="s">
        <v>8367</v>
      </c>
      <c r="I2073" t="s">
        <v>6408</v>
      </c>
    </row>
    <row r="2074" spans="1:9">
      <c r="A2074" t="s">
        <v>6643</v>
      </c>
      <c r="B2074" t="s">
        <v>7523</v>
      </c>
      <c r="C2074" t="s">
        <v>10404</v>
      </c>
      <c r="D2074">
        <v>330780750</v>
      </c>
      <c r="E2074">
        <v>330056540</v>
      </c>
      <c r="F2074" t="s">
        <v>7205</v>
      </c>
      <c r="G2074" t="s">
        <v>6599</v>
      </c>
      <c r="H2074" t="s">
        <v>8434</v>
      </c>
      <c r="I2074" t="s">
        <v>6408</v>
      </c>
    </row>
    <row r="2075" spans="1:9">
      <c r="A2075" t="s">
        <v>6643</v>
      </c>
      <c r="B2075" t="s">
        <v>7367</v>
      </c>
      <c r="C2075" t="s">
        <v>10395</v>
      </c>
      <c r="D2075">
        <v>170780647</v>
      </c>
      <c r="E2075">
        <v>170000301</v>
      </c>
      <c r="F2075" t="s">
        <v>7207</v>
      </c>
      <c r="G2075" t="s">
        <v>7086</v>
      </c>
      <c r="H2075" t="s">
        <v>6639</v>
      </c>
      <c r="I2075" t="s">
        <v>6408</v>
      </c>
    </row>
    <row r="2076" spans="1:9">
      <c r="A2076" t="s">
        <v>6643</v>
      </c>
      <c r="B2076" t="s">
        <v>7527</v>
      </c>
      <c r="C2076" t="s">
        <v>10405</v>
      </c>
      <c r="D2076">
        <v>330781188</v>
      </c>
      <c r="E2076">
        <v>330056540</v>
      </c>
      <c r="F2076" t="s">
        <v>7205</v>
      </c>
      <c r="G2076" t="s">
        <v>6599</v>
      </c>
      <c r="H2076" t="s">
        <v>8367</v>
      </c>
      <c r="I2076" t="s">
        <v>6408</v>
      </c>
    </row>
    <row r="2077" spans="1:9">
      <c r="A2077" t="s">
        <v>6643</v>
      </c>
      <c r="B2077" t="s">
        <v>7531</v>
      </c>
      <c r="C2077" t="s">
        <v>10406</v>
      </c>
      <c r="D2077">
        <v>330791641</v>
      </c>
      <c r="E2077">
        <v>330056540</v>
      </c>
      <c r="F2077" t="s">
        <v>7205</v>
      </c>
      <c r="G2077" t="s">
        <v>6599</v>
      </c>
      <c r="H2077" t="s">
        <v>8434</v>
      </c>
      <c r="I2077" t="s">
        <v>6408</v>
      </c>
    </row>
    <row r="2078" spans="1:9">
      <c r="A2078" t="s">
        <v>6643</v>
      </c>
      <c r="B2078" t="s">
        <v>598</v>
      </c>
      <c r="C2078" t="s">
        <v>10407</v>
      </c>
      <c r="D2078">
        <v>790017289</v>
      </c>
      <c r="E2078">
        <v>790017271</v>
      </c>
      <c r="F2078" t="s">
        <v>7205</v>
      </c>
      <c r="G2078" t="s">
        <v>6599</v>
      </c>
      <c r="H2078" t="s">
        <v>8367</v>
      </c>
      <c r="I2078" t="s">
        <v>6408</v>
      </c>
    </row>
    <row r="2079" spans="1:9">
      <c r="A2079" t="s">
        <v>6643</v>
      </c>
      <c r="B2079" t="s">
        <v>7513</v>
      </c>
      <c r="C2079" t="s">
        <v>10396</v>
      </c>
      <c r="D2079">
        <v>330780271</v>
      </c>
      <c r="E2079">
        <v>330021429</v>
      </c>
      <c r="F2079" t="s">
        <v>7207</v>
      </c>
      <c r="G2079" t="s">
        <v>7086</v>
      </c>
      <c r="H2079" t="s">
        <v>6639</v>
      </c>
      <c r="I2079" t="s">
        <v>6408</v>
      </c>
    </row>
    <row r="2080" spans="1:9">
      <c r="A2080" t="s">
        <v>6643</v>
      </c>
      <c r="B2080" t="s">
        <v>7516</v>
      </c>
      <c r="C2080" t="s">
        <v>10408</v>
      </c>
      <c r="D2080">
        <v>330780321</v>
      </c>
      <c r="E2080">
        <v>330000209</v>
      </c>
      <c r="F2080" t="s">
        <v>7207</v>
      </c>
      <c r="G2080" t="s">
        <v>8553</v>
      </c>
      <c r="H2080" t="s">
        <v>6639</v>
      </c>
      <c r="I2080" t="s">
        <v>6408</v>
      </c>
    </row>
    <row r="2081" spans="1:9">
      <c r="A2081" t="s">
        <v>6643</v>
      </c>
      <c r="B2081" t="s">
        <v>7394</v>
      </c>
      <c r="C2081" t="s">
        <v>10409</v>
      </c>
      <c r="D2081">
        <v>230780181</v>
      </c>
      <c r="E2081">
        <v>230000879</v>
      </c>
      <c r="F2081" t="s">
        <v>7207</v>
      </c>
      <c r="G2081" t="s">
        <v>6599</v>
      </c>
      <c r="H2081" t="s">
        <v>6639</v>
      </c>
      <c r="I2081" t="s">
        <v>6408</v>
      </c>
    </row>
    <row r="2082" spans="1:9">
      <c r="A2082" t="s">
        <v>6643</v>
      </c>
      <c r="B2082" t="s">
        <v>7885</v>
      </c>
      <c r="C2082" t="s">
        <v>7200</v>
      </c>
      <c r="D2082" t="s">
        <v>6598</v>
      </c>
      <c r="E2082">
        <v>640017612</v>
      </c>
      <c r="F2082" t="s">
        <v>7207</v>
      </c>
      <c r="G2082" t="s">
        <v>6599</v>
      </c>
      <c r="H2082" t="s">
        <v>6639</v>
      </c>
      <c r="I2082" t="s">
        <v>6408</v>
      </c>
    </row>
    <row r="2083" spans="1:9">
      <c r="A2083" t="s">
        <v>6643</v>
      </c>
      <c r="B2083" t="s">
        <v>7512</v>
      </c>
      <c r="C2083" t="s">
        <v>10317</v>
      </c>
      <c r="D2083">
        <v>330780263</v>
      </c>
      <c r="E2083">
        <v>330000134</v>
      </c>
      <c r="F2083" t="s">
        <v>7207</v>
      </c>
      <c r="G2083" t="s">
        <v>7086</v>
      </c>
      <c r="H2083" t="s">
        <v>6639</v>
      </c>
      <c r="I2083" t="s">
        <v>6408</v>
      </c>
    </row>
    <row r="2084" spans="1:9">
      <c r="A2084" t="s">
        <v>6643</v>
      </c>
      <c r="B2084" t="s">
        <v>7520</v>
      </c>
      <c r="C2084" t="s">
        <v>10410</v>
      </c>
      <c r="D2084">
        <v>330780487</v>
      </c>
      <c r="E2084">
        <v>330000282</v>
      </c>
      <c r="F2084" t="s">
        <v>7207</v>
      </c>
      <c r="G2084" t="s">
        <v>8548</v>
      </c>
      <c r="H2084" t="s">
        <v>6639</v>
      </c>
      <c r="I2084" t="s">
        <v>6408</v>
      </c>
    </row>
    <row r="2085" spans="1:9">
      <c r="A2085" t="s">
        <v>6643</v>
      </c>
      <c r="B2085" t="s">
        <v>7511</v>
      </c>
      <c r="C2085" t="s">
        <v>10357</v>
      </c>
      <c r="D2085">
        <v>330780206</v>
      </c>
      <c r="E2085">
        <v>330000126</v>
      </c>
      <c r="F2085" t="s">
        <v>7207</v>
      </c>
      <c r="G2085" t="s">
        <v>7086</v>
      </c>
      <c r="H2085" t="s">
        <v>6639</v>
      </c>
      <c r="I2085" t="s">
        <v>6408</v>
      </c>
    </row>
    <row r="2086" spans="1:9">
      <c r="A2086" t="s">
        <v>6643</v>
      </c>
      <c r="B2086" t="s">
        <v>7508</v>
      </c>
      <c r="C2086" t="s">
        <v>10316</v>
      </c>
      <c r="D2086">
        <v>330780040</v>
      </c>
      <c r="E2086">
        <v>330000027</v>
      </c>
      <c r="F2086" t="s">
        <v>7207</v>
      </c>
      <c r="G2086" t="s">
        <v>7086</v>
      </c>
      <c r="H2086" t="s">
        <v>6639</v>
      </c>
      <c r="I2086" t="s">
        <v>6408</v>
      </c>
    </row>
    <row r="2087" spans="1:9">
      <c r="A2087" t="s">
        <v>6643</v>
      </c>
      <c r="B2087" t="s">
        <v>7517</v>
      </c>
      <c r="C2087" t="s">
        <v>10318</v>
      </c>
      <c r="D2087">
        <v>330780354</v>
      </c>
      <c r="E2087">
        <v>330000225</v>
      </c>
      <c r="F2087" t="s">
        <v>7207</v>
      </c>
      <c r="G2087" t="s">
        <v>7086</v>
      </c>
      <c r="H2087" t="s">
        <v>6639</v>
      </c>
      <c r="I2087" t="s">
        <v>6408</v>
      </c>
    </row>
    <row r="2088" spans="1:9">
      <c r="A2088" t="s">
        <v>6643</v>
      </c>
      <c r="B2088" t="s">
        <v>7519</v>
      </c>
      <c r="C2088" t="s">
        <v>10411</v>
      </c>
      <c r="D2088">
        <v>330780479</v>
      </c>
      <c r="E2088">
        <v>330000274</v>
      </c>
      <c r="F2088" t="s">
        <v>7207</v>
      </c>
      <c r="G2088" t="s">
        <v>8545</v>
      </c>
      <c r="H2088" t="s">
        <v>6639</v>
      </c>
      <c r="I2088" t="s">
        <v>6408</v>
      </c>
    </row>
    <row r="2089" spans="1:9">
      <c r="A2089" t="s">
        <v>6643</v>
      </c>
      <c r="B2089" t="s">
        <v>6105</v>
      </c>
      <c r="C2089" t="s">
        <v>10412</v>
      </c>
      <c r="D2089">
        <v>640780946</v>
      </c>
      <c r="E2089">
        <v>640000469</v>
      </c>
      <c r="F2089" t="s">
        <v>7207</v>
      </c>
      <c r="G2089" t="s">
        <v>8545</v>
      </c>
      <c r="H2089" t="s">
        <v>6639</v>
      </c>
      <c r="I2089" t="s">
        <v>6408</v>
      </c>
    </row>
    <row r="2090" spans="1:9">
      <c r="A2090" t="s">
        <v>6643</v>
      </c>
      <c r="B2090" t="s">
        <v>6103</v>
      </c>
      <c r="C2090" t="s">
        <v>10413</v>
      </c>
      <c r="D2090">
        <v>640780938</v>
      </c>
      <c r="E2090">
        <v>640000451</v>
      </c>
      <c r="F2090" t="s">
        <v>7207</v>
      </c>
      <c r="G2090" t="s">
        <v>8545</v>
      </c>
      <c r="H2090" t="s">
        <v>6639</v>
      </c>
      <c r="I2090" t="s">
        <v>6408</v>
      </c>
    </row>
    <row r="2091" spans="1:9">
      <c r="A2091" t="s">
        <v>6643</v>
      </c>
      <c r="B2091" t="s">
        <v>7690</v>
      </c>
      <c r="C2091" t="s">
        <v>10376</v>
      </c>
      <c r="D2091">
        <v>470000308</v>
      </c>
      <c r="E2091">
        <v>930019484</v>
      </c>
      <c r="F2091" t="s">
        <v>7205</v>
      </c>
      <c r="G2091" t="s">
        <v>7086</v>
      </c>
      <c r="H2091" t="s">
        <v>8367</v>
      </c>
      <c r="I2091" t="s">
        <v>6408</v>
      </c>
    </row>
    <row r="2092" spans="1:9">
      <c r="A2092" t="s">
        <v>6643</v>
      </c>
      <c r="B2092" t="s">
        <v>5815</v>
      </c>
      <c r="C2092" t="s">
        <v>10414</v>
      </c>
      <c r="D2092">
        <v>330780776</v>
      </c>
      <c r="E2092">
        <v>330056839</v>
      </c>
      <c r="F2092" t="s">
        <v>7207</v>
      </c>
      <c r="G2092" t="s">
        <v>6599</v>
      </c>
      <c r="H2092" t="s">
        <v>6639</v>
      </c>
      <c r="I2092" t="s">
        <v>6408</v>
      </c>
    </row>
    <row r="2093" spans="1:9">
      <c r="A2093" t="s">
        <v>6643</v>
      </c>
      <c r="B2093" t="s">
        <v>6209</v>
      </c>
      <c r="C2093" t="s">
        <v>10377</v>
      </c>
      <c r="D2093" t="s">
        <v>6598</v>
      </c>
      <c r="E2093">
        <v>330000779</v>
      </c>
      <c r="F2093" t="s">
        <v>7205</v>
      </c>
      <c r="G2093" t="s">
        <v>7086</v>
      </c>
      <c r="H2093" t="s">
        <v>8367</v>
      </c>
      <c r="I2093" t="s">
        <v>6408</v>
      </c>
    </row>
    <row r="2094" spans="1:9">
      <c r="A2094" t="s">
        <v>6643</v>
      </c>
      <c r="B2094" t="s">
        <v>8133</v>
      </c>
      <c r="C2094" t="s">
        <v>10415</v>
      </c>
      <c r="D2094">
        <v>790000681</v>
      </c>
      <c r="E2094">
        <v>790002497</v>
      </c>
      <c r="F2094" t="s">
        <v>7205</v>
      </c>
      <c r="G2094" t="s">
        <v>6599</v>
      </c>
      <c r="H2094" t="s">
        <v>8367</v>
      </c>
      <c r="I2094" t="s">
        <v>6408</v>
      </c>
    </row>
    <row r="2095" spans="1:9">
      <c r="A2095" t="s">
        <v>6643</v>
      </c>
      <c r="B2095" t="s">
        <v>7901</v>
      </c>
      <c r="C2095" t="s">
        <v>10321</v>
      </c>
      <c r="D2095">
        <v>640789624</v>
      </c>
      <c r="E2095">
        <v>640016614</v>
      </c>
      <c r="F2095" t="s">
        <v>7205</v>
      </c>
      <c r="G2095" t="s">
        <v>7086</v>
      </c>
      <c r="H2095" t="s">
        <v>8367</v>
      </c>
      <c r="I2095" t="s">
        <v>6408</v>
      </c>
    </row>
    <row r="2096" spans="1:9">
      <c r="A2096" t="s">
        <v>6643</v>
      </c>
      <c r="B2096" t="s">
        <v>7369</v>
      </c>
      <c r="C2096" t="s">
        <v>10416</v>
      </c>
      <c r="D2096">
        <v>170781199</v>
      </c>
      <c r="E2096">
        <v>170000400</v>
      </c>
      <c r="F2096" t="s">
        <v>7207</v>
      </c>
      <c r="G2096" t="s">
        <v>6599</v>
      </c>
      <c r="H2096" t="s">
        <v>6639</v>
      </c>
      <c r="I2096" t="s">
        <v>6408</v>
      </c>
    </row>
    <row r="2097" spans="1:9">
      <c r="A2097" t="s">
        <v>6643</v>
      </c>
      <c r="B2097" t="s">
        <v>7524</v>
      </c>
      <c r="C2097" t="s">
        <v>10417</v>
      </c>
      <c r="D2097">
        <v>330781121</v>
      </c>
      <c r="E2097">
        <v>930019484</v>
      </c>
      <c r="F2097" t="s">
        <v>7205</v>
      </c>
      <c r="G2097" t="s">
        <v>6599</v>
      </c>
      <c r="H2097" t="s">
        <v>8367</v>
      </c>
      <c r="I2097" t="s">
        <v>6408</v>
      </c>
    </row>
    <row r="2098" spans="1:9">
      <c r="A2098" t="s">
        <v>6643</v>
      </c>
      <c r="B2098" t="s">
        <v>7506</v>
      </c>
      <c r="C2098" t="s">
        <v>10418</v>
      </c>
      <c r="D2098">
        <v>330058504</v>
      </c>
      <c r="E2098">
        <v>330059825</v>
      </c>
      <c r="F2098" t="s">
        <v>7207</v>
      </c>
      <c r="G2098" t="s">
        <v>6599</v>
      </c>
      <c r="H2098" t="s">
        <v>6639</v>
      </c>
      <c r="I2098" t="s">
        <v>6408</v>
      </c>
    </row>
    <row r="2099" spans="1:9">
      <c r="A2099" t="s">
        <v>6643</v>
      </c>
      <c r="B2099" t="s">
        <v>7514</v>
      </c>
      <c r="C2099" t="s">
        <v>10419</v>
      </c>
      <c r="D2099">
        <v>330780297</v>
      </c>
      <c r="E2099">
        <v>330000175</v>
      </c>
      <c r="F2099" t="s">
        <v>7207</v>
      </c>
      <c r="G2099" t="s">
        <v>8547</v>
      </c>
      <c r="H2099" t="s">
        <v>8434</v>
      </c>
      <c r="I2099" t="s">
        <v>6408</v>
      </c>
    </row>
    <row r="2100" spans="1:9">
      <c r="A2100" t="s">
        <v>6643</v>
      </c>
      <c r="B2100" t="s">
        <v>7893</v>
      </c>
      <c r="C2100" t="s">
        <v>10420</v>
      </c>
      <c r="D2100">
        <v>640780631</v>
      </c>
      <c r="E2100">
        <v>640000295</v>
      </c>
      <c r="F2100" t="s">
        <v>7207</v>
      </c>
      <c r="G2100" t="s">
        <v>6599</v>
      </c>
      <c r="H2100" t="s">
        <v>6639</v>
      </c>
      <c r="I2100" t="s">
        <v>6408</v>
      </c>
    </row>
    <row r="2101" spans="1:9">
      <c r="A2101" t="s">
        <v>6600</v>
      </c>
      <c r="B2101" t="s">
        <v>7349</v>
      </c>
      <c r="C2101" t="s">
        <v>10432</v>
      </c>
      <c r="D2101">
        <v>760917773</v>
      </c>
      <c r="E2101">
        <v>140000852</v>
      </c>
      <c r="F2101" t="s">
        <v>7205</v>
      </c>
      <c r="G2101" t="s">
        <v>6599</v>
      </c>
      <c r="H2101" t="s">
        <v>8367</v>
      </c>
      <c r="I2101" t="s">
        <v>6408</v>
      </c>
    </row>
    <row r="2102" spans="1:9">
      <c r="A2102" t="s">
        <v>6600</v>
      </c>
      <c r="B2102" t="s">
        <v>5937</v>
      </c>
      <c r="C2102" t="s">
        <v>10433</v>
      </c>
      <c r="D2102">
        <v>270016058</v>
      </c>
      <c r="E2102">
        <v>750047367</v>
      </c>
      <c r="F2102" t="s">
        <v>7207</v>
      </c>
      <c r="G2102" t="s">
        <v>6599</v>
      </c>
      <c r="H2102" t="s">
        <v>8368</v>
      </c>
      <c r="I2102" t="s">
        <v>6408</v>
      </c>
    </row>
    <row r="2103" spans="1:9">
      <c r="A2103" t="s">
        <v>6600</v>
      </c>
      <c r="B2103" t="s">
        <v>8091</v>
      </c>
      <c r="C2103" t="s">
        <v>10434</v>
      </c>
      <c r="D2103">
        <v>760783159</v>
      </c>
      <c r="E2103">
        <v>760000851</v>
      </c>
      <c r="F2103" t="s">
        <v>7207</v>
      </c>
      <c r="G2103" t="s">
        <v>6599</v>
      </c>
      <c r="H2103" t="s">
        <v>6639</v>
      </c>
      <c r="I2103" t="s">
        <v>6408</v>
      </c>
    </row>
    <row r="2104" spans="1:9">
      <c r="A2104" t="s">
        <v>6600</v>
      </c>
      <c r="B2104" t="s">
        <v>7350</v>
      </c>
      <c r="C2104" t="s">
        <v>10435</v>
      </c>
      <c r="D2104">
        <v>140002452</v>
      </c>
      <c r="E2104">
        <v>140025800</v>
      </c>
      <c r="F2104" t="s">
        <v>7207</v>
      </c>
      <c r="G2104" t="s">
        <v>6604</v>
      </c>
      <c r="H2104" t="s">
        <v>8367</v>
      </c>
      <c r="I2104" t="s">
        <v>6408</v>
      </c>
    </row>
    <row r="2105" spans="1:9">
      <c r="A2105" t="s">
        <v>6600</v>
      </c>
      <c r="B2105" t="s">
        <v>8070</v>
      </c>
      <c r="C2105" t="s">
        <v>10436</v>
      </c>
      <c r="D2105">
        <v>760000166</v>
      </c>
      <c r="E2105">
        <v>760780247</v>
      </c>
      <c r="F2105" t="s">
        <v>9346</v>
      </c>
      <c r="G2105" t="s">
        <v>10437</v>
      </c>
      <c r="H2105" t="s">
        <v>8370</v>
      </c>
      <c r="I2105" t="s">
        <v>6408</v>
      </c>
    </row>
    <row r="2106" spans="1:9">
      <c r="A2106" t="s">
        <v>6600</v>
      </c>
      <c r="B2106" t="s">
        <v>7348</v>
      </c>
      <c r="C2106" t="s">
        <v>10438</v>
      </c>
      <c r="D2106">
        <v>140000555</v>
      </c>
      <c r="E2106">
        <v>140000639</v>
      </c>
      <c r="F2106" t="s">
        <v>9346</v>
      </c>
      <c r="G2106" t="s">
        <v>6899</v>
      </c>
      <c r="H2106" t="s">
        <v>8370</v>
      </c>
      <c r="I2106" t="s">
        <v>6408</v>
      </c>
    </row>
    <row r="2107" spans="1:9">
      <c r="A2107" t="s">
        <v>6600</v>
      </c>
      <c r="B2107" t="s">
        <v>8084</v>
      </c>
      <c r="C2107" t="s">
        <v>10439</v>
      </c>
      <c r="D2107">
        <v>760780619</v>
      </c>
      <c r="E2107">
        <v>760000307</v>
      </c>
      <c r="F2107" t="s">
        <v>7207</v>
      </c>
      <c r="G2107" t="s">
        <v>7591</v>
      </c>
      <c r="H2107" t="s">
        <v>6639</v>
      </c>
      <c r="I2107" t="s">
        <v>6408</v>
      </c>
    </row>
    <row r="2108" spans="1:9">
      <c r="A2108" t="s">
        <v>6600</v>
      </c>
      <c r="B2108" t="s">
        <v>8075</v>
      </c>
      <c r="C2108" t="s">
        <v>10440</v>
      </c>
      <c r="D2108">
        <v>760026674</v>
      </c>
      <c r="E2108">
        <v>750035578</v>
      </c>
      <c r="F2108" t="s">
        <v>7207</v>
      </c>
      <c r="G2108" t="s">
        <v>6599</v>
      </c>
      <c r="H2108" t="s">
        <v>6639</v>
      </c>
      <c r="I2108" t="s">
        <v>6408</v>
      </c>
    </row>
    <row r="2109" spans="1:9">
      <c r="A2109" t="s">
        <v>6600</v>
      </c>
      <c r="B2109" t="s">
        <v>8074</v>
      </c>
      <c r="C2109" t="s">
        <v>10441</v>
      </c>
      <c r="D2109">
        <v>760025312</v>
      </c>
      <c r="E2109">
        <v>760000315</v>
      </c>
      <c r="F2109" t="s">
        <v>7207</v>
      </c>
      <c r="G2109" t="s">
        <v>6715</v>
      </c>
      <c r="H2109" t="s">
        <v>6639</v>
      </c>
      <c r="I2109" t="s">
        <v>6408</v>
      </c>
    </row>
    <row r="2110" spans="1:9">
      <c r="A2110" t="s">
        <v>6600</v>
      </c>
      <c r="B2110" t="s">
        <v>7712</v>
      </c>
      <c r="C2110" t="s">
        <v>10442</v>
      </c>
      <c r="D2110">
        <v>500000146</v>
      </c>
      <c r="E2110">
        <v>500000500</v>
      </c>
      <c r="F2110" t="s">
        <v>7207</v>
      </c>
      <c r="G2110" t="s">
        <v>6715</v>
      </c>
      <c r="H2110" t="s">
        <v>6639</v>
      </c>
      <c r="I2110" t="s">
        <v>6408</v>
      </c>
    </row>
    <row r="2111" spans="1:9">
      <c r="A2111" t="s">
        <v>6600</v>
      </c>
      <c r="B2111" t="s">
        <v>8093</v>
      </c>
      <c r="C2111" t="s">
        <v>10443</v>
      </c>
      <c r="D2111">
        <v>760920918</v>
      </c>
      <c r="E2111">
        <v>760000273</v>
      </c>
      <c r="F2111" t="s">
        <v>7207</v>
      </c>
      <c r="G2111" t="s">
        <v>6599</v>
      </c>
      <c r="H2111" t="s">
        <v>6639</v>
      </c>
      <c r="I2111" t="s">
        <v>6408</v>
      </c>
    </row>
    <row r="2112" spans="1:9">
      <c r="A2112" t="s">
        <v>6600</v>
      </c>
      <c r="B2112" t="s">
        <v>5746</v>
      </c>
      <c r="C2112" t="s">
        <v>10444</v>
      </c>
      <c r="D2112">
        <v>760921809</v>
      </c>
      <c r="E2112">
        <v>760000273</v>
      </c>
      <c r="F2112" t="s">
        <v>7207</v>
      </c>
      <c r="G2112" t="s">
        <v>6715</v>
      </c>
      <c r="H2112" t="s">
        <v>6639</v>
      </c>
      <c r="I2112" t="s">
        <v>6408</v>
      </c>
    </row>
    <row r="2113" spans="1:9">
      <c r="A2113" t="s">
        <v>6600</v>
      </c>
      <c r="B2113" t="s">
        <v>8081</v>
      </c>
      <c r="C2113" t="s">
        <v>10445</v>
      </c>
      <c r="D2113">
        <v>760780205</v>
      </c>
      <c r="E2113">
        <v>760000125</v>
      </c>
      <c r="F2113" t="s">
        <v>7207</v>
      </c>
      <c r="G2113" t="s">
        <v>6715</v>
      </c>
      <c r="H2113" t="s">
        <v>6639</v>
      </c>
      <c r="I2113" t="s">
        <v>6408</v>
      </c>
    </row>
    <row r="2114" spans="1:9">
      <c r="A2114" t="s">
        <v>6600</v>
      </c>
      <c r="B2114" t="s">
        <v>6133</v>
      </c>
      <c r="C2114" t="s">
        <v>10446</v>
      </c>
      <c r="D2114">
        <v>140015975</v>
      </c>
      <c r="E2114">
        <v>310021092</v>
      </c>
      <c r="F2114" t="s">
        <v>7207</v>
      </c>
      <c r="G2114" t="s">
        <v>6599</v>
      </c>
      <c r="H2114" t="s">
        <v>6639</v>
      </c>
      <c r="I2114" t="s">
        <v>6408</v>
      </c>
    </row>
    <row r="2115" spans="1:9">
      <c r="A2115" t="s">
        <v>6600</v>
      </c>
      <c r="B2115" t="s">
        <v>8082</v>
      </c>
      <c r="C2115" t="s">
        <v>10447</v>
      </c>
      <c r="D2115">
        <v>760780288</v>
      </c>
      <c r="E2115">
        <v>750005068</v>
      </c>
      <c r="F2115" t="s">
        <v>7205</v>
      </c>
      <c r="G2115" t="s">
        <v>6599</v>
      </c>
      <c r="H2115" t="s">
        <v>8367</v>
      </c>
      <c r="I2115" t="s">
        <v>6408</v>
      </c>
    </row>
    <row r="2116" spans="1:9">
      <c r="A2116" t="s">
        <v>6600</v>
      </c>
      <c r="B2116" t="s">
        <v>6162</v>
      </c>
      <c r="C2116" t="s">
        <v>10448</v>
      </c>
      <c r="D2116">
        <v>140025255</v>
      </c>
      <c r="E2116">
        <v>310020383</v>
      </c>
      <c r="F2116" t="s">
        <v>7207</v>
      </c>
      <c r="G2116" t="s">
        <v>6599</v>
      </c>
      <c r="H2116" t="s">
        <v>6639</v>
      </c>
      <c r="I2116" t="s">
        <v>6408</v>
      </c>
    </row>
    <row r="2117" spans="1:9">
      <c r="A2117" t="s">
        <v>6600</v>
      </c>
      <c r="B2117" t="s">
        <v>7717</v>
      </c>
      <c r="C2117" t="s">
        <v>10449</v>
      </c>
      <c r="D2117">
        <v>500012687</v>
      </c>
      <c r="E2117">
        <v>310021118</v>
      </c>
      <c r="F2117" t="s">
        <v>7207</v>
      </c>
      <c r="G2117" t="s">
        <v>6599</v>
      </c>
      <c r="H2117" t="s">
        <v>6639</v>
      </c>
      <c r="I2117" t="s">
        <v>6408</v>
      </c>
    </row>
    <row r="2118" spans="1:9">
      <c r="A2118" t="s">
        <v>6600</v>
      </c>
      <c r="B2118" t="s">
        <v>8079</v>
      </c>
      <c r="C2118" t="s">
        <v>10450</v>
      </c>
      <c r="D2118">
        <v>760035709</v>
      </c>
      <c r="E2118">
        <v>440052041</v>
      </c>
      <c r="F2118" t="s">
        <v>7207</v>
      </c>
      <c r="G2118" t="s">
        <v>6599</v>
      </c>
      <c r="H2118" t="s">
        <v>8368</v>
      </c>
      <c r="I2118" t="s">
        <v>6408</v>
      </c>
    </row>
    <row r="2119" spans="1:9">
      <c r="A2119" t="s">
        <v>6600</v>
      </c>
      <c r="B2119" t="s">
        <v>7713</v>
      </c>
      <c r="C2119" t="s">
        <v>10451</v>
      </c>
      <c r="D2119">
        <v>500000229</v>
      </c>
      <c r="E2119">
        <v>500000567</v>
      </c>
      <c r="F2119" t="s">
        <v>7207</v>
      </c>
      <c r="G2119" t="s">
        <v>6599</v>
      </c>
      <c r="H2119" t="s">
        <v>6639</v>
      </c>
      <c r="I2119" t="s">
        <v>6408</v>
      </c>
    </row>
    <row r="2120" spans="1:9">
      <c r="A2120" t="s">
        <v>6600</v>
      </c>
      <c r="B2120" t="s">
        <v>4874</v>
      </c>
      <c r="C2120" t="s">
        <v>10452</v>
      </c>
      <c r="D2120">
        <v>500021423</v>
      </c>
      <c r="E2120">
        <v>500000567</v>
      </c>
      <c r="F2120" t="s">
        <v>7207</v>
      </c>
      <c r="G2120" t="s">
        <v>6599</v>
      </c>
      <c r="H2120" t="s">
        <v>6639</v>
      </c>
      <c r="I2120" t="s">
        <v>6408</v>
      </c>
    </row>
    <row r="2121" spans="1:9">
      <c r="A2121" t="s">
        <v>6600</v>
      </c>
      <c r="B2121" t="s">
        <v>8080</v>
      </c>
      <c r="C2121" t="s">
        <v>10453</v>
      </c>
      <c r="D2121">
        <v>760780130</v>
      </c>
      <c r="E2121">
        <v>760000091</v>
      </c>
      <c r="F2121" t="s">
        <v>7207</v>
      </c>
      <c r="G2121" t="s">
        <v>6599</v>
      </c>
      <c r="H2121" t="s">
        <v>6639</v>
      </c>
      <c r="I2121" t="s">
        <v>6408</v>
      </c>
    </row>
    <row r="2122" spans="1:9">
      <c r="A2122" t="s">
        <v>6600</v>
      </c>
      <c r="B2122" t="s">
        <v>7411</v>
      </c>
      <c r="C2122" t="s">
        <v>10454</v>
      </c>
      <c r="D2122">
        <v>270000433</v>
      </c>
      <c r="E2122">
        <v>920030269</v>
      </c>
      <c r="F2122" t="s">
        <v>7207</v>
      </c>
      <c r="G2122" t="s">
        <v>6627</v>
      </c>
      <c r="H2122" t="s">
        <v>6639</v>
      </c>
      <c r="I2122" t="s">
        <v>6408</v>
      </c>
    </row>
    <row r="2123" spans="1:9">
      <c r="A2123" t="s">
        <v>6600</v>
      </c>
      <c r="B2123" t="s">
        <v>7347</v>
      </c>
      <c r="C2123" t="s">
        <v>10455</v>
      </c>
      <c r="D2123">
        <v>140000340</v>
      </c>
      <c r="E2123">
        <v>140025800</v>
      </c>
      <c r="F2123" t="s">
        <v>7205</v>
      </c>
      <c r="G2123" t="s">
        <v>6714</v>
      </c>
      <c r="H2123" t="s">
        <v>8367</v>
      </c>
      <c r="I2123" t="s">
        <v>6408</v>
      </c>
    </row>
    <row r="2124" spans="1:9">
      <c r="A2124" t="s">
        <v>6600</v>
      </c>
      <c r="B2124" t="s">
        <v>5617</v>
      </c>
      <c r="C2124" t="s">
        <v>10456</v>
      </c>
      <c r="D2124">
        <v>270000342</v>
      </c>
      <c r="E2124">
        <v>920030269</v>
      </c>
      <c r="F2124" t="s">
        <v>7207</v>
      </c>
      <c r="G2124" t="s">
        <v>6627</v>
      </c>
      <c r="H2124" t="s">
        <v>6639</v>
      </c>
      <c r="I2124" t="s">
        <v>6408</v>
      </c>
    </row>
    <row r="2125" spans="1:9">
      <c r="A2125" t="s">
        <v>6600</v>
      </c>
      <c r="B2125" t="s">
        <v>5809</v>
      </c>
      <c r="C2125" t="s">
        <v>10457</v>
      </c>
      <c r="D2125">
        <v>270000870</v>
      </c>
      <c r="E2125">
        <v>920031770</v>
      </c>
      <c r="F2125" t="s">
        <v>7207</v>
      </c>
      <c r="G2125" t="s">
        <v>6627</v>
      </c>
      <c r="H2125" t="s">
        <v>6639</v>
      </c>
      <c r="I2125" t="s">
        <v>6408</v>
      </c>
    </row>
    <row r="2126" spans="1:9">
      <c r="A2126" t="s">
        <v>6600</v>
      </c>
      <c r="B2126" t="s">
        <v>7413</v>
      </c>
      <c r="C2126" t="s">
        <v>10458</v>
      </c>
      <c r="D2126">
        <v>270000912</v>
      </c>
      <c r="E2126">
        <v>750814030</v>
      </c>
      <c r="F2126" t="s">
        <v>7205</v>
      </c>
      <c r="G2126" t="s">
        <v>6760</v>
      </c>
      <c r="H2126" t="s">
        <v>8367</v>
      </c>
      <c r="I2126" t="s">
        <v>6408</v>
      </c>
    </row>
    <row r="2127" spans="1:9">
      <c r="A2127" t="s">
        <v>6600</v>
      </c>
      <c r="B2127" t="s">
        <v>8083</v>
      </c>
      <c r="C2127" t="s">
        <v>10459</v>
      </c>
      <c r="D2127">
        <v>760780510</v>
      </c>
      <c r="E2127">
        <v>760000257</v>
      </c>
      <c r="F2127" t="s">
        <v>7207</v>
      </c>
      <c r="G2127" t="s">
        <v>6715</v>
      </c>
      <c r="H2127" t="s">
        <v>6639</v>
      </c>
      <c r="I2127" t="s">
        <v>6408</v>
      </c>
    </row>
    <row r="2128" spans="1:9">
      <c r="A2128" t="s">
        <v>6600</v>
      </c>
      <c r="B2128" t="s">
        <v>7354</v>
      </c>
      <c r="C2128" t="s">
        <v>10460</v>
      </c>
      <c r="D2128">
        <v>140025123</v>
      </c>
      <c r="E2128">
        <v>310021126</v>
      </c>
      <c r="F2128" t="s">
        <v>7207</v>
      </c>
      <c r="G2128" t="s">
        <v>6599</v>
      </c>
      <c r="H2128" t="s">
        <v>6639</v>
      </c>
      <c r="I2128" t="s">
        <v>6408</v>
      </c>
    </row>
    <row r="2129" spans="1:9">
      <c r="A2129" t="s">
        <v>6600</v>
      </c>
      <c r="B2129" t="s">
        <v>8072</v>
      </c>
      <c r="C2129" t="s">
        <v>10461</v>
      </c>
      <c r="D2129">
        <v>760020529</v>
      </c>
      <c r="E2129">
        <v>760000257</v>
      </c>
      <c r="F2129" t="s">
        <v>7207</v>
      </c>
      <c r="G2129" t="s">
        <v>6599</v>
      </c>
      <c r="H2129" t="s">
        <v>8371</v>
      </c>
      <c r="I2129" t="s">
        <v>6408</v>
      </c>
    </row>
    <row r="2130" spans="1:9">
      <c r="A2130" t="s">
        <v>6600</v>
      </c>
      <c r="B2130" t="s">
        <v>7714</v>
      </c>
      <c r="C2130" t="s">
        <v>10462</v>
      </c>
      <c r="D2130">
        <v>500000419</v>
      </c>
      <c r="E2130">
        <v>310021084</v>
      </c>
      <c r="F2130" t="s">
        <v>7207</v>
      </c>
      <c r="G2130" t="s">
        <v>6599</v>
      </c>
      <c r="H2130" t="s">
        <v>6639</v>
      </c>
      <c r="I2130" t="s">
        <v>6408</v>
      </c>
    </row>
    <row r="2131" spans="1:9">
      <c r="A2131" t="s">
        <v>6600</v>
      </c>
      <c r="B2131" t="s">
        <v>7716</v>
      </c>
      <c r="C2131" t="s">
        <v>10463</v>
      </c>
      <c r="D2131" t="s">
        <v>6598</v>
      </c>
      <c r="E2131">
        <v>500010384</v>
      </c>
      <c r="F2131" t="s">
        <v>7205</v>
      </c>
      <c r="G2131" t="s">
        <v>6599</v>
      </c>
      <c r="H2131" t="s">
        <v>8367</v>
      </c>
      <c r="I2131" t="s">
        <v>6408</v>
      </c>
    </row>
    <row r="2132" spans="1:9">
      <c r="A2132" t="s">
        <v>6600</v>
      </c>
      <c r="B2132" t="s">
        <v>5756</v>
      </c>
      <c r="C2132" t="s">
        <v>10464</v>
      </c>
      <c r="D2132">
        <v>270027279</v>
      </c>
      <c r="E2132">
        <v>270027881</v>
      </c>
      <c r="F2132" t="s">
        <v>7207</v>
      </c>
      <c r="G2132" t="s">
        <v>6714</v>
      </c>
      <c r="H2132" t="s">
        <v>6639</v>
      </c>
      <c r="I2132" t="s">
        <v>6408</v>
      </c>
    </row>
    <row r="2133" spans="1:9">
      <c r="A2133" t="s">
        <v>6600</v>
      </c>
      <c r="B2133" t="s">
        <v>8085</v>
      </c>
      <c r="C2133" t="s">
        <v>10465</v>
      </c>
      <c r="D2133">
        <v>760780668</v>
      </c>
      <c r="E2133">
        <v>760000331</v>
      </c>
      <c r="F2133" t="s">
        <v>7207</v>
      </c>
      <c r="G2133" t="s">
        <v>6715</v>
      </c>
      <c r="H2133" t="s">
        <v>6639</v>
      </c>
      <c r="I2133" t="s">
        <v>6408</v>
      </c>
    </row>
    <row r="2134" spans="1:9">
      <c r="A2134" t="s">
        <v>6600</v>
      </c>
      <c r="B2134" t="s">
        <v>8078</v>
      </c>
      <c r="C2134" t="s">
        <v>10466</v>
      </c>
      <c r="D2134">
        <v>760034637</v>
      </c>
      <c r="E2134">
        <v>760000448</v>
      </c>
      <c r="F2134" t="s">
        <v>7207</v>
      </c>
      <c r="G2134" t="s">
        <v>6627</v>
      </c>
      <c r="H2134" t="s">
        <v>6639</v>
      </c>
      <c r="I2134" t="s">
        <v>6408</v>
      </c>
    </row>
    <row r="2135" spans="1:9">
      <c r="A2135" t="s">
        <v>6600</v>
      </c>
      <c r="B2135" t="s">
        <v>7351</v>
      </c>
      <c r="C2135" t="s">
        <v>10467</v>
      </c>
      <c r="D2135">
        <v>140017237</v>
      </c>
      <c r="E2135">
        <v>140003278</v>
      </c>
      <c r="F2135" t="s">
        <v>7207</v>
      </c>
      <c r="G2135" t="s">
        <v>6658</v>
      </c>
      <c r="H2135" t="s">
        <v>6639</v>
      </c>
      <c r="I2135" t="s">
        <v>6408</v>
      </c>
    </row>
    <row r="2136" spans="1:9">
      <c r="A2136" t="s">
        <v>6600</v>
      </c>
      <c r="B2136" t="s">
        <v>8073</v>
      </c>
      <c r="C2136" t="s">
        <v>10468</v>
      </c>
      <c r="D2136">
        <v>760021329</v>
      </c>
      <c r="E2136">
        <v>760000448</v>
      </c>
      <c r="F2136" t="s">
        <v>7207</v>
      </c>
      <c r="G2136" t="s">
        <v>6658</v>
      </c>
      <c r="H2136" t="s">
        <v>6639</v>
      </c>
      <c r="I2136" t="s">
        <v>6408</v>
      </c>
    </row>
    <row r="2137" spans="1:9">
      <c r="A2137" t="s">
        <v>6600</v>
      </c>
      <c r="B2137" t="s">
        <v>8090</v>
      </c>
      <c r="C2137" t="s">
        <v>10469</v>
      </c>
      <c r="D2137">
        <v>760781054</v>
      </c>
      <c r="E2137">
        <v>930019484</v>
      </c>
      <c r="F2137" t="s">
        <v>7205</v>
      </c>
      <c r="G2137" t="s">
        <v>6599</v>
      </c>
      <c r="H2137" t="s">
        <v>8367</v>
      </c>
      <c r="I2137" t="s">
        <v>6408</v>
      </c>
    </row>
    <row r="2138" spans="1:9">
      <c r="A2138" t="s">
        <v>6600</v>
      </c>
      <c r="B2138" t="s">
        <v>7412</v>
      </c>
      <c r="C2138" t="s">
        <v>10470</v>
      </c>
      <c r="D2138">
        <v>270000896</v>
      </c>
      <c r="E2138">
        <v>930019484</v>
      </c>
      <c r="F2138" t="s">
        <v>7205</v>
      </c>
      <c r="G2138" t="s">
        <v>6599</v>
      </c>
      <c r="H2138" t="s">
        <v>8434</v>
      </c>
      <c r="I2138" t="s">
        <v>6408</v>
      </c>
    </row>
    <row r="2139" spans="1:9">
      <c r="A2139" t="s">
        <v>6600</v>
      </c>
      <c r="B2139" t="s">
        <v>7353</v>
      </c>
      <c r="C2139" t="s">
        <v>10471</v>
      </c>
      <c r="D2139">
        <v>140019175</v>
      </c>
      <c r="E2139">
        <v>930019484</v>
      </c>
      <c r="F2139" t="s">
        <v>7205</v>
      </c>
      <c r="G2139" t="s">
        <v>6599</v>
      </c>
      <c r="H2139" t="s">
        <v>8367</v>
      </c>
      <c r="I2139" t="s">
        <v>6408</v>
      </c>
    </row>
    <row r="2140" spans="1:9">
      <c r="A2140" t="s">
        <v>6600</v>
      </c>
      <c r="B2140" t="s">
        <v>117</v>
      </c>
      <c r="C2140" t="s">
        <v>10472</v>
      </c>
      <c r="D2140">
        <v>140000258</v>
      </c>
      <c r="E2140">
        <v>140000415</v>
      </c>
      <c r="F2140" t="s">
        <v>7207</v>
      </c>
      <c r="G2140" t="s">
        <v>6599</v>
      </c>
      <c r="H2140" t="s">
        <v>6639</v>
      </c>
      <c r="I2140" t="s">
        <v>6408</v>
      </c>
    </row>
    <row r="2141" spans="1:9">
      <c r="A2141" t="s">
        <v>6600</v>
      </c>
      <c r="B2141" t="s">
        <v>121</v>
      </c>
      <c r="C2141" t="s">
        <v>10473</v>
      </c>
      <c r="D2141">
        <v>140018730</v>
      </c>
      <c r="E2141">
        <v>140000423</v>
      </c>
      <c r="F2141" t="s">
        <v>7207</v>
      </c>
      <c r="G2141" t="s">
        <v>6715</v>
      </c>
      <c r="H2141" t="s">
        <v>6639</v>
      </c>
      <c r="I2141" t="s">
        <v>6408</v>
      </c>
    </row>
    <row r="2142" spans="1:9">
      <c r="A2142" t="s">
        <v>6600</v>
      </c>
      <c r="B2142" t="s">
        <v>122</v>
      </c>
      <c r="C2142" t="s">
        <v>10474</v>
      </c>
      <c r="D2142">
        <v>140026709</v>
      </c>
      <c r="E2142">
        <v>140000415</v>
      </c>
      <c r="F2142" t="s">
        <v>7207</v>
      </c>
      <c r="G2142" t="s">
        <v>6715</v>
      </c>
      <c r="H2142" t="s">
        <v>6639</v>
      </c>
      <c r="I2142" t="s">
        <v>6408</v>
      </c>
    </row>
    <row r="2143" spans="1:9">
      <c r="A2143" t="s">
        <v>6600</v>
      </c>
      <c r="B2143" t="s">
        <v>5098</v>
      </c>
      <c r="C2143" t="s">
        <v>10475</v>
      </c>
      <c r="D2143">
        <v>610006421</v>
      </c>
      <c r="E2143">
        <v>610006413</v>
      </c>
      <c r="F2143" t="s">
        <v>7207</v>
      </c>
      <c r="G2143" t="s">
        <v>6715</v>
      </c>
      <c r="H2143" t="s">
        <v>6639</v>
      </c>
      <c r="I2143" t="s">
        <v>6408</v>
      </c>
    </row>
    <row r="2144" spans="1:9">
      <c r="A2144" t="s">
        <v>6600</v>
      </c>
      <c r="B2144" t="s">
        <v>4979</v>
      </c>
      <c r="C2144" t="s">
        <v>10476</v>
      </c>
      <c r="D2144">
        <v>140016759</v>
      </c>
      <c r="E2144">
        <v>140003146</v>
      </c>
      <c r="F2144" t="s">
        <v>7207</v>
      </c>
      <c r="G2144" t="s">
        <v>6715</v>
      </c>
      <c r="H2144" t="s">
        <v>6639</v>
      </c>
      <c r="I2144" t="s">
        <v>6408</v>
      </c>
    </row>
    <row r="2145" spans="1:9">
      <c r="A2145" t="s">
        <v>6600</v>
      </c>
      <c r="B2145" t="s">
        <v>7715</v>
      </c>
      <c r="C2145" t="s">
        <v>10477</v>
      </c>
      <c r="D2145">
        <v>500002357</v>
      </c>
      <c r="E2145">
        <v>500002233</v>
      </c>
      <c r="F2145" t="s">
        <v>7207</v>
      </c>
      <c r="G2145" t="s">
        <v>6715</v>
      </c>
      <c r="H2145" t="s">
        <v>6639</v>
      </c>
      <c r="I2145" t="s">
        <v>6408</v>
      </c>
    </row>
    <row r="2146" spans="1:9">
      <c r="A2146" t="s">
        <v>6600</v>
      </c>
      <c r="B2146" t="s">
        <v>8088</v>
      </c>
      <c r="C2146" t="s">
        <v>10478</v>
      </c>
      <c r="D2146">
        <v>760780791</v>
      </c>
      <c r="E2146">
        <v>760000414</v>
      </c>
      <c r="F2146" t="s">
        <v>7207</v>
      </c>
      <c r="G2146" t="s">
        <v>6658</v>
      </c>
      <c r="H2146" t="s">
        <v>6639</v>
      </c>
      <c r="I2146" t="s">
        <v>6408</v>
      </c>
    </row>
    <row r="2147" spans="1:9">
      <c r="A2147" t="s">
        <v>6600</v>
      </c>
      <c r="B2147" t="s">
        <v>7843</v>
      </c>
      <c r="C2147" t="s">
        <v>10479</v>
      </c>
      <c r="D2147">
        <v>610006256</v>
      </c>
      <c r="E2147">
        <v>610006769</v>
      </c>
      <c r="F2147" t="s">
        <v>7205</v>
      </c>
      <c r="G2147" t="s">
        <v>6599</v>
      </c>
      <c r="H2147" t="s">
        <v>8368</v>
      </c>
      <c r="I2147" t="s">
        <v>6408</v>
      </c>
    </row>
    <row r="2148" spans="1:9">
      <c r="A2148" t="s">
        <v>6600</v>
      </c>
      <c r="B2148" t="s">
        <v>7844</v>
      </c>
      <c r="C2148" t="s">
        <v>10480</v>
      </c>
      <c r="D2148">
        <v>610006777</v>
      </c>
      <c r="E2148">
        <v>610006769</v>
      </c>
      <c r="F2148" t="s">
        <v>7205</v>
      </c>
      <c r="G2148" t="s">
        <v>6599</v>
      </c>
      <c r="H2148" t="s">
        <v>8368</v>
      </c>
      <c r="I2148" t="s">
        <v>6408</v>
      </c>
    </row>
    <row r="2149" spans="1:9">
      <c r="A2149" t="s">
        <v>6600</v>
      </c>
      <c r="B2149" t="s">
        <v>8092</v>
      </c>
      <c r="C2149" t="s">
        <v>10481</v>
      </c>
      <c r="D2149">
        <v>760920603</v>
      </c>
      <c r="E2149">
        <v>760920587</v>
      </c>
      <c r="F2149" t="s">
        <v>7207</v>
      </c>
      <c r="G2149" t="s">
        <v>6599</v>
      </c>
      <c r="H2149" t="s">
        <v>6639</v>
      </c>
      <c r="I2149" t="s">
        <v>6408</v>
      </c>
    </row>
    <row r="2150" spans="1:9">
      <c r="A2150" t="s">
        <v>6600</v>
      </c>
      <c r="B2150" t="s">
        <v>8071</v>
      </c>
      <c r="C2150" t="s">
        <v>10482</v>
      </c>
      <c r="D2150">
        <v>760017079</v>
      </c>
      <c r="E2150">
        <v>760017038</v>
      </c>
      <c r="F2150" t="s">
        <v>7207</v>
      </c>
      <c r="G2150" t="s">
        <v>6599</v>
      </c>
      <c r="H2150" t="s">
        <v>6639</v>
      </c>
      <c r="I2150" t="s">
        <v>6408</v>
      </c>
    </row>
    <row r="2151" spans="1:9">
      <c r="A2151" t="s">
        <v>6600</v>
      </c>
      <c r="B2151" t="s">
        <v>8089</v>
      </c>
      <c r="C2151" t="s">
        <v>10483</v>
      </c>
      <c r="D2151">
        <v>760780981</v>
      </c>
      <c r="E2151">
        <v>760027342</v>
      </c>
      <c r="F2151" t="s">
        <v>7207</v>
      </c>
      <c r="G2151" t="s">
        <v>6599</v>
      </c>
      <c r="H2151" t="s">
        <v>6639</v>
      </c>
      <c r="I2151" t="s">
        <v>6408</v>
      </c>
    </row>
    <row r="2152" spans="1:9">
      <c r="A2152" t="s">
        <v>6600</v>
      </c>
      <c r="B2152" t="s">
        <v>8076</v>
      </c>
      <c r="C2152" t="s">
        <v>10484</v>
      </c>
      <c r="D2152">
        <v>760027292</v>
      </c>
      <c r="E2152">
        <v>760027300</v>
      </c>
      <c r="F2152" t="s">
        <v>7207</v>
      </c>
      <c r="G2152" t="s">
        <v>6715</v>
      </c>
      <c r="H2152" t="s">
        <v>6639</v>
      </c>
      <c r="I2152" t="s">
        <v>6408</v>
      </c>
    </row>
    <row r="2153" spans="1:9">
      <c r="A2153" t="s">
        <v>6600</v>
      </c>
      <c r="B2153" t="s">
        <v>8077</v>
      </c>
      <c r="C2153" t="s">
        <v>10485</v>
      </c>
      <c r="D2153">
        <v>760029017</v>
      </c>
      <c r="E2153">
        <v>920030269</v>
      </c>
      <c r="F2153" t="s">
        <v>7207</v>
      </c>
      <c r="G2153" t="s">
        <v>6627</v>
      </c>
      <c r="H2153" t="s">
        <v>6639</v>
      </c>
      <c r="I2153" t="s">
        <v>6408</v>
      </c>
    </row>
    <row r="2154" spans="1:9">
      <c r="A2154" t="s">
        <v>6600</v>
      </c>
      <c r="B2154" t="s">
        <v>7346</v>
      </c>
      <c r="C2154" t="s">
        <v>10486</v>
      </c>
      <c r="D2154">
        <v>140000290</v>
      </c>
      <c r="E2154">
        <v>140000449</v>
      </c>
      <c r="F2154" t="s">
        <v>7207</v>
      </c>
      <c r="G2154" t="s">
        <v>6715</v>
      </c>
      <c r="H2154" t="s">
        <v>6639</v>
      </c>
      <c r="I2154" t="s">
        <v>6408</v>
      </c>
    </row>
    <row r="2155" spans="1:9">
      <c r="A2155" t="s">
        <v>6600</v>
      </c>
      <c r="B2155" t="s">
        <v>3232</v>
      </c>
      <c r="C2155" t="s">
        <v>10487</v>
      </c>
      <c r="D2155">
        <v>270000862</v>
      </c>
      <c r="E2155">
        <v>270000953</v>
      </c>
      <c r="F2155" t="s">
        <v>7207</v>
      </c>
      <c r="G2155" t="s">
        <v>6715</v>
      </c>
      <c r="H2155" t="s">
        <v>6639</v>
      </c>
      <c r="I2155" t="s">
        <v>6408</v>
      </c>
    </row>
    <row r="2156" spans="1:9">
      <c r="A2156" t="s">
        <v>6600</v>
      </c>
      <c r="B2156" t="s">
        <v>4579</v>
      </c>
      <c r="C2156" t="s">
        <v>10488</v>
      </c>
      <c r="D2156">
        <v>270000326</v>
      </c>
      <c r="E2156">
        <v>270000680</v>
      </c>
      <c r="F2156" t="s">
        <v>7207</v>
      </c>
      <c r="G2156" t="s">
        <v>6715</v>
      </c>
      <c r="H2156" t="s">
        <v>6639</v>
      </c>
      <c r="I2156" t="s">
        <v>6408</v>
      </c>
    </row>
    <row r="2157" spans="1:9">
      <c r="A2157" t="s">
        <v>6600</v>
      </c>
      <c r="B2157" t="s">
        <v>7845</v>
      </c>
      <c r="C2157" t="s">
        <v>10489</v>
      </c>
      <c r="D2157">
        <v>610007155</v>
      </c>
      <c r="E2157">
        <v>610787285</v>
      </c>
      <c r="F2157" t="s">
        <v>7205</v>
      </c>
      <c r="G2157" t="s">
        <v>6599</v>
      </c>
      <c r="H2157" t="s">
        <v>8367</v>
      </c>
      <c r="I2157" t="s">
        <v>6408</v>
      </c>
    </row>
    <row r="2158" spans="1:9">
      <c r="A2158" t="s">
        <v>6600</v>
      </c>
      <c r="B2158" t="s">
        <v>7410</v>
      </c>
      <c r="C2158" t="s">
        <v>10490</v>
      </c>
      <c r="D2158">
        <v>270000417</v>
      </c>
      <c r="E2158">
        <v>760025734</v>
      </c>
      <c r="F2158" t="s">
        <v>7205</v>
      </c>
      <c r="G2158" t="s">
        <v>6670</v>
      </c>
      <c r="H2158" t="s">
        <v>8367</v>
      </c>
      <c r="I2158" t="s">
        <v>6408</v>
      </c>
    </row>
    <row r="2159" spans="1:9">
      <c r="A2159" t="s">
        <v>6600</v>
      </c>
      <c r="B2159" t="s">
        <v>8086</v>
      </c>
      <c r="C2159" t="s">
        <v>10491</v>
      </c>
      <c r="D2159">
        <v>760780692</v>
      </c>
      <c r="E2159">
        <v>760025734</v>
      </c>
      <c r="F2159" t="s">
        <v>7205</v>
      </c>
      <c r="G2159" t="s">
        <v>6670</v>
      </c>
      <c r="H2159" t="s">
        <v>8367</v>
      </c>
      <c r="I2159" t="s">
        <v>6408</v>
      </c>
    </row>
    <row r="2160" spans="1:9">
      <c r="A2160" t="s">
        <v>6600</v>
      </c>
      <c r="B2160" t="s">
        <v>7846</v>
      </c>
      <c r="C2160" t="s">
        <v>10492</v>
      </c>
      <c r="D2160">
        <v>610780371</v>
      </c>
      <c r="E2160">
        <v>760025734</v>
      </c>
      <c r="F2160" t="s">
        <v>7205</v>
      </c>
      <c r="G2160" t="s">
        <v>6670</v>
      </c>
      <c r="H2160" t="s">
        <v>8367</v>
      </c>
      <c r="I2160" t="s">
        <v>6408</v>
      </c>
    </row>
    <row r="2161" spans="1:9">
      <c r="A2161" t="s">
        <v>6600</v>
      </c>
      <c r="B2161" t="s">
        <v>7842</v>
      </c>
      <c r="C2161" t="s">
        <v>10493</v>
      </c>
      <c r="D2161">
        <v>610005837</v>
      </c>
      <c r="E2161">
        <v>610787285</v>
      </c>
      <c r="F2161" t="s">
        <v>7205</v>
      </c>
      <c r="G2161" t="s">
        <v>6599</v>
      </c>
      <c r="H2161" t="s">
        <v>8367</v>
      </c>
      <c r="I2161" t="s">
        <v>6408</v>
      </c>
    </row>
    <row r="2162" spans="1:9">
      <c r="A2162" t="s">
        <v>6600</v>
      </c>
      <c r="B2162" t="s">
        <v>752</v>
      </c>
      <c r="C2162" t="s">
        <v>10494</v>
      </c>
      <c r="D2162">
        <v>610784423</v>
      </c>
      <c r="E2162">
        <v>610787285</v>
      </c>
      <c r="F2162" t="s">
        <v>7205</v>
      </c>
      <c r="G2162" t="s">
        <v>6599</v>
      </c>
      <c r="H2162" t="s">
        <v>8367</v>
      </c>
      <c r="I2162" t="s">
        <v>6408</v>
      </c>
    </row>
    <row r="2163" spans="1:9">
      <c r="A2163" t="s">
        <v>6600</v>
      </c>
      <c r="B2163" t="s">
        <v>7352</v>
      </c>
      <c r="C2163" t="s">
        <v>10495</v>
      </c>
      <c r="D2163">
        <v>140017278</v>
      </c>
      <c r="E2163">
        <v>610787285</v>
      </c>
      <c r="F2163" t="s">
        <v>7205</v>
      </c>
      <c r="G2163" t="s">
        <v>6599</v>
      </c>
      <c r="H2163" t="s">
        <v>8367</v>
      </c>
      <c r="I2163" t="s">
        <v>6408</v>
      </c>
    </row>
    <row r="2164" spans="1:9">
      <c r="A2164" t="s">
        <v>6600</v>
      </c>
      <c r="B2164" t="s">
        <v>8087</v>
      </c>
      <c r="C2164" t="s">
        <v>10496</v>
      </c>
      <c r="D2164">
        <v>760780783</v>
      </c>
      <c r="E2164">
        <v>760000406</v>
      </c>
      <c r="F2164" t="s">
        <v>7205</v>
      </c>
      <c r="G2164" t="s">
        <v>7591</v>
      </c>
      <c r="H2164" t="s">
        <v>6639</v>
      </c>
      <c r="I2164" t="s">
        <v>6408</v>
      </c>
    </row>
    <row r="2165" spans="1:9">
      <c r="A2165" t="s">
        <v>6600</v>
      </c>
      <c r="B2165" t="s">
        <v>7841</v>
      </c>
      <c r="C2165" t="s">
        <v>10497</v>
      </c>
      <c r="D2165">
        <v>610004269</v>
      </c>
      <c r="E2165">
        <v>610787038</v>
      </c>
      <c r="F2165" t="s">
        <v>7205</v>
      </c>
      <c r="G2165" t="s">
        <v>6599</v>
      </c>
      <c r="H2165" t="s">
        <v>8369</v>
      </c>
      <c r="I2165" t="s">
        <v>6408</v>
      </c>
    </row>
    <row r="2166" spans="1:9">
      <c r="A2166" t="s">
        <v>6600</v>
      </c>
      <c r="B2166" t="s">
        <v>3292</v>
      </c>
      <c r="C2166" t="s">
        <v>10498</v>
      </c>
      <c r="D2166">
        <v>760035147</v>
      </c>
      <c r="E2166">
        <v>760035139</v>
      </c>
      <c r="F2166" t="s">
        <v>7207</v>
      </c>
      <c r="G2166" t="s">
        <v>6627</v>
      </c>
      <c r="H2166" t="s">
        <v>6639</v>
      </c>
      <c r="I2166" t="s">
        <v>6408</v>
      </c>
    </row>
    <row r="2167" spans="1:9">
      <c r="A2167" t="s">
        <v>6600</v>
      </c>
      <c r="B2167" t="s">
        <v>3353</v>
      </c>
      <c r="C2167" t="s">
        <v>10499</v>
      </c>
      <c r="D2167">
        <v>270025984</v>
      </c>
      <c r="E2167">
        <v>270029275</v>
      </c>
      <c r="F2167" t="s">
        <v>7207</v>
      </c>
      <c r="G2167" t="s">
        <v>6599</v>
      </c>
      <c r="H2167" t="s">
        <v>6639</v>
      </c>
      <c r="I2167" t="s">
        <v>6408</v>
      </c>
    </row>
    <row r="2168" spans="1:9">
      <c r="A2168" t="s">
        <v>6600</v>
      </c>
      <c r="B2168" t="s">
        <v>913</v>
      </c>
      <c r="C2168" t="s">
        <v>10500</v>
      </c>
      <c r="D2168" t="s">
        <v>8409</v>
      </c>
      <c r="E2168" t="s">
        <v>8409</v>
      </c>
      <c r="F2168" t="s">
        <v>7207</v>
      </c>
      <c r="G2168" t="s">
        <v>6599</v>
      </c>
      <c r="H2168" t="s">
        <v>6639</v>
      </c>
      <c r="I2168" t="s">
        <v>6408</v>
      </c>
    </row>
    <row r="2169" spans="1:9">
      <c r="A2169" t="s">
        <v>6600</v>
      </c>
      <c r="B2169" t="s">
        <v>7350</v>
      </c>
      <c r="C2169" t="s">
        <v>10435</v>
      </c>
      <c r="D2169">
        <v>140002452</v>
      </c>
      <c r="E2169">
        <v>140025800</v>
      </c>
      <c r="F2169" t="s">
        <v>7207</v>
      </c>
      <c r="G2169" t="s">
        <v>8540</v>
      </c>
      <c r="H2169" t="s">
        <v>8367</v>
      </c>
      <c r="I2169" t="s">
        <v>6408</v>
      </c>
    </row>
    <row r="2170" spans="1:9">
      <c r="A2170" t="s">
        <v>6600</v>
      </c>
      <c r="B2170" t="s">
        <v>7347</v>
      </c>
      <c r="C2170" t="s">
        <v>10455</v>
      </c>
      <c r="D2170">
        <v>140000340</v>
      </c>
      <c r="E2170">
        <v>140025800</v>
      </c>
      <c r="F2170" t="s">
        <v>7205</v>
      </c>
      <c r="G2170" t="s">
        <v>8540</v>
      </c>
      <c r="H2170" t="s">
        <v>8367</v>
      </c>
      <c r="I2170" t="s">
        <v>6408</v>
      </c>
    </row>
    <row r="2171" spans="1:9">
      <c r="A2171" t="s">
        <v>6600</v>
      </c>
      <c r="B2171" t="s">
        <v>7348</v>
      </c>
      <c r="C2171" t="s">
        <v>10438</v>
      </c>
      <c r="D2171">
        <v>140000555</v>
      </c>
      <c r="E2171">
        <v>140000639</v>
      </c>
      <c r="F2171" t="s">
        <v>9346</v>
      </c>
      <c r="G2171" t="s">
        <v>9233</v>
      </c>
      <c r="H2171" t="s">
        <v>8370</v>
      </c>
      <c r="I2171" t="s">
        <v>6408</v>
      </c>
    </row>
    <row r="2172" spans="1:9">
      <c r="A2172" t="s">
        <v>6600</v>
      </c>
      <c r="B2172" t="s">
        <v>8078</v>
      </c>
      <c r="C2172" t="s">
        <v>10466</v>
      </c>
      <c r="D2172">
        <v>760034637</v>
      </c>
      <c r="E2172">
        <v>760000448</v>
      </c>
      <c r="F2172" t="s">
        <v>7207</v>
      </c>
      <c r="G2172" t="s">
        <v>6627</v>
      </c>
      <c r="H2172" t="s">
        <v>6639</v>
      </c>
      <c r="I2172" t="s">
        <v>6408</v>
      </c>
    </row>
    <row r="2173" spans="1:9">
      <c r="A2173" t="s">
        <v>6600</v>
      </c>
      <c r="B2173" t="s">
        <v>7349</v>
      </c>
      <c r="C2173" t="s">
        <v>10432</v>
      </c>
      <c r="D2173">
        <v>760917773</v>
      </c>
      <c r="E2173">
        <v>140000852</v>
      </c>
      <c r="F2173" t="s">
        <v>7205</v>
      </c>
      <c r="G2173" t="s">
        <v>7086</v>
      </c>
      <c r="H2173" t="s">
        <v>8367</v>
      </c>
      <c r="I2173" t="s">
        <v>6408</v>
      </c>
    </row>
    <row r="2174" spans="1:9">
      <c r="A2174" t="s">
        <v>6600</v>
      </c>
      <c r="B2174" t="s">
        <v>5937</v>
      </c>
      <c r="C2174" t="s">
        <v>10433</v>
      </c>
      <c r="D2174">
        <v>270016058</v>
      </c>
      <c r="E2174">
        <v>750047367</v>
      </c>
      <c r="F2174" t="s">
        <v>7207</v>
      </c>
      <c r="G2174" t="s">
        <v>7086</v>
      </c>
      <c r="H2174" t="s">
        <v>8368</v>
      </c>
      <c r="I2174" t="s">
        <v>6408</v>
      </c>
    </row>
    <row r="2175" spans="1:9">
      <c r="A2175" t="s">
        <v>6600</v>
      </c>
      <c r="B2175" t="s">
        <v>7714</v>
      </c>
      <c r="C2175" t="s">
        <v>10462</v>
      </c>
      <c r="D2175">
        <v>500000419</v>
      </c>
      <c r="E2175">
        <v>310021084</v>
      </c>
      <c r="F2175" t="s">
        <v>7207</v>
      </c>
      <c r="G2175" t="s">
        <v>7086</v>
      </c>
      <c r="H2175" t="s">
        <v>6639</v>
      </c>
      <c r="I2175" t="s">
        <v>6408</v>
      </c>
    </row>
    <row r="2176" spans="1:9">
      <c r="A2176" t="s">
        <v>6600</v>
      </c>
      <c r="B2176" t="s">
        <v>6162</v>
      </c>
      <c r="C2176" t="s">
        <v>10448</v>
      </c>
      <c r="D2176">
        <v>140025255</v>
      </c>
      <c r="E2176">
        <v>310020383</v>
      </c>
      <c r="F2176" t="s">
        <v>7207</v>
      </c>
      <c r="G2176" t="s">
        <v>7086</v>
      </c>
      <c r="H2176" t="s">
        <v>6639</v>
      </c>
      <c r="I2176" t="s">
        <v>6408</v>
      </c>
    </row>
    <row r="2177" spans="1:9">
      <c r="A2177" t="s">
        <v>6600</v>
      </c>
      <c r="B2177" t="s">
        <v>7351</v>
      </c>
      <c r="C2177" t="s">
        <v>10467</v>
      </c>
      <c r="D2177">
        <v>140017237</v>
      </c>
      <c r="E2177">
        <v>140003278</v>
      </c>
      <c r="F2177" t="s">
        <v>7207</v>
      </c>
      <c r="G2177" t="s">
        <v>8543</v>
      </c>
      <c r="H2177" t="s">
        <v>6639</v>
      </c>
      <c r="I2177" t="s">
        <v>6408</v>
      </c>
    </row>
    <row r="2178" spans="1:9">
      <c r="A2178" t="s">
        <v>6600</v>
      </c>
      <c r="B2178" t="s">
        <v>6133</v>
      </c>
      <c r="C2178" t="s">
        <v>10446</v>
      </c>
      <c r="D2178">
        <v>140015975</v>
      </c>
      <c r="E2178">
        <v>310021092</v>
      </c>
      <c r="F2178" t="s">
        <v>7207</v>
      </c>
      <c r="G2178" t="s">
        <v>7086</v>
      </c>
      <c r="H2178" t="s">
        <v>6639</v>
      </c>
      <c r="I2178" t="s">
        <v>6408</v>
      </c>
    </row>
    <row r="2179" spans="1:9">
      <c r="A2179" t="s">
        <v>6600</v>
      </c>
      <c r="B2179" t="s">
        <v>7354</v>
      </c>
      <c r="C2179" t="s">
        <v>10460</v>
      </c>
      <c r="D2179">
        <v>140025123</v>
      </c>
      <c r="E2179">
        <v>310021126</v>
      </c>
      <c r="F2179" t="s">
        <v>7207</v>
      </c>
      <c r="G2179" t="s">
        <v>7086</v>
      </c>
      <c r="H2179" t="s">
        <v>6639</v>
      </c>
      <c r="I2179" t="s">
        <v>6408</v>
      </c>
    </row>
    <row r="2180" spans="1:9">
      <c r="A2180" t="s">
        <v>6600</v>
      </c>
      <c r="B2180" t="s">
        <v>5746</v>
      </c>
      <c r="C2180" t="s">
        <v>10444</v>
      </c>
      <c r="D2180">
        <v>760921809</v>
      </c>
      <c r="E2180">
        <v>760000273</v>
      </c>
      <c r="F2180" t="s">
        <v>7207</v>
      </c>
      <c r="G2180" t="s">
        <v>7086</v>
      </c>
      <c r="H2180" t="s">
        <v>6639</v>
      </c>
      <c r="I2180" t="s">
        <v>6408</v>
      </c>
    </row>
    <row r="2181" spans="1:9">
      <c r="A2181" t="s">
        <v>6600</v>
      </c>
      <c r="B2181" t="s">
        <v>8074</v>
      </c>
      <c r="C2181" t="s">
        <v>10441</v>
      </c>
      <c r="D2181">
        <v>760025312</v>
      </c>
      <c r="E2181">
        <v>760000315</v>
      </c>
      <c r="F2181" t="s">
        <v>7207</v>
      </c>
      <c r="G2181" t="s">
        <v>7086</v>
      </c>
      <c r="H2181" t="s">
        <v>6639</v>
      </c>
      <c r="I2181" t="s">
        <v>6408</v>
      </c>
    </row>
    <row r="2182" spans="1:9">
      <c r="A2182" t="s">
        <v>6600</v>
      </c>
      <c r="B2182" t="s">
        <v>8093</v>
      </c>
      <c r="C2182" t="s">
        <v>10443</v>
      </c>
      <c r="D2182">
        <v>760920918</v>
      </c>
      <c r="E2182">
        <v>760000273</v>
      </c>
      <c r="F2182" t="s">
        <v>7207</v>
      </c>
      <c r="G2182" t="s">
        <v>7086</v>
      </c>
      <c r="H2182" t="s">
        <v>6639</v>
      </c>
      <c r="I2182" t="s">
        <v>6408</v>
      </c>
    </row>
    <row r="2183" spans="1:9">
      <c r="A2183" t="s">
        <v>6600</v>
      </c>
      <c r="B2183" t="s">
        <v>7712</v>
      </c>
      <c r="C2183" t="s">
        <v>10442</v>
      </c>
      <c r="D2183">
        <v>500000146</v>
      </c>
      <c r="E2183">
        <v>500000500</v>
      </c>
      <c r="F2183" t="s">
        <v>7207</v>
      </c>
      <c r="G2183" t="s">
        <v>7086</v>
      </c>
      <c r="H2183" t="s">
        <v>6639</v>
      </c>
      <c r="I2183" t="s">
        <v>6408</v>
      </c>
    </row>
    <row r="2184" spans="1:9">
      <c r="A2184" t="s">
        <v>6600</v>
      </c>
      <c r="B2184" t="s">
        <v>8081</v>
      </c>
      <c r="C2184" t="s">
        <v>10445</v>
      </c>
      <c r="D2184">
        <v>760780205</v>
      </c>
      <c r="E2184">
        <v>760000125</v>
      </c>
      <c r="F2184" t="s">
        <v>7207</v>
      </c>
      <c r="G2184" t="s">
        <v>7086</v>
      </c>
      <c r="H2184" t="s">
        <v>6639</v>
      </c>
      <c r="I2184" t="s">
        <v>6408</v>
      </c>
    </row>
    <row r="2185" spans="1:9">
      <c r="A2185" t="s">
        <v>6600</v>
      </c>
      <c r="B2185" t="s">
        <v>8070</v>
      </c>
      <c r="C2185" t="s">
        <v>10436</v>
      </c>
      <c r="D2185">
        <v>760000166</v>
      </c>
      <c r="E2185">
        <v>760780247</v>
      </c>
      <c r="F2185" t="s">
        <v>9346</v>
      </c>
      <c r="G2185" t="s">
        <v>7086</v>
      </c>
      <c r="H2185" t="s">
        <v>8370</v>
      </c>
      <c r="I2185" t="s">
        <v>6408</v>
      </c>
    </row>
    <row r="2186" spans="1:9">
      <c r="A2186" t="s">
        <v>6600</v>
      </c>
      <c r="B2186" t="s">
        <v>7717</v>
      </c>
      <c r="C2186" t="s">
        <v>10449</v>
      </c>
      <c r="D2186">
        <v>500012687</v>
      </c>
      <c r="E2186">
        <v>310021118</v>
      </c>
      <c r="F2186" t="s">
        <v>7207</v>
      </c>
      <c r="G2186" t="s">
        <v>7086</v>
      </c>
      <c r="H2186" t="s">
        <v>6639</v>
      </c>
      <c r="I2186" t="s">
        <v>6408</v>
      </c>
    </row>
    <row r="2187" spans="1:9">
      <c r="A2187" t="s">
        <v>6600</v>
      </c>
      <c r="B2187" t="s">
        <v>8075</v>
      </c>
      <c r="C2187" t="s">
        <v>10440</v>
      </c>
      <c r="D2187">
        <v>760026674</v>
      </c>
      <c r="E2187">
        <v>750035578</v>
      </c>
      <c r="F2187" t="s">
        <v>7207</v>
      </c>
      <c r="G2187" t="s">
        <v>7086</v>
      </c>
      <c r="H2187" t="s">
        <v>6639</v>
      </c>
      <c r="I2187" t="s">
        <v>6408</v>
      </c>
    </row>
    <row r="2188" spans="1:9">
      <c r="A2188" t="s">
        <v>6600</v>
      </c>
      <c r="B2188" t="s">
        <v>5756</v>
      </c>
      <c r="C2188" t="s">
        <v>10464</v>
      </c>
      <c r="D2188">
        <v>270027279</v>
      </c>
      <c r="E2188">
        <v>270027881</v>
      </c>
      <c r="F2188" t="s">
        <v>7207</v>
      </c>
      <c r="G2188" t="s">
        <v>8540</v>
      </c>
      <c r="H2188" t="s">
        <v>6639</v>
      </c>
      <c r="I2188" t="s">
        <v>6408</v>
      </c>
    </row>
    <row r="2189" spans="1:9">
      <c r="A2189" t="s">
        <v>6600</v>
      </c>
      <c r="B2189" t="s">
        <v>8079</v>
      </c>
      <c r="C2189" t="s">
        <v>10450</v>
      </c>
      <c r="D2189">
        <v>760035709</v>
      </c>
      <c r="E2189">
        <v>440052041</v>
      </c>
      <c r="F2189" t="s">
        <v>7207</v>
      </c>
      <c r="G2189" t="s">
        <v>7086</v>
      </c>
      <c r="H2189" t="s">
        <v>8368</v>
      </c>
      <c r="I2189" t="s">
        <v>6408</v>
      </c>
    </row>
    <row r="2190" spans="1:9">
      <c r="A2190" t="s">
        <v>6600</v>
      </c>
      <c r="B2190" t="s">
        <v>8073</v>
      </c>
      <c r="C2190" t="s">
        <v>10468</v>
      </c>
      <c r="D2190">
        <v>760021329</v>
      </c>
      <c r="E2190">
        <v>760000448</v>
      </c>
      <c r="F2190" t="s">
        <v>7207</v>
      </c>
      <c r="G2190" t="s">
        <v>8543</v>
      </c>
      <c r="H2190" t="s">
        <v>6639</v>
      </c>
      <c r="I2190" t="s">
        <v>6408</v>
      </c>
    </row>
    <row r="2191" spans="1:9">
      <c r="A2191" t="s">
        <v>6600</v>
      </c>
      <c r="B2191" t="s">
        <v>8090</v>
      </c>
      <c r="C2191" t="s">
        <v>10469</v>
      </c>
      <c r="D2191">
        <v>760781054</v>
      </c>
      <c r="E2191">
        <v>930019484</v>
      </c>
      <c r="F2191" t="s">
        <v>7205</v>
      </c>
      <c r="G2191" t="s">
        <v>6599</v>
      </c>
      <c r="H2191" t="s">
        <v>8367</v>
      </c>
      <c r="I2191" t="s">
        <v>6408</v>
      </c>
    </row>
    <row r="2192" spans="1:9">
      <c r="A2192" t="s">
        <v>6600</v>
      </c>
      <c r="B2192" t="s">
        <v>7412</v>
      </c>
      <c r="C2192" t="s">
        <v>10470</v>
      </c>
      <c r="D2192">
        <v>270000896</v>
      </c>
      <c r="E2192">
        <v>930019484</v>
      </c>
      <c r="F2192" t="s">
        <v>7205</v>
      </c>
      <c r="G2192" t="s">
        <v>6599</v>
      </c>
      <c r="H2192" t="s">
        <v>8434</v>
      </c>
      <c r="I2192" t="s">
        <v>6408</v>
      </c>
    </row>
    <row r="2193" spans="1:9">
      <c r="A2193" t="s">
        <v>6600</v>
      </c>
      <c r="B2193" t="s">
        <v>7353</v>
      </c>
      <c r="C2193" t="s">
        <v>10471</v>
      </c>
      <c r="D2193">
        <v>140019175</v>
      </c>
      <c r="E2193">
        <v>930019484</v>
      </c>
      <c r="F2193" t="s">
        <v>7205</v>
      </c>
      <c r="G2193" t="s">
        <v>6599</v>
      </c>
      <c r="H2193" t="s">
        <v>8367</v>
      </c>
      <c r="I2193" t="s">
        <v>6408</v>
      </c>
    </row>
    <row r="2194" spans="1:9">
      <c r="A2194" t="s">
        <v>6600</v>
      </c>
      <c r="B2194" t="s">
        <v>7713</v>
      </c>
      <c r="C2194" t="s">
        <v>10451</v>
      </c>
      <c r="D2194">
        <v>500000229</v>
      </c>
      <c r="E2194">
        <v>500000567</v>
      </c>
      <c r="F2194" t="s">
        <v>7207</v>
      </c>
      <c r="G2194" t="s">
        <v>7086</v>
      </c>
      <c r="H2194" t="s">
        <v>6639</v>
      </c>
      <c r="I2194" t="s">
        <v>6408</v>
      </c>
    </row>
    <row r="2195" spans="1:9">
      <c r="A2195" t="s">
        <v>6600</v>
      </c>
      <c r="B2195" t="s">
        <v>4874</v>
      </c>
      <c r="C2195" t="s">
        <v>10452</v>
      </c>
      <c r="D2195">
        <v>500021423</v>
      </c>
      <c r="E2195">
        <v>500000567</v>
      </c>
      <c r="F2195" t="s">
        <v>7207</v>
      </c>
      <c r="G2195" t="s">
        <v>7086</v>
      </c>
      <c r="H2195" t="s">
        <v>6639</v>
      </c>
      <c r="I2195" t="s">
        <v>6408</v>
      </c>
    </row>
    <row r="2196" spans="1:9">
      <c r="A2196" t="s">
        <v>6600</v>
      </c>
      <c r="B2196" t="s">
        <v>117</v>
      </c>
      <c r="C2196" t="s">
        <v>10472</v>
      </c>
      <c r="D2196">
        <v>140000258</v>
      </c>
      <c r="E2196">
        <v>140000415</v>
      </c>
      <c r="F2196" t="s">
        <v>7207</v>
      </c>
      <c r="G2196" t="s">
        <v>6599</v>
      </c>
      <c r="H2196" t="s">
        <v>6639</v>
      </c>
      <c r="I2196" t="s">
        <v>6408</v>
      </c>
    </row>
    <row r="2197" spans="1:9">
      <c r="A2197" t="s">
        <v>6600</v>
      </c>
      <c r="B2197" t="s">
        <v>121</v>
      </c>
      <c r="C2197" t="s">
        <v>10473</v>
      </c>
      <c r="D2197">
        <v>140018730</v>
      </c>
      <c r="E2197">
        <v>140000423</v>
      </c>
      <c r="F2197" t="s">
        <v>7207</v>
      </c>
      <c r="G2197" t="s">
        <v>8548</v>
      </c>
      <c r="H2197" t="s">
        <v>6639</v>
      </c>
      <c r="I2197" t="s">
        <v>6408</v>
      </c>
    </row>
    <row r="2198" spans="1:9">
      <c r="A2198" t="s">
        <v>6600</v>
      </c>
      <c r="B2198" t="s">
        <v>122</v>
      </c>
      <c r="C2198" t="s">
        <v>10474</v>
      </c>
      <c r="D2198">
        <v>140026709</v>
      </c>
      <c r="E2198">
        <v>140000415</v>
      </c>
      <c r="F2198" t="s">
        <v>7207</v>
      </c>
      <c r="G2198" t="s">
        <v>8548</v>
      </c>
      <c r="H2198" t="s">
        <v>6639</v>
      </c>
      <c r="I2198" t="s">
        <v>6408</v>
      </c>
    </row>
    <row r="2199" spans="1:9">
      <c r="A2199" t="s">
        <v>6600</v>
      </c>
      <c r="B2199" t="s">
        <v>5098</v>
      </c>
      <c r="C2199" t="s">
        <v>10475</v>
      </c>
      <c r="D2199">
        <v>610006421</v>
      </c>
      <c r="E2199">
        <v>610006413</v>
      </c>
      <c r="F2199" t="s">
        <v>7207</v>
      </c>
      <c r="G2199" t="s">
        <v>8548</v>
      </c>
      <c r="H2199" t="s">
        <v>6639</v>
      </c>
      <c r="I2199" t="s">
        <v>6408</v>
      </c>
    </row>
    <row r="2200" spans="1:9">
      <c r="A2200" t="s">
        <v>6600</v>
      </c>
      <c r="B2200" t="s">
        <v>4979</v>
      </c>
      <c r="C2200" t="s">
        <v>10476</v>
      </c>
      <c r="D2200">
        <v>140016759</v>
      </c>
      <c r="E2200">
        <v>140003146</v>
      </c>
      <c r="F2200" t="s">
        <v>7207</v>
      </c>
      <c r="G2200" t="s">
        <v>8548</v>
      </c>
      <c r="H2200" t="s">
        <v>6639</v>
      </c>
      <c r="I2200" t="s">
        <v>6408</v>
      </c>
    </row>
    <row r="2201" spans="1:9">
      <c r="A2201" t="s">
        <v>6600</v>
      </c>
      <c r="B2201" t="s">
        <v>7715</v>
      </c>
      <c r="C2201" t="s">
        <v>10477</v>
      </c>
      <c r="D2201">
        <v>500002357</v>
      </c>
      <c r="E2201">
        <v>500002233</v>
      </c>
      <c r="F2201" t="s">
        <v>7207</v>
      </c>
      <c r="G2201" t="s">
        <v>8548</v>
      </c>
      <c r="H2201" t="s">
        <v>6639</v>
      </c>
      <c r="I2201" t="s">
        <v>6408</v>
      </c>
    </row>
    <row r="2202" spans="1:9">
      <c r="A2202" t="s">
        <v>6600</v>
      </c>
      <c r="B2202" t="s">
        <v>8082</v>
      </c>
      <c r="C2202" t="s">
        <v>10447</v>
      </c>
      <c r="D2202">
        <v>760780288</v>
      </c>
      <c r="E2202">
        <v>750005068</v>
      </c>
      <c r="F2202" t="s">
        <v>7205</v>
      </c>
      <c r="G2202" t="s">
        <v>7086</v>
      </c>
      <c r="H2202" t="s">
        <v>8367</v>
      </c>
      <c r="I2202" t="s">
        <v>6408</v>
      </c>
    </row>
    <row r="2203" spans="1:9">
      <c r="A2203" t="s">
        <v>6600</v>
      </c>
      <c r="B2203" t="s">
        <v>8084</v>
      </c>
      <c r="C2203" t="s">
        <v>10439</v>
      </c>
      <c r="D2203">
        <v>760780619</v>
      </c>
      <c r="E2203">
        <v>760000307</v>
      </c>
      <c r="F2203" t="s">
        <v>7207</v>
      </c>
      <c r="G2203" t="s">
        <v>8982</v>
      </c>
      <c r="H2203" t="s">
        <v>6639</v>
      </c>
      <c r="I2203" t="s">
        <v>6408</v>
      </c>
    </row>
    <row r="2204" spans="1:9">
      <c r="A2204" t="s">
        <v>6600</v>
      </c>
      <c r="B2204" t="s">
        <v>8080</v>
      </c>
      <c r="C2204" t="s">
        <v>10453</v>
      </c>
      <c r="D2204">
        <v>760780130</v>
      </c>
      <c r="E2204">
        <v>760000091</v>
      </c>
      <c r="F2204" t="s">
        <v>7207</v>
      </c>
      <c r="G2204" t="s">
        <v>7086</v>
      </c>
      <c r="H2204" t="s">
        <v>6639</v>
      </c>
      <c r="I2204" t="s">
        <v>6408</v>
      </c>
    </row>
    <row r="2205" spans="1:9">
      <c r="A2205" t="s">
        <v>6600</v>
      </c>
      <c r="B2205" t="s">
        <v>7716</v>
      </c>
      <c r="C2205" t="s">
        <v>10463</v>
      </c>
      <c r="D2205" t="s">
        <v>6598</v>
      </c>
      <c r="E2205">
        <v>500010384</v>
      </c>
      <c r="F2205" t="s">
        <v>7205</v>
      </c>
      <c r="G2205" t="s">
        <v>7086</v>
      </c>
      <c r="H2205" t="s">
        <v>8367</v>
      </c>
      <c r="I2205" t="s">
        <v>6408</v>
      </c>
    </row>
    <row r="2206" spans="1:9">
      <c r="A2206" t="s">
        <v>6600</v>
      </c>
      <c r="B2206" t="s">
        <v>8088</v>
      </c>
      <c r="C2206" t="s">
        <v>10478</v>
      </c>
      <c r="D2206">
        <v>760780791</v>
      </c>
      <c r="E2206">
        <v>760000414</v>
      </c>
      <c r="F2206" t="s">
        <v>7207</v>
      </c>
      <c r="G2206" t="s">
        <v>8543</v>
      </c>
      <c r="H2206" t="s">
        <v>6639</v>
      </c>
      <c r="I2206" t="s">
        <v>6408</v>
      </c>
    </row>
    <row r="2207" spans="1:9">
      <c r="A2207" t="s">
        <v>6600</v>
      </c>
      <c r="B2207" t="s">
        <v>7843</v>
      </c>
      <c r="C2207" t="s">
        <v>10479</v>
      </c>
      <c r="D2207">
        <v>610006256</v>
      </c>
      <c r="E2207">
        <v>610006769</v>
      </c>
      <c r="F2207" t="s">
        <v>7205</v>
      </c>
      <c r="G2207" t="s">
        <v>6599</v>
      </c>
      <c r="H2207" t="s">
        <v>8368</v>
      </c>
      <c r="I2207" t="s">
        <v>6408</v>
      </c>
    </row>
    <row r="2208" spans="1:9">
      <c r="A2208" t="s">
        <v>6600</v>
      </c>
      <c r="B2208" t="s">
        <v>7844</v>
      </c>
      <c r="C2208" t="s">
        <v>10480</v>
      </c>
      <c r="D2208">
        <v>610006777</v>
      </c>
      <c r="E2208">
        <v>610006769</v>
      </c>
      <c r="F2208" t="s">
        <v>7205</v>
      </c>
      <c r="G2208" t="s">
        <v>6599</v>
      </c>
      <c r="H2208" t="s">
        <v>8368</v>
      </c>
      <c r="I2208" t="s">
        <v>6408</v>
      </c>
    </row>
    <row r="2209" spans="1:9">
      <c r="A2209" t="s">
        <v>6600</v>
      </c>
      <c r="B2209" t="s">
        <v>8070</v>
      </c>
      <c r="C2209" t="s">
        <v>10436</v>
      </c>
      <c r="D2209">
        <v>760000166</v>
      </c>
      <c r="E2209">
        <v>760780247</v>
      </c>
      <c r="F2209" t="s">
        <v>9346</v>
      </c>
      <c r="G2209" t="s">
        <v>6708</v>
      </c>
      <c r="H2209" t="s">
        <v>8370</v>
      </c>
      <c r="I2209" t="s">
        <v>6408</v>
      </c>
    </row>
    <row r="2210" spans="1:9">
      <c r="A2210" t="s">
        <v>6600</v>
      </c>
      <c r="B2210" t="s">
        <v>8092</v>
      </c>
      <c r="C2210" t="s">
        <v>10481</v>
      </c>
      <c r="D2210">
        <v>760920603</v>
      </c>
      <c r="E2210">
        <v>760920587</v>
      </c>
      <c r="F2210" t="s">
        <v>7207</v>
      </c>
      <c r="G2210" t="s">
        <v>6599</v>
      </c>
      <c r="H2210" t="s">
        <v>6639</v>
      </c>
      <c r="I2210" t="s">
        <v>6408</v>
      </c>
    </row>
    <row r="2211" spans="1:9">
      <c r="A2211" t="s">
        <v>6600</v>
      </c>
      <c r="B2211" t="s">
        <v>8071</v>
      </c>
      <c r="C2211" t="s">
        <v>10482</v>
      </c>
      <c r="D2211">
        <v>760017079</v>
      </c>
      <c r="E2211">
        <v>760017038</v>
      </c>
      <c r="F2211" t="s">
        <v>7207</v>
      </c>
      <c r="G2211" t="s">
        <v>6599</v>
      </c>
      <c r="H2211" t="s">
        <v>6639</v>
      </c>
      <c r="I2211" t="s">
        <v>6408</v>
      </c>
    </row>
    <row r="2212" spans="1:9">
      <c r="A2212" t="s">
        <v>6600</v>
      </c>
      <c r="B2212" t="s">
        <v>8089</v>
      </c>
      <c r="C2212" t="s">
        <v>10483</v>
      </c>
      <c r="D2212">
        <v>760780981</v>
      </c>
      <c r="E2212">
        <v>760027342</v>
      </c>
      <c r="F2212" t="s">
        <v>7207</v>
      </c>
      <c r="G2212" t="s">
        <v>6599</v>
      </c>
      <c r="H2212" t="s">
        <v>6639</v>
      </c>
      <c r="I2212" t="s">
        <v>6408</v>
      </c>
    </row>
    <row r="2213" spans="1:9">
      <c r="A2213" t="s">
        <v>6600</v>
      </c>
      <c r="B2213" t="s">
        <v>8076</v>
      </c>
      <c r="C2213" t="s">
        <v>10484</v>
      </c>
      <c r="D2213">
        <v>760027292</v>
      </c>
      <c r="E2213">
        <v>760027300</v>
      </c>
      <c r="F2213" t="s">
        <v>7207</v>
      </c>
      <c r="G2213" t="s">
        <v>8543</v>
      </c>
      <c r="H2213" t="s">
        <v>6639</v>
      </c>
      <c r="I2213" t="s">
        <v>6408</v>
      </c>
    </row>
    <row r="2214" spans="1:9">
      <c r="A2214" t="s">
        <v>6600</v>
      </c>
      <c r="B2214" t="s">
        <v>8077</v>
      </c>
      <c r="C2214" t="s">
        <v>10485</v>
      </c>
      <c r="D2214">
        <v>760029017</v>
      </c>
      <c r="E2214">
        <v>920030269</v>
      </c>
      <c r="F2214" t="s">
        <v>7207</v>
      </c>
      <c r="G2214" t="s">
        <v>6627</v>
      </c>
      <c r="H2214" t="s">
        <v>6639</v>
      </c>
      <c r="I2214" t="s">
        <v>6408</v>
      </c>
    </row>
    <row r="2215" spans="1:9">
      <c r="A2215" t="s">
        <v>6600</v>
      </c>
      <c r="B2215" t="s">
        <v>7346</v>
      </c>
      <c r="C2215" t="s">
        <v>10486</v>
      </c>
      <c r="D2215">
        <v>140000290</v>
      </c>
      <c r="E2215">
        <v>140000449</v>
      </c>
      <c r="F2215" t="s">
        <v>7207</v>
      </c>
      <c r="G2215" t="s">
        <v>8543</v>
      </c>
      <c r="H2215" t="s">
        <v>6639</v>
      </c>
      <c r="I2215" t="s">
        <v>6408</v>
      </c>
    </row>
    <row r="2216" spans="1:9">
      <c r="A2216" t="s">
        <v>6600</v>
      </c>
      <c r="B2216" t="s">
        <v>3232</v>
      </c>
      <c r="C2216" t="s">
        <v>10487</v>
      </c>
      <c r="D2216">
        <v>270000862</v>
      </c>
      <c r="E2216">
        <v>270000953</v>
      </c>
      <c r="F2216" t="s">
        <v>7207</v>
      </c>
      <c r="G2216" t="s">
        <v>8543</v>
      </c>
      <c r="H2216" t="s">
        <v>6639</v>
      </c>
      <c r="I2216" t="s">
        <v>6408</v>
      </c>
    </row>
    <row r="2217" spans="1:9">
      <c r="A2217" t="s">
        <v>6600</v>
      </c>
      <c r="B2217" t="s">
        <v>4579</v>
      </c>
      <c r="C2217" t="s">
        <v>10488</v>
      </c>
      <c r="D2217">
        <v>270000326</v>
      </c>
      <c r="E2217">
        <v>270000680</v>
      </c>
      <c r="F2217" t="s">
        <v>7207</v>
      </c>
      <c r="G2217" t="s">
        <v>8543</v>
      </c>
      <c r="H2217" t="s">
        <v>6639</v>
      </c>
      <c r="I2217" t="s">
        <v>6408</v>
      </c>
    </row>
    <row r="2218" spans="1:9">
      <c r="A2218" t="s">
        <v>6600</v>
      </c>
      <c r="B2218" t="s">
        <v>8085</v>
      </c>
      <c r="C2218" t="s">
        <v>10465</v>
      </c>
      <c r="D2218">
        <v>760780668</v>
      </c>
      <c r="E2218">
        <v>760000331</v>
      </c>
      <c r="F2218" t="s">
        <v>7207</v>
      </c>
      <c r="G2218" t="s">
        <v>7086</v>
      </c>
      <c r="H2218" t="s">
        <v>6639</v>
      </c>
      <c r="I2218" t="s">
        <v>6408</v>
      </c>
    </row>
    <row r="2219" spans="1:9">
      <c r="A2219" t="s">
        <v>6600</v>
      </c>
      <c r="B2219" t="s">
        <v>4579</v>
      </c>
      <c r="C2219" t="s">
        <v>10488</v>
      </c>
      <c r="D2219">
        <v>270000326</v>
      </c>
      <c r="E2219">
        <v>270000680</v>
      </c>
      <c r="F2219" t="s">
        <v>7207</v>
      </c>
      <c r="G2219" t="s">
        <v>7086</v>
      </c>
      <c r="H2219" t="s">
        <v>6639</v>
      </c>
      <c r="I2219" t="s">
        <v>6408</v>
      </c>
    </row>
    <row r="2220" spans="1:9">
      <c r="A2220" t="s">
        <v>6600</v>
      </c>
      <c r="B2220" t="s">
        <v>3232</v>
      </c>
      <c r="C2220" t="s">
        <v>10487</v>
      </c>
      <c r="D2220">
        <v>270000862</v>
      </c>
      <c r="E2220">
        <v>270000953</v>
      </c>
      <c r="F2220" t="s">
        <v>7207</v>
      </c>
      <c r="G2220" t="s">
        <v>7086</v>
      </c>
      <c r="H2220" t="s">
        <v>6639</v>
      </c>
      <c r="I2220" t="s">
        <v>6408</v>
      </c>
    </row>
    <row r="2221" spans="1:9">
      <c r="A2221" t="s">
        <v>6600</v>
      </c>
      <c r="B2221" t="s">
        <v>8076</v>
      </c>
      <c r="C2221" t="s">
        <v>10484</v>
      </c>
      <c r="D2221">
        <v>760027292</v>
      </c>
      <c r="E2221">
        <v>760027300</v>
      </c>
      <c r="F2221" t="s">
        <v>7207</v>
      </c>
      <c r="G2221" t="s">
        <v>7086</v>
      </c>
      <c r="H2221" t="s">
        <v>6639</v>
      </c>
      <c r="I2221" t="s">
        <v>6408</v>
      </c>
    </row>
    <row r="2222" spans="1:9">
      <c r="A2222" t="s">
        <v>6600</v>
      </c>
      <c r="B2222" t="s">
        <v>7346</v>
      </c>
      <c r="C2222" t="s">
        <v>10486</v>
      </c>
      <c r="D2222">
        <v>140000290</v>
      </c>
      <c r="E2222">
        <v>140000449</v>
      </c>
      <c r="F2222" t="s">
        <v>7207</v>
      </c>
      <c r="G2222" t="s">
        <v>7086</v>
      </c>
      <c r="H2222" t="s">
        <v>6639</v>
      </c>
      <c r="I2222" t="s">
        <v>6408</v>
      </c>
    </row>
    <row r="2223" spans="1:9">
      <c r="A2223" t="s">
        <v>6600</v>
      </c>
      <c r="B2223" t="s">
        <v>7845</v>
      </c>
      <c r="C2223" t="s">
        <v>10489</v>
      </c>
      <c r="D2223">
        <v>610007155</v>
      </c>
      <c r="E2223">
        <v>610787285</v>
      </c>
      <c r="F2223" t="s">
        <v>7205</v>
      </c>
      <c r="G2223" t="s">
        <v>6599</v>
      </c>
      <c r="H2223" t="s">
        <v>8367</v>
      </c>
      <c r="I2223" t="s">
        <v>6408</v>
      </c>
    </row>
    <row r="2224" spans="1:9">
      <c r="A2224" t="s">
        <v>6600</v>
      </c>
      <c r="B2224" t="s">
        <v>7410</v>
      </c>
      <c r="C2224" t="s">
        <v>10490</v>
      </c>
      <c r="D2224">
        <v>270000417</v>
      </c>
      <c r="E2224">
        <v>760025734</v>
      </c>
      <c r="F2224" t="s">
        <v>7205</v>
      </c>
      <c r="G2224" t="s">
        <v>8547</v>
      </c>
      <c r="H2224" t="s">
        <v>8367</v>
      </c>
      <c r="I2224" t="s">
        <v>6408</v>
      </c>
    </row>
    <row r="2225" spans="1:9">
      <c r="A2225" t="s">
        <v>6600</v>
      </c>
      <c r="B2225" t="s">
        <v>8086</v>
      </c>
      <c r="C2225" t="s">
        <v>10491</v>
      </c>
      <c r="D2225">
        <v>760780692</v>
      </c>
      <c r="E2225">
        <v>760025734</v>
      </c>
      <c r="F2225" t="s">
        <v>7205</v>
      </c>
      <c r="G2225" t="s">
        <v>8547</v>
      </c>
      <c r="H2225" t="s">
        <v>8367</v>
      </c>
      <c r="I2225" t="s">
        <v>6408</v>
      </c>
    </row>
    <row r="2226" spans="1:9">
      <c r="A2226" t="s">
        <v>6600</v>
      </c>
      <c r="B2226" t="s">
        <v>7846</v>
      </c>
      <c r="C2226" t="s">
        <v>10492</v>
      </c>
      <c r="D2226">
        <v>610780371</v>
      </c>
      <c r="E2226">
        <v>760025734</v>
      </c>
      <c r="F2226" t="s">
        <v>7205</v>
      </c>
      <c r="G2226" t="s">
        <v>8547</v>
      </c>
      <c r="H2226" t="s">
        <v>8367</v>
      </c>
      <c r="I2226" t="s">
        <v>6408</v>
      </c>
    </row>
    <row r="2227" spans="1:9">
      <c r="A2227" t="s">
        <v>6600</v>
      </c>
      <c r="B2227" t="s">
        <v>7842</v>
      </c>
      <c r="C2227" t="s">
        <v>10493</v>
      </c>
      <c r="D2227">
        <v>610005837</v>
      </c>
      <c r="E2227">
        <v>610787285</v>
      </c>
      <c r="F2227" t="s">
        <v>7205</v>
      </c>
      <c r="G2227" t="s">
        <v>6599</v>
      </c>
      <c r="H2227" t="s">
        <v>8367</v>
      </c>
      <c r="I2227" t="s">
        <v>6408</v>
      </c>
    </row>
    <row r="2228" spans="1:9">
      <c r="A2228" t="s">
        <v>6600</v>
      </c>
      <c r="B2228" t="s">
        <v>752</v>
      </c>
      <c r="C2228" t="s">
        <v>10494</v>
      </c>
      <c r="D2228">
        <v>610784423</v>
      </c>
      <c r="E2228">
        <v>610787285</v>
      </c>
      <c r="F2228" t="s">
        <v>7205</v>
      </c>
      <c r="G2228" t="s">
        <v>6599</v>
      </c>
      <c r="H2228" t="s">
        <v>8367</v>
      </c>
      <c r="I2228" t="s">
        <v>6408</v>
      </c>
    </row>
    <row r="2229" spans="1:9">
      <c r="A2229" t="s">
        <v>6600</v>
      </c>
      <c r="B2229" t="s">
        <v>7352</v>
      </c>
      <c r="C2229" t="s">
        <v>10495</v>
      </c>
      <c r="D2229">
        <v>140017278</v>
      </c>
      <c r="E2229">
        <v>610787285</v>
      </c>
      <c r="F2229" t="s">
        <v>7205</v>
      </c>
      <c r="G2229" t="s">
        <v>6599</v>
      </c>
      <c r="H2229" t="s">
        <v>8367</v>
      </c>
      <c r="I2229" t="s">
        <v>6408</v>
      </c>
    </row>
    <row r="2230" spans="1:9">
      <c r="A2230" t="s">
        <v>6600</v>
      </c>
      <c r="B2230" t="s">
        <v>8087</v>
      </c>
      <c r="C2230" t="s">
        <v>10496</v>
      </c>
      <c r="D2230">
        <v>760780783</v>
      </c>
      <c r="E2230">
        <v>760000406</v>
      </c>
      <c r="F2230" t="s">
        <v>7205</v>
      </c>
      <c r="G2230" t="s">
        <v>9508</v>
      </c>
      <c r="H2230" t="s">
        <v>6639</v>
      </c>
      <c r="I2230" t="s">
        <v>6408</v>
      </c>
    </row>
    <row r="2231" spans="1:9">
      <c r="A2231" t="s">
        <v>6600</v>
      </c>
      <c r="B2231" t="s">
        <v>7413</v>
      </c>
      <c r="C2231" t="s">
        <v>10458</v>
      </c>
      <c r="D2231">
        <v>270000912</v>
      </c>
      <c r="E2231">
        <v>750814030</v>
      </c>
      <c r="F2231" t="s">
        <v>7205</v>
      </c>
      <c r="G2231" t="s">
        <v>8809</v>
      </c>
      <c r="H2231" t="s">
        <v>8367</v>
      </c>
      <c r="I2231" t="s">
        <v>6408</v>
      </c>
    </row>
    <row r="2232" spans="1:9">
      <c r="A2232" t="s">
        <v>6600</v>
      </c>
      <c r="B2232" t="s">
        <v>7841</v>
      </c>
      <c r="C2232" t="s">
        <v>10497</v>
      </c>
      <c r="D2232">
        <v>610004269</v>
      </c>
      <c r="E2232">
        <v>610787038</v>
      </c>
      <c r="F2232" t="s">
        <v>7205</v>
      </c>
      <c r="G2232" t="s">
        <v>6599</v>
      </c>
      <c r="H2232" t="s">
        <v>8369</v>
      </c>
      <c r="I2232" t="s">
        <v>6408</v>
      </c>
    </row>
    <row r="2233" spans="1:9">
      <c r="A2233" t="s">
        <v>6600</v>
      </c>
      <c r="B2233" t="s">
        <v>3292</v>
      </c>
      <c r="C2233" t="s">
        <v>10498</v>
      </c>
      <c r="D2233">
        <v>760035147</v>
      </c>
      <c r="E2233">
        <v>760035139</v>
      </c>
      <c r="F2233" t="s">
        <v>7207</v>
      </c>
      <c r="G2233" t="s">
        <v>6627</v>
      </c>
      <c r="H2233" t="s">
        <v>6639</v>
      </c>
      <c r="I2233" t="s">
        <v>6408</v>
      </c>
    </row>
    <row r="2234" spans="1:9">
      <c r="A2234" t="s">
        <v>6600</v>
      </c>
      <c r="B2234" t="s">
        <v>3353</v>
      </c>
      <c r="C2234" t="s">
        <v>10499</v>
      </c>
      <c r="D2234">
        <v>270025984</v>
      </c>
      <c r="E2234">
        <v>270029275</v>
      </c>
      <c r="F2234" t="s">
        <v>7207</v>
      </c>
      <c r="G2234" t="s">
        <v>6599</v>
      </c>
      <c r="H2234" t="s">
        <v>6639</v>
      </c>
      <c r="I2234" t="s">
        <v>6408</v>
      </c>
    </row>
    <row r="2235" spans="1:9">
      <c r="A2235" t="s">
        <v>6600</v>
      </c>
      <c r="B2235" t="s">
        <v>913</v>
      </c>
      <c r="C2235" t="s">
        <v>10500</v>
      </c>
      <c r="D2235" t="s">
        <v>8409</v>
      </c>
      <c r="E2235" t="s">
        <v>8409</v>
      </c>
      <c r="F2235" t="s">
        <v>7207</v>
      </c>
      <c r="G2235" t="s">
        <v>6599</v>
      </c>
      <c r="H2235" t="s">
        <v>6639</v>
      </c>
      <c r="I2235" t="s">
        <v>6408</v>
      </c>
    </row>
    <row r="2236" spans="1:9">
      <c r="A2236" t="s">
        <v>6600</v>
      </c>
      <c r="B2236" t="s">
        <v>8091</v>
      </c>
      <c r="C2236" t="s">
        <v>10434</v>
      </c>
      <c r="D2236">
        <v>760783159</v>
      </c>
      <c r="E2236">
        <v>760000851</v>
      </c>
      <c r="F2236" t="s">
        <v>7207</v>
      </c>
      <c r="G2236" t="s">
        <v>6599</v>
      </c>
      <c r="H2236" t="s">
        <v>6639</v>
      </c>
      <c r="I2236" t="s">
        <v>6408</v>
      </c>
    </row>
    <row r="2237" spans="1:9">
      <c r="A2237" t="s">
        <v>6600</v>
      </c>
      <c r="B2237" t="s">
        <v>8072</v>
      </c>
      <c r="C2237" t="s">
        <v>10461</v>
      </c>
      <c r="D2237">
        <v>760020529</v>
      </c>
      <c r="E2237">
        <v>760000257</v>
      </c>
      <c r="F2237" t="s">
        <v>7207</v>
      </c>
      <c r="G2237" t="s">
        <v>7086</v>
      </c>
      <c r="H2237" t="s">
        <v>8371</v>
      </c>
      <c r="I2237" t="s">
        <v>6408</v>
      </c>
    </row>
    <row r="2238" spans="1:9">
      <c r="A2238" t="s">
        <v>6600</v>
      </c>
      <c r="B2238" t="s">
        <v>8083</v>
      </c>
      <c r="C2238" t="s">
        <v>10459</v>
      </c>
      <c r="D2238">
        <v>760780510</v>
      </c>
      <c r="E2238">
        <v>760000257</v>
      </c>
      <c r="F2238" t="s">
        <v>7207</v>
      </c>
      <c r="G2238" t="s">
        <v>7086</v>
      </c>
      <c r="H2238" t="s">
        <v>6639</v>
      </c>
      <c r="I2238" t="s">
        <v>6408</v>
      </c>
    </row>
    <row r="2239" spans="1:9">
      <c r="A2239" t="s">
        <v>6608</v>
      </c>
      <c r="B2239" t="s">
        <v>7542</v>
      </c>
      <c r="C2239" t="s">
        <v>10501</v>
      </c>
      <c r="D2239">
        <v>340016476</v>
      </c>
      <c r="E2239">
        <v>340016468</v>
      </c>
      <c r="F2239" t="s">
        <v>7207</v>
      </c>
      <c r="G2239" t="s">
        <v>6714</v>
      </c>
      <c r="H2239" t="s">
        <v>10502</v>
      </c>
      <c r="I2239" t="s">
        <v>6408</v>
      </c>
    </row>
    <row r="2240" spans="1:9">
      <c r="A2240" t="s">
        <v>6608</v>
      </c>
      <c r="B2240" t="s">
        <v>145</v>
      </c>
      <c r="C2240" t="s">
        <v>10503</v>
      </c>
      <c r="D2240">
        <v>340017839</v>
      </c>
      <c r="E2240">
        <v>340027937</v>
      </c>
      <c r="F2240" t="s">
        <v>7205</v>
      </c>
      <c r="G2240" t="s">
        <v>6803</v>
      </c>
      <c r="H2240" t="s">
        <v>8368</v>
      </c>
      <c r="I2240" t="s">
        <v>6408</v>
      </c>
    </row>
    <row r="2241" spans="1:9">
      <c r="A2241" t="s">
        <v>6608</v>
      </c>
      <c r="B2241" t="s">
        <v>144</v>
      </c>
      <c r="C2241" t="s">
        <v>10504</v>
      </c>
      <c r="D2241">
        <v>300013745</v>
      </c>
      <c r="E2241">
        <v>340027937</v>
      </c>
      <c r="F2241" t="s">
        <v>7205</v>
      </c>
      <c r="G2241" t="s">
        <v>6599</v>
      </c>
      <c r="H2241" t="s">
        <v>8368</v>
      </c>
      <c r="I2241" t="s">
        <v>6408</v>
      </c>
    </row>
    <row r="2242" spans="1:9">
      <c r="A2242" t="s">
        <v>6608</v>
      </c>
      <c r="B2242" t="s">
        <v>142</v>
      </c>
      <c r="C2242" t="s">
        <v>10505</v>
      </c>
      <c r="D2242">
        <v>300012309</v>
      </c>
      <c r="E2242">
        <v>340027937</v>
      </c>
      <c r="F2242" t="s">
        <v>7205</v>
      </c>
      <c r="G2242" t="s">
        <v>6599</v>
      </c>
      <c r="H2242" t="s">
        <v>8368</v>
      </c>
      <c r="I2242" t="s">
        <v>6408</v>
      </c>
    </row>
    <row r="2243" spans="1:9">
      <c r="A2243" t="s">
        <v>6608</v>
      </c>
      <c r="B2243" t="s">
        <v>7533</v>
      </c>
      <c r="C2243" t="s">
        <v>10506</v>
      </c>
      <c r="D2243">
        <v>340000025</v>
      </c>
      <c r="E2243">
        <v>340022722</v>
      </c>
      <c r="F2243" t="s">
        <v>7205</v>
      </c>
      <c r="G2243" t="s">
        <v>6594</v>
      </c>
      <c r="H2243" t="s">
        <v>8367</v>
      </c>
      <c r="I2243" t="s">
        <v>6408</v>
      </c>
    </row>
    <row r="2244" spans="1:9">
      <c r="A2244" t="s">
        <v>6608</v>
      </c>
      <c r="B2244" t="s">
        <v>7535</v>
      </c>
      <c r="C2244" t="s">
        <v>7174</v>
      </c>
      <c r="D2244" t="s">
        <v>6598</v>
      </c>
      <c r="E2244">
        <v>340000264</v>
      </c>
      <c r="F2244" t="s">
        <v>7205</v>
      </c>
      <c r="G2244" t="s">
        <v>6599</v>
      </c>
      <c r="H2244" t="s">
        <v>8367</v>
      </c>
      <c r="I2244" t="s">
        <v>6408</v>
      </c>
    </row>
    <row r="2245" spans="1:9">
      <c r="A2245" t="s">
        <v>6608</v>
      </c>
      <c r="B2245" t="s">
        <v>8144</v>
      </c>
      <c r="C2245" t="s">
        <v>9236</v>
      </c>
      <c r="D2245" t="s">
        <v>6598</v>
      </c>
      <c r="E2245">
        <v>810100008</v>
      </c>
      <c r="F2245" t="s">
        <v>7205</v>
      </c>
      <c r="G2245" t="s">
        <v>6627</v>
      </c>
      <c r="H2245" t="s">
        <v>8367</v>
      </c>
      <c r="I2245" t="s">
        <v>6408</v>
      </c>
    </row>
    <row r="2246" spans="1:9">
      <c r="A2246" t="s">
        <v>6608</v>
      </c>
      <c r="B2246" t="s">
        <v>7285</v>
      </c>
      <c r="C2246" t="s">
        <v>10507</v>
      </c>
      <c r="D2246">
        <v>120780135</v>
      </c>
      <c r="E2246">
        <v>120000104</v>
      </c>
      <c r="F2246" t="s">
        <v>7205</v>
      </c>
      <c r="G2246" t="s">
        <v>6803</v>
      </c>
      <c r="H2246" t="s">
        <v>8367</v>
      </c>
      <c r="I2246" t="s">
        <v>6408</v>
      </c>
    </row>
    <row r="2247" spans="1:9">
      <c r="A2247" t="s">
        <v>6608</v>
      </c>
      <c r="B2247" t="s">
        <v>7488</v>
      </c>
      <c r="C2247" t="s">
        <v>10509</v>
      </c>
      <c r="D2247">
        <v>310781984</v>
      </c>
      <c r="E2247">
        <v>310014378</v>
      </c>
      <c r="F2247" t="s">
        <v>7207</v>
      </c>
      <c r="G2247" t="s">
        <v>6714</v>
      </c>
      <c r="H2247" t="s">
        <v>6639</v>
      </c>
      <c r="I2247" t="s">
        <v>6408</v>
      </c>
    </row>
    <row r="2248" spans="1:9">
      <c r="A2248" t="s">
        <v>6608</v>
      </c>
      <c r="B2248" t="s">
        <v>7499</v>
      </c>
      <c r="C2248" t="s">
        <v>10510</v>
      </c>
      <c r="D2248">
        <v>320780067</v>
      </c>
      <c r="E2248">
        <v>320000052</v>
      </c>
      <c r="F2248" t="s">
        <v>7207</v>
      </c>
      <c r="G2248" t="s">
        <v>6658</v>
      </c>
      <c r="H2248" t="s">
        <v>6639</v>
      </c>
      <c r="I2248" t="s">
        <v>6408</v>
      </c>
    </row>
    <row r="2249" spans="1:9">
      <c r="A2249" t="s">
        <v>6608</v>
      </c>
      <c r="B2249" t="s">
        <v>7909</v>
      </c>
      <c r="C2249" t="s">
        <v>10511</v>
      </c>
      <c r="D2249">
        <v>660005166</v>
      </c>
      <c r="E2249">
        <v>660786542</v>
      </c>
      <c r="F2249" t="s">
        <v>7205</v>
      </c>
      <c r="G2249" t="s">
        <v>6599</v>
      </c>
      <c r="H2249" t="s">
        <v>6639</v>
      </c>
      <c r="I2249" t="s">
        <v>6408</v>
      </c>
    </row>
    <row r="2250" spans="1:9">
      <c r="A2250" t="s">
        <v>6608</v>
      </c>
      <c r="B2250" t="s">
        <v>3202</v>
      </c>
      <c r="C2250" t="s">
        <v>10512</v>
      </c>
      <c r="D2250">
        <v>460785900</v>
      </c>
      <c r="E2250">
        <v>460002207</v>
      </c>
      <c r="F2250" t="s">
        <v>7207</v>
      </c>
      <c r="G2250" t="s">
        <v>6599</v>
      </c>
      <c r="H2250" t="s">
        <v>6639</v>
      </c>
      <c r="I2250" t="s">
        <v>6408</v>
      </c>
    </row>
    <row r="2251" spans="1:9">
      <c r="A2251" t="s">
        <v>6608</v>
      </c>
      <c r="B2251" t="s">
        <v>7907</v>
      </c>
      <c r="C2251" t="s">
        <v>10513</v>
      </c>
      <c r="D2251">
        <v>650780679</v>
      </c>
      <c r="E2251">
        <v>650000243</v>
      </c>
      <c r="F2251" t="s">
        <v>7207</v>
      </c>
      <c r="G2251" t="s">
        <v>6715</v>
      </c>
      <c r="H2251" t="s">
        <v>6639</v>
      </c>
      <c r="I2251" t="s">
        <v>6408</v>
      </c>
    </row>
    <row r="2252" spans="1:9">
      <c r="A2252" t="s">
        <v>6608</v>
      </c>
      <c r="B2252" t="s">
        <v>7903</v>
      </c>
      <c r="C2252" t="s">
        <v>10514</v>
      </c>
      <c r="D2252">
        <v>650002579</v>
      </c>
      <c r="E2252">
        <v>650000243</v>
      </c>
      <c r="F2252" t="s">
        <v>7207</v>
      </c>
      <c r="G2252" t="s">
        <v>6715</v>
      </c>
      <c r="H2252" t="s">
        <v>6639</v>
      </c>
      <c r="I2252" t="s">
        <v>6408</v>
      </c>
    </row>
    <row r="2253" spans="1:9">
      <c r="A2253" t="s">
        <v>6608</v>
      </c>
      <c r="B2253" t="s">
        <v>8151</v>
      </c>
      <c r="C2253" t="s">
        <v>10515</v>
      </c>
      <c r="D2253">
        <v>820000057</v>
      </c>
      <c r="E2253">
        <v>820000131</v>
      </c>
      <c r="F2253" t="s">
        <v>7207</v>
      </c>
      <c r="G2253" t="s">
        <v>6715</v>
      </c>
      <c r="H2253" t="s">
        <v>6639</v>
      </c>
      <c r="I2253" t="s">
        <v>6408</v>
      </c>
    </row>
    <row r="2254" spans="1:9">
      <c r="A2254" t="s">
        <v>6608</v>
      </c>
      <c r="B2254" t="s">
        <v>7468</v>
      </c>
      <c r="C2254" t="s">
        <v>10516</v>
      </c>
      <c r="D2254">
        <v>310021571</v>
      </c>
      <c r="E2254">
        <v>310021563</v>
      </c>
      <c r="F2254" t="s">
        <v>7207</v>
      </c>
      <c r="G2254" t="s">
        <v>6599</v>
      </c>
      <c r="H2254" t="s">
        <v>6639</v>
      </c>
      <c r="I2254" t="s">
        <v>6408</v>
      </c>
    </row>
    <row r="2255" spans="1:9">
      <c r="A2255" t="s">
        <v>6608</v>
      </c>
      <c r="B2255" t="s">
        <v>7494</v>
      </c>
      <c r="C2255" t="s">
        <v>10517</v>
      </c>
      <c r="D2255">
        <v>310786389</v>
      </c>
      <c r="E2255">
        <v>310001433</v>
      </c>
      <c r="F2255" t="s">
        <v>7207</v>
      </c>
      <c r="G2255" t="s">
        <v>6599</v>
      </c>
      <c r="H2255" t="s">
        <v>6639</v>
      </c>
      <c r="I2255" t="s">
        <v>6408</v>
      </c>
    </row>
    <row r="2256" spans="1:9">
      <c r="A2256" t="s">
        <v>6608</v>
      </c>
      <c r="B2256" t="s">
        <v>8152</v>
      </c>
      <c r="C2256" t="s">
        <v>10518</v>
      </c>
      <c r="D2256">
        <v>820000065</v>
      </c>
      <c r="E2256">
        <v>820000156</v>
      </c>
      <c r="F2256" t="s">
        <v>7207</v>
      </c>
      <c r="G2256" t="s">
        <v>6715</v>
      </c>
      <c r="H2256" t="s">
        <v>6639</v>
      </c>
      <c r="I2256" t="s">
        <v>6408</v>
      </c>
    </row>
    <row r="2257" spans="1:9">
      <c r="A2257" t="s">
        <v>6608</v>
      </c>
      <c r="B2257" t="s">
        <v>7906</v>
      </c>
      <c r="C2257" t="s">
        <v>10519</v>
      </c>
      <c r="D2257">
        <v>650780398</v>
      </c>
      <c r="E2257">
        <v>750005068</v>
      </c>
      <c r="F2257" t="s">
        <v>7205</v>
      </c>
      <c r="G2257" t="s">
        <v>6599</v>
      </c>
      <c r="H2257" t="s">
        <v>8367</v>
      </c>
      <c r="I2257" t="s">
        <v>6408</v>
      </c>
    </row>
    <row r="2258" spans="1:9">
      <c r="A2258" t="s">
        <v>6608</v>
      </c>
      <c r="B2258" t="s">
        <v>7484</v>
      </c>
      <c r="C2258" t="s">
        <v>10520</v>
      </c>
      <c r="D2258">
        <v>310781174</v>
      </c>
      <c r="E2258">
        <v>750056335</v>
      </c>
      <c r="F2258" t="s">
        <v>7207</v>
      </c>
      <c r="G2258" t="s">
        <v>6599</v>
      </c>
      <c r="H2258" t="s">
        <v>6639</v>
      </c>
      <c r="I2258" t="s">
        <v>6408</v>
      </c>
    </row>
    <row r="2259" spans="1:9">
      <c r="A2259" t="s">
        <v>6608</v>
      </c>
      <c r="B2259" t="s">
        <v>7908</v>
      </c>
      <c r="C2259" t="s">
        <v>10521</v>
      </c>
      <c r="D2259">
        <v>650780737</v>
      </c>
      <c r="E2259">
        <v>650000284</v>
      </c>
      <c r="F2259" t="s">
        <v>7207</v>
      </c>
      <c r="G2259" t="s">
        <v>6599</v>
      </c>
      <c r="H2259" t="s">
        <v>6639</v>
      </c>
      <c r="I2259" t="s">
        <v>6408</v>
      </c>
    </row>
    <row r="2260" spans="1:9">
      <c r="A2260" t="s">
        <v>6608</v>
      </c>
      <c r="B2260" t="s">
        <v>4807</v>
      </c>
      <c r="C2260" t="s">
        <v>10522</v>
      </c>
      <c r="D2260">
        <v>310783097</v>
      </c>
      <c r="E2260">
        <v>750005068</v>
      </c>
      <c r="F2260" t="s">
        <v>7205</v>
      </c>
      <c r="G2260" t="s">
        <v>6599</v>
      </c>
      <c r="H2260" t="s">
        <v>8367</v>
      </c>
      <c r="I2260" t="s">
        <v>6408</v>
      </c>
    </row>
    <row r="2261" spans="1:9">
      <c r="A2261" t="s">
        <v>6608</v>
      </c>
      <c r="B2261" t="s">
        <v>7495</v>
      </c>
      <c r="C2261" t="s">
        <v>10523</v>
      </c>
      <c r="D2261">
        <v>310786702</v>
      </c>
      <c r="E2261">
        <v>750043713</v>
      </c>
      <c r="F2261" t="s">
        <v>7205</v>
      </c>
      <c r="G2261" t="s">
        <v>6599</v>
      </c>
      <c r="H2261" t="s">
        <v>8367</v>
      </c>
      <c r="I2261" t="s">
        <v>6408</v>
      </c>
    </row>
    <row r="2262" spans="1:9">
      <c r="A2262" t="s">
        <v>6608</v>
      </c>
      <c r="B2262" t="s">
        <v>8146</v>
      </c>
      <c r="C2262" t="s">
        <v>10524</v>
      </c>
      <c r="D2262">
        <v>810004200</v>
      </c>
      <c r="E2262">
        <v>750056335</v>
      </c>
      <c r="F2262" t="s">
        <v>7207</v>
      </c>
      <c r="G2262" t="s">
        <v>6599</v>
      </c>
      <c r="H2262" t="s">
        <v>6639</v>
      </c>
      <c r="I2262" t="s">
        <v>6408</v>
      </c>
    </row>
    <row r="2263" spans="1:9">
      <c r="A2263" t="s">
        <v>6608</v>
      </c>
      <c r="B2263" t="s">
        <v>7492</v>
      </c>
      <c r="C2263" t="s">
        <v>10525</v>
      </c>
      <c r="D2263">
        <v>310782396</v>
      </c>
      <c r="E2263">
        <v>750056335</v>
      </c>
      <c r="F2263" t="s">
        <v>7207</v>
      </c>
      <c r="G2263" t="s">
        <v>6599</v>
      </c>
      <c r="H2263" t="s">
        <v>6639</v>
      </c>
      <c r="I2263" t="s">
        <v>6408</v>
      </c>
    </row>
    <row r="2264" spans="1:9">
      <c r="A2264" t="s">
        <v>6608</v>
      </c>
      <c r="B2264" t="s">
        <v>7465</v>
      </c>
      <c r="C2264" t="s">
        <v>10526</v>
      </c>
      <c r="D2264">
        <v>310005459</v>
      </c>
      <c r="E2264">
        <v>310021886</v>
      </c>
      <c r="F2264" t="s">
        <v>7205</v>
      </c>
      <c r="G2264" t="s">
        <v>6599</v>
      </c>
      <c r="H2264" t="s">
        <v>8369</v>
      </c>
      <c r="I2264" t="s">
        <v>6408</v>
      </c>
    </row>
    <row r="2265" spans="1:9">
      <c r="A2265" t="s">
        <v>6608</v>
      </c>
      <c r="B2265" t="s">
        <v>7924</v>
      </c>
      <c r="C2265" t="s">
        <v>10527</v>
      </c>
      <c r="D2265">
        <v>660781287</v>
      </c>
      <c r="E2265">
        <v>660000621</v>
      </c>
      <c r="F2265" t="s">
        <v>7207</v>
      </c>
      <c r="G2265" t="s">
        <v>6599</v>
      </c>
      <c r="H2265" t="s">
        <v>6639</v>
      </c>
      <c r="I2265" t="s">
        <v>6408</v>
      </c>
    </row>
    <row r="2266" spans="1:9">
      <c r="A2266" t="s">
        <v>6608</v>
      </c>
      <c r="B2266" t="s">
        <v>7475</v>
      </c>
      <c r="C2266" t="s">
        <v>10528</v>
      </c>
      <c r="D2266">
        <v>310780259</v>
      </c>
      <c r="E2266">
        <v>310000096</v>
      </c>
      <c r="F2266" t="s">
        <v>7207</v>
      </c>
      <c r="G2266" t="s">
        <v>7561</v>
      </c>
      <c r="H2266" t="s">
        <v>6639</v>
      </c>
      <c r="I2266" t="s">
        <v>6408</v>
      </c>
    </row>
    <row r="2267" spans="1:9">
      <c r="A2267" t="s">
        <v>6608</v>
      </c>
      <c r="B2267" t="s">
        <v>5137</v>
      </c>
      <c r="C2267" t="s">
        <v>10529</v>
      </c>
      <c r="D2267">
        <v>320004328</v>
      </c>
      <c r="E2267">
        <v>310000096</v>
      </c>
      <c r="F2267" t="s">
        <v>7207</v>
      </c>
      <c r="G2267" t="s">
        <v>6714</v>
      </c>
      <c r="H2267" t="s">
        <v>10530</v>
      </c>
      <c r="I2267" t="s">
        <v>6408</v>
      </c>
    </row>
    <row r="2268" spans="1:9">
      <c r="A2268" t="s">
        <v>6608</v>
      </c>
      <c r="B2268" t="s">
        <v>7477</v>
      </c>
      <c r="C2268" t="s">
        <v>10531</v>
      </c>
      <c r="D2268">
        <v>310780374</v>
      </c>
      <c r="E2268">
        <v>310000161</v>
      </c>
      <c r="F2268" t="s">
        <v>7207</v>
      </c>
      <c r="G2268" t="s">
        <v>6599</v>
      </c>
      <c r="H2268" t="s">
        <v>6639</v>
      </c>
      <c r="I2268" t="s">
        <v>6408</v>
      </c>
    </row>
    <row r="2269" spans="1:9">
      <c r="A2269" t="s">
        <v>6608</v>
      </c>
      <c r="B2269" t="s">
        <v>7910</v>
      </c>
      <c r="C2269" t="s">
        <v>10532</v>
      </c>
      <c r="D2269">
        <v>660006172</v>
      </c>
      <c r="E2269">
        <v>660790379</v>
      </c>
      <c r="F2269" t="s">
        <v>7207</v>
      </c>
      <c r="G2269" t="s">
        <v>6599</v>
      </c>
      <c r="H2269" t="s">
        <v>8368</v>
      </c>
      <c r="I2269" t="s">
        <v>6408</v>
      </c>
    </row>
    <row r="2270" spans="1:9">
      <c r="A2270" t="s">
        <v>6608</v>
      </c>
      <c r="B2270" t="s">
        <v>7926</v>
      </c>
      <c r="C2270" t="s">
        <v>10533</v>
      </c>
      <c r="D2270" t="s">
        <v>6598</v>
      </c>
      <c r="E2270">
        <v>660790379</v>
      </c>
      <c r="F2270" t="s">
        <v>7207</v>
      </c>
      <c r="G2270" t="s">
        <v>6599</v>
      </c>
      <c r="H2270" t="s">
        <v>6639</v>
      </c>
      <c r="I2270" t="s">
        <v>6408</v>
      </c>
    </row>
    <row r="2271" spans="1:9">
      <c r="A2271" t="s">
        <v>6608</v>
      </c>
      <c r="B2271" t="s">
        <v>7541</v>
      </c>
      <c r="C2271" t="s">
        <v>10534</v>
      </c>
      <c r="D2271">
        <v>340015965</v>
      </c>
      <c r="E2271">
        <v>340000074</v>
      </c>
      <c r="F2271" t="s">
        <v>7207</v>
      </c>
      <c r="G2271" t="s">
        <v>6715</v>
      </c>
      <c r="H2271" t="s">
        <v>6639</v>
      </c>
      <c r="I2271" t="s">
        <v>6408</v>
      </c>
    </row>
    <row r="2272" spans="1:9">
      <c r="A2272" t="s">
        <v>6608</v>
      </c>
      <c r="B2272" t="s">
        <v>7564</v>
      </c>
      <c r="C2272" t="s">
        <v>10535</v>
      </c>
      <c r="D2272">
        <v>340780725</v>
      </c>
      <c r="E2272">
        <v>340000330</v>
      </c>
      <c r="F2272" t="s">
        <v>7207</v>
      </c>
      <c r="G2272" t="s">
        <v>6715</v>
      </c>
      <c r="H2272" t="s">
        <v>6639</v>
      </c>
      <c r="I2272" t="s">
        <v>6408</v>
      </c>
    </row>
    <row r="2273" spans="1:9">
      <c r="A2273" t="s">
        <v>6608</v>
      </c>
      <c r="B2273" t="s">
        <v>7481</v>
      </c>
      <c r="C2273" t="s">
        <v>10536</v>
      </c>
      <c r="D2273">
        <v>310781133</v>
      </c>
      <c r="E2273">
        <v>310000427</v>
      </c>
      <c r="F2273" t="s">
        <v>7207</v>
      </c>
      <c r="G2273" t="s">
        <v>7561</v>
      </c>
      <c r="H2273" t="s">
        <v>6639</v>
      </c>
      <c r="I2273" t="s">
        <v>6408</v>
      </c>
    </row>
    <row r="2274" spans="1:9">
      <c r="A2274" t="s">
        <v>6608</v>
      </c>
      <c r="B2274" t="s">
        <v>7287</v>
      </c>
      <c r="C2274" t="s">
        <v>10537</v>
      </c>
      <c r="D2274">
        <v>120783618</v>
      </c>
      <c r="E2274">
        <v>120784616</v>
      </c>
      <c r="F2274" t="s">
        <v>7205</v>
      </c>
      <c r="G2274" t="s">
        <v>6599</v>
      </c>
      <c r="H2274" t="s">
        <v>8368</v>
      </c>
      <c r="I2274" t="s">
        <v>6408</v>
      </c>
    </row>
    <row r="2275" spans="1:9">
      <c r="A2275" t="s">
        <v>6608</v>
      </c>
      <c r="B2275" t="s">
        <v>7473</v>
      </c>
      <c r="C2275" t="s">
        <v>10538</v>
      </c>
      <c r="D2275">
        <v>310780150</v>
      </c>
      <c r="E2275">
        <v>310788799</v>
      </c>
      <c r="F2275" t="s">
        <v>7207</v>
      </c>
      <c r="G2275" t="s">
        <v>7561</v>
      </c>
      <c r="H2275" t="s">
        <v>6639</v>
      </c>
      <c r="I2275" t="s">
        <v>6408</v>
      </c>
    </row>
    <row r="2276" spans="1:9">
      <c r="A2276" t="s">
        <v>6608</v>
      </c>
      <c r="B2276" t="s">
        <v>7278</v>
      </c>
      <c r="C2276" t="s">
        <v>10539</v>
      </c>
      <c r="D2276">
        <v>110003118</v>
      </c>
      <c r="E2276">
        <v>110007341</v>
      </c>
      <c r="F2276" t="s">
        <v>7207</v>
      </c>
      <c r="G2276" t="s">
        <v>6599</v>
      </c>
      <c r="H2276" t="s">
        <v>6639</v>
      </c>
      <c r="I2276" t="s">
        <v>6408</v>
      </c>
    </row>
    <row r="2277" spans="1:9">
      <c r="A2277" t="s">
        <v>6608</v>
      </c>
      <c r="B2277" t="s">
        <v>8150</v>
      </c>
      <c r="C2277" t="s">
        <v>10540</v>
      </c>
      <c r="D2277">
        <v>820000040</v>
      </c>
      <c r="E2277">
        <v>820000081</v>
      </c>
      <c r="F2277" t="s">
        <v>7207</v>
      </c>
      <c r="G2277" t="s">
        <v>6715</v>
      </c>
      <c r="H2277" t="s">
        <v>6639</v>
      </c>
      <c r="I2277" t="s">
        <v>6408</v>
      </c>
    </row>
    <row r="2278" spans="1:9">
      <c r="A2278" t="s">
        <v>6608</v>
      </c>
      <c r="B2278" t="s">
        <v>7285</v>
      </c>
      <c r="C2278" t="s">
        <v>10508</v>
      </c>
      <c r="D2278">
        <v>120780135</v>
      </c>
      <c r="E2278">
        <v>120000104</v>
      </c>
      <c r="F2278" t="s">
        <v>7205</v>
      </c>
      <c r="G2278" t="s">
        <v>6599</v>
      </c>
      <c r="H2278" t="s">
        <v>8367</v>
      </c>
      <c r="I2278" t="s">
        <v>6408</v>
      </c>
    </row>
    <row r="2279" spans="1:9">
      <c r="A2279" t="s">
        <v>6608</v>
      </c>
      <c r="B2279" t="s">
        <v>7489</v>
      </c>
      <c r="C2279" t="s">
        <v>10541</v>
      </c>
      <c r="D2279">
        <v>310782016</v>
      </c>
      <c r="E2279">
        <v>310000617</v>
      </c>
      <c r="F2279" t="s">
        <v>7207</v>
      </c>
      <c r="G2279" t="s">
        <v>7490</v>
      </c>
      <c r="H2279" t="s">
        <v>6639</v>
      </c>
      <c r="I2279" t="s">
        <v>6408</v>
      </c>
    </row>
    <row r="2280" spans="1:9">
      <c r="A2280" t="s">
        <v>6608</v>
      </c>
      <c r="B2280" t="s">
        <v>5934</v>
      </c>
      <c r="C2280" t="s">
        <v>10542</v>
      </c>
      <c r="D2280">
        <v>460007404</v>
      </c>
      <c r="E2280">
        <v>460007396</v>
      </c>
      <c r="F2280" t="s">
        <v>7207</v>
      </c>
      <c r="G2280" t="s">
        <v>6599</v>
      </c>
      <c r="H2280" t="s">
        <v>8371</v>
      </c>
      <c r="I2280" t="s">
        <v>6408</v>
      </c>
    </row>
    <row r="2281" spans="1:9">
      <c r="A2281" t="s">
        <v>6608</v>
      </c>
      <c r="B2281" t="s">
        <v>7559</v>
      </c>
      <c r="C2281" t="s">
        <v>10543</v>
      </c>
      <c r="D2281">
        <v>340780642</v>
      </c>
      <c r="E2281">
        <v>340785856</v>
      </c>
      <c r="F2281" t="s">
        <v>7205</v>
      </c>
      <c r="G2281" t="s">
        <v>6648</v>
      </c>
      <c r="H2281" t="s">
        <v>8367</v>
      </c>
      <c r="I2281" t="s">
        <v>6408</v>
      </c>
    </row>
    <row r="2282" spans="1:9">
      <c r="A2282" t="s">
        <v>6608</v>
      </c>
      <c r="B2282" t="s">
        <v>8155</v>
      </c>
      <c r="C2282" t="s">
        <v>10544</v>
      </c>
      <c r="D2282">
        <v>820003218</v>
      </c>
      <c r="E2282">
        <v>820008142</v>
      </c>
      <c r="F2282" t="s">
        <v>7207</v>
      </c>
      <c r="G2282" t="s">
        <v>6714</v>
      </c>
      <c r="H2282" t="s">
        <v>6639</v>
      </c>
      <c r="I2282" t="s">
        <v>6408</v>
      </c>
    </row>
    <row r="2283" spans="1:9">
      <c r="A2283" t="s">
        <v>6608</v>
      </c>
      <c r="B2283" t="s">
        <v>5410</v>
      </c>
      <c r="C2283" t="s">
        <v>10545</v>
      </c>
      <c r="D2283">
        <v>310780382</v>
      </c>
      <c r="E2283">
        <v>310000179</v>
      </c>
      <c r="F2283" t="s">
        <v>7207</v>
      </c>
      <c r="G2283" t="s">
        <v>6715</v>
      </c>
      <c r="H2283" t="s">
        <v>6639</v>
      </c>
      <c r="I2283" t="s">
        <v>6408</v>
      </c>
    </row>
    <row r="2284" spans="1:9">
      <c r="A2284" t="s">
        <v>6608</v>
      </c>
      <c r="B2284" t="s">
        <v>7486</v>
      </c>
      <c r="C2284" t="s">
        <v>10546</v>
      </c>
      <c r="D2284">
        <v>310781505</v>
      </c>
      <c r="E2284">
        <v>310000492</v>
      </c>
      <c r="F2284" t="s">
        <v>7207</v>
      </c>
      <c r="G2284" t="s">
        <v>6715</v>
      </c>
      <c r="H2284" t="s">
        <v>6639</v>
      </c>
      <c r="I2284" t="s">
        <v>6408</v>
      </c>
    </row>
    <row r="2285" spans="1:9">
      <c r="A2285" t="s">
        <v>6608</v>
      </c>
      <c r="B2285" t="s">
        <v>7546</v>
      </c>
      <c r="C2285" t="s">
        <v>10547</v>
      </c>
      <c r="D2285">
        <v>340023258</v>
      </c>
      <c r="E2285">
        <v>340023241</v>
      </c>
      <c r="F2285" t="s">
        <v>7207</v>
      </c>
      <c r="G2285" t="s">
        <v>6599</v>
      </c>
      <c r="H2285" t="s">
        <v>6639</v>
      </c>
      <c r="I2285" t="s">
        <v>6408</v>
      </c>
    </row>
    <row r="2286" spans="1:9">
      <c r="A2286" t="s">
        <v>6608</v>
      </c>
      <c r="B2286" t="s">
        <v>8154</v>
      </c>
      <c r="C2286" t="s">
        <v>10548</v>
      </c>
      <c r="D2286">
        <v>820002350</v>
      </c>
      <c r="E2286">
        <v>820000578</v>
      </c>
      <c r="F2286" t="s">
        <v>7207</v>
      </c>
      <c r="G2286" t="s">
        <v>6714</v>
      </c>
      <c r="H2286" t="s">
        <v>6639</v>
      </c>
      <c r="I2286" t="s">
        <v>6408</v>
      </c>
    </row>
    <row r="2287" spans="1:9">
      <c r="A2287" t="s">
        <v>6608</v>
      </c>
      <c r="B2287" t="s">
        <v>7496</v>
      </c>
      <c r="C2287" t="s">
        <v>10549</v>
      </c>
      <c r="D2287">
        <v>310790472</v>
      </c>
      <c r="E2287">
        <v>310790464</v>
      </c>
      <c r="F2287" t="s">
        <v>7207</v>
      </c>
      <c r="G2287" t="s">
        <v>6599</v>
      </c>
      <c r="H2287" t="s">
        <v>6639</v>
      </c>
      <c r="I2287" t="s">
        <v>6408</v>
      </c>
    </row>
    <row r="2288" spans="1:9">
      <c r="A2288" t="s">
        <v>6608</v>
      </c>
      <c r="B2288" t="s">
        <v>7447</v>
      </c>
      <c r="C2288" t="s">
        <v>10550</v>
      </c>
      <c r="D2288">
        <v>300013778</v>
      </c>
      <c r="E2288">
        <v>300013760</v>
      </c>
      <c r="F2288" t="s">
        <v>7207</v>
      </c>
      <c r="G2288" t="s">
        <v>6599</v>
      </c>
      <c r="H2288" t="s">
        <v>8371</v>
      </c>
      <c r="I2288" t="s">
        <v>6408</v>
      </c>
    </row>
    <row r="2289" spans="1:9">
      <c r="A2289" t="s">
        <v>6608</v>
      </c>
      <c r="B2289" t="s">
        <v>7461</v>
      </c>
      <c r="C2289" t="s">
        <v>10551</v>
      </c>
      <c r="D2289">
        <v>300781440</v>
      </c>
      <c r="E2289">
        <v>300000700</v>
      </c>
      <c r="F2289" t="s">
        <v>7207</v>
      </c>
      <c r="G2289" t="s">
        <v>6599</v>
      </c>
      <c r="H2289" t="s">
        <v>6639</v>
      </c>
      <c r="I2289" t="s">
        <v>6408</v>
      </c>
    </row>
    <row r="2290" spans="1:9">
      <c r="A2290" t="s">
        <v>6608</v>
      </c>
      <c r="B2290" t="s">
        <v>7455</v>
      </c>
      <c r="C2290" t="s">
        <v>10552</v>
      </c>
      <c r="D2290">
        <v>300780251</v>
      </c>
      <c r="E2290">
        <v>300000189</v>
      </c>
      <c r="F2290" t="s">
        <v>7207</v>
      </c>
      <c r="G2290" t="s">
        <v>6599</v>
      </c>
      <c r="H2290" t="s">
        <v>6639</v>
      </c>
      <c r="I2290" t="s">
        <v>6408</v>
      </c>
    </row>
    <row r="2291" spans="1:9">
      <c r="A2291" t="s">
        <v>6608</v>
      </c>
      <c r="B2291" t="s">
        <v>7500</v>
      </c>
      <c r="C2291" t="s">
        <v>10553</v>
      </c>
      <c r="D2291">
        <v>320780109</v>
      </c>
      <c r="E2291">
        <v>320000078</v>
      </c>
      <c r="F2291" t="s">
        <v>7207</v>
      </c>
      <c r="G2291" t="s">
        <v>6599</v>
      </c>
      <c r="H2291" t="s">
        <v>6639</v>
      </c>
      <c r="I2291" t="s">
        <v>6408</v>
      </c>
    </row>
    <row r="2292" spans="1:9">
      <c r="A2292" t="s">
        <v>6608</v>
      </c>
      <c r="B2292" t="s">
        <v>7911</v>
      </c>
      <c r="C2292" t="s">
        <v>10554</v>
      </c>
      <c r="D2292">
        <v>660006305</v>
      </c>
      <c r="E2292">
        <v>660006297</v>
      </c>
      <c r="F2292" t="s">
        <v>7207</v>
      </c>
      <c r="G2292" t="s">
        <v>6627</v>
      </c>
      <c r="H2292" t="s">
        <v>8367</v>
      </c>
      <c r="I2292" t="s">
        <v>6408</v>
      </c>
    </row>
    <row r="2293" spans="1:9">
      <c r="A2293" t="s">
        <v>6608</v>
      </c>
      <c r="B2293" t="s">
        <v>10555</v>
      </c>
      <c r="C2293" t="s">
        <v>10556</v>
      </c>
      <c r="D2293">
        <v>340024314</v>
      </c>
      <c r="E2293">
        <v>340000272</v>
      </c>
      <c r="F2293" t="s">
        <v>7207</v>
      </c>
      <c r="G2293" t="s">
        <v>7561</v>
      </c>
      <c r="H2293" t="s">
        <v>6639</v>
      </c>
      <c r="I2293" t="s">
        <v>6408</v>
      </c>
    </row>
    <row r="2294" spans="1:9">
      <c r="A2294" t="s">
        <v>6608</v>
      </c>
      <c r="B2294" t="s">
        <v>7538</v>
      </c>
      <c r="C2294" t="s">
        <v>10557</v>
      </c>
      <c r="D2294">
        <v>340009018</v>
      </c>
      <c r="E2294">
        <v>340008978</v>
      </c>
      <c r="F2294" t="s">
        <v>7207</v>
      </c>
      <c r="G2294" t="s">
        <v>6599</v>
      </c>
      <c r="H2294" t="s">
        <v>6639</v>
      </c>
      <c r="I2294" t="s">
        <v>6408</v>
      </c>
    </row>
    <row r="2295" spans="1:9">
      <c r="A2295" t="s">
        <v>6608</v>
      </c>
      <c r="B2295" t="s">
        <v>7539</v>
      </c>
      <c r="C2295" t="s">
        <v>10558</v>
      </c>
      <c r="D2295">
        <v>340010149</v>
      </c>
      <c r="E2295">
        <v>340010099</v>
      </c>
      <c r="F2295" t="s">
        <v>7207</v>
      </c>
      <c r="G2295" t="s">
        <v>6599</v>
      </c>
      <c r="H2295" t="s">
        <v>6639</v>
      </c>
      <c r="I2295" t="s">
        <v>6408</v>
      </c>
    </row>
    <row r="2296" spans="1:9">
      <c r="A2296" t="s">
        <v>6608</v>
      </c>
      <c r="B2296" t="s">
        <v>7554</v>
      </c>
      <c r="C2296" t="s">
        <v>10559</v>
      </c>
      <c r="D2296">
        <v>340780154</v>
      </c>
      <c r="E2296">
        <v>340000116</v>
      </c>
      <c r="F2296" t="s">
        <v>7207</v>
      </c>
      <c r="G2296" t="s">
        <v>7561</v>
      </c>
      <c r="H2296" t="s">
        <v>6639</v>
      </c>
      <c r="I2296" t="s">
        <v>6408</v>
      </c>
    </row>
    <row r="2297" spans="1:9">
      <c r="A2297" t="s">
        <v>6608</v>
      </c>
      <c r="B2297" t="s">
        <v>7553</v>
      </c>
      <c r="C2297" t="s">
        <v>10560</v>
      </c>
      <c r="D2297">
        <v>340780147</v>
      </c>
      <c r="E2297">
        <v>340000108</v>
      </c>
      <c r="F2297" t="s">
        <v>7207</v>
      </c>
      <c r="G2297" t="s">
        <v>7561</v>
      </c>
      <c r="H2297" t="s">
        <v>6639</v>
      </c>
      <c r="I2297" t="s">
        <v>6408</v>
      </c>
    </row>
    <row r="2298" spans="1:9">
      <c r="A2298" t="s">
        <v>6608</v>
      </c>
      <c r="B2298" t="s">
        <v>8142</v>
      </c>
      <c r="C2298" t="s">
        <v>10561</v>
      </c>
      <c r="D2298">
        <v>810000232</v>
      </c>
      <c r="E2298">
        <v>810099903</v>
      </c>
      <c r="F2298" t="s">
        <v>7205</v>
      </c>
      <c r="G2298" t="s">
        <v>6599</v>
      </c>
      <c r="H2298" t="s">
        <v>8367</v>
      </c>
      <c r="I2298" t="s">
        <v>6408</v>
      </c>
    </row>
    <row r="2299" spans="1:9">
      <c r="A2299" t="s">
        <v>6608</v>
      </c>
      <c r="B2299" t="s">
        <v>7557</v>
      </c>
      <c r="C2299" t="s">
        <v>10562</v>
      </c>
      <c r="D2299">
        <v>340780253</v>
      </c>
      <c r="E2299">
        <v>340001387</v>
      </c>
      <c r="F2299" t="s">
        <v>7207</v>
      </c>
      <c r="G2299" t="s">
        <v>6714</v>
      </c>
      <c r="H2299" t="s">
        <v>6639</v>
      </c>
      <c r="I2299" t="s">
        <v>6408</v>
      </c>
    </row>
    <row r="2300" spans="1:9">
      <c r="A2300" t="s">
        <v>6608</v>
      </c>
      <c r="B2300" t="s">
        <v>8145</v>
      </c>
      <c r="C2300" t="s">
        <v>10563</v>
      </c>
      <c r="D2300">
        <v>810003954</v>
      </c>
      <c r="E2300">
        <v>810099903</v>
      </c>
      <c r="F2300" t="s">
        <v>7205</v>
      </c>
      <c r="G2300" t="s">
        <v>6599</v>
      </c>
      <c r="H2300" t="s">
        <v>8367</v>
      </c>
      <c r="I2300" t="s">
        <v>6408</v>
      </c>
    </row>
    <row r="2301" spans="1:9">
      <c r="A2301" t="s">
        <v>6608</v>
      </c>
      <c r="B2301" t="s">
        <v>7458</v>
      </c>
      <c r="C2301" t="s">
        <v>10564</v>
      </c>
      <c r="D2301">
        <v>300780442</v>
      </c>
      <c r="E2301">
        <v>300017464</v>
      </c>
      <c r="F2301" t="s">
        <v>7207</v>
      </c>
      <c r="G2301" t="s">
        <v>6714</v>
      </c>
      <c r="H2301" t="s">
        <v>6639</v>
      </c>
      <c r="I2301" t="s">
        <v>6408</v>
      </c>
    </row>
    <row r="2302" spans="1:9">
      <c r="A2302" t="s">
        <v>6608</v>
      </c>
      <c r="B2302" t="s">
        <v>7693</v>
      </c>
      <c r="C2302" t="s">
        <v>10565</v>
      </c>
      <c r="D2302">
        <v>480001825</v>
      </c>
      <c r="E2302">
        <v>750047367</v>
      </c>
      <c r="F2302" t="s">
        <v>7207</v>
      </c>
      <c r="G2302" t="s">
        <v>6599</v>
      </c>
      <c r="H2302" t="s">
        <v>8368</v>
      </c>
      <c r="I2302" t="s">
        <v>6408</v>
      </c>
    </row>
    <row r="2303" spans="1:9">
      <c r="A2303" t="s">
        <v>6608</v>
      </c>
      <c r="B2303" t="s">
        <v>7563</v>
      </c>
      <c r="C2303" t="s">
        <v>10566</v>
      </c>
      <c r="D2303">
        <v>340780717</v>
      </c>
      <c r="E2303">
        <v>340023225</v>
      </c>
      <c r="F2303" t="s">
        <v>7207</v>
      </c>
      <c r="G2303" t="s">
        <v>7561</v>
      </c>
      <c r="H2303" t="s">
        <v>6639</v>
      </c>
      <c r="I2303" t="s">
        <v>6408</v>
      </c>
    </row>
    <row r="2304" spans="1:9">
      <c r="A2304" t="s">
        <v>6608</v>
      </c>
      <c r="B2304" t="s">
        <v>7487</v>
      </c>
      <c r="C2304" t="s">
        <v>10567</v>
      </c>
      <c r="D2304">
        <v>310781695</v>
      </c>
      <c r="E2304">
        <v>920030269</v>
      </c>
      <c r="F2304" t="s">
        <v>7207</v>
      </c>
      <c r="G2304" t="s">
        <v>6627</v>
      </c>
      <c r="H2304" t="s">
        <v>6639</v>
      </c>
      <c r="I2304" t="s">
        <v>6408</v>
      </c>
    </row>
    <row r="2305" spans="1:9">
      <c r="A2305" t="s">
        <v>6608</v>
      </c>
      <c r="B2305" t="s">
        <v>7453</v>
      </c>
      <c r="C2305" t="s">
        <v>10568</v>
      </c>
      <c r="D2305">
        <v>300780210</v>
      </c>
      <c r="E2305">
        <v>300000148</v>
      </c>
      <c r="F2305" t="s">
        <v>7207</v>
      </c>
      <c r="G2305" t="s">
        <v>6784</v>
      </c>
      <c r="H2305" t="s">
        <v>6639</v>
      </c>
      <c r="I2305" t="s">
        <v>6408</v>
      </c>
    </row>
    <row r="2306" spans="1:9">
      <c r="A2306" t="s">
        <v>6608</v>
      </c>
      <c r="B2306" t="s">
        <v>7552</v>
      </c>
      <c r="C2306" t="s">
        <v>10569</v>
      </c>
      <c r="D2306">
        <v>340780139</v>
      </c>
      <c r="E2306">
        <v>340000090</v>
      </c>
      <c r="F2306" t="s">
        <v>7207</v>
      </c>
      <c r="G2306" t="s">
        <v>6715</v>
      </c>
      <c r="H2306" t="s">
        <v>6639</v>
      </c>
      <c r="I2306" t="s">
        <v>6408</v>
      </c>
    </row>
    <row r="2307" spans="1:9">
      <c r="A2307" t="s">
        <v>6608</v>
      </c>
      <c r="B2307" t="s">
        <v>2749</v>
      </c>
      <c r="C2307" t="s">
        <v>10570</v>
      </c>
      <c r="D2307">
        <v>340009885</v>
      </c>
      <c r="E2307">
        <v>340009877</v>
      </c>
      <c r="F2307" t="s">
        <v>7207</v>
      </c>
      <c r="G2307" t="s">
        <v>6715</v>
      </c>
      <c r="H2307" t="s">
        <v>6639</v>
      </c>
      <c r="I2307" t="s">
        <v>6408</v>
      </c>
    </row>
    <row r="2308" spans="1:9">
      <c r="A2308" t="s">
        <v>6608</v>
      </c>
      <c r="B2308" t="s">
        <v>7470</v>
      </c>
      <c r="C2308" t="s">
        <v>10571</v>
      </c>
      <c r="D2308">
        <v>310026083</v>
      </c>
      <c r="E2308">
        <v>310026075</v>
      </c>
      <c r="F2308" t="s">
        <v>7207</v>
      </c>
      <c r="G2308" t="s">
        <v>7561</v>
      </c>
      <c r="H2308" t="s">
        <v>6639</v>
      </c>
      <c r="I2308" t="s">
        <v>6408</v>
      </c>
    </row>
    <row r="2309" spans="1:9">
      <c r="A2309" t="s">
        <v>6608</v>
      </c>
      <c r="B2309" t="s">
        <v>4582</v>
      </c>
      <c r="C2309" t="s">
        <v>10572</v>
      </c>
      <c r="D2309">
        <v>110005048</v>
      </c>
      <c r="E2309">
        <v>110000114</v>
      </c>
      <c r="F2309" t="s">
        <v>7207</v>
      </c>
      <c r="G2309" t="s">
        <v>6599</v>
      </c>
      <c r="H2309" t="s">
        <v>8368</v>
      </c>
      <c r="I2309" t="s">
        <v>6408</v>
      </c>
    </row>
    <row r="2310" spans="1:9">
      <c r="A2310" t="s">
        <v>6608</v>
      </c>
      <c r="B2310" t="s">
        <v>7283</v>
      </c>
      <c r="C2310" t="s">
        <v>10573</v>
      </c>
      <c r="D2310">
        <v>110780228</v>
      </c>
      <c r="E2310">
        <v>110000114</v>
      </c>
      <c r="F2310" t="s">
        <v>7207</v>
      </c>
      <c r="G2310" t="s">
        <v>6715</v>
      </c>
      <c r="H2310" t="s">
        <v>6639</v>
      </c>
      <c r="I2310" t="s">
        <v>6408</v>
      </c>
    </row>
    <row r="2311" spans="1:9">
      <c r="A2311" t="s">
        <v>6608</v>
      </c>
      <c r="B2311" t="s">
        <v>7922</v>
      </c>
      <c r="C2311" t="s">
        <v>10574</v>
      </c>
      <c r="D2311">
        <v>660780842</v>
      </c>
      <c r="E2311">
        <v>660000431</v>
      </c>
      <c r="F2311" t="s">
        <v>7207</v>
      </c>
      <c r="G2311" t="s">
        <v>6599</v>
      </c>
      <c r="H2311" t="s">
        <v>6639</v>
      </c>
      <c r="I2311" t="s">
        <v>6408</v>
      </c>
    </row>
    <row r="2312" spans="1:9">
      <c r="A2312" t="s">
        <v>6608</v>
      </c>
      <c r="B2312" t="s">
        <v>7544</v>
      </c>
      <c r="C2312" t="s">
        <v>10575</v>
      </c>
      <c r="D2312">
        <v>340019090</v>
      </c>
      <c r="E2312">
        <v>340019082</v>
      </c>
      <c r="F2312" t="s">
        <v>7207</v>
      </c>
      <c r="G2312" t="s">
        <v>6599</v>
      </c>
      <c r="H2312" t="s">
        <v>6639</v>
      </c>
      <c r="I2312" t="s">
        <v>6408</v>
      </c>
    </row>
    <row r="2313" spans="1:9">
      <c r="A2313" t="s">
        <v>6608</v>
      </c>
      <c r="B2313" t="s">
        <v>7562</v>
      </c>
      <c r="C2313" t="s">
        <v>10576</v>
      </c>
      <c r="D2313">
        <v>340780675</v>
      </c>
      <c r="E2313">
        <v>340000298</v>
      </c>
      <c r="F2313" t="s">
        <v>7207</v>
      </c>
      <c r="G2313" t="s">
        <v>6715</v>
      </c>
      <c r="H2313" t="s">
        <v>6639</v>
      </c>
      <c r="I2313" t="s">
        <v>6408</v>
      </c>
    </row>
    <row r="2314" spans="1:9">
      <c r="A2314" t="s">
        <v>6608</v>
      </c>
      <c r="B2314" t="s">
        <v>7575</v>
      </c>
      <c r="C2314" t="s">
        <v>10577</v>
      </c>
      <c r="D2314">
        <v>340789981</v>
      </c>
      <c r="E2314">
        <v>340001866</v>
      </c>
      <c r="F2314" t="s">
        <v>7207</v>
      </c>
      <c r="G2314" t="s">
        <v>6599</v>
      </c>
      <c r="H2314" t="s">
        <v>6639</v>
      </c>
      <c r="I2314" t="s">
        <v>6408</v>
      </c>
    </row>
    <row r="2315" spans="1:9">
      <c r="A2315" t="s">
        <v>6608</v>
      </c>
      <c r="B2315" t="s">
        <v>7543</v>
      </c>
      <c r="C2315" t="s">
        <v>10578</v>
      </c>
      <c r="D2315">
        <v>340017847</v>
      </c>
      <c r="E2315">
        <v>340018175</v>
      </c>
      <c r="F2315" t="s">
        <v>7207</v>
      </c>
      <c r="G2315" t="s">
        <v>6599</v>
      </c>
      <c r="H2315" t="s">
        <v>8371</v>
      </c>
      <c r="I2315" t="s">
        <v>6408</v>
      </c>
    </row>
    <row r="2316" spans="1:9">
      <c r="A2316" t="s">
        <v>6608</v>
      </c>
      <c r="B2316" t="s">
        <v>7551</v>
      </c>
      <c r="C2316" t="s">
        <v>10579</v>
      </c>
      <c r="D2316">
        <v>340780121</v>
      </c>
      <c r="E2316">
        <v>340000082</v>
      </c>
      <c r="F2316" t="s">
        <v>7207</v>
      </c>
      <c r="G2316" t="s">
        <v>6599</v>
      </c>
      <c r="H2316" t="s">
        <v>6639</v>
      </c>
      <c r="I2316" t="s">
        <v>6408</v>
      </c>
    </row>
    <row r="2317" spans="1:9">
      <c r="A2317" t="s">
        <v>6608</v>
      </c>
      <c r="B2317" t="s">
        <v>7459</v>
      </c>
      <c r="C2317" t="s">
        <v>10580</v>
      </c>
      <c r="D2317">
        <v>300780491</v>
      </c>
      <c r="E2317">
        <v>340016963</v>
      </c>
      <c r="F2317" t="s">
        <v>7207</v>
      </c>
      <c r="G2317" t="s">
        <v>6599</v>
      </c>
      <c r="H2317" t="s">
        <v>6639</v>
      </c>
      <c r="I2317" t="s">
        <v>6408</v>
      </c>
    </row>
    <row r="2318" spans="1:9">
      <c r="A2318" t="s">
        <v>6608</v>
      </c>
      <c r="B2318" t="s">
        <v>7540</v>
      </c>
      <c r="C2318" t="s">
        <v>10581</v>
      </c>
      <c r="D2318">
        <v>340015502</v>
      </c>
      <c r="E2318">
        <v>340000512</v>
      </c>
      <c r="F2318" t="s">
        <v>7207</v>
      </c>
      <c r="G2318" t="s">
        <v>6715</v>
      </c>
      <c r="H2318" t="s">
        <v>6639</v>
      </c>
      <c r="I2318" t="s">
        <v>6408</v>
      </c>
    </row>
    <row r="2319" spans="1:9">
      <c r="A2319" t="s">
        <v>6608</v>
      </c>
      <c r="B2319" t="s">
        <v>7549</v>
      </c>
      <c r="C2319" t="s">
        <v>10582</v>
      </c>
      <c r="D2319">
        <v>340024546</v>
      </c>
      <c r="E2319">
        <v>340000405</v>
      </c>
      <c r="F2319" t="s">
        <v>7207</v>
      </c>
      <c r="G2319" t="s">
        <v>6599</v>
      </c>
      <c r="H2319" t="s">
        <v>6639</v>
      </c>
      <c r="I2319" t="s">
        <v>6408</v>
      </c>
    </row>
    <row r="2320" spans="1:9">
      <c r="A2320" t="s">
        <v>6608</v>
      </c>
      <c r="B2320" t="s">
        <v>7569</v>
      </c>
      <c r="C2320" t="s">
        <v>10583</v>
      </c>
      <c r="D2320">
        <v>340780790</v>
      </c>
      <c r="E2320">
        <v>340000389</v>
      </c>
      <c r="F2320" t="s">
        <v>7207</v>
      </c>
      <c r="G2320" t="s">
        <v>6599</v>
      </c>
      <c r="H2320" t="s">
        <v>6639</v>
      </c>
      <c r="I2320" t="s">
        <v>6408</v>
      </c>
    </row>
    <row r="2321" spans="1:9">
      <c r="A2321" t="s">
        <v>6608</v>
      </c>
      <c r="B2321" t="s">
        <v>7572</v>
      </c>
      <c r="C2321" t="s">
        <v>10584</v>
      </c>
      <c r="D2321">
        <v>340780931</v>
      </c>
      <c r="E2321">
        <v>340000454</v>
      </c>
      <c r="F2321" t="s">
        <v>7207</v>
      </c>
      <c r="G2321" t="s">
        <v>6599</v>
      </c>
      <c r="H2321" t="s">
        <v>6639</v>
      </c>
      <c r="I2321" t="s">
        <v>6408</v>
      </c>
    </row>
    <row r="2322" spans="1:9">
      <c r="A2322" t="s">
        <v>6608</v>
      </c>
      <c r="B2322" t="s">
        <v>7545</v>
      </c>
      <c r="C2322" t="s">
        <v>10585</v>
      </c>
      <c r="D2322">
        <v>340022979</v>
      </c>
      <c r="E2322">
        <v>340000306</v>
      </c>
      <c r="F2322" t="s">
        <v>7207</v>
      </c>
      <c r="G2322" t="s">
        <v>6715</v>
      </c>
      <c r="H2322" t="s">
        <v>6639</v>
      </c>
      <c r="I2322" t="s">
        <v>6408</v>
      </c>
    </row>
    <row r="2323" spans="1:9">
      <c r="A2323" t="s">
        <v>6608</v>
      </c>
      <c r="B2323" t="s">
        <v>7568</v>
      </c>
      <c r="C2323" t="s">
        <v>10586</v>
      </c>
      <c r="D2323">
        <v>340780782</v>
      </c>
      <c r="E2323">
        <v>340000371</v>
      </c>
      <c r="F2323" t="s">
        <v>7207</v>
      </c>
      <c r="G2323" t="s">
        <v>6627</v>
      </c>
      <c r="H2323" t="s">
        <v>6639</v>
      </c>
      <c r="I2323" t="s">
        <v>6408</v>
      </c>
    </row>
    <row r="2324" spans="1:9">
      <c r="A2324" t="s">
        <v>6608</v>
      </c>
      <c r="B2324" t="s">
        <v>7456</v>
      </c>
      <c r="C2324" t="s">
        <v>10587</v>
      </c>
      <c r="D2324">
        <v>300780285</v>
      </c>
      <c r="E2324">
        <v>300000726</v>
      </c>
      <c r="F2324" t="s">
        <v>7207</v>
      </c>
      <c r="G2324" t="s">
        <v>6599</v>
      </c>
      <c r="H2324" t="s">
        <v>6639</v>
      </c>
      <c r="I2324" t="s">
        <v>6408</v>
      </c>
    </row>
    <row r="2325" spans="1:9">
      <c r="A2325" t="s">
        <v>6608</v>
      </c>
      <c r="B2325" t="s">
        <v>7558</v>
      </c>
      <c r="C2325" t="s">
        <v>10588</v>
      </c>
      <c r="D2325">
        <v>340780568</v>
      </c>
      <c r="E2325">
        <v>340000256</v>
      </c>
      <c r="F2325" t="s">
        <v>7207</v>
      </c>
      <c r="G2325" t="s">
        <v>6599</v>
      </c>
      <c r="H2325" t="s">
        <v>6639</v>
      </c>
      <c r="I2325" t="s">
        <v>6408</v>
      </c>
    </row>
    <row r="2326" spans="1:9">
      <c r="A2326" t="s">
        <v>6608</v>
      </c>
      <c r="B2326" t="s">
        <v>7914</v>
      </c>
      <c r="C2326" t="s">
        <v>10589</v>
      </c>
      <c r="D2326">
        <v>660780347</v>
      </c>
      <c r="E2326">
        <v>660000183</v>
      </c>
      <c r="F2326" t="s">
        <v>7207</v>
      </c>
      <c r="G2326" t="s">
        <v>6599</v>
      </c>
      <c r="H2326" t="s">
        <v>6639</v>
      </c>
      <c r="I2326" t="s">
        <v>6408</v>
      </c>
    </row>
    <row r="2327" spans="1:9">
      <c r="A2327" t="s">
        <v>6608</v>
      </c>
      <c r="B2327" t="s">
        <v>7282</v>
      </c>
      <c r="C2327" t="s">
        <v>10590</v>
      </c>
      <c r="D2327">
        <v>110780202</v>
      </c>
      <c r="E2327">
        <v>310021316</v>
      </c>
      <c r="F2327" t="s">
        <v>7207</v>
      </c>
      <c r="G2327" t="s">
        <v>6599</v>
      </c>
      <c r="H2327" t="s">
        <v>6639</v>
      </c>
      <c r="I2327" t="s">
        <v>6408</v>
      </c>
    </row>
    <row r="2328" spans="1:9">
      <c r="A2328" t="s">
        <v>6608</v>
      </c>
      <c r="B2328" t="s">
        <v>7467</v>
      </c>
      <c r="C2328" t="s">
        <v>10591</v>
      </c>
      <c r="D2328">
        <v>310020938</v>
      </c>
      <c r="E2328">
        <v>750056335</v>
      </c>
      <c r="F2328" t="s">
        <v>7207</v>
      </c>
      <c r="G2328" t="s">
        <v>6599</v>
      </c>
      <c r="H2328" t="s">
        <v>6639</v>
      </c>
      <c r="I2328" t="s">
        <v>6408</v>
      </c>
    </row>
    <row r="2329" spans="1:9">
      <c r="A2329" t="s">
        <v>6608</v>
      </c>
      <c r="B2329" t="s">
        <v>7918</v>
      </c>
      <c r="C2329" t="s">
        <v>10592</v>
      </c>
      <c r="D2329">
        <v>660780743</v>
      </c>
      <c r="E2329">
        <v>660000373</v>
      </c>
      <c r="F2329" t="s">
        <v>7207</v>
      </c>
      <c r="G2329" t="s">
        <v>6599</v>
      </c>
      <c r="H2329" t="s">
        <v>6639</v>
      </c>
      <c r="I2329" t="s">
        <v>6408</v>
      </c>
    </row>
    <row r="2330" spans="1:9">
      <c r="A2330" t="s">
        <v>6608</v>
      </c>
      <c r="B2330" t="s">
        <v>7446</v>
      </c>
      <c r="C2330" t="s">
        <v>10593</v>
      </c>
      <c r="D2330">
        <v>300002508</v>
      </c>
      <c r="E2330">
        <v>300000213</v>
      </c>
      <c r="F2330" t="s">
        <v>7207</v>
      </c>
      <c r="G2330" t="s">
        <v>6715</v>
      </c>
      <c r="H2330" t="s">
        <v>6639</v>
      </c>
      <c r="I2330" t="s">
        <v>6408</v>
      </c>
    </row>
    <row r="2331" spans="1:9">
      <c r="A2331" t="s">
        <v>6608</v>
      </c>
      <c r="B2331" t="s">
        <v>7565</v>
      </c>
      <c r="C2331" t="s">
        <v>10594</v>
      </c>
      <c r="D2331">
        <v>340780741</v>
      </c>
      <c r="E2331">
        <v>340000348</v>
      </c>
      <c r="F2331" t="s">
        <v>7207</v>
      </c>
      <c r="G2331" t="s">
        <v>6607</v>
      </c>
      <c r="H2331" t="s">
        <v>6639</v>
      </c>
      <c r="I2331" t="s">
        <v>6408</v>
      </c>
    </row>
    <row r="2332" spans="1:9">
      <c r="A2332" t="s">
        <v>6608</v>
      </c>
      <c r="B2332" t="s">
        <v>7566</v>
      </c>
      <c r="C2332" t="s">
        <v>10595</v>
      </c>
      <c r="D2332">
        <v>340780758</v>
      </c>
      <c r="E2332">
        <v>340000355</v>
      </c>
      <c r="F2332" t="s">
        <v>7207</v>
      </c>
      <c r="G2332" t="s">
        <v>6599</v>
      </c>
      <c r="H2332" t="s">
        <v>6639</v>
      </c>
      <c r="I2332" t="s">
        <v>6408</v>
      </c>
    </row>
    <row r="2333" spans="1:9">
      <c r="A2333" t="s">
        <v>6608</v>
      </c>
      <c r="B2333" t="s">
        <v>7286</v>
      </c>
      <c r="C2333" t="s">
        <v>10596</v>
      </c>
      <c r="D2333">
        <v>120780283</v>
      </c>
      <c r="E2333">
        <v>630786754</v>
      </c>
      <c r="F2333" t="s">
        <v>7205</v>
      </c>
      <c r="G2333" t="s">
        <v>6627</v>
      </c>
      <c r="H2333" t="s">
        <v>8367</v>
      </c>
      <c r="I2333" t="s">
        <v>6408</v>
      </c>
    </row>
    <row r="2334" spans="1:9">
      <c r="A2334" t="s">
        <v>6608</v>
      </c>
      <c r="B2334" t="s">
        <v>8149</v>
      </c>
      <c r="C2334" t="s">
        <v>10597</v>
      </c>
      <c r="D2334">
        <v>810101444</v>
      </c>
      <c r="E2334">
        <v>810000992</v>
      </c>
      <c r="F2334" t="s">
        <v>7207</v>
      </c>
      <c r="G2334" t="s">
        <v>6715</v>
      </c>
      <c r="H2334" t="s">
        <v>6639</v>
      </c>
      <c r="I2334" t="s">
        <v>6408</v>
      </c>
    </row>
    <row r="2335" spans="1:9">
      <c r="A2335" t="s">
        <v>6608</v>
      </c>
      <c r="B2335" t="s">
        <v>7472</v>
      </c>
      <c r="C2335" t="s">
        <v>10598</v>
      </c>
      <c r="D2335">
        <v>310780143</v>
      </c>
      <c r="E2335">
        <v>920031754</v>
      </c>
      <c r="F2335" t="s">
        <v>7207</v>
      </c>
      <c r="G2335" t="s">
        <v>6627</v>
      </c>
      <c r="H2335" t="s">
        <v>6639</v>
      </c>
      <c r="I2335" t="s">
        <v>6408</v>
      </c>
    </row>
    <row r="2336" spans="1:9">
      <c r="A2336" t="s">
        <v>6608</v>
      </c>
      <c r="B2336" t="s">
        <v>7448</v>
      </c>
      <c r="C2336" t="s">
        <v>10599</v>
      </c>
      <c r="D2336">
        <v>300017209</v>
      </c>
      <c r="E2336">
        <v>300000726</v>
      </c>
      <c r="F2336" t="s">
        <v>7207</v>
      </c>
      <c r="G2336" t="s">
        <v>6599</v>
      </c>
      <c r="H2336" t="s">
        <v>6639</v>
      </c>
      <c r="I2336" t="s">
        <v>6408</v>
      </c>
    </row>
    <row r="2337" spans="1:9">
      <c r="A2337" t="s">
        <v>6608</v>
      </c>
      <c r="B2337" t="s">
        <v>8148</v>
      </c>
      <c r="C2337" t="s">
        <v>10600</v>
      </c>
      <c r="D2337">
        <v>810101170</v>
      </c>
      <c r="E2337">
        <v>810101162</v>
      </c>
      <c r="F2337" t="s">
        <v>7207</v>
      </c>
      <c r="G2337" t="s">
        <v>7561</v>
      </c>
      <c r="H2337" t="s">
        <v>6639</v>
      </c>
      <c r="I2337" t="s">
        <v>6408</v>
      </c>
    </row>
    <row r="2338" spans="1:9">
      <c r="A2338" t="s">
        <v>6608</v>
      </c>
      <c r="B2338" t="s">
        <v>7686</v>
      </c>
      <c r="C2338" t="s">
        <v>10601</v>
      </c>
      <c r="D2338">
        <v>460000060</v>
      </c>
      <c r="E2338">
        <v>460780117</v>
      </c>
      <c r="F2338" t="s">
        <v>7205</v>
      </c>
      <c r="G2338" t="s">
        <v>6599</v>
      </c>
      <c r="H2338" t="s">
        <v>8367</v>
      </c>
      <c r="I2338" t="s">
        <v>6408</v>
      </c>
    </row>
    <row r="2339" spans="1:9">
      <c r="A2339" t="s">
        <v>6608</v>
      </c>
      <c r="B2339" t="s">
        <v>7560</v>
      </c>
      <c r="C2339" t="s">
        <v>10602</v>
      </c>
      <c r="D2339">
        <v>340780667</v>
      </c>
      <c r="E2339">
        <v>340000280</v>
      </c>
      <c r="F2339" t="s">
        <v>7207</v>
      </c>
      <c r="G2339" t="s">
        <v>7561</v>
      </c>
      <c r="H2339" t="s">
        <v>6639</v>
      </c>
      <c r="I2339" t="s">
        <v>6408</v>
      </c>
    </row>
    <row r="2340" spans="1:9">
      <c r="A2340" t="s">
        <v>6608</v>
      </c>
      <c r="B2340" t="s">
        <v>7927</v>
      </c>
      <c r="C2340" t="s">
        <v>10603</v>
      </c>
      <c r="D2340">
        <v>660790387</v>
      </c>
      <c r="E2340">
        <v>660790379</v>
      </c>
      <c r="F2340" t="s">
        <v>7207</v>
      </c>
      <c r="G2340" t="s">
        <v>6715</v>
      </c>
      <c r="H2340" t="s">
        <v>6639</v>
      </c>
      <c r="I2340" t="s">
        <v>6408</v>
      </c>
    </row>
    <row r="2341" spans="1:9">
      <c r="A2341" t="s">
        <v>6608</v>
      </c>
      <c r="B2341" t="s">
        <v>7284</v>
      </c>
      <c r="C2341" t="s">
        <v>10604</v>
      </c>
      <c r="D2341">
        <v>110780483</v>
      </c>
      <c r="E2341">
        <v>110000155</v>
      </c>
      <c r="F2341" t="s">
        <v>7207</v>
      </c>
      <c r="G2341" t="s">
        <v>6715</v>
      </c>
      <c r="H2341" t="s">
        <v>6639</v>
      </c>
      <c r="I2341" t="s">
        <v>6408</v>
      </c>
    </row>
    <row r="2342" spans="1:9">
      <c r="A2342" t="s">
        <v>6608</v>
      </c>
      <c r="B2342" t="s">
        <v>7501</v>
      </c>
      <c r="C2342" t="s">
        <v>10605</v>
      </c>
      <c r="D2342">
        <v>320780323</v>
      </c>
      <c r="E2342">
        <v>750810590</v>
      </c>
      <c r="F2342" t="s">
        <v>7205</v>
      </c>
      <c r="G2342" t="s">
        <v>6599</v>
      </c>
      <c r="H2342" t="s">
        <v>8367</v>
      </c>
      <c r="I2342" t="s">
        <v>6408</v>
      </c>
    </row>
    <row r="2343" spans="1:9">
      <c r="A2343" t="s">
        <v>6608</v>
      </c>
      <c r="B2343" t="s">
        <v>7916</v>
      </c>
      <c r="C2343" t="s">
        <v>10606</v>
      </c>
      <c r="D2343">
        <v>660780669</v>
      </c>
      <c r="E2343">
        <v>660000324</v>
      </c>
      <c r="F2343" t="s">
        <v>7207</v>
      </c>
      <c r="G2343" t="s">
        <v>6715</v>
      </c>
      <c r="H2343" t="s">
        <v>6639</v>
      </c>
      <c r="I2343" t="s">
        <v>6408</v>
      </c>
    </row>
    <row r="2344" spans="1:9">
      <c r="A2344" t="s">
        <v>6608</v>
      </c>
      <c r="B2344" t="s">
        <v>7476</v>
      </c>
      <c r="C2344" t="s">
        <v>10607</v>
      </c>
      <c r="D2344">
        <v>310780366</v>
      </c>
      <c r="E2344">
        <v>310000153</v>
      </c>
      <c r="F2344" t="s">
        <v>7207</v>
      </c>
      <c r="G2344" t="s">
        <v>6599</v>
      </c>
      <c r="H2344" t="s">
        <v>6639</v>
      </c>
      <c r="I2344" t="s">
        <v>6408</v>
      </c>
    </row>
    <row r="2345" spans="1:9">
      <c r="A2345" t="s">
        <v>6608</v>
      </c>
      <c r="B2345" t="s">
        <v>7451</v>
      </c>
      <c r="C2345" t="s">
        <v>10608</v>
      </c>
      <c r="D2345">
        <v>300780137</v>
      </c>
      <c r="E2345">
        <v>920028396</v>
      </c>
      <c r="F2345" t="s">
        <v>7207</v>
      </c>
      <c r="G2345" t="s">
        <v>6715</v>
      </c>
      <c r="H2345" t="s">
        <v>6639</v>
      </c>
      <c r="I2345" t="s">
        <v>6408</v>
      </c>
    </row>
    <row r="2346" spans="1:9">
      <c r="A2346" t="s">
        <v>6608</v>
      </c>
      <c r="B2346" t="s">
        <v>7452</v>
      </c>
      <c r="C2346" t="s">
        <v>10609</v>
      </c>
      <c r="D2346">
        <v>300780152</v>
      </c>
      <c r="E2346">
        <v>300017985</v>
      </c>
      <c r="F2346" t="s">
        <v>7207</v>
      </c>
      <c r="G2346" t="s">
        <v>6715</v>
      </c>
      <c r="H2346" t="s">
        <v>6639</v>
      </c>
      <c r="I2346" t="s">
        <v>6408</v>
      </c>
    </row>
    <row r="2347" spans="1:9">
      <c r="A2347" t="s">
        <v>6608</v>
      </c>
      <c r="B2347" t="s">
        <v>7445</v>
      </c>
      <c r="C2347" t="s">
        <v>10610</v>
      </c>
      <c r="D2347">
        <v>300002169</v>
      </c>
      <c r="E2347">
        <v>780020715</v>
      </c>
      <c r="F2347" t="s">
        <v>7205</v>
      </c>
      <c r="G2347" t="s">
        <v>6714</v>
      </c>
      <c r="H2347" t="s">
        <v>8367</v>
      </c>
      <c r="I2347" t="s">
        <v>6408</v>
      </c>
    </row>
    <row r="2348" spans="1:9">
      <c r="A2348" t="s">
        <v>6608</v>
      </c>
      <c r="B2348" t="s">
        <v>7904</v>
      </c>
      <c r="C2348" t="s">
        <v>10611</v>
      </c>
      <c r="D2348">
        <v>650004799</v>
      </c>
      <c r="E2348">
        <v>650003148</v>
      </c>
      <c r="F2348" t="s">
        <v>7205</v>
      </c>
      <c r="G2348" t="s">
        <v>6599</v>
      </c>
      <c r="H2348" t="s">
        <v>8369</v>
      </c>
      <c r="I2348" t="s">
        <v>6408</v>
      </c>
    </row>
    <row r="2349" spans="1:9">
      <c r="A2349" t="s">
        <v>6608</v>
      </c>
      <c r="B2349" t="s">
        <v>7576</v>
      </c>
      <c r="C2349" t="s">
        <v>10612</v>
      </c>
      <c r="D2349">
        <v>340797596</v>
      </c>
      <c r="E2349">
        <v>920030269</v>
      </c>
      <c r="F2349" t="s">
        <v>7207</v>
      </c>
      <c r="G2349" t="s">
        <v>6627</v>
      </c>
      <c r="H2349" t="s">
        <v>6639</v>
      </c>
      <c r="I2349" t="s">
        <v>6408</v>
      </c>
    </row>
    <row r="2350" spans="1:9">
      <c r="A2350" t="s">
        <v>6608</v>
      </c>
      <c r="B2350" t="s">
        <v>7279</v>
      </c>
      <c r="C2350" t="s">
        <v>10613</v>
      </c>
      <c r="D2350">
        <v>110004942</v>
      </c>
      <c r="E2350">
        <v>310021324</v>
      </c>
      <c r="F2350" t="s">
        <v>7207</v>
      </c>
      <c r="G2350" t="s">
        <v>6599</v>
      </c>
      <c r="H2350" t="s">
        <v>6639</v>
      </c>
      <c r="I2350" t="s">
        <v>6408</v>
      </c>
    </row>
    <row r="2351" spans="1:9">
      <c r="A2351" t="s">
        <v>6608</v>
      </c>
      <c r="B2351" t="s">
        <v>7920</v>
      </c>
      <c r="C2351" t="s">
        <v>10614</v>
      </c>
      <c r="D2351">
        <v>660780784</v>
      </c>
      <c r="E2351">
        <v>660000407</v>
      </c>
      <c r="F2351" t="s">
        <v>7207</v>
      </c>
      <c r="G2351" t="s">
        <v>6715</v>
      </c>
      <c r="H2351" t="s">
        <v>6639</v>
      </c>
      <c r="I2351" t="s">
        <v>6408</v>
      </c>
    </row>
    <row r="2352" spans="1:9">
      <c r="A2352" t="s">
        <v>6608</v>
      </c>
      <c r="B2352" t="s">
        <v>7925</v>
      </c>
      <c r="C2352" t="s">
        <v>10615</v>
      </c>
      <c r="D2352">
        <v>660790163</v>
      </c>
      <c r="E2352">
        <v>920031796</v>
      </c>
      <c r="F2352" t="s">
        <v>7207</v>
      </c>
      <c r="G2352" t="s">
        <v>6627</v>
      </c>
      <c r="H2352" t="s">
        <v>6639</v>
      </c>
      <c r="I2352" t="s">
        <v>6408</v>
      </c>
    </row>
    <row r="2353" spans="1:9">
      <c r="A2353" t="s">
        <v>6608</v>
      </c>
      <c r="B2353" t="s">
        <v>5721</v>
      </c>
      <c r="C2353" t="s">
        <v>10616</v>
      </c>
      <c r="D2353">
        <v>810000224</v>
      </c>
      <c r="E2353">
        <v>810000471</v>
      </c>
      <c r="F2353" t="s">
        <v>7207</v>
      </c>
      <c r="G2353" t="s">
        <v>6715</v>
      </c>
      <c r="H2353" t="s">
        <v>6639</v>
      </c>
      <c r="I2353" t="s">
        <v>6408</v>
      </c>
    </row>
    <row r="2354" spans="1:9">
      <c r="A2354" t="s">
        <v>6608</v>
      </c>
      <c r="B2354" t="s">
        <v>7462</v>
      </c>
      <c r="C2354" t="s">
        <v>10617</v>
      </c>
      <c r="D2354">
        <v>300788502</v>
      </c>
      <c r="E2354">
        <v>300017985</v>
      </c>
      <c r="F2354" t="s">
        <v>7207</v>
      </c>
      <c r="G2354" t="s">
        <v>6715</v>
      </c>
      <c r="H2354" t="s">
        <v>6639</v>
      </c>
      <c r="I2354" t="s">
        <v>6408</v>
      </c>
    </row>
    <row r="2355" spans="1:9">
      <c r="A2355" t="s">
        <v>6608</v>
      </c>
      <c r="B2355" t="s">
        <v>7568</v>
      </c>
      <c r="C2355" t="s">
        <v>10618</v>
      </c>
      <c r="D2355">
        <v>340780782</v>
      </c>
      <c r="E2355">
        <v>340000371</v>
      </c>
      <c r="F2355" t="s">
        <v>7207</v>
      </c>
      <c r="G2355" t="s">
        <v>7086</v>
      </c>
      <c r="H2355" t="s">
        <v>6639</v>
      </c>
      <c r="I2355" t="s">
        <v>6408</v>
      </c>
    </row>
    <row r="2356" spans="1:9">
      <c r="A2356" t="s">
        <v>6608</v>
      </c>
      <c r="B2356" t="s">
        <v>7923</v>
      </c>
      <c r="C2356" t="s">
        <v>10619</v>
      </c>
      <c r="D2356">
        <v>660781097</v>
      </c>
      <c r="E2356">
        <v>660000506</v>
      </c>
      <c r="F2356" t="s">
        <v>7207</v>
      </c>
      <c r="G2356" t="s">
        <v>6714</v>
      </c>
      <c r="H2356" t="s">
        <v>6639</v>
      </c>
      <c r="I2356" t="s">
        <v>6408</v>
      </c>
    </row>
    <row r="2357" spans="1:9">
      <c r="A2357" t="s">
        <v>6608</v>
      </c>
      <c r="B2357" t="s">
        <v>7912</v>
      </c>
      <c r="C2357" t="s">
        <v>10620</v>
      </c>
      <c r="D2357">
        <v>660780099</v>
      </c>
      <c r="E2357">
        <v>660000043</v>
      </c>
      <c r="F2357" t="s">
        <v>7207</v>
      </c>
      <c r="G2357" t="s">
        <v>6714</v>
      </c>
      <c r="H2357" t="s">
        <v>6639</v>
      </c>
      <c r="I2357" t="s">
        <v>6408</v>
      </c>
    </row>
    <row r="2358" spans="1:9">
      <c r="A2358" t="s">
        <v>6608</v>
      </c>
      <c r="B2358" t="s">
        <v>7550</v>
      </c>
      <c r="C2358" t="s">
        <v>9444</v>
      </c>
      <c r="D2358">
        <v>340017839</v>
      </c>
      <c r="E2358">
        <v>340027937</v>
      </c>
      <c r="F2358" t="s">
        <v>7205</v>
      </c>
      <c r="G2358" t="s">
        <v>6599</v>
      </c>
      <c r="H2358" t="s">
        <v>8368</v>
      </c>
      <c r="I2358" t="s">
        <v>6408</v>
      </c>
    </row>
    <row r="2359" spans="1:9">
      <c r="A2359" t="s">
        <v>6608</v>
      </c>
      <c r="B2359" t="s">
        <v>7469</v>
      </c>
      <c r="C2359" t="s">
        <v>10621</v>
      </c>
      <c r="D2359">
        <v>310023007</v>
      </c>
      <c r="E2359">
        <v>810005678</v>
      </c>
      <c r="F2359" t="s">
        <v>7207</v>
      </c>
      <c r="G2359" t="s">
        <v>6599</v>
      </c>
      <c r="H2359" t="s">
        <v>6639</v>
      </c>
      <c r="I2359" t="s">
        <v>6408</v>
      </c>
    </row>
    <row r="2360" spans="1:9">
      <c r="A2360" t="s">
        <v>6608</v>
      </c>
      <c r="B2360" t="s">
        <v>7919</v>
      </c>
      <c r="C2360" t="s">
        <v>10622</v>
      </c>
      <c r="D2360">
        <v>660780776</v>
      </c>
      <c r="E2360">
        <v>660000399</v>
      </c>
      <c r="F2360" t="s">
        <v>7207</v>
      </c>
      <c r="G2360" t="s">
        <v>6715</v>
      </c>
      <c r="H2360" t="s">
        <v>8434</v>
      </c>
      <c r="I2360" t="s">
        <v>6408</v>
      </c>
    </row>
    <row r="2361" spans="1:9">
      <c r="A2361" t="s">
        <v>6608</v>
      </c>
      <c r="B2361" t="s">
        <v>7556</v>
      </c>
      <c r="C2361" t="s">
        <v>10623</v>
      </c>
      <c r="D2361">
        <v>340796093</v>
      </c>
      <c r="E2361">
        <v>340796069</v>
      </c>
      <c r="F2361" t="s">
        <v>7207</v>
      </c>
      <c r="G2361" t="s">
        <v>6594</v>
      </c>
      <c r="H2361" t="s">
        <v>6639</v>
      </c>
      <c r="I2361" t="s">
        <v>6408</v>
      </c>
    </row>
    <row r="2362" spans="1:9">
      <c r="A2362" t="s">
        <v>6608</v>
      </c>
      <c r="B2362" t="s">
        <v>7905</v>
      </c>
      <c r="C2362" t="s">
        <v>10624</v>
      </c>
      <c r="D2362">
        <v>650780323</v>
      </c>
      <c r="E2362">
        <v>650000128</v>
      </c>
      <c r="F2362" t="s">
        <v>7205</v>
      </c>
      <c r="G2362" t="s">
        <v>6670</v>
      </c>
      <c r="H2362" t="s">
        <v>8367</v>
      </c>
      <c r="I2362" t="s">
        <v>6408</v>
      </c>
    </row>
    <row r="2363" spans="1:9">
      <c r="A2363" t="s">
        <v>6608</v>
      </c>
      <c r="B2363" t="s">
        <v>7687</v>
      </c>
      <c r="C2363" t="s">
        <v>10625</v>
      </c>
      <c r="D2363">
        <v>460780554</v>
      </c>
      <c r="E2363">
        <v>460785090</v>
      </c>
      <c r="F2363" t="s">
        <v>7205</v>
      </c>
      <c r="G2363" t="s">
        <v>6627</v>
      </c>
      <c r="H2363" t="s">
        <v>8367</v>
      </c>
      <c r="I2363" t="s">
        <v>6408</v>
      </c>
    </row>
    <row r="2364" spans="1:9">
      <c r="A2364" t="s">
        <v>6608</v>
      </c>
      <c r="B2364" t="s">
        <v>7493</v>
      </c>
      <c r="C2364" t="s">
        <v>10626</v>
      </c>
      <c r="D2364">
        <v>310784830</v>
      </c>
      <c r="E2364">
        <v>310788880</v>
      </c>
      <c r="F2364" t="s">
        <v>7207</v>
      </c>
      <c r="G2364" t="s">
        <v>6627</v>
      </c>
      <c r="H2364" t="s">
        <v>6639</v>
      </c>
      <c r="I2364" t="s">
        <v>6408</v>
      </c>
    </row>
    <row r="2365" spans="1:9">
      <c r="A2365" t="s">
        <v>6608</v>
      </c>
      <c r="B2365" t="s">
        <v>7225</v>
      </c>
      <c r="C2365" t="s">
        <v>10627</v>
      </c>
      <c r="D2365">
        <v>310781000</v>
      </c>
      <c r="E2365">
        <v>310788880</v>
      </c>
      <c r="F2365" t="s">
        <v>7207</v>
      </c>
      <c r="G2365" t="s">
        <v>6658</v>
      </c>
      <c r="H2365" t="s">
        <v>6639</v>
      </c>
      <c r="I2365" t="s">
        <v>6408</v>
      </c>
    </row>
    <row r="2366" spans="1:9">
      <c r="A2366" t="s">
        <v>6608</v>
      </c>
      <c r="B2366" t="s">
        <v>7497</v>
      </c>
      <c r="C2366" t="s">
        <v>10628</v>
      </c>
      <c r="D2366">
        <v>310792635</v>
      </c>
      <c r="E2366">
        <v>310002191</v>
      </c>
      <c r="F2366" t="s">
        <v>7207</v>
      </c>
      <c r="G2366" t="s">
        <v>6627</v>
      </c>
      <c r="H2366" t="s">
        <v>6639</v>
      </c>
      <c r="I2366" t="s">
        <v>6408</v>
      </c>
    </row>
    <row r="2367" spans="1:9">
      <c r="A2367" t="s">
        <v>6608</v>
      </c>
      <c r="B2367" t="s">
        <v>7478</v>
      </c>
      <c r="C2367" t="s">
        <v>10629</v>
      </c>
      <c r="D2367">
        <v>310780390</v>
      </c>
      <c r="E2367">
        <v>310000187</v>
      </c>
      <c r="F2367" t="s">
        <v>7207</v>
      </c>
      <c r="G2367" t="s">
        <v>6599</v>
      </c>
      <c r="H2367" t="s">
        <v>6639</v>
      </c>
      <c r="I2367" t="s">
        <v>6408</v>
      </c>
    </row>
    <row r="2368" spans="1:9">
      <c r="A2368" t="s">
        <v>6608</v>
      </c>
      <c r="B2368" t="s">
        <v>8141</v>
      </c>
      <c r="C2368" t="s">
        <v>10630</v>
      </c>
      <c r="D2368">
        <v>810000158</v>
      </c>
      <c r="E2368">
        <v>810100099</v>
      </c>
      <c r="F2368" t="s">
        <v>7205</v>
      </c>
      <c r="G2368" t="s">
        <v>6599</v>
      </c>
      <c r="H2368" t="s">
        <v>8367</v>
      </c>
      <c r="I2368" t="s">
        <v>6408</v>
      </c>
    </row>
    <row r="2369" spans="1:9">
      <c r="A2369" t="s">
        <v>6608</v>
      </c>
      <c r="B2369" t="s">
        <v>7460</v>
      </c>
      <c r="C2369" t="s">
        <v>10631</v>
      </c>
      <c r="D2369">
        <v>300781424</v>
      </c>
      <c r="E2369">
        <v>300000692</v>
      </c>
      <c r="F2369" t="s">
        <v>7207</v>
      </c>
      <c r="G2369" t="s">
        <v>6599</v>
      </c>
      <c r="H2369" t="s">
        <v>6639</v>
      </c>
      <c r="I2369" t="s">
        <v>6408</v>
      </c>
    </row>
    <row r="2370" spans="1:9">
      <c r="A2370" t="s">
        <v>6608</v>
      </c>
      <c r="B2370" t="s">
        <v>5051</v>
      </c>
      <c r="C2370" t="s">
        <v>10632</v>
      </c>
      <c r="D2370">
        <v>660780248</v>
      </c>
      <c r="E2370">
        <v>660000142</v>
      </c>
      <c r="F2370" t="s">
        <v>7207</v>
      </c>
      <c r="G2370" t="s">
        <v>6599</v>
      </c>
      <c r="H2370" t="s">
        <v>6639</v>
      </c>
      <c r="I2370" t="s">
        <v>6408</v>
      </c>
    </row>
    <row r="2371" spans="1:9">
      <c r="A2371" t="s">
        <v>6608</v>
      </c>
      <c r="B2371" t="s">
        <v>7482</v>
      </c>
      <c r="C2371" t="s">
        <v>10633</v>
      </c>
      <c r="D2371">
        <v>310781141</v>
      </c>
      <c r="E2371">
        <v>310000435</v>
      </c>
      <c r="F2371" t="s">
        <v>7207</v>
      </c>
      <c r="G2371" t="s">
        <v>6627</v>
      </c>
      <c r="H2371" t="s">
        <v>6639</v>
      </c>
      <c r="I2371" t="s">
        <v>6408</v>
      </c>
    </row>
    <row r="2372" spans="1:9">
      <c r="A2372" t="s">
        <v>6608</v>
      </c>
      <c r="B2372" t="s">
        <v>7474</v>
      </c>
      <c r="C2372" t="s">
        <v>10634</v>
      </c>
      <c r="D2372">
        <v>310780234</v>
      </c>
      <c r="E2372">
        <v>920030871</v>
      </c>
      <c r="F2372" t="s">
        <v>7207</v>
      </c>
      <c r="G2372" t="s">
        <v>6627</v>
      </c>
      <c r="H2372" t="s">
        <v>6639</v>
      </c>
      <c r="I2372" t="s">
        <v>6408</v>
      </c>
    </row>
    <row r="2373" spans="1:9">
      <c r="A2373" t="s">
        <v>6608</v>
      </c>
      <c r="B2373" t="s">
        <v>7915</v>
      </c>
      <c r="C2373" t="s">
        <v>10635</v>
      </c>
      <c r="D2373">
        <v>660780636</v>
      </c>
      <c r="E2373">
        <v>920031788</v>
      </c>
      <c r="F2373" t="s">
        <v>7207</v>
      </c>
      <c r="G2373" t="s">
        <v>6627</v>
      </c>
      <c r="H2373" t="s">
        <v>6639</v>
      </c>
      <c r="I2373" t="s">
        <v>6408</v>
      </c>
    </row>
    <row r="2374" spans="1:9">
      <c r="A2374" t="s">
        <v>6608</v>
      </c>
      <c r="B2374" t="s">
        <v>8147</v>
      </c>
      <c r="C2374" t="s">
        <v>10636</v>
      </c>
      <c r="D2374">
        <v>810007989</v>
      </c>
      <c r="E2374">
        <v>750056335</v>
      </c>
      <c r="F2374" t="s">
        <v>7207</v>
      </c>
      <c r="G2374" t="s">
        <v>6599</v>
      </c>
      <c r="H2374" t="s">
        <v>6639</v>
      </c>
      <c r="I2374" t="s">
        <v>6408</v>
      </c>
    </row>
    <row r="2375" spans="1:9">
      <c r="A2375" t="s">
        <v>6608</v>
      </c>
      <c r="B2375" t="s">
        <v>7280</v>
      </c>
      <c r="C2375" t="s">
        <v>10637</v>
      </c>
      <c r="D2375">
        <v>110005394</v>
      </c>
      <c r="E2375">
        <v>750056335</v>
      </c>
      <c r="F2375" t="s">
        <v>7207</v>
      </c>
      <c r="G2375" t="s">
        <v>6599</v>
      </c>
      <c r="H2375" t="s">
        <v>6639</v>
      </c>
      <c r="I2375" t="s">
        <v>6408</v>
      </c>
    </row>
    <row r="2376" spans="1:9">
      <c r="A2376" t="s">
        <v>6608</v>
      </c>
      <c r="B2376" t="s">
        <v>7695</v>
      </c>
      <c r="C2376" t="s">
        <v>10638</v>
      </c>
      <c r="D2376">
        <v>480780287</v>
      </c>
      <c r="E2376">
        <v>480001635</v>
      </c>
      <c r="F2376" t="s">
        <v>7205</v>
      </c>
      <c r="G2376" t="s">
        <v>6599</v>
      </c>
      <c r="H2376" t="s">
        <v>8367</v>
      </c>
      <c r="I2376" t="s">
        <v>6408</v>
      </c>
    </row>
    <row r="2377" spans="1:9">
      <c r="A2377" t="s">
        <v>6608</v>
      </c>
      <c r="B2377" t="s">
        <v>7483</v>
      </c>
      <c r="C2377" t="s">
        <v>10639</v>
      </c>
      <c r="D2377">
        <v>310781158</v>
      </c>
      <c r="E2377">
        <v>920031762</v>
      </c>
      <c r="F2377" t="s">
        <v>7207</v>
      </c>
      <c r="G2377" t="s">
        <v>6627</v>
      </c>
      <c r="H2377" t="s">
        <v>6639</v>
      </c>
      <c r="I2377" t="s">
        <v>6408</v>
      </c>
    </row>
    <row r="2378" spans="1:9">
      <c r="A2378" t="s">
        <v>6608</v>
      </c>
      <c r="B2378" t="s">
        <v>7573</v>
      </c>
      <c r="C2378" t="s">
        <v>10640</v>
      </c>
      <c r="D2378">
        <v>340781608</v>
      </c>
      <c r="E2378">
        <v>340015171</v>
      </c>
      <c r="F2378" t="s">
        <v>7205</v>
      </c>
      <c r="G2378" t="s">
        <v>6599</v>
      </c>
      <c r="H2378" t="s">
        <v>8367</v>
      </c>
      <c r="I2378" t="s">
        <v>6408</v>
      </c>
    </row>
    <row r="2379" spans="1:9">
      <c r="A2379" t="s">
        <v>6608</v>
      </c>
      <c r="B2379" t="s">
        <v>7913</v>
      </c>
      <c r="C2379" t="s">
        <v>10641</v>
      </c>
      <c r="D2379">
        <v>660780156</v>
      </c>
      <c r="E2379">
        <v>340015171</v>
      </c>
      <c r="F2379" t="s">
        <v>7205</v>
      </c>
      <c r="G2379" t="s">
        <v>6599</v>
      </c>
      <c r="H2379" t="s">
        <v>8434</v>
      </c>
      <c r="I2379" t="s">
        <v>6408</v>
      </c>
    </row>
    <row r="2380" spans="1:9">
      <c r="A2380" t="s">
        <v>6608</v>
      </c>
      <c r="B2380" t="s">
        <v>7556</v>
      </c>
      <c r="C2380" t="s">
        <v>10642</v>
      </c>
      <c r="D2380">
        <v>340780212</v>
      </c>
      <c r="E2380">
        <v>340796069</v>
      </c>
      <c r="F2380" t="s">
        <v>7207</v>
      </c>
      <c r="G2380" t="s">
        <v>6594</v>
      </c>
      <c r="H2380" t="s">
        <v>6639</v>
      </c>
      <c r="I2380" t="s">
        <v>6408</v>
      </c>
    </row>
    <row r="2381" spans="1:9">
      <c r="A2381" t="s">
        <v>6608</v>
      </c>
      <c r="B2381" t="s">
        <v>8143</v>
      </c>
      <c r="C2381" t="s">
        <v>10643</v>
      </c>
      <c r="D2381">
        <v>810000448</v>
      </c>
      <c r="E2381">
        <v>750050759</v>
      </c>
      <c r="F2381" t="s">
        <v>7205</v>
      </c>
      <c r="G2381" t="s">
        <v>6594</v>
      </c>
      <c r="H2381" t="s">
        <v>8434</v>
      </c>
      <c r="I2381" t="s">
        <v>6408</v>
      </c>
    </row>
    <row r="2382" spans="1:9">
      <c r="A2382" t="s">
        <v>6608</v>
      </c>
      <c r="B2382" t="s">
        <v>7450</v>
      </c>
      <c r="C2382" t="s">
        <v>10644</v>
      </c>
      <c r="D2382">
        <v>300780111</v>
      </c>
      <c r="E2382">
        <v>750050759</v>
      </c>
      <c r="F2382" t="s">
        <v>7205</v>
      </c>
      <c r="G2382" t="s">
        <v>6599</v>
      </c>
      <c r="H2382" t="s">
        <v>8434</v>
      </c>
      <c r="I2382" t="s">
        <v>6408</v>
      </c>
    </row>
    <row r="2383" spans="1:9">
      <c r="A2383" t="s">
        <v>6608</v>
      </c>
      <c r="B2383" t="s">
        <v>7917</v>
      </c>
      <c r="C2383" t="s">
        <v>10645</v>
      </c>
      <c r="D2383">
        <v>660780735</v>
      </c>
      <c r="E2383">
        <v>920030269</v>
      </c>
      <c r="F2383" t="s">
        <v>7207</v>
      </c>
      <c r="G2383" t="s">
        <v>6627</v>
      </c>
      <c r="H2383" t="s">
        <v>6639</v>
      </c>
      <c r="I2383" t="s">
        <v>6408</v>
      </c>
    </row>
    <row r="2384" spans="1:9">
      <c r="A2384" t="s">
        <v>6608</v>
      </c>
      <c r="B2384" t="s">
        <v>7921</v>
      </c>
      <c r="C2384" t="s">
        <v>10646</v>
      </c>
      <c r="D2384">
        <v>660780800</v>
      </c>
      <c r="E2384">
        <v>920030269</v>
      </c>
      <c r="F2384" t="s">
        <v>7207</v>
      </c>
      <c r="G2384" t="s">
        <v>6627</v>
      </c>
      <c r="H2384" t="s">
        <v>6639</v>
      </c>
      <c r="I2384" t="s">
        <v>6408</v>
      </c>
    </row>
    <row r="2385" spans="1:9">
      <c r="A2385" t="s">
        <v>6608</v>
      </c>
      <c r="B2385" t="s">
        <v>7454</v>
      </c>
      <c r="C2385" t="s">
        <v>10647</v>
      </c>
      <c r="D2385">
        <v>300780244</v>
      </c>
      <c r="E2385">
        <v>920031747</v>
      </c>
      <c r="F2385" t="s">
        <v>7207</v>
      </c>
      <c r="G2385" t="s">
        <v>6627</v>
      </c>
      <c r="H2385" t="s">
        <v>6639</v>
      </c>
      <c r="I2385" t="s">
        <v>6408</v>
      </c>
    </row>
    <row r="2386" spans="1:9">
      <c r="A2386" t="s">
        <v>6608</v>
      </c>
      <c r="B2386" t="s">
        <v>7449</v>
      </c>
      <c r="C2386" t="s">
        <v>10648</v>
      </c>
      <c r="D2386">
        <v>300017423</v>
      </c>
      <c r="E2386">
        <v>380804542</v>
      </c>
      <c r="F2386" t="s">
        <v>7205</v>
      </c>
      <c r="G2386" t="s">
        <v>6599</v>
      </c>
      <c r="H2386" t="s">
        <v>8367</v>
      </c>
      <c r="I2386" t="s">
        <v>6408</v>
      </c>
    </row>
    <row r="2387" spans="1:9">
      <c r="A2387" t="s">
        <v>6608</v>
      </c>
      <c r="B2387" t="s">
        <v>8153</v>
      </c>
      <c r="C2387" t="s">
        <v>10649</v>
      </c>
      <c r="D2387">
        <v>820000412</v>
      </c>
      <c r="E2387">
        <v>820000560</v>
      </c>
      <c r="F2387" t="s">
        <v>7207</v>
      </c>
      <c r="G2387" t="s">
        <v>6599</v>
      </c>
      <c r="H2387" t="s">
        <v>6639</v>
      </c>
      <c r="I2387" t="s">
        <v>6408</v>
      </c>
    </row>
    <row r="2388" spans="1:9">
      <c r="A2388" t="s">
        <v>6608</v>
      </c>
      <c r="B2388" t="s">
        <v>7457</v>
      </c>
      <c r="C2388" t="s">
        <v>10650</v>
      </c>
      <c r="D2388">
        <v>300780384</v>
      </c>
      <c r="E2388">
        <v>750721334</v>
      </c>
      <c r="F2388" t="s">
        <v>7205</v>
      </c>
      <c r="G2388" t="s">
        <v>6627</v>
      </c>
      <c r="H2388" t="s">
        <v>8434</v>
      </c>
      <c r="I2388" t="s">
        <v>6408</v>
      </c>
    </row>
    <row r="2389" spans="1:9">
      <c r="A2389" t="s">
        <v>6608</v>
      </c>
      <c r="B2389" t="s">
        <v>7536</v>
      </c>
      <c r="C2389" t="s">
        <v>10651</v>
      </c>
      <c r="D2389">
        <v>340000439</v>
      </c>
      <c r="E2389">
        <v>340780881</v>
      </c>
      <c r="F2389" t="s">
        <v>7205</v>
      </c>
      <c r="G2389" t="s">
        <v>6670</v>
      </c>
      <c r="H2389" t="s">
        <v>8367</v>
      </c>
      <c r="I2389" t="s">
        <v>6408</v>
      </c>
    </row>
    <row r="2390" spans="1:9">
      <c r="A2390" t="s">
        <v>6608</v>
      </c>
      <c r="B2390" t="s">
        <v>7571</v>
      </c>
      <c r="C2390" t="s">
        <v>10652</v>
      </c>
      <c r="D2390">
        <v>340780857</v>
      </c>
      <c r="E2390">
        <v>340000421</v>
      </c>
      <c r="F2390" t="s">
        <v>7207</v>
      </c>
      <c r="G2390" t="s">
        <v>6599</v>
      </c>
      <c r="H2390" t="s">
        <v>6639</v>
      </c>
      <c r="I2390" t="s">
        <v>6408</v>
      </c>
    </row>
    <row r="2391" spans="1:9">
      <c r="A2391" t="s">
        <v>6608</v>
      </c>
      <c r="B2391" t="s">
        <v>4871</v>
      </c>
      <c r="C2391" t="s">
        <v>9235</v>
      </c>
      <c r="D2391" t="s">
        <v>6598</v>
      </c>
      <c r="E2391">
        <v>340009489</v>
      </c>
      <c r="F2391" t="s">
        <v>7207</v>
      </c>
      <c r="G2391" t="s">
        <v>6670</v>
      </c>
      <c r="H2391" t="s">
        <v>6639</v>
      </c>
      <c r="I2391" t="s">
        <v>6408</v>
      </c>
    </row>
    <row r="2392" spans="1:9">
      <c r="A2392" t="s">
        <v>6608</v>
      </c>
      <c r="B2392" t="s">
        <v>7694</v>
      </c>
      <c r="C2392" t="s">
        <v>10653</v>
      </c>
      <c r="D2392">
        <v>480780212</v>
      </c>
      <c r="E2392">
        <v>480782168</v>
      </c>
      <c r="F2392" t="s">
        <v>7205</v>
      </c>
      <c r="G2392" t="s">
        <v>6599</v>
      </c>
      <c r="H2392" t="s">
        <v>8367</v>
      </c>
      <c r="I2392" t="s">
        <v>6408</v>
      </c>
    </row>
    <row r="2393" spans="1:9">
      <c r="A2393" t="s">
        <v>6608</v>
      </c>
      <c r="B2393" t="s">
        <v>7480</v>
      </c>
      <c r="C2393" t="s">
        <v>10654</v>
      </c>
      <c r="D2393">
        <v>310781125</v>
      </c>
      <c r="E2393">
        <v>310000419</v>
      </c>
      <c r="F2393" t="s">
        <v>7207</v>
      </c>
      <c r="G2393" t="s">
        <v>6599</v>
      </c>
      <c r="H2393" t="s">
        <v>6639</v>
      </c>
      <c r="I2393" t="s">
        <v>6408</v>
      </c>
    </row>
    <row r="2394" spans="1:9">
      <c r="A2394" t="s">
        <v>6608</v>
      </c>
      <c r="B2394" t="s">
        <v>6316</v>
      </c>
      <c r="C2394" t="s">
        <v>10655</v>
      </c>
      <c r="D2394">
        <v>310780481</v>
      </c>
      <c r="E2394">
        <v>340015171</v>
      </c>
      <c r="F2394" t="s">
        <v>7205</v>
      </c>
      <c r="G2394" t="s">
        <v>6599</v>
      </c>
      <c r="H2394" t="s">
        <v>8367</v>
      </c>
      <c r="I2394" t="s">
        <v>6408</v>
      </c>
    </row>
    <row r="2395" spans="1:9">
      <c r="A2395" t="s">
        <v>6608</v>
      </c>
      <c r="B2395" t="s">
        <v>7534</v>
      </c>
      <c r="C2395" t="s">
        <v>10656</v>
      </c>
      <c r="D2395">
        <v>340000207</v>
      </c>
      <c r="E2395">
        <v>340780493</v>
      </c>
      <c r="F2395" t="s">
        <v>9346</v>
      </c>
      <c r="G2395" t="s">
        <v>6682</v>
      </c>
      <c r="H2395" t="s">
        <v>8370</v>
      </c>
      <c r="I2395" t="s">
        <v>6408</v>
      </c>
    </row>
    <row r="2396" spans="1:9">
      <c r="A2396" t="s">
        <v>6608</v>
      </c>
      <c r="B2396" t="s">
        <v>7479</v>
      </c>
      <c r="C2396" t="s">
        <v>10657</v>
      </c>
      <c r="D2396">
        <v>310781067</v>
      </c>
      <c r="E2396">
        <v>310788898</v>
      </c>
      <c r="F2396" t="s">
        <v>7205</v>
      </c>
      <c r="G2396" t="s">
        <v>6682</v>
      </c>
      <c r="H2396" t="s">
        <v>8367</v>
      </c>
      <c r="I2396" t="s">
        <v>6408</v>
      </c>
    </row>
    <row r="2397" spans="1:9">
      <c r="A2397" t="s">
        <v>6608</v>
      </c>
      <c r="B2397" t="s">
        <v>7471</v>
      </c>
      <c r="C2397" t="s">
        <v>10658</v>
      </c>
      <c r="D2397">
        <v>310780119</v>
      </c>
      <c r="E2397">
        <v>310000047</v>
      </c>
      <c r="F2397" t="s">
        <v>7207</v>
      </c>
      <c r="G2397" t="s">
        <v>6599</v>
      </c>
      <c r="H2397" t="s">
        <v>6639</v>
      </c>
      <c r="I2397" t="s">
        <v>6408</v>
      </c>
    </row>
    <row r="2398" spans="1:9">
      <c r="A2398" t="s">
        <v>6608</v>
      </c>
      <c r="B2398" t="s">
        <v>7281</v>
      </c>
      <c r="C2398" t="s">
        <v>10659</v>
      </c>
      <c r="D2398">
        <v>110780194</v>
      </c>
      <c r="E2398">
        <v>330050899</v>
      </c>
      <c r="F2398" t="s">
        <v>7207</v>
      </c>
      <c r="G2398" t="s">
        <v>6599</v>
      </c>
      <c r="H2398" t="s">
        <v>6639</v>
      </c>
      <c r="I2398" t="s">
        <v>6408</v>
      </c>
    </row>
    <row r="2399" spans="1:9">
      <c r="A2399" t="s">
        <v>6608</v>
      </c>
      <c r="B2399" t="s">
        <v>7570</v>
      </c>
      <c r="C2399" t="s">
        <v>10660</v>
      </c>
      <c r="D2399">
        <v>340780816</v>
      </c>
      <c r="E2399">
        <v>340023209</v>
      </c>
      <c r="F2399" t="s">
        <v>7205</v>
      </c>
      <c r="G2399" t="s">
        <v>6599</v>
      </c>
      <c r="H2399" t="s">
        <v>8367</v>
      </c>
      <c r="I2399" t="s">
        <v>6408</v>
      </c>
    </row>
    <row r="2400" spans="1:9">
      <c r="A2400" t="s">
        <v>6608</v>
      </c>
      <c r="B2400" t="s">
        <v>7485</v>
      </c>
      <c r="C2400" t="s">
        <v>10661</v>
      </c>
      <c r="D2400">
        <v>310781422</v>
      </c>
      <c r="E2400">
        <v>310781562</v>
      </c>
      <c r="F2400" t="s">
        <v>7205</v>
      </c>
      <c r="G2400" t="s">
        <v>6599</v>
      </c>
      <c r="H2400" t="s">
        <v>8367</v>
      </c>
      <c r="I2400" t="s">
        <v>6408</v>
      </c>
    </row>
    <row r="2401" spans="1:9">
      <c r="A2401" t="s">
        <v>6608</v>
      </c>
      <c r="B2401" t="s">
        <v>7466</v>
      </c>
      <c r="C2401" t="s">
        <v>10662</v>
      </c>
      <c r="D2401">
        <v>310014329</v>
      </c>
      <c r="E2401">
        <v>310781562</v>
      </c>
      <c r="F2401" t="s">
        <v>7205</v>
      </c>
      <c r="G2401" t="s">
        <v>6599</v>
      </c>
      <c r="H2401" t="s">
        <v>8367</v>
      </c>
      <c r="I2401" t="s">
        <v>6408</v>
      </c>
    </row>
    <row r="2402" spans="1:9">
      <c r="A2402" t="s">
        <v>6608</v>
      </c>
      <c r="B2402" t="s">
        <v>434</v>
      </c>
      <c r="C2402" t="s">
        <v>10663</v>
      </c>
      <c r="D2402">
        <v>310787965</v>
      </c>
      <c r="E2402">
        <v>310788898</v>
      </c>
      <c r="F2402" t="s">
        <v>7205</v>
      </c>
      <c r="G2402" t="s">
        <v>6599</v>
      </c>
      <c r="H2402" t="s">
        <v>8367</v>
      </c>
      <c r="I2402" t="s">
        <v>6408</v>
      </c>
    </row>
    <row r="2403" spans="1:9">
      <c r="A2403" t="s">
        <v>6608</v>
      </c>
      <c r="B2403" t="s">
        <v>7491</v>
      </c>
      <c r="C2403" t="s">
        <v>10664</v>
      </c>
      <c r="D2403">
        <v>310782347</v>
      </c>
      <c r="E2403">
        <v>310789136</v>
      </c>
      <c r="F2403" t="s">
        <v>9346</v>
      </c>
      <c r="G2403" t="s">
        <v>6655</v>
      </c>
      <c r="H2403" t="s">
        <v>8370</v>
      </c>
      <c r="I2403" t="s">
        <v>6408</v>
      </c>
    </row>
    <row r="2404" spans="1:9">
      <c r="A2404" t="s">
        <v>6608</v>
      </c>
      <c r="B2404" t="s">
        <v>7464</v>
      </c>
      <c r="C2404" t="s">
        <v>7204</v>
      </c>
      <c r="D2404" t="s">
        <v>6598</v>
      </c>
      <c r="E2404">
        <v>310002712</v>
      </c>
      <c r="F2404" t="s">
        <v>7207</v>
      </c>
      <c r="G2404" t="s">
        <v>6599</v>
      </c>
      <c r="H2404" t="s">
        <v>6639</v>
      </c>
      <c r="I2404" t="s">
        <v>6408</v>
      </c>
    </row>
    <row r="2405" spans="1:9">
      <c r="A2405" t="s">
        <v>6608</v>
      </c>
      <c r="B2405" t="s">
        <v>7567</v>
      </c>
      <c r="C2405" t="s">
        <v>10665</v>
      </c>
      <c r="D2405">
        <v>340780766</v>
      </c>
      <c r="E2405">
        <v>920030269</v>
      </c>
      <c r="F2405" t="s">
        <v>7207</v>
      </c>
      <c r="G2405" t="s">
        <v>6627</v>
      </c>
      <c r="H2405" t="s">
        <v>6639</v>
      </c>
      <c r="I2405" t="s">
        <v>6408</v>
      </c>
    </row>
    <row r="2406" spans="1:9">
      <c r="A2406" t="s">
        <v>6608</v>
      </c>
      <c r="B2406" t="s">
        <v>300</v>
      </c>
      <c r="C2406" t="s">
        <v>10666</v>
      </c>
      <c r="D2406">
        <v>300786274</v>
      </c>
      <c r="E2406">
        <v>300786266</v>
      </c>
      <c r="F2406" t="s">
        <v>7205</v>
      </c>
      <c r="G2406" t="s">
        <v>6599</v>
      </c>
      <c r="H2406" t="s">
        <v>8367</v>
      </c>
      <c r="I2406" t="s">
        <v>6408</v>
      </c>
    </row>
    <row r="2407" spans="1:9">
      <c r="A2407" t="s">
        <v>6608</v>
      </c>
      <c r="B2407" t="s">
        <v>3203</v>
      </c>
      <c r="C2407" t="s">
        <v>10667</v>
      </c>
      <c r="D2407">
        <v>660780628</v>
      </c>
      <c r="E2407">
        <v>660000282</v>
      </c>
      <c r="F2407" t="s">
        <v>7207</v>
      </c>
      <c r="G2407" t="s">
        <v>6715</v>
      </c>
      <c r="H2407" t="s">
        <v>6639</v>
      </c>
      <c r="I2407" t="s">
        <v>6408</v>
      </c>
    </row>
    <row r="2408" spans="1:9">
      <c r="A2408" t="s">
        <v>6608</v>
      </c>
      <c r="B2408" t="s">
        <v>7574</v>
      </c>
      <c r="C2408" t="s">
        <v>10668</v>
      </c>
      <c r="D2408">
        <v>340782002</v>
      </c>
      <c r="E2408">
        <v>340000629</v>
      </c>
      <c r="F2408" t="s">
        <v>7207</v>
      </c>
      <c r="G2408" t="s">
        <v>6599</v>
      </c>
      <c r="H2408" t="s">
        <v>6639</v>
      </c>
      <c r="I2408" t="s">
        <v>6408</v>
      </c>
    </row>
    <row r="2409" spans="1:9">
      <c r="A2409" t="s">
        <v>6608</v>
      </c>
      <c r="B2409" t="s">
        <v>7577</v>
      </c>
      <c r="C2409" t="s">
        <v>10669</v>
      </c>
      <c r="D2409">
        <v>340798552</v>
      </c>
      <c r="E2409">
        <v>340798545</v>
      </c>
      <c r="F2409" t="s">
        <v>7207</v>
      </c>
      <c r="G2409" t="s">
        <v>6599</v>
      </c>
      <c r="H2409" t="s">
        <v>6639</v>
      </c>
      <c r="I2409" t="s">
        <v>6408</v>
      </c>
    </row>
    <row r="2410" spans="1:9">
      <c r="A2410" t="s">
        <v>6608</v>
      </c>
      <c r="B2410" t="s">
        <v>7498</v>
      </c>
      <c r="C2410" t="s">
        <v>10670</v>
      </c>
      <c r="D2410" t="s">
        <v>8409</v>
      </c>
      <c r="E2410" t="s">
        <v>8409</v>
      </c>
      <c r="F2410" t="s">
        <v>7207</v>
      </c>
      <c r="G2410" t="s">
        <v>6670</v>
      </c>
      <c r="H2410" t="s">
        <v>6639</v>
      </c>
      <c r="I2410" t="s">
        <v>6408</v>
      </c>
    </row>
    <row r="2411" spans="1:9">
      <c r="A2411" t="s">
        <v>6608</v>
      </c>
      <c r="B2411" t="s">
        <v>7555</v>
      </c>
      <c r="C2411" t="s">
        <v>10671</v>
      </c>
      <c r="D2411">
        <v>340780196</v>
      </c>
      <c r="E2411">
        <v>340798123</v>
      </c>
      <c r="F2411" t="s">
        <v>7207</v>
      </c>
      <c r="G2411" t="s">
        <v>6670</v>
      </c>
      <c r="H2411" t="s">
        <v>6639</v>
      </c>
      <c r="I2411" t="s">
        <v>6408</v>
      </c>
    </row>
    <row r="2412" spans="1:9">
      <c r="A2412" t="s">
        <v>6608</v>
      </c>
      <c r="B2412" t="s">
        <v>7463</v>
      </c>
      <c r="C2412" t="s">
        <v>10672</v>
      </c>
      <c r="D2412">
        <v>310000633</v>
      </c>
      <c r="E2412">
        <v>310000633</v>
      </c>
      <c r="F2412" t="s">
        <v>7205</v>
      </c>
      <c r="G2412" t="s">
        <v>6599</v>
      </c>
      <c r="H2412" t="s">
        <v>8367</v>
      </c>
      <c r="I2412" t="s">
        <v>6408</v>
      </c>
    </row>
    <row r="2413" spans="1:9">
      <c r="A2413" t="s">
        <v>6608</v>
      </c>
      <c r="B2413" t="s">
        <v>7537</v>
      </c>
      <c r="C2413" t="s">
        <v>10673</v>
      </c>
      <c r="D2413">
        <v>340001064</v>
      </c>
      <c r="E2413">
        <v>340013028</v>
      </c>
      <c r="F2413" t="s">
        <v>7205</v>
      </c>
      <c r="G2413" t="s">
        <v>6594</v>
      </c>
      <c r="H2413" t="s">
        <v>8367</v>
      </c>
      <c r="I2413" t="s">
        <v>6408</v>
      </c>
    </row>
    <row r="2414" spans="1:9">
      <c r="A2414" t="s">
        <v>6608</v>
      </c>
      <c r="B2414" t="s">
        <v>7566</v>
      </c>
      <c r="C2414" t="s">
        <v>10595</v>
      </c>
      <c r="D2414">
        <v>340780758</v>
      </c>
      <c r="E2414">
        <v>340000355</v>
      </c>
      <c r="F2414" t="s">
        <v>7207</v>
      </c>
      <c r="G2414" t="s">
        <v>6599</v>
      </c>
      <c r="H2414" t="s">
        <v>6639</v>
      </c>
      <c r="I2414" t="s">
        <v>6408</v>
      </c>
    </row>
    <row r="2415" spans="1:9">
      <c r="A2415" t="s">
        <v>6608</v>
      </c>
      <c r="B2415" t="s">
        <v>7481</v>
      </c>
      <c r="C2415" t="s">
        <v>10536</v>
      </c>
      <c r="D2415">
        <v>310781133</v>
      </c>
      <c r="E2415">
        <v>310000427</v>
      </c>
      <c r="F2415" t="s">
        <v>7207</v>
      </c>
      <c r="G2415" t="s">
        <v>8540</v>
      </c>
      <c r="H2415" t="s">
        <v>6639</v>
      </c>
      <c r="I2415" t="s">
        <v>6408</v>
      </c>
    </row>
    <row r="2416" spans="1:9">
      <c r="A2416" t="s">
        <v>6608</v>
      </c>
      <c r="B2416" t="s">
        <v>7477</v>
      </c>
      <c r="C2416" t="s">
        <v>10531</v>
      </c>
      <c r="D2416">
        <v>310780374</v>
      </c>
      <c r="E2416">
        <v>310000161</v>
      </c>
      <c r="F2416" t="s">
        <v>7207</v>
      </c>
      <c r="G2416" t="s">
        <v>7086</v>
      </c>
      <c r="H2416" t="s">
        <v>6639</v>
      </c>
      <c r="I2416" t="s">
        <v>6408</v>
      </c>
    </row>
    <row r="2417" spans="1:9">
      <c r="A2417" t="s">
        <v>6608</v>
      </c>
      <c r="B2417" t="s">
        <v>7286</v>
      </c>
      <c r="C2417" t="s">
        <v>10596</v>
      </c>
      <c r="D2417">
        <v>120780283</v>
      </c>
      <c r="E2417">
        <v>630786754</v>
      </c>
      <c r="F2417" t="s">
        <v>7205</v>
      </c>
      <c r="G2417" t="s">
        <v>6627</v>
      </c>
      <c r="H2417" t="s">
        <v>8367</v>
      </c>
      <c r="I2417" t="s">
        <v>6408</v>
      </c>
    </row>
    <row r="2418" spans="1:9">
      <c r="A2418" t="s">
        <v>6608</v>
      </c>
      <c r="B2418" t="s">
        <v>7484</v>
      </c>
      <c r="C2418" t="s">
        <v>10520</v>
      </c>
      <c r="D2418">
        <v>310781174</v>
      </c>
      <c r="E2418">
        <v>750056335</v>
      </c>
      <c r="F2418" t="s">
        <v>7207</v>
      </c>
      <c r="G2418" t="s">
        <v>7086</v>
      </c>
      <c r="H2418" t="s">
        <v>6639</v>
      </c>
      <c r="I2418" t="s">
        <v>6408</v>
      </c>
    </row>
    <row r="2419" spans="1:9">
      <c r="A2419" t="s">
        <v>6608</v>
      </c>
      <c r="B2419" t="s">
        <v>7558</v>
      </c>
      <c r="C2419" t="s">
        <v>10588</v>
      </c>
      <c r="D2419">
        <v>340780568</v>
      </c>
      <c r="E2419">
        <v>340000256</v>
      </c>
      <c r="F2419" t="s">
        <v>7207</v>
      </c>
      <c r="G2419" t="s">
        <v>7086</v>
      </c>
      <c r="H2419" t="s">
        <v>6639</v>
      </c>
      <c r="I2419" t="s">
        <v>6408</v>
      </c>
    </row>
    <row r="2420" spans="1:9">
      <c r="A2420" t="s">
        <v>6608</v>
      </c>
      <c r="B2420" t="s">
        <v>7488</v>
      </c>
      <c r="C2420" t="s">
        <v>10509</v>
      </c>
      <c r="D2420">
        <v>310781984</v>
      </c>
      <c r="E2420">
        <v>310014378</v>
      </c>
      <c r="F2420" t="s">
        <v>7207</v>
      </c>
      <c r="G2420" t="s">
        <v>8808</v>
      </c>
      <c r="H2420" t="s">
        <v>6639</v>
      </c>
      <c r="I2420" t="s">
        <v>6408</v>
      </c>
    </row>
    <row r="2421" spans="1:9">
      <c r="A2421" t="s">
        <v>6608</v>
      </c>
      <c r="B2421" t="s">
        <v>7924</v>
      </c>
      <c r="C2421" t="s">
        <v>10527</v>
      </c>
      <c r="D2421">
        <v>660781287</v>
      </c>
      <c r="E2421">
        <v>660000621</v>
      </c>
      <c r="F2421" t="s">
        <v>7207</v>
      </c>
      <c r="G2421" t="s">
        <v>7086</v>
      </c>
      <c r="H2421" t="s">
        <v>6639</v>
      </c>
      <c r="I2421" t="s">
        <v>6408</v>
      </c>
    </row>
    <row r="2422" spans="1:9">
      <c r="A2422" t="s">
        <v>6608</v>
      </c>
      <c r="B2422" t="s">
        <v>7547</v>
      </c>
      <c r="C2422" t="s">
        <v>10556</v>
      </c>
      <c r="D2422">
        <v>340024314</v>
      </c>
      <c r="E2422">
        <v>340000272</v>
      </c>
      <c r="F2422" t="s">
        <v>7207</v>
      </c>
      <c r="G2422" t="s">
        <v>8540</v>
      </c>
      <c r="H2422" t="s">
        <v>6639</v>
      </c>
      <c r="I2422" t="s">
        <v>6408</v>
      </c>
    </row>
    <row r="2423" spans="1:9">
      <c r="A2423" t="s">
        <v>6608</v>
      </c>
      <c r="B2423" t="s">
        <v>7553</v>
      </c>
      <c r="C2423" t="s">
        <v>10560</v>
      </c>
      <c r="D2423">
        <v>340780147</v>
      </c>
      <c r="E2423">
        <v>340000108</v>
      </c>
      <c r="F2423" t="s">
        <v>7207</v>
      </c>
      <c r="G2423" t="s">
        <v>8540</v>
      </c>
      <c r="H2423" t="s">
        <v>6639</v>
      </c>
      <c r="I2423" t="s">
        <v>6408</v>
      </c>
    </row>
    <row r="2424" spans="1:9">
      <c r="A2424" t="s">
        <v>6608</v>
      </c>
      <c r="B2424" t="s">
        <v>7278</v>
      </c>
      <c r="C2424" t="s">
        <v>10539</v>
      </c>
      <c r="D2424">
        <v>110003118</v>
      </c>
      <c r="E2424">
        <v>110007341</v>
      </c>
      <c r="F2424" t="s">
        <v>7207</v>
      </c>
      <c r="G2424" t="s">
        <v>7086</v>
      </c>
      <c r="H2424" t="s">
        <v>6639</v>
      </c>
      <c r="I2424" t="s">
        <v>6408</v>
      </c>
    </row>
    <row r="2425" spans="1:9">
      <c r="A2425" t="s">
        <v>6608</v>
      </c>
      <c r="B2425" t="s">
        <v>7563</v>
      </c>
      <c r="C2425" t="s">
        <v>10566</v>
      </c>
      <c r="D2425">
        <v>340780717</v>
      </c>
      <c r="E2425">
        <v>340023225</v>
      </c>
      <c r="F2425" t="s">
        <v>7207</v>
      </c>
      <c r="G2425" t="s">
        <v>8540</v>
      </c>
      <c r="H2425" t="s">
        <v>6639</v>
      </c>
      <c r="I2425" t="s">
        <v>6408</v>
      </c>
    </row>
    <row r="2426" spans="1:9">
      <c r="A2426" t="s">
        <v>6608</v>
      </c>
      <c r="B2426" t="s">
        <v>7458</v>
      </c>
      <c r="C2426" t="s">
        <v>10564</v>
      </c>
      <c r="D2426">
        <v>300780442</v>
      </c>
      <c r="E2426">
        <v>300017464</v>
      </c>
      <c r="F2426" t="s">
        <v>7207</v>
      </c>
      <c r="G2426" t="s">
        <v>8540</v>
      </c>
      <c r="H2426" t="s">
        <v>6639</v>
      </c>
      <c r="I2426" t="s">
        <v>6408</v>
      </c>
    </row>
    <row r="2427" spans="1:9">
      <c r="A2427" t="s">
        <v>6608</v>
      </c>
      <c r="B2427" t="s">
        <v>7283</v>
      </c>
      <c r="C2427" t="s">
        <v>10573</v>
      </c>
      <c r="D2427">
        <v>110780228</v>
      </c>
      <c r="E2427">
        <v>110000114</v>
      </c>
      <c r="F2427" t="s">
        <v>7207</v>
      </c>
      <c r="G2427" t="s">
        <v>7086</v>
      </c>
      <c r="H2427" t="s">
        <v>6639</v>
      </c>
      <c r="I2427" t="s">
        <v>6408</v>
      </c>
    </row>
    <row r="2428" spans="1:9">
      <c r="A2428" t="s">
        <v>6608</v>
      </c>
      <c r="B2428" t="s">
        <v>7557</v>
      </c>
      <c r="C2428" t="s">
        <v>10562</v>
      </c>
      <c r="D2428">
        <v>340780253</v>
      </c>
      <c r="E2428">
        <v>340001387</v>
      </c>
      <c r="F2428" t="s">
        <v>7207</v>
      </c>
      <c r="G2428" t="s">
        <v>8540</v>
      </c>
      <c r="H2428" t="s">
        <v>6639</v>
      </c>
      <c r="I2428" t="s">
        <v>6408</v>
      </c>
    </row>
    <row r="2429" spans="1:9">
      <c r="A2429" t="s">
        <v>6608</v>
      </c>
      <c r="B2429" t="s">
        <v>4582</v>
      </c>
      <c r="C2429" t="s">
        <v>10572</v>
      </c>
      <c r="D2429">
        <v>110005048</v>
      </c>
      <c r="E2429">
        <v>110000114</v>
      </c>
      <c r="F2429" t="s">
        <v>7207</v>
      </c>
      <c r="G2429" t="s">
        <v>7086</v>
      </c>
      <c r="H2429" t="s">
        <v>8368</v>
      </c>
      <c r="I2429" t="s">
        <v>6408</v>
      </c>
    </row>
    <row r="2430" spans="1:9">
      <c r="A2430" t="s">
        <v>6608</v>
      </c>
      <c r="B2430" t="s">
        <v>8149</v>
      </c>
      <c r="C2430" t="s">
        <v>10597</v>
      </c>
      <c r="D2430">
        <v>810101444</v>
      </c>
      <c r="E2430">
        <v>810000992</v>
      </c>
      <c r="F2430" t="s">
        <v>7207</v>
      </c>
      <c r="G2430" t="s">
        <v>8548</v>
      </c>
      <c r="H2430" t="s">
        <v>6639</v>
      </c>
      <c r="I2430" t="s">
        <v>6408</v>
      </c>
    </row>
    <row r="2431" spans="1:9">
      <c r="A2431" t="s">
        <v>6608</v>
      </c>
      <c r="B2431" t="s">
        <v>7910</v>
      </c>
      <c r="C2431" t="s">
        <v>10532</v>
      </c>
      <c r="D2431">
        <v>660006172</v>
      </c>
      <c r="E2431">
        <v>660790379</v>
      </c>
      <c r="F2431" t="s">
        <v>7207</v>
      </c>
      <c r="G2431" t="s">
        <v>7086</v>
      </c>
      <c r="H2431" t="s">
        <v>8368</v>
      </c>
      <c r="I2431" t="s">
        <v>6408</v>
      </c>
    </row>
    <row r="2432" spans="1:9">
      <c r="A2432" t="s">
        <v>6608</v>
      </c>
      <c r="B2432" t="s">
        <v>7907</v>
      </c>
      <c r="C2432" t="s">
        <v>10513</v>
      </c>
      <c r="D2432">
        <v>650780679</v>
      </c>
      <c r="E2432">
        <v>650000243</v>
      </c>
      <c r="F2432" t="s">
        <v>7207</v>
      </c>
      <c r="G2432" t="s">
        <v>7086</v>
      </c>
      <c r="H2432" t="s">
        <v>6639</v>
      </c>
      <c r="I2432" t="s">
        <v>6408</v>
      </c>
    </row>
    <row r="2433" spans="1:9">
      <c r="A2433" t="s">
        <v>6608</v>
      </c>
      <c r="B2433" t="s">
        <v>7903</v>
      </c>
      <c r="C2433" t="s">
        <v>10514</v>
      </c>
      <c r="D2433">
        <v>650002579</v>
      </c>
      <c r="E2433">
        <v>650000243</v>
      </c>
      <c r="F2433" t="s">
        <v>7207</v>
      </c>
      <c r="G2433" t="s">
        <v>7086</v>
      </c>
      <c r="H2433" t="s">
        <v>6639</v>
      </c>
      <c r="I2433" t="s">
        <v>6408</v>
      </c>
    </row>
    <row r="2434" spans="1:9">
      <c r="A2434" t="s">
        <v>6608</v>
      </c>
      <c r="B2434" t="s">
        <v>7472</v>
      </c>
      <c r="C2434" t="s">
        <v>10598</v>
      </c>
      <c r="D2434">
        <v>310780143</v>
      </c>
      <c r="E2434">
        <v>920031754</v>
      </c>
      <c r="F2434" t="s">
        <v>7207</v>
      </c>
      <c r="G2434" t="s">
        <v>6627</v>
      </c>
      <c r="H2434" t="s">
        <v>6639</v>
      </c>
      <c r="I2434" t="s">
        <v>6408</v>
      </c>
    </row>
    <row r="2435" spans="1:9">
      <c r="A2435" t="s">
        <v>6608</v>
      </c>
      <c r="B2435" t="s">
        <v>7693</v>
      </c>
      <c r="C2435" t="s">
        <v>10565</v>
      </c>
      <c r="D2435">
        <v>480001825</v>
      </c>
      <c r="E2435">
        <v>750047367</v>
      </c>
      <c r="F2435" t="s">
        <v>7207</v>
      </c>
      <c r="G2435" t="s">
        <v>7086</v>
      </c>
      <c r="H2435" t="s">
        <v>8368</v>
      </c>
      <c r="I2435" t="s">
        <v>6408</v>
      </c>
    </row>
    <row r="2436" spans="1:9">
      <c r="A2436" t="s">
        <v>6608</v>
      </c>
      <c r="B2436" t="s">
        <v>8155</v>
      </c>
      <c r="C2436" t="s">
        <v>10544</v>
      </c>
      <c r="D2436">
        <v>820003218</v>
      </c>
      <c r="E2436">
        <v>820008142</v>
      </c>
      <c r="F2436" t="s">
        <v>7207</v>
      </c>
      <c r="G2436" t="s">
        <v>8540</v>
      </c>
      <c r="H2436" t="s">
        <v>6639</v>
      </c>
      <c r="I2436" t="s">
        <v>6408</v>
      </c>
    </row>
    <row r="2437" spans="1:9">
      <c r="A2437" t="s">
        <v>6608</v>
      </c>
      <c r="B2437" t="s">
        <v>7282</v>
      </c>
      <c r="C2437" t="s">
        <v>10590</v>
      </c>
      <c r="D2437">
        <v>110780202</v>
      </c>
      <c r="E2437">
        <v>310021316</v>
      </c>
      <c r="F2437" t="s">
        <v>7207</v>
      </c>
      <c r="G2437" t="s">
        <v>7086</v>
      </c>
      <c r="H2437" t="s">
        <v>6639</v>
      </c>
      <c r="I2437" t="s">
        <v>6408</v>
      </c>
    </row>
    <row r="2438" spans="1:9">
      <c r="A2438" t="s">
        <v>6608</v>
      </c>
      <c r="B2438" t="s">
        <v>7926</v>
      </c>
      <c r="C2438" t="s">
        <v>10533</v>
      </c>
      <c r="D2438" t="s">
        <v>6598</v>
      </c>
      <c r="E2438">
        <v>660790379</v>
      </c>
      <c r="F2438" t="s">
        <v>7207</v>
      </c>
      <c r="G2438" t="s">
        <v>7086</v>
      </c>
      <c r="H2438" t="s">
        <v>6639</v>
      </c>
      <c r="I2438" t="s">
        <v>6408</v>
      </c>
    </row>
    <row r="2439" spans="1:9">
      <c r="A2439" t="s">
        <v>6608</v>
      </c>
      <c r="B2439" t="s">
        <v>7918</v>
      </c>
      <c r="C2439" t="s">
        <v>10592</v>
      </c>
      <c r="D2439">
        <v>660780743</v>
      </c>
      <c r="E2439">
        <v>660000373</v>
      </c>
      <c r="F2439" t="s">
        <v>7207</v>
      </c>
      <c r="G2439" t="s">
        <v>7086</v>
      </c>
      <c r="H2439" t="s">
        <v>6639</v>
      </c>
      <c r="I2439" t="s">
        <v>6408</v>
      </c>
    </row>
    <row r="2440" spans="1:9">
      <c r="A2440" t="s">
        <v>6608</v>
      </c>
      <c r="B2440" t="s">
        <v>4807</v>
      </c>
      <c r="C2440" t="s">
        <v>10522</v>
      </c>
      <c r="D2440">
        <v>310783097</v>
      </c>
      <c r="E2440">
        <v>750005068</v>
      </c>
      <c r="F2440" t="s">
        <v>7205</v>
      </c>
      <c r="G2440" t="s">
        <v>7086</v>
      </c>
      <c r="H2440" t="s">
        <v>8367</v>
      </c>
      <c r="I2440" t="s">
        <v>6408</v>
      </c>
    </row>
    <row r="2441" spans="1:9">
      <c r="A2441" t="s">
        <v>6608</v>
      </c>
      <c r="B2441" t="s">
        <v>7448</v>
      </c>
      <c r="C2441" t="s">
        <v>10599</v>
      </c>
      <c r="D2441">
        <v>300017209</v>
      </c>
      <c r="E2441">
        <v>300000726</v>
      </c>
      <c r="F2441" t="s">
        <v>7207</v>
      </c>
      <c r="G2441" t="s">
        <v>6599</v>
      </c>
      <c r="H2441" t="s">
        <v>6639</v>
      </c>
      <c r="I2441" t="s">
        <v>6408</v>
      </c>
    </row>
    <row r="2442" spans="1:9">
      <c r="A2442" t="s">
        <v>6608</v>
      </c>
      <c r="B2442" t="s">
        <v>7473</v>
      </c>
      <c r="C2442" t="s">
        <v>10538</v>
      </c>
      <c r="D2442">
        <v>310780150</v>
      </c>
      <c r="E2442">
        <v>310788799</v>
      </c>
      <c r="F2442" t="s">
        <v>7207</v>
      </c>
      <c r="G2442" t="s">
        <v>8540</v>
      </c>
      <c r="H2442" t="s">
        <v>6639</v>
      </c>
      <c r="I2442" t="s">
        <v>6408</v>
      </c>
    </row>
    <row r="2443" spans="1:9">
      <c r="A2443" t="s">
        <v>6608</v>
      </c>
      <c r="B2443" t="s">
        <v>8154</v>
      </c>
      <c r="C2443" t="s">
        <v>10548</v>
      </c>
      <c r="D2443">
        <v>820002350</v>
      </c>
      <c r="E2443">
        <v>820000578</v>
      </c>
      <c r="F2443" t="s">
        <v>7207</v>
      </c>
      <c r="G2443" t="s">
        <v>8540</v>
      </c>
      <c r="H2443" t="s">
        <v>6639</v>
      </c>
      <c r="I2443" t="s">
        <v>6408</v>
      </c>
    </row>
    <row r="2444" spans="1:9">
      <c r="A2444" t="s">
        <v>6608</v>
      </c>
      <c r="B2444" t="s">
        <v>7542</v>
      </c>
      <c r="C2444" t="s">
        <v>10501</v>
      </c>
      <c r="D2444">
        <v>340016476</v>
      </c>
      <c r="E2444">
        <v>340016468</v>
      </c>
      <c r="F2444" t="s">
        <v>7207</v>
      </c>
      <c r="G2444" t="s">
        <v>8540</v>
      </c>
      <c r="H2444" t="s">
        <v>10502</v>
      </c>
      <c r="I2444" t="s">
        <v>6408</v>
      </c>
    </row>
    <row r="2445" spans="1:9">
      <c r="A2445" t="s">
        <v>6608</v>
      </c>
      <c r="B2445" t="s">
        <v>5934</v>
      </c>
      <c r="C2445" t="s">
        <v>10542</v>
      </c>
      <c r="D2445">
        <v>460007404</v>
      </c>
      <c r="E2445">
        <v>460007396</v>
      </c>
      <c r="F2445" t="s">
        <v>7207</v>
      </c>
      <c r="G2445" t="s">
        <v>7086</v>
      </c>
      <c r="H2445" t="s">
        <v>8371</v>
      </c>
      <c r="I2445" t="s">
        <v>6408</v>
      </c>
    </row>
    <row r="2446" spans="1:9">
      <c r="A2446" t="s">
        <v>6608</v>
      </c>
      <c r="B2446" t="s">
        <v>8148</v>
      </c>
      <c r="C2446" t="s">
        <v>10600</v>
      </c>
      <c r="D2446">
        <v>810101170</v>
      </c>
      <c r="E2446">
        <v>810101162</v>
      </c>
      <c r="F2446" t="s">
        <v>7207</v>
      </c>
      <c r="G2446" t="s">
        <v>10674</v>
      </c>
      <c r="H2446" t="s">
        <v>6639</v>
      </c>
      <c r="I2446" t="s">
        <v>6408</v>
      </c>
    </row>
    <row r="2447" spans="1:9">
      <c r="A2447" t="s">
        <v>6608</v>
      </c>
      <c r="B2447" t="s">
        <v>7686</v>
      </c>
      <c r="C2447" t="s">
        <v>10601</v>
      </c>
      <c r="D2447">
        <v>460000060</v>
      </c>
      <c r="E2447">
        <v>460780117</v>
      </c>
      <c r="F2447" t="s">
        <v>7205</v>
      </c>
      <c r="G2447" t="s">
        <v>6599</v>
      </c>
      <c r="H2447" t="s">
        <v>8367</v>
      </c>
      <c r="I2447" t="s">
        <v>6408</v>
      </c>
    </row>
    <row r="2448" spans="1:9">
      <c r="A2448" t="s">
        <v>6608</v>
      </c>
      <c r="B2448" t="s">
        <v>7560</v>
      </c>
      <c r="C2448" t="s">
        <v>10602</v>
      </c>
      <c r="D2448">
        <v>340780667</v>
      </c>
      <c r="E2448">
        <v>340000280</v>
      </c>
      <c r="F2448" t="s">
        <v>7207</v>
      </c>
      <c r="G2448" t="s">
        <v>10674</v>
      </c>
      <c r="H2448" t="s">
        <v>6639</v>
      </c>
      <c r="I2448" t="s">
        <v>6408</v>
      </c>
    </row>
    <row r="2449" spans="1:9">
      <c r="A2449" t="s">
        <v>6608</v>
      </c>
      <c r="B2449" t="s">
        <v>7467</v>
      </c>
      <c r="C2449" t="s">
        <v>10591</v>
      </c>
      <c r="D2449">
        <v>310020938</v>
      </c>
      <c r="E2449">
        <v>750056335</v>
      </c>
      <c r="F2449" t="s">
        <v>7207</v>
      </c>
      <c r="G2449" t="s">
        <v>7086</v>
      </c>
      <c r="H2449" t="s">
        <v>6639</v>
      </c>
      <c r="I2449" t="s">
        <v>6408</v>
      </c>
    </row>
    <row r="2450" spans="1:9">
      <c r="A2450" t="s">
        <v>6608</v>
      </c>
      <c r="B2450" t="s">
        <v>7927</v>
      </c>
      <c r="C2450" t="s">
        <v>10603</v>
      </c>
      <c r="D2450">
        <v>660790387</v>
      </c>
      <c r="E2450">
        <v>660790379</v>
      </c>
      <c r="F2450" t="s">
        <v>7207</v>
      </c>
      <c r="G2450" t="s">
        <v>8548</v>
      </c>
      <c r="H2450" t="s">
        <v>6639</v>
      </c>
      <c r="I2450" t="s">
        <v>6408</v>
      </c>
    </row>
    <row r="2451" spans="1:9">
      <c r="A2451" t="s">
        <v>6608</v>
      </c>
      <c r="B2451" t="s">
        <v>8152</v>
      </c>
      <c r="C2451" t="s">
        <v>10518</v>
      </c>
      <c r="D2451">
        <v>820000065</v>
      </c>
      <c r="E2451">
        <v>820000156</v>
      </c>
      <c r="F2451" t="s">
        <v>7207</v>
      </c>
      <c r="G2451" t="s">
        <v>7086</v>
      </c>
      <c r="H2451" t="s">
        <v>6639</v>
      </c>
      <c r="I2451" t="s">
        <v>6408</v>
      </c>
    </row>
    <row r="2452" spans="1:9">
      <c r="A2452" t="s">
        <v>6608</v>
      </c>
      <c r="B2452" t="s">
        <v>3202</v>
      </c>
      <c r="C2452" t="s">
        <v>10512</v>
      </c>
      <c r="D2452">
        <v>460785900</v>
      </c>
      <c r="E2452">
        <v>460002207</v>
      </c>
      <c r="F2452" t="s">
        <v>7207</v>
      </c>
      <c r="G2452" t="s">
        <v>6599</v>
      </c>
      <c r="H2452" t="s">
        <v>6639</v>
      </c>
      <c r="I2452" t="s">
        <v>6408</v>
      </c>
    </row>
    <row r="2453" spans="1:9">
      <c r="A2453" t="s">
        <v>6608</v>
      </c>
      <c r="B2453" t="s">
        <v>7906</v>
      </c>
      <c r="C2453" t="s">
        <v>10519</v>
      </c>
      <c r="D2453">
        <v>650780398</v>
      </c>
      <c r="E2453">
        <v>750005068</v>
      </c>
      <c r="F2453" t="s">
        <v>7205</v>
      </c>
      <c r="G2453" t="s">
        <v>7086</v>
      </c>
      <c r="H2453" t="s">
        <v>8367</v>
      </c>
      <c r="I2453" t="s">
        <v>6408</v>
      </c>
    </row>
    <row r="2454" spans="1:9">
      <c r="A2454" t="s">
        <v>6608</v>
      </c>
      <c r="B2454" t="s">
        <v>8146</v>
      </c>
      <c r="C2454" t="s">
        <v>10524</v>
      </c>
      <c r="D2454">
        <v>810004200</v>
      </c>
      <c r="E2454">
        <v>750056335</v>
      </c>
      <c r="F2454" t="s">
        <v>7207</v>
      </c>
      <c r="G2454" t="s">
        <v>7086</v>
      </c>
      <c r="H2454" t="s">
        <v>6639</v>
      </c>
      <c r="I2454" t="s">
        <v>6408</v>
      </c>
    </row>
    <row r="2455" spans="1:9">
      <c r="A2455" t="s">
        <v>6608</v>
      </c>
      <c r="B2455" t="s">
        <v>7284</v>
      </c>
      <c r="C2455" t="s">
        <v>10604</v>
      </c>
      <c r="D2455">
        <v>110780483</v>
      </c>
      <c r="E2455">
        <v>110000155</v>
      </c>
      <c r="F2455" t="s">
        <v>7207</v>
      </c>
      <c r="G2455" t="s">
        <v>8548</v>
      </c>
      <c r="H2455" t="s">
        <v>6639</v>
      </c>
      <c r="I2455" t="s">
        <v>6408</v>
      </c>
    </row>
    <row r="2456" spans="1:9">
      <c r="A2456" t="s">
        <v>6608</v>
      </c>
      <c r="B2456" t="s">
        <v>7456</v>
      </c>
      <c r="C2456" t="s">
        <v>10587</v>
      </c>
      <c r="D2456">
        <v>300780285</v>
      </c>
      <c r="E2456">
        <v>300000726</v>
      </c>
      <c r="F2456" t="s">
        <v>7207</v>
      </c>
      <c r="G2456" t="s">
        <v>7086</v>
      </c>
      <c r="H2456" t="s">
        <v>6639</v>
      </c>
      <c r="I2456" t="s">
        <v>6408</v>
      </c>
    </row>
    <row r="2457" spans="1:9">
      <c r="A2457" t="s">
        <v>6608</v>
      </c>
      <c r="B2457" t="s">
        <v>7922</v>
      </c>
      <c r="C2457" t="s">
        <v>10574</v>
      </c>
      <c r="D2457">
        <v>660780842</v>
      </c>
      <c r="E2457">
        <v>660000431</v>
      </c>
      <c r="F2457" t="s">
        <v>7207</v>
      </c>
      <c r="G2457" t="s">
        <v>7086</v>
      </c>
      <c r="H2457" t="s">
        <v>6639</v>
      </c>
      <c r="I2457" t="s">
        <v>6408</v>
      </c>
    </row>
    <row r="2458" spans="1:9">
      <c r="A2458" t="s">
        <v>6608</v>
      </c>
      <c r="B2458" t="s">
        <v>7501</v>
      </c>
      <c r="C2458" t="s">
        <v>10605</v>
      </c>
      <c r="D2458">
        <v>320780323</v>
      </c>
      <c r="E2458">
        <v>750810590</v>
      </c>
      <c r="F2458" t="s">
        <v>7205</v>
      </c>
      <c r="G2458" t="s">
        <v>6599</v>
      </c>
      <c r="H2458" t="s">
        <v>8367</v>
      </c>
      <c r="I2458" t="s">
        <v>6408</v>
      </c>
    </row>
    <row r="2459" spans="1:9">
      <c r="A2459" t="s">
        <v>6608</v>
      </c>
      <c r="B2459" t="s">
        <v>7468</v>
      </c>
      <c r="C2459" t="s">
        <v>10516</v>
      </c>
      <c r="D2459">
        <v>310021571</v>
      </c>
      <c r="E2459">
        <v>310021563</v>
      </c>
      <c r="F2459" t="s">
        <v>7207</v>
      </c>
      <c r="G2459" t="s">
        <v>7086</v>
      </c>
      <c r="H2459" t="s">
        <v>6639</v>
      </c>
      <c r="I2459" t="s">
        <v>6408</v>
      </c>
    </row>
    <row r="2460" spans="1:9">
      <c r="A2460" t="s">
        <v>6608</v>
      </c>
      <c r="B2460" t="s">
        <v>7494</v>
      </c>
      <c r="C2460" t="s">
        <v>10517</v>
      </c>
      <c r="D2460">
        <v>310786389</v>
      </c>
      <c r="E2460">
        <v>310001433</v>
      </c>
      <c r="F2460" t="s">
        <v>7207</v>
      </c>
      <c r="G2460" t="s">
        <v>7086</v>
      </c>
      <c r="H2460" t="s">
        <v>6639</v>
      </c>
      <c r="I2460" t="s">
        <v>6408</v>
      </c>
    </row>
    <row r="2461" spans="1:9">
      <c r="A2461" t="s">
        <v>6608</v>
      </c>
      <c r="B2461" t="s">
        <v>7465</v>
      </c>
      <c r="C2461" t="s">
        <v>10526</v>
      </c>
      <c r="D2461">
        <v>310005459</v>
      </c>
      <c r="E2461">
        <v>310021886</v>
      </c>
      <c r="F2461" t="s">
        <v>7205</v>
      </c>
      <c r="G2461" t="s">
        <v>7086</v>
      </c>
      <c r="H2461" t="s">
        <v>8369</v>
      </c>
      <c r="I2461" t="s">
        <v>6408</v>
      </c>
    </row>
    <row r="2462" spans="1:9">
      <c r="A2462" t="s">
        <v>6608</v>
      </c>
      <c r="B2462" t="s">
        <v>7916</v>
      </c>
      <c r="C2462" t="s">
        <v>10606</v>
      </c>
      <c r="D2462">
        <v>660780669</v>
      </c>
      <c r="E2462">
        <v>660000324</v>
      </c>
      <c r="F2462" t="s">
        <v>7207</v>
      </c>
      <c r="G2462" t="s">
        <v>8548</v>
      </c>
      <c r="H2462" t="s">
        <v>6639</v>
      </c>
      <c r="I2462" t="s">
        <v>6408</v>
      </c>
    </row>
    <row r="2463" spans="1:9">
      <c r="A2463" t="s">
        <v>6608</v>
      </c>
      <c r="B2463" t="s">
        <v>8151</v>
      </c>
      <c r="C2463" t="s">
        <v>10515</v>
      </c>
      <c r="D2463">
        <v>820000057</v>
      </c>
      <c r="E2463">
        <v>820000131</v>
      </c>
      <c r="F2463" t="s">
        <v>7207</v>
      </c>
      <c r="G2463" t="s">
        <v>7086</v>
      </c>
      <c r="H2463" t="s">
        <v>6639</v>
      </c>
      <c r="I2463" t="s">
        <v>6408</v>
      </c>
    </row>
    <row r="2464" spans="1:9">
      <c r="A2464" t="s">
        <v>6608</v>
      </c>
      <c r="B2464" t="s">
        <v>7476</v>
      </c>
      <c r="C2464" t="s">
        <v>10607</v>
      </c>
      <c r="D2464">
        <v>310780366</v>
      </c>
      <c r="E2464">
        <v>310000153</v>
      </c>
      <c r="F2464" t="s">
        <v>7207</v>
      </c>
      <c r="G2464" t="s">
        <v>6599</v>
      </c>
      <c r="H2464" t="s">
        <v>6639</v>
      </c>
      <c r="I2464" t="s">
        <v>6408</v>
      </c>
    </row>
    <row r="2465" spans="1:9">
      <c r="A2465" t="s">
        <v>6608</v>
      </c>
      <c r="B2465" t="s">
        <v>8142</v>
      </c>
      <c r="C2465" t="s">
        <v>10561</v>
      </c>
      <c r="D2465">
        <v>810000232</v>
      </c>
      <c r="E2465">
        <v>810099903</v>
      </c>
      <c r="F2465" t="s">
        <v>7205</v>
      </c>
      <c r="G2465" t="s">
        <v>7086</v>
      </c>
      <c r="H2465" t="s">
        <v>8367</v>
      </c>
      <c r="I2465" t="s">
        <v>6408</v>
      </c>
    </row>
    <row r="2466" spans="1:9">
      <c r="A2466" t="s">
        <v>6608</v>
      </c>
      <c r="B2466" t="s">
        <v>8145</v>
      </c>
      <c r="C2466" t="s">
        <v>10563</v>
      </c>
      <c r="D2466">
        <v>810003954</v>
      </c>
      <c r="E2466">
        <v>810099903</v>
      </c>
      <c r="F2466" t="s">
        <v>7205</v>
      </c>
      <c r="G2466" t="s">
        <v>7086</v>
      </c>
      <c r="H2466" t="s">
        <v>8367</v>
      </c>
      <c r="I2466" t="s">
        <v>6408</v>
      </c>
    </row>
    <row r="2467" spans="1:9">
      <c r="A2467" t="s">
        <v>6608</v>
      </c>
      <c r="B2467" t="s">
        <v>7451</v>
      </c>
      <c r="C2467" t="s">
        <v>10608</v>
      </c>
      <c r="D2467">
        <v>300780137</v>
      </c>
      <c r="E2467">
        <v>920028396</v>
      </c>
      <c r="F2467" t="s">
        <v>7207</v>
      </c>
      <c r="G2467" t="s">
        <v>8548</v>
      </c>
      <c r="H2467" t="s">
        <v>6639</v>
      </c>
      <c r="I2467" t="s">
        <v>6408</v>
      </c>
    </row>
    <row r="2468" spans="1:9">
      <c r="A2468" t="s">
        <v>6608</v>
      </c>
      <c r="B2468" t="s">
        <v>7496</v>
      </c>
      <c r="C2468" t="s">
        <v>10549</v>
      </c>
      <c r="D2468">
        <v>310790472</v>
      </c>
      <c r="E2468">
        <v>310790464</v>
      </c>
      <c r="F2468" t="s">
        <v>7207</v>
      </c>
      <c r="G2468" t="s">
        <v>7086</v>
      </c>
      <c r="H2468" t="s">
        <v>6639</v>
      </c>
      <c r="I2468" t="s">
        <v>6408</v>
      </c>
    </row>
    <row r="2469" spans="1:9">
      <c r="A2469" t="s">
        <v>6608</v>
      </c>
      <c r="B2469" t="s">
        <v>7486</v>
      </c>
      <c r="C2469" t="s">
        <v>10546</v>
      </c>
      <c r="D2469">
        <v>310781505</v>
      </c>
      <c r="E2469">
        <v>310000492</v>
      </c>
      <c r="F2469" t="s">
        <v>7207</v>
      </c>
      <c r="G2469" t="s">
        <v>7086</v>
      </c>
      <c r="H2469" t="s">
        <v>6639</v>
      </c>
      <c r="I2469" t="s">
        <v>6408</v>
      </c>
    </row>
    <row r="2470" spans="1:9">
      <c r="A2470" t="s">
        <v>6608</v>
      </c>
      <c r="B2470" t="s">
        <v>5410</v>
      </c>
      <c r="C2470" t="s">
        <v>10545</v>
      </c>
      <c r="D2470">
        <v>310780382</v>
      </c>
      <c r="E2470">
        <v>310000179</v>
      </c>
      <c r="F2470" t="s">
        <v>7207</v>
      </c>
      <c r="G2470" t="s">
        <v>7086</v>
      </c>
      <c r="H2470" t="s">
        <v>6639</v>
      </c>
      <c r="I2470" t="s">
        <v>6408</v>
      </c>
    </row>
    <row r="2471" spans="1:9">
      <c r="A2471" t="s">
        <v>6608</v>
      </c>
      <c r="B2471" t="s">
        <v>7452</v>
      </c>
      <c r="C2471" t="s">
        <v>10609</v>
      </c>
      <c r="D2471">
        <v>300780152</v>
      </c>
      <c r="E2471">
        <v>300017985</v>
      </c>
      <c r="F2471" t="s">
        <v>7207</v>
      </c>
      <c r="G2471" t="s">
        <v>8548</v>
      </c>
      <c r="H2471" t="s">
        <v>6639</v>
      </c>
      <c r="I2471" t="s">
        <v>6408</v>
      </c>
    </row>
    <row r="2472" spans="1:9">
      <c r="A2472" t="s">
        <v>6608</v>
      </c>
      <c r="B2472" t="s">
        <v>7908</v>
      </c>
      <c r="C2472" t="s">
        <v>10521</v>
      </c>
      <c r="D2472">
        <v>650780737</v>
      </c>
      <c r="E2472">
        <v>650000284</v>
      </c>
      <c r="F2472" t="s">
        <v>7207</v>
      </c>
      <c r="G2472" t="s">
        <v>7086</v>
      </c>
      <c r="H2472" t="s">
        <v>6639</v>
      </c>
      <c r="I2472" t="s">
        <v>6408</v>
      </c>
    </row>
    <row r="2473" spans="1:9">
      <c r="A2473" t="s">
        <v>6608</v>
      </c>
      <c r="B2473" t="s">
        <v>7470</v>
      </c>
      <c r="C2473" t="s">
        <v>10571</v>
      </c>
      <c r="D2473">
        <v>310026083</v>
      </c>
      <c r="E2473">
        <v>310026075</v>
      </c>
      <c r="F2473" t="s">
        <v>7207</v>
      </c>
      <c r="G2473" t="s">
        <v>8540</v>
      </c>
      <c r="H2473" t="s">
        <v>6639</v>
      </c>
      <c r="I2473" t="s">
        <v>6408</v>
      </c>
    </row>
    <row r="2474" spans="1:9">
      <c r="A2474" t="s">
        <v>6608</v>
      </c>
      <c r="B2474" t="s">
        <v>7914</v>
      </c>
      <c r="C2474" t="s">
        <v>10589</v>
      </c>
      <c r="D2474">
        <v>660780347</v>
      </c>
      <c r="E2474">
        <v>660000183</v>
      </c>
      <c r="F2474" t="s">
        <v>7207</v>
      </c>
      <c r="G2474" t="s">
        <v>7086</v>
      </c>
      <c r="H2474" t="s">
        <v>6639</v>
      </c>
      <c r="I2474" t="s">
        <v>6408</v>
      </c>
    </row>
    <row r="2475" spans="1:9">
      <c r="A2475" t="s">
        <v>6608</v>
      </c>
      <c r="B2475" t="s">
        <v>5137</v>
      </c>
      <c r="C2475" t="s">
        <v>10529</v>
      </c>
      <c r="D2475">
        <v>320004328</v>
      </c>
      <c r="E2475">
        <v>310000096</v>
      </c>
      <c r="F2475" t="s">
        <v>7207</v>
      </c>
      <c r="G2475" t="s">
        <v>8540</v>
      </c>
      <c r="H2475" t="s">
        <v>10530</v>
      </c>
      <c r="I2475" t="s">
        <v>6408</v>
      </c>
    </row>
    <row r="2476" spans="1:9">
      <c r="A2476" t="s">
        <v>6608</v>
      </c>
      <c r="B2476" t="s">
        <v>7475</v>
      </c>
      <c r="C2476" t="s">
        <v>10528</v>
      </c>
      <c r="D2476">
        <v>310780259</v>
      </c>
      <c r="E2476">
        <v>310000096</v>
      </c>
      <c r="F2476" t="s">
        <v>7207</v>
      </c>
      <c r="G2476" t="s">
        <v>8540</v>
      </c>
      <c r="H2476" t="s">
        <v>6639</v>
      </c>
      <c r="I2476" t="s">
        <v>6408</v>
      </c>
    </row>
    <row r="2477" spans="1:9">
      <c r="A2477" t="s">
        <v>6608</v>
      </c>
      <c r="B2477" t="s">
        <v>7445</v>
      </c>
      <c r="C2477" t="s">
        <v>10610</v>
      </c>
      <c r="D2477">
        <v>300002169</v>
      </c>
      <c r="E2477">
        <v>780020715</v>
      </c>
      <c r="F2477" t="s">
        <v>7205</v>
      </c>
      <c r="G2477" t="s">
        <v>8808</v>
      </c>
      <c r="H2477" t="s">
        <v>8367</v>
      </c>
      <c r="I2477" t="s">
        <v>6408</v>
      </c>
    </row>
    <row r="2478" spans="1:9">
      <c r="A2478" t="s">
        <v>6608</v>
      </c>
      <c r="B2478" t="s">
        <v>7904</v>
      </c>
      <c r="C2478" t="s">
        <v>10611</v>
      </c>
      <c r="D2478">
        <v>650004799</v>
      </c>
      <c r="E2478">
        <v>650003148</v>
      </c>
      <c r="F2478" t="s">
        <v>7205</v>
      </c>
      <c r="G2478" t="s">
        <v>6599</v>
      </c>
      <c r="H2478" t="s">
        <v>8369</v>
      </c>
      <c r="I2478" t="s">
        <v>6408</v>
      </c>
    </row>
    <row r="2479" spans="1:9">
      <c r="A2479" t="s">
        <v>6608</v>
      </c>
      <c r="B2479" t="s">
        <v>7576</v>
      </c>
      <c r="C2479" t="s">
        <v>10612</v>
      </c>
      <c r="D2479">
        <v>340797596</v>
      </c>
      <c r="E2479">
        <v>920030269</v>
      </c>
      <c r="F2479" t="s">
        <v>7207</v>
      </c>
      <c r="G2479" t="s">
        <v>6627</v>
      </c>
      <c r="H2479" t="s">
        <v>6639</v>
      </c>
      <c r="I2479" t="s">
        <v>6408</v>
      </c>
    </row>
    <row r="2480" spans="1:9">
      <c r="A2480" t="s">
        <v>6608</v>
      </c>
      <c r="B2480" t="s">
        <v>7279</v>
      </c>
      <c r="C2480" t="s">
        <v>10613</v>
      </c>
      <c r="D2480">
        <v>110004942</v>
      </c>
      <c r="E2480">
        <v>310021324</v>
      </c>
      <c r="F2480" t="s">
        <v>7207</v>
      </c>
      <c r="G2480" t="s">
        <v>6599</v>
      </c>
      <c r="H2480" t="s">
        <v>6639</v>
      </c>
      <c r="I2480" t="s">
        <v>6408</v>
      </c>
    </row>
    <row r="2481" spans="1:9">
      <c r="A2481" t="s">
        <v>6608</v>
      </c>
      <c r="B2481" t="s">
        <v>7920</v>
      </c>
      <c r="C2481" t="s">
        <v>10614</v>
      </c>
      <c r="D2481">
        <v>660780784</v>
      </c>
      <c r="E2481">
        <v>660000407</v>
      </c>
      <c r="F2481" t="s">
        <v>7207</v>
      </c>
      <c r="G2481" t="s">
        <v>8548</v>
      </c>
      <c r="H2481" t="s">
        <v>6639</v>
      </c>
      <c r="I2481" t="s">
        <v>6408</v>
      </c>
    </row>
    <row r="2482" spans="1:9">
      <c r="A2482" t="s">
        <v>6608</v>
      </c>
      <c r="B2482" t="s">
        <v>7447</v>
      </c>
      <c r="C2482" t="s">
        <v>10550</v>
      </c>
      <c r="D2482">
        <v>300013778</v>
      </c>
      <c r="E2482">
        <v>300013760</v>
      </c>
      <c r="F2482" t="s">
        <v>7207</v>
      </c>
      <c r="G2482" t="s">
        <v>7086</v>
      </c>
      <c r="H2482" t="s">
        <v>8371</v>
      </c>
      <c r="I2482" t="s">
        <v>6408</v>
      </c>
    </row>
    <row r="2483" spans="1:9">
      <c r="A2483" t="s">
        <v>6608</v>
      </c>
      <c r="B2483" t="s">
        <v>7554</v>
      </c>
      <c r="C2483" t="s">
        <v>10559</v>
      </c>
      <c r="D2483">
        <v>340780154</v>
      </c>
      <c r="E2483">
        <v>340000116</v>
      </c>
      <c r="F2483" t="s">
        <v>7207</v>
      </c>
      <c r="G2483" t="s">
        <v>8540</v>
      </c>
      <c r="H2483" t="s">
        <v>6639</v>
      </c>
      <c r="I2483" t="s">
        <v>6408</v>
      </c>
    </row>
    <row r="2484" spans="1:9">
      <c r="A2484" t="s">
        <v>6608</v>
      </c>
      <c r="B2484" t="s">
        <v>8150</v>
      </c>
      <c r="C2484" t="s">
        <v>10540</v>
      </c>
      <c r="D2484">
        <v>820000040</v>
      </c>
      <c r="E2484">
        <v>820000081</v>
      </c>
      <c r="F2484" t="s">
        <v>7207</v>
      </c>
      <c r="G2484" t="s">
        <v>7086</v>
      </c>
      <c r="H2484" t="s">
        <v>6639</v>
      </c>
      <c r="I2484" t="s">
        <v>6408</v>
      </c>
    </row>
    <row r="2485" spans="1:9">
      <c r="A2485" t="s">
        <v>6608</v>
      </c>
      <c r="B2485" t="s">
        <v>7925</v>
      </c>
      <c r="C2485" t="s">
        <v>10615</v>
      </c>
      <c r="D2485">
        <v>660790163</v>
      </c>
      <c r="E2485">
        <v>920031796</v>
      </c>
      <c r="F2485" t="s">
        <v>7207</v>
      </c>
      <c r="G2485" t="s">
        <v>6627</v>
      </c>
      <c r="H2485" t="s">
        <v>6639</v>
      </c>
      <c r="I2485" t="s">
        <v>6408</v>
      </c>
    </row>
    <row r="2486" spans="1:9">
      <c r="A2486" t="s">
        <v>6608</v>
      </c>
      <c r="B2486" t="s">
        <v>5721</v>
      </c>
      <c r="C2486" t="s">
        <v>10616</v>
      </c>
      <c r="D2486">
        <v>810000224</v>
      </c>
      <c r="E2486">
        <v>810000471</v>
      </c>
      <c r="F2486" t="s">
        <v>7207</v>
      </c>
      <c r="G2486" t="s">
        <v>8548</v>
      </c>
      <c r="H2486" t="s">
        <v>6639</v>
      </c>
      <c r="I2486" t="s">
        <v>6408</v>
      </c>
    </row>
    <row r="2487" spans="1:9">
      <c r="A2487" t="s">
        <v>6608</v>
      </c>
      <c r="B2487" t="s">
        <v>7462</v>
      </c>
      <c r="C2487" t="s">
        <v>10617</v>
      </c>
      <c r="D2487">
        <v>300788502</v>
      </c>
      <c r="E2487">
        <v>300017985</v>
      </c>
      <c r="F2487" t="s">
        <v>7207</v>
      </c>
      <c r="G2487" t="s">
        <v>8548</v>
      </c>
      <c r="H2487" t="s">
        <v>6639</v>
      </c>
      <c r="I2487" t="s">
        <v>6408</v>
      </c>
    </row>
    <row r="2488" spans="1:9">
      <c r="A2488" t="s">
        <v>6608</v>
      </c>
      <c r="B2488" t="s">
        <v>7543</v>
      </c>
      <c r="C2488" t="s">
        <v>10578</v>
      </c>
      <c r="D2488">
        <v>340017847</v>
      </c>
      <c r="E2488">
        <v>340018175</v>
      </c>
      <c r="F2488" t="s">
        <v>7207</v>
      </c>
      <c r="G2488" t="s">
        <v>7086</v>
      </c>
      <c r="H2488" t="s">
        <v>8371</v>
      </c>
      <c r="I2488" t="s">
        <v>6408</v>
      </c>
    </row>
    <row r="2489" spans="1:9">
      <c r="A2489" t="s">
        <v>6608</v>
      </c>
      <c r="B2489" t="s">
        <v>7544</v>
      </c>
      <c r="C2489" t="s">
        <v>10575</v>
      </c>
      <c r="D2489">
        <v>340019090</v>
      </c>
      <c r="E2489">
        <v>340019082</v>
      </c>
      <c r="F2489" t="s">
        <v>7207</v>
      </c>
      <c r="G2489" t="s">
        <v>7086</v>
      </c>
      <c r="H2489" t="s">
        <v>6639</v>
      </c>
      <c r="I2489" t="s">
        <v>6408</v>
      </c>
    </row>
    <row r="2490" spans="1:9">
      <c r="A2490" t="s">
        <v>6608</v>
      </c>
      <c r="B2490" t="s">
        <v>7562</v>
      </c>
      <c r="C2490" t="s">
        <v>10576</v>
      </c>
      <c r="D2490">
        <v>340780675</v>
      </c>
      <c r="E2490">
        <v>340000298</v>
      </c>
      <c r="F2490" t="s">
        <v>7207</v>
      </c>
      <c r="G2490" t="s">
        <v>7086</v>
      </c>
      <c r="H2490" t="s">
        <v>6639</v>
      </c>
      <c r="I2490" t="s">
        <v>6408</v>
      </c>
    </row>
    <row r="2491" spans="1:9">
      <c r="A2491" t="s">
        <v>6608</v>
      </c>
      <c r="B2491" t="s">
        <v>7575</v>
      </c>
      <c r="C2491" t="s">
        <v>10577</v>
      </c>
      <c r="D2491">
        <v>340789981</v>
      </c>
      <c r="E2491">
        <v>340001866</v>
      </c>
      <c r="F2491" t="s">
        <v>7207</v>
      </c>
      <c r="G2491" t="s">
        <v>7086</v>
      </c>
      <c r="H2491" t="s">
        <v>6639</v>
      </c>
      <c r="I2491" t="s">
        <v>6408</v>
      </c>
    </row>
    <row r="2492" spans="1:9">
      <c r="A2492" t="s">
        <v>6608</v>
      </c>
      <c r="B2492" t="s">
        <v>7551</v>
      </c>
      <c r="C2492" t="s">
        <v>10579</v>
      </c>
      <c r="D2492">
        <v>340780121</v>
      </c>
      <c r="E2492">
        <v>340000082</v>
      </c>
      <c r="F2492" t="s">
        <v>7207</v>
      </c>
      <c r="G2492" t="s">
        <v>7086</v>
      </c>
      <c r="H2492" t="s">
        <v>6639</v>
      </c>
      <c r="I2492" t="s">
        <v>6408</v>
      </c>
    </row>
    <row r="2493" spans="1:9">
      <c r="A2493" t="s">
        <v>6608</v>
      </c>
      <c r="B2493" t="s">
        <v>7459</v>
      </c>
      <c r="C2493" t="s">
        <v>10580</v>
      </c>
      <c r="D2493">
        <v>300780491</v>
      </c>
      <c r="E2493">
        <v>340016963</v>
      </c>
      <c r="F2493" t="s">
        <v>7207</v>
      </c>
      <c r="G2493" t="s">
        <v>7086</v>
      </c>
      <c r="H2493" t="s">
        <v>6639</v>
      </c>
      <c r="I2493" t="s">
        <v>6408</v>
      </c>
    </row>
    <row r="2494" spans="1:9">
      <c r="A2494" t="s">
        <v>6608</v>
      </c>
      <c r="B2494" t="s">
        <v>7540</v>
      </c>
      <c r="C2494" t="s">
        <v>10581</v>
      </c>
      <c r="D2494">
        <v>340015502</v>
      </c>
      <c r="E2494">
        <v>340000512</v>
      </c>
      <c r="F2494" t="s">
        <v>7207</v>
      </c>
      <c r="G2494" t="s">
        <v>7086</v>
      </c>
      <c r="H2494" t="s">
        <v>6639</v>
      </c>
      <c r="I2494" t="s">
        <v>6408</v>
      </c>
    </row>
    <row r="2495" spans="1:9">
      <c r="A2495" t="s">
        <v>6608</v>
      </c>
      <c r="B2495" t="s">
        <v>7549</v>
      </c>
      <c r="C2495" t="s">
        <v>10582</v>
      </c>
      <c r="D2495">
        <v>340024546</v>
      </c>
      <c r="E2495">
        <v>340000405</v>
      </c>
      <c r="F2495" t="s">
        <v>7207</v>
      </c>
      <c r="G2495" t="s">
        <v>7086</v>
      </c>
      <c r="H2495" t="s">
        <v>6639</v>
      </c>
      <c r="I2495" t="s">
        <v>6408</v>
      </c>
    </row>
    <row r="2496" spans="1:9">
      <c r="A2496" t="s">
        <v>6608</v>
      </c>
      <c r="B2496" t="s">
        <v>7569</v>
      </c>
      <c r="C2496" t="s">
        <v>10583</v>
      </c>
      <c r="D2496">
        <v>340780790</v>
      </c>
      <c r="E2496">
        <v>340000389</v>
      </c>
      <c r="F2496" t="s">
        <v>7207</v>
      </c>
      <c r="G2496" t="s">
        <v>7086</v>
      </c>
      <c r="H2496" t="s">
        <v>6639</v>
      </c>
      <c r="I2496" t="s">
        <v>6408</v>
      </c>
    </row>
    <row r="2497" spans="1:9">
      <c r="A2497" t="s">
        <v>6608</v>
      </c>
      <c r="B2497" t="s">
        <v>7572</v>
      </c>
      <c r="C2497" t="s">
        <v>10584</v>
      </c>
      <c r="D2497">
        <v>340780931</v>
      </c>
      <c r="E2497">
        <v>340000454</v>
      </c>
      <c r="F2497" t="s">
        <v>7207</v>
      </c>
      <c r="G2497" t="s">
        <v>7086</v>
      </c>
      <c r="H2497" t="s">
        <v>6639</v>
      </c>
      <c r="I2497" t="s">
        <v>6408</v>
      </c>
    </row>
    <row r="2498" spans="1:9">
      <c r="A2498" t="s">
        <v>6608</v>
      </c>
      <c r="B2498" t="s">
        <v>7545</v>
      </c>
      <c r="C2498" t="s">
        <v>10585</v>
      </c>
      <c r="D2498">
        <v>340022979</v>
      </c>
      <c r="E2498">
        <v>340000306</v>
      </c>
      <c r="F2498" t="s">
        <v>7207</v>
      </c>
      <c r="G2498" t="s">
        <v>7086</v>
      </c>
      <c r="H2498" t="s">
        <v>6639</v>
      </c>
      <c r="I2498" t="s">
        <v>6408</v>
      </c>
    </row>
    <row r="2499" spans="1:9">
      <c r="A2499" t="s">
        <v>6608</v>
      </c>
      <c r="B2499" t="s">
        <v>7568</v>
      </c>
      <c r="C2499" t="s">
        <v>10618</v>
      </c>
      <c r="D2499">
        <v>340780782</v>
      </c>
      <c r="E2499">
        <v>340000371</v>
      </c>
      <c r="F2499" t="s">
        <v>7207</v>
      </c>
      <c r="G2499" t="s">
        <v>7086</v>
      </c>
      <c r="H2499" t="s">
        <v>6639</v>
      </c>
      <c r="I2499" t="s">
        <v>6408</v>
      </c>
    </row>
    <row r="2500" spans="1:9">
      <c r="A2500" t="s">
        <v>6608</v>
      </c>
      <c r="B2500" t="s">
        <v>7552</v>
      </c>
      <c r="C2500" t="s">
        <v>10569</v>
      </c>
      <c r="D2500">
        <v>340780139</v>
      </c>
      <c r="E2500">
        <v>340000090</v>
      </c>
      <c r="F2500" t="s">
        <v>7207</v>
      </c>
      <c r="G2500" t="s">
        <v>7086</v>
      </c>
      <c r="H2500" t="s">
        <v>6639</v>
      </c>
      <c r="I2500" t="s">
        <v>6408</v>
      </c>
    </row>
    <row r="2501" spans="1:9">
      <c r="A2501" t="s">
        <v>6608</v>
      </c>
      <c r="B2501" t="s">
        <v>2749</v>
      </c>
      <c r="C2501" t="s">
        <v>10570</v>
      </c>
      <c r="D2501">
        <v>340009885</v>
      </c>
      <c r="E2501">
        <v>340009877</v>
      </c>
      <c r="F2501" t="s">
        <v>7207</v>
      </c>
      <c r="G2501" t="s">
        <v>7086</v>
      </c>
      <c r="H2501" t="s">
        <v>6639</v>
      </c>
      <c r="I2501" t="s">
        <v>6408</v>
      </c>
    </row>
    <row r="2502" spans="1:9">
      <c r="A2502" t="s">
        <v>6608</v>
      </c>
      <c r="B2502" t="s">
        <v>7923</v>
      </c>
      <c r="C2502" t="s">
        <v>10619</v>
      </c>
      <c r="D2502">
        <v>660781097</v>
      </c>
      <c r="E2502">
        <v>660000506</v>
      </c>
      <c r="F2502" t="s">
        <v>7207</v>
      </c>
      <c r="G2502" t="s">
        <v>8808</v>
      </c>
      <c r="H2502" t="s">
        <v>6639</v>
      </c>
      <c r="I2502" t="s">
        <v>6408</v>
      </c>
    </row>
    <row r="2503" spans="1:9">
      <c r="A2503" t="s">
        <v>6608</v>
      </c>
      <c r="B2503" t="s">
        <v>7912</v>
      </c>
      <c r="C2503" t="s">
        <v>10620</v>
      </c>
      <c r="D2503">
        <v>660780099</v>
      </c>
      <c r="E2503">
        <v>660000043</v>
      </c>
      <c r="F2503" t="s">
        <v>7207</v>
      </c>
      <c r="G2503" t="s">
        <v>8808</v>
      </c>
      <c r="H2503" t="s">
        <v>6639</v>
      </c>
      <c r="I2503" t="s">
        <v>6408</v>
      </c>
    </row>
    <row r="2504" spans="1:9">
      <c r="A2504" t="s">
        <v>6608</v>
      </c>
      <c r="B2504" t="s">
        <v>144</v>
      </c>
      <c r="C2504" t="s">
        <v>10504</v>
      </c>
      <c r="D2504">
        <v>300013745</v>
      </c>
      <c r="E2504">
        <v>340027937</v>
      </c>
      <c r="F2504" t="s">
        <v>7205</v>
      </c>
      <c r="G2504" t="s">
        <v>6599</v>
      </c>
      <c r="H2504" t="s">
        <v>8368</v>
      </c>
      <c r="I2504" t="s">
        <v>6408</v>
      </c>
    </row>
    <row r="2505" spans="1:9">
      <c r="A2505" t="s">
        <v>6608</v>
      </c>
      <c r="B2505" t="s">
        <v>142</v>
      </c>
      <c r="C2505" t="s">
        <v>10505</v>
      </c>
      <c r="D2505">
        <v>300012309</v>
      </c>
      <c r="E2505">
        <v>340027937</v>
      </c>
      <c r="F2505" t="s">
        <v>7205</v>
      </c>
      <c r="G2505" t="s">
        <v>6599</v>
      </c>
      <c r="H2505" t="s">
        <v>8368</v>
      </c>
      <c r="I2505" t="s">
        <v>6408</v>
      </c>
    </row>
    <row r="2506" spans="1:9">
      <c r="A2506" t="s">
        <v>6608</v>
      </c>
      <c r="B2506" t="s">
        <v>7550</v>
      </c>
      <c r="C2506" t="s">
        <v>9444</v>
      </c>
      <c r="D2506">
        <v>340017839</v>
      </c>
      <c r="E2506">
        <v>340027937</v>
      </c>
      <c r="F2506" t="s">
        <v>7205</v>
      </c>
      <c r="G2506" t="s">
        <v>6599</v>
      </c>
      <c r="H2506" t="s">
        <v>8368</v>
      </c>
      <c r="I2506" t="s">
        <v>6408</v>
      </c>
    </row>
    <row r="2507" spans="1:9">
      <c r="A2507" t="s">
        <v>6608</v>
      </c>
      <c r="B2507" t="s">
        <v>7469</v>
      </c>
      <c r="C2507" t="s">
        <v>10621</v>
      </c>
      <c r="D2507">
        <v>310023007</v>
      </c>
      <c r="E2507">
        <v>810005678</v>
      </c>
      <c r="F2507" t="s">
        <v>7207</v>
      </c>
      <c r="G2507" t="s">
        <v>6627</v>
      </c>
      <c r="H2507" t="s">
        <v>6639</v>
      </c>
      <c r="I2507" t="s">
        <v>6408</v>
      </c>
    </row>
    <row r="2508" spans="1:9">
      <c r="A2508" t="s">
        <v>6608</v>
      </c>
      <c r="B2508" t="s">
        <v>7492</v>
      </c>
      <c r="C2508" t="s">
        <v>10525</v>
      </c>
      <c r="D2508">
        <v>310782396</v>
      </c>
      <c r="E2508">
        <v>750056335</v>
      </c>
      <c r="F2508" t="s">
        <v>7207</v>
      </c>
      <c r="G2508" t="s">
        <v>7086</v>
      </c>
      <c r="H2508" t="s">
        <v>6639</v>
      </c>
      <c r="I2508" t="s">
        <v>6408</v>
      </c>
    </row>
    <row r="2509" spans="1:9">
      <c r="A2509" t="s">
        <v>6608</v>
      </c>
      <c r="B2509" t="s">
        <v>7919</v>
      </c>
      <c r="C2509" t="s">
        <v>10622</v>
      </c>
      <c r="D2509">
        <v>660780776</v>
      </c>
      <c r="E2509">
        <v>660000399</v>
      </c>
      <c r="F2509" t="s">
        <v>7207</v>
      </c>
      <c r="G2509" t="s">
        <v>8548</v>
      </c>
      <c r="H2509" t="s">
        <v>8434</v>
      </c>
      <c r="I2509" t="s">
        <v>6408</v>
      </c>
    </row>
    <row r="2510" spans="1:9">
      <c r="A2510" t="s">
        <v>6608</v>
      </c>
      <c r="B2510" t="s">
        <v>7453</v>
      </c>
      <c r="C2510" t="s">
        <v>10568</v>
      </c>
      <c r="D2510">
        <v>300780210</v>
      </c>
      <c r="E2510">
        <v>300000148</v>
      </c>
      <c r="F2510" t="s">
        <v>7207</v>
      </c>
      <c r="G2510" t="s">
        <v>8544</v>
      </c>
      <c r="H2510" t="s">
        <v>6639</v>
      </c>
      <c r="I2510" t="s">
        <v>6408</v>
      </c>
    </row>
    <row r="2511" spans="1:9">
      <c r="A2511" t="s">
        <v>6608</v>
      </c>
      <c r="B2511" t="s">
        <v>7556</v>
      </c>
      <c r="C2511" t="s">
        <v>10623</v>
      </c>
      <c r="D2511">
        <v>340796093</v>
      </c>
      <c r="E2511">
        <v>340796069</v>
      </c>
      <c r="F2511" t="s">
        <v>7207</v>
      </c>
      <c r="G2511" t="s">
        <v>6594</v>
      </c>
      <c r="H2511" t="s">
        <v>6639</v>
      </c>
      <c r="I2511" t="s">
        <v>6408</v>
      </c>
    </row>
    <row r="2512" spans="1:9">
      <c r="A2512" t="s">
        <v>6608</v>
      </c>
      <c r="B2512" t="s">
        <v>7535</v>
      </c>
      <c r="C2512" t="s">
        <v>7174</v>
      </c>
      <c r="D2512" t="s">
        <v>6598</v>
      </c>
      <c r="E2512">
        <v>340000264</v>
      </c>
      <c r="F2512" t="s">
        <v>7205</v>
      </c>
      <c r="G2512" t="s">
        <v>7086</v>
      </c>
      <c r="H2512" t="s">
        <v>8367</v>
      </c>
      <c r="I2512" t="s">
        <v>6408</v>
      </c>
    </row>
    <row r="2513" spans="1:9">
      <c r="A2513" t="s">
        <v>6608</v>
      </c>
      <c r="B2513" t="s">
        <v>7905</v>
      </c>
      <c r="C2513" t="s">
        <v>10624</v>
      </c>
      <c r="D2513">
        <v>650780323</v>
      </c>
      <c r="E2513">
        <v>650000128</v>
      </c>
      <c r="F2513" t="s">
        <v>7205</v>
      </c>
      <c r="G2513" t="s">
        <v>8547</v>
      </c>
      <c r="H2513" t="s">
        <v>8367</v>
      </c>
      <c r="I2513" t="s">
        <v>6408</v>
      </c>
    </row>
    <row r="2514" spans="1:9">
      <c r="A2514" t="s">
        <v>6608</v>
      </c>
      <c r="B2514" t="s">
        <v>7446</v>
      </c>
      <c r="C2514" t="s">
        <v>10593</v>
      </c>
      <c r="D2514">
        <v>300002508</v>
      </c>
      <c r="E2514">
        <v>300000213</v>
      </c>
      <c r="F2514" t="s">
        <v>7207</v>
      </c>
      <c r="G2514" t="s">
        <v>7086</v>
      </c>
      <c r="H2514" t="s">
        <v>6639</v>
      </c>
      <c r="I2514" t="s">
        <v>6408</v>
      </c>
    </row>
    <row r="2515" spans="1:9">
      <c r="A2515" t="s">
        <v>6608</v>
      </c>
      <c r="B2515" t="s">
        <v>7687</v>
      </c>
      <c r="C2515" t="s">
        <v>10625</v>
      </c>
      <c r="D2515">
        <v>460780554</v>
      </c>
      <c r="E2515">
        <v>460785090</v>
      </c>
      <c r="F2515" t="s">
        <v>7205</v>
      </c>
      <c r="G2515" t="s">
        <v>6627</v>
      </c>
      <c r="H2515" t="s">
        <v>8367</v>
      </c>
      <c r="I2515" t="s">
        <v>6408</v>
      </c>
    </row>
    <row r="2516" spans="1:9">
      <c r="A2516" t="s">
        <v>6608</v>
      </c>
      <c r="B2516" t="s">
        <v>7493</v>
      </c>
      <c r="C2516" t="s">
        <v>10626</v>
      </c>
      <c r="D2516">
        <v>310784830</v>
      </c>
      <c r="E2516">
        <v>310788880</v>
      </c>
      <c r="F2516" t="s">
        <v>7207</v>
      </c>
      <c r="G2516" t="s">
        <v>6627</v>
      </c>
      <c r="H2516" t="s">
        <v>6639</v>
      </c>
      <c r="I2516" t="s">
        <v>6408</v>
      </c>
    </row>
    <row r="2517" spans="1:9">
      <c r="A2517" t="s">
        <v>6608</v>
      </c>
      <c r="B2517" t="s">
        <v>7225</v>
      </c>
      <c r="C2517" t="s">
        <v>10627</v>
      </c>
      <c r="D2517">
        <v>310781000</v>
      </c>
      <c r="E2517">
        <v>310788880</v>
      </c>
      <c r="F2517" t="s">
        <v>7207</v>
      </c>
      <c r="G2517" t="s">
        <v>8543</v>
      </c>
      <c r="H2517" t="s">
        <v>6639</v>
      </c>
      <c r="I2517" t="s">
        <v>6408</v>
      </c>
    </row>
    <row r="2518" spans="1:9">
      <c r="A2518" t="s">
        <v>6608</v>
      </c>
      <c r="B2518" t="s">
        <v>7285</v>
      </c>
      <c r="C2518" t="s">
        <v>10508</v>
      </c>
      <c r="D2518">
        <v>120780135</v>
      </c>
      <c r="E2518">
        <v>120000104</v>
      </c>
      <c r="F2518" t="s">
        <v>7205</v>
      </c>
      <c r="G2518" t="s">
        <v>7086</v>
      </c>
      <c r="H2518" t="s">
        <v>8367</v>
      </c>
      <c r="I2518" t="s">
        <v>6408</v>
      </c>
    </row>
    <row r="2519" spans="1:9">
      <c r="A2519" t="s">
        <v>6608</v>
      </c>
      <c r="B2519" t="s">
        <v>7497</v>
      </c>
      <c r="C2519" t="s">
        <v>10628</v>
      </c>
      <c r="D2519">
        <v>310792635</v>
      </c>
      <c r="E2519">
        <v>310002191</v>
      </c>
      <c r="F2519" t="s">
        <v>7207</v>
      </c>
      <c r="G2519" t="s">
        <v>6627</v>
      </c>
      <c r="H2519" t="s">
        <v>6639</v>
      </c>
      <c r="I2519" t="s">
        <v>6408</v>
      </c>
    </row>
    <row r="2520" spans="1:9">
      <c r="A2520" t="s">
        <v>6608</v>
      </c>
      <c r="B2520" t="s">
        <v>7478</v>
      </c>
      <c r="C2520" t="s">
        <v>10629</v>
      </c>
      <c r="D2520">
        <v>310780390</v>
      </c>
      <c r="E2520">
        <v>310000187</v>
      </c>
      <c r="F2520" t="s">
        <v>7207</v>
      </c>
      <c r="G2520" t="s">
        <v>6599</v>
      </c>
      <c r="H2520" t="s">
        <v>6639</v>
      </c>
      <c r="I2520" t="s">
        <v>6408</v>
      </c>
    </row>
    <row r="2521" spans="1:9">
      <c r="A2521" t="s">
        <v>6608</v>
      </c>
      <c r="B2521" t="s">
        <v>8141</v>
      </c>
      <c r="C2521" t="s">
        <v>10630</v>
      </c>
      <c r="D2521">
        <v>810000158</v>
      </c>
      <c r="E2521">
        <v>810100099</v>
      </c>
      <c r="F2521" t="s">
        <v>7205</v>
      </c>
      <c r="G2521" t="s">
        <v>6599</v>
      </c>
      <c r="H2521" t="s">
        <v>8367</v>
      </c>
      <c r="I2521" t="s">
        <v>6408</v>
      </c>
    </row>
    <row r="2522" spans="1:9">
      <c r="A2522" t="s">
        <v>6608</v>
      </c>
      <c r="B2522" t="s">
        <v>7460</v>
      </c>
      <c r="C2522" t="s">
        <v>10631</v>
      </c>
      <c r="D2522">
        <v>300781424</v>
      </c>
      <c r="E2522">
        <v>300000692</v>
      </c>
      <c r="F2522" t="s">
        <v>7207</v>
      </c>
      <c r="G2522" t="s">
        <v>6627</v>
      </c>
      <c r="H2522" t="s">
        <v>6639</v>
      </c>
      <c r="I2522" t="s">
        <v>6408</v>
      </c>
    </row>
    <row r="2523" spans="1:9">
      <c r="A2523" t="s">
        <v>6608</v>
      </c>
      <c r="B2523" t="s">
        <v>5051</v>
      </c>
      <c r="C2523" t="s">
        <v>10632</v>
      </c>
      <c r="D2523">
        <v>660780248</v>
      </c>
      <c r="E2523">
        <v>660000142</v>
      </c>
      <c r="F2523" t="s">
        <v>7207</v>
      </c>
      <c r="G2523" t="s">
        <v>6627</v>
      </c>
      <c r="H2523" t="s">
        <v>6639</v>
      </c>
      <c r="I2523" t="s">
        <v>6408</v>
      </c>
    </row>
    <row r="2524" spans="1:9">
      <c r="A2524" t="s">
        <v>6608</v>
      </c>
      <c r="B2524" t="s">
        <v>7482</v>
      </c>
      <c r="C2524" t="s">
        <v>10633</v>
      </c>
      <c r="D2524">
        <v>310781141</v>
      </c>
      <c r="E2524">
        <v>310000435</v>
      </c>
      <c r="F2524" t="s">
        <v>7207</v>
      </c>
      <c r="G2524" t="s">
        <v>6627</v>
      </c>
      <c r="H2524" t="s">
        <v>6639</v>
      </c>
      <c r="I2524" t="s">
        <v>6408</v>
      </c>
    </row>
    <row r="2525" spans="1:9">
      <c r="A2525" t="s">
        <v>6608</v>
      </c>
      <c r="B2525" t="s">
        <v>7474</v>
      </c>
      <c r="C2525" t="s">
        <v>10634</v>
      </c>
      <c r="D2525">
        <v>310780234</v>
      </c>
      <c r="E2525">
        <v>920030871</v>
      </c>
      <c r="F2525" t="s">
        <v>7207</v>
      </c>
      <c r="G2525" t="s">
        <v>6627</v>
      </c>
      <c r="H2525" t="s">
        <v>6639</v>
      </c>
      <c r="I2525" t="s">
        <v>6408</v>
      </c>
    </row>
    <row r="2526" spans="1:9">
      <c r="A2526" t="s">
        <v>6608</v>
      </c>
      <c r="B2526" t="s">
        <v>7915</v>
      </c>
      <c r="C2526" t="s">
        <v>10635</v>
      </c>
      <c r="D2526">
        <v>660780636</v>
      </c>
      <c r="E2526">
        <v>920031788</v>
      </c>
      <c r="F2526" t="s">
        <v>7207</v>
      </c>
      <c r="G2526" t="s">
        <v>6627</v>
      </c>
      <c r="H2526" t="s">
        <v>6639</v>
      </c>
      <c r="I2526" t="s">
        <v>6408</v>
      </c>
    </row>
    <row r="2527" spans="1:9">
      <c r="A2527" t="s">
        <v>6608</v>
      </c>
      <c r="B2527" t="s">
        <v>8147</v>
      </c>
      <c r="C2527" t="s">
        <v>10636</v>
      </c>
      <c r="D2527">
        <v>810007989</v>
      </c>
      <c r="E2527">
        <v>750056335</v>
      </c>
      <c r="F2527" t="s">
        <v>7207</v>
      </c>
      <c r="G2527" t="s">
        <v>6627</v>
      </c>
      <c r="H2527" t="s">
        <v>6639</v>
      </c>
      <c r="I2527" t="s">
        <v>6408</v>
      </c>
    </row>
    <row r="2528" spans="1:9">
      <c r="A2528" t="s">
        <v>6608</v>
      </c>
      <c r="B2528" t="s">
        <v>7280</v>
      </c>
      <c r="C2528" t="s">
        <v>10637</v>
      </c>
      <c r="D2528">
        <v>110005394</v>
      </c>
      <c r="E2528">
        <v>750056335</v>
      </c>
      <c r="F2528" t="s">
        <v>7207</v>
      </c>
      <c r="G2528" t="s">
        <v>6627</v>
      </c>
      <c r="H2528" t="s">
        <v>6639</v>
      </c>
      <c r="I2528" t="s">
        <v>6408</v>
      </c>
    </row>
    <row r="2529" spans="1:9">
      <c r="A2529" t="s">
        <v>6608</v>
      </c>
      <c r="B2529" t="s">
        <v>7695</v>
      </c>
      <c r="C2529" t="s">
        <v>10638</v>
      </c>
      <c r="D2529">
        <v>480780287</v>
      </c>
      <c r="E2529">
        <v>480001635</v>
      </c>
      <c r="F2529" t="s">
        <v>7205</v>
      </c>
      <c r="G2529" t="s">
        <v>6599</v>
      </c>
      <c r="H2529" t="s">
        <v>8367</v>
      </c>
      <c r="I2529" t="s">
        <v>6408</v>
      </c>
    </row>
    <row r="2530" spans="1:9">
      <c r="A2530" t="s">
        <v>6608</v>
      </c>
      <c r="B2530" t="s">
        <v>7483</v>
      </c>
      <c r="C2530" t="s">
        <v>10639</v>
      </c>
      <c r="D2530">
        <v>310781158</v>
      </c>
      <c r="E2530">
        <v>920031762</v>
      </c>
      <c r="F2530" t="s">
        <v>7207</v>
      </c>
      <c r="G2530" t="s">
        <v>6627</v>
      </c>
      <c r="H2530" t="s">
        <v>6639</v>
      </c>
      <c r="I2530" t="s">
        <v>6408</v>
      </c>
    </row>
    <row r="2531" spans="1:9">
      <c r="A2531" t="s">
        <v>6608</v>
      </c>
      <c r="B2531" t="s">
        <v>7573</v>
      </c>
      <c r="C2531" t="s">
        <v>10640</v>
      </c>
      <c r="D2531">
        <v>340781608</v>
      </c>
      <c r="E2531">
        <v>340015171</v>
      </c>
      <c r="F2531" t="s">
        <v>7205</v>
      </c>
      <c r="G2531" t="s">
        <v>6599</v>
      </c>
      <c r="H2531" t="s">
        <v>8367</v>
      </c>
      <c r="I2531" t="s">
        <v>6408</v>
      </c>
    </row>
    <row r="2532" spans="1:9">
      <c r="A2532" t="s">
        <v>6608</v>
      </c>
      <c r="B2532" t="s">
        <v>7913</v>
      </c>
      <c r="C2532" t="s">
        <v>10641</v>
      </c>
      <c r="D2532">
        <v>660780156</v>
      </c>
      <c r="E2532">
        <v>340015171</v>
      </c>
      <c r="F2532" t="s">
        <v>7205</v>
      </c>
      <c r="G2532" t="s">
        <v>6599</v>
      </c>
      <c r="H2532" t="s">
        <v>8434</v>
      </c>
      <c r="I2532" t="s">
        <v>6408</v>
      </c>
    </row>
    <row r="2533" spans="1:9">
      <c r="A2533" t="s">
        <v>6608</v>
      </c>
      <c r="B2533" t="s">
        <v>7556</v>
      </c>
      <c r="C2533" t="s">
        <v>10642</v>
      </c>
      <c r="D2533">
        <v>340780212</v>
      </c>
      <c r="E2533">
        <v>340796069</v>
      </c>
      <c r="F2533" t="s">
        <v>7207</v>
      </c>
      <c r="G2533" t="s">
        <v>6594</v>
      </c>
      <c r="H2533" t="s">
        <v>6639</v>
      </c>
      <c r="I2533" t="s">
        <v>6408</v>
      </c>
    </row>
    <row r="2534" spans="1:9">
      <c r="A2534" t="s">
        <v>6608</v>
      </c>
      <c r="B2534" t="s">
        <v>7909</v>
      </c>
      <c r="C2534" t="s">
        <v>10511</v>
      </c>
      <c r="D2534">
        <v>660005166</v>
      </c>
      <c r="E2534">
        <v>660786542</v>
      </c>
      <c r="F2534" t="s">
        <v>7205</v>
      </c>
      <c r="G2534" t="s">
        <v>7086</v>
      </c>
      <c r="H2534" t="s">
        <v>6639</v>
      </c>
      <c r="I2534" t="s">
        <v>6408</v>
      </c>
    </row>
    <row r="2535" spans="1:9">
      <c r="A2535" t="s">
        <v>6608</v>
      </c>
      <c r="B2535" t="s">
        <v>8143</v>
      </c>
      <c r="C2535" t="s">
        <v>10643</v>
      </c>
      <c r="D2535">
        <v>810000448</v>
      </c>
      <c r="E2535">
        <v>750050759</v>
      </c>
      <c r="F2535" t="s">
        <v>7205</v>
      </c>
      <c r="G2535" t="s">
        <v>6594</v>
      </c>
      <c r="H2535" t="s">
        <v>8434</v>
      </c>
      <c r="I2535" t="s">
        <v>6408</v>
      </c>
    </row>
    <row r="2536" spans="1:9">
      <c r="A2536" t="s">
        <v>6608</v>
      </c>
      <c r="B2536" t="s">
        <v>7450</v>
      </c>
      <c r="C2536" t="s">
        <v>10644</v>
      </c>
      <c r="D2536">
        <v>300780111</v>
      </c>
      <c r="E2536">
        <v>750050759</v>
      </c>
      <c r="F2536" t="s">
        <v>7205</v>
      </c>
      <c r="G2536" t="s">
        <v>6599</v>
      </c>
      <c r="H2536" t="s">
        <v>8434</v>
      </c>
      <c r="I2536" t="s">
        <v>6408</v>
      </c>
    </row>
    <row r="2537" spans="1:9">
      <c r="A2537" t="s">
        <v>6608</v>
      </c>
      <c r="B2537" t="s">
        <v>7917</v>
      </c>
      <c r="C2537" t="s">
        <v>10645</v>
      </c>
      <c r="D2537">
        <v>660780735</v>
      </c>
      <c r="E2537">
        <v>920030269</v>
      </c>
      <c r="F2537" t="s">
        <v>7207</v>
      </c>
      <c r="G2537" t="s">
        <v>6627</v>
      </c>
      <c r="H2537" t="s">
        <v>6639</v>
      </c>
      <c r="I2537" t="s">
        <v>6408</v>
      </c>
    </row>
    <row r="2538" spans="1:9">
      <c r="A2538" t="s">
        <v>6608</v>
      </c>
      <c r="B2538" t="s">
        <v>7921</v>
      </c>
      <c r="C2538" t="s">
        <v>10646</v>
      </c>
      <c r="D2538">
        <v>660780800</v>
      </c>
      <c r="E2538">
        <v>920030269</v>
      </c>
      <c r="F2538" t="s">
        <v>7207</v>
      </c>
      <c r="G2538" t="s">
        <v>6627</v>
      </c>
      <c r="H2538" t="s">
        <v>6639</v>
      </c>
      <c r="I2538" t="s">
        <v>6408</v>
      </c>
    </row>
    <row r="2539" spans="1:9">
      <c r="A2539" t="s">
        <v>6608</v>
      </c>
      <c r="B2539" t="s">
        <v>7454</v>
      </c>
      <c r="C2539" t="s">
        <v>10647</v>
      </c>
      <c r="D2539">
        <v>300780244</v>
      </c>
      <c r="E2539">
        <v>920031747</v>
      </c>
      <c r="F2539" t="s">
        <v>7207</v>
      </c>
      <c r="G2539" t="s">
        <v>6627</v>
      </c>
      <c r="H2539" t="s">
        <v>6639</v>
      </c>
      <c r="I2539" t="s">
        <v>6408</v>
      </c>
    </row>
    <row r="2540" spans="1:9">
      <c r="A2540" t="s">
        <v>6608</v>
      </c>
      <c r="B2540" t="s">
        <v>7449</v>
      </c>
      <c r="C2540" t="s">
        <v>10648</v>
      </c>
      <c r="D2540">
        <v>300017423</v>
      </c>
      <c r="E2540">
        <v>380804542</v>
      </c>
      <c r="F2540" t="s">
        <v>7205</v>
      </c>
      <c r="G2540" t="s">
        <v>6599</v>
      </c>
      <c r="H2540" t="s">
        <v>8367</v>
      </c>
      <c r="I2540" t="s">
        <v>6408</v>
      </c>
    </row>
    <row r="2541" spans="1:9">
      <c r="A2541" t="s">
        <v>6608</v>
      </c>
      <c r="B2541" t="s">
        <v>8153</v>
      </c>
      <c r="C2541" t="s">
        <v>10649</v>
      </c>
      <c r="D2541">
        <v>820000412</v>
      </c>
      <c r="E2541">
        <v>820000560</v>
      </c>
      <c r="F2541" t="s">
        <v>7207</v>
      </c>
      <c r="G2541" t="s">
        <v>6627</v>
      </c>
      <c r="H2541" t="s">
        <v>6639</v>
      </c>
      <c r="I2541" t="s">
        <v>6408</v>
      </c>
    </row>
    <row r="2542" spans="1:9">
      <c r="A2542" t="s">
        <v>6608</v>
      </c>
      <c r="B2542" t="s">
        <v>7457</v>
      </c>
      <c r="C2542" t="s">
        <v>10650</v>
      </c>
      <c r="D2542">
        <v>300780384</v>
      </c>
      <c r="E2542">
        <v>750721334</v>
      </c>
      <c r="F2542" t="s">
        <v>7205</v>
      </c>
      <c r="G2542" t="s">
        <v>6627</v>
      </c>
      <c r="H2542" t="s">
        <v>8434</v>
      </c>
      <c r="I2542" t="s">
        <v>6408</v>
      </c>
    </row>
    <row r="2543" spans="1:9">
      <c r="A2543" t="s">
        <v>6608</v>
      </c>
      <c r="B2543" t="s">
        <v>7536</v>
      </c>
      <c r="C2543" t="s">
        <v>10651</v>
      </c>
      <c r="D2543">
        <v>340000439</v>
      </c>
      <c r="E2543">
        <v>340780881</v>
      </c>
      <c r="F2543" t="s">
        <v>7205</v>
      </c>
      <c r="G2543" t="s">
        <v>8547</v>
      </c>
      <c r="H2543" t="s">
        <v>8367</v>
      </c>
      <c r="I2543" t="s">
        <v>6408</v>
      </c>
    </row>
    <row r="2544" spans="1:9">
      <c r="A2544" t="s">
        <v>6608</v>
      </c>
      <c r="B2544" t="s">
        <v>7571</v>
      </c>
      <c r="C2544" t="s">
        <v>10652</v>
      </c>
      <c r="D2544">
        <v>340780857</v>
      </c>
      <c r="E2544">
        <v>340000421</v>
      </c>
      <c r="F2544" t="s">
        <v>7207</v>
      </c>
      <c r="G2544" t="s">
        <v>6599</v>
      </c>
      <c r="H2544" t="s">
        <v>6639</v>
      </c>
      <c r="I2544" t="s">
        <v>6408</v>
      </c>
    </row>
    <row r="2545" spans="1:9">
      <c r="A2545" t="s">
        <v>6608</v>
      </c>
      <c r="B2545" t="s">
        <v>7460</v>
      </c>
      <c r="C2545" t="s">
        <v>10631</v>
      </c>
      <c r="D2545">
        <v>300781424</v>
      </c>
      <c r="E2545">
        <v>300000692</v>
      </c>
      <c r="F2545" t="s">
        <v>7207</v>
      </c>
      <c r="G2545" t="s">
        <v>7086</v>
      </c>
      <c r="H2545" t="s">
        <v>6639</v>
      </c>
      <c r="I2545" t="s">
        <v>6408</v>
      </c>
    </row>
    <row r="2546" spans="1:9">
      <c r="A2546" t="s">
        <v>6608</v>
      </c>
      <c r="B2546" t="s">
        <v>7694</v>
      </c>
      <c r="C2546" t="s">
        <v>10653</v>
      </c>
      <c r="D2546">
        <v>480780212</v>
      </c>
      <c r="E2546">
        <v>480782168</v>
      </c>
      <c r="F2546" t="s">
        <v>7205</v>
      </c>
      <c r="G2546" t="s">
        <v>6599</v>
      </c>
      <c r="H2546" t="s">
        <v>8367</v>
      </c>
      <c r="I2546" t="s">
        <v>6408</v>
      </c>
    </row>
    <row r="2547" spans="1:9">
      <c r="A2547" t="s">
        <v>6608</v>
      </c>
      <c r="B2547" t="s">
        <v>7480</v>
      </c>
      <c r="C2547" t="s">
        <v>10654</v>
      </c>
      <c r="D2547">
        <v>310781125</v>
      </c>
      <c r="E2547">
        <v>310000419</v>
      </c>
      <c r="F2547" t="s">
        <v>7207</v>
      </c>
      <c r="G2547" t="s">
        <v>6599</v>
      </c>
      <c r="H2547" t="s">
        <v>6639</v>
      </c>
      <c r="I2547" t="s">
        <v>6408</v>
      </c>
    </row>
    <row r="2548" spans="1:9">
      <c r="A2548" t="s">
        <v>6608</v>
      </c>
      <c r="B2548" t="s">
        <v>7541</v>
      </c>
      <c r="C2548" t="s">
        <v>10534</v>
      </c>
      <c r="D2548">
        <v>340015965</v>
      </c>
      <c r="E2548">
        <v>340000074</v>
      </c>
      <c r="F2548" t="s">
        <v>7207</v>
      </c>
      <c r="G2548" t="s">
        <v>7086</v>
      </c>
      <c r="H2548" t="s">
        <v>6639</v>
      </c>
      <c r="I2548" t="s">
        <v>6408</v>
      </c>
    </row>
    <row r="2549" spans="1:9">
      <c r="A2549" t="s">
        <v>6608</v>
      </c>
      <c r="B2549" t="s">
        <v>6316</v>
      </c>
      <c r="C2549" t="s">
        <v>10655</v>
      </c>
      <c r="D2549">
        <v>310780481</v>
      </c>
      <c r="E2549">
        <v>340015171</v>
      </c>
      <c r="F2549" t="s">
        <v>7205</v>
      </c>
      <c r="G2549" t="s">
        <v>6599</v>
      </c>
      <c r="H2549" t="s">
        <v>8367</v>
      </c>
      <c r="I2549" t="s">
        <v>6408</v>
      </c>
    </row>
    <row r="2550" spans="1:9">
      <c r="A2550" t="s">
        <v>6608</v>
      </c>
      <c r="B2550" t="s">
        <v>7495</v>
      </c>
      <c r="C2550" t="s">
        <v>10523</v>
      </c>
      <c r="D2550">
        <v>310786702</v>
      </c>
      <c r="E2550">
        <v>750043713</v>
      </c>
      <c r="F2550" t="s">
        <v>7205</v>
      </c>
      <c r="G2550" t="s">
        <v>7086</v>
      </c>
      <c r="H2550" t="s">
        <v>8367</v>
      </c>
      <c r="I2550" t="s">
        <v>6408</v>
      </c>
    </row>
    <row r="2551" spans="1:9">
      <c r="A2551" t="s">
        <v>6608</v>
      </c>
      <c r="B2551" t="s">
        <v>7534</v>
      </c>
      <c r="C2551" t="s">
        <v>10656</v>
      </c>
      <c r="D2551">
        <v>340000207</v>
      </c>
      <c r="E2551">
        <v>340780493</v>
      </c>
      <c r="F2551" t="s">
        <v>9346</v>
      </c>
      <c r="G2551" t="s">
        <v>8545</v>
      </c>
      <c r="H2551" t="s">
        <v>8370</v>
      </c>
      <c r="I2551" t="s">
        <v>6408</v>
      </c>
    </row>
    <row r="2552" spans="1:9">
      <c r="A2552" t="s">
        <v>6608</v>
      </c>
      <c r="B2552" t="s">
        <v>7479</v>
      </c>
      <c r="C2552" t="s">
        <v>10657</v>
      </c>
      <c r="D2552">
        <v>310781067</v>
      </c>
      <c r="E2552">
        <v>310788898</v>
      </c>
      <c r="F2552" t="s">
        <v>7205</v>
      </c>
      <c r="G2552" t="s">
        <v>8545</v>
      </c>
      <c r="H2552" t="s">
        <v>8367</v>
      </c>
      <c r="I2552" t="s">
        <v>6408</v>
      </c>
    </row>
    <row r="2553" spans="1:9">
      <c r="A2553" t="s">
        <v>6608</v>
      </c>
      <c r="B2553" t="s">
        <v>7471</v>
      </c>
      <c r="C2553" t="s">
        <v>10658</v>
      </c>
      <c r="D2553">
        <v>310780119</v>
      </c>
      <c r="E2553">
        <v>310000047</v>
      </c>
      <c r="F2553" t="s">
        <v>7207</v>
      </c>
      <c r="G2553" t="s">
        <v>6599</v>
      </c>
      <c r="H2553" t="s">
        <v>6639</v>
      </c>
      <c r="I2553" t="s">
        <v>6408</v>
      </c>
    </row>
    <row r="2554" spans="1:9">
      <c r="A2554" t="s">
        <v>6608</v>
      </c>
      <c r="B2554" t="s">
        <v>7461</v>
      </c>
      <c r="C2554" t="s">
        <v>10551</v>
      </c>
      <c r="D2554">
        <v>300781440</v>
      </c>
      <c r="E2554">
        <v>300000700</v>
      </c>
      <c r="F2554" t="s">
        <v>7207</v>
      </c>
      <c r="G2554" t="s">
        <v>7086</v>
      </c>
      <c r="H2554" t="s">
        <v>6639</v>
      </c>
      <c r="I2554" t="s">
        <v>6408</v>
      </c>
    </row>
    <row r="2555" spans="1:9">
      <c r="A2555" t="s">
        <v>6608</v>
      </c>
      <c r="B2555" t="s">
        <v>5051</v>
      </c>
      <c r="C2555" t="s">
        <v>10632</v>
      </c>
      <c r="D2555">
        <v>660780248</v>
      </c>
      <c r="E2555">
        <v>660000142</v>
      </c>
      <c r="F2555" t="s">
        <v>7207</v>
      </c>
      <c r="G2555" t="s">
        <v>7086</v>
      </c>
      <c r="H2555" t="s">
        <v>6639</v>
      </c>
      <c r="I2555" t="s">
        <v>6408</v>
      </c>
    </row>
    <row r="2556" spans="1:9">
      <c r="A2556" t="s">
        <v>6608</v>
      </c>
      <c r="B2556" t="s">
        <v>7500</v>
      </c>
      <c r="C2556" t="s">
        <v>10553</v>
      </c>
      <c r="D2556">
        <v>320780109</v>
      </c>
      <c r="E2556">
        <v>320000078</v>
      </c>
      <c r="F2556" t="s">
        <v>7207</v>
      </c>
      <c r="G2556" t="s">
        <v>7086</v>
      </c>
      <c r="H2556" t="s">
        <v>6639</v>
      </c>
      <c r="I2556" t="s">
        <v>6408</v>
      </c>
    </row>
    <row r="2557" spans="1:9">
      <c r="A2557" t="s">
        <v>6608</v>
      </c>
      <c r="B2557" t="s">
        <v>7281</v>
      </c>
      <c r="C2557" t="s">
        <v>10659</v>
      </c>
      <c r="D2557">
        <v>110780194</v>
      </c>
      <c r="E2557">
        <v>330050899</v>
      </c>
      <c r="F2557" t="s">
        <v>7207</v>
      </c>
      <c r="G2557" t="s">
        <v>6599</v>
      </c>
      <c r="H2557" t="s">
        <v>6639</v>
      </c>
      <c r="I2557" t="s">
        <v>6408</v>
      </c>
    </row>
    <row r="2558" spans="1:9">
      <c r="A2558" t="s">
        <v>6608</v>
      </c>
      <c r="B2558" t="s">
        <v>7455</v>
      </c>
      <c r="C2558" t="s">
        <v>10552</v>
      </c>
      <c r="D2558">
        <v>300780251</v>
      </c>
      <c r="E2558">
        <v>300000189</v>
      </c>
      <c r="F2558" t="s">
        <v>7207</v>
      </c>
      <c r="G2558" t="s">
        <v>7086</v>
      </c>
      <c r="H2558" t="s">
        <v>6639</v>
      </c>
      <c r="I2558" t="s">
        <v>6408</v>
      </c>
    </row>
    <row r="2559" spans="1:9">
      <c r="A2559" t="s">
        <v>6608</v>
      </c>
      <c r="B2559" t="s">
        <v>7570</v>
      </c>
      <c r="C2559" t="s">
        <v>10660</v>
      </c>
      <c r="D2559">
        <v>340780816</v>
      </c>
      <c r="E2559">
        <v>340023209</v>
      </c>
      <c r="F2559" t="s">
        <v>7205</v>
      </c>
      <c r="G2559" t="s">
        <v>6599</v>
      </c>
      <c r="H2559" t="s">
        <v>8367</v>
      </c>
      <c r="I2559" t="s">
        <v>6408</v>
      </c>
    </row>
    <row r="2560" spans="1:9">
      <c r="A2560" t="s">
        <v>6608</v>
      </c>
      <c r="B2560" t="s">
        <v>7485</v>
      </c>
      <c r="C2560" t="s">
        <v>10661</v>
      </c>
      <c r="D2560">
        <v>310781422</v>
      </c>
      <c r="E2560">
        <v>310781562</v>
      </c>
      <c r="F2560" t="s">
        <v>7205</v>
      </c>
      <c r="G2560" t="s">
        <v>6599</v>
      </c>
      <c r="H2560" t="s">
        <v>8367</v>
      </c>
      <c r="I2560" t="s">
        <v>6408</v>
      </c>
    </row>
    <row r="2561" spans="1:9">
      <c r="A2561" t="s">
        <v>6608</v>
      </c>
      <c r="B2561" t="s">
        <v>7466</v>
      </c>
      <c r="C2561" t="s">
        <v>10662</v>
      </c>
      <c r="D2561">
        <v>310014329</v>
      </c>
      <c r="E2561">
        <v>310781562</v>
      </c>
      <c r="F2561" t="s">
        <v>7205</v>
      </c>
      <c r="G2561" t="s">
        <v>6599</v>
      </c>
      <c r="H2561" t="s">
        <v>8367</v>
      </c>
      <c r="I2561" t="s">
        <v>6408</v>
      </c>
    </row>
    <row r="2562" spans="1:9">
      <c r="A2562" t="s">
        <v>6608</v>
      </c>
      <c r="B2562" t="s">
        <v>434</v>
      </c>
      <c r="C2562" t="s">
        <v>10663</v>
      </c>
      <c r="D2562">
        <v>310787965</v>
      </c>
      <c r="E2562">
        <v>310788898</v>
      </c>
      <c r="F2562" t="s">
        <v>7205</v>
      </c>
      <c r="G2562" t="s">
        <v>6599</v>
      </c>
      <c r="H2562" t="s">
        <v>8367</v>
      </c>
      <c r="I2562" t="s">
        <v>6408</v>
      </c>
    </row>
    <row r="2563" spans="1:9">
      <c r="A2563" t="s">
        <v>6608</v>
      </c>
      <c r="B2563" t="s">
        <v>7491</v>
      </c>
      <c r="C2563" t="s">
        <v>10664</v>
      </c>
      <c r="D2563">
        <v>310782347</v>
      </c>
      <c r="E2563">
        <v>310789136</v>
      </c>
      <c r="F2563" t="s">
        <v>9346</v>
      </c>
      <c r="G2563" t="s">
        <v>8542</v>
      </c>
      <c r="H2563" t="s">
        <v>8370</v>
      </c>
      <c r="I2563" t="s">
        <v>6408</v>
      </c>
    </row>
    <row r="2564" spans="1:9">
      <c r="A2564" t="s">
        <v>6608</v>
      </c>
      <c r="B2564" t="s">
        <v>7469</v>
      </c>
      <c r="C2564" t="s">
        <v>10621</v>
      </c>
      <c r="D2564">
        <v>310023007</v>
      </c>
      <c r="E2564">
        <v>810005678</v>
      </c>
      <c r="F2564" t="s">
        <v>7207</v>
      </c>
      <c r="G2564" t="s">
        <v>7086</v>
      </c>
      <c r="H2564" t="s">
        <v>6639</v>
      </c>
      <c r="I2564" t="s">
        <v>6408</v>
      </c>
    </row>
    <row r="2565" spans="1:9">
      <c r="A2565" t="s">
        <v>6608</v>
      </c>
      <c r="B2565" t="s">
        <v>7287</v>
      </c>
      <c r="C2565" t="s">
        <v>10537</v>
      </c>
      <c r="D2565">
        <v>120783618</v>
      </c>
      <c r="E2565">
        <v>120784616</v>
      </c>
      <c r="F2565" t="s">
        <v>7205</v>
      </c>
      <c r="G2565" t="s">
        <v>7086</v>
      </c>
      <c r="H2565" t="s">
        <v>8368</v>
      </c>
      <c r="I2565" t="s">
        <v>6408</v>
      </c>
    </row>
    <row r="2566" spans="1:9">
      <c r="A2566" t="s">
        <v>6608</v>
      </c>
      <c r="B2566" t="s">
        <v>7464</v>
      </c>
      <c r="C2566" t="s">
        <v>7204</v>
      </c>
      <c r="D2566" t="s">
        <v>6598</v>
      </c>
      <c r="E2566">
        <v>310002712</v>
      </c>
      <c r="F2566" t="s">
        <v>7207</v>
      </c>
      <c r="G2566" t="s">
        <v>6599</v>
      </c>
      <c r="H2566" t="s">
        <v>6639</v>
      </c>
      <c r="I2566" t="s">
        <v>6408</v>
      </c>
    </row>
    <row r="2567" spans="1:9">
      <c r="A2567" t="s">
        <v>6608</v>
      </c>
      <c r="B2567" t="s">
        <v>8153</v>
      </c>
      <c r="C2567" t="s">
        <v>10649</v>
      </c>
      <c r="D2567">
        <v>820000412</v>
      </c>
      <c r="E2567">
        <v>820000560</v>
      </c>
      <c r="F2567" t="s">
        <v>7207</v>
      </c>
      <c r="G2567" t="s">
        <v>7086</v>
      </c>
      <c r="H2567" t="s">
        <v>6639</v>
      </c>
      <c r="I2567" t="s">
        <v>6408</v>
      </c>
    </row>
    <row r="2568" spans="1:9">
      <c r="A2568" t="s">
        <v>6608</v>
      </c>
      <c r="B2568" t="s">
        <v>7567</v>
      </c>
      <c r="C2568" t="s">
        <v>10665</v>
      </c>
      <c r="D2568">
        <v>340780766</v>
      </c>
      <c r="E2568">
        <v>920030269</v>
      </c>
      <c r="F2568" t="s">
        <v>7207</v>
      </c>
      <c r="G2568" t="s">
        <v>6627</v>
      </c>
      <c r="H2568" t="s">
        <v>6639</v>
      </c>
      <c r="I2568" t="s">
        <v>6408</v>
      </c>
    </row>
    <row r="2569" spans="1:9">
      <c r="A2569" t="s">
        <v>6608</v>
      </c>
      <c r="B2569" t="s">
        <v>300</v>
      </c>
      <c r="C2569" t="s">
        <v>10666</v>
      </c>
      <c r="D2569">
        <v>300786274</v>
      </c>
      <c r="E2569">
        <v>300786266</v>
      </c>
      <c r="F2569" t="s">
        <v>7205</v>
      </c>
      <c r="G2569" t="s">
        <v>6599</v>
      </c>
      <c r="H2569" t="s">
        <v>8367</v>
      </c>
      <c r="I2569" t="s">
        <v>6408</v>
      </c>
    </row>
    <row r="2570" spans="1:9">
      <c r="A2570" t="s">
        <v>6608</v>
      </c>
      <c r="B2570" t="s">
        <v>3203</v>
      </c>
      <c r="C2570" t="s">
        <v>10667</v>
      </c>
      <c r="D2570">
        <v>660780628</v>
      </c>
      <c r="E2570">
        <v>660000282</v>
      </c>
      <c r="F2570" t="s">
        <v>7207</v>
      </c>
      <c r="G2570" t="s">
        <v>8548</v>
      </c>
      <c r="H2570" t="s">
        <v>6639</v>
      </c>
      <c r="I2570" t="s">
        <v>6408</v>
      </c>
    </row>
    <row r="2571" spans="1:9">
      <c r="A2571" t="s">
        <v>6608</v>
      </c>
      <c r="B2571" t="s">
        <v>7574</v>
      </c>
      <c r="C2571" t="s">
        <v>10668</v>
      </c>
      <c r="D2571">
        <v>340782002</v>
      </c>
      <c r="E2571">
        <v>340000629</v>
      </c>
      <c r="F2571" t="s">
        <v>7207</v>
      </c>
      <c r="G2571" t="s">
        <v>6599</v>
      </c>
      <c r="H2571" t="s">
        <v>6639</v>
      </c>
      <c r="I2571" t="s">
        <v>6408</v>
      </c>
    </row>
    <row r="2572" spans="1:9">
      <c r="A2572" t="s">
        <v>6608</v>
      </c>
      <c r="B2572" t="s">
        <v>7577</v>
      </c>
      <c r="C2572" t="s">
        <v>10669</v>
      </c>
      <c r="D2572">
        <v>340798552</v>
      </c>
      <c r="E2572">
        <v>340798545</v>
      </c>
      <c r="F2572" t="s">
        <v>7207</v>
      </c>
      <c r="G2572" t="s">
        <v>6599</v>
      </c>
      <c r="H2572" t="s">
        <v>6639</v>
      </c>
      <c r="I2572" t="s">
        <v>6408</v>
      </c>
    </row>
    <row r="2573" spans="1:9">
      <c r="A2573" t="s">
        <v>6608</v>
      </c>
      <c r="B2573" t="s">
        <v>7498</v>
      </c>
      <c r="C2573" t="s">
        <v>10670</v>
      </c>
      <c r="D2573" t="s">
        <v>8409</v>
      </c>
      <c r="E2573" t="s">
        <v>8409</v>
      </c>
      <c r="F2573" t="s">
        <v>7205</v>
      </c>
      <c r="G2573" t="s">
        <v>8547</v>
      </c>
      <c r="H2573" t="s">
        <v>6639</v>
      </c>
      <c r="I2573" t="s">
        <v>6408</v>
      </c>
    </row>
    <row r="2574" spans="1:9">
      <c r="A2574" t="s">
        <v>6608</v>
      </c>
      <c r="B2574" t="s">
        <v>7538</v>
      </c>
      <c r="C2574" t="s">
        <v>10557</v>
      </c>
      <c r="D2574">
        <v>340009018</v>
      </c>
      <c r="E2574">
        <v>340008978</v>
      </c>
      <c r="F2574" t="s">
        <v>7207</v>
      </c>
      <c r="G2574" t="s">
        <v>7086</v>
      </c>
      <c r="H2574" t="s">
        <v>6639</v>
      </c>
      <c r="I2574" t="s">
        <v>6408</v>
      </c>
    </row>
    <row r="2575" spans="1:9">
      <c r="A2575" t="s">
        <v>6608</v>
      </c>
      <c r="B2575" t="s">
        <v>7539</v>
      </c>
      <c r="C2575" t="s">
        <v>10558</v>
      </c>
      <c r="D2575">
        <v>340010149</v>
      </c>
      <c r="E2575">
        <v>340010099</v>
      </c>
      <c r="F2575" t="s">
        <v>7207</v>
      </c>
      <c r="G2575" t="s">
        <v>7086</v>
      </c>
      <c r="H2575" t="s">
        <v>6639</v>
      </c>
      <c r="I2575" t="s">
        <v>6408</v>
      </c>
    </row>
    <row r="2576" spans="1:9">
      <c r="A2576" t="s">
        <v>6608</v>
      </c>
      <c r="B2576" t="s">
        <v>7555</v>
      </c>
      <c r="C2576" t="s">
        <v>10671</v>
      </c>
      <c r="D2576">
        <v>340780196</v>
      </c>
      <c r="E2576">
        <v>340798123</v>
      </c>
      <c r="F2576" t="s">
        <v>7207</v>
      </c>
      <c r="G2576" t="s">
        <v>8547</v>
      </c>
      <c r="H2576" t="s">
        <v>6639</v>
      </c>
      <c r="I2576" t="s">
        <v>6408</v>
      </c>
    </row>
    <row r="2577" spans="1:9">
      <c r="A2577" t="s">
        <v>6608</v>
      </c>
      <c r="B2577" t="s">
        <v>7463</v>
      </c>
      <c r="C2577" t="s">
        <v>10672</v>
      </c>
      <c r="D2577">
        <v>310000633</v>
      </c>
      <c r="E2577">
        <v>310000633</v>
      </c>
      <c r="F2577" t="s">
        <v>7205</v>
      </c>
      <c r="G2577" t="s">
        <v>6599</v>
      </c>
      <c r="H2577" t="s">
        <v>8367</v>
      </c>
      <c r="I2577" t="s">
        <v>6408</v>
      </c>
    </row>
    <row r="2578" spans="1:9">
      <c r="A2578" t="s">
        <v>6608</v>
      </c>
      <c r="B2578" t="s">
        <v>7564</v>
      </c>
      <c r="C2578" t="s">
        <v>10535</v>
      </c>
      <c r="D2578">
        <v>340780725</v>
      </c>
      <c r="E2578">
        <v>340000330</v>
      </c>
      <c r="F2578" t="s">
        <v>7207</v>
      </c>
      <c r="G2578" t="s">
        <v>7086</v>
      </c>
      <c r="H2578" t="s">
        <v>6639</v>
      </c>
      <c r="I2578" t="s">
        <v>6408</v>
      </c>
    </row>
    <row r="2579" spans="1:9">
      <c r="A2579" t="s">
        <v>6608</v>
      </c>
      <c r="B2579" t="s">
        <v>7546</v>
      </c>
      <c r="C2579" t="s">
        <v>10547</v>
      </c>
      <c r="D2579">
        <v>340023258</v>
      </c>
      <c r="E2579">
        <v>340023241</v>
      </c>
      <c r="F2579" t="s">
        <v>7207</v>
      </c>
      <c r="G2579" t="s">
        <v>7086</v>
      </c>
      <c r="H2579" t="s">
        <v>6639</v>
      </c>
      <c r="I2579" t="s">
        <v>6408</v>
      </c>
    </row>
    <row r="2580" spans="1:9">
      <c r="A2580" t="s">
        <v>6608</v>
      </c>
      <c r="B2580" t="s">
        <v>7537</v>
      </c>
      <c r="C2580" t="s">
        <v>10673</v>
      </c>
      <c r="D2580">
        <v>340001064</v>
      </c>
      <c r="E2580">
        <v>340013028</v>
      </c>
      <c r="F2580" t="s">
        <v>7205</v>
      </c>
      <c r="G2580" t="s">
        <v>6594</v>
      </c>
      <c r="H2580" t="s">
        <v>8367</v>
      </c>
      <c r="I2580" t="s">
        <v>6408</v>
      </c>
    </row>
    <row r="2581" spans="1:9">
      <c r="A2581" t="s">
        <v>6608</v>
      </c>
      <c r="B2581" t="s">
        <v>7280</v>
      </c>
      <c r="C2581" t="s">
        <v>10637</v>
      </c>
      <c r="D2581">
        <v>110005394</v>
      </c>
      <c r="E2581">
        <v>750056335</v>
      </c>
      <c r="F2581" t="s">
        <v>7207</v>
      </c>
      <c r="G2581" t="s">
        <v>7086</v>
      </c>
      <c r="H2581" t="s">
        <v>6639</v>
      </c>
      <c r="I2581" t="s">
        <v>6408</v>
      </c>
    </row>
    <row r="2582" spans="1:9">
      <c r="A2582" t="s">
        <v>6608</v>
      </c>
      <c r="B2582" t="s">
        <v>8147</v>
      </c>
      <c r="C2582" t="s">
        <v>10636</v>
      </c>
      <c r="D2582">
        <v>810007989</v>
      </c>
      <c r="E2582">
        <v>750056335</v>
      </c>
      <c r="F2582" t="s">
        <v>7207</v>
      </c>
      <c r="G2582" t="s">
        <v>7086</v>
      </c>
      <c r="H2582" t="s">
        <v>6639</v>
      </c>
      <c r="I2582" t="s">
        <v>6408</v>
      </c>
    </row>
    <row r="2583" spans="1:9">
      <c r="A2583" t="s">
        <v>6608</v>
      </c>
      <c r="B2583" t="s">
        <v>7533</v>
      </c>
      <c r="C2583" t="s">
        <v>10506</v>
      </c>
      <c r="D2583">
        <v>340000025</v>
      </c>
      <c r="E2583">
        <v>340022722</v>
      </c>
      <c r="F2583" t="s">
        <v>7205</v>
      </c>
      <c r="G2583" t="s">
        <v>6594</v>
      </c>
      <c r="H2583" t="s">
        <v>8367</v>
      </c>
      <c r="I2583" t="s">
        <v>6408</v>
      </c>
    </row>
    <row r="2584" spans="1:9">
      <c r="A2584" t="s">
        <v>6602</v>
      </c>
      <c r="B2584" t="s">
        <v>7246</v>
      </c>
      <c r="C2584" t="s">
        <v>10675</v>
      </c>
      <c r="D2584">
        <v>60780145</v>
      </c>
      <c r="E2584">
        <v>60000049</v>
      </c>
      <c r="F2584" t="s">
        <v>7205</v>
      </c>
      <c r="G2584" t="s">
        <v>6599</v>
      </c>
      <c r="H2584" t="s">
        <v>6639</v>
      </c>
      <c r="I2584" t="s">
        <v>6408</v>
      </c>
    </row>
    <row r="2585" spans="1:9">
      <c r="A2585" t="s">
        <v>6602</v>
      </c>
      <c r="B2585" t="s">
        <v>4442</v>
      </c>
      <c r="C2585" t="s">
        <v>10676</v>
      </c>
      <c r="D2585">
        <v>130021819</v>
      </c>
      <c r="E2585">
        <v>130021769</v>
      </c>
      <c r="F2585" t="s">
        <v>7205</v>
      </c>
      <c r="G2585" t="s">
        <v>6599</v>
      </c>
      <c r="H2585" t="s">
        <v>10677</v>
      </c>
      <c r="I2585" t="s">
        <v>6408</v>
      </c>
    </row>
    <row r="2586" spans="1:9">
      <c r="A2586" t="s">
        <v>6602</v>
      </c>
      <c r="B2586" t="s">
        <v>7262</v>
      </c>
      <c r="C2586" t="s">
        <v>10678</v>
      </c>
      <c r="D2586">
        <v>60791811</v>
      </c>
      <c r="E2586">
        <v>60010808</v>
      </c>
      <c r="F2586" t="s">
        <v>7205</v>
      </c>
      <c r="G2586" t="s">
        <v>6646</v>
      </c>
      <c r="H2586" t="s">
        <v>8367</v>
      </c>
      <c r="I2586" t="s">
        <v>6408</v>
      </c>
    </row>
    <row r="2587" spans="1:9">
      <c r="A2587" t="s">
        <v>6602</v>
      </c>
      <c r="B2587" t="s">
        <v>7293</v>
      </c>
      <c r="C2587" t="s">
        <v>10679</v>
      </c>
      <c r="D2587">
        <v>130021488</v>
      </c>
      <c r="E2587">
        <v>130021439</v>
      </c>
      <c r="F2587" t="s">
        <v>7207</v>
      </c>
      <c r="G2587" t="s">
        <v>6627</v>
      </c>
      <c r="H2587" t="s">
        <v>8371</v>
      </c>
      <c r="I2587" t="s">
        <v>6408</v>
      </c>
    </row>
    <row r="2588" spans="1:9">
      <c r="A2588" t="s">
        <v>6602</v>
      </c>
      <c r="B2588" t="s">
        <v>7337</v>
      </c>
      <c r="C2588" t="s">
        <v>10680</v>
      </c>
      <c r="D2588" t="s">
        <v>8409</v>
      </c>
      <c r="E2588">
        <v>130002447</v>
      </c>
      <c r="F2588" t="s">
        <v>7207</v>
      </c>
      <c r="G2588" t="s">
        <v>6715</v>
      </c>
      <c r="H2588" t="s">
        <v>6639</v>
      </c>
      <c r="I2588" t="s">
        <v>6408</v>
      </c>
    </row>
    <row r="2589" spans="1:9">
      <c r="A2589" t="s">
        <v>6602</v>
      </c>
      <c r="B2589" t="s">
        <v>8169</v>
      </c>
      <c r="C2589" t="s">
        <v>10681</v>
      </c>
      <c r="D2589">
        <v>830100624</v>
      </c>
      <c r="E2589">
        <v>920030913</v>
      </c>
      <c r="F2589" t="s">
        <v>7207</v>
      </c>
      <c r="G2589" t="s">
        <v>6627</v>
      </c>
      <c r="H2589" t="s">
        <v>6639</v>
      </c>
      <c r="I2589" t="s">
        <v>6408</v>
      </c>
    </row>
    <row r="2590" spans="1:9">
      <c r="A2590" t="s">
        <v>6602</v>
      </c>
      <c r="B2590" t="s">
        <v>7265</v>
      </c>
      <c r="C2590" t="s">
        <v>10682</v>
      </c>
      <c r="D2590">
        <v>60800182</v>
      </c>
      <c r="E2590">
        <v>60002912</v>
      </c>
      <c r="F2590" t="s">
        <v>7207</v>
      </c>
      <c r="G2590" t="s">
        <v>6599</v>
      </c>
      <c r="H2590" t="s">
        <v>6639</v>
      </c>
      <c r="I2590" t="s">
        <v>6408</v>
      </c>
    </row>
    <row r="2591" spans="1:9">
      <c r="A2591" t="s">
        <v>6602</v>
      </c>
      <c r="B2591" t="s">
        <v>3337</v>
      </c>
      <c r="C2591" t="s">
        <v>10683</v>
      </c>
      <c r="D2591">
        <v>130008253</v>
      </c>
      <c r="E2591">
        <v>130001084</v>
      </c>
      <c r="F2591" t="s">
        <v>7207</v>
      </c>
      <c r="G2591" t="s">
        <v>6715</v>
      </c>
      <c r="H2591" t="s">
        <v>6639</v>
      </c>
      <c r="I2591" t="s">
        <v>6408</v>
      </c>
    </row>
    <row r="2592" spans="1:9">
      <c r="A2592" t="s">
        <v>6602</v>
      </c>
      <c r="B2592" t="s">
        <v>7314</v>
      </c>
      <c r="C2592" t="s">
        <v>10684</v>
      </c>
      <c r="D2592">
        <v>130782162</v>
      </c>
      <c r="E2592">
        <v>130000987</v>
      </c>
      <c r="F2592" t="s">
        <v>7207</v>
      </c>
      <c r="G2592" t="s">
        <v>6715</v>
      </c>
      <c r="H2592" t="s">
        <v>6639</v>
      </c>
      <c r="I2592" t="s">
        <v>6408</v>
      </c>
    </row>
    <row r="2593" spans="1:9">
      <c r="A2593" t="s">
        <v>6602</v>
      </c>
      <c r="B2593" t="s">
        <v>3346</v>
      </c>
      <c r="C2593" t="s">
        <v>10685</v>
      </c>
      <c r="D2593">
        <v>130783723</v>
      </c>
      <c r="E2593">
        <v>130001456</v>
      </c>
      <c r="F2593" t="s">
        <v>7207</v>
      </c>
      <c r="G2593" t="s">
        <v>6715</v>
      </c>
      <c r="H2593" t="s">
        <v>6639</v>
      </c>
      <c r="I2593" t="s">
        <v>6408</v>
      </c>
    </row>
    <row r="2594" spans="1:9">
      <c r="A2594" t="s">
        <v>6602</v>
      </c>
      <c r="B2594" t="s">
        <v>3400</v>
      </c>
      <c r="C2594" t="s">
        <v>10686</v>
      </c>
      <c r="D2594" t="s">
        <v>8409</v>
      </c>
      <c r="E2594">
        <v>840000707</v>
      </c>
      <c r="F2594" t="s">
        <v>7207</v>
      </c>
      <c r="G2594" t="s">
        <v>6627</v>
      </c>
      <c r="H2594" t="s">
        <v>6639</v>
      </c>
      <c r="I2594" t="s">
        <v>6408</v>
      </c>
    </row>
    <row r="2595" spans="1:9">
      <c r="A2595" t="s">
        <v>6602</v>
      </c>
      <c r="B2595" t="s">
        <v>8182</v>
      </c>
      <c r="C2595" t="s">
        <v>10687</v>
      </c>
      <c r="D2595">
        <v>840000467</v>
      </c>
      <c r="E2595">
        <v>840003651</v>
      </c>
      <c r="F2595" t="s">
        <v>7207</v>
      </c>
      <c r="G2595" t="s">
        <v>6715</v>
      </c>
      <c r="H2595" t="s">
        <v>6639</v>
      </c>
      <c r="I2595" t="s">
        <v>6408</v>
      </c>
    </row>
    <row r="2596" spans="1:9">
      <c r="A2596" t="s">
        <v>6602</v>
      </c>
      <c r="B2596" t="s">
        <v>7320</v>
      </c>
      <c r="C2596" t="s">
        <v>10688</v>
      </c>
      <c r="D2596">
        <v>130783327</v>
      </c>
      <c r="E2596">
        <v>130001415</v>
      </c>
      <c r="F2596" t="s">
        <v>7207</v>
      </c>
      <c r="G2596" t="s">
        <v>6715</v>
      </c>
      <c r="H2596" t="s">
        <v>6639</v>
      </c>
      <c r="I2596" t="s">
        <v>6408</v>
      </c>
    </row>
    <row r="2597" spans="1:9">
      <c r="A2597" t="s">
        <v>6602</v>
      </c>
      <c r="B2597" t="s">
        <v>6242</v>
      </c>
      <c r="C2597" t="s">
        <v>10689</v>
      </c>
      <c r="D2597">
        <v>840017172</v>
      </c>
      <c r="E2597">
        <v>840017164</v>
      </c>
      <c r="F2597" t="s">
        <v>7207</v>
      </c>
      <c r="G2597" t="s">
        <v>6658</v>
      </c>
      <c r="H2597" t="s">
        <v>6639</v>
      </c>
      <c r="I2597" t="s">
        <v>6408</v>
      </c>
    </row>
    <row r="2598" spans="1:9">
      <c r="A2598" t="s">
        <v>6602</v>
      </c>
      <c r="B2598" t="s">
        <v>8166</v>
      </c>
      <c r="C2598" t="s">
        <v>10690</v>
      </c>
      <c r="D2598">
        <v>830100327</v>
      </c>
      <c r="E2598">
        <v>830000105</v>
      </c>
      <c r="F2598" t="s">
        <v>7207</v>
      </c>
      <c r="G2598" t="s">
        <v>6715</v>
      </c>
      <c r="H2598" t="s">
        <v>6639</v>
      </c>
      <c r="I2598" t="s">
        <v>6408</v>
      </c>
    </row>
    <row r="2599" spans="1:9">
      <c r="A2599" t="s">
        <v>6602</v>
      </c>
      <c r="B2599" t="s">
        <v>7234</v>
      </c>
      <c r="C2599" t="s">
        <v>10691</v>
      </c>
      <c r="D2599">
        <v>50000637</v>
      </c>
      <c r="E2599">
        <v>50001163</v>
      </c>
      <c r="F2599" t="s">
        <v>7207</v>
      </c>
      <c r="G2599" t="s">
        <v>6599</v>
      </c>
      <c r="H2599" t="s">
        <v>6639</v>
      </c>
      <c r="I2599" t="s">
        <v>6408</v>
      </c>
    </row>
    <row r="2600" spans="1:9">
      <c r="A2600" t="s">
        <v>6602</v>
      </c>
      <c r="B2600" t="s">
        <v>8184</v>
      </c>
      <c r="C2600" t="s">
        <v>10692</v>
      </c>
      <c r="D2600">
        <v>840013312</v>
      </c>
      <c r="E2600">
        <v>840003685</v>
      </c>
      <c r="F2600" t="s">
        <v>7207</v>
      </c>
      <c r="G2600" t="s">
        <v>6715</v>
      </c>
      <c r="H2600" t="s">
        <v>6639</v>
      </c>
      <c r="I2600" t="s">
        <v>6408</v>
      </c>
    </row>
    <row r="2601" spans="1:9">
      <c r="A2601" t="s">
        <v>6602</v>
      </c>
      <c r="B2601" t="s">
        <v>8177</v>
      </c>
      <c r="C2601" t="s">
        <v>10693</v>
      </c>
      <c r="D2601">
        <v>830215919</v>
      </c>
      <c r="E2601">
        <v>750056335</v>
      </c>
      <c r="F2601" t="s">
        <v>7207</v>
      </c>
      <c r="G2601" t="s">
        <v>6599</v>
      </c>
      <c r="H2601" t="s">
        <v>6639</v>
      </c>
      <c r="I2601" t="s">
        <v>6408</v>
      </c>
    </row>
    <row r="2602" spans="1:9">
      <c r="A2602" t="s">
        <v>6602</v>
      </c>
      <c r="B2602" t="s">
        <v>8161</v>
      </c>
      <c r="C2602" t="s">
        <v>10694</v>
      </c>
      <c r="D2602">
        <v>830012688</v>
      </c>
      <c r="E2602">
        <v>830012639</v>
      </c>
      <c r="F2602" t="s">
        <v>7207</v>
      </c>
      <c r="G2602" t="s">
        <v>6599</v>
      </c>
      <c r="H2602" t="s">
        <v>6639</v>
      </c>
      <c r="I2602" t="s">
        <v>6408</v>
      </c>
    </row>
    <row r="2603" spans="1:9">
      <c r="A2603" t="s">
        <v>6602</v>
      </c>
      <c r="B2603" t="s">
        <v>7344</v>
      </c>
      <c r="C2603" t="s">
        <v>10695</v>
      </c>
      <c r="D2603">
        <v>130809981</v>
      </c>
      <c r="E2603">
        <v>750056335</v>
      </c>
      <c r="F2603" t="s">
        <v>7207</v>
      </c>
      <c r="G2603" t="s">
        <v>6599</v>
      </c>
      <c r="H2603" t="s">
        <v>6639</v>
      </c>
      <c r="I2603" t="s">
        <v>6408</v>
      </c>
    </row>
    <row r="2604" spans="1:9">
      <c r="A2604" t="s">
        <v>6602</v>
      </c>
      <c r="B2604" t="s">
        <v>8186</v>
      </c>
      <c r="C2604" t="s">
        <v>10696</v>
      </c>
      <c r="D2604">
        <v>840014088</v>
      </c>
      <c r="E2604">
        <v>750056335</v>
      </c>
      <c r="F2604" t="s">
        <v>7207</v>
      </c>
      <c r="G2604" t="s">
        <v>6599</v>
      </c>
      <c r="H2604" t="s">
        <v>6639</v>
      </c>
      <c r="I2604" t="s">
        <v>6408</v>
      </c>
    </row>
    <row r="2605" spans="1:9">
      <c r="A2605" t="s">
        <v>6602</v>
      </c>
      <c r="B2605" t="s">
        <v>3310</v>
      </c>
      <c r="C2605" t="s">
        <v>10697</v>
      </c>
      <c r="D2605">
        <v>830100251</v>
      </c>
      <c r="E2605">
        <v>830000063</v>
      </c>
      <c r="F2605" t="s">
        <v>7207</v>
      </c>
      <c r="G2605" t="s">
        <v>6715</v>
      </c>
      <c r="H2605" t="s">
        <v>6639</v>
      </c>
      <c r="I2605" t="s">
        <v>6408</v>
      </c>
    </row>
    <row r="2606" spans="1:9">
      <c r="A2606" t="s">
        <v>6602</v>
      </c>
      <c r="B2606" t="s">
        <v>8173</v>
      </c>
      <c r="C2606" t="s">
        <v>10698</v>
      </c>
      <c r="D2606">
        <v>830100764</v>
      </c>
      <c r="E2606">
        <v>440052041</v>
      </c>
      <c r="F2606" t="s">
        <v>7207</v>
      </c>
      <c r="G2606" t="s">
        <v>6599</v>
      </c>
      <c r="H2606" t="s">
        <v>6639</v>
      </c>
      <c r="I2606" t="s">
        <v>6408</v>
      </c>
    </row>
    <row r="2607" spans="1:9">
      <c r="A2607" t="s">
        <v>6602</v>
      </c>
      <c r="B2607" t="s">
        <v>8160</v>
      </c>
      <c r="C2607" t="s">
        <v>10699</v>
      </c>
      <c r="D2607">
        <v>830012498</v>
      </c>
      <c r="E2607">
        <v>830014049</v>
      </c>
      <c r="F2607" t="s">
        <v>7207</v>
      </c>
      <c r="G2607" t="s">
        <v>6599</v>
      </c>
      <c r="H2607" t="s">
        <v>8368</v>
      </c>
      <c r="I2607" t="s">
        <v>6408</v>
      </c>
    </row>
    <row r="2608" spans="1:9">
      <c r="A2608" t="s">
        <v>6602</v>
      </c>
      <c r="B2608" t="s">
        <v>8171</v>
      </c>
      <c r="C2608" t="s">
        <v>10700</v>
      </c>
      <c r="D2608">
        <v>830100681</v>
      </c>
      <c r="E2608">
        <v>750005068</v>
      </c>
      <c r="F2608" t="s">
        <v>7207</v>
      </c>
      <c r="G2608" t="s">
        <v>6599</v>
      </c>
      <c r="H2608" t="s">
        <v>8367</v>
      </c>
      <c r="I2608" t="s">
        <v>6408</v>
      </c>
    </row>
    <row r="2609" spans="1:9">
      <c r="A2609" t="s">
        <v>6602</v>
      </c>
      <c r="B2609" t="s">
        <v>7263</v>
      </c>
      <c r="C2609" t="s">
        <v>10701</v>
      </c>
      <c r="D2609">
        <v>60794013</v>
      </c>
      <c r="E2609">
        <v>60790797</v>
      </c>
      <c r="F2609" t="s">
        <v>7205</v>
      </c>
      <c r="G2609" t="s">
        <v>6715</v>
      </c>
      <c r="H2609" t="s">
        <v>8367</v>
      </c>
      <c r="I2609" t="s">
        <v>6408</v>
      </c>
    </row>
    <row r="2610" spans="1:9">
      <c r="A2610" t="s">
        <v>6602</v>
      </c>
      <c r="B2610" t="s">
        <v>4856</v>
      </c>
      <c r="C2610" t="s">
        <v>10702</v>
      </c>
      <c r="D2610">
        <v>830200523</v>
      </c>
      <c r="E2610">
        <v>830210084</v>
      </c>
      <c r="F2610" t="s">
        <v>7207</v>
      </c>
      <c r="G2610" t="s">
        <v>6648</v>
      </c>
      <c r="H2610" t="s">
        <v>8367</v>
      </c>
      <c r="I2610" t="s">
        <v>6408</v>
      </c>
    </row>
    <row r="2611" spans="1:9">
      <c r="A2611" t="s">
        <v>6602</v>
      </c>
      <c r="B2611" t="s">
        <v>7307</v>
      </c>
      <c r="C2611" t="s">
        <v>10703</v>
      </c>
      <c r="D2611">
        <v>130781479</v>
      </c>
      <c r="E2611">
        <v>130000599</v>
      </c>
      <c r="F2611" t="s">
        <v>7207</v>
      </c>
      <c r="G2611" t="s">
        <v>6682</v>
      </c>
      <c r="H2611" t="s">
        <v>6639</v>
      </c>
      <c r="I2611" t="s">
        <v>6408</v>
      </c>
    </row>
    <row r="2612" spans="1:9">
      <c r="A2612" t="s">
        <v>6602</v>
      </c>
      <c r="B2612" t="s">
        <v>8188</v>
      </c>
      <c r="C2612" t="s">
        <v>10704</v>
      </c>
      <c r="D2612">
        <v>840017214</v>
      </c>
      <c r="E2612">
        <v>840018667</v>
      </c>
      <c r="F2612" t="s">
        <v>7207</v>
      </c>
      <c r="G2612" t="s">
        <v>6599</v>
      </c>
      <c r="H2612" t="s">
        <v>6639</v>
      </c>
      <c r="I2612" t="s">
        <v>6408</v>
      </c>
    </row>
    <row r="2613" spans="1:9">
      <c r="A2613" t="s">
        <v>6602</v>
      </c>
      <c r="B2613" t="s">
        <v>7253</v>
      </c>
      <c r="C2613" t="s">
        <v>10705</v>
      </c>
      <c r="D2613">
        <v>60780723</v>
      </c>
      <c r="E2613">
        <v>60004959</v>
      </c>
      <c r="F2613" t="s">
        <v>7207</v>
      </c>
      <c r="G2613" t="s">
        <v>6715</v>
      </c>
      <c r="H2613" t="s">
        <v>9536</v>
      </c>
      <c r="I2613" t="s">
        <v>6408</v>
      </c>
    </row>
    <row r="2614" spans="1:9">
      <c r="A2614" t="s">
        <v>6602</v>
      </c>
      <c r="B2614" t="s">
        <v>3271</v>
      </c>
      <c r="C2614" t="s">
        <v>10706</v>
      </c>
      <c r="D2614">
        <v>60791746</v>
      </c>
      <c r="E2614">
        <v>60024627</v>
      </c>
      <c r="F2614" t="s">
        <v>7207</v>
      </c>
      <c r="G2614" t="s">
        <v>6599</v>
      </c>
      <c r="H2614" t="s">
        <v>6639</v>
      </c>
      <c r="I2614" t="s">
        <v>6408</v>
      </c>
    </row>
    <row r="2615" spans="1:9">
      <c r="A2615" t="s">
        <v>6602</v>
      </c>
      <c r="B2615" t="s">
        <v>7240</v>
      </c>
      <c r="C2615" t="s">
        <v>10707</v>
      </c>
      <c r="D2615">
        <v>60005469</v>
      </c>
      <c r="E2615">
        <v>920030269</v>
      </c>
      <c r="F2615" t="s">
        <v>7207</v>
      </c>
      <c r="G2615" t="s">
        <v>6627</v>
      </c>
      <c r="H2615" t="s">
        <v>6639</v>
      </c>
      <c r="I2615" t="s">
        <v>6408</v>
      </c>
    </row>
    <row r="2616" spans="1:9">
      <c r="A2616" t="s">
        <v>6602</v>
      </c>
      <c r="B2616" t="s">
        <v>7255</v>
      </c>
      <c r="C2616" t="s">
        <v>10708</v>
      </c>
      <c r="D2616">
        <v>60780947</v>
      </c>
      <c r="E2616">
        <v>60800174</v>
      </c>
      <c r="F2616" t="s">
        <v>7205</v>
      </c>
      <c r="G2616" t="s">
        <v>6682</v>
      </c>
      <c r="H2616" t="s">
        <v>8367</v>
      </c>
      <c r="I2616" t="s">
        <v>6408</v>
      </c>
    </row>
    <row r="2617" spans="1:9">
      <c r="A2617" t="s">
        <v>6602</v>
      </c>
      <c r="B2617" t="s">
        <v>8175</v>
      </c>
      <c r="C2617" t="s">
        <v>10709</v>
      </c>
      <c r="D2617">
        <v>830101408</v>
      </c>
      <c r="E2617">
        <v>830000659</v>
      </c>
      <c r="F2617" t="s">
        <v>7207</v>
      </c>
      <c r="G2617" t="s">
        <v>6599</v>
      </c>
      <c r="H2617" t="s">
        <v>6639</v>
      </c>
      <c r="I2617" t="s">
        <v>6408</v>
      </c>
    </row>
    <row r="2618" spans="1:9">
      <c r="A2618" t="s">
        <v>6602</v>
      </c>
      <c r="B2618" t="s">
        <v>7327</v>
      </c>
      <c r="C2618" t="s">
        <v>10710</v>
      </c>
      <c r="D2618">
        <v>130784812</v>
      </c>
      <c r="E2618">
        <v>130001985</v>
      </c>
      <c r="F2618" t="s">
        <v>7207</v>
      </c>
      <c r="G2618" t="s">
        <v>6599</v>
      </c>
      <c r="H2618" t="s">
        <v>6639</v>
      </c>
      <c r="I2618" t="s">
        <v>6408</v>
      </c>
    </row>
    <row r="2619" spans="1:9">
      <c r="A2619" t="s">
        <v>6602</v>
      </c>
      <c r="B2619" t="s">
        <v>7338</v>
      </c>
      <c r="C2619" t="s">
        <v>10711</v>
      </c>
      <c r="D2619">
        <v>130786890</v>
      </c>
      <c r="E2619">
        <v>130001688</v>
      </c>
      <c r="F2619" t="s">
        <v>7205</v>
      </c>
      <c r="G2619" t="s">
        <v>6627</v>
      </c>
      <c r="H2619" t="s">
        <v>8434</v>
      </c>
      <c r="I2619" t="s">
        <v>6408</v>
      </c>
    </row>
    <row r="2620" spans="1:9">
      <c r="A2620" t="s">
        <v>6602</v>
      </c>
      <c r="B2620" t="s">
        <v>8162</v>
      </c>
      <c r="C2620" t="s">
        <v>10712</v>
      </c>
      <c r="D2620">
        <v>830017497</v>
      </c>
      <c r="E2620">
        <v>830004958</v>
      </c>
      <c r="F2620" t="s">
        <v>7207</v>
      </c>
      <c r="G2620" t="s">
        <v>6599</v>
      </c>
      <c r="H2620" t="s">
        <v>6639</v>
      </c>
      <c r="I2620" t="s">
        <v>6408</v>
      </c>
    </row>
    <row r="2621" spans="1:9">
      <c r="A2621" t="s">
        <v>6602</v>
      </c>
      <c r="B2621" t="s">
        <v>7248</v>
      </c>
      <c r="C2621" t="s">
        <v>10713</v>
      </c>
      <c r="D2621">
        <v>60780350</v>
      </c>
      <c r="E2621">
        <v>750056335</v>
      </c>
      <c r="F2621" t="s">
        <v>7207</v>
      </c>
      <c r="G2621" t="s">
        <v>6599</v>
      </c>
      <c r="H2621" t="s">
        <v>6639</v>
      </c>
      <c r="I2621" t="s">
        <v>6408</v>
      </c>
    </row>
    <row r="2622" spans="1:9">
      <c r="A2622" t="s">
        <v>6602</v>
      </c>
      <c r="B2622" t="s">
        <v>7236</v>
      </c>
      <c r="C2622" t="s">
        <v>10714</v>
      </c>
      <c r="D2622">
        <v>50001064</v>
      </c>
      <c r="E2622">
        <v>50000561</v>
      </c>
      <c r="F2622" t="s">
        <v>7205</v>
      </c>
      <c r="G2622" t="s">
        <v>6627</v>
      </c>
      <c r="H2622" t="s">
        <v>8367</v>
      </c>
      <c r="I2622" t="s">
        <v>6408</v>
      </c>
    </row>
    <row r="2623" spans="1:9">
      <c r="A2623" t="s">
        <v>6602</v>
      </c>
      <c r="B2623" t="s">
        <v>8168</v>
      </c>
      <c r="C2623" t="s">
        <v>10715</v>
      </c>
      <c r="D2623">
        <v>830100442</v>
      </c>
      <c r="E2623">
        <v>830000204</v>
      </c>
      <c r="F2623" t="s">
        <v>7207</v>
      </c>
      <c r="G2623" t="s">
        <v>6599</v>
      </c>
      <c r="H2623" t="s">
        <v>6639</v>
      </c>
      <c r="I2623" t="s">
        <v>6408</v>
      </c>
    </row>
    <row r="2624" spans="1:9">
      <c r="A2624" t="s">
        <v>6602</v>
      </c>
      <c r="B2624" t="s">
        <v>7297</v>
      </c>
      <c r="C2624" t="s">
        <v>10716</v>
      </c>
      <c r="D2624">
        <v>130042096</v>
      </c>
      <c r="E2624">
        <v>130042062</v>
      </c>
      <c r="F2624" t="s">
        <v>7207</v>
      </c>
      <c r="G2624" t="s">
        <v>6715</v>
      </c>
      <c r="H2624" t="s">
        <v>6639</v>
      </c>
      <c r="I2624" t="s">
        <v>6408</v>
      </c>
    </row>
    <row r="2625" spans="1:9">
      <c r="A2625" t="s">
        <v>6602</v>
      </c>
      <c r="B2625" t="s">
        <v>7345</v>
      </c>
      <c r="C2625" t="s">
        <v>10717</v>
      </c>
      <c r="D2625">
        <v>130810740</v>
      </c>
      <c r="E2625">
        <v>130007362</v>
      </c>
      <c r="F2625" t="s">
        <v>7207</v>
      </c>
      <c r="G2625" t="s">
        <v>6682</v>
      </c>
      <c r="H2625" t="s">
        <v>6639</v>
      </c>
      <c r="I2625" t="s">
        <v>6408</v>
      </c>
    </row>
    <row r="2626" spans="1:9">
      <c r="A2626" t="s">
        <v>6602</v>
      </c>
      <c r="B2626" t="s">
        <v>7313</v>
      </c>
      <c r="C2626" t="s">
        <v>10718</v>
      </c>
      <c r="D2626">
        <v>130782147</v>
      </c>
      <c r="E2626">
        <v>130000979</v>
      </c>
      <c r="F2626" t="s">
        <v>7207</v>
      </c>
      <c r="G2626" t="s">
        <v>6715</v>
      </c>
      <c r="H2626" t="s">
        <v>6639</v>
      </c>
      <c r="I2626" t="s">
        <v>6408</v>
      </c>
    </row>
    <row r="2627" spans="1:9">
      <c r="A2627" t="s">
        <v>6602</v>
      </c>
      <c r="B2627" t="s">
        <v>5668</v>
      </c>
      <c r="C2627" t="s">
        <v>10719</v>
      </c>
      <c r="D2627">
        <v>830100806</v>
      </c>
      <c r="E2627">
        <v>920030269</v>
      </c>
      <c r="F2627" t="s">
        <v>7207</v>
      </c>
      <c r="G2627" t="s">
        <v>6627</v>
      </c>
      <c r="H2627" t="s">
        <v>6639</v>
      </c>
      <c r="I2627" t="s">
        <v>6408</v>
      </c>
    </row>
    <row r="2628" spans="1:9">
      <c r="A2628" t="s">
        <v>6602</v>
      </c>
      <c r="B2628" t="s">
        <v>7309</v>
      </c>
      <c r="C2628" t="s">
        <v>10720</v>
      </c>
      <c r="D2628">
        <v>130781768</v>
      </c>
      <c r="E2628">
        <v>130000763</v>
      </c>
      <c r="F2628" t="s">
        <v>7207</v>
      </c>
      <c r="G2628" t="s">
        <v>6599</v>
      </c>
      <c r="H2628" t="s">
        <v>6639</v>
      </c>
      <c r="I2628" t="s">
        <v>6408</v>
      </c>
    </row>
    <row r="2629" spans="1:9">
      <c r="A2629" t="s">
        <v>6602</v>
      </c>
      <c r="B2629" t="s">
        <v>7296</v>
      </c>
      <c r="C2629" t="s">
        <v>10721</v>
      </c>
      <c r="D2629">
        <v>130035793</v>
      </c>
      <c r="E2629">
        <v>130013139</v>
      </c>
      <c r="F2629" t="s">
        <v>7207</v>
      </c>
      <c r="G2629" t="s">
        <v>6599</v>
      </c>
      <c r="H2629" t="s">
        <v>6639</v>
      </c>
      <c r="I2629" t="s">
        <v>6408</v>
      </c>
    </row>
    <row r="2630" spans="1:9">
      <c r="A2630" t="s">
        <v>6602</v>
      </c>
      <c r="B2630" t="s">
        <v>7331</v>
      </c>
      <c r="C2630" t="s">
        <v>10722</v>
      </c>
      <c r="D2630">
        <v>130785652</v>
      </c>
      <c r="E2630">
        <v>130014228</v>
      </c>
      <c r="F2630" t="s">
        <v>7205</v>
      </c>
      <c r="G2630" t="s">
        <v>6655</v>
      </c>
      <c r="H2630" t="s">
        <v>8367</v>
      </c>
      <c r="I2630" t="s">
        <v>6408</v>
      </c>
    </row>
    <row r="2631" spans="1:9">
      <c r="A2631" t="s">
        <v>6602</v>
      </c>
      <c r="B2631" t="s">
        <v>7310</v>
      </c>
      <c r="C2631" t="s">
        <v>10723</v>
      </c>
      <c r="D2631">
        <v>130781925</v>
      </c>
      <c r="E2631">
        <v>920030269</v>
      </c>
      <c r="F2631" t="s">
        <v>7207</v>
      </c>
      <c r="G2631" t="s">
        <v>6627</v>
      </c>
      <c r="H2631" t="s">
        <v>6639</v>
      </c>
      <c r="I2631" t="s">
        <v>6408</v>
      </c>
    </row>
    <row r="2632" spans="1:9">
      <c r="A2632" t="s">
        <v>6602</v>
      </c>
      <c r="B2632" t="s">
        <v>5611</v>
      </c>
      <c r="C2632" t="s">
        <v>10724</v>
      </c>
      <c r="D2632">
        <v>130784580</v>
      </c>
      <c r="E2632">
        <v>920030269</v>
      </c>
      <c r="F2632" t="s">
        <v>7207</v>
      </c>
      <c r="G2632" t="s">
        <v>6627</v>
      </c>
      <c r="H2632" t="s">
        <v>6639</v>
      </c>
      <c r="I2632" t="s">
        <v>6408</v>
      </c>
    </row>
    <row r="2633" spans="1:9">
      <c r="A2633" t="s">
        <v>6602</v>
      </c>
      <c r="B2633" t="s">
        <v>792</v>
      </c>
      <c r="C2633" t="s">
        <v>7176</v>
      </c>
      <c r="D2633" t="s">
        <v>6598</v>
      </c>
      <c r="E2633">
        <v>840002844</v>
      </c>
      <c r="F2633" t="s">
        <v>7205</v>
      </c>
      <c r="G2633" t="s">
        <v>6599</v>
      </c>
      <c r="H2633" t="s">
        <v>8367</v>
      </c>
      <c r="I2633" t="s">
        <v>6408</v>
      </c>
    </row>
    <row r="2634" spans="1:9">
      <c r="A2634" t="s">
        <v>6602</v>
      </c>
      <c r="B2634" t="s">
        <v>7335</v>
      </c>
      <c r="C2634" t="s">
        <v>10725</v>
      </c>
      <c r="D2634">
        <v>130786023</v>
      </c>
      <c r="E2634">
        <v>130002330</v>
      </c>
      <c r="F2634" t="s">
        <v>7207</v>
      </c>
      <c r="G2634" t="s">
        <v>6599</v>
      </c>
      <c r="H2634" t="s">
        <v>6639</v>
      </c>
      <c r="I2634" t="s">
        <v>6408</v>
      </c>
    </row>
    <row r="2635" spans="1:9">
      <c r="A2635" t="s">
        <v>6602</v>
      </c>
      <c r="B2635" t="s">
        <v>7295</v>
      </c>
      <c r="C2635" t="s">
        <v>7191</v>
      </c>
      <c r="D2635">
        <v>130038003</v>
      </c>
      <c r="E2635">
        <v>130029218</v>
      </c>
      <c r="F2635" t="s">
        <v>7207</v>
      </c>
      <c r="G2635" t="s">
        <v>6599</v>
      </c>
      <c r="H2635" t="s">
        <v>6639</v>
      </c>
      <c r="I2635" t="s">
        <v>6408</v>
      </c>
    </row>
    <row r="2636" spans="1:9">
      <c r="A2636" t="s">
        <v>6602</v>
      </c>
      <c r="B2636" t="s">
        <v>7329</v>
      </c>
      <c r="C2636" t="s">
        <v>10727</v>
      </c>
      <c r="D2636">
        <v>130785389</v>
      </c>
      <c r="E2636">
        <v>130002173</v>
      </c>
      <c r="F2636" t="s">
        <v>7207</v>
      </c>
      <c r="G2636" t="s">
        <v>6682</v>
      </c>
      <c r="H2636" t="s">
        <v>6639</v>
      </c>
      <c r="I2636" t="s">
        <v>6408</v>
      </c>
    </row>
    <row r="2637" spans="1:9">
      <c r="A2637" t="s">
        <v>6602</v>
      </c>
      <c r="B2637" t="s">
        <v>3318</v>
      </c>
      <c r="C2637" t="s">
        <v>10728</v>
      </c>
      <c r="D2637">
        <v>60780590</v>
      </c>
      <c r="E2637">
        <v>60000270</v>
      </c>
      <c r="F2637" t="s">
        <v>7207</v>
      </c>
      <c r="G2637" t="s">
        <v>6715</v>
      </c>
      <c r="H2637" t="s">
        <v>6639</v>
      </c>
      <c r="I2637" t="s">
        <v>6408</v>
      </c>
    </row>
    <row r="2638" spans="1:9">
      <c r="A2638" t="s">
        <v>6602</v>
      </c>
      <c r="B2638" t="s">
        <v>3362</v>
      </c>
      <c r="C2638" t="s">
        <v>10729</v>
      </c>
      <c r="D2638">
        <v>60780665</v>
      </c>
      <c r="E2638">
        <v>60000312</v>
      </c>
      <c r="F2638" t="s">
        <v>7207</v>
      </c>
      <c r="G2638" t="s">
        <v>6599</v>
      </c>
      <c r="H2638" t="s">
        <v>6639</v>
      </c>
      <c r="I2638" t="s">
        <v>6408</v>
      </c>
    </row>
    <row r="2639" spans="1:9">
      <c r="A2639" t="s">
        <v>6602</v>
      </c>
      <c r="B2639" t="s">
        <v>916</v>
      </c>
      <c r="C2639" t="s">
        <v>10730</v>
      </c>
      <c r="D2639">
        <v>130786932</v>
      </c>
      <c r="E2639">
        <v>130002660</v>
      </c>
      <c r="F2639" t="s">
        <v>7207</v>
      </c>
      <c r="G2639" t="s">
        <v>10731</v>
      </c>
      <c r="H2639" t="s">
        <v>6639</v>
      </c>
      <c r="I2639" t="s">
        <v>6408</v>
      </c>
    </row>
    <row r="2640" spans="1:9">
      <c r="A2640" t="s">
        <v>6602</v>
      </c>
      <c r="B2640" t="s">
        <v>7290</v>
      </c>
      <c r="C2640" t="s">
        <v>7197</v>
      </c>
      <c r="D2640">
        <v>130809809</v>
      </c>
      <c r="E2640">
        <v>130007156</v>
      </c>
      <c r="F2640" t="s">
        <v>7207</v>
      </c>
      <c r="G2640" t="s">
        <v>6599</v>
      </c>
      <c r="H2640" t="s">
        <v>6639</v>
      </c>
      <c r="I2640" t="s">
        <v>6408</v>
      </c>
    </row>
    <row r="2641" spans="1:9">
      <c r="A2641" t="s">
        <v>6602</v>
      </c>
      <c r="B2641" t="s">
        <v>7312</v>
      </c>
      <c r="C2641" t="s">
        <v>10733</v>
      </c>
      <c r="D2641">
        <v>130782097</v>
      </c>
      <c r="E2641">
        <v>130000938</v>
      </c>
      <c r="F2641" t="s">
        <v>7207</v>
      </c>
      <c r="G2641" t="s">
        <v>6670</v>
      </c>
      <c r="H2641" t="s">
        <v>6639</v>
      </c>
      <c r="I2641" t="s">
        <v>6408</v>
      </c>
    </row>
    <row r="2642" spans="1:9">
      <c r="A2642" t="s">
        <v>6602</v>
      </c>
      <c r="B2642" t="s">
        <v>7326</v>
      </c>
      <c r="C2642" t="s">
        <v>10734</v>
      </c>
      <c r="D2642">
        <v>130784697</v>
      </c>
      <c r="E2642">
        <v>130001902</v>
      </c>
      <c r="F2642" t="s">
        <v>7207</v>
      </c>
      <c r="G2642" t="s">
        <v>6599</v>
      </c>
      <c r="H2642" t="s">
        <v>6639</v>
      </c>
      <c r="I2642" t="s">
        <v>6408</v>
      </c>
    </row>
    <row r="2643" spans="1:9">
      <c r="A2643" t="s">
        <v>6602</v>
      </c>
      <c r="B2643" t="s">
        <v>7339</v>
      </c>
      <c r="C2643" t="s">
        <v>10735</v>
      </c>
      <c r="D2643">
        <v>130786973</v>
      </c>
      <c r="E2643">
        <v>130002702</v>
      </c>
      <c r="F2643" t="s">
        <v>7207</v>
      </c>
      <c r="G2643" t="s">
        <v>6599</v>
      </c>
      <c r="H2643" t="s">
        <v>6639</v>
      </c>
      <c r="I2643" t="s">
        <v>6408</v>
      </c>
    </row>
    <row r="2644" spans="1:9">
      <c r="A2644" t="s">
        <v>6602</v>
      </c>
      <c r="B2644" t="s">
        <v>7311</v>
      </c>
      <c r="C2644" t="s">
        <v>10736</v>
      </c>
      <c r="D2644">
        <v>130782071</v>
      </c>
      <c r="E2644">
        <v>130002454</v>
      </c>
      <c r="F2644" t="s">
        <v>7207</v>
      </c>
      <c r="G2644" t="s">
        <v>6715</v>
      </c>
      <c r="H2644" t="s">
        <v>8371</v>
      </c>
      <c r="I2644" t="s">
        <v>6408</v>
      </c>
    </row>
    <row r="2645" spans="1:9">
      <c r="A2645" t="s">
        <v>6602</v>
      </c>
      <c r="B2645" t="s">
        <v>7332</v>
      </c>
      <c r="C2645" t="s">
        <v>10737</v>
      </c>
      <c r="D2645">
        <v>130785975</v>
      </c>
      <c r="E2645">
        <v>310021340</v>
      </c>
      <c r="F2645" t="s">
        <v>7207</v>
      </c>
      <c r="G2645" t="s">
        <v>6599</v>
      </c>
      <c r="H2645" t="s">
        <v>6639</v>
      </c>
      <c r="I2645" t="s">
        <v>6408</v>
      </c>
    </row>
    <row r="2646" spans="1:9">
      <c r="A2646" t="s">
        <v>6602</v>
      </c>
      <c r="B2646" t="s">
        <v>8181</v>
      </c>
      <c r="C2646" t="s">
        <v>10738</v>
      </c>
      <c r="D2646">
        <v>840000350</v>
      </c>
      <c r="E2646">
        <v>840000657</v>
      </c>
      <c r="F2646" t="s">
        <v>7205</v>
      </c>
      <c r="G2646" t="s">
        <v>6594</v>
      </c>
      <c r="H2646" t="s">
        <v>8370</v>
      </c>
      <c r="I2646" t="s">
        <v>6408</v>
      </c>
    </row>
    <row r="2647" spans="1:9">
      <c r="A2647" t="s">
        <v>6602</v>
      </c>
      <c r="B2647" t="s">
        <v>4800</v>
      </c>
      <c r="C2647" t="s">
        <v>10739</v>
      </c>
      <c r="D2647">
        <v>130786445</v>
      </c>
      <c r="E2647">
        <v>130002488</v>
      </c>
      <c r="F2647" t="s">
        <v>7205</v>
      </c>
      <c r="G2647" t="s">
        <v>6682</v>
      </c>
      <c r="H2647" t="s">
        <v>8367</v>
      </c>
      <c r="I2647" t="s">
        <v>6408</v>
      </c>
    </row>
    <row r="2648" spans="1:9">
      <c r="A2648" t="s">
        <v>6602</v>
      </c>
      <c r="B2648" t="s">
        <v>7243</v>
      </c>
      <c r="C2648" t="s">
        <v>10740</v>
      </c>
      <c r="D2648">
        <v>60021201</v>
      </c>
      <c r="E2648">
        <v>60000155</v>
      </c>
      <c r="F2648" t="s">
        <v>7207</v>
      </c>
      <c r="G2648" t="s">
        <v>6627</v>
      </c>
      <c r="H2648" t="s">
        <v>6639</v>
      </c>
      <c r="I2648" t="s">
        <v>6408</v>
      </c>
    </row>
    <row r="2649" spans="1:9">
      <c r="A2649" t="s">
        <v>6602</v>
      </c>
      <c r="B2649" t="s">
        <v>7322</v>
      </c>
      <c r="C2649" t="s">
        <v>10741</v>
      </c>
      <c r="D2649">
        <v>130783665</v>
      </c>
      <c r="E2649">
        <v>130043722</v>
      </c>
      <c r="F2649" t="s">
        <v>7205</v>
      </c>
      <c r="G2649" t="s">
        <v>6607</v>
      </c>
      <c r="H2649" t="s">
        <v>8367</v>
      </c>
      <c r="I2649" t="s">
        <v>6408</v>
      </c>
    </row>
    <row r="2650" spans="1:9">
      <c r="A2650" t="s">
        <v>6602</v>
      </c>
      <c r="B2650" t="s">
        <v>7228</v>
      </c>
      <c r="C2650" t="s">
        <v>10742</v>
      </c>
      <c r="D2650">
        <v>40780520</v>
      </c>
      <c r="E2650">
        <v>750056335</v>
      </c>
      <c r="F2650" t="s">
        <v>7207</v>
      </c>
      <c r="G2650" t="s">
        <v>6599</v>
      </c>
      <c r="H2650" t="s">
        <v>6639</v>
      </c>
      <c r="I2650" t="s">
        <v>6408</v>
      </c>
    </row>
    <row r="2651" spans="1:9">
      <c r="A2651" t="s">
        <v>6602</v>
      </c>
      <c r="B2651" t="s">
        <v>7298</v>
      </c>
      <c r="C2651" t="s">
        <v>10743</v>
      </c>
      <c r="D2651">
        <v>130042526</v>
      </c>
      <c r="E2651">
        <v>310021399</v>
      </c>
      <c r="F2651" t="s">
        <v>7207</v>
      </c>
      <c r="G2651" t="s">
        <v>6599</v>
      </c>
      <c r="H2651" t="s">
        <v>6639</v>
      </c>
      <c r="I2651" t="s">
        <v>6408</v>
      </c>
    </row>
    <row r="2652" spans="1:9">
      <c r="A2652" t="s">
        <v>6602</v>
      </c>
      <c r="B2652" t="s">
        <v>7341</v>
      </c>
      <c r="C2652" t="s">
        <v>10744</v>
      </c>
      <c r="D2652">
        <v>130789357</v>
      </c>
      <c r="E2652">
        <v>130002843</v>
      </c>
      <c r="F2652" t="s">
        <v>7207</v>
      </c>
      <c r="G2652" t="s">
        <v>6670</v>
      </c>
      <c r="H2652" t="s">
        <v>6639</v>
      </c>
      <c r="I2652" t="s">
        <v>6408</v>
      </c>
    </row>
    <row r="2653" spans="1:9">
      <c r="A2653" t="s">
        <v>6602</v>
      </c>
      <c r="B2653" t="s">
        <v>7264</v>
      </c>
      <c r="C2653" t="s">
        <v>10745</v>
      </c>
      <c r="D2653">
        <v>60800166</v>
      </c>
      <c r="E2653">
        <v>60780608</v>
      </c>
      <c r="F2653" t="s">
        <v>7207</v>
      </c>
      <c r="G2653" t="s">
        <v>6627</v>
      </c>
      <c r="H2653" t="s">
        <v>6639</v>
      </c>
      <c r="I2653" t="s">
        <v>6408</v>
      </c>
    </row>
    <row r="2654" spans="1:9">
      <c r="A2654" t="s">
        <v>6602</v>
      </c>
      <c r="B2654" t="s">
        <v>7291</v>
      </c>
      <c r="C2654" t="s">
        <v>10746</v>
      </c>
      <c r="D2654">
        <v>130008238</v>
      </c>
      <c r="E2654">
        <v>130044118</v>
      </c>
      <c r="F2654" t="s">
        <v>7207</v>
      </c>
      <c r="G2654" t="s">
        <v>6627</v>
      </c>
      <c r="H2654" t="s">
        <v>6639</v>
      </c>
      <c r="I2654" t="s">
        <v>6408</v>
      </c>
    </row>
    <row r="2655" spans="1:9">
      <c r="A2655" t="s">
        <v>6602</v>
      </c>
      <c r="B2655" t="s">
        <v>7319</v>
      </c>
      <c r="C2655" t="s">
        <v>10747</v>
      </c>
      <c r="D2655">
        <v>130782675</v>
      </c>
      <c r="E2655">
        <v>130001233</v>
      </c>
      <c r="F2655" t="s">
        <v>7207</v>
      </c>
      <c r="G2655" t="s">
        <v>6715</v>
      </c>
      <c r="H2655" t="s">
        <v>6639</v>
      </c>
      <c r="I2655" t="s">
        <v>6408</v>
      </c>
    </row>
    <row r="2656" spans="1:9">
      <c r="A2656" t="s">
        <v>6602</v>
      </c>
      <c r="B2656" t="s">
        <v>7328</v>
      </c>
      <c r="C2656" t="s">
        <v>10748</v>
      </c>
      <c r="D2656">
        <v>130784903</v>
      </c>
      <c r="E2656">
        <v>130002041</v>
      </c>
      <c r="F2656" t="s">
        <v>7207</v>
      </c>
      <c r="G2656" t="s">
        <v>6648</v>
      </c>
      <c r="H2656" t="s">
        <v>6639</v>
      </c>
      <c r="I2656" t="s">
        <v>6408</v>
      </c>
    </row>
    <row r="2657" spans="1:9">
      <c r="A2657" t="s">
        <v>6602</v>
      </c>
      <c r="B2657" t="s">
        <v>7317</v>
      </c>
      <c r="C2657" t="s">
        <v>10749</v>
      </c>
      <c r="D2657">
        <v>130782451</v>
      </c>
      <c r="E2657">
        <v>130001118</v>
      </c>
      <c r="F2657" t="s">
        <v>7207</v>
      </c>
      <c r="G2657" t="s">
        <v>6627</v>
      </c>
      <c r="H2657" t="s">
        <v>6639</v>
      </c>
      <c r="I2657" t="s">
        <v>6408</v>
      </c>
    </row>
    <row r="2658" spans="1:9">
      <c r="A2658" t="s">
        <v>6602</v>
      </c>
      <c r="B2658" t="s">
        <v>8163</v>
      </c>
      <c r="C2658" t="s">
        <v>10750</v>
      </c>
      <c r="D2658">
        <v>830019600</v>
      </c>
      <c r="E2658">
        <v>830000063</v>
      </c>
      <c r="F2658" t="s">
        <v>7207</v>
      </c>
      <c r="G2658" t="s">
        <v>6599</v>
      </c>
      <c r="H2658" t="s">
        <v>6639</v>
      </c>
      <c r="I2658" t="s">
        <v>6408</v>
      </c>
    </row>
    <row r="2659" spans="1:9">
      <c r="A2659" t="s">
        <v>6602</v>
      </c>
      <c r="B2659" t="s">
        <v>8174</v>
      </c>
      <c r="C2659" t="s">
        <v>10751</v>
      </c>
      <c r="D2659">
        <v>830100855</v>
      </c>
      <c r="E2659">
        <v>830000493</v>
      </c>
      <c r="F2659" t="s">
        <v>7207</v>
      </c>
      <c r="G2659" t="s">
        <v>6646</v>
      </c>
      <c r="H2659" t="s">
        <v>6639</v>
      </c>
      <c r="I2659" t="s">
        <v>6408</v>
      </c>
    </row>
    <row r="2660" spans="1:9">
      <c r="A2660" t="s">
        <v>6602</v>
      </c>
      <c r="B2660" t="s">
        <v>7333</v>
      </c>
      <c r="C2660" t="s">
        <v>10752</v>
      </c>
      <c r="D2660">
        <v>130785983</v>
      </c>
      <c r="E2660">
        <v>130002306</v>
      </c>
      <c r="F2660" t="s">
        <v>7207</v>
      </c>
      <c r="G2660" t="s">
        <v>6599</v>
      </c>
      <c r="H2660" t="s">
        <v>6639</v>
      </c>
      <c r="I2660" t="s">
        <v>6408</v>
      </c>
    </row>
    <row r="2661" spans="1:9">
      <c r="A2661" t="s">
        <v>6602</v>
      </c>
      <c r="B2661" t="s">
        <v>7261</v>
      </c>
      <c r="C2661" t="s">
        <v>10753</v>
      </c>
      <c r="D2661">
        <v>60790862</v>
      </c>
      <c r="E2661">
        <v>60001997</v>
      </c>
      <c r="F2661" t="s">
        <v>7207</v>
      </c>
      <c r="G2661" t="s">
        <v>6714</v>
      </c>
      <c r="H2661" t="s">
        <v>6639</v>
      </c>
      <c r="I2661" t="s">
        <v>6408</v>
      </c>
    </row>
    <row r="2662" spans="1:9">
      <c r="A2662" t="s">
        <v>6602</v>
      </c>
      <c r="B2662" t="s">
        <v>8156</v>
      </c>
      <c r="C2662" t="s">
        <v>10754</v>
      </c>
      <c r="D2662">
        <v>830000303</v>
      </c>
      <c r="E2662">
        <v>830100541</v>
      </c>
      <c r="F2662" t="s">
        <v>7205</v>
      </c>
      <c r="G2662" t="s">
        <v>6760</v>
      </c>
      <c r="H2662" t="s">
        <v>8367</v>
      </c>
      <c r="I2662" t="s">
        <v>6408</v>
      </c>
    </row>
    <row r="2663" spans="1:9">
      <c r="A2663" t="s">
        <v>6602</v>
      </c>
      <c r="B2663" t="s">
        <v>7340</v>
      </c>
      <c r="C2663" t="s">
        <v>10755</v>
      </c>
      <c r="D2663">
        <v>130787369</v>
      </c>
      <c r="E2663">
        <v>130002777</v>
      </c>
      <c r="F2663" t="s">
        <v>7207</v>
      </c>
      <c r="G2663" t="s">
        <v>6599</v>
      </c>
      <c r="H2663" t="s">
        <v>6639</v>
      </c>
      <c r="I2663" t="s">
        <v>6408</v>
      </c>
    </row>
    <row r="2664" spans="1:9">
      <c r="A2664" t="s">
        <v>6602</v>
      </c>
      <c r="B2664" t="s">
        <v>5669</v>
      </c>
      <c r="C2664" t="s">
        <v>10756</v>
      </c>
      <c r="D2664">
        <v>830100814</v>
      </c>
      <c r="E2664">
        <v>920030269</v>
      </c>
      <c r="F2664" t="s">
        <v>7207</v>
      </c>
      <c r="G2664" t="s">
        <v>6627</v>
      </c>
      <c r="H2664" t="s">
        <v>6639</v>
      </c>
      <c r="I2664" t="s">
        <v>6408</v>
      </c>
    </row>
    <row r="2665" spans="1:9">
      <c r="A2665" t="s">
        <v>6602</v>
      </c>
      <c r="B2665" t="s">
        <v>7288</v>
      </c>
      <c r="C2665" t="s">
        <v>10757</v>
      </c>
      <c r="D2665">
        <v>130001647</v>
      </c>
      <c r="E2665">
        <v>130784127</v>
      </c>
      <c r="F2665" t="s">
        <v>9346</v>
      </c>
      <c r="G2665" t="s">
        <v>6682</v>
      </c>
      <c r="H2665" t="s">
        <v>8370</v>
      </c>
      <c r="I2665" t="s">
        <v>6408</v>
      </c>
    </row>
    <row r="2666" spans="1:9">
      <c r="A2666" t="s">
        <v>6602</v>
      </c>
      <c r="B2666" t="s">
        <v>7245</v>
      </c>
      <c r="C2666" t="s">
        <v>10758</v>
      </c>
      <c r="D2666">
        <v>60023694</v>
      </c>
      <c r="E2666">
        <v>60023686</v>
      </c>
      <c r="F2666" t="s">
        <v>7207</v>
      </c>
      <c r="G2666" t="s">
        <v>6599</v>
      </c>
      <c r="H2666" t="s">
        <v>6639</v>
      </c>
      <c r="I2666" t="s">
        <v>6408</v>
      </c>
    </row>
    <row r="2667" spans="1:9">
      <c r="A2667" t="s">
        <v>6602</v>
      </c>
      <c r="B2667" t="s">
        <v>7257</v>
      </c>
      <c r="C2667" t="s">
        <v>10759</v>
      </c>
      <c r="D2667">
        <v>60781200</v>
      </c>
      <c r="E2667">
        <v>60000635</v>
      </c>
      <c r="F2667" t="s">
        <v>7207</v>
      </c>
      <c r="G2667" t="s">
        <v>6648</v>
      </c>
      <c r="H2667" t="s">
        <v>6639</v>
      </c>
      <c r="I2667" t="s">
        <v>6408</v>
      </c>
    </row>
    <row r="2668" spans="1:9">
      <c r="A2668" t="s">
        <v>6602</v>
      </c>
      <c r="B2668" t="s">
        <v>3366</v>
      </c>
      <c r="C2668" t="s">
        <v>10760</v>
      </c>
      <c r="D2668">
        <v>830200515</v>
      </c>
      <c r="E2668">
        <v>830001012</v>
      </c>
      <c r="F2668" t="s">
        <v>7207</v>
      </c>
      <c r="G2668" t="s">
        <v>6627</v>
      </c>
      <c r="H2668" t="s">
        <v>6639</v>
      </c>
      <c r="I2668" t="s">
        <v>6408</v>
      </c>
    </row>
    <row r="2669" spans="1:9">
      <c r="A2669" t="s">
        <v>6602</v>
      </c>
      <c r="B2669" t="s">
        <v>6215</v>
      </c>
      <c r="C2669" t="s">
        <v>10761</v>
      </c>
      <c r="D2669">
        <v>60798881</v>
      </c>
      <c r="E2669">
        <v>60798873</v>
      </c>
      <c r="F2669" t="s">
        <v>7207</v>
      </c>
      <c r="G2669" t="s">
        <v>6627</v>
      </c>
      <c r="H2669" t="s">
        <v>6639</v>
      </c>
      <c r="I2669" t="s">
        <v>6408</v>
      </c>
    </row>
    <row r="2670" spans="1:9">
      <c r="A2670" t="s">
        <v>6602</v>
      </c>
      <c r="B2670" t="s">
        <v>3401</v>
      </c>
      <c r="C2670" t="s">
        <v>10762</v>
      </c>
      <c r="D2670">
        <v>60780715</v>
      </c>
      <c r="E2670">
        <v>60000361</v>
      </c>
      <c r="F2670" t="s">
        <v>7207</v>
      </c>
      <c r="G2670" t="s">
        <v>6648</v>
      </c>
      <c r="H2670" t="s">
        <v>6639</v>
      </c>
      <c r="I2670" t="s">
        <v>6408</v>
      </c>
    </row>
    <row r="2671" spans="1:9">
      <c r="A2671" t="s">
        <v>6602</v>
      </c>
      <c r="B2671" t="s">
        <v>7256</v>
      </c>
      <c r="C2671" t="s">
        <v>10763</v>
      </c>
      <c r="D2671">
        <v>60780996</v>
      </c>
      <c r="E2671">
        <v>630786754</v>
      </c>
      <c r="F2671" t="s">
        <v>7205</v>
      </c>
      <c r="G2671" t="s">
        <v>6627</v>
      </c>
      <c r="H2671" t="s">
        <v>8367</v>
      </c>
      <c r="I2671" t="s">
        <v>6408</v>
      </c>
    </row>
    <row r="2672" spans="1:9">
      <c r="A2672" t="s">
        <v>6602</v>
      </c>
      <c r="B2672" t="s">
        <v>7342</v>
      </c>
      <c r="C2672" t="s">
        <v>10764</v>
      </c>
      <c r="D2672">
        <v>130798002</v>
      </c>
      <c r="E2672">
        <v>130004807</v>
      </c>
      <c r="F2672" t="s">
        <v>7207</v>
      </c>
      <c r="G2672" t="s">
        <v>6714</v>
      </c>
      <c r="H2672" t="s">
        <v>6639</v>
      </c>
      <c r="I2672" t="s">
        <v>6408</v>
      </c>
    </row>
    <row r="2673" spans="1:9">
      <c r="A2673" t="s">
        <v>6602</v>
      </c>
      <c r="B2673" t="s">
        <v>7324</v>
      </c>
      <c r="C2673" t="s">
        <v>10765</v>
      </c>
      <c r="D2673">
        <v>130784291</v>
      </c>
      <c r="E2673">
        <v>130001696</v>
      </c>
      <c r="F2673" t="s">
        <v>7207</v>
      </c>
      <c r="G2673" t="s">
        <v>6599</v>
      </c>
      <c r="H2673" t="s">
        <v>6639</v>
      </c>
      <c r="I2673" t="s">
        <v>6408</v>
      </c>
    </row>
    <row r="2674" spans="1:9">
      <c r="A2674" t="s">
        <v>6602</v>
      </c>
      <c r="B2674" t="s">
        <v>7308</v>
      </c>
      <c r="C2674" t="s">
        <v>10766</v>
      </c>
      <c r="D2674">
        <v>130781594</v>
      </c>
      <c r="E2674">
        <v>130010648</v>
      </c>
      <c r="F2674" t="s">
        <v>7207</v>
      </c>
      <c r="G2674" t="s">
        <v>6599</v>
      </c>
      <c r="H2674" t="s">
        <v>6639</v>
      </c>
      <c r="I2674" t="s">
        <v>6408</v>
      </c>
    </row>
    <row r="2675" spans="1:9">
      <c r="A2675" t="s">
        <v>6602</v>
      </c>
      <c r="B2675" t="s">
        <v>7244</v>
      </c>
      <c r="C2675" t="s">
        <v>10767</v>
      </c>
      <c r="D2675">
        <v>60021417</v>
      </c>
      <c r="E2675">
        <v>60000221</v>
      </c>
      <c r="F2675" t="s">
        <v>7207</v>
      </c>
      <c r="G2675" t="s">
        <v>6715</v>
      </c>
      <c r="H2675" t="s">
        <v>6639</v>
      </c>
      <c r="I2675" t="s">
        <v>6408</v>
      </c>
    </row>
    <row r="2676" spans="1:9">
      <c r="A2676" t="s">
        <v>6602</v>
      </c>
      <c r="B2676" t="s">
        <v>7330</v>
      </c>
      <c r="C2676" t="s">
        <v>10768</v>
      </c>
      <c r="D2676">
        <v>130785462</v>
      </c>
      <c r="E2676">
        <v>130002207</v>
      </c>
      <c r="F2676" t="s">
        <v>7207</v>
      </c>
      <c r="G2676" t="s">
        <v>6627</v>
      </c>
      <c r="H2676" t="s">
        <v>6639</v>
      </c>
      <c r="I2676" t="s">
        <v>6408</v>
      </c>
    </row>
    <row r="2677" spans="1:9">
      <c r="A2677" t="s">
        <v>6602</v>
      </c>
      <c r="B2677" t="s">
        <v>10769</v>
      </c>
      <c r="C2677">
        <v>920040862</v>
      </c>
      <c r="D2677">
        <v>60792926</v>
      </c>
      <c r="E2677">
        <v>920040862</v>
      </c>
      <c r="F2677" t="s">
        <v>7207</v>
      </c>
      <c r="G2677" t="s">
        <v>6599</v>
      </c>
      <c r="H2677" t="s">
        <v>6639</v>
      </c>
      <c r="I2677" t="s">
        <v>6408</v>
      </c>
    </row>
    <row r="2678" spans="1:9">
      <c r="A2678" t="s">
        <v>6602</v>
      </c>
      <c r="B2678" t="s">
        <v>8240</v>
      </c>
      <c r="C2678" t="s">
        <v>10771</v>
      </c>
      <c r="D2678" t="s">
        <v>6598</v>
      </c>
      <c r="E2678">
        <v>920033503</v>
      </c>
      <c r="F2678" t="s">
        <v>7207</v>
      </c>
      <c r="G2678" t="s">
        <v>6599</v>
      </c>
      <c r="H2678" t="s">
        <v>6639</v>
      </c>
      <c r="I2678" t="s">
        <v>6408</v>
      </c>
    </row>
    <row r="2679" spans="1:9">
      <c r="A2679" t="s">
        <v>6602</v>
      </c>
      <c r="B2679" t="s">
        <v>7227</v>
      </c>
      <c r="C2679" t="s">
        <v>10772</v>
      </c>
      <c r="D2679">
        <v>40780488</v>
      </c>
      <c r="E2679">
        <v>40000200</v>
      </c>
      <c r="F2679" t="s">
        <v>7207</v>
      </c>
      <c r="G2679" t="s">
        <v>6599</v>
      </c>
      <c r="H2679" t="s">
        <v>6639</v>
      </c>
      <c r="I2679" t="s">
        <v>6408</v>
      </c>
    </row>
    <row r="2680" spans="1:9">
      <c r="A2680" t="s">
        <v>6602</v>
      </c>
      <c r="B2680" t="s">
        <v>7258</v>
      </c>
      <c r="C2680" t="s">
        <v>10773</v>
      </c>
      <c r="D2680">
        <v>60781374</v>
      </c>
      <c r="E2680">
        <v>60000718</v>
      </c>
      <c r="F2680" t="s">
        <v>7207</v>
      </c>
      <c r="G2680" t="s">
        <v>6599</v>
      </c>
      <c r="H2680" t="s">
        <v>6639</v>
      </c>
      <c r="I2680" t="s">
        <v>6408</v>
      </c>
    </row>
    <row r="2681" spans="1:9">
      <c r="A2681" t="s">
        <v>6602</v>
      </c>
      <c r="B2681" t="s">
        <v>7315</v>
      </c>
      <c r="C2681" t="s">
        <v>10774</v>
      </c>
      <c r="D2681">
        <v>130782303</v>
      </c>
      <c r="E2681">
        <v>750056335</v>
      </c>
      <c r="F2681" t="s">
        <v>7207</v>
      </c>
      <c r="G2681" t="s">
        <v>6599</v>
      </c>
      <c r="H2681" t="s">
        <v>6639</v>
      </c>
      <c r="I2681" t="s">
        <v>6408</v>
      </c>
    </row>
    <row r="2682" spans="1:9">
      <c r="A2682" t="s">
        <v>6602</v>
      </c>
      <c r="B2682" t="s">
        <v>8167</v>
      </c>
      <c r="C2682" t="s">
        <v>10775</v>
      </c>
      <c r="D2682">
        <v>830100392</v>
      </c>
      <c r="E2682">
        <v>830000154</v>
      </c>
      <c r="F2682" t="s">
        <v>7207</v>
      </c>
      <c r="G2682" t="s">
        <v>6715</v>
      </c>
      <c r="H2682" t="s">
        <v>6639</v>
      </c>
      <c r="I2682" t="s">
        <v>6408</v>
      </c>
    </row>
    <row r="2683" spans="1:9">
      <c r="A2683" t="s">
        <v>6602</v>
      </c>
      <c r="B2683" t="s">
        <v>544</v>
      </c>
      <c r="C2683" t="s">
        <v>10776</v>
      </c>
      <c r="D2683">
        <v>60780491</v>
      </c>
      <c r="E2683">
        <v>60790797</v>
      </c>
      <c r="F2683" t="s">
        <v>7205</v>
      </c>
      <c r="G2683" t="s">
        <v>6715</v>
      </c>
      <c r="H2683" t="s">
        <v>8367</v>
      </c>
      <c r="I2683" t="s">
        <v>6408</v>
      </c>
    </row>
    <row r="2684" spans="1:9">
      <c r="A2684" t="s">
        <v>6602</v>
      </c>
      <c r="B2684" t="s">
        <v>8170</v>
      </c>
      <c r="C2684" t="s">
        <v>10777</v>
      </c>
      <c r="D2684">
        <v>830100632</v>
      </c>
      <c r="E2684">
        <v>250002284</v>
      </c>
      <c r="F2684" t="s">
        <v>7205</v>
      </c>
      <c r="G2684" t="s">
        <v>6599</v>
      </c>
      <c r="H2684" t="s">
        <v>8367</v>
      </c>
      <c r="I2684" t="s">
        <v>6408</v>
      </c>
    </row>
    <row r="2685" spans="1:9">
      <c r="A2685" t="s">
        <v>6602</v>
      </c>
      <c r="B2685" t="s">
        <v>7919</v>
      </c>
      <c r="C2685" t="s">
        <v>10778</v>
      </c>
      <c r="D2685">
        <v>830100459</v>
      </c>
      <c r="E2685">
        <v>830000212</v>
      </c>
      <c r="F2685" t="s">
        <v>7207</v>
      </c>
      <c r="G2685" t="s">
        <v>6715</v>
      </c>
      <c r="H2685" t="s">
        <v>6639</v>
      </c>
      <c r="I2685" t="s">
        <v>6408</v>
      </c>
    </row>
    <row r="2686" spans="1:9">
      <c r="A2686" t="s">
        <v>6602</v>
      </c>
      <c r="B2686" t="s">
        <v>7325</v>
      </c>
      <c r="C2686" t="s">
        <v>10779</v>
      </c>
      <c r="D2686">
        <v>130784598</v>
      </c>
      <c r="E2686">
        <v>130001852</v>
      </c>
      <c r="F2686" t="s">
        <v>7207</v>
      </c>
      <c r="G2686" t="s">
        <v>6627</v>
      </c>
      <c r="H2686" t="s">
        <v>6639</v>
      </c>
      <c r="I2686" t="s">
        <v>6408</v>
      </c>
    </row>
    <row r="2687" spans="1:9">
      <c r="A2687" t="s">
        <v>6602</v>
      </c>
      <c r="B2687" t="s">
        <v>8172</v>
      </c>
      <c r="C2687" t="s">
        <v>10780</v>
      </c>
      <c r="D2687">
        <v>830100756</v>
      </c>
      <c r="E2687">
        <v>920030269</v>
      </c>
      <c r="F2687" t="s">
        <v>7207</v>
      </c>
      <c r="G2687" t="s">
        <v>6627</v>
      </c>
      <c r="H2687" t="s">
        <v>6639</v>
      </c>
      <c r="I2687" t="s">
        <v>6408</v>
      </c>
    </row>
    <row r="2688" spans="1:9">
      <c r="A2688" t="s">
        <v>6602</v>
      </c>
      <c r="B2688" t="s">
        <v>5613</v>
      </c>
      <c r="C2688" t="s">
        <v>10781</v>
      </c>
      <c r="D2688">
        <v>130789159</v>
      </c>
      <c r="E2688">
        <v>920030269</v>
      </c>
      <c r="F2688" t="s">
        <v>7207</v>
      </c>
      <c r="G2688" t="s">
        <v>6627</v>
      </c>
      <c r="H2688" t="s">
        <v>6639</v>
      </c>
      <c r="I2688" t="s">
        <v>6408</v>
      </c>
    </row>
    <row r="2689" spans="1:9">
      <c r="A2689" t="s">
        <v>6602</v>
      </c>
      <c r="B2689" t="s">
        <v>8165</v>
      </c>
      <c r="C2689" t="s">
        <v>10782</v>
      </c>
      <c r="D2689">
        <v>830100319</v>
      </c>
      <c r="E2689">
        <v>830020855</v>
      </c>
      <c r="F2689" t="s">
        <v>7207</v>
      </c>
      <c r="G2689" t="s">
        <v>6715</v>
      </c>
      <c r="H2689" t="s">
        <v>6639</v>
      </c>
      <c r="I2689" t="s">
        <v>6408</v>
      </c>
    </row>
    <row r="2690" spans="1:9">
      <c r="A2690" t="s">
        <v>6602</v>
      </c>
      <c r="B2690" t="s">
        <v>8164</v>
      </c>
      <c r="C2690" t="s">
        <v>10783</v>
      </c>
      <c r="D2690">
        <v>830100087</v>
      </c>
      <c r="E2690">
        <v>920030269</v>
      </c>
      <c r="F2690" t="s">
        <v>7207</v>
      </c>
      <c r="G2690" t="s">
        <v>6627</v>
      </c>
      <c r="H2690" t="s">
        <v>6639</v>
      </c>
      <c r="I2690" t="s">
        <v>6408</v>
      </c>
    </row>
    <row r="2691" spans="1:9">
      <c r="A2691" t="s">
        <v>6602</v>
      </c>
      <c r="B2691" t="s">
        <v>7242</v>
      </c>
      <c r="C2691" t="s">
        <v>10784</v>
      </c>
      <c r="D2691">
        <v>60019213</v>
      </c>
      <c r="E2691">
        <v>60005188</v>
      </c>
      <c r="F2691" t="s">
        <v>7207</v>
      </c>
      <c r="G2691" t="s">
        <v>6599</v>
      </c>
      <c r="H2691" t="s">
        <v>6639</v>
      </c>
      <c r="I2691" t="s">
        <v>6408</v>
      </c>
    </row>
    <row r="2692" spans="1:9">
      <c r="A2692" t="s">
        <v>6602</v>
      </c>
      <c r="B2692" t="s">
        <v>5402</v>
      </c>
      <c r="C2692" t="s">
        <v>10785</v>
      </c>
      <c r="D2692">
        <v>130784911</v>
      </c>
      <c r="E2692">
        <v>920030855</v>
      </c>
      <c r="F2692" t="s">
        <v>7207</v>
      </c>
      <c r="G2692" t="s">
        <v>6627</v>
      </c>
      <c r="H2692" t="s">
        <v>6639</v>
      </c>
      <c r="I2692" t="s">
        <v>6408</v>
      </c>
    </row>
    <row r="2693" spans="1:9">
      <c r="A2693" t="s">
        <v>6602</v>
      </c>
      <c r="B2693" t="s">
        <v>8185</v>
      </c>
      <c r="C2693" t="s">
        <v>10786</v>
      </c>
      <c r="D2693">
        <v>840013445</v>
      </c>
      <c r="E2693">
        <v>840014658</v>
      </c>
      <c r="F2693" t="s">
        <v>7207</v>
      </c>
      <c r="G2693" t="s">
        <v>6715</v>
      </c>
      <c r="H2693" t="s">
        <v>6639</v>
      </c>
      <c r="I2693" t="s">
        <v>6408</v>
      </c>
    </row>
    <row r="2694" spans="1:9">
      <c r="A2694" t="s">
        <v>6602</v>
      </c>
      <c r="B2694" t="s">
        <v>7249</v>
      </c>
      <c r="C2694" t="s">
        <v>10787</v>
      </c>
      <c r="D2694">
        <v>60780459</v>
      </c>
      <c r="E2694">
        <v>10783009</v>
      </c>
      <c r="F2694" t="s">
        <v>7205</v>
      </c>
      <c r="G2694" t="s">
        <v>6599</v>
      </c>
      <c r="H2694" t="s">
        <v>8367</v>
      </c>
      <c r="I2694" t="s">
        <v>6408</v>
      </c>
    </row>
    <row r="2695" spans="1:9">
      <c r="A2695" t="s">
        <v>6602</v>
      </c>
      <c r="B2695" t="s">
        <v>7292</v>
      </c>
      <c r="C2695" t="s">
        <v>10788</v>
      </c>
      <c r="D2695" t="s">
        <v>6598</v>
      </c>
      <c r="E2695">
        <v>130016058</v>
      </c>
      <c r="F2695" t="s">
        <v>7207</v>
      </c>
      <c r="G2695" t="s">
        <v>6714</v>
      </c>
      <c r="H2695" t="s">
        <v>6639</v>
      </c>
      <c r="I2695" t="s">
        <v>6408</v>
      </c>
    </row>
    <row r="2696" spans="1:9">
      <c r="A2696" t="s">
        <v>6602</v>
      </c>
      <c r="B2696" t="s">
        <v>3437</v>
      </c>
      <c r="C2696" t="s">
        <v>10789</v>
      </c>
      <c r="D2696">
        <v>60021094</v>
      </c>
      <c r="E2696">
        <v>60024619</v>
      </c>
      <c r="F2696" t="s">
        <v>7207</v>
      </c>
      <c r="G2696" t="s">
        <v>6670</v>
      </c>
      <c r="H2696" t="s">
        <v>6639</v>
      </c>
      <c r="I2696" t="s">
        <v>6408</v>
      </c>
    </row>
    <row r="2697" spans="1:9">
      <c r="A2697" t="s">
        <v>6602</v>
      </c>
      <c r="B2697" t="s">
        <v>7254</v>
      </c>
      <c r="C2697" t="s">
        <v>10790</v>
      </c>
      <c r="D2697">
        <v>60780749</v>
      </c>
      <c r="E2697">
        <v>60000395</v>
      </c>
      <c r="F2697" t="s">
        <v>7207</v>
      </c>
      <c r="G2697" t="s">
        <v>6670</v>
      </c>
      <c r="H2697" t="s">
        <v>6639</v>
      </c>
      <c r="I2697" t="s">
        <v>6408</v>
      </c>
    </row>
    <row r="2698" spans="1:9">
      <c r="A2698" t="s">
        <v>6602</v>
      </c>
      <c r="B2698" t="s">
        <v>7259</v>
      </c>
      <c r="C2698" t="s">
        <v>10791</v>
      </c>
      <c r="D2698">
        <v>60781929</v>
      </c>
      <c r="E2698">
        <v>60000858</v>
      </c>
      <c r="F2698" t="s">
        <v>7207</v>
      </c>
      <c r="G2698" t="s">
        <v>6670</v>
      </c>
      <c r="H2698" t="s">
        <v>6639</v>
      </c>
      <c r="I2698" t="s">
        <v>6408</v>
      </c>
    </row>
    <row r="2699" spans="1:9">
      <c r="A2699" t="s">
        <v>6602</v>
      </c>
      <c r="B2699" t="s">
        <v>7233</v>
      </c>
      <c r="C2699" t="s">
        <v>10792</v>
      </c>
      <c r="D2699">
        <v>50000488</v>
      </c>
      <c r="E2699">
        <v>50000678</v>
      </c>
      <c r="F2699" t="s">
        <v>7207</v>
      </c>
      <c r="G2699" t="s">
        <v>6599</v>
      </c>
      <c r="H2699" t="s">
        <v>6639</v>
      </c>
      <c r="I2699" t="s">
        <v>6408</v>
      </c>
    </row>
    <row r="2700" spans="1:9">
      <c r="A2700" t="s">
        <v>6602</v>
      </c>
      <c r="B2700" t="s">
        <v>7316</v>
      </c>
      <c r="C2700" t="s">
        <v>10793</v>
      </c>
      <c r="D2700">
        <v>130782444</v>
      </c>
      <c r="E2700">
        <v>130001100</v>
      </c>
      <c r="F2700" t="s">
        <v>7207</v>
      </c>
      <c r="G2700" t="s">
        <v>6599</v>
      </c>
      <c r="H2700" t="s">
        <v>6639</v>
      </c>
      <c r="I2700" t="s">
        <v>6408</v>
      </c>
    </row>
    <row r="2701" spans="1:9">
      <c r="A2701" t="s">
        <v>6602</v>
      </c>
      <c r="B2701" t="s">
        <v>7302</v>
      </c>
      <c r="C2701" t="s">
        <v>10794</v>
      </c>
      <c r="D2701">
        <v>130046097</v>
      </c>
      <c r="E2701">
        <v>130000557</v>
      </c>
      <c r="F2701" t="s">
        <v>7207</v>
      </c>
      <c r="G2701" t="s">
        <v>6627</v>
      </c>
      <c r="H2701" t="s">
        <v>6639</v>
      </c>
      <c r="I2701" t="s">
        <v>6408</v>
      </c>
    </row>
    <row r="2702" spans="1:9">
      <c r="A2702" t="s">
        <v>6602</v>
      </c>
      <c r="B2702" t="s">
        <v>7306</v>
      </c>
      <c r="C2702" t="s">
        <v>10795</v>
      </c>
      <c r="D2702">
        <v>130781438</v>
      </c>
      <c r="E2702">
        <v>130000557</v>
      </c>
      <c r="F2702" t="s">
        <v>7207</v>
      </c>
      <c r="G2702" t="s">
        <v>6627</v>
      </c>
      <c r="H2702" t="s">
        <v>6639</v>
      </c>
      <c r="I2702" t="s">
        <v>6408</v>
      </c>
    </row>
    <row r="2703" spans="1:9">
      <c r="A2703" t="s">
        <v>6602</v>
      </c>
      <c r="B2703" t="s">
        <v>7241</v>
      </c>
      <c r="C2703" t="s">
        <v>10796</v>
      </c>
      <c r="D2703">
        <v>60006558</v>
      </c>
      <c r="E2703">
        <v>60798865</v>
      </c>
      <c r="F2703" t="s">
        <v>7205</v>
      </c>
      <c r="G2703" t="s">
        <v>6599</v>
      </c>
      <c r="H2703" t="s">
        <v>8369</v>
      </c>
      <c r="I2703" t="s">
        <v>6408</v>
      </c>
    </row>
    <row r="2704" spans="1:9">
      <c r="A2704" t="s">
        <v>6602</v>
      </c>
      <c r="B2704" t="s">
        <v>4994</v>
      </c>
      <c r="C2704" t="s">
        <v>10797</v>
      </c>
      <c r="D2704">
        <v>60780756</v>
      </c>
      <c r="E2704">
        <v>60000403</v>
      </c>
      <c r="F2704" t="s">
        <v>7207</v>
      </c>
      <c r="G2704" t="s">
        <v>6658</v>
      </c>
      <c r="H2704" t="s">
        <v>6639</v>
      </c>
      <c r="I2704" t="s">
        <v>6408</v>
      </c>
    </row>
    <row r="2705" spans="1:9">
      <c r="A2705" t="s">
        <v>6602</v>
      </c>
      <c r="B2705" t="s">
        <v>7252</v>
      </c>
      <c r="C2705" t="s">
        <v>10798</v>
      </c>
      <c r="D2705">
        <v>60780558</v>
      </c>
      <c r="E2705">
        <v>750720575</v>
      </c>
      <c r="F2705" t="s">
        <v>7205</v>
      </c>
      <c r="G2705" t="s">
        <v>6627</v>
      </c>
      <c r="H2705" t="s">
        <v>8367</v>
      </c>
      <c r="I2705" t="s">
        <v>6408</v>
      </c>
    </row>
    <row r="2706" spans="1:9">
      <c r="A2706" t="s">
        <v>6602</v>
      </c>
      <c r="B2706" t="s">
        <v>7304</v>
      </c>
      <c r="C2706" t="s">
        <v>10799</v>
      </c>
      <c r="D2706">
        <v>130781255</v>
      </c>
      <c r="E2706">
        <v>220020739</v>
      </c>
      <c r="F2706" t="s">
        <v>7205</v>
      </c>
      <c r="G2706" t="s">
        <v>6599</v>
      </c>
      <c r="H2706" t="s">
        <v>8367</v>
      </c>
      <c r="I2706" t="s">
        <v>6408</v>
      </c>
    </row>
    <row r="2707" spans="1:9">
      <c r="A2707" t="s">
        <v>6602</v>
      </c>
      <c r="B2707" t="s">
        <v>8183</v>
      </c>
      <c r="C2707" t="s">
        <v>10800</v>
      </c>
      <c r="D2707">
        <v>840011340</v>
      </c>
      <c r="E2707">
        <v>840003164</v>
      </c>
      <c r="F2707" t="s">
        <v>7205</v>
      </c>
      <c r="G2707" t="s">
        <v>6670</v>
      </c>
      <c r="H2707" t="s">
        <v>8369</v>
      </c>
      <c r="I2707" t="s">
        <v>6408</v>
      </c>
    </row>
    <row r="2708" spans="1:9">
      <c r="A2708" t="s">
        <v>6602</v>
      </c>
      <c r="B2708" t="s">
        <v>7334</v>
      </c>
      <c r="C2708" t="s">
        <v>10801</v>
      </c>
      <c r="D2708">
        <v>130786015</v>
      </c>
      <c r="E2708">
        <v>130002322</v>
      </c>
      <c r="F2708" t="s">
        <v>7207</v>
      </c>
      <c r="G2708" t="s">
        <v>6670</v>
      </c>
      <c r="H2708" t="s">
        <v>6639</v>
      </c>
      <c r="I2708" t="s">
        <v>6408</v>
      </c>
    </row>
    <row r="2709" spans="1:9">
      <c r="A2709" t="s">
        <v>6602</v>
      </c>
      <c r="B2709" t="s">
        <v>7299</v>
      </c>
      <c r="C2709" t="s">
        <v>10802</v>
      </c>
      <c r="D2709">
        <v>130043508</v>
      </c>
      <c r="E2709">
        <v>250002284</v>
      </c>
      <c r="F2709" t="s">
        <v>7205</v>
      </c>
      <c r="G2709" t="s">
        <v>6670</v>
      </c>
      <c r="H2709" t="s">
        <v>8367</v>
      </c>
      <c r="I2709" t="s">
        <v>6408</v>
      </c>
    </row>
    <row r="2710" spans="1:9">
      <c r="A2710" t="s">
        <v>6602</v>
      </c>
      <c r="B2710" t="s">
        <v>7336</v>
      </c>
      <c r="C2710" t="s">
        <v>10803</v>
      </c>
      <c r="D2710">
        <v>130786296</v>
      </c>
      <c r="E2710">
        <v>130002421</v>
      </c>
      <c r="F2710" t="s">
        <v>7207</v>
      </c>
      <c r="G2710" t="s">
        <v>6599</v>
      </c>
      <c r="H2710" t="s">
        <v>6639</v>
      </c>
      <c r="I2710" t="s">
        <v>6408</v>
      </c>
    </row>
    <row r="2711" spans="1:9">
      <c r="A2711" t="s">
        <v>6602</v>
      </c>
      <c r="B2711" t="s">
        <v>4788</v>
      </c>
      <c r="C2711" t="s">
        <v>10804</v>
      </c>
      <c r="D2711">
        <v>60780442</v>
      </c>
      <c r="E2711">
        <v>60000213</v>
      </c>
      <c r="F2711" t="s">
        <v>7207</v>
      </c>
      <c r="G2711" t="s">
        <v>6715</v>
      </c>
      <c r="H2711" t="s">
        <v>6639</v>
      </c>
      <c r="I2711" t="s">
        <v>6408</v>
      </c>
    </row>
    <row r="2712" spans="1:9">
      <c r="A2712" t="s">
        <v>6602</v>
      </c>
      <c r="B2712" t="s">
        <v>158</v>
      </c>
      <c r="C2712" t="s">
        <v>7172</v>
      </c>
      <c r="D2712" t="s">
        <v>6598</v>
      </c>
      <c r="E2712">
        <v>60790540</v>
      </c>
      <c r="F2712" t="s">
        <v>7205</v>
      </c>
      <c r="G2712" t="s">
        <v>6599</v>
      </c>
      <c r="H2712" t="s">
        <v>8367</v>
      </c>
      <c r="I2712" t="s">
        <v>6408</v>
      </c>
    </row>
    <row r="2713" spans="1:9">
      <c r="A2713" t="s">
        <v>6602</v>
      </c>
      <c r="B2713" t="s">
        <v>8187</v>
      </c>
      <c r="C2713" t="s">
        <v>10805</v>
      </c>
      <c r="D2713">
        <v>840014849</v>
      </c>
      <c r="E2713">
        <v>920030269</v>
      </c>
      <c r="F2713" t="s">
        <v>7207</v>
      </c>
      <c r="G2713" t="s">
        <v>6627</v>
      </c>
      <c r="H2713" t="s">
        <v>6639</v>
      </c>
      <c r="I2713" t="s">
        <v>6408</v>
      </c>
    </row>
    <row r="2714" spans="1:9">
      <c r="A2714" t="s">
        <v>6602</v>
      </c>
      <c r="B2714" t="s">
        <v>3427</v>
      </c>
      <c r="C2714" t="s">
        <v>10806</v>
      </c>
      <c r="D2714">
        <v>40780470</v>
      </c>
      <c r="E2714">
        <v>40000192</v>
      </c>
      <c r="F2714" t="s">
        <v>7207</v>
      </c>
      <c r="G2714" t="s">
        <v>6715</v>
      </c>
      <c r="H2714" t="s">
        <v>6639</v>
      </c>
      <c r="I2714" t="s">
        <v>6408</v>
      </c>
    </row>
    <row r="2715" spans="1:9">
      <c r="A2715" t="s">
        <v>6602</v>
      </c>
      <c r="B2715" t="s">
        <v>7321</v>
      </c>
      <c r="C2715" t="s">
        <v>10807</v>
      </c>
      <c r="D2715">
        <v>130783475</v>
      </c>
      <c r="E2715">
        <v>690795331</v>
      </c>
      <c r="F2715" t="s">
        <v>7205</v>
      </c>
      <c r="G2715" t="s">
        <v>6627</v>
      </c>
      <c r="H2715" t="s">
        <v>8367</v>
      </c>
      <c r="I2715" t="s">
        <v>6408</v>
      </c>
    </row>
    <row r="2716" spans="1:9">
      <c r="A2716" t="s">
        <v>6602</v>
      </c>
      <c r="B2716" t="s">
        <v>149</v>
      </c>
      <c r="C2716" t="s">
        <v>10808</v>
      </c>
      <c r="D2716">
        <v>50000058</v>
      </c>
      <c r="E2716">
        <v>50000033</v>
      </c>
      <c r="F2716" t="s">
        <v>7205</v>
      </c>
      <c r="G2716" t="s">
        <v>6599</v>
      </c>
      <c r="H2716" t="s">
        <v>8367</v>
      </c>
      <c r="I2716" t="s">
        <v>6408</v>
      </c>
    </row>
    <row r="2717" spans="1:9">
      <c r="A2717" t="s">
        <v>6602</v>
      </c>
      <c r="B2717" t="s">
        <v>5612</v>
      </c>
      <c r="C2717" t="s">
        <v>10809</v>
      </c>
      <c r="D2717">
        <v>130786247</v>
      </c>
      <c r="E2717">
        <v>920030269</v>
      </c>
      <c r="F2717" t="s">
        <v>7207</v>
      </c>
      <c r="G2717" t="s">
        <v>6627</v>
      </c>
      <c r="H2717" t="s">
        <v>6639</v>
      </c>
      <c r="I2717" t="s">
        <v>6408</v>
      </c>
    </row>
    <row r="2718" spans="1:9">
      <c r="A2718" t="s">
        <v>6602</v>
      </c>
      <c r="B2718" t="s">
        <v>8159</v>
      </c>
      <c r="C2718" t="s">
        <v>10810</v>
      </c>
      <c r="D2718">
        <v>830003877</v>
      </c>
      <c r="E2718">
        <v>920030921</v>
      </c>
      <c r="F2718" t="s">
        <v>7207</v>
      </c>
      <c r="G2718" t="s">
        <v>6627</v>
      </c>
      <c r="H2718" t="s">
        <v>6639</v>
      </c>
      <c r="I2718" t="s">
        <v>6408</v>
      </c>
    </row>
    <row r="2719" spans="1:9">
      <c r="A2719" t="s">
        <v>6602</v>
      </c>
      <c r="B2719" t="s">
        <v>7226</v>
      </c>
      <c r="C2719" t="s">
        <v>10811</v>
      </c>
      <c r="D2719">
        <v>40780389</v>
      </c>
      <c r="E2719">
        <v>40000192</v>
      </c>
      <c r="F2719" t="s">
        <v>7207</v>
      </c>
      <c r="G2719" t="s">
        <v>6599</v>
      </c>
      <c r="H2719" t="s">
        <v>6639</v>
      </c>
      <c r="I2719" t="s">
        <v>6408</v>
      </c>
    </row>
    <row r="2720" spans="1:9">
      <c r="A2720" t="s">
        <v>6602</v>
      </c>
      <c r="B2720" t="s">
        <v>3400</v>
      </c>
      <c r="C2720" t="s">
        <v>10812</v>
      </c>
      <c r="D2720">
        <v>840000509</v>
      </c>
      <c r="E2720">
        <v>840000707</v>
      </c>
      <c r="F2720" t="s">
        <v>7207</v>
      </c>
      <c r="G2720" t="s">
        <v>7086</v>
      </c>
      <c r="H2720" t="s">
        <v>6639</v>
      </c>
      <c r="I2720" t="s">
        <v>6408</v>
      </c>
    </row>
    <row r="2721" spans="1:9">
      <c r="A2721" t="s">
        <v>6602</v>
      </c>
      <c r="B2721" t="s">
        <v>7247</v>
      </c>
      <c r="C2721" t="s">
        <v>10813</v>
      </c>
      <c r="D2721">
        <v>60780186</v>
      </c>
      <c r="E2721">
        <v>60006939</v>
      </c>
      <c r="F2721" t="s">
        <v>7205</v>
      </c>
      <c r="G2721" t="s">
        <v>6599</v>
      </c>
      <c r="H2721" t="s">
        <v>8367</v>
      </c>
      <c r="I2721" t="s">
        <v>6408</v>
      </c>
    </row>
    <row r="2722" spans="1:9">
      <c r="A2722" t="s">
        <v>6602</v>
      </c>
      <c r="B2722" t="s">
        <v>8158</v>
      </c>
      <c r="C2722" t="s">
        <v>10814</v>
      </c>
      <c r="D2722">
        <v>830215687</v>
      </c>
      <c r="E2722">
        <v>830003521</v>
      </c>
      <c r="F2722" t="s">
        <v>7205</v>
      </c>
      <c r="G2722" t="s">
        <v>6599</v>
      </c>
      <c r="H2722" t="s">
        <v>6639</v>
      </c>
      <c r="I2722" t="s">
        <v>6408</v>
      </c>
    </row>
    <row r="2723" spans="1:9">
      <c r="A2723" t="s">
        <v>6602</v>
      </c>
      <c r="B2723" t="s">
        <v>7289</v>
      </c>
      <c r="C2723" t="s">
        <v>10816</v>
      </c>
      <c r="D2723" t="s">
        <v>6598</v>
      </c>
      <c r="E2723">
        <v>130006562</v>
      </c>
      <c r="F2723" t="s">
        <v>7205</v>
      </c>
      <c r="G2723" t="s">
        <v>6599</v>
      </c>
      <c r="H2723" t="s">
        <v>6639</v>
      </c>
      <c r="I2723" t="s">
        <v>6408</v>
      </c>
    </row>
    <row r="2724" spans="1:9">
      <c r="A2724" t="s">
        <v>6602</v>
      </c>
      <c r="B2724" t="s">
        <v>8157</v>
      </c>
      <c r="C2724" t="s">
        <v>7179</v>
      </c>
      <c r="D2724">
        <v>830002119</v>
      </c>
      <c r="E2724">
        <v>830002119</v>
      </c>
      <c r="F2724" t="s">
        <v>7205</v>
      </c>
      <c r="G2724" t="s">
        <v>6599</v>
      </c>
      <c r="H2724" t="s">
        <v>8367</v>
      </c>
      <c r="I2724" t="s">
        <v>6408</v>
      </c>
    </row>
    <row r="2725" spans="1:9">
      <c r="A2725" t="s">
        <v>6602</v>
      </c>
      <c r="B2725" t="s">
        <v>7232</v>
      </c>
      <c r="C2725" t="s">
        <v>10817</v>
      </c>
      <c r="D2725">
        <v>50000090</v>
      </c>
      <c r="E2725">
        <v>50006931</v>
      </c>
      <c r="F2725" t="s">
        <v>7207</v>
      </c>
      <c r="G2725" t="s">
        <v>6715</v>
      </c>
      <c r="H2725" t="s">
        <v>6639</v>
      </c>
      <c r="I2725" t="s">
        <v>6408</v>
      </c>
    </row>
    <row r="2726" spans="1:9">
      <c r="A2726" t="s">
        <v>6602</v>
      </c>
      <c r="B2726" t="s">
        <v>7318</v>
      </c>
      <c r="C2726" t="s">
        <v>10818</v>
      </c>
      <c r="D2726">
        <v>130782493</v>
      </c>
      <c r="E2726">
        <v>330050899</v>
      </c>
      <c r="F2726" t="s">
        <v>7207</v>
      </c>
      <c r="G2726" t="s">
        <v>6599</v>
      </c>
      <c r="H2726" t="s">
        <v>6639</v>
      </c>
      <c r="I2726" t="s">
        <v>6408</v>
      </c>
    </row>
    <row r="2727" spans="1:9">
      <c r="A2727" t="s">
        <v>6602</v>
      </c>
      <c r="B2727" t="s">
        <v>7250</v>
      </c>
      <c r="C2727" t="s">
        <v>10819</v>
      </c>
      <c r="D2727">
        <v>60780517</v>
      </c>
      <c r="E2727">
        <v>60000239</v>
      </c>
      <c r="F2727" t="s">
        <v>7207</v>
      </c>
      <c r="G2727" t="s">
        <v>6715</v>
      </c>
      <c r="H2727" t="s">
        <v>6639</v>
      </c>
      <c r="I2727" t="s">
        <v>6408</v>
      </c>
    </row>
    <row r="2728" spans="1:9">
      <c r="A2728" t="s">
        <v>6602</v>
      </c>
      <c r="B2728" t="s">
        <v>8180</v>
      </c>
      <c r="C2728" t="s">
        <v>10820</v>
      </c>
      <c r="D2728">
        <v>840000327</v>
      </c>
      <c r="E2728">
        <v>840000640</v>
      </c>
      <c r="F2728" t="s">
        <v>7207</v>
      </c>
      <c r="G2728" t="s">
        <v>6715</v>
      </c>
      <c r="H2728" t="s">
        <v>6639</v>
      </c>
      <c r="I2728" t="s">
        <v>6408</v>
      </c>
    </row>
    <row r="2729" spans="1:9">
      <c r="A2729" t="s">
        <v>6602</v>
      </c>
      <c r="B2729" t="s">
        <v>7251</v>
      </c>
      <c r="C2729" t="s">
        <v>10821</v>
      </c>
      <c r="D2729">
        <v>60780541</v>
      </c>
      <c r="E2729">
        <v>60000262</v>
      </c>
      <c r="F2729" t="s">
        <v>7207</v>
      </c>
      <c r="G2729" t="s">
        <v>6599</v>
      </c>
      <c r="H2729" t="s">
        <v>6639</v>
      </c>
      <c r="I2729" t="s">
        <v>6408</v>
      </c>
    </row>
    <row r="2730" spans="1:9">
      <c r="A2730" t="s">
        <v>6602</v>
      </c>
      <c r="B2730" t="s">
        <v>5358</v>
      </c>
      <c r="C2730" t="s">
        <v>10822</v>
      </c>
      <c r="D2730">
        <v>130784606</v>
      </c>
      <c r="E2730">
        <v>130001860</v>
      </c>
      <c r="F2730" t="s">
        <v>7207</v>
      </c>
      <c r="G2730" t="s">
        <v>6599</v>
      </c>
      <c r="H2730" t="s">
        <v>6639</v>
      </c>
      <c r="I2730" t="s">
        <v>6408</v>
      </c>
    </row>
    <row r="2731" spans="1:9">
      <c r="A2731" t="s">
        <v>6602</v>
      </c>
      <c r="B2731" t="s">
        <v>8179</v>
      </c>
      <c r="C2731" t="s">
        <v>10823</v>
      </c>
      <c r="D2731">
        <v>840000285</v>
      </c>
      <c r="E2731">
        <v>840000608</v>
      </c>
      <c r="F2731" t="s">
        <v>7207</v>
      </c>
      <c r="G2731" t="s">
        <v>6715</v>
      </c>
      <c r="H2731" t="s">
        <v>6639</v>
      </c>
      <c r="I2731" t="s">
        <v>6408</v>
      </c>
    </row>
    <row r="2732" spans="1:9">
      <c r="A2732" t="s">
        <v>6602</v>
      </c>
      <c r="B2732" t="s">
        <v>7305</v>
      </c>
      <c r="C2732" t="s">
        <v>10824</v>
      </c>
      <c r="D2732">
        <v>130781370</v>
      </c>
      <c r="E2732">
        <v>130000532</v>
      </c>
      <c r="F2732" t="s">
        <v>7207</v>
      </c>
      <c r="G2732" t="s">
        <v>6715</v>
      </c>
      <c r="H2732" t="s">
        <v>6639</v>
      </c>
      <c r="I2732" t="s">
        <v>6408</v>
      </c>
    </row>
    <row r="2733" spans="1:9">
      <c r="A2733" t="s">
        <v>6602</v>
      </c>
      <c r="B2733" t="s">
        <v>7235</v>
      </c>
      <c r="C2733" t="s">
        <v>10825</v>
      </c>
      <c r="D2733">
        <v>50000991</v>
      </c>
      <c r="E2733">
        <v>50000546</v>
      </c>
      <c r="F2733" t="s">
        <v>7205</v>
      </c>
      <c r="G2733" t="s">
        <v>6599</v>
      </c>
      <c r="H2733" t="s">
        <v>8367</v>
      </c>
      <c r="I2733" t="s">
        <v>6408</v>
      </c>
    </row>
    <row r="2734" spans="1:9">
      <c r="A2734" t="s">
        <v>6602</v>
      </c>
      <c r="B2734" t="s">
        <v>6323</v>
      </c>
      <c r="C2734" t="s">
        <v>10826</v>
      </c>
      <c r="D2734">
        <v>130043854</v>
      </c>
      <c r="E2734">
        <v>130037815</v>
      </c>
      <c r="F2734" t="s">
        <v>7205</v>
      </c>
      <c r="G2734" t="s">
        <v>6599</v>
      </c>
      <c r="H2734" t="s">
        <v>8434</v>
      </c>
      <c r="I2734" t="s">
        <v>6408</v>
      </c>
    </row>
    <row r="2735" spans="1:9">
      <c r="A2735" t="s">
        <v>6602</v>
      </c>
      <c r="B2735" t="s">
        <v>6324</v>
      </c>
      <c r="C2735" t="s">
        <v>10827</v>
      </c>
      <c r="D2735">
        <v>130786924</v>
      </c>
      <c r="E2735">
        <v>130037815</v>
      </c>
      <c r="F2735" t="s">
        <v>7205</v>
      </c>
      <c r="G2735" t="s">
        <v>6599</v>
      </c>
      <c r="H2735" t="s">
        <v>8434</v>
      </c>
      <c r="I2735" t="s">
        <v>6408</v>
      </c>
    </row>
    <row r="2736" spans="1:9">
      <c r="A2736" t="s">
        <v>6602</v>
      </c>
      <c r="B2736" t="s">
        <v>7260</v>
      </c>
      <c r="C2736" t="s">
        <v>10828</v>
      </c>
      <c r="D2736">
        <v>60789674</v>
      </c>
      <c r="E2736">
        <v>130037815</v>
      </c>
      <c r="F2736" t="s">
        <v>7205</v>
      </c>
      <c r="G2736" t="s">
        <v>6599</v>
      </c>
      <c r="H2736" t="s">
        <v>8434</v>
      </c>
      <c r="I2736" t="s">
        <v>6408</v>
      </c>
    </row>
    <row r="2737" spans="1:9">
      <c r="A2737" t="s">
        <v>6602</v>
      </c>
      <c r="B2737" t="s">
        <v>7237</v>
      </c>
      <c r="C2737" t="s">
        <v>10829</v>
      </c>
      <c r="D2737">
        <v>50002351</v>
      </c>
      <c r="E2737">
        <v>130037815</v>
      </c>
      <c r="F2737" t="s">
        <v>7205</v>
      </c>
      <c r="G2737" t="s">
        <v>6599</v>
      </c>
      <c r="H2737" t="s">
        <v>8434</v>
      </c>
      <c r="I2737" t="s">
        <v>6408</v>
      </c>
    </row>
    <row r="2738" spans="1:9">
      <c r="A2738" t="s">
        <v>6602</v>
      </c>
      <c r="B2738" t="s">
        <v>7231</v>
      </c>
      <c r="C2738" t="s">
        <v>10830</v>
      </c>
      <c r="D2738">
        <v>50000041</v>
      </c>
      <c r="E2738">
        <v>130037815</v>
      </c>
      <c r="F2738" t="s">
        <v>7205</v>
      </c>
      <c r="G2738" t="s">
        <v>6599</v>
      </c>
      <c r="H2738" t="s">
        <v>8434</v>
      </c>
      <c r="I2738" t="s">
        <v>6408</v>
      </c>
    </row>
    <row r="2739" spans="1:9">
      <c r="A2739" t="s">
        <v>6602</v>
      </c>
      <c r="B2739" t="s">
        <v>8178</v>
      </c>
      <c r="C2739" t="s">
        <v>10831</v>
      </c>
      <c r="D2739">
        <v>840000202</v>
      </c>
      <c r="E2739">
        <v>130037815</v>
      </c>
      <c r="F2739" t="s">
        <v>7205</v>
      </c>
      <c r="G2739" t="s">
        <v>6599</v>
      </c>
      <c r="H2739" t="s">
        <v>8434</v>
      </c>
      <c r="I2739" t="s">
        <v>6408</v>
      </c>
    </row>
    <row r="2740" spans="1:9">
      <c r="A2740" t="s">
        <v>6602</v>
      </c>
      <c r="B2740" t="s">
        <v>7229</v>
      </c>
      <c r="C2740" t="s">
        <v>10832</v>
      </c>
      <c r="D2740">
        <v>40782021</v>
      </c>
      <c r="E2740">
        <v>130037815</v>
      </c>
      <c r="F2740" t="s">
        <v>7205</v>
      </c>
      <c r="G2740" t="s">
        <v>6599</v>
      </c>
      <c r="H2740" t="s">
        <v>8434</v>
      </c>
      <c r="I2740" t="s">
        <v>6408</v>
      </c>
    </row>
    <row r="2741" spans="1:9">
      <c r="A2741" t="s">
        <v>6602</v>
      </c>
      <c r="B2741" t="s">
        <v>5203</v>
      </c>
      <c r="C2741" t="s">
        <v>10833</v>
      </c>
      <c r="D2741">
        <v>130017478</v>
      </c>
      <c r="E2741">
        <v>920030921</v>
      </c>
      <c r="F2741" t="s">
        <v>7207</v>
      </c>
      <c r="G2741" t="s">
        <v>6627</v>
      </c>
      <c r="H2741" t="s">
        <v>6639</v>
      </c>
      <c r="I2741" t="s">
        <v>6408</v>
      </c>
    </row>
    <row r="2742" spans="1:9">
      <c r="A2742" t="s">
        <v>6602</v>
      </c>
      <c r="B2742" t="s">
        <v>3377</v>
      </c>
      <c r="C2742" t="s">
        <v>10834</v>
      </c>
      <c r="D2742">
        <v>130783764</v>
      </c>
      <c r="E2742">
        <v>920030269</v>
      </c>
      <c r="F2742" t="s">
        <v>7207</v>
      </c>
      <c r="G2742" t="s">
        <v>6627</v>
      </c>
      <c r="H2742" t="s">
        <v>6639</v>
      </c>
      <c r="I2742" t="s">
        <v>6408</v>
      </c>
    </row>
    <row r="2743" spans="1:9">
      <c r="A2743" t="s">
        <v>6602</v>
      </c>
      <c r="B2743" t="s">
        <v>5429</v>
      </c>
      <c r="C2743" t="s">
        <v>10835</v>
      </c>
      <c r="D2743">
        <v>830100335</v>
      </c>
      <c r="E2743">
        <v>920030269</v>
      </c>
      <c r="F2743" t="s">
        <v>7207</v>
      </c>
      <c r="G2743" t="s">
        <v>6627</v>
      </c>
      <c r="H2743" t="s">
        <v>6639</v>
      </c>
      <c r="I2743" t="s">
        <v>6408</v>
      </c>
    </row>
    <row r="2744" spans="1:9">
      <c r="A2744" t="s">
        <v>6602</v>
      </c>
      <c r="B2744" t="s">
        <v>5205</v>
      </c>
      <c r="C2744" t="s">
        <v>10836</v>
      </c>
      <c r="D2744">
        <v>130784085</v>
      </c>
      <c r="E2744">
        <v>920030921</v>
      </c>
      <c r="F2744" t="s">
        <v>7207</v>
      </c>
      <c r="G2744" t="s">
        <v>6627</v>
      </c>
      <c r="H2744" t="s">
        <v>6639</v>
      </c>
      <c r="I2744" t="s">
        <v>6408</v>
      </c>
    </row>
    <row r="2745" spans="1:9">
      <c r="A2745" t="s">
        <v>6602</v>
      </c>
      <c r="B2745" t="s">
        <v>5607</v>
      </c>
      <c r="C2745" t="s">
        <v>10837</v>
      </c>
      <c r="D2745">
        <v>60780277</v>
      </c>
      <c r="E2745">
        <v>920030269</v>
      </c>
      <c r="F2745" t="s">
        <v>7207</v>
      </c>
      <c r="G2745" t="s">
        <v>6627</v>
      </c>
      <c r="H2745" t="s">
        <v>6639</v>
      </c>
      <c r="I2745" t="s">
        <v>6408</v>
      </c>
    </row>
    <row r="2746" spans="1:9">
      <c r="A2746" t="s">
        <v>6602</v>
      </c>
      <c r="B2746" t="s">
        <v>7343</v>
      </c>
      <c r="C2746" t="s">
        <v>10838</v>
      </c>
      <c r="D2746">
        <v>130806011</v>
      </c>
      <c r="E2746">
        <v>750720534</v>
      </c>
      <c r="F2746" t="s">
        <v>7205</v>
      </c>
      <c r="G2746" t="s">
        <v>6599</v>
      </c>
      <c r="H2746" t="s">
        <v>8367</v>
      </c>
      <c r="I2746" t="s">
        <v>6408</v>
      </c>
    </row>
    <row r="2747" spans="1:9">
      <c r="A2747" t="s">
        <v>6602</v>
      </c>
      <c r="B2747" t="s">
        <v>7238</v>
      </c>
      <c r="C2747" t="s">
        <v>10839</v>
      </c>
      <c r="D2747">
        <v>60000296</v>
      </c>
      <c r="E2747">
        <v>60780640</v>
      </c>
      <c r="F2747" t="s">
        <v>7205</v>
      </c>
      <c r="G2747" t="s">
        <v>6670</v>
      </c>
      <c r="H2747" t="s">
        <v>8367</v>
      </c>
      <c r="I2747" t="s">
        <v>6408</v>
      </c>
    </row>
    <row r="2748" spans="1:9">
      <c r="A2748" t="s">
        <v>6602</v>
      </c>
      <c r="B2748" t="s">
        <v>7239</v>
      </c>
      <c r="C2748" t="s">
        <v>10840</v>
      </c>
      <c r="D2748">
        <v>60785243</v>
      </c>
      <c r="E2748">
        <v>60001484</v>
      </c>
      <c r="F2748" t="s">
        <v>7205</v>
      </c>
      <c r="G2748" t="s">
        <v>6599</v>
      </c>
      <c r="H2748" t="s">
        <v>8367</v>
      </c>
      <c r="I2748" t="s">
        <v>6408</v>
      </c>
    </row>
    <row r="2749" spans="1:9">
      <c r="A2749" t="s">
        <v>6602</v>
      </c>
      <c r="B2749" t="s">
        <v>8176</v>
      </c>
      <c r="C2749" t="s">
        <v>10841</v>
      </c>
      <c r="D2749">
        <v>830207114</v>
      </c>
      <c r="E2749">
        <v>830001855</v>
      </c>
      <c r="F2749" t="s">
        <v>7205</v>
      </c>
      <c r="G2749" t="s">
        <v>6599</v>
      </c>
      <c r="H2749" t="s">
        <v>8367</v>
      </c>
      <c r="I2749" t="s">
        <v>6408</v>
      </c>
    </row>
    <row r="2750" spans="1:9">
      <c r="A2750" t="s">
        <v>6602</v>
      </c>
      <c r="B2750" t="s">
        <v>7294</v>
      </c>
      <c r="C2750" t="s">
        <v>10842</v>
      </c>
      <c r="D2750">
        <v>130022619</v>
      </c>
      <c r="E2750">
        <v>130045339</v>
      </c>
      <c r="F2750" t="s">
        <v>7205</v>
      </c>
      <c r="G2750" t="s">
        <v>6599</v>
      </c>
      <c r="H2750" t="s">
        <v>8367</v>
      </c>
      <c r="I2750" t="s">
        <v>6408</v>
      </c>
    </row>
    <row r="2751" spans="1:9">
      <c r="A2751" t="s">
        <v>6602</v>
      </c>
      <c r="B2751" t="s">
        <v>7323</v>
      </c>
      <c r="C2751" t="s">
        <v>10843</v>
      </c>
      <c r="D2751">
        <v>130784051</v>
      </c>
      <c r="E2751">
        <v>130037823</v>
      </c>
      <c r="F2751" t="s">
        <v>7207</v>
      </c>
      <c r="G2751" t="s">
        <v>6658</v>
      </c>
      <c r="H2751" t="s">
        <v>6639</v>
      </c>
      <c r="I2751" t="s">
        <v>6408</v>
      </c>
    </row>
    <row r="2752" spans="1:9">
      <c r="A2752" t="s">
        <v>6602</v>
      </c>
      <c r="B2752" t="s">
        <v>7301</v>
      </c>
      <c r="C2752" t="s">
        <v>10844</v>
      </c>
      <c r="D2752">
        <v>130044753</v>
      </c>
      <c r="E2752">
        <v>130810336</v>
      </c>
      <c r="F2752" t="s">
        <v>7207</v>
      </c>
      <c r="G2752" t="s">
        <v>6658</v>
      </c>
      <c r="H2752" t="s">
        <v>6639</v>
      </c>
      <c r="I2752" t="s">
        <v>6408</v>
      </c>
    </row>
    <row r="2753" spans="1:9">
      <c r="A2753" t="s">
        <v>6602</v>
      </c>
      <c r="B2753" t="s">
        <v>7303</v>
      </c>
      <c r="C2753" t="s">
        <v>10845</v>
      </c>
      <c r="D2753">
        <v>130781065</v>
      </c>
      <c r="E2753">
        <v>130000417</v>
      </c>
      <c r="F2753" t="s">
        <v>7207</v>
      </c>
      <c r="G2753" t="s">
        <v>6599</v>
      </c>
      <c r="H2753" t="s">
        <v>8434</v>
      </c>
      <c r="I2753" t="s">
        <v>6408</v>
      </c>
    </row>
    <row r="2754" spans="1:9">
      <c r="A2754" t="s">
        <v>6602</v>
      </c>
      <c r="B2754" t="s">
        <v>7300</v>
      </c>
      <c r="C2754" t="s">
        <v>10846</v>
      </c>
      <c r="D2754">
        <v>130043664</v>
      </c>
      <c r="E2754">
        <v>130002157</v>
      </c>
      <c r="F2754" t="s">
        <v>7205</v>
      </c>
      <c r="G2754" t="s">
        <v>6682</v>
      </c>
      <c r="H2754" t="s">
        <v>8367</v>
      </c>
      <c r="I2754" t="s">
        <v>6408</v>
      </c>
    </row>
    <row r="2755" spans="1:9">
      <c r="A2755" t="s">
        <v>6602</v>
      </c>
      <c r="B2755" t="s">
        <v>8175</v>
      </c>
      <c r="C2755" t="s">
        <v>10709</v>
      </c>
      <c r="D2755">
        <v>830101408</v>
      </c>
      <c r="E2755">
        <v>830000659</v>
      </c>
      <c r="F2755" t="s">
        <v>7207</v>
      </c>
      <c r="G2755" t="s">
        <v>7086</v>
      </c>
      <c r="H2755" t="s">
        <v>6639</v>
      </c>
      <c r="I2755" t="s">
        <v>6408</v>
      </c>
    </row>
    <row r="2756" spans="1:9">
      <c r="A2756" t="s">
        <v>6602</v>
      </c>
      <c r="B2756" t="s">
        <v>7337</v>
      </c>
      <c r="C2756" t="s">
        <v>10680</v>
      </c>
      <c r="D2756" t="s">
        <v>8409</v>
      </c>
      <c r="E2756">
        <v>130002447</v>
      </c>
      <c r="F2756" t="s">
        <v>7207</v>
      </c>
      <c r="G2756" t="s">
        <v>8548</v>
      </c>
      <c r="H2756" t="s">
        <v>6639</v>
      </c>
      <c r="I2756" t="s">
        <v>6408</v>
      </c>
    </row>
    <row r="2757" spans="1:9">
      <c r="A2757" t="s">
        <v>6602</v>
      </c>
      <c r="B2757" t="s">
        <v>7256</v>
      </c>
      <c r="C2757" t="s">
        <v>10763</v>
      </c>
      <c r="D2757">
        <v>60780996</v>
      </c>
      <c r="E2757">
        <v>630786754</v>
      </c>
      <c r="F2757" t="s">
        <v>7205</v>
      </c>
      <c r="G2757" t="s">
        <v>6627</v>
      </c>
      <c r="H2757" t="s">
        <v>8367</v>
      </c>
      <c r="I2757" t="s">
        <v>6408</v>
      </c>
    </row>
    <row r="2758" spans="1:9">
      <c r="A2758" t="s">
        <v>6602</v>
      </c>
      <c r="B2758" t="s">
        <v>7342</v>
      </c>
      <c r="C2758" t="s">
        <v>10764</v>
      </c>
      <c r="D2758">
        <v>130798002</v>
      </c>
      <c r="E2758">
        <v>130004807</v>
      </c>
      <c r="F2758" t="s">
        <v>7207</v>
      </c>
      <c r="G2758" t="s">
        <v>8808</v>
      </c>
      <c r="H2758" t="s">
        <v>6639</v>
      </c>
      <c r="I2758" t="s">
        <v>6408</v>
      </c>
    </row>
    <row r="2759" spans="1:9">
      <c r="A2759" t="s">
        <v>6602</v>
      </c>
      <c r="B2759" t="s">
        <v>7324</v>
      </c>
      <c r="C2759" t="s">
        <v>10765</v>
      </c>
      <c r="D2759">
        <v>130784291</v>
      </c>
      <c r="E2759">
        <v>130001696</v>
      </c>
      <c r="F2759" t="s">
        <v>7207</v>
      </c>
      <c r="G2759" t="s">
        <v>6627</v>
      </c>
      <c r="H2759" t="s">
        <v>6639</v>
      </c>
      <c r="I2759" t="s">
        <v>6408</v>
      </c>
    </row>
    <row r="2760" spans="1:9">
      <c r="A2760" t="s">
        <v>6602</v>
      </c>
      <c r="B2760" t="s">
        <v>7308</v>
      </c>
      <c r="C2760" t="s">
        <v>10766</v>
      </c>
      <c r="D2760">
        <v>130781594</v>
      </c>
      <c r="E2760">
        <v>130010648</v>
      </c>
      <c r="F2760" t="s">
        <v>7207</v>
      </c>
      <c r="G2760" t="s">
        <v>6627</v>
      </c>
      <c r="H2760" t="s">
        <v>6639</v>
      </c>
      <c r="I2760" t="s">
        <v>6408</v>
      </c>
    </row>
    <row r="2761" spans="1:9">
      <c r="A2761" t="s">
        <v>6602</v>
      </c>
      <c r="B2761" t="s">
        <v>7246</v>
      </c>
      <c r="C2761" t="s">
        <v>10675</v>
      </c>
      <c r="D2761">
        <v>60780145</v>
      </c>
      <c r="E2761">
        <v>60000049</v>
      </c>
      <c r="F2761" t="s">
        <v>7205</v>
      </c>
      <c r="G2761" t="s">
        <v>7086</v>
      </c>
      <c r="H2761" t="s">
        <v>6639</v>
      </c>
      <c r="I2761" t="s">
        <v>6408</v>
      </c>
    </row>
    <row r="2762" spans="1:9">
      <c r="A2762" t="s">
        <v>6602</v>
      </c>
      <c r="B2762" t="s">
        <v>7248</v>
      </c>
      <c r="C2762" t="s">
        <v>10713</v>
      </c>
      <c r="D2762">
        <v>60780350</v>
      </c>
      <c r="E2762">
        <v>750056335</v>
      </c>
      <c r="F2762" t="s">
        <v>7207</v>
      </c>
      <c r="G2762" t="s">
        <v>7086</v>
      </c>
      <c r="H2762" t="s">
        <v>6639</v>
      </c>
      <c r="I2762" t="s">
        <v>6408</v>
      </c>
    </row>
    <row r="2763" spans="1:9">
      <c r="A2763" t="s">
        <v>6602</v>
      </c>
      <c r="B2763" t="s">
        <v>8186</v>
      </c>
      <c r="C2763" t="s">
        <v>10696</v>
      </c>
      <c r="D2763">
        <v>840014088</v>
      </c>
      <c r="E2763">
        <v>750056335</v>
      </c>
      <c r="F2763" t="s">
        <v>7207</v>
      </c>
      <c r="G2763" t="s">
        <v>7086</v>
      </c>
      <c r="H2763" t="s">
        <v>6639</v>
      </c>
      <c r="I2763" t="s">
        <v>6408</v>
      </c>
    </row>
    <row r="2764" spans="1:9">
      <c r="A2764" t="s">
        <v>6602</v>
      </c>
      <c r="B2764" t="s">
        <v>7296</v>
      </c>
      <c r="C2764" t="s">
        <v>10721</v>
      </c>
      <c r="D2764">
        <v>130035793</v>
      </c>
      <c r="E2764">
        <v>130013139</v>
      </c>
      <c r="F2764" t="s">
        <v>7207</v>
      </c>
      <c r="G2764" t="s">
        <v>7086</v>
      </c>
      <c r="H2764" t="s">
        <v>6639</v>
      </c>
      <c r="I2764" t="s">
        <v>6408</v>
      </c>
    </row>
    <row r="2765" spans="1:9">
      <c r="A2765" t="s">
        <v>6602</v>
      </c>
      <c r="B2765" t="s">
        <v>7339</v>
      </c>
      <c r="C2765" t="s">
        <v>10735</v>
      </c>
      <c r="D2765">
        <v>130786973</v>
      </c>
      <c r="E2765">
        <v>130002702</v>
      </c>
      <c r="F2765" t="s">
        <v>7207</v>
      </c>
      <c r="G2765" t="s">
        <v>7086</v>
      </c>
      <c r="H2765" t="s">
        <v>6639</v>
      </c>
      <c r="I2765" t="s">
        <v>6408</v>
      </c>
    </row>
    <row r="2766" spans="1:9">
      <c r="A2766" t="s">
        <v>6602</v>
      </c>
      <c r="B2766" t="s">
        <v>3271</v>
      </c>
      <c r="C2766" t="s">
        <v>10706</v>
      </c>
      <c r="D2766">
        <v>60791746</v>
      </c>
      <c r="E2766">
        <v>60024627</v>
      </c>
      <c r="F2766" t="s">
        <v>7207</v>
      </c>
      <c r="G2766" t="s">
        <v>7086</v>
      </c>
      <c r="H2766" t="s">
        <v>6639</v>
      </c>
      <c r="I2766" t="s">
        <v>6408</v>
      </c>
    </row>
    <row r="2767" spans="1:9">
      <c r="A2767" t="s">
        <v>6602</v>
      </c>
      <c r="B2767" t="s">
        <v>7309</v>
      </c>
      <c r="C2767" t="s">
        <v>10720</v>
      </c>
      <c r="D2767">
        <v>130781768</v>
      </c>
      <c r="E2767">
        <v>130000763</v>
      </c>
      <c r="F2767" t="s">
        <v>7207</v>
      </c>
      <c r="G2767" t="s">
        <v>7086</v>
      </c>
      <c r="H2767" t="s">
        <v>6639</v>
      </c>
      <c r="I2767" t="s">
        <v>6408</v>
      </c>
    </row>
    <row r="2768" spans="1:9">
      <c r="A2768" t="s">
        <v>6602</v>
      </c>
      <c r="B2768" t="s">
        <v>8162</v>
      </c>
      <c r="C2768" t="s">
        <v>10712</v>
      </c>
      <c r="D2768">
        <v>830017497</v>
      </c>
      <c r="E2768">
        <v>830004958</v>
      </c>
      <c r="F2768" t="s">
        <v>7207</v>
      </c>
      <c r="G2768" t="s">
        <v>7086</v>
      </c>
      <c r="H2768" t="s">
        <v>6639</v>
      </c>
      <c r="I2768" t="s">
        <v>6408</v>
      </c>
    </row>
    <row r="2769" spans="1:9">
      <c r="A2769" t="s">
        <v>6602</v>
      </c>
      <c r="B2769" t="s">
        <v>7228</v>
      </c>
      <c r="C2769" t="s">
        <v>10742</v>
      </c>
      <c r="D2769">
        <v>40780520</v>
      </c>
      <c r="E2769">
        <v>750056335</v>
      </c>
      <c r="F2769" t="s">
        <v>7207</v>
      </c>
      <c r="G2769" t="s">
        <v>7086</v>
      </c>
      <c r="H2769" t="s">
        <v>6639</v>
      </c>
      <c r="I2769" t="s">
        <v>6408</v>
      </c>
    </row>
    <row r="2770" spans="1:9">
      <c r="A2770" t="s">
        <v>6602</v>
      </c>
      <c r="B2770" t="s">
        <v>7244</v>
      </c>
      <c r="C2770" t="s">
        <v>10767</v>
      </c>
      <c r="D2770">
        <v>60021417</v>
      </c>
      <c r="E2770">
        <v>60000221</v>
      </c>
      <c r="F2770" t="s">
        <v>7207</v>
      </c>
      <c r="G2770" t="s">
        <v>8548</v>
      </c>
      <c r="H2770" t="s">
        <v>6639</v>
      </c>
      <c r="I2770" t="s">
        <v>6408</v>
      </c>
    </row>
    <row r="2771" spans="1:9">
      <c r="A2771" t="s">
        <v>6602</v>
      </c>
      <c r="B2771" t="s">
        <v>7330</v>
      </c>
      <c r="C2771" t="s">
        <v>10768</v>
      </c>
      <c r="D2771">
        <v>130785462</v>
      </c>
      <c r="E2771">
        <v>130002207</v>
      </c>
      <c r="F2771" t="s">
        <v>7207</v>
      </c>
      <c r="G2771" t="s">
        <v>6627</v>
      </c>
      <c r="H2771" t="s">
        <v>6639</v>
      </c>
      <c r="I2771" t="s">
        <v>6408</v>
      </c>
    </row>
    <row r="2772" spans="1:9">
      <c r="A2772" t="s">
        <v>6602</v>
      </c>
      <c r="B2772" t="s">
        <v>8182</v>
      </c>
      <c r="C2772" t="s">
        <v>10687</v>
      </c>
      <c r="D2772">
        <v>840000467</v>
      </c>
      <c r="E2772">
        <v>840003651</v>
      </c>
      <c r="F2772" t="s">
        <v>7207</v>
      </c>
      <c r="G2772" t="s">
        <v>7086</v>
      </c>
      <c r="H2772" t="s">
        <v>6639</v>
      </c>
      <c r="I2772" t="s">
        <v>6408</v>
      </c>
    </row>
    <row r="2773" spans="1:9">
      <c r="A2773" t="s">
        <v>6602</v>
      </c>
      <c r="B2773" t="s">
        <v>3318</v>
      </c>
      <c r="C2773" t="s">
        <v>10728</v>
      </c>
      <c r="D2773">
        <v>60780590</v>
      </c>
      <c r="E2773">
        <v>60000270</v>
      </c>
      <c r="F2773" t="s">
        <v>7207</v>
      </c>
      <c r="G2773" t="s">
        <v>7086</v>
      </c>
      <c r="H2773" t="s">
        <v>6639</v>
      </c>
      <c r="I2773" t="s">
        <v>6408</v>
      </c>
    </row>
    <row r="2774" spans="1:9">
      <c r="A2774" t="s">
        <v>6602</v>
      </c>
      <c r="B2774" t="s">
        <v>8188</v>
      </c>
      <c r="C2774" t="s">
        <v>10704</v>
      </c>
      <c r="D2774">
        <v>840017214</v>
      </c>
      <c r="E2774">
        <v>840018667</v>
      </c>
      <c r="F2774" t="s">
        <v>7207</v>
      </c>
      <c r="G2774" t="s">
        <v>7086</v>
      </c>
      <c r="H2774" t="s">
        <v>6639</v>
      </c>
      <c r="I2774" t="s">
        <v>6408</v>
      </c>
    </row>
    <row r="2775" spans="1:9">
      <c r="A2775" t="s">
        <v>6602</v>
      </c>
      <c r="B2775" t="s">
        <v>7298</v>
      </c>
      <c r="C2775" t="s">
        <v>10743</v>
      </c>
      <c r="D2775">
        <v>130042526</v>
      </c>
      <c r="E2775">
        <v>310021399</v>
      </c>
      <c r="F2775" t="s">
        <v>7207</v>
      </c>
      <c r="G2775" t="s">
        <v>7086</v>
      </c>
      <c r="H2775" t="s">
        <v>6639</v>
      </c>
      <c r="I2775" t="s">
        <v>6408</v>
      </c>
    </row>
    <row r="2776" spans="1:9">
      <c r="A2776" t="s">
        <v>6602</v>
      </c>
      <c r="B2776" t="s">
        <v>3310</v>
      </c>
      <c r="C2776" t="s">
        <v>10697</v>
      </c>
      <c r="D2776">
        <v>830100251</v>
      </c>
      <c r="E2776">
        <v>830000063</v>
      </c>
      <c r="F2776" t="s">
        <v>7207</v>
      </c>
      <c r="G2776" t="s">
        <v>7086</v>
      </c>
      <c r="H2776" t="s">
        <v>6639</v>
      </c>
      <c r="I2776" t="s">
        <v>6408</v>
      </c>
    </row>
    <row r="2777" spans="1:9">
      <c r="A2777" t="s">
        <v>6602</v>
      </c>
      <c r="B2777" t="s">
        <v>7335</v>
      </c>
      <c r="C2777" t="s">
        <v>10725</v>
      </c>
      <c r="D2777">
        <v>130786023</v>
      </c>
      <c r="E2777">
        <v>130002330</v>
      </c>
      <c r="F2777" t="s">
        <v>7207</v>
      </c>
      <c r="G2777" t="s">
        <v>7086</v>
      </c>
      <c r="H2777" t="s">
        <v>6639</v>
      </c>
      <c r="I2777" t="s">
        <v>6408</v>
      </c>
    </row>
    <row r="2778" spans="1:9">
      <c r="A2778" t="s">
        <v>6602</v>
      </c>
      <c r="B2778" t="s">
        <v>7332</v>
      </c>
      <c r="C2778" t="s">
        <v>10737</v>
      </c>
      <c r="D2778">
        <v>130785975</v>
      </c>
      <c r="E2778">
        <v>310021340</v>
      </c>
      <c r="F2778" t="s">
        <v>7207</v>
      </c>
      <c r="G2778" t="s">
        <v>7086</v>
      </c>
      <c r="H2778" t="s">
        <v>6639</v>
      </c>
      <c r="I2778" t="s">
        <v>6408</v>
      </c>
    </row>
    <row r="2779" spans="1:9">
      <c r="A2779" t="s">
        <v>6602</v>
      </c>
      <c r="B2779" t="s">
        <v>8171</v>
      </c>
      <c r="C2779" t="s">
        <v>10700</v>
      </c>
      <c r="D2779">
        <v>830100681</v>
      </c>
      <c r="E2779">
        <v>750005068</v>
      </c>
      <c r="F2779" t="s">
        <v>7207</v>
      </c>
      <c r="G2779" t="s">
        <v>7086</v>
      </c>
      <c r="H2779" t="s">
        <v>8367</v>
      </c>
      <c r="I2779" t="s">
        <v>6408</v>
      </c>
    </row>
    <row r="2780" spans="1:9">
      <c r="A2780" t="s">
        <v>6602</v>
      </c>
      <c r="B2780" t="s">
        <v>7344</v>
      </c>
      <c r="C2780" t="s">
        <v>10695</v>
      </c>
      <c r="D2780">
        <v>130809981</v>
      </c>
      <c r="E2780">
        <v>750056335</v>
      </c>
      <c r="F2780" t="s">
        <v>7207</v>
      </c>
      <c r="G2780" t="s">
        <v>7086</v>
      </c>
      <c r="H2780" t="s">
        <v>6639</v>
      </c>
      <c r="I2780" t="s">
        <v>6408</v>
      </c>
    </row>
    <row r="2781" spans="1:9">
      <c r="A2781" t="s">
        <v>6602</v>
      </c>
      <c r="B2781" t="s">
        <v>10769</v>
      </c>
      <c r="C2781">
        <v>920040862</v>
      </c>
      <c r="D2781">
        <v>60792926</v>
      </c>
      <c r="E2781">
        <v>920040862</v>
      </c>
      <c r="F2781" t="s">
        <v>7207</v>
      </c>
      <c r="G2781" t="s">
        <v>6599</v>
      </c>
      <c r="H2781" t="s">
        <v>6639</v>
      </c>
      <c r="I2781" t="s">
        <v>6408</v>
      </c>
    </row>
    <row r="2782" spans="1:9">
      <c r="A2782" t="s">
        <v>6602</v>
      </c>
      <c r="B2782" t="s">
        <v>8240</v>
      </c>
      <c r="C2782" t="s">
        <v>10771</v>
      </c>
      <c r="D2782" t="s">
        <v>6598</v>
      </c>
      <c r="E2782">
        <v>920033503</v>
      </c>
      <c r="F2782" t="s">
        <v>7207</v>
      </c>
      <c r="G2782" t="s">
        <v>6599</v>
      </c>
      <c r="H2782" t="s">
        <v>6639</v>
      </c>
      <c r="I2782" t="s">
        <v>6408</v>
      </c>
    </row>
    <row r="2783" spans="1:9">
      <c r="A2783" t="s">
        <v>6602</v>
      </c>
      <c r="B2783" t="s">
        <v>8184</v>
      </c>
      <c r="C2783" t="s">
        <v>10692</v>
      </c>
      <c r="D2783">
        <v>840013312</v>
      </c>
      <c r="E2783">
        <v>840003685</v>
      </c>
      <c r="F2783" t="s">
        <v>7207</v>
      </c>
      <c r="G2783" t="s">
        <v>7086</v>
      </c>
      <c r="H2783" t="s">
        <v>6639</v>
      </c>
      <c r="I2783" t="s">
        <v>6408</v>
      </c>
    </row>
    <row r="2784" spans="1:9">
      <c r="A2784" t="s">
        <v>6602</v>
      </c>
      <c r="B2784" t="s">
        <v>7320</v>
      </c>
      <c r="C2784" t="s">
        <v>10688</v>
      </c>
      <c r="D2784">
        <v>130783327</v>
      </c>
      <c r="E2784">
        <v>130001415</v>
      </c>
      <c r="F2784" t="s">
        <v>7207</v>
      </c>
      <c r="G2784" t="s">
        <v>7086</v>
      </c>
      <c r="H2784" t="s">
        <v>6639</v>
      </c>
      <c r="I2784" t="s">
        <v>6408</v>
      </c>
    </row>
    <row r="2785" spans="1:9">
      <c r="A2785" t="s">
        <v>6602</v>
      </c>
      <c r="B2785" t="s">
        <v>7227</v>
      </c>
      <c r="C2785" t="s">
        <v>10772</v>
      </c>
      <c r="D2785">
        <v>40780488</v>
      </c>
      <c r="E2785">
        <v>40000200</v>
      </c>
      <c r="F2785" t="s">
        <v>7207</v>
      </c>
      <c r="G2785" t="s">
        <v>6627</v>
      </c>
      <c r="H2785" t="s">
        <v>6639</v>
      </c>
      <c r="I2785" t="s">
        <v>6408</v>
      </c>
    </row>
    <row r="2786" spans="1:9">
      <c r="A2786" t="s">
        <v>6602</v>
      </c>
      <c r="B2786" t="s">
        <v>3362</v>
      </c>
      <c r="C2786" t="s">
        <v>10729</v>
      </c>
      <c r="D2786">
        <v>60780665</v>
      </c>
      <c r="E2786">
        <v>60000312</v>
      </c>
      <c r="F2786" t="s">
        <v>7207</v>
      </c>
      <c r="G2786" t="s">
        <v>7086</v>
      </c>
      <c r="H2786" t="s">
        <v>6639</v>
      </c>
      <c r="I2786" t="s">
        <v>6408</v>
      </c>
    </row>
    <row r="2787" spans="1:9">
      <c r="A2787" t="s">
        <v>6602</v>
      </c>
      <c r="B2787" t="s">
        <v>7311</v>
      </c>
      <c r="C2787" t="s">
        <v>10736</v>
      </c>
      <c r="D2787">
        <v>130782071</v>
      </c>
      <c r="E2787">
        <v>130002454</v>
      </c>
      <c r="F2787" t="s">
        <v>7207</v>
      </c>
      <c r="G2787" t="s">
        <v>7086</v>
      </c>
      <c r="H2787" t="s">
        <v>8371</v>
      </c>
      <c r="I2787" t="s">
        <v>6408</v>
      </c>
    </row>
    <row r="2788" spans="1:9">
      <c r="A2788" t="s">
        <v>6602</v>
      </c>
      <c r="B2788" t="s">
        <v>8161</v>
      </c>
      <c r="C2788" t="s">
        <v>10694</v>
      </c>
      <c r="D2788">
        <v>830012688</v>
      </c>
      <c r="E2788">
        <v>830012639</v>
      </c>
      <c r="F2788" t="s">
        <v>7207</v>
      </c>
      <c r="G2788" t="s">
        <v>7086</v>
      </c>
      <c r="H2788" t="s">
        <v>6639</v>
      </c>
      <c r="I2788" t="s">
        <v>6408</v>
      </c>
    </row>
    <row r="2789" spans="1:9">
      <c r="A2789" t="s">
        <v>6602</v>
      </c>
      <c r="B2789" t="s">
        <v>7333</v>
      </c>
      <c r="C2789" t="s">
        <v>10752</v>
      </c>
      <c r="D2789">
        <v>130785983</v>
      </c>
      <c r="E2789">
        <v>130002306</v>
      </c>
      <c r="F2789" t="s">
        <v>7207</v>
      </c>
      <c r="G2789" t="s">
        <v>7086</v>
      </c>
      <c r="H2789" t="s">
        <v>6639</v>
      </c>
      <c r="I2789" t="s">
        <v>6408</v>
      </c>
    </row>
    <row r="2790" spans="1:9">
      <c r="A2790" t="s">
        <v>6602</v>
      </c>
      <c r="B2790" t="s">
        <v>8160</v>
      </c>
      <c r="C2790" t="s">
        <v>10699</v>
      </c>
      <c r="D2790">
        <v>830012498</v>
      </c>
      <c r="E2790">
        <v>830014049</v>
      </c>
      <c r="F2790" t="s">
        <v>7207</v>
      </c>
      <c r="G2790" t="s">
        <v>7086</v>
      </c>
      <c r="H2790" t="s">
        <v>8368</v>
      </c>
      <c r="I2790" t="s">
        <v>6408</v>
      </c>
    </row>
    <row r="2791" spans="1:9">
      <c r="A2791" t="s">
        <v>6602</v>
      </c>
      <c r="B2791" t="s">
        <v>8166</v>
      </c>
      <c r="C2791" t="s">
        <v>10690</v>
      </c>
      <c r="D2791">
        <v>830100327</v>
      </c>
      <c r="E2791">
        <v>830000105</v>
      </c>
      <c r="F2791" t="s">
        <v>7207</v>
      </c>
      <c r="G2791" t="s">
        <v>7086</v>
      </c>
      <c r="H2791" t="s">
        <v>6639</v>
      </c>
      <c r="I2791" t="s">
        <v>6408</v>
      </c>
    </row>
    <row r="2792" spans="1:9">
      <c r="A2792" t="s">
        <v>6602</v>
      </c>
      <c r="B2792" t="s">
        <v>7258</v>
      </c>
      <c r="C2792" t="s">
        <v>10773</v>
      </c>
      <c r="D2792">
        <v>60781374</v>
      </c>
      <c r="E2792">
        <v>60000718</v>
      </c>
      <c r="F2792" t="s">
        <v>7207</v>
      </c>
      <c r="G2792" t="s">
        <v>6599</v>
      </c>
      <c r="H2792" t="s">
        <v>6639</v>
      </c>
      <c r="I2792" t="s">
        <v>6408</v>
      </c>
    </row>
    <row r="2793" spans="1:9">
      <c r="A2793" t="s">
        <v>6602</v>
      </c>
      <c r="B2793" t="s">
        <v>7234</v>
      </c>
      <c r="C2793" t="s">
        <v>10691</v>
      </c>
      <c r="D2793">
        <v>50000637</v>
      </c>
      <c r="E2793">
        <v>50001163</v>
      </c>
      <c r="F2793" t="s">
        <v>7207</v>
      </c>
      <c r="G2793" t="s">
        <v>7086</v>
      </c>
      <c r="H2793" t="s">
        <v>6639</v>
      </c>
      <c r="I2793" t="s">
        <v>6408</v>
      </c>
    </row>
    <row r="2794" spans="1:9">
      <c r="A2794" t="s">
        <v>6602</v>
      </c>
      <c r="B2794" t="s">
        <v>4442</v>
      </c>
      <c r="C2794" t="s">
        <v>10676</v>
      </c>
      <c r="D2794">
        <v>130021819</v>
      </c>
      <c r="E2794">
        <v>130021769</v>
      </c>
      <c r="F2794" t="s">
        <v>7205</v>
      </c>
      <c r="G2794" t="s">
        <v>7086</v>
      </c>
      <c r="H2794" t="s">
        <v>8371</v>
      </c>
      <c r="I2794" t="s">
        <v>6408</v>
      </c>
    </row>
    <row r="2795" spans="1:9">
      <c r="A2795" t="s">
        <v>6602</v>
      </c>
      <c r="B2795" t="s">
        <v>7315</v>
      </c>
      <c r="C2795" t="s">
        <v>10774</v>
      </c>
      <c r="D2795">
        <v>130782303</v>
      </c>
      <c r="E2795">
        <v>750056335</v>
      </c>
      <c r="F2795" t="s">
        <v>7207</v>
      </c>
      <c r="G2795" t="s">
        <v>6599</v>
      </c>
      <c r="H2795" t="s">
        <v>6639</v>
      </c>
      <c r="I2795" t="s">
        <v>6408</v>
      </c>
    </row>
    <row r="2796" spans="1:9">
      <c r="A2796" t="s">
        <v>6602</v>
      </c>
      <c r="B2796" t="s">
        <v>8167</v>
      </c>
      <c r="C2796" t="s">
        <v>10775</v>
      </c>
      <c r="D2796">
        <v>830100392</v>
      </c>
      <c r="E2796">
        <v>830000154</v>
      </c>
      <c r="F2796" t="s">
        <v>7207</v>
      </c>
      <c r="G2796" t="s">
        <v>8548</v>
      </c>
      <c r="H2796" t="s">
        <v>6639</v>
      </c>
      <c r="I2796" t="s">
        <v>6408</v>
      </c>
    </row>
    <row r="2797" spans="1:9">
      <c r="A2797" t="s">
        <v>6602</v>
      </c>
      <c r="B2797" t="s">
        <v>544</v>
      </c>
      <c r="C2797" t="s">
        <v>10776</v>
      </c>
      <c r="D2797">
        <v>60780491</v>
      </c>
      <c r="E2797">
        <v>60790797</v>
      </c>
      <c r="F2797" t="s">
        <v>7205</v>
      </c>
      <c r="G2797" t="s">
        <v>8548</v>
      </c>
      <c r="H2797" t="s">
        <v>8367</v>
      </c>
      <c r="I2797" t="s">
        <v>6408</v>
      </c>
    </row>
    <row r="2798" spans="1:9">
      <c r="A2798" t="s">
        <v>6602</v>
      </c>
      <c r="B2798" t="s">
        <v>7263</v>
      </c>
      <c r="C2798" t="s">
        <v>10701</v>
      </c>
      <c r="D2798">
        <v>60794013</v>
      </c>
      <c r="E2798">
        <v>60790797</v>
      </c>
      <c r="F2798" t="s">
        <v>7205</v>
      </c>
      <c r="G2798" t="s">
        <v>7086</v>
      </c>
      <c r="H2798" t="s">
        <v>8367</v>
      </c>
      <c r="I2798" t="s">
        <v>6408</v>
      </c>
    </row>
    <row r="2799" spans="1:9">
      <c r="A2799" t="s">
        <v>6602</v>
      </c>
      <c r="B2799" t="s">
        <v>8170</v>
      </c>
      <c r="C2799" t="s">
        <v>10777</v>
      </c>
      <c r="D2799">
        <v>830100632</v>
      </c>
      <c r="E2799">
        <v>250002284</v>
      </c>
      <c r="F2799" t="s">
        <v>7205</v>
      </c>
      <c r="G2799" t="s">
        <v>6599</v>
      </c>
      <c r="H2799" t="s">
        <v>8367</v>
      </c>
      <c r="I2799" t="s">
        <v>6408</v>
      </c>
    </row>
    <row r="2800" spans="1:9">
      <c r="A2800" t="s">
        <v>6602</v>
      </c>
      <c r="B2800" t="s">
        <v>8177</v>
      </c>
      <c r="C2800" t="s">
        <v>10693</v>
      </c>
      <c r="D2800">
        <v>830215919</v>
      </c>
      <c r="E2800">
        <v>750056335</v>
      </c>
      <c r="F2800" t="s">
        <v>7207</v>
      </c>
      <c r="G2800" t="s">
        <v>7086</v>
      </c>
      <c r="H2800" t="s">
        <v>6639</v>
      </c>
      <c r="I2800" t="s">
        <v>6408</v>
      </c>
    </row>
    <row r="2801" spans="1:9">
      <c r="A2801" t="s">
        <v>6602</v>
      </c>
      <c r="B2801" t="s">
        <v>7919</v>
      </c>
      <c r="C2801" t="s">
        <v>10778</v>
      </c>
      <c r="D2801">
        <v>830100459</v>
      </c>
      <c r="E2801">
        <v>830000212</v>
      </c>
      <c r="F2801" t="s">
        <v>7207</v>
      </c>
      <c r="G2801" t="s">
        <v>8548</v>
      </c>
      <c r="H2801" t="s">
        <v>6639</v>
      </c>
      <c r="I2801" t="s">
        <v>6408</v>
      </c>
    </row>
    <row r="2802" spans="1:9">
      <c r="A2802" t="s">
        <v>6602</v>
      </c>
      <c r="B2802" t="s">
        <v>792</v>
      </c>
      <c r="C2802" t="s">
        <v>7176</v>
      </c>
      <c r="D2802" t="s">
        <v>6598</v>
      </c>
      <c r="E2802">
        <v>840002844</v>
      </c>
      <c r="F2802" t="s">
        <v>7205</v>
      </c>
      <c r="G2802" t="s">
        <v>7086</v>
      </c>
      <c r="H2802" t="s">
        <v>8367</v>
      </c>
      <c r="I2802" t="s">
        <v>6408</v>
      </c>
    </row>
    <row r="2803" spans="1:9">
      <c r="A2803" t="s">
        <v>6602</v>
      </c>
      <c r="B2803" t="s">
        <v>7325</v>
      </c>
      <c r="C2803" t="s">
        <v>10779</v>
      </c>
      <c r="D2803">
        <v>130784598</v>
      </c>
      <c r="E2803">
        <v>130001852</v>
      </c>
      <c r="F2803" t="s">
        <v>7207</v>
      </c>
      <c r="G2803" t="s">
        <v>6627</v>
      </c>
      <c r="H2803" t="s">
        <v>6639</v>
      </c>
      <c r="I2803" t="s">
        <v>6408</v>
      </c>
    </row>
    <row r="2804" spans="1:9">
      <c r="A2804" t="s">
        <v>6602</v>
      </c>
      <c r="B2804" t="s">
        <v>7265</v>
      </c>
      <c r="C2804" t="s">
        <v>10682</v>
      </c>
      <c r="D2804">
        <v>60800182</v>
      </c>
      <c r="E2804">
        <v>60002912</v>
      </c>
      <c r="F2804" t="s">
        <v>7207</v>
      </c>
      <c r="G2804" t="s">
        <v>7086</v>
      </c>
      <c r="H2804" t="s">
        <v>6639</v>
      </c>
      <c r="I2804" t="s">
        <v>6408</v>
      </c>
    </row>
    <row r="2805" spans="1:9">
      <c r="A2805" t="s">
        <v>6602</v>
      </c>
      <c r="B2805" t="s">
        <v>8172</v>
      </c>
      <c r="C2805" t="s">
        <v>10780</v>
      </c>
      <c r="D2805">
        <v>830100756</v>
      </c>
      <c r="E2805">
        <v>920030269</v>
      </c>
      <c r="F2805" t="s">
        <v>7207</v>
      </c>
      <c r="G2805" t="s">
        <v>6627</v>
      </c>
      <c r="H2805" t="s">
        <v>6639</v>
      </c>
      <c r="I2805" t="s">
        <v>6408</v>
      </c>
    </row>
    <row r="2806" spans="1:9">
      <c r="A2806" t="s">
        <v>6602</v>
      </c>
      <c r="B2806" t="s">
        <v>8169</v>
      </c>
      <c r="C2806" t="s">
        <v>10681</v>
      </c>
      <c r="D2806">
        <v>830100624</v>
      </c>
      <c r="E2806">
        <v>920030913</v>
      </c>
      <c r="F2806" t="s">
        <v>7207</v>
      </c>
      <c r="G2806" t="s">
        <v>6627</v>
      </c>
      <c r="H2806" t="s">
        <v>6639</v>
      </c>
      <c r="I2806" t="s">
        <v>6408</v>
      </c>
    </row>
    <row r="2807" spans="1:9">
      <c r="A2807" t="s">
        <v>6602</v>
      </c>
      <c r="B2807" t="s">
        <v>3346</v>
      </c>
      <c r="C2807" t="s">
        <v>10685</v>
      </c>
      <c r="D2807">
        <v>130783723</v>
      </c>
      <c r="E2807">
        <v>130001456</v>
      </c>
      <c r="F2807" t="s">
        <v>7207</v>
      </c>
      <c r="G2807" t="s">
        <v>7086</v>
      </c>
      <c r="H2807" t="s">
        <v>6639</v>
      </c>
      <c r="I2807" t="s">
        <v>6408</v>
      </c>
    </row>
    <row r="2808" spans="1:9">
      <c r="A2808" t="s">
        <v>6602</v>
      </c>
      <c r="B2808" t="s">
        <v>8181</v>
      </c>
      <c r="C2808" t="s">
        <v>10738</v>
      </c>
      <c r="D2808">
        <v>840000350</v>
      </c>
      <c r="E2808">
        <v>840000657</v>
      </c>
      <c r="F2808" t="s">
        <v>7205</v>
      </c>
      <c r="G2808" t="s">
        <v>7086</v>
      </c>
      <c r="H2808" t="s">
        <v>8370</v>
      </c>
      <c r="I2808" t="s">
        <v>6408</v>
      </c>
    </row>
    <row r="2809" spans="1:9">
      <c r="A2809" t="s">
        <v>6602</v>
      </c>
      <c r="B2809" t="s">
        <v>7327</v>
      </c>
      <c r="C2809" t="s">
        <v>10710</v>
      </c>
      <c r="D2809">
        <v>130784812</v>
      </c>
      <c r="E2809">
        <v>130001985</v>
      </c>
      <c r="F2809" t="s">
        <v>7207</v>
      </c>
      <c r="G2809" t="s">
        <v>7086</v>
      </c>
      <c r="H2809" t="s">
        <v>6639</v>
      </c>
      <c r="I2809" t="s">
        <v>6408</v>
      </c>
    </row>
    <row r="2810" spans="1:9">
      <c r="A2810" t="s">
        <v>6602</v>
      </c>
      <c r="B2810" t="s">
        <v>7245</v>
      </c>
      <c r="C2810" t="s">
        <v>10758</v>
      </c>
      <c r="D2810">
        <v>60023694</v>
      </c>
      <c r="E2810">
        <v>60023686</v>
      </c>
      <c r="F2810" t="s">
        <v>7207</v>
      </c>
      <c r="G2810" t="s">
        <v>7086</v>
      </c>
      <c r="H2810" t="s">
        <v>6639</v>
      </c>
      <c r="I2810" t="s">
        <v>6408</v>
      </c>
    </row>
    <row r="2811" spans="1:9">
      <c r="A2811" t="s">
        <v>6602</v>
      </c>
      <c r="B2811" t="s">
        <v>5613</v>
      </c>
      <c r="C2811" t="s">
        <v>10781</v>
      </c>
      <c r="D2811">
        <v>130789159</v>
      </c>
      <c r="E2811">
        <v>920030269</v>
      </c>
      <c r="F2811" t="s">
        <v>7207</v>
      </c>
      <c r="G2811" t="s">
        <v>6627</v>
      </c>
      <c r="H2811" t="s">
        <v>6639</v>
      </c>
      <c r="I2811" t="s">
        <v>6408</v>
      </c>
    </row>
    <row r="2812" spans="1:9">
      <c r="A2812" t="s">
        <v>6602</v>
      </c>
      <c r="B2812" t="s">
        <v>8165</v>
      </c>
      <c r="C2812" t="s">
        <v>10782</v>
      </c>
      <c r="D2812">
        <v>830100319</v>
      </c>
      <c r="E2812">
        <v>830020855</v>
      </c>
      <c r="F2812" t="s">
        <v>7207</v>
      </c>
      <c r="G2812" t="s">
        <v>8548</v>
      </c>
      <c r="H2812" t="s">
        <v>6639</v>
      </c>
      <c r="I2812" t="s">
        <v>6408</v>
      </c>
    </row>
    <row r="2813" spans="1:9">
      <c r="A2813" t="s">
        <v>6602</v>
      </c>
      <c r="B2813" t="s">
        <v>7297</v>
      </c>
      <c r="C2813" t="s">
        <v>10716</v>
      </c>
      <c r="D2813">
        <v>130042096</v>
      </c>
      <c r="E2813">
        <v>130042062</v>
      </c>
      <c r="F2813" t="s">
        <v>7207</v>
      </c>
      <c r="G2813" t="s">
        <v>7086</v>
      </c>
      <c r="H2813" t="s">
        <v>6639</v>
      </c>
      <c r="I2813" t="s">
        <v>6408</v>
      </c>
    </row>
    <row r="2814" spans="1:9">
      <c r="A2814" t="s">
        <v>6602</v>
      </c>
      <c r="B2814" t="s">
        <v>7295</v>
      </c>
      <c r="C2814" t="s">
        <v>7191</v>
      </c>
      <c r="D2814">
        <v>130038003</v>
      </c>
      <c r="E2814">
        <v>130029218</v>
      </c>
      <c r="F2814" t="s">
        <v>7207</v>
      </c>
      <c r="G2814" t="s">
        <v>7086</v>
      </c>
      <c r="H2814" t="s">
        <v>6639</v>
      </c>
      <c r="I2814" t="s">
        <v>6408</v>
      </c>
    </row>
    <row r="2815" spans="1:9">
      <c r="A2815" t="s">
        <v>6602</v>
      </c>
      <c r="B2815" t="s">
        <v>7345</v>
      </c>
      <c r="C2815" t="s">
        <v>10717</v>
      </c>
      <c r="D2815">
        <v>130810740</v>
      </c>
      <c r="E2815">
        <v>130007362</v>
      </c>
      <c r="F2815" t="s">
        <v>7207</v>
      </c>
      <c r="G2815" t="s">
        <v>7080</v>
      </c>
      <c r="H2815" t="s">
        <v>6639</v>
      </c>
      <c r="I2815" t="s">
        <v>6408</v>
      </c>
    </row>
    <row r="2816" spans="1:9">
      <c r="A2816" t="s">
        <v>6602</v>
      </c>
      <c r="B2816" t="s">
        <v>7319</v>
      </c>
      <c r="C2816" t="s">
        <v>10747</v>
      </c>
      <c r="D2816">
        <v>130782675</v>
      </c>
      <c r="E2816">
        <v>130001233</v>
      </c>
      <c r="F2816" t="s">
        <v>7207</v>
      </c>
      <c r="G2816" t="s">
        <v>7086</v>
      </c>
      <c r="H2816" t="s">
        <v>6639</v>
      </c>
      <c r="I2816" t="s">
        <v>6408</v>
      </c>
    </row>
    <row r="2817" spans="1:9">
      <c r="A2817" t="s">
        <v>6602</v>
      </c>
      <c r="B2817" t="s">
        <v>8163</v>
      </c>
      <c r="C2817" t="s">
        <v>10750</v>
      </c>
      <c r="D2817">
        <v>830019600</v>
      </c>
      <c r="E2817">
        <v>830000063</v>
      </c>
      <c r="F2817" t="s">
        <v>7207</v>
      </c>
      <c r="G2817" t="s">
        <v>7086</v>
      </c>
      <c r="H2817" t="s">
        <v>6639</v>
      </c>
      <c r="I2817" t="s">
        <v>6408</v>
      </c>
    </row>
    <row r="2818" spans="1:9">
      <c r="A2818" t="s">
        <v>6602</v>
      </c>
      <c r="B2818" t="s">
        <v>8164</v>
      </c>
      <c r="C2818" t="s">
        <v>10783</v>
      </c>
      <c r="D2818">
        <v>830100087</v>
      </c>
      <c r="E2818">
        <v>920030269</v>
      </c>
      <c r="F2818" t="s">
        <v>7207</v>
      </c>
      <c r="G2818" t="s">
        <v>6627</v>
      </c>
      <c r="H2818" t="s">
        <v>6639</v>
      </c>
      <c r="I2818" t="s">
        <v>6408</v>
      </c>
    </row>
    <row r="2819" spans="1:9">
      <c r="A2819" t="s">
        <v>6602</v>
      </c>
      <c r="B2819" t="s">
        <v>7242</v>
      </c>
      <c r="C2819" t="s">
        <v>10784</v>
      </c>
      <c r="D2819">
        <v>60019213</v>
      </c>
      <c r="E2819">
        <v>60005188</v>
      </c>
      <c r="F2819" t="s">
        <v>7207</v>
      </c>
      <c r="G2819" t="s">
        <v>6599</v>
      </c>
      <c r="H2819" t="s">
        <v>6639</v>
      </c>
      <c r="I2819" t="s">
        <v>6408</v>
      </c>
    </row>
    <row r="2820" spans="1:9">
      <c r="A2820" t="s">
        <v>6602</v>
      </c>
      <c r="B2820" t="s">
        <v>3337</v>
      </c>
      <c r="C2820" t="s">
        <v>10683</v>
      </c>
      <c r="D2820">
        <v>130008253</v>
      </c>
      <c r="E2820">
        <v>130001084</v>
      </c>
      <c r="F2820" t="s">
        <v>7207</v>
      </c>
      <c r="G2820" t="s">
        <v>7086</v>
      </c>
      <c r="H2820" t="s">
        <v>6639</v>
      </c>
      <c r="I2820" t="s">
        <v>6408</v>
      </c>
    </row>
    <row r="2821" spans="1:9">
      <c r="A2821" t="s">
        <v>6602</v>
      </c>
      <c r="B2821" t="s">
        <v>5402</v>
      </c>
      <c r="C2821" t="s">
        <v>10785</v>
      </c>
      <c r="D2821">
        <v>130784911</v>
      </c>
      <c r="E2821">
        <v>920030855</v>
      </c>
      <c r="F2821" t="s">
        <v>7207</v>
      </c>
      <c r="G2821" t="s">
        <v>6627</v>
      </c>
      <c r="H2821" t="s">
        <v>6639</v>
      </c>
      <c r="I2821" t="s">
        <v>6408</v>
      </c>
    </row>
    <row r="2822" spans="1:9">
      <c r="A2822" t="s">
        <v>6602</v>
      </c>
      <c r="B2822" t="s">
        <v>7288</v>
      </c>
      <c r="C2822" t="s">
        <v>10757</v>
      </c>
      <c r="D2822">
        <v>130001647</v>
      </c>
      <c r="E2822">
        <v>130784127</v>
      </c>
      <c r="F2822" t="s">
        <v>9346</v>
      </c>
      <c r="G2822" t="s">
        <v>7086</v>
      </c>
      <c r="H2822" t="s">
        <v>8370</v>
      </c>
      <c r="I2822" t="s">
        <v>6408</v>
      </c>
    </row>
    <row r="2823" spans="1:9">
      <c r="A2823" t="s">
        <v>6602</v>
      </c>
      <c r="B2823" t="s">
        <v>8185</v>
      </c>
      <c r="C2823" t="s">
        <v>10786</v>
      </c>
      <c r="D2823">
        <v>840013445</v>
      </c>
      <c r="E2823">
        <v>840014658</v>
      </c>
      <c r="F2823" t="s">
        <v>7207</v>
      </c>
      <c r="G2823" t="s">
        <v>8548</v>
      </c>
      <c r="H2823" t="s">
        <v>6639</v>
      </c>
      <c r="I2823" t="s">
        <v>6408</v>
      </c>
    </row>
    <row r="2824" spans="1:9">
      <c r="A2824" t="s">
        <v>6602</v>
      </c>
      <c r="B2824" t="s">
        <v>7329</v>
      </c>
      <c r="C2824" t="s">
        <v>10727</v>
      </c>
      <c r="D2824">
        <v>130785389</v>
      </c>
      <c r="E2824">
        <v>130002173</v>
      </c>
      <c r="F2824" t="s">
        <v>7207</v>
      </c>
      <c r="G2824" t="s">
        <v>7086</v>
      </c>
      <c r="H2824" t="s">
        <v>6639</v>
      </c>
      <c r="I2824" t="s">
        <v>6408</v>
      </c>
    </row>
    <row r="2825" spans="1:9">
      <c r="A2825" t="s">
        <v>6602</v>
      </c>
      <c r="B2825" t="s">
        <v>7307</v>
      </c>
      <c r="C2825" t="s">
        <v>10703</v>
      </c>
      <c r="D2825">
        <v>130781479</v>
      </c>
      <c r="E2825">
        <v>130000599</v>
      </c>
      <c r="F2825" t="s">
        <v>7207</v>
      </c>
      <c r="G2825" t="s">
        <v>7086</v>
      </c>
      <c r="H2825" t="s">
        <v>6639</v>
      </c>
      <c r="I2825" t="s">
        <v>6408</v>
      </c>
    </row>
    <row r="2826" spans="1:9">
      <c r="A2826" t="s">
        <v>6602</v>
      </c>
      <c r="B2826" t="s">
        <v>7249</v>
      </c>
      <c r="C2826" t="s">
        <v>10787</v>
      </c>
      <c r="D2826">
        <v>60780459</v>
      </c>
      <c r="E2826">
        <v>10783009</v>
      </c>
      <c r="F2826" t="s">
        <v>7205</v>
      </c>
      <c r="G2826" t="s">
        <v>6627</v>
      </c>
      <c r="H2826" t="s">
        <v>8367</v>
      </c>
      <c r="I2826" t="s">
        <v>6408</v>
      </c>
    </row>
    <row r="2827" spans="1:9">
      <c r="A2827" t="s">
        <v>6602</v>
      </c>
      <c r="B2827" t="s">
        <v>7253</v>
      </c>
      <c r="C2827" t="s">
        <v>10705</v>
      </c>
      <c r="D2827">
        <v>60780723</v>
      </c>
      <c r="E2827">
        <v>60004959</v>
      </c>
      <c r="F2827" t="s">
        <v>7207</v>
      </c>
      <c r="G2827" t="s">
        <v>7086</v>
      </c>
      <c r="H2827" t="s">
        <v>9536</v>
      </c>
      <c r="I2827" t="s">
        <v>6408</v>
      </c>
    </row>
    <row r="2828" spans="1:9">
      <c r="A2828" t="s">
        <v>6602</v>
      </c>
      <c r="B2828" t="s">
        <v>7292</v>
      </c>
      <c r="C2828" t="s">
        <v>10788</v>
      </c>
      <c r="D2828" t="s">
        <v>6598</v>
      </c>
      <c r="E2828">
        <v>130016058</v>
      </c>
      <c r="F2828" t="s">
        <v>7207</v>
      </c>
      <c r="G2828" t="s">
        <v>8808</v>
      </c>
      <c r="H2828" t="s">
        <v>6639</v>
      </c>
      <c r="I2828" t="s">
        <v>6408</v>
      </c>
    </row>
    <row r="2829" spans="1:9">
      <c r="A2829" t="s">
        <v>6602</v>
      </c>
      <c r="B2829" t="s">
        <v>3437</v>
      </c>
      <c r="C2829" t="s">
        <v>10789</v>
      </c>
      <c r="D2829">
        <v>60021094</v>
      </c>
      <c r="E2829">
        <v>60024619</v>
      </c>
      <c r="F2829" t="s">
        <v>7207</v>
      </c>
      <c r="G2829" t="s">
        <v>6627</v>
      </c>
      <c r="H2829" t="s">
        <v>6639</v>
      </c>
      <c r="I2829" t="s">
        <v>6408</v>
      </c>
    </row>
    <row r="2830" spans="1:9">
      <c r="A2830" t="s">
        <v>6602</v>
      </c>
      <c r="B2830" t="s">
        <v>7254</v>
      </c>
      <c r="C2830" t="s">
        <v>10790</v>
      </c>
      <c r="D2830">
        <v>60780749</v>
      </c>
      <c r="E2830">
        <v>60000395</v>
      </c>
      <c r="F2830" t="s">
        <v>7207</v>
      </c>
      <c r="G2830" t="s">
        <v>6627</v>
      </c>
      <c r="H2830" t="s">
        <v>6639</v>
      </c>
      <c r="I2830" t="s">
        <v>6408</v>
      </c>
    </row>
    <row r="2831" spans="1:9">
      <c r="A2831" t="s">
        <v>6602</v>
      </c>
      <c r="B2831" t="s">
        <v>7259</v>
      </c>
      <c r="C2831" t="s">
        <v>10791</v>
      </c>
      <c r="D2831">
        <v>60781929</v>
      </c>
      <c r="E2831">
        <v>60000858</v>
      </c>
      <c r="F2831" t="s">
        <v>7207</v>
      </c>
      <c r="G2831" t="s">
        <v>6627</v>
      </c>
      <c r="H2831" t="s">
        <v>6639</v>
      </c>
      <c r="I2831" t="s">
        <v>6408</v>
      </c>
    </row>
    <row r="2832" spans="1:9">
      <c r="A2832" t="s">
        <v>6602</v>
      </c>
      <c r="B2832" t="s">
        <v>7233</v>
      </c>
      <c r="C2832" t="s">
        <v>10792</v>
      </c>
      <c r="D2832">
        <v>50000488</v>
      </c>
      <c r="E2832">
        <v>50000678</v>
      </c>
      <c r="F2832" t="s">
        <v>7207</v>
      </c>
      <c r="G2832" t="s">
        <v>6599</v>
      </c>
      <c r="H2832" t="s">
        <v>6639</v>
      </c>
      <c r="I2832" t="s">
        <v>6408</v>
      </c>
    </row>
    <row r="2833" spans="1:9">
      <c r="A2833" t="s">
        <v>6602</v>
      </c>
      <c r="B2833" t="s">
        <v>7290</v>
      </c>
      <c r="C2833" t="s">
        <v>7197</v>
      </c>
      <c r="D2833">
        <v>130809809</v>
      </c>
      <c r="E2833">
        <v>130007156</v>
      </c>
      <c r="F2833" t="s">
        <v>7207</v>
      </c>
      <c r="G2833" t="s">
        <v>7086</v>
      </c>
      <c r="H2833" t="s">
        <v>6639</v>
      </c>
      <c r="I2833" t="s">
        <v>6408</v>
      </c>
    </row>
    <row r="2834" spans="1:9">
      <c r="A2834" t="s">
        <v>6602</v>
      </c>
      <c r="B2834" t="s">
        <v>7316</v>
      </c>
      <c r="C2834" t="s">
        <v>10793</v>
      </c>
      <c r="D2834">
        <v>130782444</v>
      </c>
      <c r="E2834">
        <v>130001100</v>
      </c>
      <c r="F2834" t="s">
        <v>7207</v>
      </c>
      <c r="G2834" t="s">
        <v>6599</v>
      </c>
      <c r="H2834" t="s">
        <v>6639</v>
      </c>
      <c r="I2834" t="s">
        <v>6408</v>
      </c>
    </row>
    <row r="2835" spans="1:9">
      <c r="A2835" t="s">
        <v>6602</v>
      </c>
      <c r="B2835" t="s">
        <v>7302</v>
      </c>
      <c r="C2835" t="s">
        <v>10794</v>
      </c>
      <c r="D2835">
        <v>130046097</v>
      </c>
      <c r="E2835">
        <v>130000557</v>
      </c>
      <c r="F2835" t="s">
        <v>7207</v>
      </c>
      <c r="G2835" t="s">
        <v>6627</v>
      </c>
      <c r="H2835" t="s">
        <v>6639</v>
      </c>
      <c r="I2835" t="s">
        <v>6408</v>
      </c>
    </row>
    <row r="2836" spans="1:9">
      <c r="A2836" t="s">
        <v>6602</v>
      </c>
      <c r="B2836" t="s">
        <v>7306</v>
      </c>
      <c r="C2836" t="s">
        <v>10795</v>
      </c>
      <c r="D2836">
        <v>130781438</v>
      </c>
      <c r="E2836">
        <v>130000557</v>
      </c>
      <c r="F2836" t="s">
        <v>7207</v>
      </c>
      <c r="G2836" t="s">
        <v>6627</v>
      </c>
      <c r="H2836" t="s">
        <v>6639</v>
      </c>
      <c r="I2836" t="s">
        <v>6408</v>
      </c>
    </row>
    <row r="2837" spans="1:9">
      <c r="A2837" t="s">
        <v>6602</v>
      </c>
      <c r="B2837" t="s">
        <v>8173</v>
      </c>
      <c r="C2837" t="s">
        <v>10698</v>
      </c>
      <c r="D2837">
        <v>830100764</v>
      </c>
      <c r="E2837">
        <v>440052041</v>
      </c>
      <c r="F2837" t="s">
        <v>7207</v>
      </c>
      <c r="G2837" t="s">
        <v>7086</v>
      </c>
      <c r="H2837" t="s">
        <v>6639</v>
      </c>
      <c r="I2837" t="s">
        <v>6408</v>
      </c>
    </row>
    <row r="2838" spans="1:9">
      <c r="A2838" t="s">
        <v>6602</v>
      </c>
      <c r="B2838" t="s">
        <v>7313</v>
      </c>
      <c r="C2838" t="s">
        <v>10718</v>
      </c>
      <c r="D2838">
        <v>130782147</v>
      </c>
      <c r="E2838">
        <v>130000979</v>
      </c>
      <c r="F2838" t="s">
        <v>7207</v>
      </c>
      <c r="G2838" t="s">
        <v>7086</v>
      </c>
      <c r="H2838" t="s">
        <v>6639</v>
      </c>
      <c r="I2838" t="s">
        <v>6408</v>
      </c>
    </row>
    <row r="2839" spans="1:9">
      <c r="A2839" t="s">
        <v>6602</v>
      </c>
      <c r="B2839" t="s">
        <v>7314</v>
      </c>
      <c r="C2839" t="s">
        <v>10684</v>
      </c>
      <c r="D2839">
        <v>130782162</v>
      </c>
      <c r="E2839">
        <v>130000987</v>
      </c>
      <c r="F2839" t="s">
        <v>7207</v>
      </c>
      <c r="G2839" t="s">
        <v>8548</v>
      </c>
      <c r="H2839" t="s">
        <v>6639</v>
      </c>
      <c r="I2839" t="s">
        <v>6408</v>
      </c>
    </row>
    <row r="2840" spans="1:9">
      <c r="A2840" t="s">
        <v>6602</v>
      </c>
      <c r="B2840" t="s">
        <v>916</v>
      </c>
      <c r="C2840" t="s">
        <v>10730</v>
      </c>
      <c r="D2840">
        <v>130786932</v>
      </c>
      <c r="E2840">
        <v>130002660</v>
      </c>
      <c r="F2840" t="s">
        <v>7207</v>
      </c>
      <c r="G2840" t="s">
        <v>8544</v>
      </c>
      <c r="H2840" t="s">
        <v>6639</v>
      </c>
      <c r="I2840" t="s">
        <v>6408</v>
      </c>
    </row>
    <row r="2841" spans="1:9">
      <c r="A2841" t="s">
        <v>6602</v>
      </c>
      <c r="B2841" t="s">
        <v>7341</v>
      </c>
      <c r="C2841" t="s">
        <v>10744</v>
      </c>
      <c r="D2841">
        <v>130789357</v>
      </c>
      <c r="E2841">
        <v>130002843</v>
      </c>
      <c r="F2841" t="s">
        <v>7207</v>
      </c>
      <c r="G2841" t="s">
        <v>8544</v>
      </c>
      <c r="H2841" t="s">
        <v>6639</v>
      </c>
      <c r="I2841" t="s">
        <v>6408</v>
      </c>
    </row>
    <row r="2842" spans="1:9">
      <c r="A2842" t="s">
        <v>6602</v>
      </c>
      <c r="B2842" t="s">
        <v>7312</v>
      </c>
      <c r="C2842" t="s">
        <v>10733</v>
      </c>
      <c r="D2842">
        <v>130782097</v>
      </c>
      <c r="E2842">
        <v>130000938</v>
      </c>
      <c r="F2842" t="s">
        <v>7207</v>
      </c>
      <c r="G2842" t="s">
        <v>8544</v>
      </c>
      <c r="H2842" t="s">
        <v>6639</v>
      </c>
      <c r="I2842" t="s">
        <v>6408</v>
      </c>
    </row>
    <row r="2843" spans="1:9">
      <c r="A2843" t="s">
        <v>6602</v>
      </c>
      <c r="B2843" t="s">
        <v>8156</v>
      </c>
      <c r="C2843" t="s">
        <v>10754</v>
      </c>
      <c r="D2843">
        <v>830000303</v>
      </c>
      <c r="E2843">
        <v>830100541</v>
      </c>
      <c r="F2843" t="s">
        <v>7205</v>
      </c>
      <c r="G2843" t="s">
        <v>7086</v>
      </c>
      <c r="H2843" t="s">
        <v>8367</v>
      </c>
      <c r="I2843" t="s">
        <v>6408</v>
      </c>
    </row>
    <row r="2844" spans="1:9">
      <c r="A2844" t="s">
        <v>6602</v>
      </c>
      <c r="B2844" t="s">
        <v>916</v>
      </c>
      <c r="C2844" t="s">
        <v>10730</v>
      </c>
      <c r="D2844">
        <v>130786932</v>
      </c>
      <c r="E2844">
        <v>130002660</v>
      </c>
      <c r="F2844" t="s">
        <v>7207</v>
      </c>
      <c r="G2844" t="s">
        <v>7086</v>
      </c>
      <c r="H2844" t="s">
        <v>6639</v>
      </c>
      <c r="I2844" t="s">
        <v>6408</v>
      </c>
    </row>
    <row r="2845" spans="1:9">
      <c r="A2845" t="s">
        <v>6602</v>
      </c>
      <c r="B2845" t="s">
        <v>7241</v>
      </c>
      <c r="C2845" t="s">
        <v>10796</v>
      </c>
      <c r="D2845">
        <v>60006558</v>
      </c>
      <c r="E2845">
        <v>60798865</v>
      </c>
      <c r="F2845" t="s">
        <v>7205</v>
      </c>
      <c r="G2845" t="s">
        <v>6599</v>
      </c>
      <c r="H2845" t="s">
        <v>8369</v>
      </c>
      <c r="I2845" t="s">
        <v>6408</v>
      </c>
    </row>
    <row r="2846" spans="1:9">
      <c r="A2846" t="s">
        <v>6602</v>
      </c>
      <c r="B2846" t="s">
        <v>7261</v>
      </c>
      <c r="C2846" t="s">
        <v>10753</v>
      </c>
      <c r="D2846">
        <v>60790862</v>
      </c>
      <c r="E2846">
        <v>60001997</v>
      </c>
      <c r="F2846" t="s">
        <v>7207</v>
      </c>
      <c r="G2846" t="s">
        <v>7086</v>
      </c>
      <c r="H2846" t="s">
        <v>6639</v>
      </c>
      <c r="I2846" t="s">
        <v>6408</v>
      </c>
    </row>
    <row r="2847" spans="1:9">
      <c r="A2847" t="s">
        <v>6602</v>
      </c>
      <c r="B2847" t="s">
        <v>4994</v>
      </c>
      <c r="C2847" t="s">
        <v>10797</v>
      </c>
      <c r="D2847">
        <v>60780756</v>
      </c>
      <c r="E2847">
        <v>60000403</v>
      </c>
      <c r="F2847" t="s">
        <v>7207</v>
      </c>
      <c r="G2847" t="s">
        <v>8543</v>
      </c>
      <c r="H2847" t="s">
        <v>6639</v>
      </c>
      <c r="I2847" t="s">
        <v>6408</v>
      </c>
    </row>
    <row r="2848" spans="1:9">
      <c r="A2848" t="s">
        <v>6602</v>
      </c>
      <c r="B2848" t="s">
        <v>7331</v>
      </c>
      <c r="C2848" t="s">
        <v>10722</v>
      </c>
      <c r="D2848">
        <v>130785652</v>
      </c>
      <c r="E2848">
        <v>130014228</v>
      </c>
      <c r="F2848" t="s">
        <v>7205</v>
      </c>
      <c r="G2848" t="s">
        <v>7086</v>
      </c>
      <c r="H2848" t="s">
        <v>8367</v>
      </c>
      <c r="I2848" t="s">
        <v>6408</v>
      </c>
    </row>
    <row r="2849" spans="1:9">
      <c r="A2849" t="s">
        <v>6602</v>
      </c>
      <c r="B2849" t="s">
        <v>7252</v>
      </c>
      <c r="C2849" t="s">
        <v>10798</v>
      </c>
      <c r="D2849">
        <v>60780558</v>
      </c>
      <c r="E2849">
        <v>750720575</v>
      </c>
      <c r="F2849" t="s">
        <v>7205</v>
      </c>
      <c r="G2849" t="s">
        <v>6627</v>
      </c>
      <c r="H2849" t="s">
        <v>8367</v>
      </c>
      <c r="I2849" t="s">
        <v>6408</v>
      </c>
    </row>
    <row r="2850" spans="1:9">
      <c r="A2850" t="s">
        <v>6602</v>
      </c>
      <c r="B2850" t="s">
        <v>7326</v>
      </c>
      <c r="C2850" t="s">
        <v>10734</v>
      </c>
      <c r="D2850">
        <v>130784697</v>
      </c>
      <c r="E2850">
        <v>130001902</v>
      </c>
      <c r="F2850" t="s">
        <v>7207</v>
      </c>
      <c r="G2850" t="s">
        <v>7086</v>
      </c>
      <c r="H2850" t="s">
        <v>6639</v>
      </c>
      <c r="I2850" t="s">
        <v>6408</v>
      </c>
    </row>
    <row r="2851" spans="1:9">
      <c r="A2851" t="s">
        <v>6602</v>
      </c>
      <c r="B2851" t="s">
        <v>7304</v>
      </c>
      <c r="C2851" t="s">
        <v>10799</v>
      </c>
      <c r="D2851">
        <v>130781255</v>
      </c>
      <c r="E2851">
        <v>220020739</v>
      </c>
      <c r="F2851" t="s">
        <v>7205</v>
      </c>
      <c r="G2851" t="s">
        <v>6599</v>
      </c>
      <c r="H2851" t="s">
        <v>8367</v>
      </c>
      <c r="I2851" t="s">
        <v>6408</v>
      </c>
    </row>
    <row r="2852" spans="1:9">
      <c r="A2852" t="s">
        <v>6602</v>
      </c>
      <c r="B2852" t="s">
        <v>8168</v>
      </c>
      <c r="C2852" t="s">
        <v>10715</v>
      </c>
      <c r="D2852">
        <v>830100442</v>
      </c>
      <c r="E2852">
        <v>830000204</v>
      </c>
      <c r="F2852" t="s">
        <v>7207</v>
      </c>
      <c r="G2852" t="s">
        <v>7086</v>
      </c>
      <c r="H2852" t="s">
        <v>6639</v>
      </c>
      <c r="I2852" t="s">
        <v>6408</v>
      </c>
    </row>
    <row r="2853" spans="1:9">
      <c r="A2853" t="s">
        <v>6602</v>
      </c>
      <c r="B2853" t="s">
        <v>8183</v>
      </c>
      <c r="C2853" t="s">
        <v>10800</v>
      </c>
      <c r="D2853">
        <v>840011340</v>
      </c>
      <c r="E2853">
        <v>840003164</v>
      </c>
      <c r="F2853" t="s">
        <v>7205</v>
      </c>
      <c r="G2853" t="s">
        <v>8547</v>
      </c>
      <c r="H2853" t="s">
        <v>8369</v>
      </c>
      <c r="I2853" t="s">
        <v>6408</v>
      </c>
    </row>
    <row r="2854" spans="1:9">
      <c r="A2854" t="s">
        <v>6602</v>
      </c>
      <c r="B2854" t="s">
        <v>7334</v>
      </c>
      <c r="C2854" t="s">
        <v>10801</v>
      </c>
      <c r="D2854">
        <v>130786015</v>
      </c>
      <c r="E2854">
        <v>130002322</v>
      </c>
      <c r="F2854" t="s">
        <v>7207</v>
      </c>
      <c r="G2854" t="s">
        <v>8547</v>
      </c>
      <c r="H2854" t="s">
        <v>6639</v>
      </c>
      <c r="I2854" t="s">
        <v>6408</v>
      </c>
    </row>
    <row r="2855" spans="1:9">
      <c r="A2855" t="s">
        <v>6602</v>
      </c>
      <c r="B2855" t="s">
        <v>7299</v>
      </c>
      <c r="C2855" t="s">
        <v>10802</v>
      </c>
      <c r="D2855">
        <v>130043508</v>
      </c>
      <c r="E2855">
        <v>250002284</v>
      </c>
      <c r="F2855" t="s">
        <v>7205</v>
      </c>
      <c r="G2855" t="s">
        <v>8547</v>
      </c>
      <c r="H2855" t="s">
        <v>8367</v>
      </c>
      <c r="I2855" t="s">
        <v>6408</v>
      </c>
    </row>
    <row r="2856" spans="1:9">
      <c r="A2856" t="s">
        <v>6602</v>
      </c>
      <c r="B2856" t="s">
        <v>7336</v>
      </c>
      <c r="C2856" t="s">
        <v>10803</v>
      </c>
      <c r="D2856">
        <v>130786296</v>
      </c>
      <c r="E2856">
        <v>130002421</v>
      </c>
      <c r="F2856" t="s">
        <v>7207</v>
      </c>
      <c r="G2856" t="s">
        <v>6599</v>
      </c>
      <c r="H2856" t="s">
        <v>6639</v>
      </c>
      <c r="I2856" t="s">
        <v>6408</v>
      </c>
    </row>
    <row r="2857" spans="1:9">
      <c r="A2857" t="s">
        <v>6602</v>
      </c>
      <c r="B2857" t="s">
        <v>4788</v>
      </c>
      <c r="C2857" t="s">
        <v>10804</v>
      </c>
      <c r="D2857">
        <v>60780442</v>
      </c>
      <c r="E2857">
        <v>60000213</v>
      </c>
      <c r="F2857" t="s">
        <v>7207</v>
      </c>
      <c r="G2857" t="s">
        <v>8543</v>
      </c>
      <c r="H2857" t="s">
        <v>6639</v>
      </c>
      <c r="I2857" t="s">
        <v>6408</v>
      </c>
    </row>
    <row r="2858" spans="1:9">
      <c r="A2858" t="s">
        <v>6602</v>
      </c>
      <c r="B2858" t="s">
        <v>7308</v>
      </c>
      <c r="C2858" t="s">
        <v>10766</v>
      </c>
      <c r="D2858">
        <v>130781594</v>
      </c>
      <c r="E2858">
        <v>130010648</v>
      </c>
      <c r="F2858" t="s">
        <v>7207</v>
      </c>
      <c r="G2858" t="s">
        <v>7086</v>
      </c>
      <c r="H2858" t="s">
        <v>6639</v>
      </c>
      <c r="I2858" t="s">
        <v>6408</v>
      </c>
    </row>
    <row r="2859" spans="1:9">
      <c r="A2859" t="s">
        <v>6602</v>
      </c>
      <c r="B2859" t="s">
        <v>158</v>
      </c>
      <c r="C2859" t="s">
        <v>7172</v>
      </c>
      <c r="D2859" t="s">
        <v>6598</v>
      </c>
      <c r="E2859">
        <v>60790540</v>
      </c>
      <c r="F2859" t="s">
        <v>7205</v>
      </c>
      <c r="G2859" t="s">
        <v>6599</v>
      </c>
      <c r="H2859" t="s">
        <v>8367</v>
      </c>
      <c r="I2859" t="s">
        <v>6408</v>
      </c>
    </row>
    <row r="2860" spans="1:9">
      <c r="A2860" t="s">
        <v>6602</v>
      </c>
      <c r="B2860" t="s">
        <v>8187</v>
      </c>
      <c r="C2860" t="s">
        <v>10805</v>
      </c>
      <c r="D2860">
        <v>840014849</v>
      </c>
      <c r="E2860">
        <v>920030269</v>
      </c>
      <c r="F2860" t="s">
        <v>7207</v>
      </c>
      <c r="G2860" t="s">
        <v>6627</v>
      </c>
      <c r="H2860" t="s">
        <v>6639</v>
      </c>
      <c r="I2860" t="s">
        <v>6408</v>
      </c>
    </row>
    <row r="2861" spans="1:9">
      <c r="A2861" t="s">
        <v>6602</v>
      </c>
      <c r="B2861" t="s">
        <v>3427</v>
      </c>
      <c r="C2861" t="s">
        <v>10806</v>
      </c>
      <c r="D2861">
        <v>40780470</v>
      </c>
      <c r="E2861">
        <v>40000192</v>
      </c>
      <c r="F2861" t="s">
        <v>7207</v>
      </c>
      <c r="G2861" t="s">
        <v>8548</v>
      </c>
      <c r="H2861" t="s">
        <v>6639</v>
      </c>
      <c r="I2861" t="s">
        <v>6408</v>
      </c>
    </row>
    <row r="2862" spans="1:9">
      <c r="A2862" t="s">
        <v>6602</v>
      </c>
      <c r="B2862" t="s">
        <v>7321</v>
      </c>
      <c r="C2862" t="s">
        <v>10807</v>
      </c>
      <c r="D2862">
        <v>130783475</v>
      </c>
      <c r="E2862">
        <v>690795331</v>
      </c>
      <c r="F2862" t="s">
        <v>7205</v>
      </c>
      <c r="G2862" t="s">
        <v>6627</v>
      </c>
      <c r="H2862" t="s">
        <v>8367</v>
      </c>
      <c r="I2862" t="s">
        <v>6408</v>
      </c>
    </row>
    <row r="2863" spans="1:9">
      <c r="A2863" t="s">
        <v>6602</v>
      </c>
      <c r="B2863" t="s">
        <v>7324</v>
      </c>
      <c r="C2863" t="s">
        <v>10765</v>
      </c>
      <c r="D2863">
        <v>130784291</v>
      </c>
      <c r="E2863">
        <v>130001696</v>
      </c>
      <c r="F2863" t="s">
        <v>7207</v>
      </c>
      <c r="G2863" t="s">
        <v>7086</v>
      </c>
      <c r="H2863" t="s">
        <v>6639</v>
      </c>
      <c r="I2863" t="s">
        <v>6408</v>
      </c>
    </row>
    <row r="2864" spans="1:9">
      <c r="A2864" t="s">
        <v>6602</v>
      </c>
      <c r="B2864" t="s">
        <v>149</v>
      </c>
      <c r="C2864" t="s">
        <v>10808</v>
      </c>
      <c r="D2864">
        <v>50000058</v>
      </c>
      <c r="E2864">
        <v>50000033</v>
      </c>
      <c r="F2864" t="s">
        <v>7205</v>
      </c>
      <c r="G2864" t="s">
        <v>6599</v>
      </c>
      <c r="H2864" t="s">
        <v>8367</v>
      </c>
      <c r="I2864" t="s">
        <v>6408</v>
      </c>
    </row>
    <row r="2865" spans="1:9">
      <c r="A2865" t="s">
        <v>6602</v>
      </c>
      <c r="B2865" t="s">
        <v>5612</v>
      </c>
      <c r="C2865" t="s">
        <v>10809</v>
      </c>
      <c r="D2865">
        <v>130786247</v>
      </c>
      <c r="E2865">
        <v>920030269</v>
      </c>
      <c r="F2865" t="s">
        <v>7207</v>
      </c>
      <c r="G2865" t="s">
        <v>6627</v>
      </c>
      <c r="H2865" t="s">
        <v>6639</v>
      </c>
      <c r="I2865" t="s">
        <v>6408</v>
      </c>
    </row>
    <row r="2866" spans="1:9">
      <c r="A2866" t="s">
        <v>6602</v>
      </c>
      <c r="B2866" t="s">
        <v>8159</v>
      </c>
      <c r="C2866" t="s">
        <v>10810</v>
      </c>
      <c r="D2866">
        <v>830003877</v>
      </c>
      <c r="E2866">
        <v>920030921</v>
      </c>
      <c r="F2866" t="s">
        <v>7207</v>
      </c>
      <c r="G2866" t="s">
        <v>6627</v>
      </c>
      <c r="H2866" t="s">
        <v>6639</v>
      </c>
      <c r="I2866" t="s">
        <v>6408</v>
      </c>
    </row>
    <row r="2867" spans="1:9">
      <c r="A2867" t="s">
        <v>6602</v>
      </c>
      <c r="B2867" t="s">
        <v>7226</v>
      </c>
      <c r="C2867" t="s">
        <v>10811</v>
      </c>
      <c r="D2867">
        <v>40780389</v>
      </c>
      <c r="E2867">
        <v>40000192</v>
      </c>
      <c r="F2867" t="s">
        <v>7207</v>
      </c>
      <c r="G2867" t="s">
        <v>6599</v>
      </c>
      <c r="H2867" t="s">
        <v>6639</v>
      </c>
      <c r="I2867" t="s">
        <v>6408</v>
      </c>
    </row>
    <row r="2868" spans="1:9">
      <c r="A2868" t="s">
        <v>6602</v>
      </c>
      <c r="B2868" t="s">
        <v>7255</v>
      </c>
      <c r="C2868" t="s">
        <v>10708</v>
      </c>
      <c r="D2868">
        <v>60780947</v>
      </c>
      <c r="E2868">
        <v>60800174</v>
      </c>
      <c r="F2868" t="s">
        <v>7205</v>
      </c>
      <c r="G2868" t="s">
        <v>7086</v>
      </c>
      <c r="H2868" t="s">
        <v>8367</v>
      </c>
      <c r="I2868" t="s">
        <v>6408</v>
      </c>
    </row>
    <row r="2869" spans="1:9">
      <c r="A2869" t="s">
        <v>6602</v>
      </c>
      <c r="B2869" t="s">
        <v>3400</v>
      </c>
      <c r="C2869" t="s">
        <v>10812</v>
      </c>
      <c r="D2869">
        <v>840000509</v>
      </c>
      <c r="E2869">
        <v>840000707</v>
      </c>
      <c r="F2869" t="s">
        <v>7207</v>
      </c>
      <c r="G2869" t="s">
        <v>7086</v>
      </c>
      <c r="H2869" t="s">
        <v>6639</v>
      </c>
      <c r="I2869" t="s">
        <v>6408</v>
      </c>
    </row>
    <row r="2870" spans="1:9">
      <c r="A2870" t="s">
        <v>6602</v>
      </c>
      <c r="B2870" t="s">
        <v>7247</v>
      </c>
      <c r="C2870" t="s">
        <v>10813</v>
      </c>
      <c r="D2870">
        <v>60780186</v>
      </c>
      <c r="E2870">
        <v>60006939</v>
      </c>
      <c r="F2870" t="s">
        <v>7205</v>
      </c>
      <c r="G2870" t="s">
        <v>6599</v>
      </c>
      <c r="H2870" t="s">
        <v>8367</v>
      </c>
      <c r="I2870" t="s">
        <v>6408</v>
      </c>
    </row>
    <row r="2871" spans="1:9">
      <c r="A2871" t="s">
        <v>6602</v>
      </c>
      <c r="B2871" t="s">
        <v>8158</v>
      </c>
      <c r="C2871" t="s">
        <v>10814</v>
      </c>
      <c r="D2871">
        <v>830215687</v>
      </c>
      <c r="E2871">
        <v>830003521</v>
      </c>
      <c r="F2871" t="s">
        <v>7205</v>
      </c>
      <c r="G2871" t="s">
        <v>6599</v>
      </c>
      <c r="H2871" t="s">
        <v>6639</v>
      </c>
      <c r="I2871" t="s">
        <v>6408</v>
      </c>
    </row>
    <row r="2872" spans="1:9">
      <c r="A2872" t="s">
        <v>6602</v>
      </c>
      <c r="B2872" t="s">
        <v>7289</v>
      </c>
      <c r="C2872" t="s">
        <v>10816</v>
      </c>
      <c r="D2872" t="s">
        <v>6598</v>
      </c>
      <c r="E2872">
        <v>130006562</v>
      </c>
      <c r="F2872" t="s">
        <v>7205</v>
      </c>
      <c r="G2872" t="s">
        <v>6599</v>
      </c>
      <c r="H2872" t="s">
        <v>6639</v>
      </c>
      <c r="I2872" t="s">
        <v>6408</v>
      </c>
    </row>
    <row r="2873" spans="1:9">
      <c r="A2873" t="s">
        <v>6602</v>
      </c>
      <c r="B2873" t="s">
        <v>8157</v>
      </c>
      <c r="C2873" t="s">
        <v>7179</v>
      </c>
      <c r="D2873">
        <v>830002119</v>
      </c>
      <c r="E2873">
        <v>830002119</v>
      </c>
      <c r="F2873" t="s">
        <v>7205</v>
      </c>
      <c r="G2873" t="s">
        <v>6599</v>
      </c>
      <c r="H2873" t="s">
        <v>8367</v>
      </c>
      <c r="I2873" t="s">
        <v>6408</v>
      </c>
    </row>
    <row r="2874" spans="1:9">
      <c r="A2874" t="s">
        <v>6602</v>
      </c>
      <c r="B2874" t="s">
        <v>7232</v>
      </c>
      <c r="C2874" t="s">
        <v>10817</v>
      </c>
      <c r="D2874">
        <v>50000090</v>
      </c>
      <c r="E2874">
        <v>50006931</v>
      </c>
      <c r="F2874" t="s">
        <v>7207</v>
      </c>
      <c r="G2874" t="s">
        <v>8548</v>
      </c>
      <c r="H2874" t="s">
        <v>6639</v>
      </c>
      <c r="I2874" t="s">
        <v>6408</v>
      </c>
    </row>
    <row r="2875" spans="1:9">
      <c r="A2875" t="s">
        <v>6602</v>
      </c>
      <c r="B2875" t="s">
        <v>7340</v>
      </c>
      <c r="C2875" t="s">
        <v>10755</v>
      </c>
      <c r="D2875">
        <v>130787369</v>
      </c>
      <c r="E2875">
        <v>130002777</v>
      </c>
      <c r="F2875" t="s">
        <v>7207</v>
      </c>
      <c r="G2875" t="s">
        <v>7086</v>
      </c>
      <c r="H2875" t="s">
        <v>6639</v>
      </c>
      <c r="I2875" t="s">
        <v>6408</v>
      </c>
    </row>
    <row r="2876" spans="1:9">
      <c r="A2876" t="s">
        <v>6602</v>
      </c>
      <c r="B2876" t="s">
        <v>7318</v>
      </c>
      <c r="C2876" t="s">
        <v>10818</v>
      </c>
      <c r="D2876">
        <v>130782493</v>
      </c>
      <c r="E2876">
        <v>330050899</v>
      </c>
      <c r="F2876" t="s">
        <v>7207</v>
      </c>
      <c r="G2876" t="s">
        <v>6599</v>
      </c>
      <c r="H2876" t="s">
        <v>6639</v>
      </c>
      <c r="I2876" t="s">
        <v>6408</v>
      </c>
    </row>
    <row r="2877" spans="1:9">
      <c r="A2877" t="s">
        <v>6602</v>
      </c>
      <c r="B2877" t="s">
        <v>4800</v>
      </c>
      <c r="C2877" t="s">
        <v>10739</v>
      </c>
      <c r="D2877">
        <v>130786445</v>
      </c>
      <c r="E2877">
        <v>130002488</v>
      </c>
      <c r="F2877" t="s">
        <v>7205</v>
      </c>
      <c r="G2877" t="s">
        <v>7086</v>
      </c>
      <c r="H2877" t="s">
        <v>8367</v>
      </c>
      <c r="I2877" t="s">
        <v>6408</v>
      </c>
    </row>
    <row r="2878" spans="1:9">
      <c r="A2878" t="s">
        <v>6602</v>
      </c>
      <c r="B2878" t="s">
        <v>7250</v>
      </c>
      <c r="C2878" t="s">
        <v>10819</v>
      </c>
      <c r="D2878">
        <v>60780517</v>
      </c>
      <c r="E2878">
        <v>60000239</v>
      </c>
      <c r="F2878" t="s">
        <v>7207</v>
      </c>
      <c r="G2878" t="s">
        <v>8548</v>
      </c>
      <c r="H2878" t="s">
        <v>6639</v>
      </c>
      <c r="I2878" t="s">
        <v>6408</v>
      </c>
    </row>
    <row r="2879" spans="1:9">
      <c r="A2879" t="s">
        <v>6602</v>
      </c>
      <c r="B2879" t="s">
        <v>8180</v>
      </c>
      <c r="C2879" t="s">
        <v>10820</v>
      </c>
      <c r="D2879">
        <v>840000327</v>
      </c>
      <c r="E2879">
        <v>840000640</v>
      </c>
      <c r="F2879" t="s">
        <v>7207</v>
      </c>
      <c r="G2879" t="s">
        <v>8548</v>
      </c>
      <c r="H2879" t="s">
        <v>6639</v>
      </c>
      <c r="I2879" t="s">
        <v>6408</v>
      </c>
    </row>
    <row r="2880" spans="1:9">
      <c r="A2880" t="s">
        <v>6602</v>
      </c>
      <c r="B2880" t="s">
        <v>7251</v>
      </c>
      <c r="C2880" t="s">
        <v>10821</v>
      </c>
      <c r="D2880">
        <v>60780541</v>
      </c>
      <c r="E2880">
        <v>60000262</v>
      </c>
      <c r="F2880" t="s">
        <v>7207</v>
      </c>
      <c r="G2880" t="s">
        <v>6599</v>
      </c>
      <c r="H2880" t="s">
        <v>6639</v>
      </c>
      <c r="I2880" t="s">
        <v>6408</v>
      </c>
    </row>
    <row r="2881" spans="1:9">
      <c r="A2881" t="s">
        <v>6602</v>
      </c>
      <c r="B2881" t="s">
        <v>5358</v>
      </c>
      <c r="C2881" t="s">
        <v>10822</v>
      </c>
      <c r="D2881">
        <v>130784606</v>
      </c>
      <c r="E2881">
        <v>130001860</v>
      </c>
      <c r="F2881" t="s">
        <v>7207</v>
      </c>
      <c r="G2881" t="s">
        <v>6599</v>
      </c>
      <c r="H2881" t="s">
        <v>6639</v>
      </c>
      <c r="I2881" t="s">
        <v>6408</v>
      </c>
    </row>
    <row r="2882" spans="1:9">
      <c r="A2882" t="s">
        <v>6602</v>
      </c>
      <c r="B2882" t="s">
        <v>8179</v>
      </c>
      <c r="C2882" t="s">
        <v>10823</v>
      </c>
      <c r="D2882">
        <v>840000285</v>
      </c>
      <c r="E2882">
        <v>840000608</v>
      </c>
      <c r="F2882" t="s">
        <v>7207</v>
      </c>
      <c r="G2882" t="s">
        <v>8548</v>
      </c>
      <c r="H2882" t="s">
        <v>6639</v>
      </c>
      <c r="I2882" t="s">
        <v>6408</v>
      </c>
    </row>
    <row r="2883" spans="1:9">
      <c r="A2883" t="s">
        <v>6602</v>
      </c>
      <c r="B2883" t="s">
        <v>7249</v>
      </c>
      <c r="C2883" t="s">
        <v>10787</v>
      </c>
      <c r="D2883">
        <v>60780459</v>
      </c>
      <c r="E2883">
        <v>10783009</v>
      </c>
      <c r="F2883" t="s">
        <v>7205</v>
      </c>
      <c r="G2883" t="s">
        <v>7086</v>
      </c>
      <c r="H2883" t="s">
        <v>8367</v>
      </c>
      <c r="I2883" t="s">
        <v>6408</v>
      </c>
    </row>
    <row r="2884" spans="1:9">
      <c r="A2884" t="s">
        <v>6602</v>
      </c>
      <c r="B2884" t="s">
        <v>7312</v>
      </c>
      <c r="C2884" t="s">
        <v>10733</v>
      </c>
      <c r="D2884">
        <v>130782097</v>
      </c>
      <c r="E2884">
        <v>130000938</v>
      </c>
      <c r="F2884" t="s">
        <v>7207</v>
      </c>
      <c r="G2884" t="s">
        <v>7086</v>
      </c>
      <c r="H2884" t="s">
        <v>6639</v>
      </c>
      <c r="I2884" t="s">
        <v>6408</v>
      </c>
    </row>
    <row r="2885" spans="1:9">
      <c r="A2885" t="s">
        <v>6602</v>
      </c>
      <c r="B2885" t="s">
        <v>7341</v>
      </c>
      <c r="C2885" t="s">
        <v>10744</v>
      </c>
      <c r="D2885">
        <v>130789357</v>
      </c>
      <c r="E2885">
        <v>130002843</v>
      </c>
      <c r="F2885" t="s">
        <v>7207</v>
      </c>
      <c r="G2885" t="s">
        <v>7086</v>
      </c>
      <c r="H2885" t="s">
        <v>6639</v>
      </c>
      <c r="I2885" t="s">
        <v>6408</v>
      </c>
    </row>
    <row r="2886" spans="1:9">
      <c r="A2886" t="s">
        <v>6602</v>
      </c>
      <c r="B2886" t="s">
        <v>7305</v>
      </c>
      <c r="C2886" t="s">
        <v>10824</v>
      </c>
      <c r="D2886">
        <v>130781370</v>
      </c>
      <c r="E2886">
        <v>130000532</v>
      </c>
      <c r="F2886" t="s">
        <v>7207</v>
      </c>
      <c r="G2886" t="s">
        <v>8548</v>
      </c>
      <c r="H2886" t="s">
        <v>6639</v>
      </c>
      <c r="I2886" t="s">
        <v>6408</v>
      </c>
    </row>
    <row r="2887" spans="1:9">
      <c r="A2887" t="s">
        <v>6602</v>
      </c>
      <c r="B2887" t="s">
        <v>7235</v>
      </c>
      <c r="C2887" t="s">
        <v>10825</v>
      </c>
      <c r="D2887">
        <v>50000991</v>
      </c>
      <c r="E2887">
        <v>50000546</v>
      </c>
      <c r="F2887" t="s">
        <v>7205</v>
      </c>
      <c r="G2887" t="s">
        <v>6599</v>
      </c>
      <c r="H2887" t="s">
        <v>8367</v>
      </c>
      <c r="I2887" t="s">
        <v>6408</v>
      </c>
    </row>
    <row r="2888" spans="1:9">
      <c r="A2888" t="s">
        <v>6602</v>
      </c>
      <c r="B2888" t="s">
        <v>7227</v>
      </c>
      <c r="C2888" t="s">
        <v>10772</v>
      </c>
      <c r="D2888">
        <v>40780488</v>
      </c>
      <c r="E2888">
        <v>40000200</v>
      </c>
      <c r="F2888" t="s">
        <v>7207</v>
      </c>
      <c r="G2888" t="s">
        <v>7086</v>
      </c>
      <c r="H2888" t="s">
        <v>6639</v>
      </c>
      <c r="I2888" t="s">
        <v>6408</v>
      </c>
    </row>
    <row r="2889" spans="1:9">
      <c r="A2889" t="s">
        <v>6602</v>
      </c>
      <c r="B2889" t="s">
        <v>6323</v>
      </c>
      <c r="C2889" t="s">
        <v>10826</v>
      </c>
      <c r="D2889">
        <v>130043854</v>
      </c>
      <c r="E2889">
        <v>130037815</v>
      </c>
      <c r="F2889" t="s">
        <v>7205</v>
      </c>
      <c r="G2889" t="s">
        <v>6599</v>
      </c>
      <c r="H2889" t="s">
        <v>8434</v>
      </c>
      <c r="I2889" t="s">
        <v>6408</v>
      </c>
    </row>
    <row r="2890" spans="1:9">
      <c r="A2890" t="s">
        <v>6602</v>
      </c>
      <c r="B2890" t="s">
        <v>6324</v>
      </c>
      <c r="C2890" t="s">
        <v>10827</v>
      </c>
      <c r="D2890">
        <v>130786924</v>
      </c>
      <c r="E2890">
        <v>130037815</v>
      </c>
      <c r="F2890" t="s">
        <v>7205</v>
      </c>
      <c r="G2890" t="s">
        <v>6599</v>
      </c>
      <c r="H2890" t="s">
        <v>8434</v>
      </c>
      <c r="I2890" t="s">
        <v>6408</v>
      </c>
    </row>
    <row r="2891" spans="1:9">
      <c r="A2891" t="s">
        <v>6602</v>
      </c>
      <c r="B2891" t="s">
        <v>7260</v>
      </c>
      <c r="C2891" t="s">
        <v>10828</v>
      </c>
      <c r="D2891">
        <v>60789674</v>
      </c>
      <c r="E2891">
        <v>130037815</v>
      </c>
      <c r="F2891" t="s">
        <v>7205</v>
      </c>
      <c r="G2891" t="s">
        <v>6599</v>
      </c>
      <c r="H2891" t="s">
        <v>8434</v>
      </c>
      <c r="I2891" t="s">
        <v>6408</v>
      </c>
    </row>
    <row r="2892" spans="1:9">
      <c r="A2892" t="s">
        <v>6602</v>
      </c>
      <c r="B2892" t="s">
        <v>7237</v>
      </c>
      <c r="C2892" t="s">
        <v>10829</v>
      </c>
      <c r="D2892">
        <v>50002351</v>
      </c>
      <c r="E2892">
        <v>130037815</v>
      </c>
      <c r="F2892" t="s">
        <v>7205</v>
      </c>
      <c r="G2892" t="s">
        <v>6599</v>
      </c>
      <c r="H2892" t="s">
        <v>8434</v>
      </c>
      <c r="I2892" t="s">
        <v>6408</v>
      </c>
    </row>
    <row r="2893" spans="1:9">
      <c r="A2893" t="s">
        <v>6602</v>
      </c>
      <c r="B2893" t="s">
        <v>7231</v>
      </c>
      <c r="C2893" t="s">
        <v>10830</v>
      </c>
      <c r="D2893">
        <v>50000041</v>
      </c>
      <c r="E2893">
        <v>130037815</v>
      </c>
      <c r="F2893" t="s">
        <v>7205</v>
      </c>
      <c r="G2893" t="s">
        <v>6599</v>
      </c>
      <c r="H2893" t="s">
        <v>8434</v>
      </c>
      <c r="I2893" t="s">
        <v>6408</v>
      </c>
    </row>
    <row r="2894" spans="1:9">
      <c r="A2894" t="s">
        <v>6602</v>
      </c>
      <c r="B2894" t="s">
        <v>8178</v>
      </c>
      <c r="C2894" t="s">
        <v>10831</v>
      </c>
      <c r="D2894">
        <v>840000202</v>
      </c>
      <c r="E2894">
        <v>130037815</v>
      </c>
      <c r="F2894" t="s">
        <v>7205</v>
      </c>
      <c r="G2894" t="s">
        <v>6599</v>
      </c>
      <c r="H2894" t="s">
        <v>8434</v>
      </c>
      <c r="I2894" t="s">
        <v>6408</v>
      </c>
    </row>
    <row r="2895" spans="1:9">
      <c r="A2895" t="s">
        <v>6602</v>
      </c>
      <c r="B2895" t="s">
        <v>7229</v>
      </c>
      <c r="C2895" t="s">
        <v>10832</v>
      </c>
      <c r="D2895">
        <v>40782021</v>
      </c>
      <c r="E2895">
        <v>130037815</v>
      </c>
      <c r="F2895" t="s">
        <v>7205</v>
      </c>
      <c r="G2895" t="s">
        <v>6599</v>
      </c>
      <c r="H2895" t="s">
        <v>8434</v>
      </c>
      <c r="I2895" t="s">
        <v>6408</v>
      </c>
    </row>
    <row r="2896" spans="1:9">
      <c r="A2896" t="s">
        <v>6602</v>
      </c>
      <c r="B2896" t="s">
        <v>5203</v>
      </c>
      <c r="C2896" t="s">
        <v>10833</v>
      </c>
      <c r="D2896">
        <v>130017478</v>
      </c>
      <c r="E2896">
        <v>920030921</v>
      </c>
      <c r="F2896" t="s">
        <v>7207</v>
      </c>
      <c r="G2896" t="s">
        <v>6627</v>
      </c>
      <c r="H2896" t="s">
        <v>6639</v>
      </c>
      <c r="I2896" t="s">
        <v>6408</v>
      </c>
    </row>
    <row r="2897" spans="1:9">
      <c r="A2897" t="s">
        <v>6602</v>
      </c>
      <c r="B2897" t="s">
        <v>7254</v>
      </c>
      <c r="C2897" t="s">
        <v>10790</v>
      </c>
      <c r="D2897">
        <v>60780749</v>
      </c>
      <c r="E2897">
        <v>60000395</v>
      </c>
      <c r="F2897" t="s">
        <v>7207</v>
      </c>
      <c r="G2897" t="s">
        <v>8982</v>
      </c>
      <c r="H2897" t="s">
        <v>6639</v>
      </c>
      <c r="I2897" t="s">
        <v>6408</v>
      </c>
    </row>
    <row r="2898" spans="1:9">
      <c r="A2898" t="s">
        <v>6602</v>
      </c>
      <c r="B2898" t="s">
        <v>3437</v>
      </c>
      <c r="C2898" t="s">
        <v>10789</v>
      </c>
      <c r="D2898">
        <v>60021094</v>
      </c>
      <c r="E2898">
        <v>60024619</v>
      </c>
      <c r="F2898" t="s">
        <v>7207</v>
      </c>
      <c r="G2898" t="s">
        <v>8982</v>
      </c>
      <c r="H2898" t="s">
        <v>6639</v>
      </c>
      <c r="I2898" t="s">
        <v>6408</v>
      </c>
    </row>
    <row r="2899" spans="1:9">
      <c r="A2899" t="s">
        <v>6602</v>
      </c>
      <c r="B2899" t="s">
        <v>7259</v>
      </c>
      <c r="C2899" t="s">
        <v>10791</v>
      </c>
      <c r="D2899">
        <v>60781929</v>
      </c>
      <c r="E2899">
        <v>60000858</v>
      </c>
      <c r="F2899" t="s">
        <v>7207</v>
      </c>
      <c r="G2899" t="s">
        <v>8982</v>
      </c>
      <c r="H2899" t="s">
        <v>6639</v>
      </c>
      <c r="I2899" t="s">
        <v>6408</v>
      </c>
    </row>
    <row r="2900" spans="1:9">
      <c r="A2900" t="s">
        <v>6602</v>
      </c>
      <c r="B2900" t="s">
        <v>3377</v>
      </c>
      <c r="C2900" t="s">
        <v>10834</v>
      </c>
      <c r="D2900">
        <v>130783764</v>
      </c>
      <c r="E2900">
        <v>920030269</v>
      </c>
      <c r="F2900" t="s">
        <v>7207</v>
      </c>
      <c r="G2900" t="s">
        <v>6627</v>
      </c>
      <c r="H2900" t="s">
        <v>6639</v>
      </c>
      <c r="I2900" t="s">
        <v>6408</v>
      </c>
    </row>
    <row r="2901" spans="1:9">
      <c r="A2901" t="s">
        <v>6602</v>
      </c>
      <c r="B2901" t="s">
        <v>5429</v>
      </c>
      <c r="C2901" t="s">
        <v>10835</v>
      </c>
      <c r="D2901">
        <v>830100335</v>
      </c>
      <c r="E2901">
        <v>920030269</v>
      </c>
      <c r="F2901" t="s">
        <v>7207</v>
      </c>
      <c r="G2901" t="s">
        <v>6627</v>
      </c>
      <c r="H2901" t="s">
        <v>6639</v>
      </c>
      <c r="I2901" t="s">
        <v>6408</v>
      </c>
    </row>
    <row r="2902" spans="1:9">
      <c r="A2902" t="s">
        <v>6602</v>
      </c>
      <c r="B2902" t="s">
        <v>5205</v>
      </c>
      <c r="C2902" t="s">
        <v>10836</v>
      </c>
      <c r="D2902">
        <v>130784085</v>
      </c>
      <c r="E2902">
        <v>920030921</v>
      </c>
      <c r="F2902" t="s">
        <v>7207</v>
      </c>
      <c r="G2902" t="s">
        <v>6627</v>
      </c>
      <c r="H2902" t="s">
        <v>6639</v>
      </c>
      <c r="I2902" t="s">
        <v>6408</v>
      </c>
    </row>
    <row r="2903" spans="1:9">
      <c r="A2903" t="s">
        <v>6602</v>
      </c>
      <c r="B2903" t="s">
        <v>5607</v>
      </c>
      <c r="C2903" t="s">
        <v>10837</v>
      </c>
      <c r="D2903">
        <v>60780277</v>
      </c>
      <c r="E2903">
        <v>920030269</v>
      </c>
      <c r="F2903" t="s">
        <v>7207</v>
      </c>
      <c r="G2903" t="s">
        <v>6627</v>
      </c>
      <c r="H2903" t="s">
        <v>6639</v>
      </c>
      <c r="I2903" t="s">
        <v>6408</v>
      </c>
    </row>
    <row r="2904" spans="1:9">
      <c r="A2904" t="s">
        <v>6602</v>
      </c>
      <c r="B2904" t="s">
        <v>4788</v>
      </c>
      <c r="C2904" t="s">
        <v>10804</v>
      </c>
      <c r="D2904">
        <v>60780442</v>
      </c>
      <c r="E2904">
        <v>60000213</v>
      </c>
      <c r="F2904" t="s">
        <v>7207</v>
      </c>
      <c r="G2904" t="s">
        <v>7086</v>
      </c>
      <c r="H2904" t="s">
        <v>6639</v>
      </c>
      <c r="I2904" t="s">
        <v>6408</v>
      </c>
    </row>
    <row r="2905" spans="1:9">
      <c r="A2905" t="s">
        <v>6602</v>
      </c>
      <c r="B2905" t="s">
        <v>7343</v>
      </c>
      <c r="C2905" t="s">
        <v>10838</v>
      </c>
      <c r="D2905">
        <v>130806011</v>
      </c>
      <c r="E2905">
        <v>750720534</v>
      </c>
      <c r="F2905" t="s">
        <v>7205</v>
      </c>
      <c r="G2905" t="s">
        <v>6599</v>
      </c>
      <c r="H2905" t="s">
        <v>8367</v>
      </c>
      <c r="I2905" t="s">
        <v>6408</v>
      </c>
    </row>
    <row r="2906" spans="1:9">
      <c r="A2906" t="s">
        <v>6602</v>
      </c>
      <c r="B2906" t="s">
        <v>7238</v>
      </c>
      <c r="C2906" t="s">
        <v>10839</v>
      </c>
      <c r="D2906">
        <v>60000296</v>
      </c>
      <c r="E2906">
        <v>60780640</v>
      </c>
      <c r="F2906" t="s">
        <v>7205</v>
      </c>
      <c r="G2906" t="s">
        <v>8547</v>
      </c>
      <c r="H2906" t="s">
        <v>8367</v>
      </c>
      <c r="I2906" t="s">
        <v>6408</v>
      </c>
    </row>
    <row r="2907" spans="1:9">
      <c r="A2907" t="s">
        <v>6602</v>
      </c>
      <c r="B2907" t="s">
        <v>7239</v>
      </c>
      <c r="C2907" t="s">
        <v>10840</v>
      </c>
      <c r="D2907">
        <v>60785243</v>
      </c>
      <c r="E2907">
        <v>60001484</v>
      </c>
      <c r="F2907" t="s">
        <v>7205</v>
      </c>
      <c r="G2907" t="s">
        <v>6599</v>
      </c>
      <c r="H2907" t="s">
        <v>8367</v>
      </c>
      <c r="I2907" t="s">
        <v>6408</v>
      </c>
    </row>
    <row r="2908" spans="1:9">
      <c r="A2908" t="s">
        <v>6602</v>
      </c>
      <c r="B2908" t="s">
        <v>8176</v>
      </c>
      <c r="C2908" t="s">
        <v>10841</v>
      </c>
      <c r="D2908">
        <v>830207114</v>
      </c>
      <c r="E2908">
        <v>830001855</v>
      </c>
      <c r="F2908" t="s">
        <v>7205</v>
      </c>
      <c r="G2908" t="s">
        <v>6599</v>
      </c>
      <c r="H2908" t="s">
        <v>8367</v>
      </c>
      <c r="I2908" t="s">
        <v>6408</v>
      </c>
    </row>
    <row r="2909" spans="1:9">
      <c r="A2909" t="s">
        <v>6602</v>
      </c>
      <c r="B2909" t="s">
        <v>7294</v>
      </c>
      <c r="C2909" t="s">
        <v>10842</v>
      </c>
      <c r="D2909">
        <v>130022619</v>
      </c>
      <c r="E2909">
        <v>130045339</v>
      </c>
      <c r="F2909" t="s">
        <v>7205</v>
      </c>
      <c r="G2909" t="s">
        <v>6599</v>
      </c>
      <c r="H2909" t="s">
        <v>8367</v>
      </c>
      <c r="I2909" t="s">
        <v>6408</v>
      </c>
    </row>
    <row r="2910" spans="1:9">
      <c r="A2910" t="s">
        <v>6602</v>
      </c>
      <c r="B2910" t="s">
        <v>7323</v>
      </c>
      <c r="C2910" t="s">
        <v>10843</v>
      </c>
      <c r="D2910">
        <v>130784051</v>
      </c>
      <c r="E2910">
        <v>130037823</v>
      </c>
      <c r="F2910" t="s">
        <v>7207</v>
      </c>
      <c r="G2910" t="s">
        <v>8543</v>
      </c>
      <c r="H2910" t="s">
        <v>6639</v>
      </c>
      <c r="I2910" t="s">
        <v>6408</v>
      </c>
    </row>
    <row r="2911" spans="1:9">
      <c r="A2911" t="s">
        <v>6602</v>
      </c>
      <c r="B2911" t="s">
        <v>7301</v>
      </c>
      <c r="C2911" t="s">
        <v>10844</v>
      </c>
      <c r="D2911">
        <v>130044753</v>
      </c>
      <c r="E2911">
        <v>130810336</v>
      </c>
      <c r="F2911" t="s">
        <v>7207</v>
      </c>
      <c r="G2911" t="s">
        <v>8543</v>
      </c>
      <c r="H2911" t="s">
        <v>6639</v>
      </c>
      <c r="I2911" t="s">
        <v>6408</v>
      </c>
    </row>
    <row r="2912" spans="1:9">
      <c r="A2912" t="s">
        <v>6602</v>
      </c>
      <c r="B2912" t="s">
        <v>7303</v>
      </c>
      <c r="C2912" t="s">
        <v>10845</v>
      </c>
      <c r="D2912">
        <v>130781065</v>
      </c>
      <c r="E2912">
        <v>130000417</v>
      </c>
      <c r="F2912" t="s">
        <v>7207</v>
      </c>
      <c r="G2912" t="s">
        <v>6599</v>
      </c>
      <c r="H2912" t="s">
        <v>8434</v>
      </c>
      <c r="I2912" t="s">
        <v>6408</v>
      </c>
    </row>
    <row r="2913" spans="1:9">
      <c r="A2913" t="s">
        <v>6602</v>
      </c>
      <c r="B2913" t="s">
        <v>7300</v>
      </c>
      <c r="C2913" t="s">
        <v>10846</v>
      </c>
      <c r="D2913">
        <v>130043664</v>
      </c>
      <c r="E2913">
        <v>130002157</v>
      </c>
      <c r="F2913" t="s">
        <v>7205</v>
      </c>
      <c r="G2913" t="s">
        <v>8545</v>
      </c>
      <c r="H2913" t="s">
        <v>8367</v>
      </c>
      <c r="I2913" t="s">
        <v>6408</v>
      </c>
    </row>
    <row r="2914" spans="1:9">
      <c r="A2914" t="s">
        <v>6602</v>
      </c>
      <c r="B2914" t="s">
        <v>7261</v>
      </c>
      <c r="C2914" t="s">
        <v>10753</v>
      </c>
      <c r="D2914">
        <v>60790862</v>
      </c>
      <c r="E2914">
        <v>60001997</v>
      </c>
      <c r="F2914" t="s">
        <v>7207</v>
      </c>
      <c r="G2914" t="s">
        <v>8544</v>
      </c>
      <c r="H2914" t="s">
        <v>6639</v>
      </c>
      <c r="I2914" t="s">
        <v>6408</v>
      </c>
    </row>
    <row r="2915" spans="1:9">
      <c r="A2915" t="s">
        <v>6591</v>
      </c>
      <c r="B2915" t="s">
        <v>375</v>
      </c>
      <c r="C2915" t="s">
        <v>10847</v>
      </c>
      <c r="D2915">
        <v>490016334</v>
      </c>
      <c r="E2915">
        <v>490016326</v>
      </c>
      <c r="F2915" t="s">
        <v>7205</v>
      </c>
      <c r="G2915" t="s">
        <v>6599</v>
      </c>
      <c r="H2915" t="s">
        <v>8369</v>
      </c>
      <c r="I2915" t="s">
        <v>6408</v>
      </c>
    </row>
    <row r="2916" spans="1:9">
      <c r="A2916" t="s">
        <v>6591</v>
      </c>
      <c r="B2916" t="s">
        <v>8191</v>
      </c>
      <c r="C2916" t="s">
        <v>10848</v>
      </c>
      <c r="D2916">
        <v>850002130</v>
      </c>
      <c r="E2916">
        <v>850007048</v>
      </c>
      <c r="F2916" t="s">
        <v>7205</v>
      </c>
      <c r="G2916" t="s">
        <v>6599</v>
      </c>
      <c r="H2916" t="s">
        <v>8367</v>
      </c>
      <c r="I2916" t="s">
        <v>6408</v>
      </c>
    </row>
    <row r="2917" spans="1:9">
      <c r="A2917" t="s">
        <v>6591</v>
      </c>
      <c r="B2917" t="s">
        <v>8191</v>
      </c>
      <c r="C2917" t="s">
        <v>10849</v>
      </c>
      <c r="D2917">
        <v>850005224</v>
      </c>
      <c r="E2917">
        <v>850007048</v>
      </c>
      <c r="F2917" t="s">
        <v>7205</v>
      </c>
      <c r="G2917" t="s">
        <v>6599</v>
      </c>
      <c r="H2917" t="s">
        <v>8367</v>
      </c>
      <c r="I2917" t="s">
        <v>6408</v>
      </c>
    </row>
    <row r="2918" spans="1:9">
      <c r="A2918" t="s">
        <v>6591</v>
      </c>
      <c r="B2918" t="s">
        <v>7662</v>
      </c>
      <c r="C2918" t="s">
        <v>10850</v>
      </c>
      <c r="D2918">
        <v>440002459</v>
      </c>
      <c r="E2918">
        <v>440018661</v>
      </c>
      <c r="F2918" t="s">
        <v>7205</v>
      </c>
      <c r="G2918" t="s">
        <v>6599</v>
      </c>
      <c r="H2918" t="s">
        <v>8367</v>
      </c>
      <c r="I2918" t="s">
        <v>6408</v>
      </c>
    </row>
    <row r="2919" spans="1:9">
      <c r="A2919" t="s">
        <v>6591</v>
      </c>
      <c r="B2919" t="s">
        <v>7560</v>
      </c>
      <c r="C2919" t="s">
        <v>10851</v>
      </c>
      <c r="D2919">
        <v>440000800</v>
      </c>
      <c r="E2919">
        <v>440001246</v>
      </c>
      <c r="F2919" t="s">
        <v>7207</v>
      </c>
      <c r="G2919" t="s">
        <v>6599</v>
      </c>
      <c r="H2919" t="s">
        <v>6639</v>
      </c>
      <c r="I2919" t="s">
        <v>6408</v>
      </c>
    </row>
    <row r="2920" spans="1:9">
      <c r="A2920" t="s">
        <v>6591</v>
      </c>
      <c r="B2920" t="s">
        <v>7657</v>
      </c>
      <c r="C2920" t="s">
        <v>10852</v>
      </c>
      <c r="D2920">
        <v>440000404</v>
      </c>
      <c r="E2920">
        <v>440000925</v>
      </c>
      <c r="F2920" t="s">
        <v>7207</v>
      </c>
      <c r="G2920" t="s">
        <v>6715</v>
      </c>
      <c r="H2920" t="s">
        <v>6639</v>
      </c>
      <c r="I2920" t="s">
        <v>6408</v>
      </c>
    </row>
    <row r="2921" spans="1:9">
      <c r="A2921" t="s">
        <v>6591</v>
      </c>
      <c r="B2921" t="s">
        <v>5151</v>
      </c>
      <c r="C2921" t="s">
        <v>10853</v>
      </c>
      <c r="D2921">
        <v>850000134</v>
      </c>
      <c r="E2921">
        <v>850013269</v>
      </c>
      <c r="F2921" t="s">
        <v>7207</v>
      </c>
      <c r="G2921" t="s">
        <v>6658</v>
      </c>
      <c r="H2921" t="s">
        <v>6639</v>
      </c>
      <c r="I2921" t="s">
        <v>6408</v>
      </c>
    </row>
    <row r="2922" spans="1:9">
      <c r="A2922" t="s">
        <v>6591</v>
      </c>
      <c r="B2922" t="s">
        <v>3398</v>
      </c>
      <c r="C2922" t="s">
        <v>10854</v>
      </c>
      <c r="D2922">
        <v>850000118</v>
      </c>
      <c r="E2922">
        <v>850013244</v>
      </c>
      <c r="F2922" t="s">
        <v>7207</v>
      </c>
      <c r="G2922" t="s">
        <v>6658</v>
      </c>
      <c r="H2922" t="s">
        <v>6639</v>
      </c>
      <c r="I2922" t="s">
        <v>6408</v>
      </c>
    </row>
    <row r="2923" spans="1:9">
      <c r="A2923" t="s">
        <v>6591</v>
      </c>
      <c r="B2923" t="s">
        <v>2857</v>
      </c>
      <c r="C2923" t="s">
        <v>10855</v>
      </c>
      <c r="D2923">
        <v>440033819</v>
      </c>
      <c r="E2923">
        <v>440006344</v>
      </c>
      <c r="F2923" t="s">
        <v>7207</v>
      </c>
      <c r="G2923" t="s">
        <v>6715</v>
      </c>
      <c r="H2923" t="s">
        <v>10856</v>
      </c>
      <c r="I2923" t="s">
        <v>6408</v>
      </c>
    </row>
    <row r="2924" spans="1:9">
      <c r="A2924" t="s">
        <v>6591</v>
      </c>
      <c r="B2924" t="s">
        <v>6152</v>
      </c>
      <c r="C2924" t="s">
        <v>10857</v>
      </c>
      <c r="D2924">
        <v>440000701</v>
      </c>
      <c r="E2924">
        <v>440001220</v>
      </c>
      <c r="F2924" t="s">
        <v>7207</v>
      </c>
      <c r="G2924" t="s">
        <v>6599</v>
      </c>
      <c r="H2924" t="s">
        <v>6639</v>
      </c>
      <c r="I2924" t="s">
        <v>6408</v>
      </c>
    </row>
    <row r="2925" spans="1:9">
      <c r="A2925" t="s">
        <v>6591</v>
      </c>
      <c r="B2925" t="s">
        <v>8004</v>
      </c>
      <c r="C2925" t="s">
        <v>10858</v>
      </c>
      <c r="D2925">
        <v>720000231</v>
      </c>
      <c r="E2925">
        <v>720000637</v>
      </c>
      <c r="F2925" t="s">
        <v>7207</v>
      </c>
      <c r="G2925" t="s">
        <v>6715</v>
      </c>
      <c r="H2925" t="s">
        <v>6639</v>
      </c>
      <c r="I2925" t="s">
        <v>6408</v>
      </c>
    </row>
    <row r="2926" spans="1:9">
      <c r="A2926" t="s">
        <v>6591</v>
      </c>
      <c r="B2926" t="s">
        <v>8011</v>
      </c>
      <c r="C2926" t="s">
        <v>10859</v>
      </c>
      <c r="D2926">
        <v>720017748</v>
      </c>
      <c r="E2926">
        <v>720000561</v>
      </c>
      <c r="F2926" t="s">
        <v>7207</v>
      </c>
      <c r="G2926" t="s">
        <v>6715</v>
      </c>
      <c r="H2926" t="s">
        <v>6639</v>
      </c>
      <c r="I2926" t="s">
        <v>6408</v>
      </c>
    </row>
    <row r="2927" spans="1:9">
      <c r="A2927" t="s">
        <v>6591</v>
      </c>
      <c r="B2927" t="s">
        <v>7658</v>
      </c>
      <c r="C2927" t="s">
        <v>10860</v>
      </c>
      <c r="D2927">
        <v>440000412</v>
      </c>
      <c r="E2927">
        <v>440000941</v>
      </c>
      <c r="F2927" t="s">
        <v>7207</v>
      </c>
      <c r="G2927" t="s">
        <v>6715</v>
      </c>
      <c r="H2927" t="s">
        <v>6639</v>
      </c>
      <c r="I2927" t="s">
        <v>6408</v>
      </c>
    </row>
    <row r="2928" spans="1:9">
      <c r="A2928" t="s">
        <v>6591</v>
      </c>
      <c r="B2928" t="s">
        <v>8190</v>
      </c>
      <c r="C2928" t="s">
        <v>10861</v>
      </c>
      <c r="D2928">
        <v>850000399</v>
      </c>
      <c r="E2928">
        <v>750005068</v>
      </c>
      <c r="F2928" t="s">
        <v>7205</v>
      </c>
      <c r="G2928" t="s">
        <v>6599</v>
      </c>
      <c r="H2928" t="s">
        <v>8367</v>
      </c>
      <c r="I2928" t="s">
        <v>6408</v>
      </c>
    </row>
    <row r="2929" spans="1:9">
      <c r="A2929" t="s">
        <v>6591</v>
      </c>
      <c r="B2929" t="s">
        <v>4974</v>
      </c>
      <c r="C2929" t="s">
        <v>10862</v>
      </c>
      <c r="D2929">
        <v>440002020</v>
      </c>
      <c r="E2929">
        <v>440001386</v>
      </c>
      <c r="F2929" t="s">
        <v>7207</v>
      </c>
      <c r="G2929" t="s">
        <v>6715</v>
      </c>
      <c r="H2929" t="s">
        <v>6639</v>
      </c>
      <c r="I2929" t="s">
        <v>6408</v>
      </c>
    </row>
    <row r="2930" spans="1:9">
      <c r="A2930" t="s">
        <v>6591</v>
      </c>
      <c r="B2930" t="s">
        <v>8189</v>
      </c>
      <c r="C2930" t="s">
        <v>10863</v>
      </c>
      <c r="D2930">
        <v>850000357</v>
      </c>
      <c r="E2930">
        <v>850026378</v>
      </c>
      <c r="F2930" t="s">
        <v>7207</v>
      </c>
      <c r="G2930" t="s">
        <v>6599</v>
      </c>
      <c r="H2930" t="s">
        <v>8367</v>
      </c>
      <c r="I2930" t="s">
        <v>6408</v>
      </c>
    </row>
    <row r="2931" spans="1:9">
      <c r="A2931" t="s">
        <v>6591</v>
      </c>
      <c r="B2931" t="s">
        <v>7665</v>
      </c>
      <c r="C2931" t="s">
        <v>10864</v>
      </c>
      <c r="D2931">
        <v>440029338</v>
      </c>
      <c r="E2931">
        <v>440053411</v>
      </c>
      <c r="F2931" t="s">
        <v>7205</v>
      </c>
      <c r="G2931" t="s">
        <v>6715</v>
      </c>
      <c r="H2931" t="s">
        <v>8367</v>
      </c>
      <c r="I2931" t="s">
        <v>6408</v>
      </c>
    </row>
    <row r="2932" spans="1:9">
      <c r="A2932" t="s">
        <v>6591</v>
      </c>
      <c r="B2932" t="s">
        <v>8009</v>
      </c>
      <c r="C2932" t="s">
        <v>10865</v>
      </c>
      <c r="D2932">
        <v>720016138</v>
      </c>
      <c r="E2932">
        <v>720008390</v>
      </c>
      <c r="F2932" t="s">
        <v>7205</v>
      </c>
      <c r="G2932" t="s">
        <v>6627</v>
      </c>
      <c r="H2932" t="s">
        <v>8367</v>
      </c>
      <c r="I2932" t="s">
        <v>6408</v>
      </c>
    </row>
    <row r="2933" spans="1:9">
      <c r="A2933" t="s">
        <v>6591</v>
      </c>
      <c r="B2933" t="s">
        <v>8006</v>
      </c>
      <c r="C2933" t="s">
        <v>10866</v>
      </c>
      <c r="D2933">
        <v>720000413</v>
      </c>
      <c r="E2933">
        <v>720008390</v>
      </c>
      <c r="F2933" t="s">
        <v>7205</v>
      </c>
      <c r="G2933" t="s">
        <v>6627</v>
      </c>
      <c r="H2933" t="s">
        <v>8367</v>
      </c>
      <c r="I2933" t="s">
        <v>6408</v>
      </c>
    </row>
    <row r="2934" spans="1:9">
      <c r="A2934" t="s">
        <v>6591</v>
      </c>
      <c r="B2934" t="s">
        <v>7707</v>
      </c>
      <c r="C2934" t="s">
        <v>10867</v>
      </c>
      <c r="D2934">
        <v>490016870</v>
      </c>
      <c r="E2934">
        <v>440052041</v>
      </c>
      <c r="F2934" t="s">
        <v>7207</v>
      </c>
      <c r="G2934" t="s">
        <v>6599</v>
      </c>
      <c r="H2934" t="s">
        <v>8368</v>
      </c>
      <c r="I2934" t="s">
        <v>6408</v>
      </c>
    </row>
    <row r="2935" spans="1:9">
      <c r="A2935" t="s">
        <v>6591</v>
      </c>
      <c r="B2935" t="s">
        <v>7668</v>
      </c>
      <c r="C2935" t="s">
        <v>10868</v>
      </c>
      <c r="D2935">
        <v>440044451</v>
      </c>
      <c r="E2935">
        <v>440055952</v>
      </c>
      <c r="F2935" t="s">
        <v>7207</v>
      </c>
      <c r="G2935" t="s">
        <v>6627</v>
      </c>
      <c r="H2935" t="s">
        <v>6639</v>
      </c>
      <c r="I2935" t="s">
        <v>6408</v>
      </c>
    </row>
    <row r="2936" spans="1:9">
      <c r="A2936" t="s">
        <v>6591</v>
      </c>
      <c r="B2936" t="s">
        <v>5069</v>
      </c>
      <c r="C2936" t="s">
        <v>10869</v>
      </c>
      <c r="D2936">
        <v>530031962</v>
      </c>
      <c r="E2936">
        <v>530000975</v>
      </c>
      <c r="F2936" t="s">
        <v>7207</v>
      </c>
      <c r="G2936" t="s">
        <v>6658</v>
      </c>
      <c r="H2936" t="s">
        <v>6639</v>
      </c>
      <c r="I2936" t="s">
        <v>6408</v>
      </c>
    </row>
    <row r="2937" spans="1:9">
      <c r="A2937" t="s">
        <v>6591</v>
      </c>
      <c r="B2937" t="s">
        <v>7670</v>
      </c>
      <c r="C2937" t="s">
        <v>10870</v>
      </c>
      <c r="D2937">
        <v>440050433</v>
      </c>
      <c r="E2937">
        <v>440053429</v>
      </c>
      <c r="F2937" t="s">
        <v>7205</v>
      </c>
      <c r="G2937" t="s">
        <v>6715</v>
      </c>
      <c r="H2937" t="s">
        <v>8367</v>
      </c>
      <c r="I2937" t="s">
        <v>6408</v>
      </c>
    </row>
    <row r="2938" spans="1:9">
      <c r="A2938" t="s">
        <v>6591</v>
      </c>
      <c r="B2938" t="s">
        <v>8010</v>
      </c>
      <c r="C2938" t="s">
        <v>10871</v>
      </c>
      <c r="D2938">
        <v>720016856</v>
      </c>
      <c r="E2938">
        <v>720008390</v>
      </c>
      <c r="F2938" t="s">
        <v>7205</v>
      </c>
      <c r="G2938" t="s">
        <v>6627</v>
      </c>
      <c r="H2938" t="s">
        <v>8368</v>
      </c>
      <c r="I2938" t="s">
        <v>6408</v>
      </c>
    </row>
    <row r="2939" spans="1:9">
      <c r="A2939" t="s">
        <v>6591</v>
      </c>
      <c r="B2939" t="s">
        <v>4477</v>
      </c>
      <c r="C2939" t="s">
        <v>10872</v>
      </c>
      <c r="D2939">
        <v>440012128</v>
      </c>
      <c r="E2939">
        <v>440003960</v>
      </c>
      <c r="F2939" t="s">
        <v>7205</v>
      </c>
      <c r="G2939" t="s">
        <v>6599</v>
      </c>
      <c r="H2939" t="s">
        <v>8368</v>
      </c>
      <c r="I2939" t="s">
        <v>6408</v>
      </c>
    </row>
    <row r="2940" spans="1:9">
      <c r="A2940" t="s">
        <v>6591</v>
      </c>
      <c r="B2940" t="s">
        <v>7664</v>
      </c>
      <c r="C2940" t="s">
        <v>10873</v>
      </c>
      <c r="D2940">
        <v>440003390</v>
      </c>
      <c r="E2940">
        <v>440001998</v>
      </c>
      <c r="F2940" t="s">
        <v>7207</v>
      </c>
      <c r="G2940" t="s">
        <v>6627</v>
      </c>
      <c r="H2940" t="s">
        <v>6639</v>
      </c>
      <c r="I2940" t="s">
        <v>6408</v>
      </c>
    </row>
    <row r="2941" spans="1:9">
      <c r="A2941" t="s">
        <v>6591</v>
      </c>
      <c r="B2941" t="s">
        <v>5147</v>
      </c>
      <c r="C2941" t="s">
        <v>10874</v>
      </c>
      <c r="D2941">
        <v>490007929</v>
      </c>
      <c r="E2941">
        <v>490000627</v>
      </c>
      <c r="F2941" t="s">
        <v>7207</v>
      </c>
      <c r="G2941" t="s">
        <v>6658</v>
      </c>
      <c r="H2941" t="s">
        <v>6639</v>
      </c>
      <c r="I2941" t="s">
        <v>6408</v>
      </c>
    </row>
    <row r="2942" spans="1:9">
      <c r="A2942" t="s">
        <v>6591</v>
      </c>
      <c r="B2942" t="s">
        <v>3400</v>
      </c>
      <c r="C2942" t="s">
        <v>10875</v>
      </c>
      <c r="D2942">
        <v>490000247</v>
      </c>
      <c r="E2942">
        <v>490000130</v>
      </c>
      <c r="F2942" t="s">
        <v>7207</v>
      </c>
      <c r="G2942" t="s">
        <v>6599</v>
      </c>
      <c r="H2942" t="s">
        <v>6639</v>
      </c>
      <c r="I2942" t="s">
        <v>6408</v>
      </c>
    </row>
    <row r="2943" spans="1:9">
      <c r="A2943" t="s">
        <v>6591</v>
      </c>
      <c r="B2943" t="s">
        <v>8192</v>
      </c>
      <c r="C2943" t="s">
        <v>10876</v>
      </c>
      <c r="D2943">
        <v>850006008</v>
      </c>
      <c r="E2943">
        <v>850005968</v>
      </c>
      <c r="F2943" t="s">
        <v>7205</v>
      </c>
      <c r="G2943" t="s">
        <v>6599</v>
      </c>
      <c r="H2943" t="s">
        <v>8369</v>
      </c>
      <c r="I2943" t="s">
        <v>6408</v>
      </c>
    </row>
    <row r="2944" spans="1:9">
      <c r="A2944" t="s">
        <v>6591</v>
      </c>
      <c r="B2944" t="s">
        <v>8003</v>
      </c>
      <c r="C2944" t="s">
        <v>10877</v>
      </c>
      <c r="D2944">
        <v>720000199</v>
      </c>
      <c r="E2944">
        <v>720000595</v>
      </c>
      <c r="F2944" t="s">
        <v>7207</v>
      </c>
      <c r="G2944" t="s">
        <v>6658</v>
      </c>
      <c r="H2944" t="s">
        <v>8371</v>
      </c>
      <c r="I2944" t="s">
        <v>6408</v>
      </c>
    </row>
    <row r="2945" spans="1:9">
      <c r="A2945" t="s">
        <v>6591</v>
      </c>
      <c r="B2945" t="s">
        <v>8008</v>
      </c>
      <c r="C2945" t="s">
        <v>10878</v>
      </c>
      <c r="D2945">
        <v>720012509</v>
      </c>
      <c r="E2945">
        <v>310020383</v>
      </c>
      <c r="F2945" t="s">
        <v>7207</v>
      </c>
      <c r="G2945" t="s">
        <v>6599</v>
      </c>
      <c r="H2945" t="s">
        <v>6639</v>
      </c>
      <c r="I2945" t="s">
        <v>6408</v>
      </c>
    </row>
    <row r="2946" spans="1:9">
      <c r="A2946" t="s">
        <v>6591</v>
      </c>
      <c r="B2946" t="s">
        <v>7667</v>
      </c>
      <c r="C2946" t="s">
        <v>10879</v>
      </c>
      <c r="D2946">
        <v>440041580</v>
      </c>
      <c r="E2946">
        <v>440041572</v>
      </c>
      <c r="F2946" t="s">
        <v>7207</v>
      </c>
      <c r="G2946" t="s">
        <v>6715</v>
      </c>
      <c r="H2946" t="s">
        <v>6639</v>
      </c>
      <c r="I2946" t="s">
        <v>6408</v>
      </c>
    </row>
    <row r="2947" spans="1:9">
      <c r="A2947" t="s">
        <v>6591</v>
      </c>
      <c r="B2947" t="s">
        <v>7671</v>
      </c>
      <c r="C2947" t="s">
        <v>10880</v>
      </c>
      <c r="D2947">
        <v>440053387</v>
      </c>
      <c r="E2947">
        <v>440018661</v>
      </c>
      <c r="F2947" t="s">
        <v>7205</v>
      </c>
      <c r="G2947" t="s">
        <v>6599</v>
      </c>
      <c r="H2947" t="s">
        <v>8367</v>
      </c>
      <c r="I2947" t="s">
        <v>6408</v>
      </c>
    </row>
    <row r="2948" spans="1:9">
      <c r="A2948" t="s">
        <v>6591</v>
      </c>
      <c r="B2948" t="s">
        <v>5056</v>
      </c>
      <c r="C2948" t="s">
        <v>10881</v>
      </c>
      <c r="D2948">
        <v>850000126</v>
      </c>
      <c r="E2948">
        <v>850022948</v>
      </c>
      <c r="F2948" t="s">
        <v>7207</v>
      </c>
      <c r="G2948" t="s">
        <v>6715</v>
      </c>
      <c r="H2948" t="s">
        <v>6639</v>
      </c>
      <c r="I2948" t="s">
        <v>6408</v>
      </c>
    </row>
    <row r="2949" spans="1:9">
      <c r="A2949" t="s">
        <v>6591</v>
      </c>
      <c r="B2949" t="s">
        <v>8007</v>
      </c>
      <c r="C2949" t="s">
        <v>10882</v>
      </c>
      <c r="D2949">
        <v>720000744</v>
      </c>
      <c r="E2949">
        <v>720000454</v>
      </c>
      <c r="F2949" t="s">
        <v>7205</v>
      </c>
      <c r="G2949" t="s">
        <v>6599</v>
      </c>
      <c r="H2949" t="s">
        <v>8367</v>
      </c>
      <c r="I2949" t="s">
        <v>6408</v>
      </c>
    </row>
    <row r="2950" spans="1:9">
      <c r="A2950" t="s">
        <v>6591</v>
      </c>
      <c r="B2950" t="s">
        <v>7669</v>
      </c>
      <c r="C2950" t="s">
        <v>10883</v>
      </c>
      <c r="D2950">
        <v>440046944</v>
      </c>
      <c r="E2950">
        <v>750721334</v>
      </c>
      <c r="F2950" t="s">
        <v>7207</v>
      </c>
      <c r="G2950" t="s">
        <v>6627</v>
      </c>
      <c r="H2950" t="s">
        <v>6639</v>
      </c>
      <c r="I2950" t="s">
        <v>6408</v>
      </c>
    </row>
    <row r="2951" spans="1:9">
      <c r="A2951" t="s">
        <v>6591</v>
      </c>
      <c r="B2951" t="s">
        <v>7659</v>
      </c>
      <c r="C2951" t="s">
        <v>10884</v>
      </c>
      <c r="D2951">
        <v>440000487</v>
      </c>
      <c r="E2951">
        <v>440001014</v>
      </c>
      <c r="F2951" t="s">
        <v>7207</v>
      </c>
      <c r="G2951" t="s">
        <v>6715</v>
      </c>
      <c r="H2951" t="s">
        <v>6639</v>
      </c>
      <c r="I2951" t="s">
        <v>6408</v>
      </c>
    </row>
    <row r="2952" spans="1:9">
      <c r="A2952" t="s">
        <v>6591</v>
      </c>
      <c r="B2952" t="s">
        <v>7663</v>
      </c>
      <c r="C2952" t="s">
        <v>7194</v>
      </c>
      <c r="D2952" t="s">
        <v>6598</v>
      </c>
      <c r="E2952">
        <v>440002590</v>
      </c>
      <c r="F2952" t="s">
        <v>7205</v>
      </c>
      <c r="G2952" t="s">
        <v>6599</v>
      </c>
      <c r="H2952" t="s">
        <v>8367</v>
      </c>
      <c r="I2952" t="s">
        <v>6408</v>
      </c>
    </row>
    <row r="2953" spans="1:9">
      <c r="A2953" t="s">
        <v>6591</v>
      </c>
      <c r="B2953" t="s">
        <v>7705</v>
      </c>
      <c r="C2953" t="s">
        <v>10885</v>
      </c>
      <c r="D2953">
        <v>490009248</v>
      </c>
      <c r="E2953">
        <v>490535168</v>
      </c>
      <c r="F2953" t="s">
        <v>7205</v>
      </c>
      <c r="G2953" t="s">
        <v>6599</v>
      </c>
      <c r="H2953" t="s">
        <v>8367</v>
      </c>
      <c r="I2953" t="s">
        <v>6408</v>
      </c>
    </row>
    <row r="2954" spans="1:9">
      <c r="A2954" t="s">
        <v>6591</v>
      </c>
      <c r="B2954" t="s">
        <v>7696</v>
      </c>
      <c r="C2954" t="s">
        <v>10886</v>
      </c>
      <c r="D2954">
        <v>490000262</v>
      </c>
      <c r="E2954">
        <v>490000171</v>
      </c>
      <c r="F2954" t="s">
        <v>7207</v>
      </c>
      <c r="G2954" t="s">
        <v>6715</v>
      </c>
      <c r="H2954" t="s">
        <v>6639</v>
      </c>
      <c r="I2954" t="s">
        <v>6408</v>
      </c>
    </row>
    <row r="2955" spans="1:9">
      <c r="A2955" t="s">
        <v>6591</v>
      </c>
      <c r="B2955" t="s">
        <v>7706</v>
      </c>
      <c r="C2955" t="s">
        <v>10887</v>
      </c>
      <c r="D2955">
        <v>490014909</v>
      </c>
      <c r="E2955">
        <v>490008109</v>
      </c>
      <c r="F2955" t="s">
        <v>7207</v>
      </c>
      <c r="G2955" t="s">
        <v>6715</v>
      </c>
      <c r="H2955" t="s">
        <v>6639</v>
      </c>
      <c r="I2955" t="s">
        <v>6408</v>
      </c>
    </row>
    <row r="2956" spans="1:9">
      <c r="A2956" t="s">
        <v>6591</v>
      </c>
      <c r="B2956" t="s">
        <v>4091</v>
      </c>
      <c r="C2956" t="s">
        <v>10888</v>
      </c>
      <c r="D2956">
        <v>720016823</v>
      </c>
      <c r="E2956">
        <v>720012749</v>
      </c>
      <c r="F2956" t="s">
        <v>7205</v>
      </c>
      <c r="G2956" t="s">
        <v>6599</v>
      </c>
      <c r="H2956" t="s">
        <v>8367</v>
      </c>
      <c r="I2956" t="s">
        <v>6408</v>
      </c>
    </row>
    <row r="2957" spans="1:9">
      <c r="A2957" t="s">
        <v>6591</v>
      </c>
      <c r="B2957" t="s">
        <v>4091</v>
      </c>
      <c r="C2957" t="s">
        <v>10889</v>
      </c>
      <c r="D2957">
        <v>720000389</v>
      </c>
      <c r="E2957">
        <v>720012749</v>
      </c>
      <c r="F2957" t="s">
        <v>7205</v>
      </c>
      <c r="G2957" t="s">
        <v>6594</v>
      </c>
      <c r="H2957" t="s">
        <v>8367</v>
      </c>
      <c r="I2957" t="s">
        <v>6408</v>
      </c>
    </row>
    <row r="2958" spans="1:9">
      <c r="A2958" t="s">
        <v>6591</v>
      </c>
      <c r="B2958" t="s">
        <v>3486</v>
      </c>
      <c r="C2958" t="s">
        <v>10890</v>
      </c>
      <c r="D2958">
        <v>850002403</v>
      </c>
      <c r="E2958">
        <v>750721334</v>
      </c>
      <c r="F2958" t="s">
        <v>7205</v>
      </c>
      <c r="G2958" t="s">
        <v>6627</v>
      </c>
      <c r="H2958" t="s">
        <v>8434</v>
      </c>
      <c r="I2958" t="s">
        <v>6408</v>
      </c>
    </row>
    <row r="2959" spans="1:9">
      <c r="A2959" t="s">
        <v>6591</v>
      </c>
      <c r="B2959" t="s">
        <v>7697</v>
      </c>
      <c r="C2959" t="s">
        <v>10891</v>
      </c>
      <c r="D2959">
        <v>490000312</v>
      </c>
      <c r="E2959">
        <v>490012176</v>
      </c>
      <c r="F2959" t="s">
        <v>7207</v>
      </c>
      <c r="G2959" t="s">
        <v>6627</v>
      </c>
      <c r="H2959" t="s">
        <v>8371</v>
      </c>
      <c r="I2959" t="s">
        <v>6408</v>
      </c>
    </row>
    <row r="2960" spans="1:9">
      <c r="A2960" t="s">
        <v>6591</v>
      </c>
      <c r="B2960" t="s">
        <v>7704</v>
      </c>
      <c r="C2960" t="s">
        <v>10892</v>
      </c>
      <c r="D2960">
        <v>490007549</v>
      </c>
      <c r="E2960">
        <v>490535168</v>
      </c>
      <c r="F2960" t="s">
        <v>7205</v>
      </c>
      <c r="G2960" t="s">
        <v>6627</v>
      </c>
      <c r="H2960" t="s">
        <v>8367</v>
      </c>
      <c r="I2960" t="s">
        <v>6408</v>
      </c>
    </row>
    <row r="2961" spans="1:9">
      <c r="A2961" t="s">
        <v>6591</v>
      </c>
      <c r="B2961" t="s">
        <v>7698</v>
      </c>
      <c r="C2961" t="s">
        <v>10893</v>
      </c>
      <c r="D2961">
        <v>490000643</v>
      </c>
      <c r="E2961">
        <v>440042844</v>
      </c>
      <c r="F2961" t="s">
        <v>7205</v>
      </c>
      <c r="G2961" t="s">
        <v>6599</v>
      </c>
      <c r="H2961" t="s">
        <v>8367</v>
      </c>
      <c r="I2961" t="s">
        <v>6408</v>
      </c>
    </row>
    <row r="2962" spans="1:9">
      <c r="A2962" t="s">
        <v>6591</v>
      </c>
      <c r="B2962" t="s">
        <v>7709</v>
      </c>
      <c r="C2962" t="s">
        <v>10894</v>
      </c>
      <c r="D2962">
        <v>490534922</v>
      </c>
      <c r="E2962">
        <v>490000890</v>
      </c>
      <c r="F2962" t="s">
        <v>7207</v>
      </c>
      <c r="G2962" t="s">
        <v>6599</v>
      </c>
      <c r="H2962" t="s">
        <v>9536</v>
      </c>
      <c r="I2962" t="s">
        <v>6408</v>
      </c>
    </row>
    <row r="2963" spans="1:9">
      <c r="A2963" t="s">
        <v>6591</v>
      </c>
      <c r="B2963" t="s">
        <v>7701</v>
      </c>
      <c r="C2963" t="s">
        <v>10895</v>
      </c>
      <c r="D2963">
        <v>490002037</v>
      </c>
      <c r="E2963">
        <v>490000890</v>
      </c>
      <c r="F2963" t="s">
        <v>7207</v>
      </c>
      <c r="G2963" t="s">
        <v>6715</v>
      </c>
      <c r="H2963" t="s">
        <v>9536</v>
      </c>
      <c r="I2963" t="s">
        <v>6408</v>
      </c>
    </row>
    <row r="2964" spans="1:9">
      <c r="A2964" t="s">
        <v>6591</v>
      </c>
      <c r="B2964" t="s">
        <v>7656</v>
      </c>
      <c r="C2964" t="s">
        <v>10896</v>
      </c>
      <c r="D2964">
        <v>440000255</v>
      </c>
      <c r="E2964">
        <v>440042844</v>
      </c>
      <c r="F2964" t="s">
        <v>7205</v>
      </c>
      <c r="G2964" t="s">
        <v>6599</v>
      </c>
      <c r="H2964" t="s">
        <v>8367</v>
      </c>
      <c r="I2964" t="s">
        <v>6408</v>
      </c>
    </row>
    <row r="2965" spans="1:9">
      <c r="A2965" t="s">
        <v>6591</v>
      </c>
      <c r="B2965" t="s">
        <v>6287</v>
      </c>
      <c r="C2965" t="s">
        <v>10897</v>
      </c>
      <c r="D2965">
        <v>440024669</v>
      </c>
      <c r="E2965">
        <v>440042844</v>
      </c>
      <c r="F2965" t="s">
        <v>7205</v>
      </c>
      <c r="G2965" t="s">
        <v>6599</v>
      </c>
      <c r="H2965" t="s">
        <v>8367</v>
      </c>
      <c r="I2965" t="s">
        <v>6408</v>
      </c>
    </row>
    <row r="2966" spans="1:9">
      <c r="A2966" t="s">
        <v>6591</v>
      </c>
      <c r="B2966" t="s">
        <v>7666</v>
      </c>
      <c r="C2966" t="s">
        <v>10898</v>
      </c>
      <c r="D2966">
        <v>440029379</v>
      </c>
      <c r="E2966">
        <v>440000974</v>
      </c>
      <c r="F2966" t="s">
        <v>7207</v>
      </c>
      <c r="G2966" t="s">
        <v>6715</v>
      </c>
      <c r="H2966" t="s">
        <v>8434</v>
      </c>
      <c r="I2966" t="s">
        <v>6408</v>
      </c>
    </row>
    <row r="2967" spans="1:9">
      <c r="A2967" t="s">
        <v>6591</v>
      </c>
      <c r="B2967" t="s">
        <v>7660</v>
      </c>
      <c r="C2967" t="s">
        <v>10899</v>
      </c>
      <c r="D2967">
        <v>440000693</v>
      </c>
      <c r="E2967">
        <v>440053411</v>
      </c>
      <c r="F2967" t="s">
        <v>7205</v>
      </c>
      <c r="G2967" t="s">
        <v>6599</v>
      </c>
      <c r="H2967" t="s">
        <v>8367</v>
      </c>
      <c r="I2967" t="s">
        <v>6408</v>
      </c>
    </row>
    <row r="2968" spans="1:9">
      <c r="A2968" t="s">
        <v>6591</v>
      </c>
      <c r="B2968" t="s">
        <v>8005</v>
      </c>
      <c r="C2968" t="s">
        <v>10900</v>
      </c>
      <c r="D2968">
        <v>720000249</v>
      </c>
      <c r="E2968">
        <v>720000645</v>
      </c>
      <c r="F2968" t="s">
        <v>7207</v>
      </c>
      <c r="G2968" t="s">
        <v>6599</v>
      </c>
      <c r="H2968" t="s">
        <v>6639</v>
      </c>
      <c r="I2968" t="s">
        <v>6408</v>
      </c>
    </row>
    <row r="2969" spans="1:9">
      <c r="A2969" t="s">
        <v>6591</v>
      </c>
      <c r="B2969" t="s">
        <v>7661</v>
      </c>
      <c r="C2969" t="s">
        <v>10901</v>
      </c>
      <c r="D2969">
        <v>490000155</v>
      </c>
      <c r="E2969">
        <v>490017258</v>
      </c>
      <c r="F2969" t="s">
        <v>9346</v>
      </c>
      <c r="G2969" t="s">
        <v>6655</v>
      </c>
      <c r="H2969" t="s">
        <v>8370</v>
      </c>
      <c r="I2969" t="s">
        <v>6408</v>
      </c>
    </row>
    <row r="2970" spans="1:9">
      <c r="A2970" t="s">
        <v>6591</v>
      </c>
      <c r="B2970" t="s">
        <v>7661</v>
      </c>
      <c r="C2970" t="s">
        <v>10902</v>
      </c>
      <c r="D2970">
        <v>440001113</v>
      </c>
      <c r="E2970">
        <v>490017258</v>
      </c>
      <c r="F2970" t="s">
        <v>9346</v>
      </c>
      <c r="G2970" t="s">
        <v>6655</v>
      </c>
      <c r="H2970" t="s">
        <v>8370</v>
      </c>
      <c r="I2970" t="s">
        <v>6408</v>
      </c>
    </row>
    <row r="2971" spans="1:9">
      <c r="A2971" t="s">
        <v>6591</v>
      </c>
      <c r="B2971" t="s">
        <v>220</v>
      </c>
      <c r="C2971" t="s">
        <v>10903</v>
      </c>
      <c r="D2971">
        <v>440043123</v>
      </c>
      <c r="E2971">
        <v>750719239</v>
      </c>
      <c r="F2971" t="s">
        <v>7205</v>
      </c>
      <c r="G2971" t="s">
        <v>6670</v>
      </c>
      <c r="H2971" t="s">
        <v>8367</v>
      </c>
      <c r="I2971" t="s">
        <v>6408</v>
      </c>
    </row>
    <row r="2972" spans="1:9">
      <c r="A2972" t="s">
        <v>6591</v>
      </c>
      <c r="B2972" t="s">
        <v>7731</v>
      </c>
      <c r="C2972" t="s">
        <v>10904</v>
      </c>
      <c r="D2972">
        <v>530000124</v>
      </c>
      <c r="E2972">
        <v>530000249</v>
      </c>
      <c r="F2972" t="s">
        <v>7207</v>
      </c>
      <c r="G2972" t="s">
        <v>6599</v>
      </c>
      <c r="H2972" t="s">
        <v>6639</v>
      </c>
      <c r="I2972" t="s">
        <v>6408</v>
      </c>
    </row>
    <row r="2973" spans="1:9">
      <c r="A2973" t="s">
        <v>6591</v>
      </c>
      <c r="B2973" t="s">
        <v>8012</v>
      </c>
      <c r="C2973" t="s">
        <v>10905</v>
      </c>
      <c r="D2973">
        <v>720018100</v>
      </c>
      <c r="E2973">
        <v>750720575</v>
      </c>
      <c r="F2973" t="s">
        <v>7205</v>
      </c>
      <c r="G2973" t="s">
        <v>6627</v>
      </c>
      <c r="H2973" t="s">
        <v>8367</v>
      </c>
      <c r="I2973" t="s">
        <v>6408</v>
      </c>
    </row>
    <row r="2974" spans="1:9">
      <c r="A2974" t="s">
        <v>6591</v>
      </c>
      <c r="B2974" t="s">
        <v>7672</v>
      </c>
      <c r="C2974" t="s">
        <v>10906</v>
      </c>
      <c r="D2974">
        <v>440059319</v>
      </c>
      <c r="E2974">
        <v>440059301</v>
      </c>
      <c r="F2974" t="s">
        <v>7207</v>
      </c>
      <c r="G2974" t="s">
        <v>7086</v>
      </c>
      <c r="H2974" t="s">
        <v>6639</v>
      </c>
      <c r="I2974" t="s">
        <v>6408</v>
      </c>
    </row>
    <row r="2975" spans="1:9">
      <c r="A2975" t="s">
        <v>6591</v>
      </c>
      <c r="B2975" t="s">
        <v>7673</v>
      </c>
      <c r="C2975" t="s">
        <v>10907</v>
      </c>
      <c r="D2975" t="s">
        <v>8409</v>
      </c>
      <c r="E2975" t="s">
        <v>8409</v>
      </c>
      <c r="F2975" t="s">
        <v>7207</v>
      </c>
      <c r="G2975" t="s">
        <v>6599</v>
      </c>
      <c r="H2975" t="s">
        <v>6639</v>
      </c>
      <c r="I2975" t="s">
        <v>6408</v>
      </c>
    </row>
    <row r="2976" spans="1:9">
      <c r="A2976" t="s">
        <v>6591</v>
      </c>
      <c r="B2976" t="s">
        <v>7711</v>
      </c>
      <c r="C2976" t="s">
        <v>10908</v>
      </c>
      <c r="D2976">
        <v>490543675</v>
      </c>
      <c r="E2976">
        <v>490009529</v>
      </c>
      <c r="F2976" t="s">
        <v>7207</v>
      </c>
      <c r="G2976" t="s">
        <v>6670</v>
      </c>
      <c r="H2976" t="s">
        <v>6639</v>
      </c>
      <c r="I2976" t="s">
        <v>6408</v>
      </c>
    </row>
    <row r="2977" spans="1:9">
      <c r="A2977" t="s">
        <v>6591</v>
      </c>
      <c r="B2977" t="s">
        <v>7703</v>
      </c>
      <c r="C2977" t="s">
        <v>10909</v>
      </c>
      <c r="D2977">
        <v>490004256</v>
      </c>
      <c r="E2977">
        <v>490020773</v>
      </c>
      <c r="F2977" t="s">
        <v>7205</v>
      </c>
      <c r="G2977" t="s">
        <v>6784</v>
      </c>
      <c r="H2977" t="s">
        <v>8367</v>
      </c>
      <c r="I2977" t="s">
        <v>6408</v>
      </c>
    </row>
    <row r="2978" spans="1:9">
      <c r="A2978" t="s">
        <v>6591</v>
      </c>
      <c r="B2978" t="s">
        <v>7699</v>
      </c>
      <c r="C2978" t="s">
        <v>10910</v>
      </c>
      <c r="D2978">
        <v>490000700</v>
      </c>
      <c r="E2978">
        <v>490020773</v>
      </c>
      <c r="F2978" t="s">
        <v>7205</v>
      </c>
      <c r="G2978" t="s">
        <v>6784</v>
      </c>
      <c r="H2978" t="s">
        <v>8367</v>
      </c>
      <c r="I2978" t="s">
        <v>6408</v>
      </c>
    </row>
    <row r="2979" spans="1:9">
      <c r="A2979" t="s">
        <v>6591</v>
      </c>
      <c r="B2979" t="s">
        <v>922</v>
      </c>
      <c r="C2979" t="s">
        <v>10911</v>
      </c>
      <c r="D2979">
        <v>530031509</v>
      </c>
      <c r="E2979">
        <v>530000868</v>
      </c>
      <c r="F2979" t="s">
        <v>7207</v>
      </c>
      <c r="G2979" t="s">
        <v>6599</v>
      </c>
      <c r="H2979" t="s">
        <v>6639</v>
      </c>
      <c r="I2979" t="s">
        <v>6408</v>
      </c>
    </row>
    <row r="2980" spans="1:9">
      <c r="A2980" t="s">
        <v>6591</v>
      </c>
      <c r="B2980" t="s">
        <v>4166</v>
      </c>
      <c r="C2980" t="s">
        <v>10912</v>
      </c>
      <c r="D2980">
        <v>490000601</v>
      </c>
      <c r="E2980">
        <v>490015856</v>
      </c>
      <c r="F2980" t="s">
        <v>7205</v>
      </c>
      <c r="G2980" t="s">
        <v>6599</v>
      </c>
      <c r="H2980" t="s">
        <v>8367</v>
      </c>
      <c r="I2980" t="s">
        <v>6408</v>
      </c>
    </row>
    <row r="2981" spans="1:9">
      <c r="A2981" t="s">
        <v>6591</v>
      </c>
      <c r="B2981" t="s">
        <v>7710</v>
      </c>
      <c r="C2981" t="s">
        <v>10913</v>
      </c>
      <c r="D2981">
        <v>490540440</v>
      </c>
      <c r="E2981">
        <v>490004330</v>
      </c>
      <c r="F2981" t="s">
        <v>7207</v>
      </c>
      <c r="G2981" t="s">
        <v>6715</v>
      </c>
      <c r="H2981" t="s">
        <v>6595</v>
      </c>
      <c r="I2981" t="s">
        <v>6408</v>
      </c>
    </row>
    <row r="2982" spans="1:9">
      <c r="A2982" t="s">
        <v>6591</v>
      </c>
      <c r="B2982" t="s">
        <v>7967</v>
      </c>
      <c r="C2982" t="s">
        <v>7192</v>
      </c>
      <c r="D2982">
        <v>530008119</v>
      </c>
      <c r="E2982">
        <v>690049853</v>
      </c>
      <c r="F2982" t="s">
        <v>7205</v>
      </c>
      <c r="G2982" t="s">
        <v>6599</v>
      </c>
      <c r="H2982" t="s">
        <v>6639</v>
      </c>
      <c r="I2982" t="s">
        <v>6408</v>
      </c>
    </row>
    <row r="2983" spans="1:9">
      <c r="A2983" t="s">
        <v>6591</v>
      </c>
      <c r="B2983" t="s">
        <v>7702</v>
      </c>
      <c r="C2983" t="s">
        <v>10914</v>
      </c>
      <c r="D2983">
        <v>490002979</v>
      </c>
      <c r="E2983">
        <v>490535705</v>
      </c>
      <c r="F2983" t="s">
        <v>7205</v>
      </c>
      <c r="G2983" t="s">
        <v>6599</v>
      </c>
      <c r="H2983" t="s">
        <v>8434</v>
      </c>
      <c r="I2983" t="s">
        <v>6408</v>
      </c>
    </row>
    <row r="2984" spans="1:9">
      <c r="A2984" t="s">
        <v>6591</v>
      </c>
      <c r="B2984" t="s">
        <v>7708</v>
      </c>
      <c r="C2984" t="s">
        <v>10915</v>
      </c>
      <c r="D2984">
        <v>490531910</v>
      </c>
      <c r="E2984">
        <v>490535093</v>
      </c>
      <c r="F2984" t="s">
        <v>7205</v>
      </c>
      <c r="G2984" t="s">
        <v>6599</v>
      </c>
      <c r="H2984" t="s">
        <v>8367</v>
      </c>
      <c r="I2984" t="s">
        <v>6408</v>
      </c>
    </row>
    <row r="2985" spans="1:9">
      <c r="A2985" t="s">
        <v>6591</v>
      </c>
      <c r="B2985" t="s">
        <v>7700</v>
      </c>
      <c r="C2985" t="s">
        <v>10916</v>
      </c>
      <c r="D2985">
        <v>490000817</v>
      </c>
      <c r="E2985">
        <v>490000759</v>
      </c>
      <c r="F2985" t="s">
        <v>7205</v>
      </c>
      <c r="G2985" t="s">
        <v>6599</v>
      </c>
      <c r="H2985" t="s">
        <v>8367</v>
      </c>
      <c r="I2985" t="s">
        <v>6408</v>
      </c>
    </row>
    <row r="2986" spans="1:9">
      <c r="A2986" t="s">
        <v>6591</v>
      </c>
      <c r="B2986" t="s">
        <v>7560</v>
      </c>
      <c r="C2986" t="s">
        <v>10851</v>
      </c>
      <c r="D2986">
        <v>440000800</v>
      </c>
      <c r="E2986">
        <v>440001246</v>
      </c>
      <c r="F2986" t="s">
        <v>7207</v>
      </c>
      <c r="G2986" t="s">
        <v>6627</v>
      </c>
      <c r="H2986" t="s">
        <v>6639</v>
      </c>
      <c r="I2986" t="s">
        <v>6408</v>
      </c>
    </row>
    <row r="2987" spans="1:9">
      <c r="A2987" t="s">
        <v>6591</v>
      </c>
      <c r="B2987" t="s">
        <v>7705</v>
      </c>
      <c r="C2987" t="s">
        <v>10885</v>
      </c>
      <c r="D2987">
        <v>490009248</v>
      </c>
      <c r="E2987">
        <v>490535168</v>
      </c>
      <c r="F2987" t="s">
        <v>7205</v>
      </c>
      <c r="G2987" t="s">
        <v>6627</v>
      </c>
      <c r="H2987" t="s">
        <v>8367</v>
      </c>
      <c r="I2987" t="s">
        <v>6408</v>
      </c>
    </row>
    <row r="2988" spans="1:9">
      <c r="A2988" t="s">
        <v>6591</v>
      </c>
      <c r="B2988" t="s">
        <v>7696</v>
      </c>
      <c r="C2988" t="s">
        <v>10886</v>
      </c>
      <c r="D2988">
        <v>490000262</v>
      </c>
      <c r="E2988">
        <v>490000171</v>
      </c>
      <c r="F2988" t="s">
        <v>7207</v>
      </c>
      <c r="G2988" t="s">
        <v>8548</v>
      </c>
      <c r="H2988" t="s">
        <v>6639</v>
      </c>
      <c r="I2988" t="s">
        <v>6408</v>
      </c>
    </row>
    <row r="2989" spans="1:9">
      <c r="A2989" t="s">
        <v>6591</v>
      </c>
      <c r="B2989" t="s">
        <v>7706</v>
      </c>
      <c r="C2989" t="s">
        <v>10887</v>
      </c>
      <c r="D2989">
        <v>490014909</v>
      </c>
      <c r="E2989">
        <v>490008109</v>
      </c>
      <c r="F2989" t="s">
        <v>7207</v>
      </c>
      <c r="G2989" t="s">
        <v>8548</v>
      </c>
      <c r="H2989" t="s">
        <v>6639</v>
      </c>
      <c r="I2989" t="s">
        <v>6408</v>
      </c>
    </row>
    <row r="2990" spans="1:9">
      <c r="A2990" t="s">
        <v>6591</v>
      </c>
      <c r="B2990" t="s">
        <v>4091</v>
      </c>
      <c r="C2990" t="s">
        <v>10888</v>
      </c>
      <c r="D2990">
        <v>720016823</v>
      </c>
      <c r="E2990">
        <v>720012749</v>
      </c>
      <c r="F2990" t="s">
        <v>7205</v>
      </c>
      <c r="G2990" t="s">
        <v>6627</v>
      </c>
      <c r="H2990" t="s">
        <v>8367</v>
      </c>
      <c r="I2990" t="s">
        <v>6408</v>
      </c>
    </row>
    <row r="2991" spans="1:9">
      <c r="A2991" t="s">
        <v>6591</v>
      </c>
      <c r="B2991" t="s">
        <v>4091</v>
      </c>
      <c r="C2991" t="s">
        <v>10889</v>
      </c>
      <c r="D2991">
        <v>720000389</v>
      </c>
      <c r="E2991">
        <v>720012749</v>
      </c>
      <c r="F2991" t="s">
        <v>7205</v>
      </c>
      <c r="G2991" t="s">
        <v>6646</v>
      </c>
      <c r="H2991" t="s">
        <v>8367</v>
      </c>
      <c r="I2991" t="s">
        <v>6408</v>
      </c>
    </row>
    <row r="2992" spans="1:9">
      <c r="A2992" t="s">
        <v>6591</v>
      </c>
      <c r="B2992" t="s">
        <v>375</v>
      </c>
      <c r="C2992" t="s">
        <v>10847</v>
      </c>
      <c r="D2992">
        <v>490016334</v>
      </c>
      <c r="E2992">
        <v>490016326</v>
      </c>
      <c r="F2992" t="s">
        <v>7205</v>
      </c>
      <c r="G2992" t="s">
        <v>7086</v>
      </c>
      <c r="H2992" t="s">
        <v>8369</v>
      </c>
      <c r="I2992" t="s">
        <v>6408</v>
      </c>
    </row>
    <row r="2993" spans="1:9">
      <c r="A2993" t="s">
        <v>6591</v>
      </c>
      <c r="B2993" t="s">
        <v>3486</v>
      </c>
      <c r="C2993" t="s">
        <v>10890</v>
      </c>
      <c r="D2993">
        <v>850002403</v>
      </c>
      <c r="E2993">
        <v>750721334</v>
      </c>
      <c r="F2993" t="s">
        <v>7205</v>
      </c>
      <c r="G2993" t="s">
        <v>6627</v>
      </c>
      <c r="H2993" t="s">
        <v>8434</v>
      </c>
      <c r="I2993" t="s">
        <v>6408</v>
      </c>
    </row>
    <row r="2994" spans="1:9">
      <c r="A2994" t="s">
        <v>6591</v>
      </c>
      <c r="B2994" t="s">
        <v>7663</v>
      </c>
      <c r="C2994" t="s">
        <v>7194</v>
      </c>
      <c r="D2994" t="s">
        <v>6598</v>
      </c>
      <c r="E2994">
        <v>440002590</v>
      </c>
      <c r="F2994" t="s">
        <v>7205</v>
      </c>
      <c r="G2994" t="s">
        <v>7086</v>
      </c>
      <c r="H2994" t="s">
        <v>8367</v>
      </c>
      <c r="I2994" t="s">
        <v>6408</v>
      </c>
    </row>
    <row r="2995" spans="1:9">
      <c r="A2995" t="s">
        <v>6591</v>
      </c>
      <c r="B2995" t="s">
        <v>8191</v>
      </c>
      <c r="C2995" t="s">
        <v>10848</v>
      </c>
      <c r="D2995">
        <v>850002130</v>
      </c>
      <c r="E2995">
        <v>850007048</v>
      </c>
      <c r="F2995" t="s">
        <v>7205</v>
      </c>
      <c r="G2995" t="s">
        <v>6599</v>
      </c>
      <c r="H2995" t="s">
        <v>8367</v>
      </c>
      <c r="I2995" t="s">
        <v>6408</v>
      </c>
    </row>
    <row r="2996" spans="1:9">
      <c r="A2996" t="s">
        <v>6591</v>
      </c>
      <c r="B2996" t="s">
        <v>8191</v>
      </c>
      <c r="C2996" t="s">
        <v>10849</v>
      </c>
      <c r="D2996">
        <v>850005224</v>
      </c>
      <c r="E2996">
        <v>850007048</v>
      </c>
      <c r="F2996" t="s">
        <v>7205</v>
      </c>
      <c r="G2996" t="s">
        <v>6599</v>
      </c>
      <c r="H2996" t="s">
        <v>8367</v>
      </c>
      <c r="I2996" t="s">
        <v>6408</v>
      </c>
    </row>
    <row r="2997" spans="1:9">
      <c r="A2997" t="s">
        <v>6591</v>
      </c>
      <c r="B2997" t="s">
        <v>7697</v>
      </c>
      <c r="C2997" t="s">
        <v>10891</v>
      </c>
      <c r="D2997">
        <v>490000312</v>
      </c>
      <c r="E2997">
        <v>490012176</v>
      </c>
      <c r="F2997" t="s">
        <v>7207</v>
      </c>
      <c r="G2997" t="s">
        <v>6627</v>
      </c>
      <c r="H2997" t="s">
        <v>8371</v>
      </c>
      <c r="I2997" t="s">
        <v>6408</v>
      </c>
    </row>
    <row r="2998" spans="1:9">
      <c r="A2998" t="s">
        <v>6591</v>
      </c>
      <c r="B2998" t="s">
        <v>8008</v>
      </c>
      <c r="C2998" t="s">
        <v>10878</v>
      </c>
      <c r="D2998">
        <v>720012509</v>
      </c>
      <c r="E2998">
        <v>310020383</v>
      </c>
      <c r="F2998" t="s">
        <v>7207</v>
      </c>
      <c r="G2998" t="s">
        <v>7086</v>
      </c>
      <c r="H2998" t="s">
        <v>6639</v>
      </c>
      <c r="I2998" t="s">
        <v>6408</v>
      </c>
    </row>
    <row r="2999" spans="1:9">
      <c r="A2999" t="s">
        <v>6591</v>
      </c>
      <c r="B2999" t="s">
        <v>7659</v>
      </c>
      <c r="C2999" t="s">
        <v>10884</v>
      </c>
      <c r="D2999">
        <v>440000487</v>
      </c>
      <c r="E2999">
        <v>440001014</v>
      </c>
      <c r="F2999" t="s">
        <v>7207</v>
      </c>
      <c r="G2999" t="s">
        <v>7086</v>
      </c>
      <c r="H2999" t="s">
        <v>6639</v>
      </c>
      <c r="I2999" t="s">
        <v>6408</v>
      </c>
    </row>
    <row r="3000" spans="1:9">
      <c r="A3000" t="s">
        <v>6591</v>
      </c>
      <c r="B3000" t="s">
        <v>2857</v>
      </c>
      <c r="C3000" t="s">
        <v>10855</v>
      </c>
      <c r="D3000">
        <v>440033819</v>
      </c>
      <c r="E3000">
        <v>440006344</v>
      </c>
      <c r="F3000" t="s">
        <v>7207</v>
      </c>
      <c r="G3000" t="s">
        <v>7086</v>
      </c>
      <c r="H3000" t="s">
        <v>10856</v>
      </c>
      <c r="I3000" t="s">
        <v>6408</v>
      </c>
    </row>
    <row r="3001" spans="1:9">
      <c r="A3001" t="s">
        <v>6591</v>
      </c>
      <c r="B3001" t="s">
        <v>7704</v>
      </c>
      <c r="C3001" t="s">
        <v>10892</v>
      </c>
      <c r="D3001">
        <v>490007549</v>
      </c>
      <c r="E3001">
        <v>490535168</v>
      </c>
      <c r="F3001" t="s">
        <v>7205</v>
      </c>
      <c r="G3001" t="s">
        <v>6627</v>
      </c>
      <c r="H3001" t="s">
        <v>8367</v>
      </c>
      <c r="I3001" t="s">
        <v>6408</v>
      </c>
    </row>
    <row r="3002" spans="1:9">
      <c r="A3002" t="s">
        <v>6591</v>
      </c>
      <c r="B3002" t="s">
        <v>6152</v>
      </c>
      <c r="C3002" t="s">
        <v>10857</v>
      </c>
      <c r="D3002">
        <v>440000701</v>
      </c>
      <c r="E3002">
        <v>440001220</v>
      </c>
      <c r="F3002" t="s">
        <v>7207</v>
      </c>
      <c r="G3002" t="s">
        <v>7086</v>
      </c>
      <c r="H3002" t="s">
        <v>6639</v>
      </c>
      <c r="I3002" t="s">
        <v>6408</v>
      </c>
    </row>
    <row r="3003" spans="1:9">
      <c r="A3003" t="s">
        <v>6591</v>
      </c>
      <c r="B3003" t="s">
        <v>7698</v>
      </c>
      <c r="C3003" t="s">
        <v>10893</v>
      </c>
      <c r="D3003">
        <v>490000643</v>
      </c>
      <c r="E3003">
        <v>440042844</v>
      </c>
      <c r="F3003" t="s">
        <v>7205</v>
      </c>
      <c r="G3003" t="s">
        <v>6599</v>
      </c>
      <c r="H3003" t="s">
        <v>8367</v>
      </c>
      <c r="I3003" t="s">
        <v>6408</v>
      </c>
    </row>
    <row r="3004" spans="1:9">
      <c r="A3004" t="s">
        <v>6591</v>
      </c>
      <c r="B3004" t="s">
        <v>7671</v>
      </c>
      <c r="C3004" t="s">
        <v>10880</v>
      </c>
      <c r="D3004">
        <v>440053387</v>
      </c>
      <c r="E3004">
        <v>440018661</v>
      </c>
      <c r="F3004" t="s">
        <v>7205</v>
      </c>
      <c r="G3004" t="s">
        <v>7086</v>
      </c>
      <c r="H3004" t="s">
        <v>8367</v>
      </c>
      <c r="I3004" t="s">
        <v>6408</v>
      </c>
    </row>
    <row r="3005" spans="1:9">
      <c r="A3005" t="s">
        <v>6591</v>
      </c>
      <c r="B3005" t="s">
        <v>7707</v>
      </c>
      <c r="C3005" t="s">
        <v>10867</v>
      </c>
      <c r="D3005">
        <v>490016870</v>
      </c>
      <c r="E3005">
        <v>440052041</v>
      </c>
      <c r="F3005" t="s">
        <v>7207</v>
      </c>
      <c r="G3005" t="s">
        <v>7086</v>
      </c>
      <c r="H3005" t="s">
        <v>8368</v>
      </c>
      <c r="I3005" t="s">
        <v>6408</v>
      </c>
    </row>
    <row r="3006" spans="1:9">
      <c r="A3006" t="s">
        <v>6591</v>
      </c>
      <c r="B3006" t="s">
        <v>7657</v>
      </c>
      <c r="C3006" t="s">
        <v>10852</v>
      </c>
      <c r="D3006">
        <v>440000404</v>
      </c>
      <c r="E3006">
        <v>440000925</v>
      </c>
      <c r="F3006" t="s">
        <v>7207</v>
      </c>
      <c r="G3006" t="s">
        <v>7086</v>
      </c>
      <c r="H3006" t="s">
        <v>6639</v>
      </c>
      <c r="I3006" t="s">
        <v>6408</v>
      </c>
    </row>
    <row r="3007" spans="1:9">
      <c r="A3007" t="s">
        <v>6591</v>
      </c>
      <c r="B3007" t="s">
        <v>8190</v>
      </c>
      <c r="C3007" t="s">
        <v>10861</v>
      </c>
      <c r="D3007">
        <v>850000399</v>
      </c>
      <c r="E3007">
        <v>750005068</v>
      </c>
      <c r="F3007" t="s">
        <v>7205</v>
      </c>
      <c r="G3007" t="s">
        <v>7086</v>
      </c>
      <c r="H3007" t="s">
        <v>8367</v>
      </c>
      <c r="I3007" t="s">
        <v>6408</v>
      </c>
    </row>
    <row r="3008" spans="1:9">
      <c r="A3008" t="s">
        <v>6591</v>
      </c>
      <c r="B3008" t="s">
        <v>8004</v>
      </c>
      <c r="C3008" t="s">
        <v>10858</v>
      </c>
      <c r="D3008">
        <v>720000231</v>
      </c>
      <c r="E3008">
        <v>720000637</v>
      </c>
      <c r="F3008" t="s">
        <v>7207</v>
      </c>
      <c r="G3008" t="s">
        <v>7086</v>
      </c>
      <c r="H3008" t="s">
        <v>6639</v>
      </c>
      <c r="I3008" t="s">
        <v>6408</v>
      </c>
    </row>
    <row r="3009" spans="1:9">
      <c r="A3009" t="s">
        <v>6591</v>
      </c>
      <c r="B3009" t="s">
        <v>8011</v>
      </c>
      <c r="C3009" t="s">
        <v>10859</v>
      </c>
      <c r="D3009">
        <v>720017748</v>
      </c>
      <c r="E3009">
        <v>720000561</v>
      </c>
      <c r="F3009" t="s">
        <v>7207</v>
      </c>
      <c r="G3009" t="s">
        <v>7086</v>
      </c>
      <c r="H3009" t="s">
        <v>6639</v>
      </c>
      <c r="I3009" t="s">
        <v>6408</v>
      </c>
    </row>
    <row r="3010" spans="1:9">
      <c r="A3010" t="s">
        <v>6591</v>
      </c>
      <c r="B3010" t="s">
        <v>7709</v>
      </c>
      <c r="C3010" t="s">
        <v>10894</v>
      </c>
      <c r="D3010">
        <v>490534922</v>
      </c>
      <c r="E3010">
        <v>490000890</v>
      </c>
      <c r="F3010" t="s">
        <v>7207</v>
      </c>
      <c r="G3010" t="s">
        <v>6627</v>
      </c>
      <c r="H3010" t="s">
        <v>6639</v>
      </c>
      <c r="I3010" t="s">
        <v>6408</v>
      </c>
    </row>
    <row r="3011" spans="1:9">
      <c r="A3011" t="s">
        <v>6591</v>
      </c>
      <c r="B3011" t="s">
        <v>7701</v>
      </c>
      <c r="C3011" t="s">
        <v>10895</v>
      </c>
      <c r="D3011">
        <v>490002037</v>
      </c>
      <c r="E3011">
        <v>490000890</v>
      </c>
      <c r="F3011" t="s">
        <v>7207</v>
      </c>
      <c r="G3011" t="s">
        <v>8543</v>
      </c>
      <c r="H3011" t="s">
        <v>6639</v>
      </c>
      <c r="I3011" t="s">
        <v>6408</v>
      </c>
    </row>
    <row r="3012" spans="1:9">
      <c r="A3012" t="s">
        <v>6591</v>
      </c>
      <c r="B3012" t="s">
        <v>7656</v>
      </c>
      <c r="C3012" t="s">
        <v>10896</v>
      </c>
      <c r="D3012">
        <v>440000255</v>
      </c>
      <c r="E3012">
        <v>440042844</v>
      </c>
      <c r="F3012" t="s">
        <v>7205</v>
      </c>
      <c r="G3012" t="s">
        <v>6599</v>
      </c>
      <c r="H3012" t="s">
        <v>8367</v>
      </c>
      <c r="I3012" t="s">
        <v>6408</v>
      </c>
    </row>
    <row r="3013" spans="1:9">
      <c r="A3013" t="s">
        <v>6591</v>
      </c>
      <c r="B3013" t="s">
        <v>6287</v>
      </c>
      <c r="C3013" t="s">
        <v>10897</v>
      </c>
      <c r="D3013">
        <v>440024669</v>
      </c>
      <c r="E3013">
        <v>440042844</v>
      </c>
      <c r="F3013" t="s">
        <v>7205</v>
      </c>
      <c r="G3013" t="s">
        <v>6599</v>
      </c>
      <c r="H3013" t="s">
        <v>8367</v>
      </c>
      <c r="I3013" t="s">
        <v>6408</v>
      </c>
    </row>
    <row r="3014" spans="1:9">
      <c r="A3014" t="s">
        <v>6591</v>
      </c>
      <c r="B3014" t="s">
        <v>7667</v>
      </c>
      <c r="C3014" t="s">
        <v>10879</v>
      </c>
      <c r="D3014">
        <v>440041580</v>
      </c>
      <c r="E3014">
        <v>440041572</v>
      </c>
      <c r="F3014" t="s">
        <v>7207</v>
      </c>
      <c r="G3014" t="s">
        <v>7086</v>
      </c>
      <c r="H3014" t="s">
        <v>6639</v>
      </c>
      <c r="I3014" t="s">
        <v>6408</v>
      </c>
    </row>
    <row r="3015" spans="1:9">
      <c r="A3015" t="s">
        <v>6591</v>
      </c>
      <c r="B3015" t="s">
        <v>8192</v>
      </c>
      <c r="C3015" t="s">
        <v>10876</v>
      </c>
      <c r="D3015">
        <v>850006008</v>
      </c>
      <c r="E3015">
        <v>850005968</v>
      </c>
      <c r="F3015" t="s">
        <v>7205</v>
      </c>
      <c r="G3015" t="s">
        <v>7086</v>
      </c>
      <c r="H3015" t="s">
        <v>8369</v>
      </c>
      <c r="I3015" t="s">
        <v>6408</v>
      </c>
    </row>
    <row r="3016" spans="1:9">
      <c r="A3016" t="s">
        <v>6591</v>
      </c>
      <c r="B3016" t="s">
        <v>4974</v>
      </c>
      <c r="C3016" t="s">
        <v>10862</v>
      </c>
      <c r="D3016">
        <v>440002020</v>
      </c>
      <c r="E3016">
        <v>440001386</v>
      </c>
      <c r="F3016" t="s">
        <v>7207</v>
      </c>
      <c r="G3016" t="s">
        <v>7086</v>
      </c>
      <c r="H3016" t="s">
        <v>6639</v>
      </c>
      <c r="I3016" t="s">
        <v>6408</v>
      </c>
    </row>
    <row r="3017" spans="1:9">
      <c r="A3017" t="s">
        <v>6591</v>
      </c>
      <c r="B3017" t="s">
        <v>7666</v>
      </c>
      <c r="C3017" t="s">
        <v>10898</v>
      </c>
      <c r="D3017">
        <v>440029379</v>
      </c>
      <c r="E3017">
        <v>440000974</v>
      </c>
      <c r="F3017" t="s">
        <v>7207</v>
      </c>
      <c r="G3017" t="s">
        <v>8543</v>
      </c>
      <c r="H3017" t="s">
        <v>8434</v>
      </c>
      <c r="I3017" t="s">
        <v>6408</v>
      </c>
    </row>
    <row r="3018" spans="1:9">
      <c r="A3018" t="s">
        <v>6591</v>
      </c>
      <c r="B3018" t="s">
        <v>7660</v>
      </c>
      <c r="C3018" t="s">
        <v>10899</v>
      </c>
      <c r="D3018">
        <v>440000693</v>
      </c>
      <c r="E3018">
        <v>440053411</v>
      </c>
      <c r="F3018" t="s">
        <v>7205</v>
      </c>
      <c r="G3018" t="s">
        <v>6627</v>
      </c>
      <c r="H3018" t="s">
        <v>8367</v>
      </c>
      <c r="I3018" t="s">
        <v>6408</v>
      </c>
    </row>
    <row r="3019" spans="1:9">
      <c r="A3019" t="s">
        <v>6591</v>
      </c>
      <c r="B3019" t="s">
        <v>7662</v>
      </c>
      <c r="C3019" t="s">
        <v>10850</v>
      </c>
      <c r="D3019">
        <v>440002459</v>
      </c>
      <c r="E3019">
        <v>440018661</v>
      </c>
      <c r="F3019" t="s">
        <v>7205</v>
      </c>
      <c r="G3019" t="s">
        <v>6599</v>
      </c>
      <c r="H3019" t="s">
        <v>8367</v>
      </c>
      <c r="I3019" t="s">
        <v>6408</v>
      </c>
    </row>
    <row r="3020" spans="1:9">
      <c r="A3020" t="s">
        <v>6591</v>
      </c>
      <c r="B3020" t="s">
        <v>7658</v>
      </c>
      <c r="C3020" t="s">
        <v>10860</v>
      </c>
      <c r="D3020">
        <v>440000412</v>
      </c>
      <c r="E3020">
        <v>440000941</v>
      </c>
      <c r="F3020" t="s">
        <v>7207</v>
      </c>
      <c r="G3020" t="s">
        <v>7086</v>
      </c>
      <c r="H3020" t="s">
        <v>6639</v>
      </c>
      <c r="I3020" t="s">
        <v>6408</v>
      </c>
    </row>
    <row r="3021" spans="1:9">
      <c r="A3021" t="s">
        <v>6591</v>
      </c>
      <c r="B3021" t="s">
        <v>4477</v>
      </c>
      <c r="C3021" t="s">
        <v>10872</v>
      </c>
      <c r="D3021">
        <v>440012128</v>
      </c>
      <c r="E3021">
        <v>440003960</v>
      </c>
      <c r="F3021" t="s">
        <v>7205</v>
      </c>
      <c r="G3021" t="s">
        <v>7086</v>
      </c>
      <c r="H3021" t="s">
        <v>8368</v>
      </c>
      <c r="I3021" t="s">
        <v>6408</v>
      </c>
    </row>
    <row r="3022" spans="1:9">
      <c r="A3022" t="s">
        <v>6591</v>
      </c>
      <c r="B3022" t="s">
        <v>8005</v>
      </c>
      <c r="C3022" t="s">
        <v>10900</v>
      </c>
      <c r="D3022">
        <v>720000249</v>
      </c>
      <c r="E3022">
        <v>720000645</v>
      </c>
      <c r="F3022" t="s">
        <v>7207</v>
      </c>
      <c r="G3022" t="s">
        <v>6599</v>
      </c>
      <c r="H3022" t="s">
        <v>6639</v>
      </c>
      <c r="I3022" t="s">
        <v>6408</v>
      </c>
    </row>
    <row r="3023" spans="1:9">
      <c r="A3023" t="s">
        <v>6591</v>
      </c>
      <c r="B3023" t="s">
        <v>7661</v>
      </c>
      <c r="C3023" t="s">
        <v>10901</v>
      </c>
      <c r="D3023">
        <v>490000155</v>
      </c>
      <c r="E3023">
        <v>490017258</v>
      </c>
      <c r="F3023" t="s">
        <v>9346</v>
      </c>
      <c r="G3023" t="s">
        <v>8541</v>
      </c>
      <c r="H3023" t="s">
        <v>8370</v>
      </c>
      <c r="I3023" t="s">
        <v>6408</v>
      </c>
    </row>
    <row r="3024" spans="1:9">
      <c r="A3024" t="s">
        <v>6591</v>
      </c>
      <c r="B3024" t="s">
        <v>7661</v>
      </c>
      <c r="C3024" t="s">
        <v>10902</v>
      </c>
      <c r="D3024">
        <v>440001113</v>
      </c>
      <c r="E3024">
        <v>490017258</v>
      </c>
      <c r="F3024" t="s">
        <v>9346</v>
      </c>
      <c r="G3024" t="s">
        <v>8541</v>
      </c>
      <c r="H3024" t="s">
        <v>8370</v>
      </c>
      <c r="I3024" t="s">
        <v>6408</v>
      </c>
    </row>
    <row r="3025" spans="1:9">
      <c r="A3025" t="s">
        <v>6591</v>
      </c>
      <c r="B3025" t="s">
        <v>220</v>
      </c>
      <c r="C3025" t="s">
        <v>10903</v>
      </c>
      <c r="D3025">
        <v>440043123</v>
      </c>
      <c r="E3025">
        <v>750719239</v>
      </c>
      <c r="F3025" t="s">
        <v>7205</v>
      </c>
      <c r="G3025" t="s">
        <v>8547</v>
      </c>
      <c r="H3025" t="s">
        <v>8367</v>
      </c>
      <c r="I3025" t="s">
        <v>6408</v>
      </c>
    </row>
    <row r="3026" spans="1:9">
      <c r="A3026" t="s">
        <v>6591</v>
      </c>
      <c r="B3026" t="s">
        <v>8189</v>
      </c>
      <c r="C3026" t="s">
        <v>10863</v>
      </c>
      <c r="D3026">
        <v>850000357</v>
      </c>
      <c r="E3026">
        <v>850026378</v>
      </c>
      <c r="F3026" t="s">
        <v>7207</v>
      </c>
      <c r="G3026" t="s">
        <v>7086</v>
      </c>
      <c r="H3026" t="s">
        <v>8367</v>
      </c>
      <c r="I3026" t="s">
        <v>6408</v>
      </c>
    </row>
    <row r="3027" spans="1:9">
      <c r="A3027" t="s">
        <v>6591</v>
      </c>
      <c r="B3027" t="s">
        <v>7731</v>
      </c>
      <c r="C3027" t="s">
        <v>10904</v>
      </c>
      <c r="D3027">
        <v>530000124</v>
      </c>
      <c r="E3027">
        <v>530000249</v>
      </c>
      <c r="F3027" t="s">
        <v>7207</v>
      </c>
      <c r="G3027" t="s">
        <v>6599</v>
      </c>
      <c r="H3027" t="s">
        <v>6639</v>
      </c>
      <c r="I3027" t="s">
        <v>6408</v>
      </c>
    </row>
    <row r="3028" spans="1:9">
      <c r="A3028" t="s">
        <v>6591</v>
      </c>
      <c r="B3028" t="s">
        <v>5056</v>
      </c>
      <c r="C3028" t="s">
        <v>10881</v>
      </c>
      <c r="D3028">
        <v>850000126</v>
      </c>
      <c r="E3028">
        <v>850022948</v>
      </c>
      <c r="F3028" t="s">
        <v>7207</v>
      </c>
      <c r="G3028" t="s">
        <v>7086</v>
      </c>
      <c r="H3028" t="s">
        <v>6639</v>
      </c>
      <c r="I3028" t="s">
        <v>6408</v>
      </c>
    </row>
    <row r="3029" spans="1:9">
      <c r="A3029" t="s">
        <v>6591</v>
      </c>
      <c r="B3029" t="s">
        <v>7670</v>
      </c>
      <c r="C3029" t="s">
        <v>10870</v>
      </c>
      <c r="D3029">
        <v>440050433</v>
      </c>
      <c r="E3029">
        <v>440053429</v>
      </c>
      <c r="F3029" t="s">
        <v>7205</v>
      </c>
      <c r="G3029" t="s">
        <v>7086</v>
      </c>
      <c r="H3029" t="s">
        <v>8367</v>
      </c>
      <c r="I3029" t="s">
        <v>6408</v>
      </c>
    </row>
    <row r="3030" spans="1:9">
      <c r="A3030" t="s">
        <v>6591</v>
      </c>
      <c r="B3030" t="s">
        <v>8012</v>
      </c>
      <c r="C3030" t="s">
        <v>10905</v>
      </c>
      <c r="D3030">
        <v>720018100</v>
      </c>
      <c r="E3030">
        <v>750720575</v>
      </c>
      <c r="F3030" t="s">
        <v>7205</v>
      </c>
      <c r="G3030" t="s">
        <v>6627</v>
      </c>
      <c r="H3030" t="s">
        <v>8367</v>
      </c>
      <c r="I3030" t="s">
        <v>6408</v>
      </c>
    </row>
    <row r="3031" spans="1:9">
      <c r="A3031" t="s">
        <v>6591</v>
      </c>
      <c r="B3031" t="s">
        <v>4091</v>
      </c>
      <c r="C3031" t="s">
        <v>10888</v>
      </c>
      <c r="D3031">
        <v>720016823</v>
      </c>
      <c r="E3031">
        <v>720012749</v>
      </c>
      <c r="F3031" t="s">
        <v>7205</v>
      </c>
      <c r="G3031" t="s">
        <v>7086</v>
      </c>
      <c r="H3031" t="s">
        <v>8367</v>
      </c>
      <c r="I3031" t="s">
        <v>6408</v>
      </c>
    </row>
    <row r="3032" spans="1:9">
      <c r="A3032" t="s">
        <v>6591</v>
      </c>
      <c r="B3032" t="s">
        <v>4091</v>
      </c>
      <c r="C3032" t="s">
        <v>10889</v>
      </c>
      <c r="D3032">
        <v>720000389</v>
      </c>
      <c r="E3032">
        <v>720012749</v>
      </c>
      <c r="F3032" t="s">
        <v>7205</v>
      </c>
      <c r="G3032" t="s">
        <v>7086</v>
      </c>
      <c r="H3032" t="s">
        <v>8367</v>
      </c>
      <c r="I3032" t="s">
        <v>6408</v>
      </c>
    </row>
    <row r="3033" spans="1:9">
      <c r="A3033" t="s">
        <v>6591</v>
      </c>
      <c r="B3033" t="s">
        <v>7672</v>
      </c>
      <c r="C3033" t="s">
        <v>10906</v>
      </c>
      <c r="D3033">
        <v>440059319</v>
      </c>
      <c r="E3033">
        <v>440059301</v>
      </c>
      <c r="F3033" t="s">
        <v>7207</v>
      </c>
      <c r="G3033" t="s">
        <v>7086</v>
      </c>
      <c r="H3033" t="s">
        <v>6639</v>
      </c>
      <c r="I3033" t="s">
        <v>6408</v>
      </c>
    </row>
    <row r="3034" spans="1:9">
      <c r="A3034" t="s">
        <v>6591</v>
      </c>
      <c r="B3034" t="s">
        <v>7666</v>
      </c>
      <c r="C3034" t="s">
        <v>10898</v>
      </c>
      <c r="D3034">
        <v>440029379</v>
      </c>
      <c r="E3034">
        <v>440000974</v>
      </c>
      <c r="F3034" t="s">
        <v>7207</v>
      </c>
      <c r="G3034" t="s">
        <v>7086</v>
      </c>
      <c r="H3034" t="s">
        <v>8434</v>
      </c>
      <c r="I3034" t="s">
        <v>6408</v>
      </c>
    </row>
    <row r="3035" spans="1:9">
      <c r="A3035" t="s">
        <v>6591</v>
      </c>
      <c r="B3035" t="s">
        <v>7665</v>
      </c>
      <c r="C3035" t="s">
        <v>10864</v>
      </c>
      <c r="D3035">
        <v>440029338</v>
      </c>
      <c r="E3035">
        <v>440053411</v>
      </c>
      <c r="F3035" t="s">
        <v>7205</v>
      </c>
      <c r="G3035" t="s">
        <v>7086</v>
      </c>
      <c r="H3035" t="s">
        <v>8367</v>
      </c>
      <c r="I3035" t="s">
        <v>6408</v>
      </c>
    </row>
    <row r="3036" spans="1:9">
      <c r="A3036" t="s">
        <v>6591</v>
      </c>
      <c r="B3036" t="s">
        <v>7560</v>
      </c>
      <c r="C3036" t="s">
        <v>10851</v>
      </c>
      <c r="D3036">
        <v>440000800</v>
      </c>
      <c r="E3036">
        <v>440001246</v>
      </c>
      <c r="F3036" t="s">
        <v>7207</v>
      </c>
      <c r="G3036" t="s">
        <v>7086</v>
      </c>
      <c r="H3036" t="s">
        <v>6639</v>
      </c>
      <c r="I3036" t="s">
        <v>6408</v>
      </c>
    </row>
    <row r="3037" spans="1:9">
      <c r="A3037" t="s">
        <v>6591</v>
      </c>
      <c r="B3037" t="s">
        <v>7673</v>
      </c>
      <c r="C3037" t="s">
        <v>10907</v>
      </c>
      <c r="D3037" t="s">
        <v>8409</v>
      </c>
      <c r="E3037" t="s">
        <v>8409</v>
      </c>
      <c r="F3037" t="s">
        <v>7207</v>
      </c>
      <c r="G3037" t="s">
        <v>6599</v>
      </c>
      <c r="H3037" t="s">
        <v>6639</v>
      </c>
      <c r="I3037" t="s">
        <v>6408</v>
      </c>
    </row>
    <row r="3038" spans="1:9">
      <c r="A3038" t="s">
        <v>6591</v>
      </c>
      <c r="B3038" t="s">
        <v>7660</v>
      </c>
      <c r="C3038" t="s">
        <v>10899</v>
      </c>
      <c r="D3038">
        <v>440000693</v>
      </c>
      <c r="E3038">
        <v>440053411</v>
      </c>
      <c r="F3038" t="s">
        <v>7205</v>
      </c>
      <c r="G3038" t="s">
        <v>7086</v>
      </c>
      <c r="H3038" t="s">
        <v>8367</v>
      </c>
      <c r="I3038" t="s">
        <v>6408</v>
      </c>
    </row>
    <row r="3039" spans="1:9">
      <c r="A3039" t="s">
        <v>6591</v>
      </c>
      <c r="B3039" t="s">
        <v>7711</v>
      </c>
      <c r="C3039" t="s">
        <v>10908</v>
      </c>
      <c r="D3039">
        <v>490543675</v>
      </c>
      <c r="E3039">
        <v>490009529</v>
      </c>
      <c r="F3039" t="s">
        <v>7207</v>
      </c>
      <c r="G3039" t="s">
        <v>8547</v>
      </c>
      <c r="H3039" t="s">
        <v>6639</v>
      </c>
      <c r="I3039" t="s">
        <v>6408</v>
      </c>
    </row>
    <row r="3040" spans="1:9">
      <c r="A3040" t="s">
        <v>6591</v>
      </c>
      <c r="B3040" t="s">
        <v>7703</v>
      </c>
      <c r="C3040" t="s">
        <v>10909</v>
      </c>
      <c r="D3040">
        <v>490004256</v>
      </c>
      <c r="E3040">
        <v>490020773</v>
      </c>
      <c r="F3040" t="s">
        <v>7205</v>
      </c>
      <c r="G3040" t="s">
        <v>8553</v>
      </c>
      <c r="H3040" t="s">
        <v>8367</v>
      </c>
      <c r="I3040" t="s">
        <v>6408</v>
      </c>
    </row>
    <row r="3041" spans="1:9">
      <c r="A3041" t="s">
        <v>6591</v>
      </c>
      <c r="B3041" t="s">
        <v>7699</v>
      </c>
      <c r="C3041" t="s">
        <v>10910</v>
      </c>
      <c r="D3041">
        <v>490000700</v>
      </c>
      <c r="E3041">
        <v>490020773</v>
      </c>
      <c r="F3041" t="s">
        <v>7205</v>
      </c>
      <c r="G3041" t="s">
        <v>8553</v>
      </c>
      <c r="H3041" t="s">
        <v>8367</v>
      </c>
      <c r="I3041" t="s">
        <v>6408</v>
      </c>
    </row>
    <row r="3042" spans="1:9">
      <c r="A3042" t="s">
        <v>6591</v>
      </c>
      <c r="B3042" t="s">
        <v>922</v>
      </c>
      <c r="C3042" t="s">
        <v>10911</v>
      </c>
      <c r="D3042">
        <v>530031509</v>
      </c>
      <c r="E3042">
        <v>530000868</v>
      </c>
      <c r="F3042" t="s">
        <v>7207</v>
      </c>
      <c r="G3042" t="s">
        <v>6599</v>
      </c>
      <c r="H3042" t="s">
        <v>6639</v>
      </c>
      <c r="I3042" t="s">
        <v>6408</v>
      </c>
    </row>
    <row r="3043" spans="1:9">
      <c r="A3043" t="s">
        <v>6591</v>
      </c>
      <c r="B3043" t="s">
        <v>8007</v>
      </c>
      <c r="C3043" t="s">
        <v>10882</v>
      </c>
      <c r="D3043">
        <v>720000744</v>
      </c>
      <c r="E3043">
        <v>720000454</v>
      </c>
      <c r="F3043" t="s">
        <v>7205</v>
      </c>
      <c r="G3043" t="s">
        <v>7086</v>
      </c>
      <c r="H3043" t="s">
        <v>8367</v>
      </c>
      <c r="I3043" t="s">
        <v>6408</v>
      </c>
    </row>
    <row r="3044" spans="1:9">
      <c r="A3044" t="s">
        <v>6591</v>
      </c>
      <c r="B3044" t="s">
        <v>4166</v>
      </c>
      <c r="C3044" t="s">
        <v>10912</v>
      </c>
      <c r="D3044">
        <v>490000601</v>
      </c>
      <c r="E3044">
        <v>490015856</v>
      </c>
      <c r="F3044" t="s">
        <v>7205</v>
      </c>
      <c r="G3044" t="s">
        <v>6599</v>
      </c>
      <c r="H3044" t="s">
        <v>8367</v>
      </c>
      <c r="I3044" t="s">
        <v>6408</v>
      </c>
    </row>
    <row r="3045" spans="1:9">
      <c r="A3045" t="s">
        <v>6591</v>
      </c>
      <c r="B3045" t="s">
        <v>7710</v>
      </c>
      <c r="C3045" t="s">
        <v>10913</v>
      </c>
      <c r="D3045">
        <v>490540440</v>
      </c>
      <c r="E3045">
        <v>490004330</v>
      </c>
      <c r="F3045" t="s">
        <v>7207</v>
      </c>
      <c r="G3045" t="s">
        <v>8548</v>
      </c>
      <c r="H3045" t="s">
        <v>6595</v>
      </c>
      <c r="I3045" t="s">
        <v>6408</v>
      </c>
    </row>
    <row r="3046" spans="1:9">
      <c r="A3046" t="s">
        <v>6591</v>
      </c>
      <c r="B3046" t="s">
        <v>3400</v>
      </c>
      <c r="C3046" t="s">
        <v>10875</v>
      </c>
      <c r="D3046">
        <v>490000247</v>
      </c>
      <c r="E3046">
        <v>490000130</v>
      </c>
      <c r="F3046" t="s">
        <v>7207</v>
      </c>
      <c r="G3046" t="s">
        <v>7086</v>
      </c>
      <c r="H3046" t="s">
        <v>6639</v>
      </c>
      <c r="I3046" t="s">
        <v>6408</v>
      </c>
    </row>
    <row r="3047" spans="1:9">
      <c r="A3047" t="s">
        <v>6591</v>
      </c>
      <c r="B3047" t="s">
        <v>7967</v>
      </c>
      <c r="C3047" t="s">
        <v>7192</v>
      </c>
      <c r="D3047">
        <v>530008119</v>
      </c>
      <c r="E3047">
        <v>690049853</v>
      </c>
      <c r="F3047" t="s">
        <v>7205</v>
      </c>
      <c r="G3047" t="s">
        <v>6599</v>
      </c>
      <c r="H3047" t="s">
        <v>6639</v>
      </c>
      <c r="I3047" t="s">
        <v>6408</v>
      </c>
    </row>
    <row r="3048" spans="1:9">
      <c r="A3048" t="s">
        <v>6591</v>
      </c>
      <c r="B3048" t="s">
        <v>7661</v>
      </c>
      <c r="C3048" t="s">
        <v>10901</v>
      </c>
      <c r="D3048">
        <v>490000155</v>
      </c>
      <c r="E3048">
        <v>490017258</v>
      </c>
      <c r="F3048" t="s">
        <v>9346</v>
      </c>
      <c r="G3048" t="s">
        <v>7086</v>
      </c>
      <c r="H3048" t="s">
        <v>8370</v>
      </c>
      <c r="I3048" t="s">
        <v>6408</v>
      </c>
    </row>
    <row r="3049" spans="1:9">
      <c r="A3049" t="s">
        <v>6591</v>
      </c>
      <c r="B3049" t="s">
        <v>7661</v>
      </c>
      <c r="C3049" t="s">
        <v>10902</v>
      </c>
      <c r="D3049">
        <v>440001113</v>
      </c>
      <c r="E3049">
        <v>490017258</v>
      </c>
      <c r="F3049" t="s">
        <v>9346</v>
      </c>
      <c r="G3049" t="s">
        <v>7086</v>
      </c>
      <c r="H3049" t="s">
        <v>8370</v>
      </c>
      <c r="I3049" t="s">
        <v>6408</v>
      </c>
    </row>
    <row r="3050" spans="1:9">
      <c r="A3050" t="s">
        <v>6591</v>
      </c>
      <c r="B3050" t="s">
        <v>7705</v>
      </c>
      <c r="C3050" t="s">
        <v>10885</v>
      </c>
      <c r="D3050">
        <v>490009248</v>
      </c>
      <c r="E3050">
        <v>490535168</v>
      </c>
      <c r="F3050" t="s">
        <v>7205</v>
      </c>
      <c r="G3050" t="s">
        <v>7086</v>
      </c>
      <c r="H3050" t="s">
        <v>8367</v>
      </c>
      <c r="I3050" t="s">
        <v>6408</v>
      </c>
    </row>
    <row r="3051" spans="1:9">
      <c r="A3051" t="s">
        <v>6591</v>
      </c>
      <c r="B3051" t="s">
        <v>7701</v>
      </c>
      <c r="C3051" t="s">
        <v>10895</v>
      </c>
      <c r="D3051">
        <v>490002037</v>
      </c>
      <c r="E3051">
        <v>490000890</v>
      </c>
      <c r="F3051" t="s">
        <v>7207</v>
      </c>
      <c r="G3051" t="s">
        <v>7086</v>
      </c>
      <c r="H3051" t="s">
        <v>9536</v>
      </c>
      <c r="I3051" t="s">
        <v>6408</v>
      </c>
    </row>
    <row r="3052" spans="1:9">
      <c r="A3052" t="s">
        <v>6591</v>
      </c>
      <c r="B3052" t="s">
        <v>7709</v>
      </c>
      <c r="C3052" t="s">
        <v>10894</v>
      </c>
      <c r="D3052">
        <v>490534922</v>
      </c>
      <c r="E3052">
        <v>490000890</v>
      </c>
      <c r="F3052" t="s">
        <v>7207</v>
      </c>
      <c r="G3052" t="s">
        <v>7086</v>
      </c>
      <c r="H3052" t="s">
        <v>9536</v>
      </c>
      <c r="I3052" t="s">
        <v>6408</v>
      </c>
    </row>
    <row r="3053" spans="1:9">
      <c r="A3053" t="s">
        <v>6591</v>
      </c>
      <c r="B3053" t="s">
        <v>7702</v>
      </c>
      <c r="C3053" t="s">
        <v>10914</v>
      </c>
      <c r="D3053">
        <v>490002979</v>
      </c>
      <c r="E3053">
        <v>490535705</v>
      </c>
      <c r="F3053" t="s">
        <v>7205</v>
      </c>
      <c r="G3053" t="s">
        <v>6599</v>
      </c>
      <c r="H3053" t="s">
        <v>8434</v>
      </c>
      <c r="I3053" t="s">
        <v>6408</v>
      </c>
    </row>
    <row r="3054" spans="1:9">
      <c r="A3054" t="s">
        <v>6591</v>
      </c>
      <c r="B3054" t="s">
        <v>7708</v>
      </c>
      <c r="C3054" t="s">
        <v>10915</v>
      </c>
      <c r="D3054">
        <v>490531910</v>
      </c>
      <c r="E3054">
        <v>490535093</v>
      </c>
      <c r="F3054" t="s">
        <v>7205</v>
      </c>
      <c r="G3054" t="s">
        <v>6599</v>
      </c>
      <c r="H3054" t="s">
        <v>8367</v>
      </c>
      <c r="I3054" t="s">
        <v>6408</v>
      </c>
    </row>
    <row r="3055" spans="1:9">
      <c r="A3055" t="s">
        <v>6591</v>
      </c>
      <c r="B3055" t="s">
        <v>7700</v>
      </c>
      <c r="C3055" t="s">
        <v>10916</v>
      </c>
      <c r="D3055">
        <v>490000817</v>
      </c>
      <c r="E3055">
        <v>490000759</v>
      </c>
      <c r="F3055" t="s">
        <v>7205</v>
      </c>
      <c r="G3055" t="s">
        <v>6599</v>
      </c>
      <c r="H3055" t="s">
        <v>8367</v>
      </c>
      <c r="I3055" t="s">
        <v>6408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31BE-BC9C-4F85-8819-F2BCCE72810A}">
  <sheetPr>
    <tabColor rgb="FFFF0000"/>
  </sheetPr>
  <dimension ref="A3:O109"/>
  <sheetViews>
    <sheetView zoomScale="70" zoomScaleNormal="70" workbookViewId="0">
      <selection activeCell="B7" sqref="B7"/>
    </sheetView>
  </sheetViews>
  <sheetFormatPr baseColWidth="10" defaultRowHeight="15"/>
  <cols>
    <col min="2" max="2" width="20.140625" customWidth="1"/>
    <col min="3" max="3" width="44.5703125" customWidth="1"/>
    <col min="6" max="6" width="59.140625" customWidth="1"/>
    <col min="8" max="8" width="23" customWidth="1"/>
  </cols>
  <sheetData>
    <row r="3" spans="1:15" ht="75">
      <c r="A3" s="152" t="s">
        <v>7166</v>
      </c>
      <c r="B3" s="152" t="s">
        <v>10917</v>
      </c>
      <c r="C3" s="155" t="s">
        <v>7167</v>
      </c>
      <c r="D3" s="152" t="s">
        <v>29</v>
      </c>
      <c r="E3" s="152" t="s">
        <v>10918</v>
      </c>
      <c r="F3" s="152" t="s">
        <v>27</v>
      </c>
      <c r="G3" s="152" t="s">
        <v>10919</v>
      </c>
      <c r="H3" s="152" t="s">
        <v>7168</v>
      </c>
      <c r="I3" s="152" t="s">
        <v>6572</v>
      </c>
      <c r="J3" s="152" t="s">
        <v>10920</v>
      </c>
      <c r="K3" s="150" t="s">
        <v>7170</v>
      </c>
      <c r="L3" s="150" t="s">
        <v>10921</v>
      </c>
      <c r="M3" s="150" t="s">
        <v>10922</v>
      </c>
      <c r="N3" s="150" t="s">
        <v>10923</v>
      </c>
      <c r="O3" s="150" t="s">
        <v>7171</v>
      </c>
    </row>
    <row r="4" spans="1:15">
      <c r="A4" t="s">
        <v>10926</v>
      </c>
      <c r="B4">
        <v>70004726</v>
      </c>
      <c r="C4" t="s">
        <v>56</v>
      </c>
      <c r="D4" s="159">
        <f>_xlfn.XLOOKUP(B4,'Liste EG par EJ privées'!A:A,'Liste EG par EJ privées'!C:C)</f>
        <v>380793802</v>
      </c>
      <c r="E4">
        <v>380793802</v>
      </c>
      <c r="F4" t="str">
        <f>VLOOKUP(E4,'Verif prérequis ES privés'!A:B,2,FALSE)</f>
        <v xml:space="preserve">	AGDUC</v>
      </c>
      <c r="H4" t="str">
        <f>_xlfn.XLOOKUP(D4,bdd_V102[FINESS juridique],bdd_V102[[Région du FINESS juridique ]])</f>
        <v>AUVERGNE-RHÔNE-ALPES</v>
      </c>
      <c r="I4">
        <f>VLOOKUP(E4,'Verif prérequis ES privés'!A:G,4,FALSE)</f>
        <v>37289</v>
      </c>
      <c r="J4">
        <f>VLOOKUP(E4,'Verif prérequis ES privés'!A:G,5,FALSE)</f>
        <v>0</v>
      </c>
      <c r="K4" t="e" cm="1">
        <f t="array" ref="K4">VLOOKUP(B4,_xlfn.NUMBERVALUE(Tableau26[[FINESS PMSI ]]),1,FALSE)</f>
        <v>#N/A</v>
      </c>
      <c r="L4" s="1" t="b">
        <f t="shared" ref="L4" si="0">IFERROR(K4,TRUE)</f>
        <v>1</v>
      </c>
      <c r="M4" cm="1">
        <f t="array" ref="M4">VLOOKUP(E4,_xlfn.NUMBERVALUE(Tableau26[[FINESS PMSI ]]),1,FALSE)</f>
        <v>380793802</v>
      </c>
      <c r="N4">
        <f t="shared" ref="N4" si="1">IFERROR(M4,TRUE)</f>
        <v>380793802</v>
      </c>
      <c r="O4" s="1" t="str">
        <f>IF(AND(L4=TRUE,N4=TRUE),"NON","OUI")</f>
        <v>OUI</v>
      </c>
    </row>
    <row r="5" spans="1:15">
      <c r="A5" t="s">
        <v>10927</v>
      </c>
      <c r="B5">
        <v>380784801</v>
      </c>
      <c r="C5" t="s">
        <v>64</v>
      </c>
      <c r="D5" s="159">
        <f>_xlfn.XLOOKUP(B5,'Liste EG par EJ privées'!A:A,'Liste EG par EJ privées'!C:C)</f>
        <v>380793802</v>
      </c>
      <c r="E5">
        <v>380793802</v>
      </c>
      <c r="F5" t="str">
        <f>VLOOKUP(E5,'Verif prérequis ES privés'!A:B,2,FALSE)</f>
        <v xml:space="preserve">	AGDUC</v>
      </c>
      <c r="H5" t="str">
        <f>_xlfn.XLOOKUP(D5,bdd_V102[FINESS juridique],bdd_V102[[Région du FINESS juridique ]])</f>
        <v>AUVERGNE-RHÔNE-ALPES</v>
      </c>
      <c r="I5">
        <f>VLOOKUP(E5,'Verif prérequis ES privés'!A:G,4,FALSE)</f>
        <v>37289</v>
      </c>
      <c r="J5">
        <f>VLOOKUP(E5,'Verif prérequis ES privés'!A:G,5,FALSE)</f>
        <v>0</v>
      </c>
      <c r="K5" t="e" cm="1">
        <f t="array" ref="K5">VLOOKUP(B5,_xlfn.NUMBERVALUE(Tableau26[[FINESS PMSI ]]),1,FALSE)</f>
        <v>#N/A</v>
      </c>
      <c r="L5" s="1" t="b">
        <f t="shared" ref="L5:L68" si="2">IFERROR(K5,TRUE)</f>
        <v>1</v>
      </c>
      <c r="M5" cm="1">
        <f t="array" ref="M5">VLOOKUP(E5,_xlfn.NUMBERVALUE(Tableau26[[FINESS PMSI ]]),1,FALSE)</f>
        <v>380793802</v>
      </c>
      <c r="N5">
        <f t="shared" ref="N5:N68" si="3">IFERROR(M5,TRUE)</f>
        <v>380793802</v>
      </c>
      <c r="O5" s="1" t="str">
        <f t="shared" ref="O5:O68" si="4">IF(AND(L5=TRUE,N5=TRUE),"NON","OUI")</f>
        <v>OUI</v>
      </c>
    </row>
    <row r="6" spans="1:15">
      <c r="A6" t="s">
        <v>10928</v>
      </c>
      <c r="B6">
        <v>260001631</v>
      </c>
      <c r="C6" t="s">
        <v>61</v>
      </c>
      <c r="D6" s="159">
        <f>_xlfn.XLOOKUP(B6,'Liste EG par EJ privées'!A:A,'Liste EG par EJ privées'!C:C)</f>
        <v>380793802</v>
      </c>
      <c r="E6">
        <v>380793802</v>
      </c>
      <c r="F6" t="str">
        <f>VLOOKUP(E6,'Verif prérequis ES privés'!A:B,2,FALSE)</f>
        <v xml:space="preserve">	AGDUC</v>
      </c>
      <c r="H6" t="str">
        <f>_xlfn.XLOOKUP(D6,bdd_V102[FINESS juridique],bdd_V102[[Région du FINESS juridique ]])</f>
        <v>AUVERGNE-RHÔNE-ALPES</v>
      </c>
      <c r="I6">
        <f>VLOOKUP(E6,'Verif prérequis ES privés'!A:G,4,FALSE)</f>
        <v>37289</v>
      </c>
      <c r="J6">
        <f>VLOOKUP(E6,'Verif prérequis ES privés'!A:G,5,FALSE)</f>
        <v>0</v>
      </c>
      <c r="K6" t="e" cm="1">
        <f t="array" ref="K6">VLOOKUP(B6,_xlfn.NUMBERVALUE(Tableau26[[FINESS PMSI ]]),1,FALSE)</f>
        <v>#N/A</v>
      </c>
      <c r="L6" s="1" t="b">
        <f t="shared" si="2"/>
        <v>1</v>
      </c>
      <c r="M6" cm="1">
        <f t="array" ref="M6">VLOOKUP(E6,_xlfn.NUMBERVALUE(Tableau26[[FINESS PMSI ]]),1,FALSE)</f>
        <v>380793802</v>
      </c>
      <c r="N6">
        <f t="shared" si="3"/>
        <v>380793802</v>
      </c>
      <c r="O6" s="1" t="str">
        <f t="shared" si="4"/>
        <v>OUI</v>
      </c>
    </row>
    <row r="7" spans="1:15">
      <c r="A7" t="s">
        <v>10929</v>
      </c>
      <c r="B7">
        <v>380803965</v>
      </c>
      <c r="C7" t="s">
        <v>66</v>
      </c>
      <c r="D7" s="159">
        <f>_xlfn.XLOOKUP(B7,'Liste EG par EJ privées'!A:A,'Liste EG par EJ privées'!C:C)</f>
        <v>380793802</v>
      </c>
      <c r="E7">
        <v>380793802</v>
      </c>
      <c r="F7" t="str">
        <f>VLOOKUP(E7,'Verif prérequis ES privés'!A:B,2,FALSE)</f>
        <v xml:space="preserve">	AGDUC</v>
      </c>
      <c r="H7" t="str">
        <f>_xlfn.XLOOKUP(D7,bdd_V102[FINESS juridique],bdd_V102[[Région du FINESS juridique ]])</f>
        <v>AUVERGNE-RHÔNE-ALPES</v>
      </c>
      <c r="I7">
        <f>VLOOKUP(E7,'Verif prérequis ES privés'!A:G,4,FALSE)</f>
        <v>37289</v>
      </c>
      <c r="J7">
        <f>VLOOKUP(E7,'Verif prérequis ES privés'!A:G,5,FALSE)</f>
        <v>0</v>
      </c>
      <c r="K7" t="e" cm="1">
        <f t="array" ref="K7">VLOOKUP(B7,_xlfn.NUMBERVALUE(Tableau26[[FINESS PMSI ]]),1,FALSE)</f>
        <v>#N/A</v>
      </c>
      <c r="L7" s="1" t="b">
        <f t="shared" si="2"/>
        <v>1</v>
      </c>
      <c r="M7" cm="1">
        <f t="array" ref="M7">VLOOKUP(E7,_xlfn.NUMBERVALUE(Tableau26[[FINESS PMSI ]]),1,FALSE)</f>
        <v>380793802</v>
      </c>
      <c r="N7">
        <f t="shared" si="3"/>
        <v>380793802</v>
      </c>
      <c r="O7" s="1" t="str">
        <f t="shared" si="4"/>
        <v>OUI</v>
      </c>
    </row>
    <row r="8" spans="1:15">
      <c r="A8" t="s">
        <v>10930</v>
      </c>
      <c r="B8">
        <v>260003215</v>
      </c>
      <c r="C8" t="s">
        <v>63</v>
      </c>
      <c r="D8" s="159">
        <f>_xlfn.XLOOKUP(B8,'Liste EG par EJ privées'!A:A,'Liste EG par EJ privées'!C:C)</f>
        <v>380793802</v>
      </c>
      <c r="E8">
        <v>380793802</v>
      </c>
      <c r="F8" t="str">
        <f>VLOOKUP(E8,'Verif prérequis ES privés'!A:B,2,FALSE)</f>
        <v xml:space="preserve">	AGDUC</v>
      </c>
      <c r="H8" t="str">
        <f>_xlfn.XLOOKUP(D8,bdd_V102[FINESS juridique],bdd_V102[[Région du FINESS juridique ]])</f>
        <v>AUVERGNE-RHÔNE-ALPES</v>
      </c>
      <c r="I8">
        <f>VLOOKUP(E8,'Verif prérequis ES privés'!A:G,4,FALSE)</f>
        <v>37289</v>
      </c>
      <c r="J8">
        <f>VLOOKUP(E8,'Verif prérequis ES privés'!A:G,5,FALSE)</f>
        <v>0</v>
      </c>
      <c r="K8" t="e" cm="1">
        <f t="array" ref="K8">VLOOKUP(B8,_xlfn.NUMBERVALUE(Tableau26[[FINESS PMSI ]]),1,FALSE)</f>
        <v>#N/A</v>
      </c>
      <c r="L8" s="1" t="b">
        <f t="shared" si="2"/>
        <v>1</v>
      </c>
      <c r="M8" cm="1">
        <f t="array" ref="M8">VLOOKUP(E8,_xlfn.NUMBERVALUE(Tableau26[[FINESS PMSI ]]),1,FALSE)</f>
        <v>380793802</v>
      </c>
      <c r="N8">
        <f t="shared" si="3"/>
        <v>380793802</v>
      </c>
      <c r="O8" s="1" t="str">
        <f t="shared" si="4"/>
        <v>OUI</v>
      </c>
    </row>
    <row r="9" spans="1:15">
      <c r="A9" t="s">
        <v>10934</v>
      </c>
      <c r="B9">
        <v>420012536</v>
      </c>
      <c r="C9" t="s">
        <v>67</v>
      </c>
      <c r="D9" s="159">
        <f>_xlfn.XLOOKUP(B9,'Liste EG par EJ privées'!A:A,'Liste EG par EJ privées'!C:C)</f>
        <v>420001752</v>
      </c>
      <c r="E9">
        <v>420001752</v>
      </c>
      <c r="F9" t="str">
        <f>VLOOKUP(E9,'Verif prérequis ES privés'!A:B,2,FALSE)</f>
        <v xml:space="preserve">	ARTIC 42</v>
      </c>
      <c r="H9" t="str">
        <f>_xlfn.XLOOKUP(D9,bdd_V102[FINESS juridique],bdd_V102[[Région du FINESS juridique ]])</f>
        <v>AUVERGNE-RHÔNE-ALPES</v>
      </c>
      <c r="I9">
        <f>VLOOKUP(E9,'Verif prérequis ES privés'!A:G,4,FALSE)</f>
        <v>12449</v>
      </c>
      <c r="J9">
        <f>VLOOKUP(E9,'Verif prérequis ES privés'!A:G,5,FALSE)</f>
        <v>0</v>
      </c>
      <c r="K9" t="e" cm="1">
        <f t="array" ref="K9">VLOOKUP(B9,_xlfn.NUMBERVALUE(Tableau26[[FINESS PMSI ]]),1,FALSE)</f>
        <v>#N/A</v>
      </c>
      <c r="L9" s="1" t="b">
        <f t="shared" si="2"/>
        <v>1</v>
      </c>
      <c r="M9" cm="1">
        <f t="array" ref="M9">VLOOKUP(E9,_xlfn.NUMBERVALUE(Tableau26[[FINESS PMSI ]]),1,FALSE)</f>
        <v>420001752</v>
      </c>
      <c r="N9">
        <f t="shared" si="3"/>
        <v>420001752</v>
      </c>
      <c r="O9" s="1" t="str">
        <f t="shared" si="4"/>
        <v>OUI</v>
      </c>
    </row>
    <row r="10" spans="1:15">
      <c r="A10" t="s">
        <v>10940</v>
      </c>
      <c r="B10">
        <v>380000968</v>
      </c>
      <c r="C10" t="s">
        <v>70</v>
      </c>
      <c r="D10" s="159">
        <f>_xlfn.XLOOKUP(B10,'Liste EG par EJ privées'!A:A,'Liste EG par EJ privées'!C:C)</f>
        <v>690796552</v>
      </c>
      <c r="E10">
        <v>690796552</v>
      </c>
      <c r="F10" t="str">
        <f>VLOOKUP(E10,'Verif prérequis ES privés'!A:B,2,FALSE)</f>
        <v xml:space="preserve">	AURAL</v>
      </c>
      <c r="H10" t="str">
        <f>_xlfn.XLOOKUP(D10,bdd_V102[FINESS juridique],bdd_V102[[Région du FINESS juridique ]])</f>
        <v>AUVERGNE-RHÔNE-ALPES</v>
      </c>
      <c r="I10">
        <f>VLOOKUP(E10,'Verif prérequis ES privés'!A:G,4,FALSE)</f>
        <v>9136</v>
      </c>
      <c r="J10">
        <f>VLOOKUP(E10,'Verif prérequis ES privés'!A:G,5,FALSE)</f>
        <v>0</v>
      </c>
      <c r="K10" t="e" cm="1">
        <f t="array" ref="K10">VLOOKUP(B10,_xlfn.NUMBERVALUE(Tableau26[[FINESS PMSI ]]),1,FALSE)</f>
        <v>#N/A</v>
      </c>
      <c r="L10" s="1" t="b">
        <f t="shared" si="2"/>
        <v>1</v>
      </c>
      <c r="M10" cm="1">
        <f t="array" ref="M10">VLOOKUP(E10,_xlfn.NUMBERVALUE(Tableau26[[FINESS PMSI ]]),1,FALSE)</f>
        <v>690796552</v>
      </c>
      <c r="N10">
        <f t="shared" si="3"/>
        <v>690796552</v>
      </c>
      <c r="O10" s="1" t="str">
        <f t="shared" si="4"/>
        <v>OUI</v>
      </c>
    </row>
    <row r="11" spans="1:15">
      <c r="A11" t="s">
        <v>10947</v>
      </c>
      <c r="B11">
        <v>970107637</v>
      </c>
      <c r="C11" t="s">
        <v>11006</v>
      </c>
      <c r="D11" s="159" t="s">
        <v>7182</v>
      </c>
      <c r="E11">
        <v>970103024</v>
      </c>
      <c r="F11" s="160" t="s">
        <v>8373</v>
      </c>
      <c r="H11" t="s">
        <v>6710</v>
      </c>
      <c r="I11" t="s">
        <v>8374</v>
      </c>
      <c r="J11" t="s">
        <v>11013</v>
      </c>
      <c r="K11" t="e" cm="1">
        <f t="array" ref="K11">VLOOKUP(B11,_xlfn.NUMBERVALUE(Tableau26[[FINESS PMSI ]]),1,FALSE)</f>
        <v>#N/A</v>
      </c>
      <c r="L11" s="1" t="b">
        <f t="shared" si="2"/>
        <v>1</v>
      </c>
      <c r="M11" t="e" cm="1">
        <f t="array" ref="M11">VLOOKUP(E11,_xlfn.NUMBERVALUE(Tableau26[[FINESS PMSI ]]),1,FALSE)</f>
        <v>#N/A</v>
      </c>
      <c r="N11" t="b">
        <f t="shared" si="3"/>
        <v>1</v>
      </c>
      <c r="O11" s="1" t="str">
        <f t="shared" si="4"/>
        <v>NON</v>
      </c>
    </row>
    <row r="12" spans="1:15">
      <c r="A12" t="s">
        <v>10925</v>
      </c>
      <c r="B12">
        <v>60021276</v>
      </c>
      <c r="C12" t="s">
        <v>157</v>
      </c>
      <c r="D12" s="159">
        <f>_xlfn.XLOOKUP(B12,'Liste EG par EJ privées'!A:A,'Liste EG par EJ privées'!C:C)</f>
        <v>60790540</v>
      </c>
      <c r="E12">
        <v>60790540</v>
      </c>
      <c r="F12" t="str">
        <f>VLOOKUP(E12,'Verif prérequis ES privés'!A:B,2,FALSE)</f>
        <v>AGAHTIR</v>
      </c>
      <c r="H12" t="str">
        <f>_xlfn.XLOOKUP(D12,bdd_V102[FINESS juridique],bdd_V102[[Région du FINESS juridique ]])</f>
        <v>PROVENCE-ALPES-CÔTE D'AZUR</v>
      </c>
      <c r="I12">
        <f>VLOOKUP(E12,'Verif prérequis ES privés'!A:G,4,FALSE)</f>
        <v>4747.5</v>
      </c>
      <c r="J12">
        <f>VLOOKUP(E12,'Verif prérequis ES privés'!A:G,5,FALSE)</f>
        <v>0</v>
      </c>
      <c r="K12" t="e" cm="1">
        <f t="array" ref="K12">VLOOKUP(B12,_xlfn.NUMBERVALUE(Tableau26[[FINESS PMSI ]]),1,FALSE)</f>
        <v>#N/A</v>
      </c>
      <c r="L12" s="1" t="b">
        <f t="shared" si="2"/>
        <v>1</v>
      </c>
      <c r="M12" cm="1">
        <f t="array" ref="M12">VLOOKUP(E12,_xlfn.NUMBERVALUE(Tableau26[[FINESS PMSI ]]),1,FALSE)</f>
        <v>60790540</v>
      </c>
      <c r="N12">
        <f t="shared" si="3"/>
        <v>60790540</v>
      </c>
      <c r="O12" s="1" t="str">
        <f t="shared" si="4"/>
        <v>OUI</v>
      </c>
    </row>
    <row r="13" spans="1:15">
      <c r="A13" t="s">
        <v>9071</v>
      </c>
      <c r="B13">
        <v>870000080</v>
      </c>
      <c r="C13" t="s">
        <v>211</v>
      </c>
      <c r="D13" s="159">
        <f>_xlfn.XLOOKUP(B13,'Liste EG par EJ privées'!A:A,'Liste EG par EJ privées'!C:C)</f>
        <v>870000700</v>
      </c>
      <c r="E13">
        <v>870000700</v>
      </c>
      <c r="F13" t="str">
        <f>VLOOKUP(E13,'Verif prérequis ES privés'!A:B,2,FALSE)</f>
        <v>ALURAD</v>
      </c>
      <c r="H13" t="str">
        <f>_xlfn.XLOOKUP(D13,bdd_V102[FINESS juridique],bdd_V102[[Région du FINESS juridique ]])</f>
        <v>NOUVELLE-AQUITAINE</v>
      </c>
      <c r="I13">
        <f>VLOOKUP(E13,'Verif prérequis ES privés'!A:G,4,FALSE)</f>
        <v>7180.5</v>
      </c>
      <c r="J13">
        <f>VLOOKUP(E13,'Verif prérequis ES privés'!A:G,5,FALSE)</f>
        <v>7180.5</v>
      </c>
      <c r="K13" cm="1">
        <f t="array" ref="K13">VLOOKUP(B13,_xlfn.NUMBERVALUE(Tableau26[[FINESS PMSI ]]),1,FALSE)</f>
        <v>870000080</v>
      </c>
      <c r="L13" s="1">
        <f t="shared" si="2"/>
        <v>870000080</v>
      </c>
      <c r="M13" t="e" cm="1">
        <f t="array" ref="M13">VLOOKUP(E13,_xlfn.NUMBERVALUE(Tableau26[[FINESS PMSI ]]),1,FALSE)</f>
        <v>#N/A</v>
      </c>
      <c r="N13" t="b">
        <f t="shared" si="3"/>
        <v>1</v>
      </c>
      <c r="O13" s="1" t="str">
        <f t="shared" si="4"/>
        <v>OUI</v>
      </c>
    </row>
    <row r="14" spans="1:15">
      <c r="A14" t="s">
        <v>10994</v>
      </c>
      <c r="B14">
        <v>750009318</v>
      </c>
      <c r="C14" t="s">
        <v>509</v>
      </c>
      <c r="D14" s="159">
        <f>_xlfn.XLOOKUP(B14,'Liste EG par EJ privées'!A:A,'Liste EG par EJ privées'!C:C)</f>
        <v>940026677</v>
      </c>
      <c r="E14">
        <v>940026677</v>
      </c>
      <c r="F14" t="str">
        <f>VLOOKUP(E14,'Verif prérequis ES privés'!A:B,2,FALSE)</f>
        <v>ASSOCIATION AURA</v>
      </c>
      <c r="H14" t="str">
        <f>_xlfn.XLOOKUP(D14,bdd_V102[FINESS juridique],bdd_V102[[Région du FINESS juridique ]])</f>
        <v>ILE-DE-FRANCE</v>
      </c>
      <c r="I14">
        <f>VLOOKUP(E14,'Verif prérequis ES privés'!A:G,4,FALSE)</f>
        <v>28006.5</v>
      </c>
      <c r="J14">
        <f>VLOOKUP(E14,'Verif prérequis ES privés'!A:G,5,FALSE)</f>
        <v>0</v>
      </c>
      <c r="K14" t="e" cm="1">
        <f t="array" ref="K14">VLOOKUP(B14,_xlfn.NUMBERVALUE(Tableau26[[FINESS PMSI ]]),1,FALSE)</f>
        <v>#N/A</v>
      </c>
      <c r="L14" s="1" t="b">
        <f t="shared" si="2"/>
        <v>1</v>
      </c>
      <c r="M14" t="e" cm="1">
        <f t="array" ref="M14">VLOOKUP(E14,_xlfn.NUMBERVALUE(Tableau26[[FINESS PMSI ]]),1,FALSE)</f>
        <v>#N/A</v>
      </c>
      <c r="N14" t="b">
        <f t="shared" si="3"/>
        <v>1</v>
      </c>
      <c r="O14" s="1" t="str">
        <f t="shared" si="4"/>
        <v>NON</v>
      </c>
    </row>
    <row r="15" spans="1:15">
      <c r="A15" t="s">
        <v>10924</v>
      </c>
      <c r="B15">
        <v>830012589</v>
      </c>
      <c r="C15" t="s">
        <v>534</v>
      </c>
      <c r="D15" s="159">
        <f>_xlfn.XLOOKUP(B15,'Liste EG par EJ privées'!A:A,'Liste EG par EJ privées'!C:C)</f>
        <v>830003695</v>
      </c>
      <c r="E15">
        <v>830003695</v>
      </c>
      <c r="F15" t="str">
        <f>VLOOKUP(E15,'Verif prérequis ES privés'!A:B,2,FALSE)</f>
        <v>ASSOCIATION DE DIALYSE VAROISE</v>
      </c>
      <c r="H15" t="str">
        <f>_xlfn.XLOOKUP(D15,bdd_V102[FINESS juridique],bdd_V102[[Région du FINESS juridique ]])</f>
        <v>PROVENCE-ALPES-CÔTE D'AZUR</v>
      </c>
      <c r="I15">
        <f>VLOOKUP(E15,'Verif prérequis ES privés'!A:G,4,FALSE)</f>
        <v>5074.5</v>
      </c>
      <c r="J15">
        <f>VLOOKUP(E15,'Verif prérequis ES privés'!A:G,5,FALSE)</f>
        <v>0</v>
      </c>
      <c r="K15" t="e" cm="1">
        <f t="array" ref="K15">VLOOKUP(B15,_xlfn.NUMBERVALUE(Tableau26[[FINESS PMSI ]]),1,FALSE)</f>
        <v>#N/A</v>
      </c>
      <c r="L15" s="1" t="b">
        <f t="shared" si="2"/>
        <v>1</v>
      </c>
      <c r="M15" t="e" cm="1">
        <f t="array" ref="M15">VLOOKUP(E15,_xlfn.NUMBERVALUE(Tableau26[[FINESS PMSI ]]),1,FALSE)</f>
        <v>#N/A</v>
      </c>
      <c r="N15" t="b">
        <f t="shared" si="3"/>
        <v>1</v>
      </c>
      <c r="O15" s="1" t="str">
        <f t="shared" si="4"/>
        <v>NON</v>
      </c>
    </row>
    <row r="16" spans="1:15">
      <c r="A16" t="s">
        <v>10971</v>
      </c>
      <c r="B16">
        <v>60791860</v>
      </c>
      <c r="C16" t="s">
        <v>546</v>
      </c>
      <c r="D16" s="159">
        <f>_xlfn.XLOOKUP(B16,'Liste EG par EJ privées'!A:A,'Liste EG par EJ privées'!C:C)</f>
        <v>60790797</v>
      </c>
      <c r="E16">
        <v>60790797</v>
      </c>
      <c r="F16" t="str">
        <f>VLOOKUP(E16,'Verif prérequis ES privés'!A:B,2,FALSE)</f>
        <v>ASSOCIATION DES AMIS DE LA TRANSFUSION</v>
      </c>
      <c r="H16" t="str">
        <f>_xlfn.XLOOKUP(D16,bdd_V102[FINESS juridique],bdd_V102[[Région du FINESS juridique ]])</f>
        <v>PROVENCE-ALPES-CÔTE D'AZUR</v>
      </c>
      <c r="I16">
        <f>VLOOKUP(E16,'Verif prérequis ES privés'!A:G,4,FALSE)</f>
        <v>89261.5</v>
      </c>
      <c r="J16">
        <f>VLOOKUP(E16,'Verif prérequis ES privés'!A:G,5,FALSE)</f>
        <v>71696</v>
      </c>
      <c r="K16" t="e" cm="1">
        <f t="array" ref="K16">VLOOKUP(B16,_xlfn.NUMBERVALUE(Tableau26[[FINESS PMSI ]]),1,FALSE)</f>
        <v>#N/A</v>
      </c>
      <c r="L16" s="1" t="b">
        <f t="shared" si="2"/>
        <v>1</v>
      </c>
      <c r="M16" t="e" cm="1">
        <f t="array" ref="M16">VLOOKUP(E16,_xlfn.NUMBERVALUE(Tableau26[[FINESS PMSI ]]),1,FALSE)</f>
        <v>#N/A</v>
      </c>
      <c r="N16" t="b">
        <f t="shared" si="3"/>
        <v>1</v>
      </c>
      <c r="O16" s="1" t="str">
        <f t="shared" si="4"/>
        <v>NON</v>
      </c>
    </row>
    <row r="17" spans="1:15">
      <c r="A17" t="s">
        <v>10959</v>
      </c>
      <c r="B17">
        <v>490007499</v>
      </c>
      <c r="C17" t="s">
        <v>566</v>
      </c>
      <c r="D17" s="159">
        <f>_xlfn.XLOOKUP(B17,'Liste EG par EJ privées'!A:A,'Liste EG par EJ privées'!C:C)</f>
        <v>440002590</v>
      </c>
      <c r="E17">
        <v>440002590</v>
      </c>
      <c r="F17" t="str">
        <f>VLOOKUP(E17,'Verif prérequis ES privés'!A:B,2,FALSE)</f>
        <v>ASSOCIATION ECHO</v>
      </c>
      <c r="H17" t="str">
        <f>_xlfn.XLOOKUP(D17,bdd_V102[FINESS juridique],bdd_V102[[Région du FINESS juridique ]])</f>
        <v>PAYS DE LA LOIRE</v>
      </c>
      <c r="I17">
        <f>VLOOKUP(E17,'Verif prérequis ES privés'!A:G,4,FALSE)</f>
        <v>69013</v>
      </c>
      <c r="J17">
        <f>VLOOKUP(E17,'Verif prérequis ES privés'!A:G,5,FALSE)</f>
        <v>0</v>
      </c>
      <c r="K17" t="e" cm="1">
        <f t="array" ref="K17">VLOOKUP(B17,_xlfn.NUMBERVALUE(Tableau26[[FINESS PMSI ]]),1,FALSE)</f>
        <v>#N/A</v>
      </c>
      <c r="L17" s="1" t="b">
        <f t="shared" si="2"/>
        <v>1</v>
      </c>
      <c r="M17" cm="1">
        <f t="array" ref="M17">VLOOKUP(E17,_xlfn.NUMBERVALUE(Tableau26[[FINESS PMSI ]]),1,FALSE)</f>
        <v>440002590</v>
      </c>
      <c r="N17">
        <f t="shared" si="3"/>
        <v>440002590</v>
      </c>
      <c r="O17" s="1" t="str">
        <f t="shared" si="4"/>
        <v>OUI</v>
      </c>
    </row>
    <row r="18" spans="1:15">
      <c r="A18" t="s">
        <v>10960</v>
      </c>
      <c r="B18">
        <v>490009008</v>
      </c>
      <c r="C18" t="s">
        <v>567</v>
      </c>
      <c r="D18" s="159">
        <f>_xlfn.XLOOKUP(B18,'Liste EG par EJ privées'!A:A,'Liste EG par EJ privées'!C:C)</f>
        <v>440002590</v>
      </c>
      <c r="E18">
        <v>440002590</v>
      </c>
      <c r="F18" t="str">
        <f>VLOOKUP(E18,'Verif prérequis ES privés'!A:B,2,FALSE)</f>
        <v>ASSOCIATION ECHO</v>
      </c>
      <c r="H18" t="str">
        <f>_xlfn.XLOOKUP(D18,bdd_V102[FINESS juridique],bdd_V102[[Région du FINESS juridique ]])</f>
        <v>PAYS DE LA LOIRE</v>
      </c>
      <c r="I18">
        <f>VLOOKUP(E18,'Verif prérequis ES privés'!A:G,4,FALSE)</f>
        <v>69013</v>
      </c>
      <c r="J18">
        <f>VLOOKUP(E18,'Verif prérequis ES privés'!A:G,5,FALSE)</f>
        <v>0</v>
      </c>
      <c r="K18" t="e" cm="1">
        <f t="array" ref="K18">VLOOKUP(B18,_xlfn.NUMBERVALUE(Tableau26[[FINESS PMSI ]]),1,FALSE)</f>
        <v>#N/A</v>
      </c>
      <c r="L18" s="1" t="b">
        <f t="shared" si="2"/>
        <v>1</v>
      </c>
      <c r="M18" cm="1">
        <f t="array" ref="M18">VLOOKUP(E18,_xlfn.NUMBERVALUE(Tableau26[[FINESS PMSI ]]),1,FALSE)</f>
        <v>440002590</v>
      </c>
      <c r="N18">
        <f t="shared" si="3"/>
        <v>440002590</v>
      </c>
      <c r="O18" s="1" t="str">
        <f t="shared" si="4"/>
        <v>OUI</v>
      </c>
    </row>
    <row r="19" spans="1:15">
      <c r="A19" t="s">
        <v>10961</v>
      </c>
      <c r="B19">
        <v>530002898</v>
      </c>
      <c r="C19" t="s">
        <v>568</v>
      </c>
      <c r="D19" s="159">
        <f>_xlfn.XLOOKUP(B19,'Liste EG par EJ privées'!A:A,'Liste EG par EJ privées'!C:C)</f>
        <v>440002590</v>
      </c>
      <c r="E19">
        <v>440002590</v>
      </c>
      <c r="F19" t="str">
        <f>VLOOKUP(E19,'Verif prérequis ES privés'!A:B,2,FALSE)</f>
        <v>ASSOCIATION ECHO</v>
      </c>
      <c r="H19" t="str">
        <f>_xlfn.XLOOKUP(D19,bdd_V102[FINESS juridique],bdd_V102[[Région du FINESS juridique ]])</f>
        <v>PAYS DE LA LOIRE</v>
      </c>
      <c r="I19">
        <f>VLOOKUP(E19,'Verif prérequis ES privés'!A:G,4,FALSE)</f>
        <v>69013</v>
      </c>
      <c r="J19">
        <f>VLOOKUP(E19,'Verif prérequis ES privés'!A:G,5,FALSE)</f>
        <v>0</v>
      </c>
      <c r="K19" t="e" cm="1">
        <f t="array" ref="K19">VLOOKUP(B19,_xlfn.NUMBERVALUE(Tableau26[[FINESS PMSI ]]),1,FALSE)</f>
        <v>#N/A</v>
      </c>
      <c r="L19" s="1" t="b">
        <f t="shared" si="2"/>
        <v>1</v>
      </c>
      <c r="M19" cm="1">
        <f t="array" ref="M19">VLOOKUP(E19,_xlfn.NUMBERVALUE(Tableau26[[FINESS PMSI ]]),1,FALSE)</f>
        <v>440002590</v>
      </c>
      <c r="N19">
        <f t="shared" si="3"/>
        <v>440002590</v>
      </c>
      <c r="O19" s="1" t="str">
        <f t="shared" si="4"/>
        <v>OUI</v>
      </c>
    </row>
    <row r="20" spans="1:15">
      <c r="A20" t="s">
        <v>10962</v>
      </c>
      <c r="B20">
        <v>720003441</v>
      </c>
      <c r="C20" t="s">
        <v>571</v>
      </c>
      <c r="D20" s="159">
        <f>_xlfn.XLOOKUP(B20,'Liste EG par EJ privées'!A:A,'Liste EG par EJ privées'!C:C)</f>
        <v>440002590</v>
      </c>
      <c r="E20">
        <v>440002590</v>
      </c>
      <c r="F20" t="str">
        <f>VLOOKUP(E20,'Verif prérequis ES privés'!A:B,2,FALSE)</f>
        <v>ASSOCIATION ECHO</v>
      </c>
      <c r="H20" t="str">
        <f>_xlfn.XLOOKUP(D20,bdd_V102[FINESS juridique],bdd_V102[[Région du FINESS juridique ]])</f>
        <v>PAYS DE LA LOIRE</v>
      </c>
      <c r="I20">
        <f>VLOOKUP(E20,'Verif prérequis ES privés'!A:G,4,FALSE)</f>
        <v>69013</v>
      </c>
      <c r="J20">
        <f>VLOOKUP(E20,'Verif prérequis ES privés'!A:G,5,FALSE)</f>
        <v>0</v>
      </c>
      <c r="K20" t="e" cm="1">
        <f t="array" ref="K20">VLOOKUP(B20,_xlfn.NUMBERVALUE(Tableau26[[FINESS PMSI ]]),1,FALSE)</f>
        <v>#N/A</v>
      </c>
      <c r="L20" s="1" t="b">
        <f t="shared" si="2"/>
        <v>1</v>
      </c>
      <c r="M20" cm="1">
        <f t="array" ref="M20">VLOOKUP(E20,_xlfn.NUMBERVALUE(Tableau26[[FINESS PMSI ]]),1,FALSE)</f>
        <v>440002590</v>
      </c>
      <c r="N20">
        <f t="shared" si="3"/>
        <v>440002590</v>
      </c>
      <c r="O20" s="1" t="str">
        <f t="shared" si="4"/>
        <v>OUI</v>
      </c>
    </row>
    <row r="21" spans="1:15">
      <c r="A21" t="s">
        <v>10963</v>
      </c>
      <c r="B21">
        <v>720017839</v>
      </c>
      <c r="C21" t="s">
        <v>572</v>
      </c>
      <c r="D21" s="159">
        <f>_xlfn.XLOOKUP(B21,'Liste EG par EJ privées'!A:A,'Liste EG par EJ privées'!C:C)</f>
        <v>440002590</v>
      </c>
      <c r="E21">
        <v>440002590</v>
      </c>
      <c r="F21" t="str">
        <f>VLOOKUP(E21,'Verif prérequis ES privés'!A:B,2,FALSE)</f>
        <v>ASSOCIATION ECHO</v>
      </c>
      <c r="H21" t="str">
        <f>_xlfn.XLOOKUP(D21,bdd_V102[FINESS juridique],bdd_V102[[Région du FINESS juridique ]])</f>
        <v>PAYS DE LA LOIRE</v>
      </c>
      <c r="I21">
        <f>VLOOKUP(E21,'Verif prérequis ES privés'!A:G,4,FALSE)</f>
        <v>69013</v>
      </c>
      <c r="J21">
        <f>VLOOKUP(E21,'Verif prérequis ES privés'!A:G,5,FALSE)</f>
        <v>0</v>
      </c>
      <c r="K21" t="e" cm="1">
        <f t="array" ref="K21">VLOOKUP(B21,_xlfn.NUMBERVALUE(Tableau26[[FINESS PMSI ]]),1,FALSE)</f>
        <v>#N/A</v>
      </c>
      <c r="L21" s="1" t="b">
        <f t="shared" si="2"/>
        <v>1</v>
      </c>
      <c r="M21" cm="1">
        <f t="array" ref="M21">VLOOKUP(E21,_xlfn.NUMBERVALUE(Tableau26[[FINESS PMSI ]]),1,FALSE)</f>
        <v>440002590</v>
      </c>
      <c r="N21">
        <f t="shared" si="3"/>
        <v>440002590</v>
      </c>
      <c r="O21" s="1" t="str">
        <f t="shared" si="4"/>
        <v>OUI</v>
      </c>
    </row>
    <row r="22" spans="1:15">
      <c r="A22" t="s">
        <v>10964</v>
      </c>
      <c r="B22">
        <v>850025156</v>
      </c>
      <c r="C22" t="s">
        <v>573</v>
      </c>
      <c r="D22" s="159">
        <f>_xlfn.XLOOKUP(B22,'Liste EG par EJ privées'!A:A,'Liste EG par EJ privées'!C:C)</f>
        <v>440002590</v>
      </c>
      <c r="E22">
        <v>440002590</v>
      </c>
      <c r="F22" t="str">
        <f>VLOOKUP(E22,'Verif prérequis ES privés'!A:B,2,FALSE)</f>
        <v>ASSOCIATION ECHO</v>
      </c>
      <c r="H22" t="str">
        <f>_xlfn.XLOOKUP(D22,bdd_V102[FINESS juridique],bdd_V102[[Région du FINESS juridique ]])</f>
        <v>PAYS DE LA LOIRE</v>
      </c>
      <c r="I22">
        <f>VLOOKUP(E22,'Verif prérequis ES privés'!A:G,4,FALSE)</f>
        <v>69013</v>
      </c>
      <c r="J22">
        <f>VLOOKUP(E22,'Verif prérequis ES privés'!A:G,5,FALSE)</f>
        <v>0</v>
      </c>
      <c r="K22" t="e" cm="1">
        <f t="array" ref="K22">VLOOKUP(B22,_xlfn.NUMBERVALUE(Tableau26[[FINESS PMSI ]]),1,FALSE)</f>
        <v>#N/A</v>
      </c>
      <c r="L22" s="1" t="b">
        <f t="shared" si="2"/>
        <v>1</v>
      </c>
      <c r="M22" cm="1">
        <f t="array" ref="M22">VLOOKUP(E22,_xlfn.NUMBERVALUE(Tableau26[[FINESS PMSI ]]),1,FALSE)</f>
        <v>440002590</v>
      </c>
      <c r="N22">
        <f t="shared" si="3"/>
        <v>440002590</v>
      </c>
      <c r="O22" s="1" t="str">
        <f t="shared" si="4"/>
        <v>OUI</v>
      </c>
    </row>
    <row r="23" spans="1:15">
      <c r="A23" t="s">
        <v>10965</v>
      </c>
      <c r="B23">
        <v>440036499</v>
      </c>
      <c r="C23" t="s">
        <v>564</v>
      </c>
      <c r="D23" s="159">
        <f>_xlfn.XLOOKUP(B23,'Liste EG par EJ privées'!A:A,'Liste EG par EJ privées'!C:C)</f>
        <v>440002590</v>
      </c>
      <c r="E23">
        <v>440002590</v>
      </c>
      <c r="F23" t="str">
        <f>VLOOKUP(E23,'Verif prérequis ES privés'!A:B,2,FALSE)</f>
        <v>ASSOCIATION ECHO</v>
      </c>
      <c r="H23" t="str">
        <f>_xlfn.XLOOKUP(D23,bdd_V102[FINESS juridique],bdd_V102[[Région du FINESS juridique ]])</f>
        <v>PAYS DE LA LOIRE</v>
      </c>
      <c r="I23">
        <f>VLOOKUP(E23,'Verif prérequis ES privés'!A:G,4,FALSE)</f>
        <v>69013</v>
      </c>
      <c r="J23">
        <f>VLOOKUP(E23,'Verif prérequis ES privés'!A:G,5,FALSE)</f>
        <v>0</v>
      </c>
      <c r="K23" t="e" cm="1">
        <f t="array" ref="K23">VLOOKUP(B23,_xlfn.NUMBERVALUE(Tableau26[[FINESS PMSI ]]),1,FALSE)</f>
        <v>#N/A</v>
      </c>
      <c r="L23" s="1" t="b">
        <f t="shared" si="2"/>
        <v>1</v>
      </c>
      <c r="M23" cm="1">
        <f t="array" ref="M23">VLOOKUP(E23,_xlfn.NUMBERVALUE(Tableau26[[FINESS PMSI ]]),1,FALSE)</f>
        <v>440002590</v>
      </c>
      <c r="N23">
        <f t="shared" si="3"/>
        <v>440002590</v>
      </c>
      <c r="O23" s="1" t="str">
        <f t="shared" si="4"/>
        <v>OUI</v>
      </c>
    </row>
    <row r="24" spans="1:15">
      <c r="A24" t="s">
        <v>10966</v>
      </c>
      <c r="B24">
        <v>440036176</v>
      </c>
      <c r="C24" t="s">
        <v>562</v>
      </c>
      <c r="D24" s="159">
        <f>_xlfn.XLOOKUP(B24,'Liste EG par EJ privées'!A:A,'Liste EG par EJ privées'!C:C)</f>
        <v>440002590</v>
      </c>
      <c r="E24">
        <v>440002590</v>
      </c>
      <c r="F24" t="str">
        <f>VLOOKUP(E24,'Verif prérequis ES privés'!A:B,2,FALSE)</f>
        <v>ASSOCIATION ECHO</v>
      </c>
      <c r="H24" t="str">
        <f>_xlfn.XLOOKUP(D24,bdd_V102[FINESS juridique],bdd_V102[[Région du FINESS juridique ]])</f>
        <v>PAYS DE LA LOIRE</v>
      </c>
      <c r="I24">
        <f>VLOOKUP(E24,'Verif prérequis ES privés'!A:G,4,FALSE)</f>
        <v>69013</v>
      </c>
      <c r="J24">
        <f>VLOOKUP(E24,'Verif prérequis ES privés'!A:G,5,FALSE)</f>
        <v>0</v>
      </c>
      <c r="K24" t="e" cm="1">
        <f t="array" ref="K24">VLOOKUP(B24,_xlfn.NUMBERVALUE(Tableau26[[FINESS PMSI ]]),1,FALSE)</f>
        <v>#N/A</v>
      </c>
      <c r="L24" s="1" t="b">
        <f t="shared" si="2"/>
        <v>1</v>
      </c>
      <c r="M24" cm="1">
        <f t="array" ref="M24">VLOOKUP(E24,_xlfn.NUMBERVALUE(Tableau26[[FINESS PMSI ]]),1,FALSE)</f>
        <v>440002590</v>
      </c>
      <c r="N24">
        <f t="shared" si="3"/>
        <v>440002590</v>
      </c>
      <c r="O24" s="1" t="str">
        <f t="shared" si="4"/>
        <v>OUI</v>
      </c>
    </row>
    <row r="25" spans="1:15">
      <c r="A25" t="s">
        <v>10967</v>
      </c>
      <c r="B25">
        <v>440055770</v>
      </c>
      <c r="C25" t="s">
        <v>565</v>
      </c>
      <c r="D25" s="159">
        <f>_xlfn.XLOOKUP(B25,'Liste EG par EJ privées'!A:A,'Liste EG par EJ privées'!C:C)</f>
        <v>440002590</v>
      </c>
      <c r="E25">
        <v>440002590</v>
      </c>
      <c r="F25" t="str">
        <f>VLOOKUP(E25,'Verif prérequis ES privés'!A:B,2,FALSE)</f>
        <v>ASSOCIATION ECHO</v>
      </c>
      <c r="H25" t="str">
        <f>_xlfn.XLOOKUP(D25,bdd_V102[FINESS juridique],bdd_V102[[Région du FINESS juridique ]])</f>
        <v>PAYS DE LA LOIRE</v>
      </c>
      <c r="I25">
        <f>VLOOKUP(E25,'Verif prérequis ES privés'!A:G,4,FALSE)</f>
        <v>69013</v>
      </c>
      <c r="J25">
        <f>VLOOKUP(E25,'Verif prérequis ES privés'!A:G,5,FALSE)</f>
        <v>0</v>
      </c>
      <c r="K25" t="e" cm="1">
        <f t="array" ref="K25">VLOOKUP(B25,_xlfn.NUMBERVALUE(Tableau26[[FINESS PMSI ]]),1,FALSE)</f>
        <v>#N/A</v>
      </c>
      <c r="L25" s="1" t="b">
        <f t="shared" si="2"/>
        <v>1</v>
      </c>
      <c r="M25" cm="1">
        <f t="array" ref="M25">VLOOKUP(E25,_xlfn.NUMBERVALUE(Tableau26[[FINESS PMSI ]]),1,FALSE)</f>
        <v>440002590</v>
      </c>
      <c r="N25">
        <f t="shared" si="3"/>
        <v>440002590</v>
      </c>
      <c r="O25" s="1" t="str">
        <f t="shared" si="4"/>
        <v>OUI</v>
      </c>
    </row>
    <row r="26" spans="1:15">
      <c r="A26" t="s">
        <v>10972</v>
      </c>
      <c r="B26">
        <v>560023152</v>
      </c>
      <c r="C26" t="s">
        <v>570</v>
      </c>
      <c r="D26" s="159">
        <f>_xlfn.XLOOKUP(B26,'Liste EG par EJ privées'!A:A,'Liste EG par EJ privées'!C:C)</f>
        <v>440002590</v>
      </c>
      <c r="E26">
        <v>440002590</v>
      </c>
      <c r="F26" t="str">
        <f>VLOOKUP(E26,'Verif prérequis ES privés'!A:B,2,FALSE)</f>
        <v>ASSOCIATION ECHO</v>
      </c>
      <c r="H26" t="str">
        <f>_xlfn.XLOOKUP(D26,bdd_V102[FINESS juridique],bdd_V102[[Région du FINESS juridique ]])</f>
        <v>PAYS DE LA LOIRE</v>
      </c>
      <c r="I26">
        <f>VLOOKUP(E26,'Verif prérequis ES privés'!A:G,4,FALSE)</f>
        <v>69013</v>
      </c>
      <c r="J26">
        <f>VLOOKUP(E26,'Verif prérequis ES privés'!A:G,5,FALSE)</f>
        <v>0</v>
      </c>
      <c r="K26" t="e" cm="1">
        <f t="array" ref="K26">VLOOKUP(B26,_xlfn.NUMBERVALUE(Tableau26[[FINESS PMSI ]]),1,FALSE)</f>
        <v>#N/A</v>
      </c>
      <c r="L26" s="1" t="b">
        <f t="shared" si="2"/>
        <v>1</v>
      </c>
      <c r="M26" cm="1">
        <f t="array" ref="M26">VLOOKUP(E26,_xlfn.NUMBERVALUE(Tableau26[[FINESS PMSI ]]),1,FALSE)</f>
        <v>440002590</v>
      </c>
      <c r="N26">
        <f t="shared" si="3"/>
        <v>440002590</v>
      </c>
      <c r="O26" s="1" t="str">
        <f t="shared" si="4"/>
        <v>OUI</v>
      </c>
    </row>
    <row r="27" spans="1:15">
      <c r="A27" t="s">
        <v>10935</v>
      </c>
      <c r="B27">
        <v>840011043</v>
      </c>
      <c r="C27" t="s">
        <v>791</v>
      </c>
      <c r="D27" s="159">
        <f>_xlfn.XLOOKUP(B27,'Liste EG par EJ privées'!A:A,'Liste EG par EJ privées'!C:C)</f>
        <v>840002844</v>
      </c>
      <c r="E27">
        <v>840002844</v>
      </c>
      <c r="F27" t="str">
        <f>VLOOKUP(E27,'Verif prérequis ES privés'!A:B,2,FALSE)</f>
        <v>ATIR</v>
      </c>
      <c r="H27" t="str">
        <f>_xlfn.XLOOKUP(D27,bdd_V102[FINESS juridique],bdd_V102[[Région du FINESS juridique ]])</f>
        <v>PROVENCE-ALPES-CÔTE D'AZUR</v>
      </c>
      <c r="I27">
        <f>VLOOKUP(E27,'Verif prérequis ES privés'!A:G,4,FALSE)</f>
        <v>35490.5</v>
      </c>
      <c r="J27">
        <f>VLOOKUP(E27,'Verif prérequis ES privés'!A:G,5,FALSE)</f>
        <v>0</v>
      </c>
      <c r="K27" t="e" cm="1">
        <f t="array" ref="K27">VLOOKUP(B27,_xlfn.NUMBERVALUE(Tableau26[[FINESS PMSI ]]),1,FALSE)</f>
        <v>#N/A</v>
      </c>
      <c r="L27" s="1" t="b">
        <f t="shared" si="2"/>
        <v>1</v>
      </c>
      <c r="M27" cm="1">
        <f t="array" ref="M27">VLOOKUP(E27,_xlfn.NUMBERVALUE(Tableau26[[FINESS PMSI ]]),1,FALSE)</f>
        <v>840002844</v>
      </c>
      <c r="N27">
        <f t="shared" si="3"/>
        <v>840002844</v>
      </c>
      <c r="O27" s="1" t="str">
        <f t="shared" si="4"/>
        <v>OUI</v>
      </c>
    </row>
    <row r="28" spans="1:15">
      <c r="A28" t="s">
        <v>10936</v>
      </c>
      <c r="B28">
        <v>840017222</v>
      </c>
      <c r="C28" t="s">
        <v>793</v>
      </c>
      <c r="D28" s="159">
        <f>_xlfn.XLOOKUP(B28,'Liste EG par EJ privées'!A:A,'Liste EG par EJ privées'!C:C)</f>
        <v>840002844</v>
      </c>
      <c r="E28">
        <v>840002844</v>
      </c>
      <c r="F28" t="str">
        <f>VLOOKUP(E28,'Verif prérequis ES privés'!A:B,2,FALSE)</f>
        <v>ATIR</v>
      </c>
      <c r="H28" t="str">
        <f>_xlfn.XLOOKUP(D28,bdd_V102[FINESS juridique],bdd_V102[[Région du FINESS juridique ]])</f>
        <v>PROVENCE-ALPES-CÔTE D'AZUR</v>
      </c>
      <c r="I28">
        <f>VLOOKUP(E28,'Verif prérequis ES privés'!A:G,4,FALSE)</f>
        <v>35490.5</v>
      </c>
      <c r="J28">
        <f>VLOOKUP(E28,'Verif prérequis ES privés'!A:G,5,FALSE)</f>
        <v>0</v>
      </c>
      <c r="K28" t="e" cm="1">
        <f t="array" ref="K28">VLOOKUP(B28,_xlfn.NUMBERVALUE(Tableau26[[FINESS PMSI ]]),1,FALSE)</f>
        <v>#N/A</v>
      </c>
      <c r="L28" s="1" t="b">
        <f t="shared" si="2"/>
        <v>1</v>
      </c>
      <c r="M28" cm="1">
        <f t="array" ref="M28">VLOOKUP(E28,_xlfn.NUMBERVALUE(Tableau26[[FINESS PMSI ]]),1,FALSE)</f>
        <v>840002844</v>
      </c>
      <c r="N28">
        <f t="shared" si="3"/>
        <v>840002844</v>
      </c>
      <c r="O28" s="1" t="str">
        <f t="shared" si="4"/>
        <v>OUI</v>
      </c>
    </row>
    <row r="29" spans="1:15">
      <c r="A29" t="s">
        <v>10937</v>
      </c>
      <c r="B29">
        <v>840017461</v>
      </c>
      <c r="C29" t="s">
        <v>794</v>
      </c>
      <c r="D29" s="159">
        <f>_xlfn.XLOOKUP(B29,'Liste EG par EJ privées'!A:A,'Liste EG par EJ privées'!C:C)</f>
        <v>840002844</v>
      </c>
      <c r="E29">
        <v>840002844</v>
      </c>
      <c r="F29" t="str">
        <f>VLOOKUP(E29,'Verif prérequis ES privés'!A:B,2,FALSE)</f>
        <v>ATIR</v>
      </c>
      <c r="H29" t="str">
        <f>_xlfn.XLOOKUP(D29,bdd_V102[FINESS juridique],bdd_V102[[Région du FINESS juridique ]])</f>
        <v>PROVENCE-ALPES-CÔTE D'AZUR</v>
      </c>
      <c r="I29">
        <f>VLOOKUP(E29,'Verif prérequis ES privés'!A:G,4,FALSE)</f>
        <v>35490.5</v>
      </c>
      <c r="J29">
        <f>VLOOKUP(E29,'Verif prérequis ES privés'!A:G,5,FALSE)</f>
        <v>0</v>
      </c>
      <c r="K29" t="e" cm="1">
        <f t="array" ref="K29">VLOOKUP(B29,_xlfn.NUMBERVALUE(Tableau26[[FINESS PMSI ]]),1,FALSE)</f>
        <v>#N/A</v>
      </c>
      <c r="L29" s="1" t="b">
        <f t="shared" si="2"/>
        <v>1</v>
      </c>
      <c r="M29" cm="1">
        <f t="array" ref="M29">VLOOKUP(E29,_xlfn.NUMBERVALUE(Tableau26[[FINESS PMSI ]]),1,FALSE)</f>
        <v>840002844</v>
      </c>
      <c r="N29">
        <f t="shared" si="3"/>
        <v>840002844</v>
      </c>
      <c r="O29" s="1" t="str">
        <f t="shared" si="4"/>
        <v>OUI</v>
      </c>
    </row>
    <row r="30" spans="1:15">
      <c r="A30" t="s">
        <v>10938</v>
      </c>
      <c r="B30">
        <v>840018774</v>
      </c>
      <c r="C30" t="s">
        <v>795</v>
      </c>
      <c r="D30" s="159">
        <f>_xlfn.XLOOKUP(B30,'Liste EG par EJ privées'!A:A,'Liste EG par EJ privées'!C:C)</f>
        <v>840002844</v>
      </c>
      <c r="E30">
        <v>840002844</v>
      </c>
      <c r="F30" t="str">
        <f>VLOOKUP(E30,'Verif prérequis ES privés'!A:B,2,FALSE)</f>
        <v>ATIR</v>
      </c>
      <c r="H30" t="str">
        <f>_xlfn.XLOOKUP(D30,bdd_V102[FINESS juridique],bdd_V102[[Région du FINESS juridique ]])</f>
        <v>PROVENCE-ALPES-CÔTE D'AZUR</v>
      </c>
      <c r="I30">
        <f>VLOOKUP(E30,'Verif prérequis ES privés'!A:G,4,FALSE)</f>
        <v>35490.5</v>
      </c>
      <c r="J30">
        <f>VLOOKUP(E30,'Verif prérequis ES privés'!A:G,5,FALSE)</f>
        <v>0</v>
      </c>
      <c r="K30" t="e" cm="1">
        <f t="array" ref="K30">VLOOKUP(B30,_xlfn.NUMBERVALUE(Tableau26[[FINESS PMSI ]]),1,FALSE)</f>
        <v>#N/A</v>
      </c>
      <c r="L30" s="1" t="b">
        <f t="shared" si="2"/>
        <v>1</v>
      </c>
      <c r="M30" cm="1">
        <f t="array" ref="M30">VLOOKUP(E30,_xlfn.NUMBERVALUE(Tableau26[[FINESS PMSI ]]),1,FALSE)</f>
        <v>840002844</v>
      </c>
      <c r="N30">
        <f t="shared" si="3"/>
        <v>840002844</v>
      </c>
      <c r="O30" s="1" t="str">
        <f t="shared" si="4"/>
        <v>OUI</v>
      </c>
    </row>
    <row r="31" spans="1:15">
      <c r="A31" t="s">
        <v>10939</v>
      </c>
      <c r="B31">
        <v>630005668</v>
      </c>
      <c r="C31" t="s">
        <v>799</v>
      </c>
      <c r="D31" s="159">
        <f>_xlfn.XLOOKUP(B31,'Liste EG par EJ privées'!A:A,'Liste EG par EJ privées'!C:C)</f>
        <v>630000990</v>
      </c>
      <c r="E31">
        <v>630000990</v>
      </c>
      <c r="F31" t="str">
        <f>VLOOKUP(E31,'Verif prérequis ES privés'!A:B,2,FALSE)</f>
        <v>AURA SANTE</v>
      </c>
      <c r="H31" t="str">
        <f>_xlfn.XLOOKUP(D31,bdd_V102[FINESS juridique],bdd_V102[[Région du FINESS juridique ]])</f>
        <v>AUVERGNE-RHÔNE-ALPES</v>
      </c>
      <c r="I31">
        <f>VLOOKUP(E31,'Verif prérequis ES privés'!A:G,4,FALSE)</f>
        <v>15282</v>
      </c>
      <c r="J31">
        <f>VLOOKUP(E31,'Verif prérequis ES privés'!A:G,5,FALSE)</f>
        <v>8552.5</v>
      </c>
      <c r="K31" t="e" cm="1">
        <f t="array" ref="K31">VLOOKUP(B31,_xlfn.NUMBERVALUE(Tableau26[[FINESS PMSI ]]),1,FALSE)</f>
        <v>#N/A</v>
      </c>
      <c r="L31" s="1" t="b">
        <f t="shared" si="2"/>
        <v>1</v>
      </c>
      <c r="M31" cm="1">
        <f t="array" ref="M31">VLOOKUP(E31,_xlfn.NUMBERVALUE(Tableau26[[FINESS PMSI ]]),1,FALSE)</f>
        <v>630000990</v>
      </c>
      <c r="N31">
        <f t="shared" si="3"/>
        <v>630000990</v>
      </c>
      <c r="O31" s="1" t="str">
        <f t="shared" si="4"/>
        <v>OUI</v>
      </c>
    </row>
    <row r="32" spans="1:15">
      <c r="A32" t="s">
        <v>10949</v>
      </c>
      <c r="B32">
        <v>670795921</v>
      </c>
      <c r="C32" t="s">
        <v>805</v>
      </c>
      <c r="D32" s="159">
        <f>_xlfn.XLOOKUP(B32,'Liste EG par EJ privées'!A:A,'Liste EG par EJ privées'!C:C)</f>
        <v>670000652</v>
      </c>
      <c r="E32">
        <v>670000652</v>
      </c>
      <c r="F32" t="str">
        <f>VLOOKUP(E32,'Verif prérequis ES privés'!A:B,2,FALSE)</f>
        <v>AURAL</v>
      </c>
      <c r="H32" t="str">
        <f>_xlfn.XLOOKUP(D32,bdd_V102[FINESS juridique],bdd_V102[[Région du FINESS juridique ]])</f>
        <v>GRAND EST</v>
      </c>
      <c r="I32">
        <f>VLOOKUP(E32,'Verif prérequis ES privés'!A:G,4,FALSE)</f>
        <v>30293.5</v>
      </c>
      <c r="J32">
        <f>VLOOKUP(E32,'Verif prérequis ES privés'!A:G,5,FALSE)</f>
        <v>16015.5</v>
      </c>
      <c r="K32" t="e" cm="1">
        <f t="array" ref="K32">VLOOKUP(B32,_xlfn.NUMBERVALUE(Tableau26[[FINESS PMSI ]]),1,FALSE)</f>
        <v>#N/A</v>
      </c>
      <c r="L32" s="1" t="b">
        <f t="shared" si="2"/>
        <v>1</v>
      </c>
      <c r="M32" cm="1">
        <f t="array" ref="M32">VLOOKUP(E32,_xlfn.NUMBERVALUE(Tableau26[[FINESS PMSI ]]),1,FALSE)</f>
        <v>670000652</v>
      </c>
      <c r="N32">
        <f t="shared" si="3"/>
        <v>670000652</v>
      </c>
      <c r="O32" s="1" t="str">
        <f t="shared" si="4"/>
        <v>OUI</v>
      </c>
    </row>
    <row r="33" spans="1:15">
      <c r="A33" t="s">
        <v>10955</v>
      </c>
      <c r="B33">
        <v>670014455</v>
      </c>
      <c r="C33" t="s">
        <v>804</v>
      </c>
      <c r="D33" s="159">
        <f>_xlfn.XLOOKUP(B33,'Liste EG par EJ privées'!A:A,'Liste EG par EJ privées'!C:C)</f>
        <v>670000652</v>
      </c>
      <c r="E33">
        <v>670000652</v>
      </c>
      <c r="F33" t="str">
        <f>VLOOKUP(E33,'Verif prérequis ES privés'!A:B,2,FALSE)</f>
        <v>AURAL</v>
      </c>
      <c r="H33" t="str">
        <f>_xlfn.XLOOKUP(D33,bdd_V102[FINESS juridique],bdd_V102[[Région du FINESS juridique ]])</f>
        <v>GRAND EST</v>
      </c>
      <c r="I33">
        <f>VLOOKUP(E33,'Verif prérequis ES privés'!A:G,4,FALSE)</f>
        <v>30293.5</v>
      </c>
      <c r="J33">
        <f>VLOOKUP(E33,'Verif prérequis ES privés'!A:G,5,FALSE)</f>
        <v>16015.5</v>
      </c>
      <c r="K33" t="e" cm="1">
        <f t="array" ref="K33">VLOOKUP(B33,_xlfn.NUMBERVALUE(Tableau26[[FINESS PMSI ]]),1,FALSE)</f>
        <v>#N/A</v>
      </c>
      <c r="L33" s="1" t="b">
        <f t="shared" si="2"/>
        <v>1</v>
      </c>
      <c r="M33" cm="1">
        <f t="array" ref="M33">VLOOKUP(E33,_xlfn.NUMBERVALUE(Tableau26[[FINESS PMSI ]]),1,FALSE)</f>
        <v>670000652</v>
      </c>
      <c r="N33">
        <f t="shared" si="3"/>
        <v>670000652</v>
      </c>
      <c r="O33" s="1" t="str">
        <f t="shared" si="4"/>
        <v>OUI</v>
      </c>
    </row>
    <row r="34" spans="1:15">
      <c r="A34" t="s">
        <v>10946</v>
      </c>
      <c r="B34">
        <v>970405064</v>
      </c>
      <c r="C34" t="s">
        <v>808</v>
      </c>
      <c r="D34" s="159">
        <f>_xlfn.XLOOKUP(B34,'Liste EG par EJ privées'!A:A,'Liste EG par EJ privées'!C:C)</f>
        <v>970463592</v>
      </c>
      <c r="E34">
        <v>970463592</v>
      </c>
      <c r="F34" t="str">
        <f>VLOOKUP(E34,'Verif prérequis ES privés'!A:B,2,FALSE)</f>
        <v>AURAR</v>
      </c>
      <c r="H34" t="str">
        <f>_xlfn.XLOOKUP(D34,bdd_V102[FINESS juridique],bdd_V102[[Région du FINESS juridique ]])</f>
        <v>LA RÉUNION</v>
      </c>
      <c r="I34">
        <f>VLOOKUP(E34,'Verif prérequis ES privés'!A:G,4,FALSE)</f>
        <v>20068</v>
      </c>
      <c r="J34">
        <f>VLOOKUP(E34,'Verif prérequis ES privés'!A:G,5,FALSE)</f>
        <v>4032</v>
      </c>
      <c r="K34" t="e" cm="1">
        <f t="array" ref="K34">VLOOKUP(B34,_xlfn.NUMBERVALUE(Tableau26[[FINESS PMSI ]]),1,FALSE)</f>
        <v>#N/A</v>
      </c>
      <c r="L34" s="1" t="b">
        <f t="shared" si="2"/>
        <v>1</v>
      </c>
      <c r="M34" cm="1">
        <f t="array" ref="M34">VLOOKUP(E34,_xlfn.NUMBERVALUE(Tableau26[[FINESS PMSI ]]),1,FALSE)</f>
        <v>970463592</v>
      </c>
      <c r="N34">
        <f t="shared" si="3"/>
        <v>970463592</v>
      </c>
      <c r="O34" s="1" t="str">
        <f t="shared" si="4"/>
        <v>OUI</v>
      </c>
    </row>
    <row r="35" spans="1:15">
      <c r="A35" t="s">
        <v>10970</v>
      </c>
      <c r="B35">
        <v>970404158</v>
      </c>
      <c r="C35" t="s">
        <v>806</v>
      </c>
      <c r="D35" s="159">
        <f>_xlfn.XLOOKUP(B35,'Liste EG par EJ privées'!A:A,'Liste EG par EJ privées'!C:C)</f>
        <v>970463592</v>
      </c>
      <c r="E35">
        <v>970463592</v>
      </c>
      <c r="F35" t="str">
        <f>VLOOKUP(E35,'Verif prérequis ES privés'!A:B,2,FALSE)</f>
        <v>AURAR</v>
      </c>
      <c r="H35" t="str">
        <f>_xlfn.XLOOKUP(D35,bdd_V102[FINESS juridique],bdd_V102[[Région du FINESS juridique ]])</f>
        <v>LA RÉUNION</v>
      </c>
      <c r="I35">
        <f>VLOOKUP(E35,'Verif prérequis ES privés'!A:G,4,FALSE)</f>
        <v>20068</v>
      </c>
      <c r="J35">
        <f>VLOOKUP(E35,'Verif prérequis ES privés'!A:G,5,FALSE)</f>
        <v>4032</v>
      </c>
      <c r="K35" t="e" cm="1">
        <f t="array" ref="K35">VLOOKUP(B35,_xlfn.NUMBERVALUE(Tableau26[[FINESS PMSI ]]),1,FALSE)</f>
        <v>#N/A</v>
      </c>
      <c r="L35" s="1" t="b">
        <f t="shared" si="2"/>
        <v>1</v>
      </c>
      <c r="M35" cm="1">
        <f t="array" ref="M35">VLOOKUP(E35,_xlfn.NUMBERVALUE(Tableau26[[FINESS PMSI ]]),1,FALSE)</f>
        <v>970463592</v>
      </c>
      <c r="N35">
        <f t="shared" si="3"/>
        <v>970463592</v>
      </c>
      <c r="O35" s="1" t="str">
        <f t="shared" si="4"/>
        <v>OUI</v>
      </c>
    </row>
    <row r="36" spans="1:15">
      <c r="A36" t="s">
        <v>10941</v>
      </c>
      <c r="B36">
        <v>830012548</v>
      </c>
      <c r="C36" t="s">
        <v>810</v>
      </c>
      <c r="D36" s="159">
        <f>_xlfn.XLOOKUP(B36,'Liste EG par EJ privées'!A:A,'Liste EG par EJ privées'!C:C)</f>
        <v>830002119</v>
      </c>
      <c r="E36">
        <v>830002119</v>
      </c>
      <c r="F36" t="str">
        <f>VLOOKUP(E36,'Verif prérequis ES privés'!A:B,2,FALSE)</f>
        <v>AVODD SITE CENTRE HAMBURGER</v>
      </c>
      <c r="H36" t="str">
        <f>_xlfn.XLOOKUP(D36,bdd_V102[FINESS juridique],bdd_V102[[Région du FINESS juridique ]])</f>
        <v>PROVENCE-ALPES-CÔTE D'AZUR</v>
      </c>
      <c r="I36">
        <f>VLOOKUP(E36,'Verif prérequis ES privés'!A:G,4,FALSE)</f>
        <v>26200.5</v>
      </c>
      <c r="J36">
        <f>VLOOKUP(E36,'Verif prérequis ES privés'!A:G,5,FALSE)</f>
        <v>0</v>
      </c>
      <c r="K36" t="e" cm="1">
        <f t="array" ref="K36">VLOOKUP(B36,_xlfn.NUMBERVALUE(Tableau26[[FINESS PMSI ]]),1,FALSE)</f>
        <v>#N/A</v>
      </c>
      <c r="L36" s="1" t="b">
        <f t="shared" si="2"/>
        <v>1</v>
      </c>
      <c r="M36" cm="1">
        <f t="array" ref="M36">VLOOKUP(E36,_xlfn.NUMBERVALUE(Tableau26[[FINESS PMSI ]]),1,FALSE)</f>
        <v>830002119</v>
      </c>
      <c r="N36">
        <f t="shared" si="3"/>
        <v>830002119</v>
      </c>
      <c r="O36" s="1" t="str">
        <f t="shared" si="4"/>
        <v>OUI</v>
      </c>
    </row>
    <row r="37" spans="1:15">
      <c r="A37" t="s">
        <v>10942</v>
      </c>
      <c r="B37">
        <v>830017505</v>
      </c>
      <c r="C37" t="s">
        <v>813</v>
      </c>
      <c r="D37" s="159">
        <f>_xlfn.XLOOKUP(B37,'Liste EG par EJ privées'!A:A,'Liste EG par EJ privées'!C:C)</f>
        <v>830002119</v>
      </c>
      <c r="E37">
        <v>830002119</v>
      </c>
      <c r="F37" t="str">
        <f>VLOOKUP(E37,'Verif prérequis ES privés'!A:B,2,FALSE)</f>
        <v>AVODD SITE CENTRE HAMBURGER</v>
      </c>
      <c r="H37" t="str">
        <f>_xlfn.XLOOKUP(D37,bdd_V102[FINESS juridique],bdd_V102[[Région du FINESS juridique ]])</f>
        <v>PROVENCE-ALPES-CÔTE D'AZUR</v>
      </c>
      <c r="I37">
        <f>VLOOKUP(E37,'Verif prérequis ES privés'!A:G,4,FALSE)</f>
        <v>26200.5</v>
      </c>
      <c r="J37">
        <f>VLOOKUP(E37,'Verif prérequis ES privés'!A:G,5,FALSE)</f>
        <v>0</v>
      </c>
      <c r="K37" t="e" cm="1">
        <f t="array" ref="K37">VLOOKUP(B37,_xlfn.NUMBERVALUE(Tableau26[[FINESS PMSI ]]),1,FALSE)</f>
        <v>#N/A</v>
      </c>
      <c r="L37" s="1" t="b">
        <f t="shared" si="2"/>
        <v>1</v>
      </c>
      <c r="M37" cm="1">
        <f t="array" ref="M37">VLOOKUP(E37,_xlfn.NUMBERVALUE(Tableau26[[FINESS PMSI ]]),1,FALSE)</f>
        <v>830002119</v>
      </c>
      <c r="N37">
        <f t="shared" si="3"/>
        <v>830002119</v>
      </c>
      <c r="O37" s="1" t="str">
        <f t="shared" si="4"/>
        <v>OUI</v>
      </c>
    </row>
    <row r="38" spans="1:15">
      <c r="A38" t="s">
        <v>10943</v>
      </c>
      <c r="B38">
        <v>830013819</v>
      </c>
      <c r="C38" t="s">
        <v>812</v>
      </c>
      <c r="D38" s="159">
        <f>_xlfn.XLOOKUP(B38,'Liste EG par EJ privées'!A:A,'Liste EG par EJ privées'!C:C)</f>
        <v>830002119</v>
      </c>
      <c r="E38">
        <v>830002119</v>
      </c>
      <c r="F38" t="str">
        <f>VLOOKUP(E38,'Verif prérequis ES privés'!A:B,2,FALSE)</f>
        <v>AVODD SITE CENTRE HAMBURGER</v>
      </c>
      <c r="H38" t="str">
        <f>_xlfn.XLOOKUP(D38,bdd_V102[FINESS juridique],bdd_V102[[Région du FINESS juridique ]])</f>
        <v>PROVENCE-ALPES-CÔTE D'AZUR</v>
      </c>
      <c r="I38">
        <f>VLOOKUP(E38,'Verif prérequis ES privés'!A:G,4,FALSE)</f>
        <v>26200.5</v>
      </c>
      <c r="J38">
        <f>VLOOKUP(E38,'Verif prérequis ES privés'!A:G,5,FALSE)</f>
        <v>0</v>
      </c>
      <c r="K38" t="e" cm="1">
        <f t="array" ref="K38">VLOOKUP(B38,_xlfn.NUMBERVALUE(Tableau26[[FINESS PMSI ]]),1,FALSE)</f>
        <v>#N/A</v>
      </c>
      <c r="L38" s="1" t="b">
        <f t="shared" si="2"/>
        <v>1</v>
      </c>
      <c r="M38" cm="1">
        <f t="array" ref="M38">VLOOKUP(E38,_xlfn.NUMBERVALUE(Tableau26[[FINESS PMSI ]]),1,FALSE)</f>
        <v>830002119</v>
      </c>
      <c r="N38">
        <f t="shared" si="3"/>
        <v>830002119</v>
      </c>
      <c r="O38" s="1" t="str">
        <f t="shared" si="4"/>
        <v>OUI</v>
      </c>
    </row>
    <row r="39" spans="1:15">
      <c r="A39" t="s">
        <v>10944</v>
      </c>
      <c r="B39">
        <v>380000828</v>
      </c>
      <c r="C39" t="s">
        <v>875</v>
      </c>
      <c r="D39" s="159">
        <f>_xlfn.XLOOKUP(B39,'Liste EG par EJ privées'!A:A,'Liste EG par EJ privées'!C:C)</f>
        <v>690002225</v>
      </c>
      <c r="E39">
        <v>690002225</v>
      </c>
      <c r="F39" t="str">
        <f>VLOOKUP(E39,'Verif prérequis ES privés'!A:B,2,FALSE)</f>
        <v>CALYDIAL</v>
      </c>
      <c r="H39" t="str">
        <f>_xlfn.XLOOKUP(D39,bdd_V102[FINESS juridique],bdd_V102[[Région du FINESS juridique ]])</f>
        <v>AUVERGNE-RHÔNE-ALPES</v>
      </c>
      <c r="I39">
        <f>VLOOKUP(E39,'Verif prérequis ES privés'!A:G,4,FALSE)</f>
        <v>10651.5</v>
      </c>
      <c r="J39">
        <f>VLOOKUP(E39,'Verif prérequis ES privés'!A:G,5,FALSE)</f>
        <v>0</v>
      </c>
      <c r="K39" t="e" cm="1">
        <f t="array" ref="K39">VLOOKUP(B39,_xlfn.NUMBERVALUE(Tableau26[[FINESS PMSI ]]),1,FALSE)</f>
        <v>#N/A</v>
      </c>
      <c r="L39" s="1" t="b">
        <f t="shared" si="2"/>
        <v>1</v>
      </c>
      <c r="M39" cm="1">
        <f t="array" ref="M39">VLOOKUP(E39,_xlfn.NUMBERVALUE(Tableau26[[FINESS PMSI ]]),1,FALSE)</f>
        <v>690002225</v>
      </c>
      <c r="N39">
        <f t="shared" si="3"/>
        <v>690002225</v>
      </c>
      <c r="O39" s="1" t="str">
        <f t="shared" si="4"/>
        <v>OUI</v>
      </c>
    </row>
    <row r="40" spans="1:15">
      <c r="A40" t="s">
        <v>10945</v>
      </c>
      <c r="B40">
        <v>690022058</v>
      </c>
      <c r="C40" t="s">
        <v>877</v>
      </c>
      <c r="D40" s="159">
        <f>_xlfn.XLOOKUP(B40,'Liste EG par EJ privées'!A:A,'Liste EG par EJ privées'!C:C)</f>
        <v>690002225</v>
      </c>
      <c r="E40">
        <v>690002225</v>
      </c>
      <c r="F40" t="str">
        <f>VLOOKUP(E40,'Verif prérequis ES privés'!A:B,2,FALSE)</f>
        <v>CALYDIAL</v>
      </c>
      <c r="H40" t="str">
        <f>_xlfn.XLOOKUP(D40,bdd_V102[FINESS juridique],bdd_V102[[Région du FINESS juridique ]])</f>
        <v>AUVERGNE-RHÔNE-ALPES</v>
      </c>
      <c r="I40">
        <f>VLOOKUP(E40,'Verif prérequis ES privés'!A:G,4,FALSE)</f>
        <v>10651.5</v>
      </c>
      <c r="J40">
        <f>VLOOKUP(E40,'Verif prérequis ES privés'!A:G,5,FALSE)</f>
        <v>0</v>
      </c>
      <c r="K40" t="e" cm="1">
        <f t="array" ref="K40">VLOOKUP(B40,_xlfn.NUMBERVALUE(Tableau26[[FINESS PMSI ]]),1,FALSE)</f>
        <v>#N/A</v>
      </c>
      <c r="L40" s="1" t="b">
        <f t="shared" si="2"/>
        <v>1</v>
      </c>
      <c r="M40" cm="1">
        <f t="array" ref="M40">VLOOKUP(E40,_xlfn.NUMBERVALUE(Tableau26[[FINESS PMSI ]]),1,FALSE)</f>
        <v>690002225</v>
      </c>
      <c r="N40">
        <f t="shared" si="3"/>
        <v>690002225</v>
      </c>
      <c r="O40" s="1" t="str">
        <f t="shared" si="4"/>
        <v>OUI</v>
      </c>
    </row>
    <row r="41" spans="1:15">
      <c r="A41" t="s">
        <v>10694</v>
      </c>
      <c r="B41">
        <v>830012688</v>
      </c>
      <c r="C41" t="s">
        <v>909</v>
      </c>
      <c r="D41" s="159">
        <f>_xlfn.XLOOKUP(B41,'Liste EG par EJ privées'!A:A,'Liste EG par EJ privées'!C:C)</f>
        <v>830012639</v>
      </c>
      <c r="E41">
        <v>830012639</v>
      </c>
      <c r="F41" t="str">
        <f>VLOOKUP(E41,'Verif prérequis ES privés'!A:B,2,FALSE)</f>
        <v>CENTRE DE NEPHROLOGIE LES FLEURS</v>
      </c>
      <c r="H41" t="str">
        <f>_xlfn.XLOOKUP(D41,bdd_V102[FINESS juridique],bdd_V102[[Région du FINESS juridique ]])</f>
        <v>PROVENCE-ALPES-CÔTE D'AZUR</v>
      </c>
      <c r="I41">
        <f>VLOOKUP(E41,'Verif prérequis ES privés'!A:G,4,FALSE)</f>
        <v>9947</v>
      </c>
      <c r="J41">
        <f>VLOOKUP(E41,'Verif prérequis ES privés'!A:G,5,FALSE)</f>
        <v>9947</v>
      </c>
      <c r="K41" cm="1">
        <f t="array" ref="K41">VLOOKUP(B41,_xlfn.NUMBERVALUE(Tableau26[[FINESS PMSI ]]),1,FALSE)</f>
        <v>830012688</v>
      </c>
      <c r="L41" s="1">
        <f t="shared" si="2"/>
        <v>830012688</v>
      </c>
      <c r="M41" t="e" cm="1">
        <f t="array" ref="M41">VLOOKUP(E41,_xlfn.NUMBERVALUE(Tableau26[[FINESS PMSI ]]),1,FALSE)</f>
        <v>#N/A</v>
      </c>
      <c r="N41" t="b">
        <f t="shared" si="3"/>
        <v>1</v>
      </c>
      <c r="O41" s="1" t="str">
        <f t="shared" si="4"/>
        <v>OUI</v>
      </c>
    </row>
    <row r="42" spans="1:15">
      <c r="A42" t="s">
        <v>10953</v>
      </c>
      <c r="B42">
        <v>450012935</v>
      </c>
      <c r="C42" t="s">
        <v>938</v>
      </c>
      <c r="D42" s="159">
        <f>_xlfn.XLOOKUP(B42,'Liste EG par EJ privées'!A:A,'Liste EG par EJ privées'!C:C)</f>
        <v>450001466</v>
      </c>
      <c r="E42">
        <v>450001466</v>
      </c>
      <c r="F42" t="str">
        <f>VLOOKUP(E42,'Verif prérequis ES privés'!A:B,2,FALSE)</f>
        <v>CENTRE D'HEMODIALYSE DE L'ARCHETTE</v>
      </c>
      <c r="H42" t="str">
        <f>_xlfn.XLOOKUP(D42,bdd_V102[FINESS juridique],bdd_V102[[Région du FINESS juridique ]])</f>
        <v>CENTRE-VAL DE LOIRE</v>
      </c>
      <c r="I42">
        <f>VLOOKUP(E42,'Verif prérequis ES privés'!A:G,4,FALSE)</f>
        <v>8421</v>
      </c>
      <c r="J42">
        <f>VLOOKUP(E42,'Verif prérequis ES privés'!A:G,5,FALSE)</f>
        <v>0</v>
      </c>
      <c r="K42" t="e" cm="1">
        <f t="array" ref="K42">VLOOKUP(B42,_xlfn.NUMBERVALUE(Tableau26[[FINESS PMSI ]]),1,FALSE)</f>
        <v>#N/A</v>
      </c>
      <c r="L42" s="1" t="b">
        <f t="shared" si="2"/>
        <v>1</v>
      </c>
      <c r="M42" t="e" cm="1">
        <f t="array" ref="M42">VLOOKUP(E42,_xlfn.NUMBERVALUE(Tableau26[[FINESS PMSI ]]),1,FALSE)</f>
        <v>#N/A</v>
      </c>
      <c r="N42" t="b">
        <f t="shared" si="3"/>
        <v>1</v>
      </c>
      <c r="O42" s="1" t="str">
        <f t="shared" si="4"/>
        <v>NON</v>
      </c>
    </row>
    <row r="43" spans="1:15">
      <c r="A43" t="s">
        <v>10726</v>
      </c>
      <c r="B43">
        <v>130038003</v>
      </c>
      <c r="C43" t="s">
        <v>940</v>
      </c>
      <c r="D43" s="159">
        <f>_xlfn.XLOOKUP(B43,'Liste EG par EJ privées'!A:A,'Liste EG par EJ privées'!C:C)</f>
        <v>130029218</v>
      </c>
      <c r="E43">
        <v>130029218</v>
      </c>
      <c r="F43" t="str">
        <f>VLOOKUP(E43,'Verif prérequis ES privés'!A:B,2,FALSE)</f>
        <v>CENTRE D'HEMODIALYSE DE PROVENCE AIX</v>
      </c>
      <c r="H43" t="str">
        <f>_xlfn.XLOOKUP(D43,bdd_V102[FINESS juridique],bdd_V102[[Région du FINESS juridique ]])</f>
        <v>PROVENCE-ALPES-CÔTE D'AZUR</v>
      </c>
      <c r="I43">
        <f>VLOOKUP(E43,'Verif prérequis ES privés'!A:G,4,FALSE)</f>
        <v>13435</v>
      </c>
      <c r="J43">
        <f>VLOOKUP(E43,'Verif prérequis ES privés'!A:G,5,FALSE)</f>
        <v>13435</v>
      </c>
      <c r="K43" t="e" cm="1">
        <f t="array" ref="K43">VLOOKUP(B43,_xlfn.NUMBERVALUE(Tableau26[[FINESS PMSI ]]),1,FALSE)</f>
        <v>#N/A</v>
      </c>
      <c r="L43" s="1" t="b">
        <f t="shared" si="2"/>
        <v>1</v>
      </c>
      <c r="M43" cm="1">
        <f t="array" ref="M43">VLOOKUP(E43,_xlfn.NUMBERVALUE(Tableau26[[FINESS PMSI ]]),1,FALSE)</f>
        <v>130029218</v>
      </c>
      <c r="N43">
        <f t="shared" si="3"/>
        <v>130029218</v>
      </c>
      <c r="O43" s="1" t="str">
        <f t="shared" si="4"/>
        <v>OUI</v>
      </c>
    </row>
    <row r="44" spans="1:15">
      <c r="A44" t="s">
        <v>10732</v>
      </c>
      <c r="B44">
        <v>130809809</v>
      </c>
      <c r="C44" t="s">
        <v>3501</v>
      </c>
      <c r="D44" s="159">
        <f>_xlfn.XLOOKUP(B44,'Liste EG par EJ privées'!A:A,'Liste EG par EJ privées'!C:C)</f>
        <v>130007156</v>
      </c>
      <c r="E44">
        <v>130007156</v>
      </c>
      <c r="F44" t="str">
        <f>VLOOKUP(E44,'Verif prérequis ES privés'!A:B,2,FALSE)</f>
        <v>CTRE D'HEMODIALYSE DE PROVENCE AUBAGNE</v>
      </c>
      <c r="H44" t="str">
        <f>_xlfn.XLOOKUP(D44,bdd_V102[FINESS juridique],bdd_V102[[Région du FINESS juridique ]])</f>
        <v>PROVENCE-ALPES-CÔTE D'AZUR</v>
      </c>
      <c r="I44">
        <f>VLOOKUP(E44,'Verif prérequis ES privés'!A:G,4,FALSE)</f>
        <v>11575.5</v>
      </c>
      <c r="J44">
        <f>VLOOKUP(E44,'Verif prérequis ES privés'!A:G,5,FALSE)</f>
        <v>11575.5</v>
      </c>
      <c r="K44" t="e" cm="1">
        <f t="array" ref="K44">VLOOKUP(B44,_xlfn.NUMBERVALUE(Tableau26[[FINESS PMSI ]]),1,FALSE)</f>
        <v>#N/A</v>
      </c>
      <c r="L44" s="1" t="b">
        <f t="shared" si="2"/>
        <v>1</v>
      </c>
      <c r="M44" cm="1">
        <f t="array" ref="M44">VLOOKUP(E44,_xlfn.NUMBERVALUE(Tableau26[[FINESS PMSI ]]),1,FALSE)</f>
        <v>130007156</v>
      </c>
      <c r="N44">
        <f t="shared" si="3"/>
        <v>130007156</v>
      </c>
      <c r="O44" s="1" t="str">
        <f t="shared" si="4"/>
        <v>OUI</v>
      </c>
    </row>
    <row r="45" spans="1:15">
      <c r="A45" t="s">
        <v>10957</v>
      </c>
      <c r="B45">
        <v>490537818</v>
      </c>
      <c r="C45" t="s">
        <v>3578</v>
      </c>
      <c r="D45" s="159">
        <f>_xlfn.XLOOKUP(B45,'Liste EG par EJ privées'!A:A,'Liste EG par EJ privées'!C:C)</f>
        <v>690049853</v>
      </c>
      <c r="E45">
        <v>690049853</v>
      </c>
      <c r="F45" t="str">
        <f>VLOOKUP(E45,'Verif prérequis ES privés'!A:B,2,FALSE)</f>
        <v>DIAVERUM ANGERS</v>
      </c>
      <c r="H45" t="str">
        <f>_xlfn.XLOOKUP(D45,bdd_V102[FINESS juridique],bdd_V102[[Région du FINESS juridique ]])</f>
        <v>AUVERGNE-RHÔNE-ALPES</v>
      </c>
      <c r="I45">
        <f>VLOOKUP(E45,'Verif prérequis ES privés'!A:G,4,FALSE)</f>
        <v>11230</v>
      </c>
      <c r="J45">
        <f>VLOOKUP(E45,'Verif prérequis ES privés'!A:G,5,FALSE)</f>
        <v>0</v>
      </c>
      <c r="K45" t="e" cm="1">
        <f t="array" ref="K45">VLOOKUP(B45,_xlfn.NUMBERVALUE(Tableau26[[FINESS PMSI ]]),1,FALSE)</f>
        <v>#N/A</v>
      </c>
      <c r="L45" s="1" t="b">
        <f t="shared" si="2"/>
        <v>1</v>
      </c>
      <c r="M45" cm="1">
        <f t="array" ref="M45">VLOOKUP(E45,_xlfn.NUMBERVALUE(Tableau26[[FINESS PMSI ]]),1,FALSE)</f>
        <v>690049853</v>
      </c>
      <c r="N45">
        <f t="shared" si="3"/>
        <v>690049853</v>
      </c>
      <c r="O45" s="1" t="str">
        <f t="shared" si="4"/>
        <v>OUI</v>
      </c>
    </row>
    <row r="46" spans="1:15">
      <c r="A46" t="s">
        <v>10815</v>
      </c>
      <c r="B46">
        <v>830215687</v>
      </c>
      <c r="C46" t="s">
        <v>3580</v>
      </c>
      <c r="D46" s="159">
        <f>_xlfn.XLOOKUP(B46,'Liste EG par EJ privées'!A:A,'Liste EG par EJ privées'!C:C)</f>
        <v>830003521</v>
      </c>
      <c r="E46">
        <v>830003521</v>
      </c>
      <c r="F46" t="str">
        <f>VLOOKUP(E46,'Verif prérequis ES privés'!A:B,2,FALSE)</f>
        <v>DIAVERUM DRAGUIGNAN</v>
      </c>
      <c r="H46" t="str">
        <f>_xlfn.XLOOKUP(D46,bdd_V102[FINESS juridique],bdd_V102[[Région du FINESS juridique ]])</f>
        <v>PROVENCE-ALPES-CÔTE D'AZUR</v>
      </c>
      <c r="I46">
        <f>VLOOKUP(E46,'Verif prérequis ES privés'!A:G,4,FALSE)</f>
        <v>11489</v>
      </c>
      <c r="J46">
        <f>VLOOKUP(E46,'Verif prérequis ES privés'!A:G,5,FALSE)</f>
        <v>11489</v>
      </c>
      <c r="K46" t="e" cm="1">
        <f t="array" ref="K46">VLOOKUP(B46,_xlfn.NUMBERVALUE(Tableau26[[FINESS PMSI ]]),1,FALSE)</f>
        <v>#N/A</v>
      </c>
      <c r="L46" s="1" t="b">
        <f t="shared" si="2"/>
        <v>1</v>
      </c>
      <c r="M46" cm="1">
        <f t="array" ref="M46">VLOOKUP(E46,_xlfn.NUMBERVALUE(Tableau26[[FINESS PMSI ]]),1,FALSE)</f>
        <v>830003521</v>
      </c>
      <c r="N46">
        <f t="shared" si="3"/>
        <v>830003521</v>
      </c>
      <c r="O46" s="1" t="str">
        <f t="shared" si="4"/>
        <v>OUI</v>
      </c>
    </row>
    <row r="47" spans="1:15">
      <c r="A47" t="s">
        <v>10958</v>
      </c>
      <c r="B47">
        <v>770016087</v>
      </c>
      <c r="C47" t="s">
        <v>3582</v>
      </c>
      <c r="D47" s="159">
        <f>_xlfn.XLOOKUP(B47,'Liste EG par EJ privées'!A:A,'Liste EG par EJ privées'!C:C)</f>
        <v>770016137</v>
      </c>
      <c r="E47">
        <v>770016137</v>
      </c>
      <c r="F47" t="str">
        <f>VLOOKUP(E47,'Verif prérequis ES privés'!A:B,2,FALSE)</f>
        <v>DIAVERUM MONTEREAU</v>
      </c>
      <c r="H47" t="str">
        <f>_xlfn.XLOOKUP(D47,bdd_V102[FINESS juridique],bdd_V102[[Région du FINESS juridique ]])</f>
        <v>ILE-DE-FRANCE</v>
      </c>
      <c r="I47">
        <f>VLOOKUP(E47,'Verif prérequis ES privés'!A:G,4,FALSE)</f>
        <v>7299</v>
      </c>
      <c r="J47">
        <f>VLOOKUP(E47,'Verif prérequis ES privés'!A:G,5,FALSE)</f>
        <v>0</v>
      </c>
      <c r="K47" t="e" cm="1">
        <f t="array" ref="K47">VLOOKUP(B47,_xlfn.NUMBERVALUE(Tableau26[[FINESS PMSI ]]),1,FALSE)</f>
        <v>#N/A</v>
      </c>
      <c r="L47" s="1" t="b">
        <f t="shared" si="2"/>
        <v>1</v>
      </c>
      <c r="M47" cm="1">
        <f t="array" ref="M47">VLOOKUP(E47,_xlfn.NUMBERVALUE(Tableau26[[FINESS PMSI ]]),1,FALSE)</f>
        <v>770016137</v>
      </c>
      <c r="N47">
        <f t="shared" si="3"/>
        <v>770016137</v>
      </c>
      <c r="O47" s="1" t="str">
        <f t="shared" si="4"/>
        <v>OUI</v>
      </c>
    </row>
    <row r="48" spans="1:15">
      <c r="A48" t="s">
        <v>9803</v>
      </c>
      <c r="B48">
        <v>680000338</v>
      </c>
      <c r="C48" t="s">
        <v>3584</v>
      </c>
      <c r="D48" s="159">
        <f>_xlfn.XLOOKUP(B48,'Liste EG par EJ privées'!A:A,'Liste EG par EJ privées'!C:C)</f>
        <v>690049879</v>
      </c>
      <c r="E48">
        <v>690049879</v>
      </c>
      <c r="F48" t="str">
        <f>VLOOKUP(E48,'Verif prérequis ES privés'!A:B,2,FALSE)</f>
        <v>DIAVERUM MULHOUSE</v>
      </c>
      <c r="H48" t="str">
        <f>_xlfn.XLOOKUP(D48,bdd_V102[FINESS juridique],bdd_V102[[Région du FINESS juridique ]])</f>
        <v>AUVERGNE-RHÔNE-ALPES</v>
      </c>
      <c r="I48">
        <f>VLOOKUP(E48,'Verif prérequis ES privés'!A:G,4,FALSE)</f>
        <v>13673.5</v>
      </c>
      <c r="J48">
        <f>VLOOKUP(E48,'Verif prérequis ES privés'!A:G,5,FALSE)</f>
        <v>13673.5</v>
      </c>
      <c r="K48" t="e" cm="1">
        <f t="array" ref="K48">VLOOKUP(B48,_xlfn.NUMBERVALUE(Tableau26[[FINESS PMSI ]]),1,FALSE)</f>
        <v>#N/A</v>
      </c>
      <c r="L48" s="1" t="b">
        <f t="shared" si="2"/>
        <v>1</v>
      </c>
      <c r="M48" cm="1">
        <f t="array" ref="M48">VLOOKUP(E48,_xlfn.NUMBERVALUE(Tableau26[[FINESS PMSI ]]),1,FALSE)</f>
        <v>690049879</v>
      </c>
      <c r="N48">
        <f t="shared" si="3"/>
        <v>690049879</v>
      </c>
      <c r="O48" s="1" t="str">
        <f t="shared" si="4"/>
        <v>OUI</v>
      </c>
    </row>
    <row r="49" spans="1:15">
      <c r="A49" t="s">
        <v>10975</v>
      </c>
      <c r="B49">
        <v>130034531</v>
      </c>
      <c r="C49" t="s">
        <v>3586</v>
      </c>
      <c r="D49" s="159">
        <f>_xlfn.XLOOKUP(B49,'Liste EG par EJ privées'!A:A,'Liste EG par EJ privées'!C:C)</f>
        <v>690049895</v>
      </c>
      <c r="E49">
        <v>690049895</v>
      </c>
      <c r="F49" t="str">
        <f>VLOOKUP(E49,'Verif prérequis ES privés'!A:B,2,FALSE)</f>
        <v>DIAVERUM PROVENCE</v>
      </c>
      <c r="H49" t="str">
        <f>_xlfn.XLOOKUP(D49,bdd_V102[FINESS juridique],bdd_V102[[Région du FINESS juridique ]])</f>
        <v>PROVENCE-ALPES-CÔTE D'AZUR</v>
      </c>
      <c r="I49">
        <f>VLOOKUP(E49,'Verif prérequis ES privés'!A:G,4,FALSE)</f>
        <v>34962</v>
      </c>
      <c r="J49">
        <f>VLOOKUP(E49,'Verif prérequis ES privés'!A:G,5,FALSE)</f>
        <v>0</v>
      </c>
      <c r="K49" t="e" cm="1">
        <f t="array" ref="K49">VLOOKUP(B49,_xlfn.NUMBERVALUE(Tableau26[[FINESS PMSI ]]),1,FALSE)</f>
        <v>#N/A</v>
      </c>
      <c r="L49" s="1" t="b">
        <f t="shared" si="2"/>
        <v>1</v>
      </c>
      <c r="M49" t="e" cm="1">
        <f t="array" ref="M49">VLOOKUP(E49,_xlfn.NUMBERVALUE(Tableau26[[FINESS PMSI ]]),1,FALSE)</f>
        <v>#N/A</v>
      </c>
      <c r="N49" t="b">
        <f t="shared" si="3"/>
        <v>1</v>
      </c>
      <c r="O49" s="1" t="str">
        <f t="shared" si="4"/>
        <v>NON</v>
      </c>
    </row>
    <row r="50" spans="1:15">
      <c r="A50" t="s">
        <v>10976</v>
      </c>
      <c r="B50">
        <v>130784481</v>
      </c>
      <c r="C50" t="s">
        <v>3588</v>
      </c>
      <c r="D50" s="159">
        <f>_xlfn.XLOOKUP(B50,'Liste EG par EJ privées'!A:A,'Liste EG par EJ privées'!C:C)</f>
        <v>690049895</v>
      </c>
      <c r="E50">
        <v>690049895</v>
      </c>
      <c r="F50" t="str">
        <f>VLOOKUP(E50,'Verif prérequis ES privés'!A:B,2,FALSE)</f>
        <v>DIAVERUM PROVENCE</v>
      </c>
      <c r="H50" t="str">
        <f>_xlfn.XLOOKUP(D50,bdd_V102[FINESS juridique],bdd_V102[[Région du FINESS juridique ]])</f>
        <v>PROVENCE-ALPES-CÔTE D'AZUR</v>
      </c>
      <c r="I50">
        <f>VLOOKUP(E50,'Verif prérequis ES privés'!A:G,4,FALSE)</f>
        <v>34962</v>
      </c>
      <c r="J50">
        <f>VLOOKUP(E50,'Verif prérequis ES privés'!A:G,5,FALSE)</f>
        <v>0</v>
      </c>
      <c r="K50" t="e" cm="1">
        <f t="array" ref="K50">VLOOKUP(B50,_xlfn.NUMBERVALUE(Tableau26[[FINESS PMSI ]]),1,FALSE)</f>
        <v>#N/A</v>
      </c>
      <c r="L50" s="1" t="b">
        <f t="shared" si="2"/>
        <v>1</v>
      </c>
      <c r="M50" t="e" cm="1">
        <f t="array" ref="M50">VLOOKUP(E50,_xlfn.NUMBERVALUE(Tableau26[[FINESS PMSI ]]),1,FALSE)</f>
        <v>#N/A</v>
      </c>
      <c r="N50" t="b">
        <f t="shared" si="3"/>
        <v>1</v>
      </c>
      <c r="O50" s="1" t="str">
        <f t="shared" si="4"/>
        <v>NON</v>
      </c>
    </row>
    <row r="51" spans="1:15">
      <c r="A51" t="s">
        <v>10977</v>
      </c>
      <c r="B51">
        <v>930817333</v>
      </c>
      <c r="C51" t="s">
        <v>3591</v>
      </c>
      <c r="D51" s="159">
        <f>_xlfn.XLOOKUP(B51,'Liste EG par EJ privées'!A:A,'Liste EG par EJ privées'!C:C)</f>
        <v>690049846</v>
      </c>
      <c r="E51">
        <v>690049846</v>
      </c>
      <c r="F51" t="str">
        <f>VLOOKUP(E51,'Verif prérequis ES privés'!A:B,2,FALSE)</f>
        <v>DIAVERUM SAINT-DENIS</v>
      </c>
      <c r="H51" t="str">
        <f>_xlfn.XLOOKUP(D51,bdd_V102[FINESS juridique],bdd_V102[[Région du FINESS juridique ]])</f>
        <v>AUVERGNE-RHÔNE-ALPES</v>
      </c>
      <c r="I51">
        <f>VLOOKUP(E51,'Verif prérequis ES privés'!A:G,4,FALSE)</f>
        <v>17726.5</v>
      </c>
      <c r="J51">
        <f>VLOOKUP(E51,'Verif prérequis ES privés'!A:G,5,FALSE)</f>
        <v>0</v>
      </c>
      <c r="K51" t="e" cm="1">
        <f t="array" ref="K51">VLOOKUP(B51,_xlfn.NUMBERVALUE(Tableau26[[FINESS PMSI ]]),1,FALSE)</f>
        <v>#N/A</v>
      </c>
      <c r="L51" s="1" t="b">
        <f t="shared" si="2"/>
        <v>1</v>
      </c>
      <c r="M51" cm="1">
        <f t="array" ref="M51">VLOOKUP(E51,_xlfn.NUMBERVALUE(Tableau26[[FINESS PMSI ]]),1,FALSE)</f>
        <v>690049846</v>
      </c>
      <c r="N51">
        <f t="shared" si="3"/>
        <v>690049846</v>
      </c>
      <c r="O51" s="1" t="str">
        <f t="shared" si="4"/>
        <v>OUI</v>
      </c>
    </row>
    <row r="52" spans="1:15">
      <c r="A52" t="s">
        <v>10978</v>
      </c>
      <c r="B52">
        <v>930031406</v>
      </c>
      <c r="C52" t="s">
        <v>3589</v>
      </c>
      <c r="D52" s="159">
        <f>_xlfn.XLOOKUP(B52,'Liste EG par EJ privées'!A:A,'Liste EG par EJ privées'!C:C)</f>
        <v>690049846</v>
      </c>
      <c r="E52">
        <v>690049846</v>
      </c>
      <c r="F52" t="str">
        <f>VLOOKUP(E52,'Verif prérequis ES privés'!A:B,2,FALSE)</f>
        <v>DIAVERUM SAINT-DENIS</v>
      </c>
      <c r="H52" t="str">
        <f>_xlfn.XLOOKUP(D52,bdd_V102[FINESS juridique],bdd_V102[[Région du FINESS juridique ]])</f>
        <v>AUVERGNE-RHÔNE-ALPES</v>
      </c>
      <c r="I52">
        <f>VLOOKUP(E52,'Verif prérequis ES privés'!A:G,4,FALSE)</f>
        <v>17726.5</v>
      </c>
      <c r="J52">
        <f>VLOOKUP(E52,'Verif prérequis ES privés'!A:G,5,FALSE)</f>
        <v>0</v>
      </c>
      <c r="K52" t="e" cm="1">
        <f t="array" ref="K52">VLOOKUP(B52,_xlfn.NUMBERVALUE(Tableau26[[FINESS PMSI ]]),1,FALSE)</f>
        <v>#N/A</v>
      </c>
      <c r="L52" s="1" t="b">
        <f t="shared" si="2"/>
        <v>1</v>
      </c>
      <c r="M52" cm="1">
        <f t="array" ref="M52">VLOOKUP(E52,_xlfn.NUMBERVALUE(Tableau26[[FINESS PMSI ]]),1,FALSE)</f>
        <v>690049846</v>
      </c>
      <c r="N52">
        <f t="shared" si="3"/>
        <v>690049846</v>
      </c>
      <c r="O52" s="1" t="str">
        <f t="shared" si="4"/>
        <v>OUI</v>
      </c>
    </row>
    <row r="53" spans="1:15">
      <c r="A53" t="s">
        <v>10979</v>
      </c>
      <c r="B53">
        <v>970209219</v>
      </c>
      <c r="C53" t="s">
        <v>3594</v>
      </c>
      <c r="D53" s="159">
        <f>_xlfn.XLOOKUP(B53,'Liste EG par EJ privées'!A:A,'Liste EG par EJ privées'!C:C)</f>
        <v>970209169</v>
      </c>
      <c r="E53">
        <v>970209169</v>
      </c>
      <c r="F53" t="str">
        <f>VLOOKUP(E53,'Verif prérequis ES privés'!A:B,2,FALSE)</f>
        <v>E.T.E.E.R.</v>
      </c>
      <c r="H53" t="str">
        <f>_xlfn.XLOOKUP(D53,bdd_V102[FINESS juridique],bdd_V102[[Région du FINESS juridique ]])</f>
        <v>MARTINIQUE</v>
      </c>
      <c r="I53">
        <f>VLOOKUP(E53,'Verif prérequis ES privés'!A:G,4,FALSE)</f>
        <v>7065</v>
      </c>
      <c r="J53">
        <f>VLOOKUP(E53,'Verif prérequis ES privés'!A:G,5,FALSE)</f>
        <v>0</v>
      </c>
      <c r="K53" t="e" cm="1">
        <f t="array" ref="K53">VLOOKUP(B53,_xlfn.NUMBERVALUE(Tableau26[[FINESS PMSI ]]),1,FALSE)</f>
        <v>#N/A</v>
      </c>
      <c r="L53" s="1" t="b">
        <f t="shared" si="2"/>
        <v>1</v>
      </c>
      <c r="M53" t="e" cm="1">
        <f t="array" ref="M53">VLOOKUP(E53,_xlfn.NUMBERVALUE(Tableau26[[FINESS PMSI ]]),1,FALSE)</f>
        <v>#N/A</v>
      </c>
      <c r="N53" t="b">
        <f t="shared" si="3"/>
        <v>1</v>
      </c>
      <c r="O53" s="1" t="str">
        <f t="shared" si="4"/>
        <v>NON</v>
      </c>
    </row>
    <row r="54" spans="1:15">
      <c r="A54" t="s">
        <v>10267</v>
      </c>
      <c r="B54">
        <v>970404018</v>
      </c>
      <c r="C54" t="s">
        <v>3912</v>
      </c>
      <c r="D54" s="159">
        <f>_xlfn.XLOOKUP(B54,'Liste EG par EJ privées'!A:A,'Liste EG par EJ privées'!C:C)</f>
        <v>970403978</v>
      </c>
      <c r="E54">
        <v>970403978</v>
      </c>
      <c r="F54" t="str">
        <f>VLOOKUP(E54,'Verif prérequis ES privés'!A:B,2,FALSE)</f>
        <v>EURL CTRE HEMODIALYSE MG DURIEUX</v>
      </c>
      <c r="H54" t="str">
        <f>_xlfn.XLOOKUP(D54,bdd_V102[FINESS juridique],bdd_V102[[Région du FINESS juridique ]])</f>
        <v>LA RÉUNION</v>
      </c>
      <c r="I54">
        <f>VLOOKUP(E54,'Verif prérequis ES privés'!A:G,4,FALSE)</f>
        <v>8663.5</v>
      </c>
      <c r="J54">
        <f>VLOOKUP(E54,'Verif prérequis ES privés'!A:G,5,FALSE)</f>
        <v>8663.5</v>
      </c>
      <c r="K54" cm="1">
        <f t="array" ref="K54">VLOOKUP(B54,_xlfn.NUMBERVALUE(Tableau26[[FINESS PMSI ]]),1,FALSE)</f>
        <v>970404018</v>
      </c>
      <c r="L54" s="1">
        <f t="shared" si="2"/>
        <v>970404018</v>
      </c>
      <c r="M54" t="e" cm="1">
        <f t="array" ref="M54">VLOOKUP(E54,_xlfn.NUMBERVALUE(Tableau26[[FINESS PMSI ]]),1,FALSE)</f>
        <v>#N/A</v>
      </c>
      <c r="N54" t="b">
        <f t="shared" si="3"/>
        <v>1</v>
      </c>
      <c r="O54" s="1" t="str">
        <f t="shared" si="4"/>
        <v>OUI</v>
      </c>
    </row>
    <row r="55" spans="1:15">
      <c r="A55" t="s">
        <v>10951</v>
      </c>
      <c r="B55">
        <v>500021316</v>
      </c>
      <c r="C55" t="s">
        <v>3979</v>
      </c>
      <c r="D55" s="159">
        <f>_xlfn.XLOOKUP(B55,'Liste EG par EJ privées'!A:A,'Liste EG par EJ privées'!C:C)</f>
        <v>350000626</v>
      </c>
      <c r="E55">
        <v>350000626</v>
      </c>
      <c r="F55" t="str">
        <f>VLOOKUP(E55,'Verif prérequis ES privés'!A:B,2,FALSE)</f>
        <v>FONDATION AUB SANTE</v>
      </c>
      <c r="H55" t="str">
        <f>_xlfn.XLOOKUP(D55,bdd_V102[FINESS juridique],bdd_V102[[Région du FINESS juridique ]])</f>
        <v>BRETAGNE</v>
      </c>
      <c r="I55">
        <f>VLOOKUP(E55,'Verif prérequis ES privés'!A:G,4,FALSE)</f>
        <v>88493</v>
      </c>
      <c r="J55">
        <f>VLOOKUP(E55,'Verif prérequis ES privés'!A:G,5,FALSE)</f>
        <v>43409.5</v>
      </c>
      <c r="K55" t="e" cm="1">
        <f t="array" ref="K55">VLOOKUP(B55,_xlfn.NUMBERVALUE(Tableau26[[FINESS PMSI ]]),1,FALSE)</f>
        <v>#N/A</v>
      </c>
      <c r="L55" s="1" t="b">
        <f t="shared" si="2"/>
        <v>1</v>
      </c>
      <c r="M55" cm="1">
        <f t="array" ref="M55">VLOOKUP(E55,_xlfn.NUMBERVALUE(Tableau26[[FINESS PMSI ]]),1,FALSE)</f>
        <v>350000626</v>
      </c>
      <c r="N55">
        <f t="shared" si="3"/>
        <v>350000626</v>
      </c>
      <c r="O55" s="1" t="str">
        <f t="shared" si="4"/>
        <v>OUI</v>
      </c>
    </row>
    <row r="56" spans="1:15">
      <c r="A56" t="s">
        <v>10995</v>
      </c>
      <c r="B56">
        <v>290032028</v>
      </c>
      <c r="C56" t="s">
        <v>3972</v>
      </c>
      <c r="D56" s="159">
        <f>_xlfn.XLOOKUP(B56,'Liste EG par EJ privées'!A:A,'Liste EG par EJ privées'!C:C)</f>
        <v>350000626</v>
      </c>
      <c r="E56">
        <v>350000626</v>
      </c>
      <c r="F56" t="str">
        <f>VLOOKUP(E56,'Verif prérequis ES privés'!A:B,2,FALSE)</f>
        <v>FONDATION AUB SANTE</v>
      </c>
      <c r="H56" t="str">
        <f>_xlfn.XLOOKUP(D56,bdd_V102[FINESS juridique],bdd_V102[[Région du FINESS juridique ]])</f>
        <v>BRETAGNE</v>
      </c>
      <c r="I56">
        <f>VLOOKUP(E56,'Verif prérequis ES privés'!A:G,4,FALSE)</f>
        <v>88493</v>
      </c>
      <c r="J56">
        <f>VLOOKUP(E56,'Verif prérequis ES privés'!A:G,5,FALSE)</f>
        <v>43409.5</v>
      </c>
      <c r="K56" t="e" cm="1">
        <f t="array" ref="K56">VLOOKUP(B56,_xlfn.NUMBERVALUE(Tableau26[[FINESS PMSI ]]),1,FALSE)</f>
        <v>#N/A</v>
      </c>
      <c r="L56" s="1" t="b">
        <f t="shared" si="2"/>
        <v>1</v>
      </c>
      <c r="M56" cm="1">
        <f t="array" ref="M56">VLOOKUP(E56,_xlfn.NUMBERVALUE(Tableau26[[FINESS PMSI ]]),1,FALSE)</f>
        <v>350000626</v>
      </c>
      <c r="N56">
        <f t="shared" si="3"/>
        <v>350000626</v>
      </c>
      <c r="O56" s="1" t="str">
        <f t="shared" si="4"/>
        <v>OUI</v>
      </c>
    </row>
    <row r="57" spans="1:15">
      <c r="A57" t="s">
        <v>10996</v>
      </c>
      <c r="B57">
        <v>350040044</v>
      </c>
      <c r="C57" t="s">
        <v>3975</v>
      </c>
      <c r="D57" s="159">
        <f>_xlfn.XLOOKUP(B57,'Liste EG par EJ privées'!A:A,'Liste EG par EJ privées'!C:C)</f>
        <v>350000626</v>
      </c>
      <c r="E57">
        <v>350000626</v>
      </c>
      <c r="F57" t="str">
        <f>VLOOKUP(E57,'Verif prérequis ES privés'!A:B,2,FALSE)</f>
        <v>FONDATION AUB SANTE</v>
      </c>
      <c r="H57" t="str">
        <f>_xlfn.XLOOKUP(D57,bdd_V102[FINESS juridique],bdd_V102[[Région du FINESS juridique ]])</f>
        <v>BRETAGNE</v>
      </c>
      <c r="I57">
        <f>VLOOKUP(E57,'Verif prérequis ES privés'!A:G,4,FALSE)</f>
        <v>88493</v>
      </c>
      <c r="J57">
        <f>VLOOKUP(E57,'Verif prérequis ES privés'!A:G,5,FALSE)</f>
        <v>43409.5</v>
      </c>
      <c r="K57" t="e" cm="1">
        <f t="array" ref="K57">VLOOKUP(B57,_xlfn.NUMBERVALUE(Tableau26[[FINESS PMSI ]]),1,FALSE)</f>
        <v>#N/A</v>
      </c>
      <c r="L57" s="1" t="b">
        <f t="shared" si="2"/>
        <v>1</v>
      </c>
      <c r="M57" cm="1">
        <f t="array" ref="M57">VLOOKUP(E57,_xlfn.NUMBERVALUE(Tableau26[[FINESS PMSI ]]),1,FALSE)</f>
        <v>350000626</v>
      </c>
      <c r="N57">
        <f t="shared" si="3"/>
        <v>350000626</v>
      </c>
      <c r="O57" s="1" t="str">
        <f t="shared" si="4"/>
        <v>OUI</v>
      </c>
    </row>
    <row r="58" spans="1:15">
      <c r="A58" t="s">
        <v>10997</v>
      </c>
      <c r="B58">
        <v>290023779</v>
      </c>
      <c r="C58" t="s">
        <v>3970</v>
      </c>
      <c r="D58" s="159">
        <f>_xlfn.XLOOKUP(B58,'Liste EG par EJ privées'!A:A,'Liste EG par EJ privées'!C:C)</f>
        <v>350000626</v>
      </c>
      <c r="E58">
        <v>350000626</v>
      </c>
      <c r="F58" t="str">
        <f>VLOOKUP(E58,'Verif prérequis ES privés'!A:B,2,FALSE)</f>
        <v>FONDATION AUB SANTE</v>
      </c>
      <c r="H58" t="str">
        <f>_xlfn.XLOOKUP(D58,bdd_V102[FINESS juridique],bdd_V102[[Région du FINESS juridique ]])</f>
        <v>BRETAGNE</v>
      </c>
      <c r="I58">
        <f>VLOOKUP(E58,'Verif prérequis ES privés'!A:G,4,FALSE)</f>
        <v>88493</v>
      </c>
      <c r="J58">
        <f>VLOOKUP(E58,'Verif prérequis ES privés'!A:G,5,FALSE)</f>
        <v>43409.5</v>
      </c>
      <c r="K58" t="e" cm="1">
        <f t="array" ref="K58">VLOOKUP(B58,_xlfn.NUMBERVALUE(Tableau26[[FINESS PMSI ]]),1,FALSE)</f>
        <v>#N/A</v>
      </c>
      <c r="L58" s="1" t="b">
        <f t="shared" si="2"/>
        <v>1</v>
      </c>
      <c r="M58" cm="1">
        <f t="array" ref="M58">VLOOKUP(E58,_xlfn.NUMBERVALUE(Tableau26[[FINESS PMSI ]]),1,FALSE)</f>
        <v>350000626</v>
      </c>
      <c r="N58">
        <f t="shared" si="3"/>
        <v>350000626</v>
      </c>
      <c r="O58" s="1" t="str">
        <f t="shared" si="4"/>
        <v>OUI</v>
      </c>
    </row>
    <row r="59" spans="1:15">
      <c r="A59" t="s">
        <v>10998</v>
      </c>
      <c r="B59">
        <v>350042602</v>
      </c>
      <c r="C59" t="s">
        <v>3977</v>
      </c>
      <c r="D59" s="159">
        <f>_xlfn.XLOOKUP(B59,'Liste EG par EJ privées'!A:A,'Liste EG par EJ privées'!C:C)</f>
        <v>350000626</v>
      </c>
      <c r="E59">
        <v>350000626</v>
      </c>
      <c r="F59" t="str">
        <f>VLOOKUP(E59,'Verif prérequis ES privés'!A:B,2,FALSE)</f>
        <v>FONDATION AUB SANTE</v>
      </c>
      <c r="H59" t="str">
        <f>_xlfn.XLOOKUP(D59,bdd_V102[FINESS juridique],bdd_V102[[Région du FINESS juridique ]])</f>
        <v>BRETAGNE</v>
      </c>
      <c r="I59">
        <f>VLOOKUP(E59,'Verif prérequis ES privés'!A:G,4,FALSE)</f>
        <v>88493</v>
      </c>
      <c r="J59">
        <f>VLOOKUP(E59,'Verif prérequis ES privés'!A:G,5,FALSE)</f>
        <v>43409.5</v>
      </c>
      <c r="K59" t="e" cm="1">
        <f t="array" ref="K59">VLOOKUP(B59,_xlfn.NUMBERVALUE(Tableau26[[FINESS PMSI ]]),1,FALSE)</f>
        <v>#N/A</v>
      </c>
      <c r="L59" s="1" t="b">
        <f t="shared" si="2"/>
        <v>1</v>
      </c>
      <c r="M59" cm="1">
        <f t="array" ref="M59">VLOOKUP(E59,_xlfn.NUMBERVALUE(Tableau26[[FINESS PMSI ]]),1,FALSE)</f>
        <v>350000626</v>
      </c>
      <c r="N59">
        <f t="shared" si="3"/>
        <v>350000626</v>
      </c>
      <c r="O59" s="1" t="str">
        <f t="shared" si="4"/>
        <v>OUI</v>
      </c>
    </row>
    <row r="60" spans="1:15">
      <c r="A60" t="s">
        <v>10999</v>
      </c>
      <c r="B60">
        <v>220020507</v>
      </c>
      <c r="C60" t="s">
        <v>3968</v>
      </c>
      <c r="D60" s="159">
        <f>_xlfn.XLOOKUP(B60,'Liste EG par EJ privées'!A:A,'Liste EG par EJ privées'!C:C)</f>
        <v>350000626</v>
      </c>
      <c r="E60">
        <v>350000626</v>
      </c>
      <c r="F60" t="str">
        <f>VLOOKUP(E60,'Verif prérequis ES privés'!A:B,2,FALSE)</f>
        <v>FONDATION AUB SANTE</v>
      </c>
      <c r="H60" t="str">
        <f>_xlfn.XLOOKUP(D60,bdd_V102[FINESS juridique],bdd_V102[[Région du FINESS juridique ]])</f>
        <v>BRETAGNE</v>
      </c>
      <c r="I60">
        <f>VLOOKUP(E60,'Verif prérequis ES privés'!A:G,4,FALSE)</f>
        <v>88493</v>
      </c>
      <c r="J60">
        <f>VLOOKUP(E60,'Verif prérequis ES privés'!A:G,5,FALSE)</f>
        <v>43409.5</v>
      </c>
      <c r="K60" t="e" cm="1">
        <f t="array" ref="K60">VLOOKUP(B60,_xlfn.NUMBERVALUE(Tableau26[[FINESS PMSI ]]),1,FALSE)</f>
        <v>#N/A</v>
      </c>
      <c r="L60" s="1" t="b">
        <f t="shared" si="2"/>
        <v>1</v>
      </c>
      <c r="M60" cm="1">
        <f t="array" ref="M60">VLOOKUP(E60,_xlfn.NUMBERVALUE(Tableau26[[FINESS PMSI ]]),1,FALSE)</f>
        <v>350000626</v>
      </c>
      <c r="N60">
        <f t="shared" si="3"/>
        <v>350000626</v>
      </c>
      <c r="O60" s="1" t="str">
        <f t="shared" si="4"/>
        <v>OUI</v>
      </c>
    </row>
    <row r="61" spans="1:15">
      <c r="A61" t="s">
        <v>11000</v>
      </c>
      <c r="B61">
        <v>560004004</v>
      </c>
      <c r="C61" t="s">
        <v>3980</v>
      </c>
      <c r="D61" s="159">
        <f>_xlfn.XLOOKUP(B61,'Liste EG par EJ privées'!A:A,'Liste EG par EJ privées'!C:C)</f>
        <v>350000626</v>
      </c>
      <c r="E61">
        <v>350000626</v>
      </c>
      <c r="F61" t="str">
        <f>VLOOKUP(E61,'Verif prérequis ES privés'!A:B,2,FALSE)</f>
        <v>FONDATION AUB SANTE</v>
      </c>
      <c r="H61" t="str">
        <f>_xlfn.XLOOKUP(D61,bdd_V102[FINESS juridique],bdd_V102[[Région du FINESS juridique ]])</f>
        <v>BRETAGNE</v>
      </c>
      <c r="I61">
        <f>VLOOKUP(E61,'Verif prérequis ES privés'!A:G,4,FALSE)</f>
        <v>88493</v>
      </c>
      <c r="J61">
        <f>VLOOKUP(E61,'Verif prérequis ES privés'!A:G,5,FALSE)</f>
        <v>43409.5</v>
      </c>
      <c r="K61" t="e" cm="1">
        <f t="array" ref="K61">VLOOKUP(B61,_xlfn.NUMBERVALUE(Tableau26[[FINESS PMSI ]]),1,FALSE)</f>
        <v>#N/A</v>
      </c>
      <c r="L61" s="1" t="b">
        <f t="shared" si="2"/>
        <v>1</v>
      </c>
      <c r="M61" cm="1">
        <f t="array" ref="M61">VLOOKUP(E61,_xlfn.NUMBERVALUE(Tableau26[[FINESS PMSI ]]),1,FALSE)</f>
        <v>350000626</v>
      </c>
      <c r="N61">
        <f t="shared" si="3"/>
        <v>350000626</v>
      </c>
      <c r="O61" s="1" t="str">
        <f t="shared" si="4"/>
        <v>OUI</v>
      </c>
    </row>
    <row r="62" spans="1:15">
      <c r="A62" t="s">
        <v>11001</v>
      </c>
      <c r="B62">
        <v>290005131</v>
      </c>
      <c r="C62" t="s">
        <v>3969</v>
      </c>
      <c r="D62" s="159">
        <f>_xlfn.XLOOKUP(B62,'Liste EG par EJ privées'!A:A,'Liste EG par EJ privées'!C:C)</f>
        <v>350000626</v>
      </c>
      <c r="E62">
        <v>350000626</v>
      </c>
      <c r="F62" t="str">
        <f>VLOOKUP(E62,'Verif prérequis ES privés'!A:B,2,FALSE)</f>
        <v>FONDATION AUB SANTE</v>
      </c>
      <c r="H62" t="str">
        <f>_xlfn.XLOOKUP(D62,bdd_V102[FINESS juridique],bdd_V102[[Région du FINESS juridique ]])</f>
        <v>BRETAGNE</v>
      </c>
      <c r="I62">
        <f>VLOOKUP(E62,'Verif prérequis ES privés'!A:G,4,FALSE)</f>
        <v>88493</v>
      </c>
      <c r="J62">
        <f>VLOOKUP(E62,'Verif prérequis ES privés'!A:G,5,FALSE)</f>
        <v>43409.5</v>
      </c>
      <c r="K62" t="e" cm="1">
        <f t="array" ref="K62">VLOOKUP(B62,_xlfn.NUMBERVALUE(Tableau26[[FINESS PMSI ]]),1,FALSE)</f>
        <v>#N/A</v>
      </c>
      <c r="L62" s="1" t="b">
        <f t="shared" si="2"/>
        <v>1</v>
      </c>
      <c r="M62" cm="1">
        <f t="array" ref="M62">VLOOKUP(E62,_xlfn.NUMBERVALUE(Tableau26[[FINESS PMSI ]]),1,FALSE)</f>
        <v>350000626</v>
      </c>
      <c r="N62">
        <f t="shared" si="3"/>
        <v>350000626</v>
      </c>
      <c r="O62" s="1" t="str">
        <f t="shared" si="4"/>
        <v>OUI</v>
      </c>
    </row>
    <row r="63" spans="1:15">
      <c r="A63" t="s">
        <v>11002</v>
      </c>
      <c r="B63">
        <v>350032934</v>
      </c>
      <c r="C63" t="s">
        <v>3974</v>
      </c>
      <c r="D63" s="159">
        <f>_xlfn.XLOOKUP(B63,'Liste EG par EJ privées'!A:A,'Liste EG par EJ privées'!C:C)</f>
        <v>350000626</v>
      </c>
      <c r="E63">
        <v>350000626</v>
      </c>
      <c r="F63" t="str">
        <f>VLOOKUP(E63,'Verif prérequis ES privés'!A:B,2,FALSE)</f>
        <v>FONDATION AUB SANTE</v>
      </c>
      <c r="H63" t="str">
        <f>_xlfn.XLOOKUP(D63,bdd_V102[FINESS juridique],bdd_V102[[Région du FINESS juridique ]])</f>
        <v>BRETAGNE</v>
      </c>
      <c r="I63">
        <f>VLOOKUP(E63,'Verif prérequis ES privés'!A:G,4,FALSE)</f>
        <v>88493</v>
      </c>
      <c r="J63">
        <f>VLOOKUP(E63,'Verif prérequis ES privés'!A:G,5,FALSE)</f>
        <v>43409.5</v>
      </c>
      <c r="K63" t="e" cm="1">
        <f t="array" ref="K63">VLOOKUP(B63,_xlfn.NUMBERVALUE(Tableau26[[FINESS PMSI ]]),1,FALSE)</f>
        <v>#N/A</v>
      </c>
      <c r="L63" s="1" t="b">
        <f t="shared" si="2"/>
        <v>1</v>
      </c>
      <c r="M63" cm="1">
        <f t="array" ref="M63">VLOOKUP(E63,_xlfn.NUMBERVALUE(Tableau26[[FINESS PMSI ]]),1,FALSE)</f>
        <v>350000626</v>
      </c>
      <c r="N63">
        <f t="shared" si="3"/>
        <v>350000626</v>
      </c>
      <c r="O63" s="1" t="str">
        <f t="shared" si="4"/>
        <v>OUI</v>
      </c>
    </row>
    <row r="64" spans="1:15">
      <c r="A64" t="s">
        <v>11003</v>
      </c>
      <c r="B64">
        <v>290029669</v>
      </c>
      <c r="C64" t="s">
        <v>3971</v>
      </c>
      <c r="D64" s="159">
        <f>_xlfn.XLOOKUP(B64,'Liste EG par EJ privées'!A:A,'Liste EG par EJ privées'!C:C)</f>
        <v>350000626</v>
      </c>
      <c r="E64">
        <v>350000626</v>
      </c>
      <c r="F64" t="str">
        <f>VLOOKUP(E64,'Verif prérequis ES privés'!A:B,2,FALSE)</f>
        <v>FONDATION AUB SANTE</v>
      </c>
      <c r="H64" t="str">
        <f>_xlfn.XLOOKUP(D64,bdd_V102[FINESS juridique],bdd_V102[[Région du FINESS juridique ]])</f>
        <v>BRETAGNE</v>
      </c>
      <c r="I64">
        <f>VLOOKUP(E64,'Verif prérequis ES privés'!A:G,4,FALSE)</f>
        <v>88493</v>
      </c>
      <c r="J64">
        <f>VLOOKUP(E64,'Verif prérequis ES privés'!A:G,5,FALSE)</f>
        <v>43409.5</v>
      </c>
      <c r="K64" t="e" cm="1">
        <f t="array" ref="K64">VLOOKUP(B64,_xlfn.NUMBERVALUE(Tableau26[[FINESS PMSI ]]),1,FALSE)</f>
        <v>#N/A</v>
      </c>
      <c r="L64" s="1" t="b">
        <f t="shared" si="2"/>
        <v>1</v>
      </c>
      <c r="M64" cm="1">
        <f t="array" ref="M64">VLOOKUP(E64,_xlfn.NUMBERVALUE(Tableau26[[FINESS PMSI ]]),1,FALSE)</f>
        <v>350000626</v>
      </c>
      <c r="N64">
        <f t="shared" si="3"/>
        <v>350000626</v>
      </c>
      <c r="O64" s="1" t="str">
        <f t="shared" si="4"/>
        <v>OUI</v>
      </c>
    </row>
    <row r="65" spans="1:15">
      <c r="A65" t="s">
        <v>11004</v>
      </c>
      <c r="B65">
        <v>350042131</v>
      </c>
      <c r="C65" t="s">
        <v>3976</v>
      </c>
      <c r="D65" s="159">
        <f>_xlfn.XLOOKUP(B65,'Liste EG par EJ privées'!A:A,'Liste EG par EJ privées'!C:C)</f>
        <v>350000626</v>
      </c>
      <c r="E65">
        <v>350000626</v>
      </c>
      <c r="F65" t="str">
        <f>VLOOKUP(E65,'Verif prérequis ES privés'!A:B,2,FALSE)</f>
        <v>FONDATION AUB SANTE</v>
      </c>
      <c r="H65" t="str">
        <f>_xlfn.XLOOKUP(D65,bdd_V102[FINESS juridique],bdd_V102[[Région du FINESS juridique ]])</f>
        <v>BRETAGNE</v>
      </c>
      <c r="I65">
        <f>VLOOKUP(E65,'Verif prérequis ES privés'!A:G,4,FALSE)</f>
        <v>88493</v>
      </c>
      <c r="J65">
        <f>VLOOKUP(E65,'Verif prérequis ES privés'!A:G,5,FALSE)</f>
        <v>43409.5</v>
      </c>
      <c r="K65" t="e" cm="1">
        <f t="array" ref="K65">VLOOKUP(B65,_xlfn.NUMBERVALUE(Tableau26[[FINESS PMSI ]]),1,FALSE)</f>
        <v>#N/A</v>
      </c>
      <c r="L65" s="1" t="b">
        <f t="shared" si="2"/>
        <v>1</v>
      </c>
      <c r="M65" cm="1">
        <f t="array" ref="M65">VLOOKUP(E65,_xlfn.NUMBERVALUE(Tableau26[[FINESS PMSI ]]),1,FALSE)</f>
        <v>350000626</v>
      </c>
      <c r="N65">
        <f t="shared" si="3"/>
        <v>350000626</v>
      </c>
      <c r="O65" s="1" t="str">
        <f t="shared" si="4"/>
        <v>OUI</v>
      </c>
    </row>
    <row r="66" spans="1:15">
      <c r="A66" t="s">
        <v>10931</v>
      </c>
      <c r="B66">
        <v>340016971</v>
      </c>
      <c r="C66" t="s">
        <v>11005</v>
      </c>
      <c r="D66" s="159" t="s">
        <v>7174</v>
      </c>
      <c r="E66">
        <v>340000264</v>
      </c>
      <c r="F66" t="str">
        <f>VLOOKUP(E66,'Verif prérequis ES privés'!A:B,2,FALSE)</f>
        <v>FONDATION CHARLES MION AIDER SANTE</v>
      </c>
      <c r="H66" t="s">
        <v>33</v>
      </c>
      <c r="I66">
        <f>VLOOKUP(E66,'Verif prérequis ES privés'!A:G,4,FALSE)</f>
        <v>7642.5</v>
      </c>
      <c r="J66">
        <f>VLOOKUP(E66,'Verif prérequis ES privés'!A:G,5,FALSE)</f>
        <v>0</v>
      </c>
      <c r="K66" t="e" cm="1">
        <f t="array" ref="K66">VLOOKUP(B66,_xlfn.NUMBERVALUE(Tableau26[[FINESS PMSI ]]),1,FALSE)</f>
        <v>#N/A</v>
      </c>
      <c r="L66" s="1" t="b">
        <f t="shared" si="2"/>
        <v>1</v>
      </c>
      <c r="M66" cm="1">
        <f t="array" ref="M66">VLOOKUP(E66,_xlfn.NUMBERVALUE(Tableau26[[FINESS PMSI ]]),1,FALSE)</f>
        <v>340000264</v>
      </c>
      <c r="N66">
        <f t="shared" si="3"/>
        <v>340000264</v>
      </c>
      <c r="O66" s="1" t="str">
        <f t="shared" si="4"/>
        <v>OUI</v>
      </c>
    </row>
    <row r="67" spans="1:15">
      <c r="A67" t="s">
        <v>10932</v>
      </c>
      <c r="B67">
        <v>300017431</v>
      </c>
      <c r="C67" t="s">
        <v>4037</v>
      </c>
      <c r="D67" s="159">
        <f>_xlfn.XLOOKUP(B67,'Liste EG par EJ privées'!A:A,'Liste EG par EJ privées'!C:C)</f>
        <v>340000264</v>
      </c>
      <c r="E67">
        <v>340000264</v>
      </c>
      <c r="F67" t="str">
        <f>VLOOKUP(E67,'Verif prérequis ES privés'!A:B,2,FALSE)</f>
        <v>FONDATION CHARLES MION AIDER SANTE</v>
      </c>
      <c r="H67" t="str">
        <f>_xlfn.XLOOKUP(D67,bdd_V102[FINESS juridique],bdd_V102[[Région du FINESS juridique ]])</f>
        <v>OCCITANIE</v>
      </c>
      <c r="I67">
        <f>VLOOKUP(E67,'Verif prérequis ES privés'!A:G,4,FALSE)</f>
        <v>7642.5</v>
      </c>
      <c r="J67">
        <f>VLOOKUP(E67,'Verif prérequis ES privés'!A:G,5,FALSE)</f>
        <v>0</v>
      </c>
      <c r="K67" t="e" cm="1">
        <f t="array" ref="K67">VLOOKUP(B67,_xlfn.NUMBERVALUE(Tableau26[[FINESS PMSI ]]),1,FALSE)</f>
        <v>#N/A</v>
      </c>
      <c r="L67" s="1" t="b">
        <f t="shared" si="2"/>
        <v>1</v>
      </c>
      <c r="M67" cm="1">
        <f t="array" ref="M67">VLOOKUP(E67,_xlfn.NUMBERVALUE(Tableau26[[FINESS PMSI ]]),1,FALSE)</f>
        <v>340000264</v>
      </c>
      <c r="N67">
        <f t="shared" si="3"/>
        <v>340000264</v>
      </c>
      <c r="O67" s="1" t="str">
        <f t="shared" si="4"/>
        <v>OUI</v>
      </c>
    </row>
    <row r="68" spans="1:15">
      <c r="A68" t="s">
        <v>10933</v>
      </c>
      <c r="B68">
        <v>480001403</v>
      </c>
      <c r="C68" t="s">
        <v>4039</v>
      </c>
      <c r="D68" s="159">
        <f>_xlfn.XLOOKUP(B68,'Liste EG par EJ privées'!A:A,'Liste EG par EJ privées'!C:C)</f>
        <v>340000264</v>
      </c>
      <c r="E68">
        <v>340000264</v>
      </c>
      <c r="F68" t="str">
        <f>VLOOKUP(E68,'Verif prérequis ES privés'!A:B,2,FALSE)</f>
        <v>FONDATION CHARLES MION AIDER SANTE</v>
      </c>
      <c r="H68" t="str">
        <f>_xlfn.XLOOKUP(D68,bdd_V102[FINESS juridique],bdd_V102[[Région du FINESS juridique ]])</f>
        <v>OCCITANIE</v>
      </c>
      <c r="I68">
        <f>VLOOKUP(E68,'Verif prérequis ES privés'!A:G,4,FALSE)</f>
        <v>7642.5</v>
      </c>
      <c r="J68">
        <f>VLOOKUP(E68,'Verif prérequis ES privés'!A:G,5,FALSE)</f>
        <v>0</v>
      </c>
      <c r="K68" t="e" cm="1">
        <f t="array" ref="K68">VLOOKUP(B68,_xlfn.NUMBERVALUE(Tableau26[[FINESS PMSI ]]),1,FALSE)</f>
        <v>#N/A</v>
      </c>
      <c r="L68" s="1" t="b">
        <f t="shared" si="2"/>
        <v>1</v>
      </c>
      <c r="M68" cm="1">
        <f t="array" ref="M68">VLOOKUP(E68,_xlfn.NUMBERVALUE(Tableau26[[FINESS PMSI ]]),1,FALSE)</f>
        <v>340000264</v>
      </c>
      <c r="N68">
        <f t="shared" si="3"/>
        <v>340000264</v>
      </c>
      <c r="O68" s="1" t="str">
        <f t="shared" si="4"/>
        <v>OUI</v>
      </c>
    </row>
    <row r="69" spans="1:15">
      <c r="A69" t="s">
        <v>10986</v>
      </c>
      <c r="B69">
        <v>130024268</v>
      </c>
      <c r="C69" t="s">
        <v>4860</v>
      </c>
      <c r="D69" s="159">
        <f>_xlfn.XLOOKUP(B69,'Liste EG par EJ privées'!A:A,'Liste EG par EJ privées'!C:C)</f>
        <v>130050545</v>
      </c>
      <c r="E69">
        <v>130050545</v>
      </c>
      <c r="F69" t="str">
        <f>VLOOKUP(E69,'Verif prérequis ES privés'!A:B,2,FALSE)</f>
        <v>NEPHROCARE AIX EN PROVENCE</v>
      </c>
      <c r="H69" t="str">
        <f>_xlfn.XLOOKUP(D69,bdd_V102[FINESS juridique],bdd_V102[[Région du FINESS juridique ]])</f>
        <v>PROVENCE-ALPES-CÔTE D'AZUR</v>
      </c>
      <c r="I69">
        <f>VLOOKUP(E69,'Verif prérequis ES privés'!A:G,4,FALSE)</f>
        <v>3703.5</v>
      </c>
      <c r="J69">
        <f>VLOOKUP(E69,'Verif prérequis ES privés'!A:G,5,FALSE)</f>
        <v>0</v>
      </c>
      <c r="K69" t="e" cm="1">
        <f t="array" ref="K69">VLOOKUP(B69,_xlfn.NUMBERVALUE(Tableau26[[FINESS PMSI ]]),1,FALSE)</f>
        <v>#N/A</v>
      </c>
      <c r="L69" s="1" t="b">
        <f t="shared" ref="L69:L109" si="5">IFERROR(K69,TRUE)</f>
        <v>1</v>
      </c>
      <c r="M69" t="e" cm="1">
        <f t="array" ref="M69">VLOOKUP(E69,_xlfn.NUMBERVALUE(Tableau26[[FINESS PMSI ]]),1,FALSE)</f>
        <v>#N/A</v>
      </c>
      <c r="N69" t="b">
        <f t="shared" ref="N69:N109" si="6">IFERROR(M69,TRUE)</f>
        <v>1</v>
      </c>
      <c r="O69" s="1" t="str">
        <f t="shared" ref="O69:O109" si="7">IF(AND(L69=TRUE,N69=TRUE),"NON","OUI")</f>
        <v>NON</v>
      </c>
    </row>
    <row r="70" spans="1:15">
      <c r="A70" t="s">
        <v>9964</v>
      </c>
      <c r="B70">
        <v>620024208</v>
      </c>
      <c r="C70" t="s">
        <v>4862</v>
      </c>
      <c r="D70" s="159">
        <f>_xlfn.XLOOKUP(B70,'Liste EG par EJ privées'!A:A,'Liste EG par EJ privées'!C:C)</f>
        <v>620002352</v>
      </c>
      <c r="E70">
        <v>620002352</v>
      </c>
      <c r="F70" t="str">
        <f>VLOOKUP(E70,'Verif prérequis ES privés'!A:B,2,FALSE)</f>
        <v>NEPHROCARE HELFAUT</v>
      </c>
      <c r="H70" t="str">
        <f>_xlfn.XLOOKUP(D70,bdd_V102[FINESS juridique],bdd_V102[[Région du FINESS juridique ]])</f>
        <v>HAUTS-DE-FRANCE</v>
      </c>
      <c r="I70">
        <f>VLOOKUP(E70,'Verif prérequis ES privés'!A:G,4,FALSE)</f>
        <v>7551.5</v>
      </c>
      <c r="J70">
        <f>VLOOKUP(E70,'Verif prérequis ES privés'!A:G,5,FALSE)</f>
        <v>7551.5</v>
      </c>
      <c r="K70" cm="1">
        <f t="array" ref="K70">VLOOKUP(B70,_xlfn.NUMBERVALUE(Tableau26[[FINESS PMSI ]]),1,FALSE)</f>
        <v>620024208</v>
      </c>
      <c r="L70" s="1">
        <f t="shared" si="5"/>
        <v>620024208</v>
      </c>
      <c r="M70" t="e" cm="1">
        <f t="array" ref="M70">VLOOKUP(E70,_xlfn.NUMBERVALUE(Tableau26[[FINESS PMSI ]]),1,FALSE)</f>
        <v>#N/A</v>
      </c>
      <c r="N70" t="b">
        <f t="shared" si="6"/>
        <v>1</v>
      </c>
      <c r="O70" s="1" t="str">
        <f t="shared" si="7"/>
        <v>OUI</v>
      </c>
    </row>
    <row r="71" spans="1:15">
      <c r="A71" t="s">
        <v>10985</v>
      </c>
      <c r="B71">
        <v>310794417</v>
      </c>
      <c r="C71" t="s">
        <v>4863</v>
      </c>
      <c r="D71" s="159">
        <f>_xlfn.XLOOKUP(B71,'Liste EG par EJ privées'!A:A,'Liste EG par EJ privées'!C:C)</f>
        <v>310002712</v>
      </c>
      <c r="E71">
        <v>310002712</v>
      </c>
      <c r="F71" t="str">
        <f>VLOOKUP(E71,'Verif prérequis ES privés'!A:B,2,FALSE)</f>
        <v>NEPHROCARE OCCITANIE</v>
      </c>
      <c r="H71" t="str">
        <f>_xlfn.XLOOKUP(D71,bdd_V102[FINESS juridique],bdd_V102[[Région du FINESS juridique ]])</f>
        <v>OCCITANIE</v>
      </c>
      <c r="I71">
        <f>VLOOKUP(E71,'Verif prérequis ES privés'!A:G,4,FALSE)</f>
        <v>14025</v>
      </c>
      <c r="J71">
        <f>VLOOKUP(E71,'Verif prérequis ES privés'!A:G,5,FALSE)</f>
        <v>0</v>
      </c>
      <c r="K71" t="e" cm="1">
        <f t="array" ref="K71">VLOOKUP(B71,_xlfn.NUMBERVALUE(Tableau26[[FINESS PMSI ]]),1,FALSE)</f>
        <v>#N/A</v>
      </c>
      <c r="L71" s="1" t="b">
        <f t="shared" si="5"/>
        <v>1</v>
      </c>
      <c r="M71" cm="1">
        <f t="array" ref="M71">VLOOKUP(E71,_xlfn.NUMBERVALUE(Tableau26[[FINESS PMSI ]]),1,FALSE)</f>
        <v>310002712</v>
      </c>
      <c r="N71">
        <f t="shared" si="6"/>
        <v>310002712</v>
      </c>
      <c r="O71" s="1" t="str">
        <f t="shared" si="7"/>
        <v>OUI</v>
      </c>
    </row>
    <row r="72" spans="1:15">
      <c r="A72" t="s">
        <v>10982</v>
      </c>
      <c r="B72">
        <v>10780294</v>
      </c>
      <c r="C72" t="s">
        <v>4865</v>
      </c>
      <c r="D72" s="159">
        <f>_xlfn.XLOOKUP(B72,'Liste EG par EJ privées'!A:A,'Liste EG par EJ privées'!C:C)</f>
        <v>690000278</v>
      </c>
      <c r="E72">
        <v>690000278</v>
      </c>
      <c r="F72" t="str">
        <f>VLOOKUP(E72,'Verif prérequis ES privés'!A:B,2,FALSE)</f>
        <v>NEPHROCARE RHONE ALPES</v>
      </c>
      <c r="H72" t="str">
        <f>_xlfn.XLOOKUP(D72,bdd_V102[FINESS juridique],bdd_V102[[Région du FINESS juridique ]])</f>
        <v>AUVERGNE-RHÔNE-ALPES</v>
      </c>
      <c r="I72">
        <f>VLOOKUP(E72,'Verif prérequis ES privés'!A:G,4,FALSE)</f>
        <v>23845</v>
      </c>
      <c r="J72">
        <f>VLOOKUP(E72,'Verif prérequis ES privés'!A:G,5,FALSE)</f>
        <v>0</v>
      </c>
      <c r="K72" t="e" cm="1">
        <f t="array" ref="K72">VLOOKUP(B72,_xlfn.NUMBERVALUE(Tableau26[[FINESS PMSI ]]),1,FALSE)</f>
        <v>#N/A</v>
      </c>
      <c r="L72" s="1" t="b">
        <f t="shared" si="5"/>
        <v>1</v>
      </c>
      <c r="M72" cm="1">
        <f t="array" ref="M72">VLOOKUP(E72,_xlfn.NUMBERVALUE(Tableau26[[FINESS PMSI ]]),1,FALSE)</f>
        <v>690000278</v>
      </c>
      <c r="N72">
        <f t="shared" si="6"/>
        <v>690000278</v>
      </c>
      <c r="O72" s="1" t="str">
        <f t="shared" si="7"/>
        <v>OUI</v>
      </c>
    </row>
    <row r="73" spans="1:15">
      <c r="A73" t="s">
        <v>10987</v>
      </c>
      <c r="B73">
        <v>690780499</v>
      </c>
      <c r="C73" t="s">
        <v>4867</v>
      </c>
      <c r="D73" s="159">
        <f>_xlfn.XLOOKUP(B73,'Liste EG par EJ privées'!A:A,'Liste EG par EJ privées'!C:C)</f>
        <v>690000278</v>
      </c>
      <c r="E73">
        <v>690000278</v>
      </c>
      <c r="F73" t="str">
        <f>VLOOKUP(E73,'Verif prérequis ES privés'!A:B,2,FALSE)</f>
        <v>NEPHROCARE RHONE ALPES</v>
      </c>
      <c r="H73" t="str">
        <f>_xlfn.XLOOKUP(D73,bdd_V102[FINESS juridique],bdd_V102[[Région du FINESS juridique ]])</f>
        <v>AUVERGNE-RHÔNE-ALPES</v>
      </c>
      <c r="I73">
        <f>VLOOKUP(E73,'Verif prérequis ES privés'!A:G,4,FALSE)</f>
        <v>23845</v>
      </c>
      <c r="J73">
        <f>VLOOKUP(E73,'Verif prérequis ES privés'!A:G,5,FALSE)</f>
        <v>0</v>
      </c>
      <c r="K73" t="e" cm="1">
        <f t="array" ref="K73">VLOOKUP(B73,_xlfn.NUMBERVALUE(Tableau26[[FINESS PMSI ]]),1,FALSE)</f>
        <v>#N/A</v>
      </c>
      <c r="L73" s="1" t="b">
        <f t="shared" si="5"/>
        <v>1</v>
      </c>
      <c r="M73" cm="1">
        <f t="array" ref="M73">VLOOKUP(E73,_xlfn.NUMBERVALUE(Tableau26[[FINESS PMSI ]]),1,FALSE)</f>
        <v>690000278</v>
      </c>
      <c r="N73">
        <f t="shared" si="6"/>
        <v>690000278</v>
      </c>
      <c r="O73" s="1" t="str">
        <f t="shared" si="7"/>
        <v>OUI</v>
      </c>
    </row>
    <row r="74" spans="1:15">
      <c r="A74" t="s">
        <v>9070</v>
      </c>
      <c r="B74">
        <v>330780446</v>
      </c>
      <c r="C74" t="s">
        <v>4868</v>
      </c>
      <c r="D74" s="159">
        <f>_xlfn.XLOOKUP(B74,'Liste EG par EJ privées'!A:A,'Liste EG par EJ privées'!C:C)</f>
        <v>330000258</v>
      </c>
      <c r="E74">
        <v>330000258</v>
      </c>
      <c r="F74" t="str">
        <f>VLOOKUP(E74,'Verif prérequis ES privés'!A:B,2,FALSE)</f>
        <v>NEPHRO-DIALYSE SAS CTMR ST-AUGUSTIN</v>
      </c>
      <c r="H74" t="str">
        <f>_xlfn.XLOOKUP(D74,bdd_V102[FINESS juridique],bdd_V102[[Région du FINESS juridique ]])</f>
        <v>NOUVELLE-AQUITAINE</v>
      </c>
      <c r="I74">
        <f>VLOOKUP(E74,'Verif prérequis ES privés'!A:G,4,FALSE)</f>
        <v>12807</v>
      </c>
      <c r="J74">
        <f>VLOOKUP(E74,'Verif prérequis ES privés'!A:G,5,FALSE)</f>
        <v>12807</v>
      </c>
      <c r="K74" cm="1">
        <f t="array" ref="K74">VLOOKUP(B74,_xlfn.NUMBERVALUE(Tableau26[[FINESS PMSI ]]),1,FALSE)</f>
        <v>330780446</v>
      </c>
      <c r="L74" s="1">
        <f t="shared" si="5"/>
        <v>330780446</v>
      </c>
      <c r="M74" t="e" cm="1">
        <f t="array" ref="M74">VLOOKUP(E74,_xlfn.NUMBERVALUE(Tableau26[[FINESS PMSI ]]),1,FALSE)</f>
        <v>#N/A</v>
      </c>
      <c r="N74" t="b">
        <f t="shared" si="6"/>
        <v>1</v>
      </c>
      <c r="O74" s="1" t="str">
        <f t="shared" si="7"/>
        <v>OUI</v>
      </c>
    </row>
    <row r="75" spans="1:15">
      <c r="A75" t="s">
        <v>9235</v>
      </c>
      <c r="B75">
        <v>340009539</v>
      </c>
      <c r="C75" t="s">
        <v>4870</v>
      </c>
      <c r="D75" s="159">
        <f>_xlfn.XLOOKUP(B75,'Liste EG par EJ privées'!A:A,'Liste EG par EJ privées'!C:C)</f>
        <v>340009489</v>
      </c>
      <c r="E75">
        <v>340009489</v>
      </c>
      <c r="F75" t="str">
        <f>VLOOKUP(E75,'Verif prérequis ES privés'!A:B,2,FALSE)</f>
        <v>NEPHROLOGIE DIALYSE ST GUILHEM</v>
      </c>
      <c r="H75" t="str">
        <f>_xlfn.XLOOKUP(D75,bdd_V102[FINESS juridique],bdd_V102[[Région du FINESS juridique ]])</f>
        <v>OCCITANIE</v>
      </c>
      <c r="I75">
        <f>VLOOKUP(E75,'Verif prérequis ES privés'!A:G,4,FALSE)</f>
        <v>8734.5</v>
      </c>
      <c r="J75">
        <f>VLOOKUP(E75,'Verif prérequis ES privés'!A:G,5,FALSE)</f>
        <v>8734.5</v>
      </c>
      <c r="K75" cm="1">
        <f t="array" ref="K75">VLOOKUP(B75,_xlfn.NUMBERVALUE(Tableau26[[FINESS PMSI ]]),1,FALSE)</f>
        <v>340009539</v>
      </c>
      <c r="L75" s="1">
        <f t="shared" si="5"/>
        <v>340009539</v>
      </c>
      <c r="M75" t="e" cm="1">
        <f t="array" ref="M75">VLOOKUP(E75,_xlfn.NUMBERVALUE(Tableau26[[FINESS PMSI ]]),1,FALSE)</f>
        <v>#N/A</v>
      </c>
      <c r="N75" t="b">
        <f t="shared" si="6"/>
        <v>1</v>
      </c>
      <c r="O75" s="1" t="str">
        <f t="shared" si="7"/>
        <v>OUI</v>
      </c>
    </row>
    <row r="76" spans="1:15">
      <c r="A76" t="s">
        <v>10956</v>
      </c>
      <c r="B76">
        <v>330783374</v>
      </c>
      <c r="C76" t="s">
        <v>4969</v>
      </c>
      <c r="D76" s="159">
        <f>_xlfn.XLOOKUP(B76,'Liste EG par EJ privées'!A:A,'Liste EG par EJ privées'!C:C)</f>
        <v>330000274</v>
      </c>
      <c r="E76">
        <v>330000274</v>
      </c>
      <c r="F76" t="str">
        <f>VLOOKUP(E76,'Verif prérequis ES privés'!A:B,2,FALSE)</f>
        <v>POLYCLINIQUE BX-NORD-AQUITAINE</v>
      </c>
      <c r="H76" t="str">
        <f>_xlfn.XLOOKUP(D76,bdd_V102[FINESS juridique],bdd_V102[[Région du FINESS juridique ]])</f>
        <v>NOUVELLE-AQUITAINE</v>
      </c>
      <c r="I76">
        <f>VLOOKUP(E76,'Verif prérequis ES privés'!A:G,4,FALSE)</f>
        <v>162416.5</v>
      </c>
      <c r="J76">
        <f>VLOOKUP(E76,'Verif prérequis ES privés'!A:G,5,FALSE)</f>
        <v>149565.5</v>
      </c>
      <c r="K76" t="e" cm="1">
        <f t="array" ref="K76">VLOOKUP(B76,_xlfn.NUMBERVALUE(Tableau26[[FINESS PMSI ]]),1,FALSE)</f>
        <v>#N/A</v>
      </c>
      <c r="L76" s="1" t="b">
        <f t="shared" si="5"/>
        <v>1</v>
      </c>
      <c r="M76" t="e" cm="1">
        <f t="array" ref="M76">VLOOKUP(E76,_xlfn.NUMBERVALUE(Tableau26[[FINESS PMSI ]]),1,FALSE)</f>
        <v>#N/A</v>
      </c>
      <c r="N76" t="b">
        <f t="shared" si="6"/>
        <v>1</v>
      </c>
      <c r="O76" s="1" t="str">
        <f t="shared" si="7"/>
        <v>NON</v>
      </c>
    </row>
    <row r="77" spans="1:15">
      <c r="A77" t="s">
        <v>10191</v>
      </c>
      <c r="B77">
        <v>910002609</v>
      </c>
      <c r="C77" t="s">
        <v>5144</v>
      </c>
      <c r="D77" s="159">
        <f>_xlfn.XLOOKUP(B77,'Liste EG par EJ privées'!A:A,'Liste EG par EJ privées'!C:C)</f>
        <v>910000587</v>
      </c>
      <c r="E77">
        <v>910000587</v>
      </c>
      <c r="F77" t="str">
        <f>VLOOKUP(E77,'Verif prérequis ES privés'!A:B,2,FALSE)</f>
        <v>SA CLINIQUE CARON</v>
      </c>
      <c r="H77" t="str">
        <f>_xlfn.XLOOKUP(D77,bdd_V102[FINESS juridique],bdd_V102[[Région du FINESS juridique ]])</f>
        <v>ILE-DE-FRANCE</v>
      </c>
      <c r="I77">
        <f>VLOOKUP(E77,'Verif prérequis ES privés'!A:G,4,FALSE)</f>
        <v>37148</v>
      </c>
      <c r="J77">
        <f>VLOOKUP(E77,'Verif prérequis ES privés'!A:G,5,FALSE)</f>
        <v>37148</v>
      </c>
      <c r="K77" t="e" cm="1">
        <f t="array" ref="K77">VLOOKUP(B77,_xlfn.NUMBERVALUE(Tableau26[[FINESS PMSI ]]),1,FALSE)</f>
        <v>#N/A</v>
      </c>
      <c r="L77" s="1" t="b">
        <f t="shared" si="5"/>
        <v>1</v>
      </c>
      <c r="M77" cm="1">
        <f t="array" ref="M77">VLOOKUP(E77,_xlfn.NUMBERVALUE(Tableau26[[FINESS PMSI ]]),1,FALSE)</f>
        <v>910000587</v>
      </c>
      <c r="N77">
        <f t="shared" si="6"/>
        <v>910000587</v>
      </c>
      <c r="O77" s="1" t="str">
        <f t="shared" si="7"/>
        <v>OUI</v>
      </c>
    </row>
    <row r="78" spans="1:15">
      <c r="A78" t="s">
        <v>10968</v>
      </c>
      <c r="B78">
        <v>330017989</v>
      </c>
      <c r="C78" t="s">
        <v>5327</v>
      </c>
      <c r="D78" s="159">
        <f>_xlfn.XLOOKUP(B78,'Liste EG par EJ privées'!A:A,'Liste EG par EJ privées'!C:C)</f>
        <v>330000134</v>
      </c>
      <c r="E78">
        <v>330000134</v>
      </c>
      <c r="F78" t="str">
        <f>VLOOKUP(E78,'Verif prérequis ES privés'!A:B,2,FALSE)</f>
        <v>SA POLYCLINIQUE BORDEAUX RIVE DROITE</v>
      </c>
      <c r="H78" t="str">
        <f>_xlfn.XLOOKUP(D78,bdd_V102[FINESS juridique],bdd_V102[[Région du FINESS juridique ]])</f>
        <v>NOUVELLE-AQUITAINE</v>
      </c>
      <c r="I78">
        <f>VLOOKUP(E78,'Verif prérequis ES privés'!A:G,4,FALSE)</f>
        <v>83574.5</v>
      </c>
      <c r="J78">
        <f>VLOOKUP(E78,'Verif prérequis ES privés'!A:G,5,FALSE)</f>
        <v>76094.5</v>
      </c>
      <c r="K78" t="e" cm="1">
        <f t="array" ref="K78">VLOOKUP(B78,_xlfn.NUMBERVALUE(Tableau26[[FINESS PMSI ]]),1,FALSE)</f>
        <v>#N/A</v>
      </c>
      <c r="L78" s="1" t="b">
        <f t="shared" si="5"/>
        <v>1</v>
      </c>
      <c r="M78" t="e" cm="1">
        <f t="array" ref="M78">VLOOKUP(E78,_xlfn.NUMBERVALUE(Tableau26[[FINESS PMSI ]]),1,FALSE)</f>
        <v>#N/A</v>
      </c>
      <c r="N78" t="b">
        <f t="shared" si="6"/>
        <v>1</v>
      </c>
      <c r="O78" s="1" t="str">
        <f t="shared" si="7"/>
        <v>NON</v>
      </c>
    </row>
    <row r="79" spans="1:15">
      <c r="A79" t="s">
        <v>10954</v>
      </c>
      <c r="B79">
        <v>240006734</v>
      </c>
      <c r="C79" t="s">
        <v>5340</v>
      </c>
      <c r="D79" s="159">
        <f>_xlfn.XLOOKUP(B79,'Liste EG par EJ privées'!A:A,'Liste EG par EJ privées'!C:C)</f>
        <v>240000596</v>
      </c>
      <c r="E79">
        <v>240000596</v>
      </c>
      <c r="F79" t="str">
        <f>VLOOKUP(E79,'Verif prérequis ES privés'!A:B,2,FALSE)</f>
        <v>SA POLYCLINIQUE FRANCHEVILLE</v>
      </c>
      <c r="H79" t="str">
        <f>_xlfn.XLOOKUP(D79,bdd_V102[FINESS juridique],bdd_V102[[Région du FINESS juridique ]])</f>
        <v>NOUVELLE-AQUITAINE</v>
      </c>
      <c r="I79">
        <f>VLOOKUP(E79,'Verif prérequis ES privés'!A:G,4,FALSE)</f>
        <v>55808.5</v>
      </c>
      <c r="J79">
        <f>VLOOKUP(E79,'Verif prérequis ES privés'!A:G,5,FALSE)</f>
        <v>45064</v>
      </c>
      <c r="K79" t="e" cm="1">
        <f t="array" ref="K79">VLOOKUP(B79,_xlfn.NUMBERVALUE(Tableau26[[FINESS PMSI ]]),1,FALSE)</f>
        <v>#N/A</v>
      </c>
      <c r="L79" s="1" t="b">
        <f t="shared" si="5"/>
        <v>1</v>
      </c>
      <c r="M79" t="e" cm="1">
        <f t="array" ref="M79">VLOOKUP(E79,_xlfn.NUMBERVALUE(Tableau26[[FINESS PMSI ]]),1,FALSE)</f>
        <v>#N/A</v>
      </c>
      <c r="N79" t="b">
        <f t="shared" si="6"/>
        <v>1</v>
      </c>
      <c r="O79" s="1" t="str">
        <f t="shared" si="7"/>
        <v>NON</v>
      </c>
    </row>
    <row r="80" spans="1:15">
      <c r="A80" t="s">
        <v>10952</v>
      </c>
      <c r="B80">
        <v>210001889</v>
      </c>
      <c r="C80" t="s">
        <v>5380</v>
      </c>
      <c r="D80" s="159">
        <f>_xlfn.XLOOKUP(B80,'Liste EG par EJ privées'!A:A,'Liste EG par EJ privées'!C:C)</f>
        <v>210012290</v>
      </c>
      <c r="E80">
        <v>210012290</v>
      </c>
      <c r="F80" t="str">
        <f>VLOOKUP(E80,'Verif prérequis ES privés'!A:B,2,FALSE)</f>
        <v>SANTELYS BOURGOGNE FRANCHE-COMTE</v>
      </c>
      <c r="H80" t="str">
        <f>_xlfn.XLOOKUP(D80,bdd_V102[FINESS juridique],bdd_V102[[Région du FINESS juridique ]])</f>
        <v>BOURGOGNE-FRANCHE-COMTÉ</v>
      </c>
      <c r="I80">
        <f>VLOOKUP(E80,'Verif prérequis ES privés'!A:G,4,FALSE)</f>
        <v>2887</v>
      </c>
      <c r="J80">
        <f>VLOOKUP(E80,'Verif prérequis ES privés'!A:G,5,FALSE)</f>
        <v>0</v>
      </c>
      <c r="K80" t="e" cm="1">
        <f t="array" ref="K80">VLOOKUP(B80,_xlfn.NUMBERVALUE(Tableau26[[FINESS PMSI ]]),1,FALSE)</f>
        <v>#N/A</v>
      </c>
      <c r="L80" s="1" t="b">
        <f t="shared" si="5"/>
        <v>1</v>
      </c>
      <c r="M80" cm="1">
        <f t="array" ref="M80">VLOOKUP(E80,_xlfn.NUMBERVALUE(Tableau26[[FINESS PMSI ]]),1,FALSE)</f>
        <v>210012290</v>
      </c>
      <c r="N80">
        <f t="shared" si="6"/>
        <v>210012290</v>
      </c>
      <c r="O80" s="1" t="str">
        <f t="shared" si="7"/>
        <v>OUI</v>
      </c>
    </row>
    <row r="81" spans="1:15">
      <c r="A81" t="s">
        <v>9848</v>
      </c>
      <c r="B81">
        <v>970111571</v>
      </c>
      <c r="C81" t="s">
        <v>5388</v>
      </c>
      <c r="D81" s="159">
        <f>_xlfn.XLOOKUP(B81,'Liste EG par EJ privées'!A:A,'Liste EG par EJ privées'!C:C)</f>
        <v>970100343</v>
      </c>
      <c r="E81">
        <v>970100343</v>
      </c>
      <c r="F81" t="str">
        <f>VLOOKUP(E81,'Verif prérequis ES privés'!A:B,2,FALSE)</f>
        <v>SARL  LES NOUVELLES EAUX VIVES</v>
      </c>
      <c r="H81" t="str">
        <f>_xlfn.XLOOKUP(D81,bdd_V102[FINESS juridique],bdd_V102[[Région du FINESS juridique ]])</f>
        <v>GUADELOUPE</v>
      </c>
      <c r="I81">
        <f>VLOOKUP(E81,'Verif prérequis ES privés'!A:G,4,FALSE)</f>
        <v>28482</v>
      </c>
      <c r="J81">
        <f>VLOOKUP(E81,'Verif prérequis ES privés'!A:G,5,FALSE)</f>
        <v>26462.5</v>
      </c>
      <c r="K81" t="e" cm="1">
        <f t="array" ref="K81">VLOOKUP(B81,_xlfn.NUMBERVALUE(Tableau26[[FINESS PMSI ]]),1,FALSE)</f>
        <v>#N/A</v>
      </c>
      <c r="L81" s="1" t="b">
        <f t="shared" si="5"/>
        <v>1</v>
      </c>
      <c r="M81" cm="1">
        <f t="array" ref="M81">VLOOKUP(E81,_xlfn.NUMBERVALUE(Tableau26[[FINESS PMSI ]]),1,FALSE)</f>
        <v>970100343</v>
      </c>
      <c r="N81">
        <f t="shared" si="6"/>
        <v>970100343</v>
      </c>
      <c r="O81" s="1" t="str">
        <f t="shared" si="7"/>
        <v>OUI</v>
      </c>
    </row>
    <row r="82" spans="1:15">
      <c r="A82" t="s">
        <v>10980</v>
      </c>
      <c r="B82">
        <v>970115564</v>
      </c>
      <c r="C82" t="s">
        <v>5389</v>
      </c>
      <c r="D82" s="159">
        <f>_xlfn.XLOOKUP(B82,'Liste EG par EJ privées'!A:A,'Liste EG par EJ privées'!C:C)</f>
        <v>970100343</v>
      </c>
      <c r="E82">
        <v>970100343</v>
      </c>
      <c r="F82" t="str">
        <f>VLOOKUP(E82,'Verif prérequis ES privés'!A:B,2,FALSE)</f>
        <v>SARL  LES NOUVELLES EAUX VIVES</v>
      </c>
      <c r="H82" t="str">
        <f>_xlfn.XLOOKUP(D82,bdd_V102[FINESS juridique],bdd_V102[[Région du FINESS juridique ]])</f>
        <v>GUADELOUPE</v>
      </c>
      <c r="I82">
        <f>VLOOKUP(E82,'Verif prérequis ES privés'!A:G,4,FALSE)</f>
        <v>28482</v>
      </c>
      <c r="J82">
        <f>VLOOKUP(E82,'Verif prérequis ES privés'!A:G,5,FALSE)</f>
        <v>26462.5</v>
      </c>
      <c r="K82" t="e" cm="1">
        <f t="array" ref="K82">VLOOKUP(B82,_xlfn.NUMBERVALUE(Tableau26[[FINESS PMSI ]]),1,FALSE)</f>
        <v>#N/A</v>
      </c>
      <c r="L82" s="1" t="b">
        <f t="shared" si="5"/>
        <v>1</v>
      </c>
      <c r="M82" cm="1">
        <f t="array" ref="M82">VLOOKUP(E82,_xlfn.NUMBERVALUE(Tableau26[[FINESS PMSI ]]),1,FALSE)</f>
        <v>970100343</v>
      </c>
      <c r="N82">
        <f t="shared" si="6"/>
        <v>970100343</v>
      </c>
      <c r="O82" s="1" t="str">
        <f t="shared" si="7"/>
        <v>OUI</v>
      </c>
    </row>
    <row r="83" spans="1:15">
      <c r="A83" t="s">
        <v>9420</v>
      </c>
      <c r="B83">
        <v>690030770</v>
      </c>
      <c r="C83" t="s">
        <v>5490</v>
      </c>
      <c r="D83" s="159">
        <f>_xlfn.XLOOKUP(B83,'Liste EG par EJ privées'!A:A,'Liste EG par EJ privées'!C:C)</f>
        <v>920033537</v>
      </c>
      <c r="E83">
        <v>920033537</v>
      </c>
      <c r="F83" t="str">
        <f>VLOOKUP(E83,'Verif prérequis ES privés'!A:B,2,FALSE)</f>
        <v>SAS ATIRRA</v>
      </c>
      <c r="H83" t="str">
        <f>_xlfn.XLOOKUP(D83,bdd_V102[FINESS juridique],bdd_V102[[Région du FINESS juridique ]])</f>
        <v>ILE-DE-FRANCE</v>
      </c>
      <c r="I83">
        <f>VLOOKUP(E83,'Verif prérequis ES privés'!A:G,4,FALSE)</f>
        <v>7168.5</v>
      </c>
      <c r="J83">
        <f>VLOOKUP(E83,'Verif prérequis ES privés'!A:G,5,FALSE)</f>
        <v>7168.5</v>
      </c>
      <c r="K83" cm="1">
        <f t="array" ref="K83">VLOOKUP(B83,_xlfn.NUMBERVALUE(Tableau26[[FINESS PMSI ]]),1,FALSE)</f>
        <v>690030770</v>
      </c>
      <c r="L83" s="1">
        <f t="shared" si="5"/>
        <v>690030770</v>
      </c>
      <c r="M83" t="e" cm="1">
        <f t="array" ref="M83">VLOOKUP(E83,_xlfn.NUMBERVALUE(Tableau26[[FINESS PMSI ]]),1,FALSE)</f>
        <v>#N/A</v>
      </c>
      <c r="N83" t="b">
        <f t="shared" si="6"/>
        <v>1</v>
      </c>
      <c r="O83" s="1" t="str">
        <f t="shared" si="7"/>
        <v>OUI</v>
      </c>
    </row>
    <row r="84" spans="1:15">
      <c r="A84" t="s">
        <v>10974</v>
      </c>
      <c r="B84">
        <v>40784860</v>
      </c>
      <c r="C84" t="s">
        <v>11009</v>
      </c>
      <c r="D84" s="159">
        <f>_xlfn.XLOOKUP(B84,'Liste EG par EJ privées'!A:A,'Liste EG par EJ privées'!C:C)</f>
        <v>920033503</v>
      </c>
      <c r="E84">
        <v>920033503</v>
      </c>
      <c r="F84" t="str">
        <f>VLOOKUP(E84,'Verif prérequis ES privés'!A:B,2,FALSE)</f>
        <v>SAS CENTRE D HEMODIALYSE DES ALPES</v>
      </c>
      <c r="H84" t="str">
        <f>_xlfn.XLOOKUP(D84,bdd_V102[FINESS juridique],bdd_V102[[Région du FINESS juridique ]])</f>
        <v>ILE-DE-FRANCE</v>
      </c>
      <c r="I84">
        <f>VLOOKUP(E84,'Verif prérequis ES privés'!A:G,4,FALSE)</f>
        <v>9066</v>
      </c>
      <c r="J84">
        <f>VLOOKUP(E84,'Verif prérequis ES privés'!A:G,5,FALSE)</f>
        <v>0</v>
      </c>
      <c r="K84" t="e" cm="1">
        <f t="array" ref="K84">VLOOKUP(B84,_xlfn.NUMBERVALUE(Tableau26[[FINESS PMSI ]]),1,FALSE)</f>
        <v>#N/A</v>
      </c>
      <c r="L84" s="1" t="b">
        <f t="shared" si="5"/>
        <v>1</v>
      </c>
      <c r="M84" cm="1">
        <f t="array" ref="M84">VLOOKUP(E84,_xlfn.NUMBERVALUE(Tableau26[[FINESS PMSI ]]),1,FALSE)</f>
        <v>920033503</v>
      </c>
      <c r="N84">
        <f t="shared" si="6"/>
        <v>920033503</v>
      </c>
      <c r="O84" s="1" t="str">
        <f t="shared" si="7"/>
        <v>OUI</v>
      </c>
    </row>
    <row r="85" spans="1:15">
      <c r="A85" t="s">
        <v>8713</v>
      </c>
      <c r="B85">
        <v>450018460</v>
      </c>
      <c r="C85" t="s">
        <v>5516</v>
      </c>
      <c r="D85" s="159">
        <f>_xlfn.XLOOKUP(B85,'Liste EG par EJ privées'!A:A,'Liste EG par EJ privées'!C:C)</f>
        <v>920033610</v>
      </c>
      <c r="E85">
        <v>920033610</v>
      </c>
      <c r="F85" t="str">
        <f>VLOOKUP(E85,'Verif prérequis ES privés'!A:B,2,FALSE)</f>
        <v>SAS CENTRE DE NEPHROLOGIE MONTARGIS</v>
      </c>
      <c r="H85" t="str">
        <f>_xlfn.XLOOKUP(D85,bdd_V102[FINESS juridique],bdd_V102[[Région du FINESS juridique ]])</f>
        <v>ILE-DE-FRANCE</v>
      </c>
      <c r="I85">
        <f>VLOOKUP(E85,'Verif prérequis ES privés'!A:G,4,FALSE)</f>
        <v>11393</v>
      </c>
      <c r="J85">
        <f>VLOOKUP(E85,'Verif prérequis ES privés'!A:G,5,FALSE)</f>
        <v>11393</v>
      </c>
      <c r="K85" cm="1">
        <f t="array" ref="K85">VLOOKUP(B85,_xlfn.NUMBERVALUE(Tableau26[[FINESS PMSI ]]),1,FALSE)</f>
        <v>450018460</v>
      </c>
      <c r="L85" s="1">
        <f t="shared" si="5"/>
        <v>450018460</v>
      </c>
      <c r="M85" t="e" cm="1">
        <f t="array" ref="M85">VLOOKUP(E85,_xlfn.NUMBERVALUE(Tableau26[[FINESS PMSI ]]),1,FALSE)</f>
        <v>#N/A</v>
      </c>
      <c r="N85" t="b">
        <f t="shared" si="6"/>
        <v>1</v>
      </c>
      <c r="O85" s="1" t="str">
        <f t="shared" si="7"/>
        <v>OUI</v>
      </c>
    </row>
    <row r="86" spans="1:15">
      <c r="A86" t="s">
        <v>10969</v>
      </c>
      <c r="B86">
        <v>640789640</v>
      </c>
      <c r="C86" t="s">
        <v>5754</v>
      </c>
      <c r="D86" s="159">
        <f>_xlfn.XLOOKUP(B86,'Liste EG par EJ privées'!A:A,'Liste EG par EJ privées'!C:C)</f>
        <v>640000113</v>
      </c>
      <c r="E86">
        <v>640000113</v>
      </c>
      <c r="F86" t="str">
        <f>VLOOKUP(E86,'Verif prérequis ES privés'!A:B,2,FALSE)</f>
        <v>SAS CLINIQUE DELAY</v>
      </c>
      <c r="H86" t="str">
        <f>_xlfn.XLOOKUP(D86,bdd_V102[FINESS juridique],bdd_V102[[Région du FINESS juridique ]])</f>
        <v>NOUVELLE-AQUITAINE</v>
      </c>
      <c r="I86">
        <f>VLOOKUP(E86,'Verif prérequis ES privés'!A:G,4,FALSE)</f>
        <v>28587</v>
      </c>
      <c r="J86">
        <f>VLOOKUP(E86,'Verif prérequis ES privés'!A:G,5,FALSE)</f>
        <v>18619.5</v>
      </c>
      <c r="K86" t="e" cm="1">
        <f t="array" ref="K86">VLOOKUP(B86,_xlfn.NUMBERVALUE(Tableau26[[FINESS PMSI ]]),1,FALSE)</f>
        <v>#N/A</v>
      </c>
      <c r="L86" s="1" t="b">
        <f t="shared" si="5"/>
        <v>1</v>
      </c>
      <c r="M86" t="e" cm="1">
        <f t="array" ref="M86">VLOOKUP(E86,_xlfn.NUMBERVALUE(Tableau26[[FINESS PMSI ]]),1,FALSE)</f>
        <v>#N/A</v>
      </c>
      <c r="N86" t="b">
        <f t="shared" si="6"/>
        <v>1</v>
      </c>
      <c r="O86" s="1" t="str">
        <f t="shared" si="7"/>
        <v>NON</v>
      </c>
    </row>
    <row r="87" spans="1:15">
      <c r="A87" t="s">
        <v>9698</v>
      </c>
      <c r="B87">
        <v>360002133</v>
      </c>
      <c r="C87" t="s">
        <v>11010</v>
      </c>
      <c r="D87" s="159">
        <f>_xlfn.XLOOKUP(B87,'Liste EG par EJ privées'!A:A,'Liste EG par EJ privées'!C:C)</f>
        <v>920033412</v>
      </c>
      <c r="E87">
        <v>920033412</v>
      </c>
      <c r="F87" t="str">
        <f>VLOOKUP(E87,'Verif prérequis ES privés'!A:B,2,FALSE)</f>
        <v>SAS CTRE DE NEPHROLOGIE DE CHATEAUROUX</v>
      </c>
      <c r="H87" t="str">
        <f>_xlfn.XLOOKUP(D87,bdd_V102[FINESS juridique],bdd_V102[[Région du FINESS juridique ]])</f>
        <v>ILE-DE-FRANCE</v>
      </c>
      <c r="I87">
        <f>VLOOKUP(E87,'Verif prérequis ES privés'!A:G,4,FALSE)</f>
        <v>12623.5</v>
      </c>
      <c r="J87">
        <f>VLOOKUP(E87,'Verif prérequis ES privés'!A:G,5,FALSE)</f>
        <v>12623.5</v>
      </c>
      <c r="K87" t="e" cm="1">
        <f t="array" ref="K87">VLOOKUP(B87,_xlfn.NUMBERVALUE(Tableau26[[FINESS PMSI ]]),1,FALSE)</f>
        <v>#N/A</v>
      </c>
      <c r="L87" s="1" t="b">
        <f t="shared" si="5"/>
        <v>1</v>
      </c>
      <c r="M87" t="e" cm="1">
        <f t="array" ref="M87">VLOOKUP(E87,_xlfn.NUMBERVALUE(Tableau26[[FINESS PMSI ]]),1,FALSE)</f>
        <v>#N/A</v>
      </c>
      <c r="N87" t="b">
        <f t="shared" si="6"/>
        <v>1</v>
      </c>
      <c r="O87" s="1" t="str">
        <f t="shared" si="7"/>
        <v>NON</v>
      </c>
    </row>
    <row r="88" spans="1:15">
      <c r="A88" t="s">
        <v>10770</v>
      </c>
      <c r="B88">
        <v>60792926</v>
      </c>
      <c r="C88" t="s">
        <v>10769</v>
      </c>
      <c r="D88" s="159">
        <f>_xlfn.XLOOKUP(B88,'Liste EG par EJ privées'!A:A,'Liste EG par EJ privées'!C:C)</f>
        <v>920033636</v>
      </c>
      <c r="E88">
        <v>920033636</v>
      </c>
      <c r="F88" t="str">
        <f>VLOOKUP(E88,'Verif prérequis ES privés'!A:B,2,FALSE)</f>
        <v>SAS CTRE NEPHRO BRAUN AVITUM RIVIERA</v>
      </c>
      <c r="H88" t="str">
        <f>_xlfn.XLOOKUP(D88,bdd_V102[FINESS juridique],bdd_V102[[Région du FINESS juridique ]])</f>
        <v>ILE-DE-FRANCE</v>
      </c>
      <c r="I88">
        <f>VLOOKUP(E88,'Verif prérequis ES privés'!A:G,4,FALSE)</f>
        <v>6895.5</v>
      </c>
      <c r="J88">
        <f>VLOOKUP(E88,'Verif prérequis ES privés'!A:G,5,FALSE)</f>
        <v>6895.5</v>
      </c>
      <c r="K88" t="e" cm="1">
        <f t="array" ref="K88">VLOOKUP(B88,_xlfn.NUMBERVALUE(Tableau26[[FINESS PMSI ]]),1,FALSE)</f>
        <v>#N/A</v>
      </c>
      <c r="L88" s="1" t="b">
        <f t="shared" si="5"/>
        <v>1</v>
      </c>
      <c r="M88" t="e" cm="1">
        <f t="array" ref="M88">VLOOKUP(E88,_xlfn.NUMBERVALUE(Tableau26[[FINESS PMSI ]]),1,FALSE)</f>
        <v>#N/A</v>
      </c>
      <c r="N88" t="b">
        <f t="shared" si="6"/>
        <v>1</v>
      </c>
      <c r="O88" s="1" t="str">
        <f t="shared" si="7"/>
        <v>NON</v>
      </c>
    </row>
    <row r="89" spans="1:15">
      <c r="A89" t="s">
        <v>10983</v>
      </c>
      <c r="B89">
        <v>340780840</v>
      </c>
      <c r="C89" t="s">
        <v>5923</v>
      </c>
      <c r="D89" s="159">
        <f>_xlfn.XLOOKUP(B89,'Liste EG par EJ privées'!A:A,'Liste EG par EJ privées'!C:C)</f>
        <v>940023823</v>
      </c>
      <c r="E89">
        <v>940023823</v>
      </c>
      <c r="F89" t="str">
        <f>VLOOKUP(E89,'Verif prérequis ES privés'!A:B,2,FALSE)</f>
        <v>SAS FMEGF NEWCO 1</v>
      </c>
      <c r="H89" t="str">
        <f>_xlfn.XLOOKUP(D89,bdd_V102[FINESS juridique],bdd_V102[[Région du FINESS juridique ]])</f>
        <v>ILE-DE-FRANCE</v>
      </c>
      <c r="I89">
        <f>VLOOKUP(E89,'Verif prérequis ES privés'!A:G,4,FALSE)</f>
        <v>13737.5</v>
      </c>
      <c r="J89">
        <f>VLOOKUP(E89,'Verif prérequis ES privés'!A:G,5,FALSE)</f>
        <v>0</v>
      </c>
      <c r="K89" t="e" cm="1">
        <f t="array" ref="K89">VLOOKUP(B89,_xlfn.NUMBERVALUE(Tableau26[[FINESS PMSI ]]),1,FALSE)</f>
        <v>#N/A</v>
      </c>
      <c r="L89" s="1" t="b">
        <f t="shared" si="5"/>
        <v>1</v>
      </c>
      <c r="M89" t="e" cm="1">
        <f t="array" ref="M89">VLOOKUP(E89,_xlfn.NUMBERVALUE(Tableau26[[FINESS PMSI ]]),1,FALSE)</f>
        <v>#N/A</v>
      </c>
      <c r="N89" t="b">
        <f t="shared" si="6"/>
        <v>1</v>
      </c>
      <c r="O89" s="1" t="str">
        <f t="shared" si="7"/>
        <v>NON</v>
      </c>
    </row>
    <row r="90" spans="1:15">
      <c r="A90" t="s">
        <v>10205</v>
      </c>
      <c r="B90">
        <v>340015999</v>
      </c>
      <c r="C90" t="s">
        <v>5925</v>
      </c>
      <c r="D90" s="159">
        <f>_xlfn.XLOOKUP(B90,'Liste EG par EJ privées'!A:A,'Liste EG par EJ privées'!C:C)</f>
        <v>940023831</v>
      </c>
      <c r="E90">
        <v>940023831</v>
      </c>
      <c r="F90" t="str">
        <f>VLOOKUP(E90,'Verif prérequis ES privés'!A:B,2,FALSE)</f>
        <v>SAS FMEGF NEWCO 2</v>
      </c>
      <c r="H90" t="str">
        <f>_xlfn.XLOOKUP(D90,bdd_V102[FINESS juridique],bdd_V102[[Région du FINESS juridique ]])</f>
        <v>ILE-DE-FRANCE</v>
      </c>
      <c r="I90">
        <f>VLOOKUP(E90,'Verif prérequis ES privés'!A:G,4,FALSE)</f>
        <v>17207.5</v>
      </c>
      <c r="J90">
        <f>VLOOKUP(E90,'Verif prérequis ES privés'!A:G,5,FALSE)</f>
        <v>17207.5</v>
      </c>
      <c r="K90" t="e" cm="1">
        <f t="array" ref="K90">VLOOKUP(B90,_xlfn.NUMBERVALUE(Tableau26[[FINESS PMSI ]]),1,FALSE)</f>
        <v>#N/A</v>
      </c>
      <c r="L90" s="1" t="b">
        <f t="shared" si="5"/>
        <v>1</v>
      </c>
      <c r="M90" cm="1">
        <f t="array" ref="M90">VLOOKUP(E90,_xlfn.NUMBERVALUE(Tableau26[[FINESS PMSI ]]),1,FALSE)</f>
        <v>940023831</v>
      </c>
      <c r="N90">
        <f t="shared" si="6"/>
        <v>940023831</v>
      </c>
      <c r="O90" s="1" t="str">
        <f t="shared" si="7"/>
        <v>OUI</v>
      </c>
    </row>
    <row r="91" spans="1:15">
      <c r="A91" t="s">
        <v>10984</v>
      </c>
      <c r="B91">
        <v>300008588</v>
      </c>
      <c r="C91" t="s">
        <v>5927</v>
      </c>
      <c r="D91" s="159">
        <f>_xlfn.XLOOKUP(B91,'Liste EG par EJ privées'!A:A,'Liste EG par EJ privées'!C:C)</f>
        <v>940023849</v>
      </c>
      <c r="E91">
        <v>940023849</v>
      </c>
      <c r="F91" t="str">
        <f>VLOOKUP(E91,'Verif prérequis ES privés'!A:B,2,FALSE)</f>
        <v>SAS FMEGF NEWCO 3</v>
      </c>
      <c r="H91" t="str">
        <f>_xlfn.XLOOKUP(D91,bdd_V102[FINESS juridique],bdd_V102[[Région du FINESS juridique ]])</f>
        <v>ILE-DE-FRANCE</v>
      </c>
      <c r="I91">
        <f>VLOOKUP(E91,'Verif prérequis ES privés'!A:G,4,FALSE)</f>
        <v>10695</v>
      </c>
      <c r="J91">
        <f>VLOOKUP(E91,'Verif prérequis ES privés'!A:G,5,FALSE)</f>
        <v>0</v>
      </c>
      <c r="K91" t="e" cm="1">
        <f t="array" ref="K91">VLOOKUP(B91,_xlfn.NUMBERVALUE(Tableau26[[FINESS PMSI ]]),1,FALSE)</f>
        <v>#N/A</v>
      </c>
      <c r="L91" s="1" t="b">
        <f t="shared" si="5"/>
        <v>1</v>
      </c>
      <c r="M91" cm="1">
        <f t="array" ref="M91">VLOOKUP(E91,_xlfn.NUMBERVALUE(Tableau26[[FINESS PMSI ]]),1,FALSE)</f>
        <v>940023849</v>
      </c>
      <c r="N91">
        <f t="shared" si="6"/>
        <v>940023849</v>
      </c>
      <c r="O91" s="1" t="str">
        <f t="shared" si="7"/>
        <v>OUI</v>
      </c>
    </row>
    <row r="92" spans="1:15">
      <c r="A92" t="s">
        <v>10372</v>
      </c>
      <c r="B92">
        <v>330780453</v>
      </c>
      <c r="C92" t="s">
        <v>5963</v>
      </c>
      <c r="D92" s="159">
        <f>_xlfn.XLOOKUP(B92,'Liste EG par EJ privées'!A:A,'Liste EG par EJ privées'!C:C)</f>
        <v>330000308</v>
      </c>
      <c r="E92">
        <v>330000308</v>
      </c>
      <c r="F92" t="str">
        <f>VLOOKUP(E92,'Verif prérequis ES privés'!A:B,2,FALSE)</f>
        <v>SAS HOPITAL PRIVE SAINT MARTIN</v>
      </c>
      <c r="H92" t="str">
        <f>_xlfn.XLOOKUP(D92,bdd_V102[FINESS juridique],bdd_V102[[Région du FINESS juridique ]])</f>
        <v>NOUVELLE-AQUITAINE</v>
      </c>
      <c r="I92">
        <f>VLOOKUP(E92,'Verif prérequis ES privés'!A:G,4,FALSE)</f>
        <v>78043.5</v>
      </c>
      <c r="J92">
        <f>VLOOKUP(E92,'Verif prérequis ES privés'!A:G,5,FALSE)</f>
        <v>78043.5</v>
      </c>
      <c r="K92" cm="1">
        <f t="array" ref="K92">VLOOKUP(B92,_xlfn.NUMBERVALUE(Tableau26[[FINESS PMSI ]]),1,FALSE)</f>
        <v>330780453</v>
      </c>
      <c r="L92" s="1">
        <f t="shared" si="5"/>
        <v>330780453</v>
      </c>
      <c r="M92" t="e" cm="1">
        <f t="array" ref="M92">VLOOKUP(E92,_xlfn.NUMBERVALUE(Tableau26[[FINESS PMSI ]]),1,FALSE)</f>
        <v>#N/A</v>
      </c>
      <c r="N92" t="b">
        <f t="shared" si="6"/>
        <v>1</v>
      </c>
      <c r="O92" s="1" t="str">
        <f t="shared" si="7"/>
        <v>OUI</v>
      </c>
    </row>
    <row r="93" spans="1:15">
      <c r="A93" t="s">
        <v>10993</v>
      </c>
      <c r="B93">
        <v>590060455</v>
      </c>
      <c r="C93" t="s">
        <v>11012</v>
      </c>
      <c r="D93" s="159">
        <f>_xlfn.XLOOKUP(B93,'Liste EG par EJ privées'!A:A,'Liste EG par EJ privées'!C:C)</f>
        <v>590053955</v>
      </c>
      <c r="E93">
        <v>590053955</v>
      </c>
      <c r="F93" t="str">
        <f>VLOOKUP(E93,'Verif prérequis ES privés'!A:B,2,FALSE)</f>
        <v>SAS HPM NORD</v>
      </c>
      <c r="H93" t="str">
        <f>_xlfn.XLOOKUP(D93,bdd_V102[FINESS juridique],bdd_V102[[Région du FINESS juridique ]])</f>
        <v>HAUTS-DE-FRANCE</v>
      </c>
      <c r="I93">
        <f>VLOOKUP(E93,'Verif prérequis ES privés'!A:G,4,FALSE)</f>
        <v>253985</v>
      </c>
      <c r="J93">
        <f>VLOOKUP(E93,'Verif prérequis ES privés'!A:G,5,FALSE)</f>
        <v>250747</v>
      </c>
      <c r="K93" t="e" cm="1">
        <f t="array" ref="K93">VLOOKUP(B93,_xlfn.NUMBERVALUE(Tableau26[[FINESS PMSI ]]),1,FALSE)</f>
        <v>#N/A</v>
      </c>
      <c r="L93" s="1" t="b">
        <f t="shared" si="5"/>
        <v>1</v>
      </c>
      <c r="M93" t="e" cm="1">
        <f t="array" ref="M93">VLOOKUP(E93,_xlfn.NUMBERVALUE(Tableau26[[FINESS PMSI ]]),1,FALSE)</f>
        <v>#N/A</v>
      </c>
      <c r="N93" t="b">
        <f t="shared" si="6"/>
        <v>1</v>
      </c>
      <c r="O93" s="1" t="str">
        <f t="shared" si="7"/>
        <v>NON</v>
      </c>
    </row>
    <row r="94" spans="1:15">
      <c r="A94" t="s">
        <v>10278</v>
      </c>
      <c r="B94">
        <v>980500763</v>
      </c>
      <c r="C94" t="s">
        <v>6059</v>
      </c>
      <c r="D94" s="159">
        <f>_xlfn.XLOOKUP(B94,'Liste EG par EJ privées'!A:A,'Liste EG par EJ privées'!C:C)</f>
        <v>970407250</v>
      </c>
      <c r="E94">
        <v>970407250</v>
      </c>
      <c r="F94" t="str">
        <f>VLOOKUP(E94,'Verif prérequis ES privés'!A:B,2,FALSE)</f>
        <v>SAS MAYDIA</v>
      </c>
      <c r="H94" t="str">
        <f>_xlfn.XLOOKUP(D94,bdd_V102[FINESS juridique],bdd_V102[[Région du FINESS juridique ]])</f>
        <v>LA RÉUNION</v>
      </c>
      <c r="I94">
        <f>VLOOKUP(E94,'Verif prérequis ES privés'!A:G,4,FALSE)</f>
        <v>8698</v>
      </c>
      <c r="J94">
        <f>VLOOKUP(E94,'Verif prérequis ES privés'!A:G,5,FALSE)</f>
        <v>4568.5</v>
      </c>
      <c r="K94" t="e" cm="1">
        <f t="array" ref="K94">VLOOKUP(B94,_xlfn.NUMBERVALUE(Tableau26[[FINESS PMSI ]]),1,FALSE)</f>
        <v>#N/A</v>
      </c>
      <c r="L94" s="1" t="b">
        <f t="shared" si="5"/>
        <v>1</v>
      </c>
      <c r="M94" cm="1">
        <f t="array" ref="M94">VLOOKUP(E94,_xlfn.NUMBERVALUE(Tableau26[[FINESS PMSI ]]),1,FALSE)</f>
        <v>970407250</v>
      </c>
      <c r="N94">
        <f t="shared" si="6"/>
        <v>970407250</v>
      </c>
      <c r="O94" s="1" t="str">
        <f t="shared" si="7"/>
        <v>OUI</v>
      </c>
    </row>
    <row r="95" spans="1:15">
      <c r="A95" t="s">
        <v>10990</v>
      </c>
      <c r="B95">
        <v>980500920</v>
      </c>
      <c r="C95" t="s">
        <v>6061</v>
      </c>
      <c r="D95" s="159">
        <f>_xlfn.XLOOKUP(B95,'Liste EG par EJ privées'!A:A,'Liste EG par EJ privées'!C:C)</f>
        <v>970407250</v>
      </c>
      <c r="E95">
        <v>970407250</v>
      </c>
      <c r="F95" t="str">
        <f>VLOOKUP(E95,'Verif prérequis ES privés'!A:B,2,FALSE)</f>
        <v>SAS MAYDIA</v>
      </c>
      <c r="H95" t="str">
        <f>_xlfn.XLOOKUP(D95,bdd_V102[FINESS juridique],bdd_V102[[Région du FINESS juridique ]])</f>
        <v>LA RÉUNION</v>
      </c>
      <c r="I95">
        <f>VLOOKUP(E95,'Verif prérequis ES privés'!A:G,4,FALSE)</f>
        <v>8698</v>
      </c>
      <c r="J95">
        <f>VLOOKUP(E95,'Verif prérequis ES privés'!A:G,5,FALSE)</f>
        <v>4568.5</v>
      </c>
      <c r="K95" t="e" cm="1">
        <f t="array" ref="K95">VLOOKUP(B95,_xlfn.NUMBERVALUE(Tableau26[[FINESS PMSI ]]),1,FALSE)</f>
        <v>#N/A</v>
      </c>
      <c r="L95" s="1" t="b">
        <f t="shared" si="5"/>
        <v>1</v>
      </c>
      <c r="M95" cm="1">
        <f t="array" ref="M95">VLOOKUP(E95,_xlfn.NUMBERVALUE(Tableau26[[FINESS PMSI ]]),1,FALSE)</f>
        <v>970407250</v>
      </c>
      <c r="N95">
        <f t="shared" si="6"/>
        <v>970407250</v>
      </c>
      <c r="O95" s="1" t="str">
        <f t="shared" si="7"/>
        <v>OUI</v>
      </c>
    </row>
    <row r="96" spans="1:15">
      <c r="A96" t="s">
        <v>10991</v>
      </c>
      <c r="B96">
        <v>980501159</v>
      </c>
      <c r="C96" t="s">
        <v>11011</v>
      </c>
      <c r="D96" s="159" t="s">
        <v>7195</v>
      </c>
      <c r="E96">
        <v>970407250</v>
      </c>
      <c r="F96" t="str">
        <f>VLOOKUP(E96,'Verif prérequis ES privés'!A:B,2,FALSE)</f>
        <v>SAS MAYDIA</v>
      </c>
      <c r="H96" t="s">
        <v>89</v>
      </c>
      <c r="I96">
        <f>VLOOKUP(E96,'Verif prérequis ES privés'!A:G,4,FALSE)</f>
        <v>8698</v>
      </c>
      <c r="J96">
        <f>VLOOKUP(E96,'Verif prérequis ES privés'!A:G,5,FALSE)</f>
        <v>4568.5</v>
      </c>
      <c r="K96" t="e" cm="1">
        <f t="array" ref="K96">VLOOKUP(B96,_xlfn.NUMBERVALUE(Tableau26[[FINESS PMSI ]]),1,FALSE)</f>
        <v>#N/A</v>
      </c>
      <c r="L96" s="1" t="b">
        <f t="shared" si="5"/>
        <v>1</v>
      </c>
      <c r="M96" cm="1">
        <f t="array" ref="M96">VLOOKUP(E96,_xlfn.NUMBERVALUE(Tableau26[[FINESS PMSI ]]),1,FALSE)</f>
        <v>970407250</v>
      </c>
      <c r="N96">
        <f t="shared" si="6"/>
        <v>970407250</v>
      </c>
      <c r="O96" s="1" t="str">
        <f t="shared" si="7"/>
        <v>OUI</v>
      </c>
    </row>
    <row r="97" spans="1:15">
      <c r="A97" t="s">
        <v>10981</v>
      </c>
      <c r="B97">
        <v>640781332</v>
      </c>
      <c r="C97" t="s">
        <v>6074</v>
      </c>
      <c r="D97" s="159">
        <f>_xlfn.XLOOKUP(B97,'Liste EG par EJ privées'!A:A,'Liste EG par EJ privées'!C:C)</f>
        <v>640017612</v>
      </c>
      <c r="E97">
        <v>640017612</v>
      </c>
      <c r="F97" t="str">
        <f>VLOOKUP(E97,'Verif prérequis ES privés'!A:B,2,FALSE)</f>
        <v>SAS NEPHROCARE BEARN</v>
      </c>
      <c r="H97" t="str">
        <f>_xlfn.XLOOKUP(D97,bdd_V102[FINESS juridique],bdd_V102[[Région du FINESS juridique ]])</f>
        <v>NOUVELLE-AQUITAINE</v>
      </c>
      <c r="I97">
        <f>VLOOKUP(E97,'Verif prérequis ES privés'!A:G,4,FALSE)</f>
        <v>14681</v>
      </c>
      <c r="J97">
        <f>VLOOKUP(E97,'Verif prérequis ES privés'!A:G,5,FALSE)</f>
        <v>0</v>
      </c>
      <c r="K97" t="e" cm="1">
        <f t="array" ref="K97">VLOOKUP(B97,_xlfn.NUMBERVALUE(Tableau26[[FINESS PMSI ]]),1,FALSE)</f>
        <v>#N/A</v>
      </c>
      <c r="L97" s="1" t="b">
        <f t="shared" si="5"/>
        <v>1</v>
      </c>
      <c r="M97" cm="1">
        <f t="array" ref="M97">VLOOKUP(E97,_xlfn.NUMBERVALUE(Tableau26[[FINESS PMSI ]]),1,FALSE)</f>
        <v>640017612</v>
      </c>
      <c r="N97">
        <f t="shared" si="6"/>
        <v>640017612</v>
      </c>
      <c r="O97" s="1" t="str">
        <f t="shared" si="7"/>
        <v>OUI</v>
      </c>
    </row>
    <row r="98" spans="1:15">
      <c r="A98" t="s">
        <v>10948</v>
      </c>
      <c r="B98">
        <v>910009349</v>
      </c>
      <c r="C98" t="s">
        <v>6078</v>
      </c>
      <c r="D98" s="159">
        <f>_xlfn.XLOOKUP(B98,'Liste EG par EJ privées'!A:A,'Liste EG par EJ privées'!C:C)</f>
        <v>940000060</v>
      </c>
      <c r="E98">
        <v>940000060</v>
      </c>
      <c r="F98" t="str">
        <f>VLOOKUP(E98,'Verif prérequis ES privés'!A:B,2,FALSE)</f>
        <v>SAS NEPHROCARE ILE DE FRANCE</v>
      </c>
      <c r="H98" t="str">
        <f>_xlfn.XLOOKUP(D98,bdd_V102[FINESS juridique],bdd_V102[[Région du FINESS juridique ]])</f>
        <v>ILE-DE-FRANCE</v>
      </c>
      <c r="I98">
        <f>VLOOKUP(E98,'Verif prérequis ES privés'!A:G,4,FALSE)</f>
        <v>18835</v>
      </c>
      <c r="J98">
        <f>VLOOKUP(E98,'Verif prérequis ES privés'!A:G,5,FALSE)</f>
        <v>0</v>
      </c>
      <c r="K98" t="e" cm="1">
        <f t="array" ref="K98">VLOOKUP(B98,_xlfn.NUMBERVALUE(Tableau26[[FINESS PMSI ]]),1,FALSE)</f>
        <v>#N/A</v>
      </c>
      <c r="L98" s="1" t="b">
        <f t="shared" si="5"/>
        <v>1</v>
      </c>
      <c r="M98" cm="1">
        <f t="array" ref="M98">VLOOKUP(E98,_xlfn.NUMBERVALUE(Tableau26[[FINESS PMSI ]]),1,FALSE)</f>
        <v>940000060</v>
      </c>
      <c r="N98">
        <f t="shared" si="6"/>
        <v>940000060</v>
      </c>
      <c r="O98" s="1" t="str">
        <f t="shared" si="7"/>
        <v>OUI</v>
      </c>
    </row>
    <row r="99" spans="1:15">
      <c r="A99" t="s">
        <v>10988</v>
      </c>
      <c r="B99">
        <v>280504689</v>
      </c>
      <c r="C99" t="s">
        <v>6076</v>
      </c>
      <c r="D99" s="159">
        <f>_xlfn.XLOOKUP(B99,'Liste EG par EJ privées'!A:A,'Liste EG par EJ privées'!C:C)</f>
        <v>940000060</v>
      </c>
      <c r="E99">
        <v>940000060</v>
      </c>
      <c r="F99" t="str">
        <f>VLOOKUP(E99,'Verif prérequis ES privés'!A:B,2,FALSE)</f>
        <v>SAS NEPHROCARE ILE DE FRANCE</v>
      </c>
      <c r="H99" t="str">
        <f>_xlfn.XLOOKUP(D99,bdd_V102[FINESS juridique],bdd_V102[[Région du FINESS juridique ]])</f>
        <v>ILE-DE-FRANCE</v>
      </c>
      <c r="I99">
        <f>VLOOKUP(E99,'Verif prérequis ES privés'!A:G,4,FALSE)</f>
        <v>18835</v>
      </c>
      <c r="J99">
        <f>VLOOKUP(E99,'Verif prérequis ES privés'!A:G,5,FALSE)</f>
        <v>0</v>
      </c>
      <c r="K99" t="e" cm="1">
        <f t="array" ref="K99">VLOOKUP(B99,_xlfn.NUMBERVALUE(Tableau26[[FINESS PMSI ]]),1,FALSE)</f>
        <v>#N/A</v>
      </c>
      <c r="L99" s="1" t="b">
        <f t="shared" si="5"/>
        <v>1</v>
      </c>
      <c r="M99" cm="1">
        <f t="array" ref="M99">VLOOKUP(E99,_xlfn.NUMBERVALUE(Tableau26[[FINESS PMSI ]]),1,FALSE)</f>
        <v>940000060</v>
      </c>
      <c r="N99">
        <f t="shared" si="6"/>
        <v>940000060</v>
      </c>
      <c r="O99" s="1" t="str">
        <f t="shared" si="7"/>
        <v>OUI</v>
      </c>
    </row>
    <row r="100" spans="1:15">
      <c r="A100" t="s">
        <v>10992</v>
      </c>
      <c r="B100">
        <v>910022037</v>
      </c>
      <c r="C100" t="s">
        <v>6079</v>
      </c>
      <c r="D100" s="159">
        <f>_xlfn.XLOOKUP(B100,'Liste EG par EJ privées'!A:A,'Liste EG par EJ privées'!C:C)</f>
        <v>940000060</v>
      </c>
      <c r="E100">
        <v>940000060</v>
      </c>
      <c r="F100" t="str">
        <f>VLOOKUP(E100,'Verif prérequis ES privés'!A:B,2,FALSE)</f>
        <v>SAS NEPHROCARE ILE DE FRANCE</v>
      </c>
      <c r="H100" t="str">
        <f>_xlfn.XLOOKUP(D100,bdd_V102[FINESS juridique],bdd_V102[[Région du FINESS juridique ]])</f>
        <v>ILE-DE-FRANCE</v>
      </c>
      <c r="I100">
        <f>VLOOKUP(E100,'Verif prérequis ES privés'!A:G,4,FALSE)</f>
        <v>18835</v>
      </c>
      <c r="J100">
        <f>VLOOKUP(E100,'Verif prérequis ES privés'!A:G,5,FALSE)</f>
        <v>0</v>
      </c>
      <c r="K100" t="e" cm="1">
        <f t="array" ref="K100">VLOOKUP(B100,_xlfn.NUMBERVALUE(Tableau26[[FINESS PMSI ]]),1,FALSE)</f>
        <v>#N/A</v>
      </c>
      <c r="L100" s="1" t="b">
        <f t="shared" si="5"/>
        <v>1</v>
      </c>
      <c r="M100" cm="1">
        <f t="array" ref="M100">VLOOKUP(E100,_xlfn.NUMBERVALUE(Tableau26[[FINESS PMSI ]]),1,FALSE)</f>
        <v>940000060</v>
      </c>
      <c r="N100">
        <f t="shared" si="6"/>
        <v>940000060</v>
      </c>
      <c r="O100" s="1" t="str">
        <f t="shared" si="7"/>
        <v>OUI</v>
      </c>
    </row>
    <row r="101" spans="1:15">
      <c r="A101" t="s">
        <v>10203</v>
      </c>
      <c r="B101">
        <v>770020055</v>
      </c>
      <c r="C101" t="s">
        <v>6080</v>
      </c>
      <c r="D101" s="159">
        <f>_xlfn.XLOOKUP(B101,'Liste EG par EJ privées'!A:A,'Liste EG par EJ privées'!C:C)</f>
        <v>770000271</v>
      </c>
      <c r="E101">
        <v>770000271</v>
      </c>
      <c r="F101" t="str">
        <f>VLOOKUP(E101,'Verif prérequis ES privés'!A:B,2,FALSE)</f>
        <v>SAS NEPHROCARE MARNE LA VALLEE</v>
      </c>
      <c r="H101" t="str">
        <f>_xlfn.XLOOKUP(D101,bdd_V102[FINESS juridique],bdd_V102[[Région du FINESS juridique ]])</f>
        <v>ILE-DE-FRANCE</v>
      </c>
      <c r="I101">
        <f>VLOOKUP(E101,'Verif prérequis ES privés'!A:G,4,FALSE)</f>
        <v>18666</v>
      </c>
      <c r="J101">
        <f>VLOOKUP(E101,'Verif prérequis ES privés'!A:G,5,FALSE)</f>
        <v>18666</v>
      </c>
      <c r="K101" t="e" cm="1">
        <f t="array" ref="K101">VLOOKUP(B101,_xlfn.NUMBERVALUE(Tableau26[[FINESS PMSI ]]),1,FALSE)</f>
        <v>#N/A</v>
      </c>
      <c r="L101" s="1" t="b">
        <f t="shared" si="5"/>
        <v>1</v>
      </c>
      <c r="M101" cm="1">
        <f t="array" ref="M101">VLOOKUP(E101,_xlfn.NUMBERVALUE(Tableau26[[FINESS PMSI ]]),1,FALSE)</f>
        <v>770000271</v>
      </c>
      <c r="N101">
        <f t="shared" si="6"/>
        <v>770000271</v>
      </c>
      <c r="O101" s="1" t="str">
        <f t="shared" si="7"/>
        <v>OUI</v>
      </c>
    </row>
    <row r="102" spans="1:15">
      <c r="A102" t="s">
        <v>9965</v>
      </c>
      <c r="B102">
        <v>590784484</v>
      </c>
      <c r="C102" t="s">
        <v>6082</v>
      </c>
      <c r="D102" s="159">
        <f>_xlfn.XLOOKUP(B102,'Liste EG par EJ privées'!A:A,'Liste EG par EJ privées'!C:C)</f>
        <v>590001467</v>
      </c>
      <c r="E102">
        <v>590001467</v>
      </c>
      <c r="F102" t="str">
        <f>VLOOKUP(E102,'Verif prérequis ES privés'!A:B,2,FALSE)</f>
        <v>SAS NEPHROCARE MAUBEUGE</v>
      </c>
      <c r="H102" t="str">
        <f>_xlfn.XLOOKUP(D102,bdd_V102[FINESS juridique],bdd_V102[[Région du FINESS juridique ]])</f>
        <v>HAUTS-DE-FRANCE</v>
      </c>
      <c r="I102">
        <f>VLOOKUP(E102,'Verif prérequis ES privés'!A:G,4,FALSE)</f>
        <v>11236</v>
      </c>
      <c r="J102">
        <f>VLOOKUP(E102,'Verif prérequis ES privés'!A:G,5,FALSE)</f>
        <v>11236</v>
      </c>
      <c r="K102" cm="1">
        <f t="array" ref="K102">VLOOKUP(B102,_xlfn.NUMBERVALUE(Tableau26[[FINESS PMSI ]]),1,FALSE)</f>
        <v>590784484</v>
      </c>
      <c r="L102" s="1">
        <f t="shared" si="5"/>
        <v>590784484</v>
      </c>
      <c r="M102" t="e" cm="1">
        <f t="array" ref="M102">VLOOKUP(E102,_xlfn.NUMBERVALUE(Tableau26[[FINESS PMSI ]]),1,FALSE)</f>
        <v>#N/A</v>
      </c>
      <c r="N102" t="b">
        <f t="shared" si="6"/>
        <v>1</v>
      </c>
      <c r="O102" s="1" t="str">
        <f t="shared" si="7"/>
        <v>OUI</v>
      </c>
    </row>
    <row r="103" spans="1:15">
      <c r="A103" t="s">
        <v>9625</v>
      </c>
      <c r="B103">
        <v>290000850</v>
      </c>
      <c r="C103" t="s">
        <v>9624</v>
      </c>
      <c r="D103" s="159">
        <f>_xlfn.XLOOKUP(B103,'Liste EG par EJ privées'!A:A,'Liste EG par EJ privées'!C:C)</f>
        <v>920033578</v>
      </c>
      <c r="E103">
        <v>920033578</v>
      </c>
      <c r="F103" t="str">
        <f>VLOOKUP(E103,'Verif prérequis ES privés'!A:B,2,FALSE)</f>
        <v>SAS SBRA</v>
      </c>
      <c r="H103" t="str">
        <f>_xlfn.XLOOKUP(D103,bdd_V102[FINESS juridique],bdd_V102[[Région du FINESS juridique ]])</f>
        <v>ILE-DE-FRANCE</v>
      </c>
      <c r="I103">
        <f>VLOOKUP(E103,'Verif prérequis ES privés'!A:G,4,FALSE)</f>
        <v>5664.5</v>
      </c>
      <c r="J103">
        <f>VLOOKUP(E103,'Verif prérequis ES privés'!A:G,5,FALSE)</f>
        <v>5664.5</v>
      </c>
      <c r="K103" t="e" cm="1">
        <f t="array" ref="K103">VLOOKUP(B103,_xlfn.NUMBERVALUE(Tableau26[[FINESS PMSI ]]),1,FALSE)</f>
        <v>#N/A</v>
      </c>
      <c r="L103" s="1" t="b">
        <f t="shared" si="5"/>
        <v>1</v>
      </c>
      <c r="M103" t="e" cm="1">
        <f t="array" ref="M103">VLOOKUP(E103,_xlfn.NUMBERVALUE(Tableau26[[FINESS PMSI ]]),1,FALSE)</f>
        <v>#N/A</v>
      </c>
      <c r="N103" t="b">
        <f t="shared" si="6"/>
        <v>1</v>
      </c>
      <c r="O103" s="1" t="str">
        <f t="shared" si="7"/>
        <v>NON</v>
      </c>
    </row>
    <row r="104" spans="1:15">
      <c r="A104" t="s">
        <v>10950</v>
      </c>
      <c r="B104">
        <v>740011515</v>
      </c>
      <c r="C104" t="s">
        <v>11007</v>
      </c>
      <c r="D104" s="159">
        <f>_xlfn.XLOOKUP(B104,'Liste EG par EJ privées'!A:A,'Liste EG par EJ privées'!C:C)</f>
        <v>920035979</v>
      </c>
      <c r="E104">
        <v>920035979</v>
      </c>
      <c r="F104" t="str">
        <f>VLOOKUP(E104,'Verif prérequis ES privés'!A:B,2,FALSE)</f>
        <v>SAS SFDTM</v>
      </c>
      <c r="H104" t="str">
        <f>_xlfn.XLOOKUP(D104,bdd_V102[FINESS juridique],bdd_V102[[Région du FINESS juridique ]])</f>
        <v>ILE-DE-FRANCE</v>
      </c>
      <c r="I104">
        <f>VLOOKUP(E104,'Verif prérequis ES privés'!A:G,4,FALSE)</f>
        <v>8312</v>
      </c>
      <c r="J104">
        <f>VLOOKUP(E104,'Verif prérequis ES privés'!A:G,5,FALSE)</f>
        <v>5663</v>
      </c>
      <c r="K104" t="e" cm="1">
        <f t="array" ref="K104">VLOOKUP(B104,_xlfn.NUMBERVALUE(Tableau26[[FINESS PMSI ]]),1,FALSE)</f>
        <v>#N/A</v>
      </c>
      <c r="L104" s="1" t="b">
        <f t="shared" si="5"/>
        <v>1</v>
      </c>
      <c r="M104" cm="1">
        <f t="array" ref="M104">VLOOKUP(E104,_xlfn.NUMBERVALUE(Tableau26[[FINESS PMSI ]]),1,FALSE)</f>
        <v>920035979</v>
      </c>
      <c r="N104">
        <f t="shared" si="6"/>
        <v>920035979</v>
      </c>
      <c r="O104" s="1" t="str">
        <f t="shared" si="7"/>
        <v>OUI</v>
      </c>
    </row>
    <row r="105" spans="1:15">
      <c r="A105" t="s">
        <v>9418</v>
      </c>
      <c r="B105">
        <v>740788617</v>
      </c>
      <c r="C105" t="s">
        <v>11008</v>
      </c>
      <c r="D105" s="159">
        <f>_xlfn.XLOOKUP(B105,'Liste EG par EJ privées'!A:A,'Liste EG par EJ privées'!C:C)</f>
        <v>920035979</v>
      </c>
      <c r="E105">
        <v>920035979</v>
      </c>
      <c r="F105" t="str">
        <f>VLOOKUP(E105,'Verif prérequis ES privés'!A:B,2,FALSE)</f>
        <v>SAS SFDTM</v>
      </c>
      <c r="H105" t="str">
        <f>_xlfn.XLOOKUP(D105,bdd_V102[FINESS juridique],bdd_V102[[Région du FINESS juridique ]])</f>
        <v>ILE-DE-FRANCE</v>
      </c>
      <c r="I105">
        <f>VLOOKUP(E105,'Verif prérequis ES privés'!A:G,4,FALSE)</f>
        <v>8312</v>
      </c>
      <c r="J105">
        <f>VLOOKUP(E105,'Verif prérequis ES privés'!A:G,5,FALSE)</f>
        <v>5663</v>
      </c>
      <c r="K105" t="e" cm="1">
        <f t="array" ref="K105">VLOOKUP(B105,_xlfn.NUMBERVALUE(Tableau26[[FINESS PMSI ]]),1,FALSE)</f>
        <v>#N/A</v>
      </c>
      <c r="L105" s="1" t="b">
        <f t="shared" si="5"/>
        <v>1</v>
      </c>
      <c r="M105" cm="1">
        <f t="array" ref="M105">VLOOKUP(E105,_xlfn.NUMBERVALUE(Tableau26[[FINESS PMSI ]]),1,FALSE)</f>
        <v>920035979</v>
      </c>
      <c r="N105">
        <f t="shared" si="6"/>
        <v>920035979</v>
      </c>
      <c r="O105" s="1" t="str">
        <f t="shared" si="7"/>
        <v>OUI</v>
      </c>
    </row>
    <row r="106" spans="1:15">
      <c r="A106" t="s">
        <v>10254</v>
      </c>
      <c r="B106">
        <v>970405411</v>
      </c>
      <c r="C106" t="s">
        <v>6122</v>
      </c>
      <c r="D106" s="159">
        <f>_xlfn.XLOOKUP(B106,'Liste EG par EJ privées'!A:A,'Liste EG par EJ privées'!C:C)</f>
        <v>970405403</v>
      </c>
      <c r="E106">
        <v>970405403</v>
      </c>
      <c r="F106" t="str">
        <f>VLOOKUP(E106,'Verif prérequis ES privés'!A:B,2,FALSE)</f>
        <v>SAS SOCIETE DE DIALYSE</v>
      </c>
      <c r="H106" t="str">
        <f>_xlfn.XLOOKUP(D106,bdd_V102[FINESS juridique],bdd_V102[[Région du FINESS juridique ]])</f>
        <v>LA RÉUNION</v>
      </c>
      <c r="I106">
        <f>VLOOKUP(E106,'Verif prérequis ES privés'!A:G,4,FALSE)</f>
        <v>32534.5</v>
      </c>
      <c r="J106">
        <f>VLOOKUP(E106,'Verif prérequis ES privés'!A:G,5,FALSE)</f>
        <v>16949</v>
      </c>
      <c r="K106" t="e" cm="1">
        <f t="array" ref="K106">VLOOKUP(B106,_xlfn.NUMBERVALUE(Tableau26[[FINESS PMSI ]]),1,FALSE)</f>
        <v>#N/A</v>
      </c>
      <c r="L106" s="1" t="b">
        <f t="shared" si="5"/>
        <v>1</v>
      </c>
      <c r="M106" cm="1">
        <f t="array" ref="M106">VLOOKUP(E106,_xlfn.NUMBERVALUE(Tableau26[[FINESS PMSI ]]),1,FALSE)</f>
        <v>970405403</v>
      </c>
      <c r="N106">
        <f t="shared" si="6"/>
        <v>970405403</v>
      </c>
      <c r="O106" s="1" t="str">
        <f t="shared" si="7"/>
        <v>OUI</v>
      </c>
    </row>
    <row r="107" spans="1:15">
      <c r="A107" t="s">
        <v>10989</v>
      </c>
      <c r="B107">
        <v>970410064</v>
      </c>
      <c r="C107" t="s">
        <v>6124</v>
      </c>
      <c r="D107" s="159">
        <f>_xlfn.XLOOKUP(B107,'Liste EG par EJ privées'!A:A,'Liste EG par EJ privées'!C:C)</f>
        <v>970405403</v>
      </c>
      <c r="E107">
        <v>970405403</v>
      </c>
      <c r="F107" t="str">
        <f>VLOOKUP(E107,'Verif prérequis ES privés'!A:B,2,FALSE)</f>
        <v>SAS SOCIETE DE DIALYSE</v>
      </c>
      <c r="H107" t="str">
        <f>_xlfn.XLOOKUP(D107,bdd_V102[FINESS juridique],bdd_V102[[Région du FINESS juridique ]])</f>
        <v>LA RÉUNION</v>
      </c>
      <c r="I107">
        <f>VLOOKUP(E107,'Verif prérequis ES privés'!A:G,4,FALSE)</f>
        <v>32534.5</v>
      </c>
      <c r="J107">
        <f>VLOOKUP(E107,'Verif prérequis ES privés'!A:G,5,FALSE)</f>
        <v>16949</v>
      </c>
      <c r="K107" t="e" cm="1">
        <f t="array" ref="K107">VLOOKUP(B107,_xlfn.NUMBERVALUE(Tableau26[[FINESS PMSI ]]),1,FALSE)</f>
        <v>#N/A</v>
      </c>
      <c r="L107" s="1" t="b">
        <f t="shared" si="5"/>
        <v>1</v>
      </c>
      <c r="M107" cm="1">
        <f t="array" ref="M107">VLOOKUP(E107,_xlfn.NUMBERVALUE(Tableau26[[FINESS PMSI ]]),1,FALSE)</f>
        <v>970405403</v>
      </c>
      <c r="N107">
        <f t="shared" si="6"/>
        <v>970405403</v>
      </c>
      <c r="O107" s="1" t="str">
        <f t="shared" si="7"/>
        <v>OUI</v>
      </c>
    </row>
    <row r="108" spans="1:15">
      <c r="A108" t="s">
        <v>10164</v>
      </c>
      <c r="B108">
        <v>930014428</v>
      </c>
      <c r="C108" t="s">
        <v>6143</v>
      </c>
      <c r="D108" s="159">
        <f>_xlfn.XLOOKUP(B108,'Liste EG par EJ privées'!A:A,'Liste EG par EJ privées'!C:C)</f>
        <v>930014378</v>
      </c>
      <c r="E108">
        <v>930014378</v>
      </c>
      <c r="F108" t="str">
        <f>VLOOKUP(E108,'Verif prérequis ES privés'!A:B,2,FALSE)</f>
        <v>SASU CENTRE DE DIALYSE DE L'ESTREE</v>
      </c>
      <c r="H108" t="str">
        <f>_xlfn.XLOOKUP(D108,bdd_V102[FINESS juridique],bdd_V102[[Région du FINESS juridique ]])</f>
        <v>ILE-DE-FRANCE</v>
      </c>
      <c r="I108">
        <f>VLOOKUP(E108,'Verif prérequis ES privés'!A:G,4,FALSE)</f>
        <v>5430.5</v>
      </c>
      <c r="J108">
        <f>VLOOKUP(E108,'Verif prérequis ES privés'!A:G,5,FALSE)</f>
        <v>5430.5</v>
      </c>
      <c r="K108" t="e" cm="1">
        <f t="array" ref="K108">VLOOKUP(B108,_xlfn.NUMBERVALUE(Tableau26[[FINESS PMSI ]]),1,FALSE)</f>
        <v>#N/A</v>
      </c>
      <c r="L108" s="1" t="b">
        <f t="shared" si="5"/>
        <v>1</v>
      </c>
      <c r="M108" cm="1">
        <f t="array" ref="M108">VLOOKUP(E108,_xlfn.NUMBERVALUE(Tableau26[[FINESS PMSI ]]),1,FALSE)</f>
        <v>930014378</v>
      </c>
      <c r="N108">
        <f t="shared" si="6"/>
        <v>930014378</v>
      </c>
      <c r="O108" s="1" t="str">
        <f t="shared" si="7"/>
        <v>OUI</v>
      </c>
    </row>
    <row r="109" spans="1:15">
      <c r="A109" t="s">
        <v>10973</v>
      </c>
      <c r="B109">
        <v>970203774</v>
      </c>
      <c r="C109" t="s">
        <v>6190</v>
      </c>
      <c r="D109" s="159">
        <f>_xlfn.XLOOKUP(B109,'Liste EG par EJ privées'!A:A,'Liste EG par EJ privées'!C:C)</f>
        <v>970203766</v>
      </c>
      <c r="E109">
        <v>970203766</v>
      </c>
      <c r="F109" t="str">
        <f>VLOOKUP(E109,'Verif prérequis ES privés'!A:B,2,FALSE)</f>
        <v>SOC. TRAI  EPUR EXTRA RENALE</v>
      </c>
      <c r="H109" t="str">
        <f>_xlfn.XLOOKUP(D109,bdd_V102[FINESS juridique],bdd_V102[[Région du FINESS juridique ]])</f>
        <v>MARTINIQUE</v>
      </c>
      <c r="I109">
        <f>VLOOKUP(E109,'Verif prérequis ES privés'!A:G,4,FALSE)</f>
        <v>11373</v>
      </c>
      <c r="J109">
        <f>VLOOKUP(E109,'Verif prérequis ES privés'!A:G,5,FALSE)</f>
        <v>0</v>
      </c>
      <c r="K109" t="e" cm="1">
        <f t="array" ref="K109">VLOOKUP(B109,_xlfn.NUMBERVALUE(Tableau26[[FINESS PMSI ]]),1,FALSE)</f>
        <v>#N/A</v>
      </c>
      <c r="L109" s="1" t="b">
        <f t="shared" si="5"/>
        <v>1</v>
      </c>
      <c r="M109" t="e" cm="1">
        <f t="array" ref="M109">VLOOKUP(E109,_xlfn.NUMBERVALUE(Tableau26[[FINESS PMSI ]]),1,FALSE)</f>
        <v>#N/A</v>
      </c>
      <c r="N109" t="b">
        <f t="shared" si="6"/>
        <v>1</v>
      </c>
      <c r="O109" s="1" t="str">
        <f t="shared" si="7"/>
        <v>NON</v>
      </c>
    </row>
  </sheetData>
  <autoFilter ref="A3:O109" xr:uid="{D66331BE-BC9C-4F85-8819-F2BCCE72810A}">
    <sortState xmlns:xlrd2="http://schemas.microsoft.com/office/spreadsheetml/2017/richdata2" ref="A4:O109">
      <sortCondition ref="F3:F109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3765-6421-4779-AEC5-E9AD241B5EE3}">
  <sheetPr>
    <tabColor rgb="FFFFC000"/>
  </sheetPr>
  <dimension ref="A1:G113"/>
  <sheetViews>
    <sheetView topLeftCell="A43" zoomScale="84" zoomScaleNormal="115" workbookViewId="0">
      <selection activeCell="C32" sqref="C32"/>
    </sheetView>
  </sheetViews>
  <sheetFormatPr baseColWidth="10" defaultColWidth="11.42578125" defaultRowHeight="15"/>
  <cols>
    <col min="1" max="1" width="26.7109375" customWidth="1"/>
    <col min="2" max="2" width="45.140625" customWidth="1"/>
    <col min="3" max="3" width="54.28515625" customWidth="1"/>
    <col min="4" max="4" width="25.85546875" customWidth="1"/>
    <col min="5" max="5" width="24" style="1" customWidth="1"/>
  </cols>
  <sheetData>
    <row r="1" spans="1:7" ht="15.75" thickBot="1"/>
    <row r="2" spans="1:7" ht="30" customHeight="1">
      <c r="A2" s="166" t="s">
        <v>6552</v>
      </c>
      <c r="B2" s="167"/>
      <c r="C2" s="167"/>
      <c r="D2" s="167"/>
      <c r="E2" s="167"/>
      <c r="F2" s="167"/>
      <c r="G2" s="168"/>
    </row>
    <row r="3" spans="1:7" ht="30" customHeight="1">
      <c r="A3" s="169"/>
      <c r="B3" s="170"/>
      <c r="C3" s="170"/>
      <c r="D3" s="170"/>
      <c r="E3" s="170"/>
      <c r="F3" s="170"/>
      <c r="G3" s="171"/>
    </row>
    <row r="4" spans="1:7" ht="30" customHeight="1">
      <c r="A4" s="169"/>
      <c r="B4" s="170"/>
      <c r="C4" s="170"/>
      <c r="D4" s="170"/>
      <c r="E4" s="170"/>
      <c r="F4" s="170"/>
      <c r="G4" s="171"/>
    </row>
    <row r="5" spans="1:7" ht="30" customHeight="1">
      <c r="A5" s="169"/>
      <c r="B5" s="170"/>
      <c r="C5" s="170"/>
      <c r="D5" s="170"/>
      <c r="E5" s="170"/>
      <c r="F5" s="170"/>
      <c r="G5" s="171"/>
    </row>
    <row r="6" spans="1:7" ht="30" customHeight="1" thickBot="1">
      <c r="A6" s="172"/>
      <c r="B6" s="173"/>
      <c r="C6" s="173"/>
      <c r="D6" s="173"/>
      <c r="E6" s="173"/>
      <c r="F6" s="173"/>
      <c r="G6" s="174"/>
    </row>
    <row r="7" spans="1:7">
      <c r="A7" s="1"/>
      <c r="B7" s="1"/>
      <c r="C7" s="1"/>
      <c r="D7" s="1"/>
    </row>
    <row r="8" spans="1:7" ht="15.75" customHeight="1">
      <c r="A8" s="1"/>
      <c r="B8" s="1"/>
      <c r="C8" s="1"/>
      <c r="D8" s="1"/>
    </row>
    <row r="9" spans="1:7" ht="45" customHeight="1">
      <c r="A9" s="152" t="s">
        <v>29</v>
      </c>
      <c r="B9" s="152" t="s">
        <v>27</v>
      </c>
      <c r="C9" s="152" t="s">
        <v>7168</v>
      </c>
      <c r="D9" s="152" t="s">
        <v>6572</v>
      </c>
      <c r="E9" s="150" t="s">
        <v>7171</v>
      </c>
    </row>
    <row r="10" spans="1:7">
      <c r="A10" s="3">
        <v>380793802</v>
      </c>
      <c r="B10" s="3" t="s">
        <v>57</v>
      </c>
      <c r="C10" s="1" t="s">
        <v>59</v>
      </c>
      <c r="D10" s="1">
        <v>37289</v>
      </c>
      <c r="E10" s="1" t="s">
        <v>8376</v>
      </c>
    </row>
    <row r="11" spans="1:7">
      <c r="A11" s="3">
        <v>420001752</v>
      </c>
      <c r="B11" s="3" t="s">
        <v>68</v>
      </c>
      <c r="C11" s="1" t="s">
        <v>59</v>
      </c>
      <c r="D11" s="1">
        <v>12449</v>
      </c>
      <c r="E11" s="1" t="s">
        <v>8376</v>
      </c>
    </row>
    <row r="12" spans="1:7">
      <c r="A12" s="3">
        <v>690796552</v>
      </c>
      <c r="B12" s="3" t="s">
        <v>71</v>
      </c>
      <c r="C12" s="1" t="s">
        <v>59</v>
      </c>
      <c r="D12" s="1">
        <v>9136</v>
      </c>
      <c r="E12" s="1" t="s">
        <v>8376</v>
      </c>
    </row>
    <row r="13" spans="1:7">
      <c r="A13" s="3">
        <v>970103024</v>
      </c>
      <c r="B13" s="3" t="s">
        <v>8373</v>
      </c>
      <c r="C13" s="1" t="s">
        <v>6710</v>
      </c>
      <c r="D13" s="1" t="s">
        <v>8374</v>
      </c>
      <c r="E13" s="1" t="s">
        <v>8375</v>
      </c>
    </row>
    <row r="14" spans="1:7">
      <c r="A14" s="3">
        <v>60790540</v>
      </c>
      <c r="B14" s="3" t="s">
        <v>158</v>
      </c>
      <c r="C14" s="1" t="s">
        <v>151</v>
      </c>
      <c r="D14" s="1">
        <v>4747.5</v>
      </c>
      <c r="E14" s="1" t="s">
        <v>8376</v>
      </c>
    </row>
    <row r="15" spans="1:7">
      <c r="A15" s="3">
        <v>870000700</v>
      </c>
      <c r="B15" s="3" t="s">
        <v>212</v>
      </c>
      <c r="C15" s="1" t="s">
        <v>93</v>
      </c>
      <c r="D15" s="1">
        <v>7180.5</v>
      </c>
      <c r="E15" s="1" t="s">
        <v>8376</v>
      </c>
    </row>
    <row r="16" spans="1:7">
      <c r="A16" s="3">
        <v>940026677</v>
      </c>
      <c r="B16" s="3" t="s">
        <v>510</v>
      </c>
      <c r="C16" s="1" t="s">
        <v>109</v>
      </c>
      <c r="D16" s="1">
        <v>28006.5</v>
      </c>
      <c r="E16" s="1" t="s">
        <v>8375</v>
      </c>
    </row>
    <row r="17" spans="1:5">
      <c r="A17" s="3">
        <v>830003695</v>
      </c>
      <c r="B17" s="3" t="s">
        <v>535</v>
      </c>
      <c r="C17" s="1" t="s">
        <v>151</v>
      </c>
      <c r="D17" s="1">
        <v>5074.5</v>
      </c>
      <c r="E17" s="1" t="s">
        <v>8375</v>
      </c>
    </row>
    <row r="18" spans="1:5">
      <c r="A18" s="3">
        <v>60790797</v>
      </c>
      <c r="B18" s="3" t="s">
        <v>545</v>
      </c>
      <c r="C18" s="1" t="s">
        <v>151</v>
      </c>
      <c r="D18" s="1">
        <v>89261.5</v>
      </c>
      <c r="E18" s="1" t="s">
        <v>8375</v>
      </c>
    </row>
    <row r="19" spans="1:5">
      <c r="A19" s="3">
        <v>440002590</v>
      </c>
      <c r="B19" s="3" t="s">
        <v>563</v>
      </c>
      <c r="C19" s="1" t="s">
        <v>223</v>
      </c>
      <c r="D19" s="1">
        <v>69013</v>
      </c>
      <c r="E19" s="1" t="s">
        <v>8376</v>
      </c>
    </row>
    <row r="20" spans="1:5">
      <c r="A20" s="3">
        <v>840002844</v>
      </c>
      <c r="B20" s="3" t="s">
        <v>792</v>
      </c>
      <c r="C20" s="1" t="s">
        <v>151</v>
      </c>
      <c r="D20" s="1">
        <v>35490.5</v>
      </c>
      <c r="E20" s="1" t="s">
        <v>8376</v>
      </c>
    </row>
    <row r="21" spans="1:5">
      <c r="A21" s="3">
        <v>630000990</v>
      </c>
      <c r="B21" s="3" t="s">
        <v>800</v>
      </c>
      <c r="C21" s="1" t="s">
        <v>59</v>
      </c>
      <c r="D21" s="1">
        <v>15282</v>
      </c>
      <c r="E21" s="1" t="s">
        <v>8376</v>
      </c>
    </row>
    <row r="22" spans="1:5">
      <c r="A22" s="3">
        <v>670000652</v>
      </c>
      <c r="B22" s="3" t="s">
        <v>803</v>
      </c>
      <c r="C22" s="1" t="s">
        <v>137</v>
      </c>
      <c r="D22" s="1">
        <v>30293.5</v>
      </c>
      <c r="E22" s="1" t="s">
        <v>8376</v>
      </c>
    </row>
    <row r="23" spans="1:5">
      <c r="A23" s="3">
        <v>970463592</v>
      </c>
      <c r="B23" s="3" t="s">
        <v>807</v>
      </c>
      <c r="C23" s="1" t="s">
        <v>89</v>
      </c>
      <c r="D23" s="1">
        <v>20068</v>
      </c>
      <c r="E23" s="1" t="s">
        <v>8376</v>
      </c>
    </row>
    <row r="24" spans="1:5">
      <c r="A24" s="3">
        <v>830002119</v>
      </c>
      <c r="B24" s="3" t="s">
        <v>811</v>
      </c>
      <c r="C24" s="1" t="s">
        <v>151</v>
      </c>
      <c r="D24" s="1">
        <v>26200.5</v>
      </c>
      <c r="E24" s="1" t="s">
        <v>8376</v>
      </c>
    </row>
    <row r="25" spans="1:5">
      <c r="A25" s="3">
        <v>690002225</v>
      </c>
      <c r="B25" s="3" t="s">
        <v>876</v>
      </c>
      <c r="C25" s="1" t="s">
        <v>59</v>
      </c>
      <c r="D25" s="1">
        <v>10651.5</v>
      </c>
      <c r="E25" s="1" t="s">
        <v>8376</v>
      </c>
    </row>
    <row r="26" spans="1:5">
      <c r="A26" s="3">
        <v>830012639</v>
      </c>
      <c r="B26" s="3" t="s">
        <v>909</v>
      </c>
      <c r="C26" s="1" t="s">
        <v>151</v>
      </c>
      <c r="D26" s="1">
        <v>9947</v>
      </c>
      <c r="E26" s="1" t="s">
        <v>8376</v>
      </c>
    </row>
    <row r="27" spans="1:5">
      <c r="A27" s="3">
        <v>450001466</v>
      </c>
      <c r="B27" s="3" t="s">
        <v>939</v>
      </c>
      <c r="C27" s="1" t="s">
        <v>100</v>
      </c>
      <c r="D27" s="1">
        <v>8421</v>
      </c>
      <c r="E27" s="1" t="s">
        <v>8375</v>
      </c>
    </row>
    <row r="28" spans="1:5">
      <c r="A28" s="3">
        <v>130029218</v>
      </c>
      <c r="B28" s="3" t="s">
        <v>940</v>
      </c>
      <c r="C28" s="1" t="s">
        <v>151</v>
      </c>
      <c r="D28" s="1">
        <v>13435</v>
      </c>
      <c r="E28" s="1" t="s">
        <v>8376</v>
      </c>
    </row>
    <row r="29" spans="1:5">
      <c r="A29" s="3">
        <v>130007156</v>
      </c>
      <c r="B29" s="3" t="s">
        <v>3501</v>
      </c>
      <c r="C29" s="1" t="s">
        <v>151</v>
      </c>
      <c r="D29" s="1">
        <v>11575.5</v>
      </c>
      <c r="E29" s="1" t="s">
        <v>8376</v>
      </c>
    </row>
    <row r="30" spans="1:5">
      <c r="A30" s="3">
        <v>690049853</v>
      </c>
      <c r="B30" s="3" t="s">
        <v>3579</v>
      </c>
      <c r="C30" s="1" t="s">
        <v>59</v>
      </c>
      <c r="D30" s="1">
        <v>11230</v>
      </c>
      <c r="E30" s="1" t="s">
        <v>8376</v>
      </c>
    </row>
    <row r="31" spans="1:5">
      <c r="A31" s="3">
        <v>830003521</v>
      </c>
      <c r="B31" s="3" t="s">
        <v>3581</v>
      </c>
      <c r="C31" s="1" t="s">
        <v>151</v>
      </c>
      <c r="D31" s="1">
        <v>11489</v>
      </c>
      <c r="E31" s="1" t="s">
        <v>8376</v>
      </c>
    </row>
    <row r="32" spans="1:5">
      <c r="A32" s="3">
        <v>770016137</v>
      </c>
      <c r="B32" s="3" t="s">
        <v>3583</v>
      </c>
      <c r="C32" s="1" t="s">
        <v>109</v>
      </c>
      <c r="D32" s="1">
        <v>7299</v>
      </c>
      <c r="E32" s="1" t="s">
        <v>8376</v>
      </c>
    </row>
    <row r="33" spans="1:5">
      <c r="A33" s="3">
        <v>690049879</v>
      </c>
      <c r="B33" s="3" t="s">
        <v>3585</v>
      </c>
      <c r="C33" s="1" t="s">
        <v>59</v>
      </c>
      <c r="D33" s="1">
        <v>13673.5</v>
      </c>
      <c r="E33" s="1" t="s">
        <v>8376</v>
      </c>
    </row>
    <row r="34" spans="1:5">
      <c r="A34" s="3">
        <v>690049895</v>
      </c>
      <c r="B34" s="3" t="s">
        <v>3587</v>
      </c>
      <c r="C34" s="1" t="s">
        <v>151</v>
      </c>
      <c r="D34" s="1">
        <v>34962</v>
      </c>
      <c r="E34" s="1" t="s">
        <v>8375</v>
      </c>
    </row>
    <row r="35" spans="1:5">
      <c r="A35" s="3">
        <v>690049846</v>
      </c>
      <c r="B35" s="3" t="s">
        <v>3590</v>
      </c>
      <c r="C35" s="1" t="s">
        <v>59</v>
      </c>
      <c r="D35" s="1">
        <v>17726.5</v>
      </c>
      <c r="E35" s="1" t="s">
        <v>8376</v>
      </c>
    </row>
    <row r="36" spans="1:5">
      <c r="A36" s="3">
        <v>970209169</v>
      </c>
      <c r="B36" s="3" t="s">
        <v>3594</v>
      </c>
      <c r="C36" s="1" t="s">
        <v>1399</v>
      </c>
      <c r="D36" s="1">
        <v>7065</v>
      </c>
      <c r="E36" s="1" t="s">
        <v>8375</v>
      </c>
    </row>
    <row r="37" spans="1:5">
      <c r="A37" s="3">
        <v>970403978</v>
      </c>
      <c r="B37" s="3" t="s">
        <v>3913</v>
      </c>
      <c r="C37" s="1" t="s">
        <v>89</v>
      </c>
      <c r="D37" s="1">
        <v>8663.5</v>
      </c>
      <c r="E37" s="1" t="s">
        <v>8376</v>
      </c>
    </row>
    <row r="38" spans="1:5">
      <c r="A38" s="3">
        <v>350000626</v>
      </c>
      <c r="B38" s="3" t="s">
        <v>3967</v>
      </c>
      <c r="C38" s="1" t="s">
        <v>193</v>
      </c>
      <c r="D38" s="1">
        <v>88493</v>
      </c>
      <c r="E38" s="1" t="s">
        <v>8376</v>
      </c>
    </row>
    <row r="39" spans="1:5">
      <c r="A39" s="3">
        <v>340000264</v>
      </c>
      <c r="B39" s="3" t="s">
        <v>4038</v>
      </c>
      <c r="C39" s="1" t="s">
        <v>33</v>
      </c>
      <c r="D39" s="1">
        <v>7642.5</v>
      </c>
      <c r="E39" s="1" t="s">
        <v>8376</v>
      </c>
    </row>
    <row r="40" spans="1:5">
      <c r="A40" s="3">
        <v>130050545</v>
      </c>
      <c r="B40" s="3" t="s">
        <v>4861</v>
      </c>
      <c r="C40" s="1" t="s">
        <v>151</v>
      </c>
      <c r="D40" s="1">
        <v>3703.5</v>
      </c>
      <c r="E40" s="1" t="s">
        <v>8375</v>
      </c>
    </row>
    <row r="41" spans="1:5">
      <c r="A41" s="3">
        <v>620002352</v>
      </c>
      <c r="B41" s="3" t="s">
        <v>4862</v>
      </c>
      <c r="C41" s="1" t="s">
        <v>228</v>
      </c>
      <c r="D41" s="1">
        <v>7551.5</v>
      </c>
      <c r="E41" s="1" t="s">
        <v>8376</v>
      </c>
    </row>
    <row r="42" spans="1:5">
      <c r="A42" s="3">
        <v>310002712</v>
      </c>
      <c r="B42" s="3" t="s">
        <v>4864</v>
      </c>
      <c r="C42" s="1" t="s">
        <v>33</v>
      </c>
      <c r="D42" s="1">
        <v>14025</v>
      </c>
      <c r="E42" s="1" t="s">
        <v>8376</v>
      </c>
    </row>
    <row r="43" spans="1:5">
      <c r="A43" s="3">
        <v>690000278</v>
      </c>
      <c r="B43" s="3" t="s">
        <v>4866</v>
      </c>
      <c r="C43" s="1" t="s">
        <v>59</v>
      </c>
      <c r="D43" s="1">
        <v>23845</v>
      </c>
      <c r="E43" s="1" t="s">
        <v>8376</v>
      </c>
    </row>
    <row r="44" spans="1:5">
      <c r="A44" s="3">
        <v>330000258</v>
      </c>
      <c r="B44" s="3" t="s">
        <v>4869</v>
      </c>
      <c r="C44" s="1" t="s">
        <v>93</v>
      </c>
      <c r="D44" s="1">
        <v>12807</v>
      </c>
      <c r="E44" s="1" t="s">
        <v>8376</v>
      </c>
    </row>
    <row r="45" spans="1:5">
      <c r="A45" s="3">
        <v>340009489</v>
      </c>
      <c r="B45" s="3" t="s">
        <v>4871</v>
      </c>
      <c r="C45" s="1" t="s">
        <v>33</v>
      </c>
      <c r="D45" s="1">
        <v>8734.5</v>
      </c>
      <c r="E45" s="1" t="s">
        <v>8376</v>
      </c>
    </row>
    <row r="46" spans="1:5">
      <c r="A46" s="3">
        <v>330000274</v>
      </c>
      <c r="B46" s="3" t="s">
        <v>4968</v>
      </c>
      <c r="C46" s="1" t="s">
        <v>93</v>
      </c>
      <c r="D46" s="1">
        <v>162416.5</v>
      </c>
      <c r="E46" s="1" t="s">
        <v>8375</v>
      </c>
    </row>
    <row r="47" spans="1:5">
      <c r="A47" s="3">
        <v>910000587</v>
      </c>
      <c r="B47" s="3" t="s">
        <v>5145</v>
      </c>
      <c r="C47" s="1" t="s">
        <v>109</v>
      </c>
      <c r="D47" s="1">
        <v>37148</v>
      </c>
      <c r="E47" s="1" t="s">
        <v>8376</v>
      </c>
    </row>
    <row r="48" spans="1:5">
      <c r="A48" s="3">
        <v>330000134</v>
      </c>
      <c r="B48" s="3" t="s">
        <v>5328</v>
      </c>
      <c r="C48" s="1" t="s">
        <v>93</v>
      </c>
      <c r="D48" s="1">
        <v>83574.5</v>
      </c>
      <c r="E48" s="1" t="s">
        <v>8375</v>
      </c>
    </row>
    <row r="49" spans="1:5">
      <c r="A49" s="3">
        <v>240000596</v>
      </c>
      <c r="B49" s="3" t="s">
        <v>5339</v>
      </c>
      <c r="C49" s="1" t="s">
        <v>93</v>
      </c>
      <c r="D49" s="1">
        <v>55808.5</v>
      </c>
      <c r="E49" s="1" t="s">
        <v>8375</v>
      </c>
    </row>
    <row r="50" spans="1:5">
      <c r="A50" s="3">
        <v>210012290</v>
      </c>
      <c r="B50" s="3" t="s">
        <v>5381</v>
      </c>
      <c r="C50" s="1" t="s">
        <v>10</v>
      </c>
      <c r="D50" s="1">
        <v>2887</v>
      </c>
      <c r="E50" s="1" t="s">
        <v>8376</v>
      </c>
    </row>
    <row r="51" spans="1:5">
      <c r="A51" s="3">
        <v>970100343</v>
      </c>
      <c r="B51" s="3" t="s">
        <v>5387</v>
      </c>
      <c r="C51" s="1" t="s">
        <v>844</v>
      </c>
      <c r="D51" s="1">
        <v>28482</v>
      </c>
      <c r="E51" s="1" t="s">
        <v>8376</v>
      </c>
    </row>
    <row r="52" spans="1:5">
      <c r="A52" s="3">
        <v>920033537</v>
      </c>
      <c r="B52" s="3" t="s">
        <v>5491</v>
      </c>
      <c r="C52" s="1" t="s">
        <v>109</v>
      </c>
      <c r="D52" s="1">
        <v>7168.5</v>
      </c>
      <c r="E52" s="1" t="s">
        <v>8376</v>
      </c>
    </row>
    <row r="53" spans="1:5">
      <c r="A53" s="3">
        <v>920033503</v>
      </c>
      <c r="B53" s="3" t="s">
        <v>5513</v>
      </c>
      <c r="C53" s="1" t="s">
        <v>109</v>
      </c>
      <c r="D53" s="1">
        <v>9066</v>
      </c>
      <c r="E53" s="1" t="s">
        <v>8376</v>
      </c>
    </row>
    <row r="54" spans="1:5">
      <c r="A54" s="3">
        <v>920033610</v>
      </c>
      <c r="B54" s="3" t="s">
        <v>5517</v>
      </c>
      <c r="C54" s="1" t="s">
        <v>109</v>
      </c>
      <c r="D54" s="1">
        <v>11393</v>
      </c>
      <c r="E54" s="1" t="s">
        <v>8376</v>
      </c>
    </row>
    <row r="55" spans="1:5">
      <c r="A55" s="3">
        <v>640000113</v>
      </c>
      <c r="B55" s="3" t="s">
        <v>5753</v>
      </c>
      <c r="C55" s="1" t="s">
        <v>93</v>
      </c>
      <c r="D55" s="1">
        <v>28587</v>
      </c>
      <c r="E55" s="1" t="s">
        <v>8375</v>
      </c>
    </row>
    <row r="56" spans="1:5">
      <c r="A56" s="3">
        <v>920033412</v>
      </c>
      <c r="B56" s="3" t="s">
        <v>5906</v>
      </c>
      <c r="C56" s="1" t="s">
        <v>109</v>
      </c>
      <c r="D56" s="1">
        <v>12623.5</v>
      </c>
      <c r="E56" s="1" t="s">
        <v>8375</v>
      </c>
    </row>
    <row r="57" spans="1:5">
      <c r="A57" s="3">
        <v>920033636</v>
      </c>
      <c r="B57" s="3" t="s">
        <v>5914</v>
      </c>
      <c r="C57" s="1" t="s">
        <v>109</v>
      </c>
      <c r="D57" s="1">
        <v>6895.5</v>
      </c>
      <c r="E57" s="1" t="s">
        <v>8375</v>
      </c>
    </row>
    <row r="58" spans="1:5">
      <c r="A58" s="3">
        <v>940023823</v>
      </c>
      <c r="B58" s="3" t="s">
        <v>5924</v>
      </c>
      <c r="C58" s="1" t="s">
        <v>109</v>
      </c>
      <c r="D58" s="1">
        <v>13737.5</v>
      </c>
      <c r="E58" s="1" t="s">
        <v>8375</v>
      </c>
    </row>
    <row r="59" spans="1:5">
      <c r="A59" s="3">
        <v>940023831</v>
      </c>
      <c r="B59" s="3" t="s">
        <v>5926</v>
      </c>
      <c r="C59" s="1" t="s">
        <v>109</v>
      </c>
      <c r="D59" s="1">
        <v>17207.5</v>
      </c>
      <c r="E59" s="1" t="s">
        <v>8376</v>
      </c>
    </row>
    <row r="60" spans="1:5">
      <c r="A60" s="3">
        <v>940023849</v>
      </c>
      <c r="B60" s="3" t="s">
        <v>5928</v>
      </c>
      <c r="C60" s="1" t="s">
        <v>109</v>
      </c>
      <c r="D60" s="1">
        <v>10695</v>
      </c>
      <c r="E60" s="1" t="s">
        <v>8376</v>
      </c>
    </row>
    <row r="61" spans="1:5">
      <c r="A61" s="3">
        <v>330000308</v>
      </c>
      <c r="B61" s="3" t="s">
        <v>5964</v>
      </c>
      <c r="C61" s="1" t="s">
        <v>93</v>
      </c>
      <c r="D61" s="1">
        <v>78043.5</v>
      </c>
      <c r="E61" s="1" t="s">
        <v>8376</v>
      </c>
    </row>
    <row r="62" spans="1:5">
      <c r="A62" s="3">
        <v>590053955</v>
      </c>
      <c r="B62" s="3" t="s">
        <v>5971</v>
      </c>
      <c r="C62" s="1" t="s">
        <v>228</v>
      </c>
      <c r="D62" s="1">
        <v>253985</v>
      </c>
      <c r="E62" s="1" t="s">
        <v>8375</v>
      </c>
    </row>
    <row r="63" spans="1:5">
      <c r="A63" s="3">
        <v>970407250</v>
      </c>
      <c r="B63" s="3" t="s">
        <v>6060</v>
      </c>
      <c r="C63" s="1" t="s">
        <v>89</v>
      </c>
      <c r="D63" s="1">
        <v>8698</v>
      </c>
      <c r="E63" s="1" t="s">
        <v>8376</v>
      </c>
    </row>
    <row r="64" spans="1:5">
      <c r="A64" s="3">
        <v>640017612</v>
      </c>
      <c r="B64" s="3" t="s">
        <v>6075</v>
      </c>
      <c r="C64" s="1" t="s">
        <v>93</v>
      </c>
      <c r="D64" s="1">
        <v>14681</v>
      </c>
      <c r="E64" s="1" t="s">
        <v>8376</v>
      </c>
    </row>
    <row r="65" spans="1:5">
      <c r="A65" s="3">
        <v>940000060</v>
      </c>
      <c r="B65" s="3" t="s">
        <v>6077</v>
      </c>
      <c r="C65" s="1" t="s">
        <v>109</v>
      </c>
      <c r="D65" s="1">
        <v>18835</v>
      </c>
      <c r="E65" s="1" t="s">
        <v>8376</v>
      </c>
    </row>
    <row r="66" spans="1:5">
      <c r="A66" s="3">
        <v>770000271</v>
      </c>
      <c r="B66" s="3" t="s">
        <v>6081</v>
      </c>
      <c r="C66" s="1" t="s">
        <v>109</v>
      </c>
      <c r="D66" s="1">
        <v>18666</v>
      </c>
      <c r="E66" s="1" t="s">
        <v>8376</v>
      </c>
    </row>
    <row r="67" spans="1:5">
      <c r="A67" s="3">
        <v>590001467</v>
      </c>
      <c r="B67" s="3" t="s">
        <v>6083</v>
      </c>
      <c r="C67" s="1" t="s">
        <v>228</v>
      </c>
      <c r="D67" s="1">
        <v>11236</v>
      </c>
      <c r="E67" s="1" t="s">
        <v>8376</v>
      </c>
    </row>
    <row r="68" spans="1:5">
      <c r="A68" s="3">
        <v>920033578</v>
      </c>
      <c r="B68" s="3" t="s">
        <v>6118</v>
      </c>
      <c r="C68" s="1" t="s">
        <v>109</v>
      </c>
      <c r="D68" s="1">
        <v>5664.5</v>
      </c>
      <c r="E68" s="1" t="s">
        <v>8375</v>
      </c>
    </row>
    <row r="69" spans="1:5">
      <c r="A69" s="3">
        <v>920035979</v>
      </c>
      <c r="B69" s="3" t="s">
        <v>6120</v>
      </c>
      <c r="C69" s="1" t="s">
        <v>109</v>
      </c>
      <c r="D69" s="1">
        <v>8312</v>
      </c>
      <c r="E69" s="1" t="s">
        <v>8376</v>
      </c>
    </row>
    <row r="70" spans="1:5">
      <c r="A70" s="3">
        <v>970405403</v>
      </c>
      <c r="B70" s="3" t="s">
        <v>6123</v>
      </c>
      <c r="C70" s="1" t="s">
        <v>89</v>
      </c>
      <c r="D70" s="1">
        <v>32534.5</v>
      </c>
      <c r="E70" s="1" t="s">
        <v>8376</v>
      </c>
    </row>
    <row r="71" spans="1:5">
      <c r="A71" s="3">
        <v>930014378</v>
      </c>
      <c r="B71" s="3" t="s">
        <v>6144</v>
      </c>
      <c r="C71" s="1" t="s">
        <v>109</v>
      </c>
      <c r="D71" s="1">
        <v>5430.5</v>
      </c>
      <c r="E71" s="1" t="s">
        <v>8376</v>
      </c>
    </row>
    <row r="72" spans="1:5">
      <c r="A72" s="3">
        <v>970203766</v>
      </c>
      <c r="B72" s="3" t="s">
        <v>6191</v>
      </c>
      <c r="C72" s="1" t="s">
        <v>1399</v>
      </c>
      <c r="D72" s="1">
        <v>11373</v>
      </c>
      <c r="E72" s="1" t="s">
        <v>8375</v>
      </c>
    </row>
    <row r="73" spans="1:5">
      <c r="E73"/>
    </row>
    <row r="74" spans="1:5">
      <c r="E74"/>
    </row>
    <row r="75" spans="1:5">
      <c r="E75"/>
    </row>
    <row r="76" spans="1:5">
      <c r="E76"/>
    </row>
    <row r="77" spans="1:5">
      <c r="E77"/>
    </row>
    <row r="78" spans="1:5">
      <c r="E78"/>
    </row>
    <row r="79" spans="1:5">
      <c r="E79"/>
    </row>
    <row r="80" spans="1:5">
      <c r="E80"/>
    </row>
    <row r="81" spans="5:5">
      <c r="E81"/>
    </row>
    <row r="82" spans="5:5">
      <c r="E82"/>
    </row>
    <row r="83" spans="5:5">
      <c r="E83"/>
    </row>
    <row r="84" spans="5:5">
      <c r="E84"/>
    </row>
    <row r="85" spans="5:5">
      <c r="E85"/>
    </row>
    <row r="86" spans="5:5">
      <c r="E86"/>
    </row>
    <row r="87" spans="5:5">
      <c r="E87"/>
    </row>
    <row r="88" spans="5:5">
      <c r="E88"/>
    </row>
    <row r="89" spans="5:5">
      <c r="E89"/>
    </row>
    <row r="90" spans="5:5">
      <c r="E90"/>
    </row>
    <row r="91" spans="5:5">
      <c r="E91"/>
    </row>
    <row r="92" spans="5:5">
      <c r="E92"/>
    </row>
    <row r="93" spans="5:5">
      <c r="E93"/>
    </row>
    <row r="94" spans="5:5">
      <c r="E94"/>
    </row>
    <row r="95" spans="5:5">
      <c r="E95"/>
    </row>
    <row r="96" spans="5:5">
      <c r="E96"/>
    </row>
    <row r="97" spans="5:5">
      <c r="E97"/>
    </row>
    <row r="98" spans="5:5">
      <c r="E98"/>
    </row>
    <row r="99" spans="5:5">
      <c r="E99"/>
    </row>
    <row r="100" spans="5:5">
      <c r="E100"/>
    </row>
    <row r="101" spans="5:5">
      <c r="E101"/>
    </row>
    <row r="102" spans="5:5">
      <c r="E102"/>
    </row>
    <row r="103" spans="5:5">
      <c r="E103"/>
    </row>
    <row r="104" spans="5:5">
      <c r="E104"/>
    </row>
    <row r="105" spans="5:5">
      <c r="E105"/>
    </row>
    <row r="106" spans="5:5">
      <c r="E106"/>
    </row>
    <row r="107" spans="5:5">
      <c r="E107"/>
    </row>
    <row r="108" spans="5:5">
      <c r="E108"/>
    </row>
    <row r="109" spans="5:5">
      <c r="E109"/>
    </row>
    <row r="110" spans="5:5">
      <c r="E110"/>
    </row>
    <row r="111" spans="5:5">
      <c r="E111"/>
    </row>
    <row r="112" spans="5:5">
      <c r="E112"/>
    </row>
    <row r="113" spans="5:5">
      <c r="E113"/>
    </row>
  </sheetData>
  <autoFilter ref="A9:E72" xr:uid="{79E23765-6421-4779-AEC5-E9AD241B5EE3}">
    <sortState xmlns:xlrd2="http://schemas.microsoft.com/office/spreadsheetml/2017/richdata2" ref="A10:E72">
      <sortCondition ref="B9:B113"/>
    </sortState>
  </autoFilter>
  <mergeCells count="1">
    <mergeCell ref="A2:G6"/>
  </mergeCells>
  <conditionalFormatting sqref="A10:A72">
    <cfRule type="duplicateValues" dxfId="2" priority="13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3D694-D715-4749-B2F3-BC0A4C7B0D9E}">
  <dimension ref="A1:BB97"/>
  <sheetViews>
    <sheetView zoomScale="80" zoomScaleNormal="80" workbookViewId="0">
      <selection activeCell="E170" sqref="E170"/>
    </sheetView>
  </sheetViews>
  <sheetFormatPr baseColWidth="10" defaultColWidth="11.42578125" defaultRowHeight="15"/>
  <cols>
    <col min="1" max="1" width="23" bestFit="1" customWidth="1"/>
    <col min="2" max="2" width="50.42578125" bestFit="1" customWidth="1"/>
    <col min="3" max="3" width="38" bestFit="1" customWidth="1"/>
    <col min="4" max="4" width="20.42578125" customWidth="1"/>
    <col min="5" max="5" width="38" bestFit="1" customWidth="1"/>
    <col min="6" max="6" width="27" bestFit="1" customWidth="1"/>
    <col min="7" max="7" width="50.42578125" bestFit="1" customWidth="1"/>
    <col min="8" max="8" width="28.85546875" bestFit="1" customWidth="1"/>
    <col min="9" max="9" width="23" bestFit="1" customWidth="1"/>
    <col min="10" max="10" width="38.140625" bestFit="1" customWidth="1"/>
    <col min="11" max="11" width="16.140625" customWidth="1"/>
    <col min="12" max="12" width="31.28515625" bestFit="1" customWidth="1"/>
    <col min="13" max="13" width="22.28515625" bestFit="1" customWidth="1"/>
    <col min="14" max="14" width="17.7109375" bestFit="1" customWidth="1"/>
    <col min="15" max="15" width="20.42578125" bestFit="1" customWidth="1"/>
    <col min="16" max="16" width="31.28515625" bestFit="1" customWidth="1"/>
    <col min="17" max="17" width="20.5703125" bestFit="1" customWidth="1"/>
    <col min="18" max="18" width="19.7109375" bestFit="1" customWidth="1"/>
    <col min="19" max="19" width="39" bestFit="1" customWidth="1"/>
    <col min="20" max="20" width="45.85546875" bestFit="1" customWidth="1"/>
    <col min="21" max="21" width="54.7109375" bestFit="1" customWidth="1"/>
    <col min="22" max="22" width="42.140625" bestFit="1" customWidth="1"/>
    <col min="23" max="23" width="34" bestFit="1" customWidth="1"/>
    <col min="24" max="24" width="36.140625" bestFit="1" customWidth="1"/>
    <col min="25" max="25" width="9.42578125" bestFit="1" customWidth="1"/>
    <col min="26" max="26" width="26.28515625" style="13" bestFit="1" customWidth="1"/>
    <col min="27" max="27" width="47.5703125" bestFit="1" customWidth="1"/>
    <col min="28" max="28" width="47.85546875" bestFit="1" customWidth="1"/>
    <col min="29" max="29" width="37.28515625" bestFit="1" customWidth="1"/>
    <col min="30" max="30" width="28.42578125" style="105" customWidth="1"/>
    <col min="31" max="31" width="31.28515625" style="105" bestFit="1" customWidth="1"/>
    <col min="32" max="32" width="22.28515625" style="105" bestFit="1" customWidth="1"/>
    <col min="33" max="33" width="17.7109375" style="105" bestFit="1" customWidth="1"/>
    <col min="34" max="34" width="51.5703125" style="105" bestFit="1" customWidth="1"/>
    <col min="35" max="35" width="50.42578125" style="105" bestFit="1" customWidth="1"/>
    <col min="36" max="36" width="20.5703125" style="105" bestFit="1" customWidth="1"/>
    <col min="37" max="37" width="19.7109375" style="105" bestFit="1" customWidth="1"/>
    <col min="38" max="38" width="39" style="105" bestFit="1" customWidth="1"/>
    <col min="39" max="39" width="45.85546875" style="105" bestFit="1" customWidth="1"/>
    <col min="40" max="40" width="54.7109375" style="105" bestFit="1" customWidth="1"/>
    <col min="41" max="41" width="42.140625" style="105" bestFit="1" customWidth="1"/>
    <col min="42" max="42" width="34" style="105" bestFit="1" customWidth="1"/>
    <col min="43" max="43" width="36.140625" style="105" bestFit="1" customWidth="1"/>
    <col min="44" max="44" width="13.28515625" style="105" bestFit="1" customWidth="1"/>
    <col min="45" max="45" width="26.28515625" style="105" bestFit="1" customWidth="1"/>
    <col min="46" max="46" width="47.5703125" style="105" bestFit="1" customWidth="1"/>
    <col min="47" max="47" width="47.85546875" style="105" bestFit="1" customWidth="1"/>
    <col min="48" max="48" width="37.28515625" style="105" customWidth="1"/>
    <col min="50" max="50" width="50.42578125" bestFit="1" customWidth="1"/>
    <col min="51" max="51" width="38" bestFit="1" customWidth="1"/>
    <col min="52" max="52" width="27" style="13" bestFit="1" customWidth="1"/>
    <col min="53" max="53" width="50.28515625" style="13" bestFit="1" customWidth="1"/>
    <col min="54" max="54" width="37.5703125" bestFit="1" customWidth="1"/>
  </cols>
  <sheetData>
    <row r="1" spans="1:54">
      <c r="A1" s="81" t="s">
        <v>18</v>
      </c>
      <c r="B1" s="82" t="s">
        <v>19</v>
      </c>
      <c r="C1" s="83" t="s">
        <v>6541</v>
      </c>
      <c r="E1" s="81" t="s">
        <v>6541</v>
      </c>
      <c r="F1" s="82" t="s">
        <v>6542</v>
      </c>
      <c r="G1" s="82" t="s">
        <v>6576</v>
      </c>
      <c r="H1" s="82" t="s">
        <v>6577</v>
      </c>
      <c r="I1" s="82" t="s">
        <v>18</v>
      </c>
      <c r="J1" s="83" t="s">
        <v>6578</v>
      </c>
      <c r="K1" s="2"/>
      <c r="L1" s="25" t="s">
        <v>6579</v>
      </c>
      <c r="Z1" s="85">
        <f>SUM(Z3:Z900)</f>
        <v>0</v>
      </c>
      <c r="AC1" s="84" t="str">
        <f>IF(COUNTIF(AC3:AC900, "Oui") &gt;= 1, "Oui", "Non")</f>
        <v>Non</v>
      </c>
      <c r="AE1" s="25" t="s">
        <v>6579</v>
      </c>
      <c r="AF1"/>
      <c r="AG1"/>
      <c r="AH1"/>
      <c r="AI1"/>
      <c r="AJ1"/>
      <c r="AK1"/>
      <c r="AL1"/>
      <c r="AM1"/>
      <c r="AN1"/>
      <c r="AO1"/>
      <c r="AP1"/>
      <c r="AQ1"/>
      <c r="AR1"/>
      <c r="AS1" s="85">
        <f>SUM(AS3:AS900)</f>
        <v>0</v>
      </c>
      <c r="AT1"/>
      <c r="AU1"/>
      <c r="AV1" s="84" t="str">
        <f>IF(COUNTIF(AV3:AV900, "Oui") &gt;= 1, "Oui", "Non")</f>
        <v>Non</v>
      </c>
    </row>
    <row r="2" spans="1:54">
      <c r="A2" s="69" cm="1">
        <f t="array" ref="A2:C23">_xlfn.UNIQUE(_xlfn._xlws.SORT((_xlfn.CHOOSECOLS(_xlfn._xlws.FILTER(bdd_V102[], (bdd_V102[Intitulé du GHT]= "")*(bdd_V102[Catégorie d’établissement] &lt;&gt; "PSPH/EBNL")*(bdd_V102[Catégorie d’établissement] &lt;&gt; "Prive")*(bdd_V102[Catégorie d’établissement] &lt;&gt; "CLCC")), 2, 5, 13))))</f>
        <v>20000295</v>
      </c>
      <c r="B2" t="str">
        <v>ETS PUB SANTE MENTALE DEP DE L'AISNE</v>
      </c>
      <c r="C2" t="str">
        <v>HAUTS-DE-FRANCE</v>
      </c>
      <c r="E2" s="23" t="str" cm="1">
        <f t="array" ref="E2:E10">_xlfn._xlws.SORT(_xlfn.UNIQUE(C2:C35))</f>
        <v>AUVERGNE-RHÔNE-ALPES</v>
      </c>
      <c r="F2" t="str">
        <f>'Vérif. prérequis - ES Hors GHT'!C11</f>
        <v>MAYOTTE</v>
      </c>
      <c r="G2" s="23" t="str" cm="1">
        <f t="array" ref="G2">_xlfn._xlws.SORT(_xlfn._xlws.FILTER(B2:B100,C2:C100=F2))</f>
        <v>CENTRE HOSPITALIER DE MAYOTTE</v>
      </c>
      <c r="H2" t="str">
        <f>'Vérif. prérequis - ES Hors GHT'!C12</f>
        <v>CENTRE HOSPITALIER DE MAYOTTE</v>
      </c>
      <c r="I2" s="23" cm="1">
        <f t="array" ref="I2">_xlfn._xlws.SORT(_xlfn._xlws.FILTER(A2:A100,C2:C100=F2))</f>
        <v>980500003</v>
      </c>
      <c r="J2">
        <f>'Vérif. prérequis - ES Hors GHT'!C13</f>
        <v>0</v>
      </c>
      <c r="L2" s="24" t="s">
        <v>38</v>
      </c>
      <c r="M2" s="24" t="s">
        <v>42</v>
      </c>
      <c r="N2" s="24" t="s">
        <v>43</v>
      </c>
      <c r="O2" s="24" t="s">
        <v>44</v>
      </c>
      <c r="P2" s="24" t="s">
        <v>19</v>
      </c>
      <c r="Q2" s="24" t="s">
        <v>45</v>
      </c>
      <c r="R2" s="24" t="s">
        <v>46</v>
      </c>
      <c r="S2" s="24" t="s">
        <v>47</v>
      </c>
      <c r="T2" s="24" t="s">
        <v>48</v>
      </c>
      <c r="U2" s="24" t="s">
        <v>49</v>
      </c>
      <c r="V2" s="24" t="s">
        <v>50</v>
      </c>
      <c r="W2" s="24" t="s">
        <v>51</v>
      </c>
      <c r="X2" s="24" t="s">
        <v>52</v>
      </c>
      <c r="Y2" s="24" t="s">
        <v>53</v>
      </c>
      <c r="Z2" s="26" t="s">
        <v>20</v>
      </c>
      <c r="AA2" s="24" t="s">
        <v>54</v>
      </c>
      <c r="AB2" s="24" t="s">
        <v>55</v>
      </c>
      <c r="AC2" s="24" t="s">
        <v>21</v>
      </c>
      <c r="AE2" s="24" t="s">
        <v>38</v>
      </c>
      <c r="AF2" s="24" t="s">
        <v>42</v>
      </c>
      <c r="AG2" s="24" t="s">
        <v>43</v>
      </c>
      <c r="AH2" s="24" t="s">
        <v>44</v>
      </c>
      <c r="AI2" s="24" t="s">
        <v>19</v>
      </c>
      <c r="AJ2" s="24" t="s">
        <v>45</v>
      </c>
      <c r="AK2" s="24" t="s">
        <v>46</v>
      </c>
      <c r="AL2" s="24" t="s">
        <v>47</v>
      </c>
      <c r="AM2" s="24" t="s">
        <v>48</v>
      </c>
      <c r="AN2" s="24" t="s">
        <v>49</v>
      </c>
      <c r="AO2" s="24" t="s">
        <v>50</v>
      </c>
      <c r="AP2" s="24" t="s">
        <v>51</v>
      </c>
      <c r="AQ2" s="24" t="s">
        <v>52</v>
      </c>
      <c r="AR2" s="24" t="s">
        <v>53</v>
      </c>
      <c r="AS2" s="26" t="s">
        <v>20</v>
      </c>
      <c r="AT2" s="24" t="s">
        <v>54</v>
      </c>
      <c r="AU2" s="24" t="s">
        <v>55</v>
      </c>
      <c r="AV2" s="24" t="s">
        <v>21</v>
      </c>
      <c r="AX2" s="24" t="s">
        <v>6580</v>
      </c>
      <c r="AY2" s="24" t="s">
        <v>6540</v>
      </c>
      <c r="AZ2" s="26" t="s">
        <v>6547</v>
      </c>
      <c r="BA2" s="26" t="s">
        <v>6548</v>
      </c>
      <c r="BB2" s="24" t="s">
        <v>6549</v>
      </c>
    </row>
    <row r="3" spans="1:54">
      <c r="A3">
        <v>20002085</v>
      </c>
      <c r="B3" t="str">
        <v>MAISON DE SANTE DE BOHAIN</v>
      </c>
      <c r="C3" t="str">
        <v>HAUTS-DE-FRANCE</v>
      </c>
      <c r="E3" t="str">
        <v>CORSE</v>
      </c>
      <c r="L3" s="23" t="e" cm="1" vm="2">
        <f t="array" aca="1" ref="L3" ca="1" xml:space="preserve"> _xlfn._xlws.FILTER(bdd_V102[], (bdd_V102[Raison sociale juridique]='Vérif. prérequis - ES Hors GHT'!C12)*(bdd_V102[[Région du FINESS juridique ]]='Vérif. prérequis - ES Hors GHT'!C11)*(bdd_V102[Intitulé du GHT]= "")*(bdd_V102[Catégorie d’établissement] &lt;&gt; "PSPH/EBNL")*(bdd_V102[Catégorie d’établissement] &lt;&gt; "Prive")*(bdd_V102[Catégorie d’établissement] &lt;&gt; "CLCC"), "")</f>
        <v>#VALUE!</v>
      </c>
      <c r="AE3" s="106" t="str" cm="1">
        <f t="array" ref="AE3">_xlfn._xlws.FILTER(bdd_V102[], (bdd_V102[FINESS juridique]='Vérif. prérequis - ES Hors GHT'!C13)*(bdd_V102[[Région du FINESS juridique ]]='Vérif. prérequis - ES Hors GHT'!C11)*(bdd_V102[Intitulé du GHT]= "")*(bdd_V102[Catégorie d’établissement] &lt;&gt; "PSPH/EBNL")*(bdd_V102[Catégorie d’établissement] &lt;&gt; "Prive")*(bdd_V102[Catégorie d’établissement] &lt;&gt; "CLCC"), "")</f>
        <v/>
      </c>
      <c r="AX3" t="str" cm="1">
        <f t="array" ref="AX3:AY25">_xlfn._xlws.SORT(_xlfn.UNIQUE(B2:C35))</f>
        <v>APHP</v>
      </c>
      <c r="AY3" t="str">
        <v>ILE-DE-FRANCE</v>
      </c>
      <c r="AZ3" s="13">
        <f>SUMIFS(bdd_V102[Activité combinée], bdd_V102[Raison sociale juridique], AX3, bdd_V102[[Région du FINESS juridique ]], AY3)</f>
        <v>197981.5</v>
      </c>
      <c r="BA3" s="13">
        <f>SUMIFS(bdd_V102[Activité combinée], bdd_V102[Raison sociale juridique], AX3, bdd_V102[[Région du FINESS juridique ]], AY3, bdd_V102[Validation prérequis SUN-ES], "Oui")</f>
        <v>197981.5</v>
      </c>
      <c r="BB3" s="70">
        <f>BA3/AZ3</f>
        <v>1</v>
      </c>
    </row>
    <row r="4" spans="1:54">
      <c r="A4">
        <v>600100028</v>
      </c>
      <c r="B4" t="str">
        <v>CTRE HOSPIT ISARIEN - EPSM DE L'OISE</v>
      </c>
      <c r="C4" t="str">
        <v>HAUTS-DE-FRANCE</v>
      </c>
      <c r="E4" t="str">
        <v>GUADELOUPE</v>
      </c>
      <c r="AX4" t="str">
        <v>APHP GHU Centre Université Paris-Cité</v>
      </c>
      <c r="AY4" t="str">
        <v>ILE-DE-FRANCE</v>
      </c>
      <c r="AZ4" s="13">
        <f>SUMIFS(bdd_V102[Activité combinée], bdd_V102[Raison sociale juridique], AX4, bdd_V102[[Région du FINESS juridique ]], AY4)</f>
        <v>996217.25</v>
      </c>
      <c r="BA4" s="13">
        <f>SUMIFS(bdd_V102[Activité combinée], bdd_V102[Raison sociale juridique], AX4, bdd_V102[[Région du FINESS juridique ]], AY4, bdd_V102[Validation prérequis SUN-ES], "Oui")</f>
        <v>0</v>
      </c>
      <c r="BB4" s="70">
        <f t="shared" ref="BB4:BB36" si="0">BA4/AZ4</f>
        <v>0</v>
      </c>
    </row>
    <row r="5" spans="1:54">
      <c r="A5">
        <v>690780101</v>
      </c>
      <c r="B5" t="str">
        <v>CH LE VINATIER</v>
      </c>
      <c r="C5" t="str">
        <v>AUVERGNE-RHÔNE-ALPES</v>
      </c>
      <c r="E5" t="str">
        <v>HAUTS-DE-FRANCE</v>
      </c>
      <c r="AX5" t="str">
        <v>APHP GHU Hôpitaux universitaires Henri-Mondor</v>
      </c>
      <c r="AY5" t="str">
        <v>ILE-DE-FRANCE</v>
      </c>
      <c r="AZ5" s="13">
        <f>SUMIFS(bdd_V102[Activité combinée], bdd_V102[Raison sociale juridique], AX5, bdd_V102[[Région du FINESS juridique ]], AY5)</f>
        <v>573142.75</v>
      </c>
      <c r="BA5" s="13">
        <f>SUMIFS(bdd_V102[Activité combinée], bdd_V102[Raison sociale juridique], AX5, bdd_V102[[Région du FINESS juridique ]], AY5, bdd_V102[Validation prérequis SUN-ES], "Oui")</f>
        <v>0</v>
      </c>
      <c r="BB5" s="70">
        <f t="shared" si="0"/>
        <v>0</v>
      </c>
    </row>
    <row r="6" spans="1:54">
      <c r="A6">
        <v>750110025</v>
      </c>
      <c r="B6" t="str">
        <v>CHNO DES QUINZE-VINGTS PARIS</v>
      </c>
      <c r="C6" t="str">
        <v>ILE-DE-FRANCE</v>
      </c>
      <c r="E6" t="str">
        <v>ILE-DE-FRANCE</v>
      </c>
      <c r="AX6" t="str">
        <v>APHP GHU Hôpitaux universitaires Paris Seine-Saint-Denis</v>
      </c>
      <c r="AY6" t="str">
        <v>ILE-DE-FRANCE</v>
      </c>
      <c r="AZ6" s="13">
        <f>SUMIFS(bdd_V102[Activité combinée], bdd_V102[Raison sociale juridique], AX6, bdd_V102[[Région du FINESS juridique ]], AY6)</f>
        <v>284219</v>
      </c>
      <c r="BA6" s="13">
        <f>SUMIFS(bdd_V102[Activité combinée], bdd_V102[Raison sociale juridique], AX6, bdd_V102[[Région du FINESS juridique ]], AY6, bdd_V102[Validation prérequis SUN-ES], "Oui")</f>
        <v>0</v>
      </c>
      <c r="BB6" s="70">
        <f t="shared" si="0"/>
        <v>0</v>
      </c>
    </row>
    <row r="7" spans="1:54">
      <c r="A7">
        <v>750712184</v>
      </c>
      <c r="B7" t="str">
        <v>ASSISTANCE PUBLIQUE-HOPITAUX DE PARIS</v>
      </c>
      <c r="C7" t="str">
        <v>ILE-DE-FRANCE</v>
      </c>
      <c r="E7" t="str">
        <v>MARTINIQUE</v>
      </c>
      <c r="AX7" t="str">
        <v>APHP GHU Nord Université Paris-Cité</v>
      </c>
      <c r="AY7" t="str">
        <v>ILE-DE-FRANCE</v>
      </c>
      <c r="AZ7" s="13">
        <f>SUMIFS(bdd_V102[Activité combinée], bdd_V102[Raison sociale juridique], AX7, bdd_V102[[Région du FINESS juridique ]], AY7)</f>
        <v>1183912.75</v>
      </c>
      <c r="BA7" s="13">
        <f>SUMIFS(bdd_V102[Activité combinée], bdd_V102[Raison sociale juridique], AX7, bdd_V102[[Région du FINESS juridique ]], AY7, bdd_V102[Validation prérequis SUN-ES], "Oui")</f>
        <v>0</v>
      </c>
      <c r="BB7" s="70">
        <f t="shared" si="0"/>
        <v>0</v>
      </c>
    </row>
    <row r="8" spans="1:54">
      <c r="A8">
        <v>750712184</v>
      </c>
      <c r="B8" t="str">
        <v>APHP</v>
      </c>
      <c r="C8" t="str">
        <v>ILE-DE-FRANCE</v>
      </c>
      <c r="E8" t="str">
        <v>MAYOTTE</v>
      </c>
      <c r="AX8" t="str">
        <v>APHP GHU Sorbonne Université</v>
      </c>
      <c r="AY8" t="str">
        <v>ILE-DE-FRANCE</v>
      </c>
      <c r="AZ8" s="13">
        <f>SUMIFS(bdd_V102[Activité combinée], bdd_V102[Raison sociale juridique], AX8, bdd_V102[[Région du FINESS juridique ]], AY8)</f>
        <v>1250895</v>
      </c>
      <c r="BA8" s="13">
        <f>SUMIFS(bdd_V102[Activité combinée], bdd_V102[Raison sociale juridique], AX8, bdd_V102[[Région du FINESS juridique ]], AY8, bdd_V102[Validation prérequis SUN-ES], "Oui")</f>
        <v>0</v>
      </c>
      <c r="BB8" s="70">
        <f t="shared" si="0"/>
        <v>0</v>
      </c>
    </row>
    <row r="9" spans="1:54">
      <c r="A9">
        <v>750810798</v>
      </c>
      <c r="B9" t="str">
        <v>MINISTERE DE LA JUSTICE</v>
      </c>
      <c r="C9" t="str">
        <v>ILE-DE-FRANCE</v>
      </c>
      <c r="E9" t="str">
        <v>PROVENCE-ALPES-CÔTE D'AZUR</v>
      </c>
      <c r="AX9" t="str">
        <v>APHP GHU Université Paris-Saclay</v>
      </c>
      <c r="AY9" t="str">
        <v>ILE-DE-FRANCE</v>
      </c>
      <c r="AZ9" s="13">
        <f>SUMIFS(bdd_V102[Activité combinée], bdd_V102[Raison sociale juridique], AX9, bdd_V102[[Région du FINESS juridique ]], AY9)</f>
        <v>919351</v>
      </c>
      <c r="BA9" s="13">
        <f>SUMIFS(bdd_V102[Activité combinée], bdd_V102[Raison sociale juridique], AX9, bdd_V102[[Région du FINESS juridique ]], AY9, bdd_V102[Validation prérequis SUN-ES], "Oui")</f>
        <v>0</v>
      </c>
      <c r="BB9" s="70">
        <f t="shared" si="0"/>
        <v>0</v>
      </c>
    </row>
    <row r="10" spans="1:54">
      <c r="A10">
        <v>750810814</v>
      </c>
      <c r="B10" t="str">
        <v>SERVICE DE SANTE DES ARMEES</v>
      </c>
      <c r="C10" t="str">
        <v>ILE-DE-FRANCE</v>
      </c>
      <c r="E10">
        <v>0</v>
      </c>
      <c r="AX10" t="str">
        <v>ASSISTANCE PUBLIQUE-HOPITAUX DE PARIS</v>
      </c>
      <c r="AY10" t="str">
        <v>ILE-DE-FRANCE</v>
      </c>
      <c r="AZ10" s="13">
        <f>SUMIFS(bdd_V102[Activité combinée], bdd_V102[Raison sociale juridique], AX10, bdd_V102[[Région du FINESS juridique ]], AY10)</f>
        <v>37149</v>
      </c>
      <c r="BA10" s="13">
        <f>SUMIFS(bdd_V102[Activité combinée], bdd_V102[Raison sociale juridique], AX10, bdd_V102[[Région du FINESS juridique ]], AY10, bdd_V102[Validation prérequis SUN-ES], "Oui")</f>
        <v>37149</v>
      </c>
      <c r="BB10" s="70">
        <f t="shared" si="0"/>
        <v>1</v>
      </c>
    </row>
    <row r="11" spans="1:54">
      <c r="A11">
        <v>840000137</v>
      </c>
      <c r="B11" t="str">
        <v>CHS DE MONTFAVET</v>
      </c>
      <c r="C11" t="str">
        <v>PROVENCE-ALPES-CÔTE D'AZUR</v>
      </c>
      <c r="AX11" t="str">
        <v>CENTRE HOSPITALIER DE MAYOTTE</v>
      </c>
      <c r="AY11" t="str">
        <v>MAYOTTE</v>
      </c>
      <c r="AZ11" s="13">
        <f>SUMIFS(bdd_V102[Activité combinée], bdd_V102[Raison sociale juridique], AX11, bdd_V102[[Région du FINESS juridique ]], AY11)</f>
        <v>223066</v>
      </c>
      <c r="BA11" s="13">
        <f>SUMIFS(bdd_V102[Activité combinée], bdd_V102[Raison sociale juridique], AX11, bdd_V102[[Région du FINESS juridique ]], AY11, bdd_V102[Validation prérequis SUN-ES], "Oui")</f>
        <v>223066</v>
      </c>
      <c r="BB11" s="70">
        <f t="shared" si="0"/>
        <v>1</v>
      </c>
    </row>
    <row r="12" spans="1:54">
      <c r="A12">
        <v>910140029</v>
      </c>
      <c r="B12" t="str">
        <v>EPS BARTHELEMY DURAND</v>
      </c>
      <c r="C12" t="str">
        <v>ILE-DE-FRANCE</v>
      </c>
      <c r="AX12" t="str">
        <v>CENTRE HOSPITALIER MAURICE DESPINOY</v>
      </c>
      <c r="AY12" t="str">
        <v>MARTINIQUE</v>
      </c>
      <c r="AZ12" s="13">
        <f>SUMIFS(bdd_V102[Activité combinée], bdd_V102[Raison sociale juridique], AX12, bdd_V102[[Région du FINESS juridique ]], AY12)</f>
        <v>52731</v>
      </c>
      <c r="BA12" s="13">
        <f>SUMIFS(bdd_V102[Activité combinée], bdd_V102[Raison sociale juridique], AX12, bdd_V102[[Région du FINESS juridique ]], AY12, bdd_V102[Validation prérequis SUN-ES], "Oui")</f>
        <v>52731</v>
      </c>
      <c r="BB12" s="70">
        <f t="shared" si="0"/>
        <v>1</v>
      </c>
    </row>
    <row r="13" spans="1:54">
      <c r="A13">
        <v>930140025</v>
      </c>
      <c r="B13" t="str">
        <v>ET.PUBLIC DE SANTE VILLE-EVRARD</v>
      </c>
      <c r="C13" t="str">
        <v>ILE-DE-FRANCE</v>
      </c>
      <c r="AX13" t="str">
        <v>CH LE VINATIER</v>
      </c>
      <c r="AY13" t="str">
        <v>AUVERGNE-RHÔNE-ALPES</v>
      </c>
      <c r="AZ13" s="13">
        <f>SUMIFS(bdd_V102[Activité combinée], bdd_V102[Raison sociale juridique], AX13, bdd_V102[[Région du FINESS juridique ]], AY13)</f>
        <v>95497.75</v>
      </c>
      <c r="BA13" s="13">
        <f>SUMIFS(bdd_V102[Activité combinée], bdd_V102[Raison sociale juridique], AX13, bdd_V102[[Région du FINESS juridique ]], AY13, bdd_V102[Validation prérequis SUN-ES], "Oui")</f>
        <v>0</v>
      </c>
      <c r="BB13" s="70">
        <f t="shared" si="0"/>
        <v>0</v>
      </c>
    </row>
    <row r="14" spans="1:54">
      <c r="A14">
        <v>970100277</v>
      </c>
      <c r="B14" t="str">
        <v>EPSM DE LA GUADELOUPE</v>
      </c>
      <c r="C14" t="str">
        <v>GUADELOUPE</v>
      </c>
      <c r="AX14" t="str">
        <v>CHNO DES QUINZE-VINGTS PARIS</v>
      </c>
      <c r="AY14" t="str">
        <v>ILE-DE-FRANCE</v>
      </c>
      <c r="AZ14" s="13">
        <f>SUMIFS(bdd_V102[Activité combinée], bdd_V102[Raison sociale juridique], AX14, bdd_V102[[Région du FINESS juridique ]], AY14)</f>
        <v>34974.5</v>
      </c>
      <c r="BA14" s="13">
        <f>SUMIFS(bdd_V102[Activité combinée], bdd_V102[Raison sociale juridique], AX14, bdd_V102[[Région du FINESS juridique ]], AY14, bdd_V102[Validation prérequis SUN-ES], "Oui")</f>
        <v>34974.5</v>
      </c>
      <c r="BB14" s="70">
        <f t="shared" si="0"/>
        <v>1</v>
      </c>
    </row>
    <row r="15" spans="1:54">
      <c r="A15">
        <v>970202180</v>
      </c>
      <c r="B15" t="str">
        <v>CENTRE HOSPITALIER MAURICE DESPINOY</v>
      </c>
      <c r="C15" t="str">
        <v>MARTINIQUE</v>
      </c>
      <c r="AX15" t="str">
        <v>CHS DE MONTFAVET</v>
      </c>
      <c r="AY15" t="str">
        <v>PROVENCE-ALPES-CÔTE D'AZUR</v>
      </c>
      <c r="AZ15" s="13">
        <f>SUMIFS(bdd_V102[Activité combinée], bdd_V102[Raison sociale juridique], AX15, bdd_V102[[Région du FINESS juridique ]], AY15)</f>
        <v>69163.75</v>
      </c>
      <c r="BA15" s="13">
        <f>SUMIFS(bdd_V102[Activité combinée], bdd_V102[Raison sociale juridique], AX15, bdd_V102[[Région du FINESS juridique ]], AY15, bdd_V102[Validation prérequis SUN-ES], "Oui")</f>
        <v>0</v>
      </c>
      <c r="BB15" s="70">
        <f t="shared" si="0"/>
        <v>0</v>
      </c>
    </row>
    <row r="16" spans="1:54">
      <c r="A16">
        <v>980500003</v>
      </c>
      <c r="B16" t="str">
        <v>CENTRE HOSPITALIER DE MAYOTTE</v>
      </c>
      <c r="C16" t="str">
        <v>MAYOTTE</v>
      </c>
      <c r="AX16" t="str">
        <v>CTRE HOSP DE CASTELLUCCIO</v>
      </c>
      <c r="AY16" t="str">
        <v>CORSE</v>
      </c>
      <c r="AZ16" s="13">
        <f>SUMIFS(bdd_V102[Activité combinée], bdd_V102[Raison sociale juridique], AX16, bdd_V102[[Région du FINESS juridique ]], AY16)</f>
        <v>39311.5</v>
      </c>
      <c r="BA16" s="13">
        <f>SUMIFS(bdd_V102[Activité combinée], bdd_V102[Raison sociale juridique], AX16, bdd_V102[[Région du FINESS juridique ]], AY16, bdd_V102[Validation prérequis SUN-ES], "Oui")</f>
        <v>39311.5</v>
      </c>
      <c r="BB16" s="70">
        <f t="shared" si="0"/>
        <v>1</v>
      </c>
    </row>
    <row r="17" spans="1:54">
      <c r="A17" t="str">
        <v>2A0000386</v>
      </c>
      <c r="B17" t="str">
        <v>CTRE HOSP DE CASTELLUCCIO</v>
      </c>
      <c r="C17" t="str">
        <v>CORSE</v>
      </c>
      <c r="AX17" t="str">
        <v>CTRE HOSPIT ISARIEN - EPSM DE L'OISE</v>
      </c>
      <c r="AY17" t="str">
        <v>HAUTS-DE-FRANCE</v>
      </c>
      <c r="AZ17" s="13">
        <f>SUMIFS(bdd_V102[Activité combinée], bdd_V102[Raison sociale juridique], AX17, bdd_V102[[Région du FINESS juridique ]], AY17)</f>
        <v>97354.25</v>
      </c>
      <c r="BA17" s="13">
        <f>SUMIFS(bdd_V102[Activité combinée], bdd_V102[Raison sociale juridique], AX17, bdd_V102[[Région du FINESS juridique ]], AY17, bdd_V102[Validation prérequis SUN-ES], "Oui")</f>
        <v>97354.25</v>
      </c>
      <c r="BB17" s="70">
        <f t="shared" si="0"/>
        <v>1</v>
      </c>
    </row>
    <row r="18" spans="1:54">
      <c r="A18" t="str">
        <v>750712184-01</v>
      </c>
      <c r="B18" t="str">
        <v>APHP GHU Centre Université Paris-Cité</v>
      </c>
      <c r="C18" t="str">
        <v>ILE-DE-FRANCE</v>
      </c>
      <c r="AX18" t="str">
        <v>EPS BARTHELEMY DURAND</v>
      </c>
      <c r="AY18" t="str">
        <v>ILE-DE-FRANCE</v>
      </c>
      <c r="AZ18" s="13">
        <f>SUMIFS(bdd_V102[Activité combinée], bdd_V102[Raison sociale juridique], AX18, bdd_V102[[Région du FINESS juridique ]], AY18)</f>
        <v>62555.25</v>
      </c>
      <c r="BA18" s="13">
        <f>SUMIFS(bdd_V102[Activité combinée], bdd_V102[Raison sociale juridique], AX18, bdd_V102[[Région du FINESS juridique ]], AY18, bdd_V102[Validation prérequis SUN-ES], "Oui")</f>
        <v>62555.25</v>
      </c>
      <c r="BB18" s="70">
        <f t="shared" si="0"/>
        <v>1</v>
      </c>
    </row>
    <row r="19" spans="1:54">
      <c r="A19" t="str">
        <v>750712184-02</v>
      </c>
      <c r="B19" t="str">
        <v>APHP GHU Hôpitaux universitaires Henri-Mondor</v>
      </c>
      <c r="C19" t="str">
        <v>ILE-DE-FRANCE</v>
      </c>
      <c r="AX19" t="str">
        <v>EPSM DE LA GUADELOUPE</v>
      </c>
      <c r="AY19" t="str">
        <v>GUADELOUPE</v>
      </c>
      <c r="AZ19" s="13">
        <f>SUMIFS(bdd_V102[Activité combinée], bdd_V102[Raison sociale juridique], AX19, bdd_V102[[Région du FINESS juridique ]], AY19)</f>
        <v>45067.75</v>
      </c>
      <c r="BA19" s="13">
        <f>SUMIFS(bdd_V102[Activité combinée], bdd_V102[Raison sociale juridique], AX19, bdd_V102[[Région du FINESS juridique ]], AY19, bdd_V102[Validation prérequis SUN-ES], "Oui")</f>
        <v>45067.75</v>
      </c>
      <c r="BB19" s="70">
        <f t="shared" si="0"/>
        <v>1</v>
      </c>
    </row>
    <row r="20" spans="1:54">
      <c r="A20" t="str">
        <v>750712184-03</v>
      </c>
      <c r="B20" t="str">
        <v>APHP GHU Hôpitaux universitaires Paris Seine-Saint-Denis</v>
      </c>
      <c r="C20" t="str">
        <v>ILE-DE-FRANCE</v>
      </c>
      <c r="AX20" t="str">
        <v>ET.PUBLIC DE SANTE VILLE-EVRARD</v>
      </c>
      <c r="AY20" t="str">
        <v>ILE-DE-FRANCE</v>
      </c>
      <c r="AZ20" s="13">
        <f>SUMIFS(bdd_V102[Activité combinée], bdd_V102[Raison sociale juridique], AX20, bdd_V102[[Région du FINESS juridique ]], AY20)</f>
        <v>97017.75</v>
      </c>
      <c r="BA20" s="13">
        <f>SUMIFS(bdd_V102[Activité combinée], bdd_V102[Raison sociale juridique], AX20, bdd_V102[[Région du FINESS juridique ]], AY20, bdd_V102[Validation prérequis SUN-ES], "Oui")</f>
        <v>97017.75</v>
      </c>
      <c r="BB20" s="70">
        <f t="shared" si="0"/>
        <v>1</v>
      </c>
    </row>
    <row r="21" spans="1:54">
      <c r="A21" t="str">
        <v>750712184-04</v>
      </c>
      <c r="B21" t="str">
        <v>APHP GHU Nord Université Paris-Cité</v>
      </c>
      <c r="C21" t="str">
        <v>ILE-DE-FRANCE</v>
      </c>
      <c r="AX21" t="str">
        <v>ETS PUB SANTE MENTALE DEP DE L'AISNE</v>
      </c>
      <c r="AY21" t="str">
        <v>HAUTS-DE-FRANCE</v>
      </c>
      <c r="AZ21" s="13">
        <f>SUMIFS(bdd_V102[Activité combinée], bdd_V102[Raison sociale juridique], AX21, bdd_V102[[Région du FINESS juridique ]], AY21)</f>
        <v>63952.5</v>
      </c>
      <c r="BA21" s="13">
        <f>SUMIFS(bdd_V102[Activité combinée], bdd_V102[Raison sociale juridique], AX21, bdd_V102[[Région du FINESS juridique ]], AY21, bdd_V102[Validation prérequis SUN-ES], "Oui")</f>
        <v>63952.5</v>
      </c>
      <c r="BB21" s="70">
        <f t="shared" si="0"/>
        <v>1</v>
      </c>
    </row>
    <row r="22" spans="1:54">
      <c r="A22" t="str">
        <v>750712184-05</v>
      </c>
      <c r="B22" t="str">
        <v>APHP GHU Sorbonne Université</v>
      </c>
      <c r="C22" t="str">
        <v>ILE-DE-FRANCE</v>
      </c>
      <c r="AX22" t="str">
        <v>MAISON DE SANTE DE BOHAIN</v>
      </c>
      <c r="AY22" t="str">
        <v>HAUTS-DE-FRANCE</v>
      </c>
      <c r="AZ22" s="13">
        <f>SUMIFS(bdd_V102[Activité combinée], bdd_V102[Raison sociale juridique], AX22, bdd_V102[[Région du FINESS juridique ]], AY22)</f>
        <v>2579.5</v>
      </c>
      <c r="BA22" s="13">
        <f>SUMIFS(bdd_V102[Activité combinée], bdd_V102[Raison sociale juridique], AX22, bdd_V102[[Région du FINESS juridique ]], AY22, bdd_V102[Validation prérequis SUN-ES], "Oui")</f>
        <v>0</v>
      </c>
      <c r="BB22" s="70">
        <f t="shared" si="0"/>
        <v>0</v>
      </c>
    </row>
    <row r="23" spans="1:54">
      <c r="A23" t="str">
        <v>750712184-06</v>
      </c>
      <c r="B23" t="str">
        <v>APHP GHU Université Paris-Saclay</v>
      </c>
      <c r="C23" t="str">
        <v>ILE-DE-FRANCE</v>
      </c>
      <c r="AX23" t="str">
        <v>MINISTERE DE LA JUSTICE</v>
      </c>
      <c r="AY23" t="str">
        <v>ILE-DE-FRANCE</v>
      </c>
      <c r="AZ23" s="13">
        <f>SUMIFS(bdd_V102[Activité combinée], bdd_V102[Raison sociale juridique], AX23, bdd_V102[[Région du FINESS juridique ]], AY23)</f>
        <v>11919</v>
      </c>
      <c r="BA23" s="13">
        <f>SUMIFS(bdd_V102[Activité combinée], bdd_V102[Raison sociale juridique], AX23, bdd_V102[[Région du FINESS juridique ]], AY23, bdd_V102[Validation prérequis SUN-ES], "Oui")</f>
        <v>0</v>
      </c>
      <c r="BB23" s="70">
        <f t="shared" si="0"/>
        <v>0</v>
      </c>
    </row>
    <row r="24" spans="1:54">
      <c r="AX24" t="str">
        <v>SERVICE DE SANTE DES ARMEES</v>
      </c>
      <c r="AY24" t="str">
        <v>ILE-DE-FRANCE</v>
      </c>
      <c r="AZ24" s="13">
        <f>SUMIFS(bdd_V102[Activité combinée], bdd_V102[Raison sociale juridique], AX24, bdd_V102[[Région du FINESS juridique ]], AY24)</f>
        <v>346753.75</v>
      </c>
      <c r="BA24" s="13">
        <f>SUMIFS(bdd_V102[Activité combinée], bdd_V102[Raison sociale juridique], AX24, bdd_V102[[Région du FINESS juridique ]], AY24, bdd_V102[Validation prérequis SUN-ES], "Oui")</f>
        <v>346753.75</v>
      </c>
      <c r="BB24" s="70">
        <f t="shared" si="0"/>
        <v>1</v>
      </c>
    </row>
    <row r="25" spans="1:54">
      <c r="AX25">
        <v>0</v>
      </c>
      <c r="AY25">
        <v>0</v>
      </c>
      <c r="AZ25" s="13">
        <f>SUMIFS(bdd_V102[Activité combinée], bdd_V102[Raison sociale juridique], AX25, bdd_V102[[Région du FINESS juridique ]], AY25)</f>
        <v>0</v>
      </c>
      <c r="BA25" s="13">
        <f>SUMIFS(bdd_V102[Activité combinée], bdd_V102[Raison sociale juridique], AX25, bdd_V102[[Région du FINESS juridique ]], AY25, bdd_V102[Validation prérequis SUN-ES], "Oui")</f>
        <v>0</v>
      </c>
      <c r="BB25" s="70" t="e">
        <f t="shared" si="0"/>
        <v>#DIV/0!</v>
      </c>
    </row>
    <row r="26" spans="1:54">
      <c r="AZ26" s="13">
        <f>SUMIFS(bdd_V102[Activité combinée], bdd_V102[Raison sociale juridique], AX26, bdd_V102[[Région du FINESS juridique ]], AY26)</f>
        <v>0</v>
      </c>
      <c r="BA26" s="13">
        <f>SUMIFS(bdd_V102[Activité combinée], bdd_V102[Raison sociale juridique], AX26, bdd_V102[[Région du FINESS juridique ]], AY26, bdd_V102[Validation prérequis SUN-ES], "Oui")</f>
        <v>0</v>
      </c>
      <c r="BB26" s="70" t="e">
        <f t="shared" si="0"/>
        <v>#DIV/0!</v>
      </c>
    </row>
    <row r="27" spans="1:54">
      <c r="AZ27" s="13">
        <f>SUMIFS(bdd_V102[Activité combinée], bdd_V102[Raison sociale juridique], AX27, bdd_V102[[Région du FINESS juridique ]], AY27)</f>
        <v>0</v>
      </c>
      <c r="BA27" s="13">
        <f>SUMIFS(bdd_V102[Activité combinée], bdd_V102[Raison sociale juridique], AX27, bdd_V102[[Région du FINESS juridique ]], AY27, bdd_V102[Validation prérequis SUN-ES], "Oui")</f>
        <v>0</v>
      </c>
      <c r="BB27" s="70" t="e">
        <f t="shared" si="0"/>
        <v>#DIV/0!</v>
      </c>
    </row>
    <row r="28" spans="1:54">
      <c r="AZ28" s="13">
        <f>SUMIFS(bdd_V102[Activité combinée], bdd_V102[Raison sociale juridique], AX28, bdd_V102[[Région du FINESS juridique ]], AY28)</f>
        <v>0</v>
      </c>
      <c r="BA28" s="13">
        <f>SUMIFS(bdd_V102[Activité combinée], bdd_V102[Raison sociale juridique], AX28, bdd_V102[[Région du FINESS juridique ]], AY28, bdd_V102[Validation prérequis SUN-ES], "Oui")</f>
        <v>0</v>
      </c>
      <c r="BB28" s="70" t="e">
        <f t="shared" si="0"/>
        <v>#DIV/0!</v>
      </c>
    </row>
    <row r="29" spans="1:54">
      <c r="AZ29" s="13">
        <f>SUMIFS(bdd_V102[Activité combinée], bdd_V102[Raison sociale juridique], AX29, bdd_V102[[Région du FINESS juridique ]], AY29)</f>
        <v>0</v>
      </c>
      <c r="BA29" s="13">
        <f>SUMIFS(bdd_V102[Activité combinée], bdd_V102[Raison sociale juridique], AX29, bdd_V102[[Région du FINESS juridique ]], AY29, bdd_V102[Validation prérequis SUN-ES], "Oui")</f>
        <v>0</v>
      </c>
      <c r="BB29" s="70" t="e">
        <f t="shared" si="0"/>
        <v>#DIV/0!</v>
      </c>
    </row>
    <row r="30" spans="1:54">
      <c r="AZ30" s="13">
        <f>SUMIFS(bdd_V102[Activité combinée], bdd_V102[Raison sociale juridique], AX30, bdd_V102[[Région du FINESS juridique ]], AY30)</f>
        <v>0</v>
      </c>
      <c r="BA30" s="13">
        <f>SUMIFS(bdd_V102[Activité combinée], bdd_V102[Raison sociale juridique], AX30, bdd_V102[[Région du FINESS juridique ]], AY30, bdd_V102[Validation prérequis SUN-ES], "Oui")</f>
        <v>0</v>
      </c>
      <c r="BB30" s="70" t="e">
        <f t="shared" si="0"/>
        <v>#DIV/0!</v>
      </c>
    </row>
    <row r="31" spans="1:54">
      <c r="AZ31" s="13">
        <f>SUMIFS(bdd_V102[Activité combinée], bdd_V102[Raison sociale juridique], AX31, bdd_V102[[Région du FINESS juridique ]], AY31)</f>
        <v>0</v>
      </c>
      <c r="BA31" s="13">
        <f>SUMIFS(bdd_V102[Activité combinée], bdd_V102[Raison sociale juridique], AX31, bdd_V102[[Région du FINESS juridique ]], AY31, bdd_V102[Validation prérequis SUN-ES], "Oui")</f>
        <v>0</v>
      </c>
      <c r="BB31" s="70" t="e">
        <f t="shared" si="0"/>
        <v>#DIV/0!</v>
      </c>
    </row>
    <row r="32" spans="1:54">
      <c r="P32" s="2"/>
      <c r="AZ32" s="13">
        <f>SUMIFS(bdd_V102[Activité combinée], bdd_V102[Raison sociale juridique], AX32, bdd_V102[[Région du FINESS juridique ]], AY32)</f>
        <v>0</v>
      </c>
      <c r="BA32" s="13">
        <f>SUMIFS(bdd_V102[Activité combinée], bdd_V102[Raison sociale juridique], AX32, bdd_V102[[Région du FINESS juridique ]], AY32, bdd_V102[Validation prérequis SUN-ES], "Oui")</f>
        <v>0</v>
      </c>
      <c r="BB32" s="70" t="e">
        <f t="shared" si="0"/>
        <v>#DIV/0!</v>
      </c>
    </row>
    <row r="33" spans="52:54">
      <c r="AZ33" s="13">
        <f>SUMIFS(bdd_V102[Activité combinée], bdd_V102[Raison sociale juridique], AX33, bdd_V102[[Région du FINESS juridique ]], AY33)</f>
        <v>0</v>
      </c>
      <c r="BA33" s="13">
        <f>SUMIFS(bdd_V102[Activité combinée], bdd_V102[Raison sociale juridique], AX33, bdd_V102[[Région du FINESS juridique ]], AY33, bdd_V102[Validation prérequis SUN-ES], "Oui")</f>
        <v>0</v>
      </c>
      <c r="BB33" s="70" t="e">
        <f t="shared" si="0"/>
        <v>#DIV/0!</v>
      </c>
    </row>
    <row r="34" spans="52:54">
      <c r="AZ34" s="13">
        <f>SUMIFS(bdd_V102[Activité combinée], bdd_V102[Raison sociale juridique], AX34, bdd_V102[[Région du FINESS juridique ]], AY34)</f>
        <v>0</v>
      </c>
      <c r="BA34" s="13">
        <f>SUMIFS(bdd_V102[Activité combinée], bdd_V102[Raison sociale juridique], AX34, bdd_V102[[Région du FINESS juridique ]], AY34, bdd_V102[Validation prérequis SUN-ES], "Oui")</f>
        <v>0</v>
      </c>
      <c r="BB34" s="70" t="e">
        <f t="shared" si="0"/>
        <v>#DIV/0!</v>
      </c>
    </row>
    <row r="35" spans="52:54">
      <c r="AZ35" s="13">
        <f>SUMIFS(bdd_V102[Activité combinée], bdd_V102[Raison sociale juridique], AX35, bdd_V102[[Région du FINESS juridique ]], AY35)</f>
        <v>0</v>
      </c>
      <c r="BA35" s="13">
        <f>SUMIFS(bdd_V102[Activité combinée], bdd_V102[Raison sociale juridique], AX35, bdd_V102[[Région du FINESS juridique ]], AY35, bdd_V102[Validation prérequis SUN-ES], "Oui")</f>
        <v>0</v>
      </c>
      <c r="BB35" s="70" t="e">
        <f t="shared" si="0"/>
        <v>#DIV/0!</v>
      </c>
    </row>
    <row r="36" spans="52:54">
      <c r="AZ36" s="13">
        <f>SUMIFS(bdd_V102[Activité combinée], bdd_V102[Raison sociale juridique], AX36, bdd_V102[[Région du FINESS juridique ]], AY36)</f>
        <v>0</v>
      </c>
      <c r="BA36" s="13">
        <f>SUMIFS(bdd_V102[Activité combinée], bdd_V102[Raison sociale juridique], AX36, bdd_V102[[Région du FINESS juridique ]], AY36, bdd_V102[Validation prérequis SUN-ES], "Oui")</f>
        <v>0</v>
      </c>
      <c r="BB36" s="70" t="e">
        <f t="shared" si="0"/>
        <v>#DIV/0!</v>
      </c>
    </row>
    <row r="97" spans="13:13">
      <c r="M97" s="23"/>
    </row>
  </sheetData>
  <conditionalFormatting sqref="BB3:BB36">
    <cfRule type="cellIs" dxfId="1" priority="1" operator="greaterThanOrEqual">
      <formula>0.9</formula>
    </cfRule>
  </conditionalFormatting>
  <dataValidations disablePrompts="1" count="1">
    <dataValidation type="list" allowBlank="1" showInputMessage="1" showErrorMessage="1" sqref="F24" xr:uid="{209FC617-4790-4232-A0B6-D3C5F0A2ECBE}">
      <formula1>_xlfn.ANCHORARRAY($E$2)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1D390-0812-4F76-8A6E-7CC5C50BC6FF}">
  <sheetPr>
    <tabColor rgb="FFFFFF00"/>
  </sheetPr>
  <dimension ref="A1:I781"/>
  <sheetViews>
    <sheetView zoomScale="70" zoomScaleNormal="70" workbookViewId="0">
      <selection activeCell="F7" sqref="F7"/>
    </sheetView>
  </sheetViews>
  <sheetFormatPr baseColWidth="10" defaultColWidth="11.42578125" defaultRowHeight="15"/>
  <cols>
    <col min="1" max="1" width="24.5703125" customWidth="1"/>
    <col min="2" max="2" width="78.85546875" bestFit="1" customWidth="1"/>
    <col min="3" max="3" width="22.42578125" bestFit="1" customWidth="1"/>
    <col min="4" max="4" width="36.42578125" bestFit="1" customWidth="1"/>
    <col min="5" max="5" width="33.42578125" bestFit="1" customWidth="1"/>
    <col min="6" max="6" width="37.85546875" bestFit="1" customWidth="1"/>
    <col min="8" max="8" width="18.42578125" bestFit="1" customWidth="1"/>
    <col min="9" max="9" width="16.7109375" customWidth="1"/>
    <col min="10" max="10" width="19.140625" bestFit="1" customWidth="1"/>
    <col min="11" max="11" width="19" customWidth="1"/>
    <col min="12" max="12" width="20.42578125" customWidth="1"/>
    <col min="13" max="13" width="13.42578125" customWidth="1"/>
    <col min="14" max="14" width="31.42578125" bestFit="1" customWidth="1"/>
  </cols>
  <sheetData>
    <row r="1" spans="1:9" ht="15" customHeight="1">
      <c r="A1" s="2" t="s">
        <v>18</v>
      </c>
      <c r="B1" s="2" t="s">
        <v>19</v>
      </c>
      <c r="C1" s="2" t="s">
        <v>45</v>
      </c>
      <c r="D1" s="2" t="s">
        <v>46</v>
      </c>
      <c r="E1" s="2" t="s">
        <v>25</v>
      </c>
      <c r="F1" s="2" t="s">
        <v>21</v>
      </c>
    </row>
    <row r="2" spans="1:9">
      <c r="A2" s="23" cm="1">
        <f t="array" ref="A2:D781">_xlfn.UNIQUE(_xlfn._xlws.SORT(_xlfn.CHOOSECOLS(_xlfn._xlws.FILTER(bdd_V102[], bdd_V102[Intitulé du GHT] &lt;&gt; ""), 2, 5, 6, 7)))</f>
        <v>10007987</v>
      </c>
      <c r="B2" t="str">
        <v>CH PUBLIC HAUTEVILLE</v>
      </c>
      <c r="C2" t="str">
        <v>ARA-03</v>
      </c>
      <c r="D2" t="str">
        <v>Bresse Haut-Bugey</v>
      </c>
      <c r="E2" s="86">
        <f>SUMIFS(bdd_V102[Activité combinée], bdd_V102[Raison sociale juridique], 'Base EJ GHT'!B2, bdd_V102[Intitulé du GHT], 'Base EJ GHT'!D2)</f>
        <v>36280</v>
      </c>
      <c r="F2" s="23" t="str">
        <f>_xlfn.XLOOKUP(B2, bdd_V102[Raison sociale juridique], bdd_V102[Validation prérequis SUN-ES])</f>
        <v>Oui</v>
      </c>
      <c r="H2" s="2" t="s">
        <v>6538</v>
      </c>
      <c r="I2" s="2">
        <f>COUNTIF(F2:F782,"Oui")</f>
        <v>620</v>
      </c>
    </row>
    <row r="3" spans="1:9">
      <c r="A3">
        <v>10008407</v>
      </c>
      <c r="B3" t="str">
        <v>CH DU HAUT BUGEY</v>
      </c>
      <c r="C3" t="str">
        <v>ARA-03</v>
      </c>
      <c r="D3" t="str">
        <v>Bresse Haut-Bugey</v>
      </c>
      <c r="E3" s="86">
        <f>SUMIFS(bdd_V102[Activité combinée], bdd_V102[Raison sociale juridique], 'Base EJ GHT'!B3, bdd_V102[Intitulé du GHT], 'Base EJ GHT'!D3)</f>
        <v>50238</v>
      </c>
      <c r="F3" s="23" t="str">
        <f>_xlfn.XLOOKUP(B3, bdd_V102[Raison sociale juridique], bdd_V102[Validation prérequis SUN-ES])</f>
        <v>Oui</v>
      </c>
      <c r="H3" s="2" t="s">
        <v>6539</v>
      </c>
      <c r="I3" s="2">
        <f>COUNTIF(F2:F782,"Non")</f>
        <v>160</v>
      </c>
    </row>
    <row r="4" spans="1:9">
      <c r="A4">
        <v>10009132</v>
      </c>
      <c r="B4" t="str">
        <v>CHI AIN VAL DE SAONE</v>
      </c>
      <c r="C4" t="str">
        <v>ARA-03</v>
      </c>
      <c r="D4" t="str">
        <v>Bresse Haut-Bugey</v>
      </c>
      <c r="E4" s="86">
        <f>SUMIFS(bdd_V102[Activité combinée], bdd_V102[Raison sociale juridique], 'Base EJ GHT'!B4, bdd_V102[Intitulé du GHT], 'Base EJ GHT'!D4)</f>
        <v>13415.5</v>
      </c>
      <c r="F4" s="23" t="str">
        <f>_xlfn.XLOOKUP(B4, bdd_V102[Raison sociale juridique], bdd_V102[Validation prérequis SUN-ES])</f>
        <v>Oui</v>
      </c>
      <c r="I4" s="78"/>
    </row>
    <row r="5" spans="1:9">
      <c r="A5">
        <v>10780054</v>
      </c>
      <c r="B5" t="str">
        <v>CH FLEYRIAT</v>
      </c>
      <c r="C5" t="str">
        <v>ARA-03</v>
      </c>
      <c r="D5" t="str">
        <v>Bresse Haut-Bugey</v>
      </c>
      <c r="E5" s="86">
        <f>SUMIFS(bdd_V102[Activité combinée], bdd_V102[Raison sociale juridique], 'Base EJ GHT'!B5, bdd_V102[Intitulé du GHT], 'Base EJ GHT'!D5)</f>
        <v>197403</v>
      </c>
      <c r="F5" s="23" t="str">
        <f>_xlfn.XLOOKUP(B5, bdd_V102[Raison sociale juridique], bdd_V102[Validation prérequis SUN-ES])</f>
        <v>Oui</v>
      </c>
    </row>
    <row r="6" spans="1:9">
      <c r="A6">
        <v>10780062</v>
      </c>
      <c r="B6" t="str">
        <v>CH BUGEY SUD</v>
      </c>
      <c r="C6" t="str">
        <v>ARA-02</v>
      </c>
      <c r="D6" t="str">
        <v>Savoie Belley</v>
      </c>
      <c r="E6" s="86">
        <f>SUMIFS(bdd_V102[Activité combinée], bdd_V102[Raison sociale juridique], 'Base EJ GHT'!B6, bdd_V102[Intitulé du GHT], 'Base EJ GHT'!D6)</f>
        <v>45052</v>
      </c>
      <c r="F6" s="23" t="str">
        <f>_xlfn.XLOOKUP(B6, bdd_V102[Raison sociale juridique], bdd_V102[Validation prérequis SUN-ES])</f>
        <v>Non</v>
      </c>
    </row>
    <row r="7" spans="1:9">
      <c r="A7">
        <v>10780096</v>
      </c>
      <c r="B7" t="str">
        <v>CH DE TREVOUX</v>
      </c>
      <c r="C7" t="str">
        <v>ARA-12</v>
      </c>
      <c r="D7" t="str">
        <v>Rhône Nord Beaujolais Dombes</v>
      </c>
      <c r="E7" s="86">
        <f>SUMIFS(bdd_V102[Activité combinée], bdd_V102[Raison sociale juridique], 'Base EJ GHT'!B7, bdd_V102[Intitulé du GHT], 'Base EJ GHT'!D7)</f>
        <v>36447.5</v>
      </c>
      <c r="F7" s="23" t="str">
        <f>_xlfn.XLOOKUP(B7, bdd_V102[Raison sociale juridique], bdd_V102[Validation prérequis SUN-ES])</f>
        <v>Oui</v>
      </c>
    </row>
    <row r="8" spans="1:9">
      <c r="A8">
        <v>10780112</v>
      </c>
      <c r="B8" t="str">
        <v>CH DU PAYS DE GEX</v>
      </c>
      <c r="C8" t="str">
        <v>ARA-08</v>
      </c>
      <c r="D8" t="str">
        <v>Genevois Annecy Albanais</v>
      </c>
      <c r="E8" s="86">
        <f>SUMIFS(bdd_V102[Activité combinée], bdd_V102[Raison sociale juridique], 'Base EJ GHT'!B8, bdd_V102[Intitulé du GHT], 'Base EJ GHT'!D8)</f>
        <v>8188.5</v>
      </c>
      <c r="F8" s="23" t="str">
        <f>_xlfn.XLOOKUP(B8, bdd_V102[Raison sociale juridique], bdd_V102[Validation prérequis SUN-ES])</f>
        <v>Non</v>
      </c>
    </row>
    <row r="9" spans="1:9">
      <c r="A9">
        <v>10780120</v>
      </c>
      <c r="B9" t="str">
        <v>CH DE MEXIMIEUX</v>
      </c>
      <c r="C9" t="str">
        <v>ARA-03</v>
      </c>
      <c r="D9" t="str">
        <v>Bresse Haut-Bugey</v>
      </c>
      <c r="E9" s="86">
        <f>SUMIFS(bdd_V102[Activité combinée], bdd_V102[Raison sociale juridique], 'Base EJ GHT'!B9, bdd_V102[Intitulé du GHT], 'Base EJ GHT'!D9)</f>
        <v>6059</v>
      </c>
      <c r="F9" s="23" t="str">
        <f>_xlfn.XLOOKUP(B9, bdd_V102[Raison sociale juridique], bdd_V102[Validation prérequis SUN-ES])</f>
        <v>Oui</v>
      </c>
    </row>
    <row r="10" spans="1:9">
      <c r="A10">
        <v>10780138</v>
      </c>
      <c r="B10" t="str">
        <v>CH DE PONT DE VAUX</v>
      </c>
      <c r="C10" t="str">
        <v>ARA-03</v>
      </c>
      <c r="D10" t="str">
        <v>Bresse Haut-Bugey</v>
      </c>
      <c r="E10" s="86">
        <f>SUMIFS(bdd_V102[Activité combinée], bdd_V102[Raison sociale juridique], 'Base EJ GHT'!B10, bdd_V102[Intitulé du GHT], 'Base EJ GHT'!D10)</f>
        <v>6234</v>
      </c>
      <c r="F10" s="23" t="str">
        <f>_xlfn.XLOOKUP(B10, bdd_V102[Raison sociale juridique], bdd_V102[Validation prérequis SUN-ES])</f>
        <v>Oui</v>
      </c>
    </row>
    <row r="11" spans="1:9">
      <c r="A11">
        <v>20000022</v>
      </c>
      <c r="B11" t="str">
        <v>CENTRE HOSPITALIER DE GUISE</v>
      </c>
      <c r="C11" t="str">
        <v>HF-01</v>
      </c>
      <c r="D11" t="str">
        <v>Aisne Nord Haute Somme</v>
      </c>
      <c r="E11" s="86">
        <f>SUMIFS(bdd_V102[Activité combinée], bdd_V102[Raison sociale juridique], 'Base EJ GHT'!B11, bdd_V102[Intitulé du GHT], 'Base EJ GHT'!D11)</f>
        <v>23613.5</v>
      </c>
      <c r="F11" s="23" t="str">
        <f>_xlfn.XLOOKUP(B11, bdd_V102[Raison sociale juridique], bdd_V102[Validation prérequis SUN-ES])</f>
        <v>Oui</v>
      </c>
    </row>
    <row r="12" spans="1:9">
      <c r="A12">
        <v>20000048</v>
      </c>
      <c r="B12" t="str">
        <v>CENTRE HOSPITALIER GERONTOLOGIQUE</v>
      </c>
      <c r="C12" t="str">
        <v>HF-01</v>
      </c>
      <c r="D12" t="str">
        <v>Aisne Nord Haute Somme</v>
      </c>
      <c r="E12" s="86">
        <f>SUMIFS(bdd_V102[Activité combinée], bdd_V102[Raison sociale juridique], 'Base EJ GHT'!B12, bdd_V102[Intitulé du GHT], 'Base EJ GHT'!D12)</f>
        <v>14718.5</v>
      </c>
      <c r="F12" s="23" t="str">
        <f>_xlfn.XLOOKUP(B12, bdd_V102[Raison sociale juridique], bdd_V102[Validation prérequis SUN-ES])</f>
        <v>Non</v>
      </c>
    </row>
    <row r="13" spans="1:9">
      <c r="A13">
        <v>20000055</v>
      </c>
      <c r="B13" t="str">
        <v>CH NOUVION EN THIERACHE</v>
      </c>
      <c r="C13" t="str">
        <v>HF-01</v>
      </c>
      <c r="D13" t="str">
        <v>Aisne Nord Haute Somme</v>
      </c>
      <c r="E13" s="86">
        <f>SUMIFS(bdd_V102[Activité combinée], bdd_V102[Raison sociale juridique], 'Base EJ GHT'!B13, bdd_V102[Intitulé du GHT], 'Base EJ GHT'!D13)</f>
        <v>4959.5</v>
      </c>
      <c r="F13" s="23" t="str">
        <f>_xlfn.XLOOKUP(B13, bdd_V102[Raison sociale juridique], bdd_V102[Validation prérequis SUN-ES])</f>
        <v>Oui</v>
      </c>
    </row>
    <row r="14" spans="1:9">
      <c r="A14">
        <v>20000063</v>
      </c>
      <c r="B14" t="str">
        <v>CENTRE HOSPITALIER DE SAINT QUENTIN</v>
      </c>
      <c r="C14" t="str">
        <v>HF-01</v>
      </c>
      <c r="D14" t="str">
        <v>Aisne Nord Haute Somme</v>
      </c>
      <c r="E14" s="86">
        <f>SUMIFS(bdd_V102[Activité combinée], bdd_V102[Raison sociale juridique], 'Base EJ GHT'!B14, bdd_V102[Intitulé du GHT], 'Base EJ GHT'!D14)</f>
        <v>219773</v>
      </c>
      <c r="F14" s="23" t="str">
        <f>_xlfn.XLOOKUP(B14, bdd_V102[Raison sociale juridique], bdd_V102[Validation prérequis SUN-ES])</f>
        <v>Oui</v>
      </c>
    </row>
    <row r="15" spans="1:9">
      <c r="A15">
        <v>20000071</v>
      </c>
      <c r="B15" t="str">
        <v>CENTRE HOSPITALIER DE VERVINS</v>
      </c>
      <c r="C15" t="str">
        <v>HF-01</v>
      </c>
      <c r="D15" t="str">
        <v>Aisne Nord Haute Somme</v>
      </c>
      <c r="E15" s="86">
        <f>SUMIFS(bdd_V102[Activité combinée], bdd_V102[Raison sociale juridique], 'Base EJ GHT'!B15, bdd_V102[Intitulé du GHT], 'Base EJ GHT'!D15)</f>
        <v>9315.5</v>
      </c>
      <c r="F15" s="23" t="str">
        <f>_xlfn.XLOOKUP(B15, bdd_V102[Raison sociale juridique], bdd_V102[Validation prérequis SUN-ES])</f>
        <v>Oui</v>
      </c>
    </row>
    <row r="16" spans="1:9">
      <c r="A16">
        <v>20000253</v>
      </c>
      <c r="B16" t="str">
        <v>CH DE LAON</v>
      </c>
      <c r="C16" t="str">
        <v>HF-01</v>
      </c>
      <c r="D16" t="str">
        <v>Aisne Nord Haute Somme</v>
      </c>
      <c r="E16" s="86">
        <f>SUMIFS(bdd_V102[Activité combinée], bdd_V102[Raison sociale juridique], 'Base EJ GHT'!B16, bdd_V102[Intitulé du GHT], 'Base EJ GHT'!D16)</f>
        <v>88408.5</v>
      </c>
      <c r="F16" s="23" t="str">
        <f>_xlfn.XLOOKUP(B16, bdd_V102[Raison sociale juridique], bdd_V102[Validation prérequis SUN-ES])</f>
        <v>Oui</v>
      </c>
    </row>
    <row r="17" spans="1:6">
      <c r="A17">
        <v>20000261</v>
      </c>
      <c r="B17" t="str">
        <v>CENTRE HOSPITALIER DE SOISSONS</v>
      </c>
      <c r="C17" t="str">
        <v>HF-02</v>
      </c>
      <c r="D17" t="str">
        <v>Aisne Sud-SAPHIR</v>
      </c>
      <c r="E17" s="86">
        <f>SUMIFS(bdd_V102[Activité combinée], bdd_V102[Raison sociale juridique], 'Base EJ GHT'!B17, bdd_V102[Intitulé du GHT], 'Base EJ GHT'!D17)</f>
        <v>126558.5</v>
      </c>
      <c r="F17" s="23" t="str">
        <f>_xlfn.XLOOKUP(B17, bdd_V102[Raison sociale juridique], bdd_V102[Validation prérequis SUN-ES])</f>
        <v>Oui</v>
      </c>
    </row>
    <row r="18" spans="1:6">
      <c r="A18">
        <v>20000287</v>
      </c>
      <c r="B18" t="str">
        <v>CENTRE HOSPITALIER DE CHAUNY</v>
      </c>
      <c r="C18" t="str">
        <v>HF-01</v>
      </c>
      <c r="D18" t="str">
        <v>Aisne Nord Haute Somme</v>
      </c>
      <c r="E18" s="86">
        <f>SUMIFS(bdd_V102[Activité combinée], bdd_V102[Raison sociale juridique], 'Base EJ GHT'!B18, bdd_V102[Intitulé du GHT], 'Base EJ GHT'!D18)</f>
        <v>46478</v>
      </c>
      <c r="F18" s="23" t="str">
        <f>_xlfn.XLOOKUP(B18, bdd_V102[Raison sociale juridique], bdd_V102[Validation prérequis SUN-ES])</f>
        <v>Oui</v>
      </c>
    </row>
    <row r="19" spans="1:6">
      <c r="A19">
        <v>20003620</v>
      </c>
      <c r="B19" t="str">
        <v>CRF JACQUES FICHEUX</v>
      </c>
      <c r="C19" t="str">
        <v>HF-01</v>
      </c>
      <c r="D19" t="str">
        <v>Aisne Nord Haute Somme</v>
      </c>
      <c r="E19" s="86">
        <f>SUMIFS(bdd_V102[Activité combinée], bdd_V102[Raison sociale juridique], 'Base EJ GHT'!B19, bdd_V102[Intitulé du GHT], 'Base EJ GHT'!D19)</f>
        <v>23588</v>
      </c>
      <c r="F19" s="23" t="str">
        <f>_xlfn.XLOOKUP(B19, bdd_V102[Raison sociale juridique], bdd_V102[Validation prérequis SUN-ES])</f>
        <v>Oui</v>
      </c>
    </row>
    <row r="20" spans="1:6">
      <c r="A20">
        <v>20004404</v>
      </c>
      <c r="B20" t="str">
        <v>CENTRE HOSPITALIER DE CHÃ‚TEAU-THIERRY</v>
      </c>
      <c r="C20" t="str">
        <v>HF-02</v>
      </c>
      <c r="D20" t="str">
        <v>Aisne Sud-SAPHIR</v>
      </c>
      <c r="E20" s="86">
        <f>SUMIFS(bdd_V102[Activité combinée], bdd_V102[Raison sociale juridique], 'Base EJ GHT'!B20, bdd_V102[Intitulé du GHT], 'Base EJ GHT'!D20)</f>
        <v>70111.5</v>
      </c>
      <c r="F20" s="23" t="str">
        <f>_xlfn.XLOOKUP(B20, bdd_V102[Raison sociale juridique], bdd_V102[Validation prérequis SUN-ES])</f>
        <v>Oui</v>
      </c>
    </row>
    <row r="21" spans="1:6">
      <c r="A21">
        <v>20004495</v>
      </c>
      <c r="B21" t="str">
        <v>CENTRE HOSPITALIER D'HIRSON</v>
      </c>
      <c r="C21" t="str">
        <v>HF-01</v>
      </c>
      <c r="D21" t="str">
        <v>Aisne Nord Haute Somme</v>
      </c>
      <c r="E21" s="86">
        <f>SUMIFS(bdd_V102[Activité combinée], bdd_V102[Raison sociale juridique], 'Base EJ GHT'!B21, bdd_V102[Intitulé du GHT], 'Base EJ GHT'!D21)</f>
        <v>22124.5</v>
      </c>
      <c r="F21" s="23" t="str">
        <f>_xlfn.XLOOKUP(B21, bdd_V102[Raison sociale juridique], bdd_V102[Validation prérequis SUN-ES])</f>
        <v>Oui</v>
      </c>
    </row>
    <row r="22" spans="1:6">
      <c r="A22">
        <v>30002158</v>
      </c>
      <c r="B22" t="str">
        <v>CH DEPARTEMENTAL COEUR DU BOURBONNAIS</v>
      </c>
      <c r="C22" t="str">
        <v>ARA-01</v>
      </c>
      <c r="D22" t="str">
        <v>Allier Puy-de-Dôme</v>
      </c>
      <c r="E22" s="86">
        <f>SUMIFS(bdd_V102[Activité combinée], bdd_V102[Raison sociale juridique], 'Base EJ GHT'!B22, bdd_V102[Intitulé du GHT], 'Base EJ GHT'!D22)</f>
        <v>20568.5</v>
      </c>
      <c r="F22" s="23" t="str">
        <f>_xlfn.XLOOKUP(B22, bdd_V102[Raison sociale juridique], bdd_V102[Validation prérequis SUN-ES])</f>
        <v>Non</v>
      </c>
    </row>
    <row r="23" spans="1:6">
      <c r="A23">
        <v>30780092</v>
      </c>
      <c r="B23" t="str">
        <v>CH DE MOULINS YZEURE</v>
      </c>
      <c r="C23" t="str">
        <v>ARA-01</v>
      </c>
      <c r="D23" t="str">
        <v>Allier Puy-de-Dôme</v>
      </c>
      <c r="E23" s="86">
        <f>SUMIFS(bdd_V102[Activité combinée], bdd_V102[Raison sociale juridique], 'Base EJ GHT'!B23, bdd_V102[Intitulé du GHT], 'Base EJ GHT'!D23)</f>
        <v>163139.75</v>
      </c>
      <c r="F23" s="23" t="str">
        <f>_xlfn.XLOOKUP(B23, bdd_V102[Raison sociale juridique], bdd_V102[Validation prérequis SUN-ES])</f>
        <v>Oui</v>
      </c>
    </row>
    <row r="24" spans="1:6">
      <c r="A24">
        <v>30780100</v>
      </c>
      <c r="B24" t="str">
        <v>CH DE MONTLUCON NERIS-LES-BAINS</v>
      </c>
      <c r="C24" t="str">
        <v>ARA-01</v>
      </c>
      <c r="D24" t="str">
        <v>Allier Puy-de-Dôme</v>
      </c>
      <c r="E24" s="86">
        <f>SUMIFS(bdd_V102[Activité combinée], bdd_V102[Raison sociale juridique], 'Base EJ GHT'!B24, bdd_V102[Intitulé du GHT], 'Base EJ GHT'!D24)</f>
        <v>152186.5</v>
      </c>
      <c r="F24" s="23" t="str">
        <f>_xlfn.XLOOKUP(B24, bdd_V102[Raison sociale juridique], bdd_V102[Validation prérequis SUN-ES])</f>
        <v>Oui</v>
      </c>
    </row>
    <row r="25" spans="1:6">
      <c r="A25">
        <v>30780118</v>
      </c>
      <c r="B25" t="str">
        <v>CH DE VICHY</v>
      </c>
      <c r="C25" t="str">
        <v>ARA-01</v>
      </c>
      <c r="D25" t="str">
        <v>Allier Puy-de-Dôme</v>
      </c>
      <c r="E25" s="86">
        <f>SUMIFS(bdd_V102[Activité combinée], bdd_V102[Raison sociale juridique], 'Base EJ GHT'!B25, bdd_V102[Intitulé du GHT], 'Base EJ GHT'!D25)</f>
        <v>184726.5</v>
      </c>
      <c r="F25" s="23" t="str">
        <f>_xlfn.XLOOKUP(B25, bdd_V102[Raison sociale juridique], bdd_V102[Validation prérequis SUN-ES])</f>
        <v>Oui</v>
      </c>
    </row>
    <row r="26" spans="1:6">
      <c r="A26">
        <v>30780126</v>
      </c>
      <c r="B26" t="str">
        <v>CH DE BOURBON L'ARCHAMBAULT</v>
      </c>
      <c r="C26" t="str">
        <v>ARA-01</v>
      </c>
      <c r="D26" t="str">
        <v>Allier Puy-de-Dôme</v>
      </c>
      <c r="E26" s="86">
        <f>SUMIFS(bdd_V102[Activité combinée], bdd_V102[Raison sociale juridique], 'Base EJ GHT'!B26, bdd_V102[Intitulé du GHT], 'Base EJ GHT'!D26)</f>
        <v>8851</v>
      </c>
      <c r="F26" s="23" t="str">
        <f>_xlfn.XLOOKUP(B26, bdd_V102[Raison sociale juridique], bdd_V102[Validation prérequis SUN-ES])</f>
        <v>Non</v>
      </c>
    </row>
    <row r="27" spans="1:6">
      <c r="A27">
        <v>30780282</v>
      </c>
      <c r="B27" t="str">
        <v>CHS D'AINAY LE CHATEAU</v>
      </c>
      <c r="C27" t="str">
        <v>ARA-01</v>
      </c>
      <c r="D27" t="str">
        <v>Allier Puy-de-Dôme</v>
      </c>
      <c r="E27" s="86">
        <f>SUMIFS(bdd_V102[Activité combinée], bdd_V102[Raison sociale juridique], 'Base EJ GHT'!B27, bdd_V102[Intitulé du GHT], 'Base EJ GHT'!D27)</f>
        <v>59595.5</v>
      </c>
      <c r="F27" s="23" t="str">
        <f>_xlfn.XLOOKUP(B27, bdd_V102[Raison sociale juridique], bdd_V102[Validation prérequis SUN-ES])</f>
        <v>Oui</v>
      </c>
    </row>
    <row r="28" spans="1:6">
      <c r="A28">
        <v>40780132</v>
      </c>
      <c r="B28" t="str">
        <v>EPS PIERRE GROUES DE BARCELONNETTE</v>
      </c>
      <c r="C28" t="str">
        <v>PACA-06</v>
      </c>
      <c r="D28" t="str">
        <v>Alpes du Sud</v>
      </c>
      <c r="E28" s="86">
        <f>SUMIFS(bdd_V102[Activité combinée], bdd_V102[Raison sociale juridique], 'Base EJ GHT'!B28, bdd_V102[Intitulé du GHT], 'Base EJ GHT'!D28)</f>
        <v>2310.5</v>
      </c>
      <c r="F28" s="23" t="str">
        <f>_xlfn.XLOOKUP(B28, bdd_V102[Raison sociale juridique], bdd_V102[Validation prérequis SUN-ES])</f>
        <v>Non</v>
      </c>
    </row>
    <row r="29" spans="1:6">
      <c r="A29">
        <v>40780140</v>
      </c>
      <c r="B29" t="str">
        <v>EPS DUCELIA CASTELLANE</v>
      </c>
      <c r="C29" t="str">
        <v>PACA-03</v>
      </c>
      <c r="D29" t="str">
        <v>Alpes-de-Haute-Provence</v>
      </c>
      <c r="E29" s="86">
        <f>SUMIFS(bdd_V102[Activité combinée], bdd_V102[Raison sociale juridique], 'Base EJ GHT'!B29, bdd_V102[Intitulé du GHT], 'Base EJ GHT'!D29)</f>
        <v>1578.5</v>
      </c>
      <c r="F29" s="23" t="str">
        <f>_xlfn.XLOOKUP(B29, bdd_V102[Raison sociale juridique], bdd_V102[Validation prérequis SUN-ES])</f>
        <v>Non</v>
      </c>
    </row>
    <row r="30" spans="1:6">
      <c r="A30">
        <v>40780215</v>
      </c>
      <c r="B30" t="str">
        <v>CHI DE MANOSQUE LOUIS RAFFALLI</v>
      </c>
      <c r="C30" t="str">
        <v>PACA-03</v>
      </c>
      <c r="D30" t="str">
        <v>Alpes-de-Haute-Provence</v>
      </c>
      <c r="E30" s="86">
        <f>SUMIFS(bdd_V102[Activité combinée], bdd_V102[Raison sociale juridique], 'Base EJ GHT'!B30, bdd_V102[Intitulé du GHT], 'Base EJ GHT'!D30)</f>
        <v>79994.5</v>
      </c>
      <c r="F30" s="23" t="str">
        <f>_xlfn.XLOOKUP(B30, bdd_V102[Raison sociale juridique], bdd_V102[Validation prérequis SUN-ES])</f>
        <v>Oui</v>
      </c>
    </row>
    <row r="31" spans="1:6">
      <c r="A31">
        <v>40780231</v>
      </c>
      <c r="B31" t="str">
        <v>EPS LUMIERE DE RIEZ</v>
      </c>
      <c r="C31" t="str">
        <v>PACA-03</v>
      </c>
      <c r="D31" t="str">
        <v>Alpes-de-Haute-Provence</v>
      </c>
      <c r="E31" s="86">
        <f>SUMIFS(bdd_V102[Activité combinée], bdd_V102[Raison sociale juridique], 'Base EJ GHT'!B31, bdd_V102[Intitulé du GHT], 'Base EJ GHT'!D31)</f>
        <v>3879</v>
      </c>
      <c r="F31" s="23" t="str">
        <f>_xlfn.XLOOKUP(B31, bdd_V102[Raison sociale juridique], bdd_V102[Validation prérequis SUN-ES])</f>
        <v>Non</v>
      </c>
    </row>
    <row r="32" spans="1:6">
      <c r="A32">
        <v>40780249</v>
      </c>
      <c r="B32" t="str">
        <v>EPS VALLEE DE LA BLANCHE</v>
      </c>
      <c r="C32" t="str">
        <v>PACA-03</v>
      </c>
      <c r="D32" t="str">
        <v>Alpes-de-Haute-Provence</v>
      </c>
      <c r="E32" s="86">
        <f>SUMIFS(bdd_V102[Activité combinée], bdd_V102[Raison sociale juridique], 'Base EJ GHT'!B32, bdd_V102[Intitulé du GHT], 'Base EJ GHT'!D32)</f>
        <v>563</v>
      </c>
      <c r="F32" s="23" t="str">
        <f>_xlfn.XLOOKUP(B32, bdd_V102[Raison sociale juridique], bdd_V102[Validation prérequis SUN-ES])</f>
        <v>Non</v>
      </c>
    </row>
    <row r="33" spans="1:6">
      <c r="A33">
        <v>40788879</v>
      </c>
      <c r="B33" t="str">
        <v>CENTRE HOSPITALIER DE DIGNE LES BAINS</v>
      </c>
      <c r="C33" t="str">
        <v>PACA-03</v>
      </c>
      <c r="D33" t="str">
        <v>Alpes-de-Haute-Provence</v>
      </c>
      <c r="E33" s="86">
        <f>SUMIFS(bdd_V102[Activité combinée], bdd_V102[Raison sociale juridique], 'Base EJ GHT'!B33, bdd_V102[Intitulé du GHT], 'Base EJ GHT'!D33)</f>
        <v>74512.75</v>
      </c>
      <c r="F33" s="23" t="str">
        <f>_xlfn.XLOOKUP(B33, bdd_V102[Raison sociale juridique], bdd_V102[Validation prérequis SUN-ES])</f>
        <v>Oui</v>
      </c>
    </row>
    <row r="34" spans="1:6">
      <c r="A34">
        <v>50000108</v>
      </c>
      <c r="B34" t="str">
        <v>CENTRE HOSPITALIER AIGUILLES QUEYRAS</v>
      </c>
      <c r="C34" t="str">
        <v>PACA-06</v>
      </c>
      <c r="D34" t="str">
        <v>Alpes du Sud</v>
      </c>
      <c r="E34" s="86">
        <f>SUMIFS(bdd_V102[Activité combinée], bdd_V102[Raison sociale juridique], 'Base EJ GHT'!B34, bdd_V102[Intitulé du GHT], 'Base EJ GHT'!D34)</f>
        <v>1228</v>
      </c>
      <c r="F34" s="23" t="str">
        <f>_xlfn.XLOOKUP(B34, bdd_V102[Raison sociale juridique], bdd_V102[Validation prérequis SUN-ES])</f>
        <v>Oui</v>
      </c>
    </row>
    <row r="35" spans="1:6">
      <c r="A35">
        <v>50000116</v>
      </c>
      <c r="B35" t="str">
        <v>CH LES ESCARTONS A BRIANCON</v>
      </c>
      <c r="C35" t="str">
        <v>PACA-06</v>
      </c>
      <c r="D35" t="str">
        <v>Alpes du Sud</v>
      </c>
      <c r="E35" s="86">
        <f>SUMIFS(bdd_V102[Activité combinée], bdd_V102[Raison sociale juridique], 'Base EJ GHT'!B35, bdd_V102[Intitulé du GHT], 'Base EJ GHT'!D35)</f>
        <v>41524.5</v>
      </c>
      <c r="F35" s="23" t="str">
        <f>_xlfn.XLOOKUP(B35, bdd_V102[Raison sociale juridique], bdd_V102[Validation prérequis SUN-ES])</f>
        <v>Oui</v>
      </c>
    </row>
    <row r="36" spans="1:6">
      <c r="A36">
        <v>50000124</v>
      </c>
      <c r="B36" t="str">
        <v>CENTRE HOSPITALIER D'EMBRUN</v>
      </c>
      <c r="C36" t="str">
        <v>PACA-06</v>
      </c>
      <c r="D36" t="str">
        <v>Alpes du Sud</v>
      </c>
      <c r="E36" s="86">
        <f>SUMIFS(bdd_V102[Activité combinée], bdd_V102[Raison sociale juridique], 'Base EJ GHT'!B36, bdd_V102[Intitulé du GHT], 'Base EJ GHT'!D36)</f>
        <v>15520</v>
      </c>
      <c r="F36" s="23" t="str">
        <f>_xlfn.XLOOKUP(B36, bdd_V102[Raison sociale juridique], bdd_V102[Validation prérequis SUN-ES])</f>
        <v>Oui</v>
      </c>
    </row>
    <row r="37" spans="1:6">
      <c r="A37">
        <v>50002948</v>
      </c>
      <c r="B37" t="str">
        <v>CHI DES ALPES DU SUD</v>
      </c>
      <c r="C37" t="str">
        <v>PACA-06</v>
      </c>
      <c r="D37" t="str">
        <v>Alpes du Sud</v>
      </c>
      <c r="E37" s="86">
        <f>SUMIFS(bdd_V102[Activité combinée], bdd_V102[Raison sociale juridique], 'Base EJ GHT'!B37, bdd_V102[Intitulé du GHT], 'Base EJ GHT'!D37)</f>
        <v>132144.5</v>
      </c>
      <c r="F37" s="23" t="str">
        <f>_xlfn.XLOOKUP(B37, bdd_V102[Raison sociale juridique], bdd_V102[Validation prérequis SUN-ES])</f>
        <v>Oui</v>
      </c>
    </row>
    <row r="38" spans="1:6">
      <c r="A38">
        <v>50007145</v>
      </c>
      <c r="B38" t="str">
        <v>CENTRE HOSPITALIER BUECH DURANCE</v>
      </c>
      <c r="C38" t="str">
        <v>PACA-06</v>
      </c>
      <c r="D38" t="str">
        <v>Alpes du Sud</v>
      </c>
      <c r="E38" s="86">
        <f>SUMIFS(bdd_V102[Activité combinée], bdd_V102[Raison sociale juridique], 'Base EJ GHT'!B38, bdd_V102[Intitulé du GHT], 'Base EJ GHT'!D38)</f>
        <v>19602.75</v>
      </c>
      <c r="F38" s="23" t="str">
        <f>_xlfn.XLOOKUP(B38, bdd_V102[Raison sociale juridique], bdd_V102[Validation prérequis SUN-ES])</f>
        <v>Oui</v>
      </c>
    </row>
    <row r="39" spans="1:6">
      <c r="A39">
        <v>60006889</v>
      </c>
      <c r="B39" t="str">
        <v>HOPITAUX DE LA VESUBIE</v>
      </c>
      <c r="C39" t="str">
        <v>PACA-05</v>
      </c>
      <c r="D39" t="str">
        <v>Alpes Maritimes</v>
      </c>
      <c r="E39" s="86">
        <f>SUMIFS(bdd_V102[Activité combinée], bdd_V102[Raison sociale juridique], 'Base EJ GHT'!B39, bdd_V102[Intitulé du GHT], 'Base EJ GHT'!D39)</f>
        <v>3960</v>
      </c>
      <c r="F39" s="23" t="str">
        <f>_xlfn.XLOOKUP(B39, bdd_V102[Raison sociale juridique], bdd_V102[Validation prérequis SUN-ES])</f>
        <v>Non</v>
      </c>
    </row>
    <row r="40" spans="1:6">
      <c r="A40">
        <v>60780327</v>
      </c>
      <c r="B40" t="str">
        <v>CH SAINT MAUR SAINT ETIENNE TINEE</v>
      </c>
      <c r="C40" t="str">
        <v>PACA-05</v>
      </c>
      <c r="D40" t="str">
        <v>Alpes Maritimes</v>
      </c>
      <c r="E40" s="86">
        <f>SUMIFS(bdd_V102[Activité combinée], bdd_V102[Raison sociale juridique], 'Base EJ GHT'!B40, bdd_V102[Intitulé du GHT], 'Base EJ GHT'!D40)</f>
        <v>652.5</v>
      </c>
      <c r="F40" s="23" t="str">
        <f>_xlfn.XLOOKUP(B40, bdd_V102[Raison sociale juridique], bdd_V102[Validation prérequis SUN-ES])</f>
        <v>Non</v>
      </c>
    </row>
    <row r="41" spans="1:6">
      <c r="A41">
        <v>60780657</v>
      </c>
      <c r="B41" t="str">
        <v>CENTRE HOSPITALIER DE BREIL SUR ROYA</v>
      </c>
      <c r="C41" t="str">
        <v>PACA-05</v>
      </c>
      <c r="D41" t="str">
        <v>Alpes Maritimes</v>
      </c>
      <c r="E41" s="86">
        <f>SUMIFS(bdd_V102[Activité combinée], bdd_V102[Raison sociale juridique], 'Base EJ GHT'!B41, bdd_V102[Intitulé du GHT], 'Base EJ GHT'!D41)</f>
        <v>3331</v>
      </c>
      <c r="F41" s="23" t="str">
        <f>_xlfn.XLOOKUP(B41, bdd_V102[Raison sociale juridique], bdd_V102[Validation prérequis SUN-ES])</f>
        <v>Non</v>
      </c>
    </row>
    <row r="42" spans="1:6">
      <c r="A42">
        <v>60780780</v>
      </c>
      <c r="B42" t="str">
        <v>CH DU PAYS DE LA ROUDOULE A PUGET</v>
      </c>
      <c r="C42" t="str">
        <v>PACA-05</v>
      </c>
      <c r="D42" t="str">
        <v>Alpes Maritimes</v>
      </c>
      <c r="E42" s="86">
        <f>SUMIFS(bdd_V102[Activité combinée], bdd_V102[Raison sociale juridique], 'Base EJ GHT'!B42, bdd_V102[Intitulé du GHT], 'Base EJ GHT'!D42)</f>
        <v>2851</v>
      </c>
      <c r="F42" s="23" t="str">
        <f>_xlfn.XLOOKUP(B42, bdd_V102[Raison sociale juridique], bdd_V102[Validation prérequis SUN-ES])</f>
        <v>Non</v>
      </c>
    </row>
    <row r="43" spans="1:6">
      <c r="A43">
        <v>60780897</v>
      </c>
      <c r="B43" t="str">
        <v>CENTRE HOSPITALIER DE GRASSE</v>
      </c>
      <c r="C43" t="str">
        <v>PACA-05</v>
      </c>
      <c r="D43" t="str">
        <v>Alpes Maritimes</v>
      </c>
      <c r="E43" s="86">
        <f>SUMIFS(bdd_V102[Activité combinée], bdd_V102[Raison sociale juridique], 'Base EJ GHT'!B43, bdd_V102[Intitulé du GHT], 'Base EJ GHT'!D43)</f>
        <v>129321.5</v>
      </c>
      <c r="F43" s="23" t="str">
        <f>_xlfn.XLOOKUP(B43, bdd_V102[Raison sociale juridique], bdd_V102[Validation prérequis SUN-ES])</f>
        <v>Oui</v>
      </c>
    </row>
    <row r="44" spans="1:6">
      <c r="A44">
        <v>60780905</v>
      </c>
      <c r="B44" t="str">
        <v>CH SAINT ELOI DE SOSPEL</v>
      </c>
      <c r="C44" t="str">
        <v>PACA-05</v>
      </c>
      <c r="D44" t="str">
        <v>Alpes Maritimes</v>
      </c>
      <c r="E44" s="86">
        <f>SUMIFS(bdd_V102[Activité combinée], bdd_V102[Raison sociale juridique], 'Base EJ GHT'!B44, bdd_V102[Intitulé du GHT], 'Base EJ GHT'!D44)</f>
        <v>5167</v>
      </c>
      <c r="F44" s="23" t="str">
        <f>_xlfn.XLOOKUP(B44, bdd_V102[Raison sociale juridique], bdd_V102[Validation prérequis SUN-ES])</f>
        <v>Non</v>
      </c>
    </row>
    <row r="45" spans="1:6">
      <c r="A45">
        <v>60780921</v>
      </c>
      <c r="B45" t="str">
        <v>CH SAINT LAZARE DE TENDE</v>
      </c>
      <c r="C45" t="str">
        <v>PACA-05</v>
      </c>
      <c r="D45" t="str">
        <v>Alpes Maritimes</v>
      </c>
      <c r="E45" s="86">
        <f>SUMIFS(bdd_V102[Activité combinée], bdd_V102[Raison sociale juridique], 'Base EJ GHT'!B45, bdd_V102[Intitulé du GHT], 'Base EJ GHT'!D45)</f>
        <v>930</v>
      </c>
      <c r="F45" s="23" t="str">
        <f>_xlfn.XLOOKUP(B45, bdd_V102[Raison sociale juridique], bdd_V102[Validation prérequis SUN-ES])</f>
        <v>Non</v>
      </c>
    </row>
    <row r="46" spans="1:6">
      <c r="A46">
        <v>60780954</v>
      </c>
      <c r="B46" t="str">
        <v>CH D'ANTIBES JUAN LES PINS</v>
      </c>
      <c r="C46" t="str">
        <v>PACA-05</v>
      </c>
      <c r="D46" t="str">
        <v>Alpes Maritimes</v>
      </c>
      <c r="E46" s="86">
        <f>SUMIFS(bdd_V102[Activité combinée], bdd_V102[Raison sociale juridique], 'Base EJ GHT'!B46, bdd_V102[Intitulé du GHT], 'Base EJ GHT'!D46)</f>
        <v>144726.75</v>
      </c>
      <c r="F46" s="23" t="str">
        <f>_xlfn.XLOOKUP(B46, bdd_V102[Raison sociale juridique], bdd_V102[Validation prérequis SUN-ES])</f>
        <v>Oui</v>
      </c>
    </row>
    <row r="47" spans="1:6">
      <c r="A47">
        <v>60780988</v>
      </c>
      <c r="B47" t="str">
        <v>CH DE CANNES SIMONE VEIL</v>
      </c>
      <c r="C47" t="str">
        <v>PACA-05</v>
      </c>
      <c r="D47" t="str">
        <v>Alpes Maritimes</v>
      </c>
      <c r="E47" s="86">
        <f>SUMIFS(bdd_V102[Activité combinée], bdd_V102[Raison sociale juridique], 'Base EJ GHT'!B47, bdd_V102[Intitulé du GHT], 'Base EJ GHT'!D47)</f>
        <v>166751</v>
      </c>
      <c r="F47" s="23" t="str">
        <f>_xlfn.XLOOKUP(B47, bdd_V102[Raison sociale juridique], bdd_V102[Validation prérequis SUN-ES])</f>
        <v>Oui</v>
      </c>
    </row>
    <row r="48" spans="1:6">
      <c r="A48">
        <v>60781010</v>
      </c>
      <c r="B48" t="str">
        <v>POLE SANTE VALLAURIS GOLFE JUAN</v>
      </c>
      <c r="C48" t="str">
        <v>PACA-05</v>
      </c>
      <c r="D48" t="str">
        <v>Alpes Maritimes</v>
      </c>
      <c r="E48" s="86">
        <f>SUMIFS(bdd_V102[Activité combinée], bdd_V102[Raison sociale juridique], 'Base EJ GHT'!B48, bdd_V102[Intitulé du GHT], 'Base EJ GHT'!D48)</f>
        <v>7011.5</v>
      </c>
      <c r="F48" s="23" t="str">
        <f>_xlfn.XLOOKUP(B48, bdd_V102[Raison sociale juridique], bdd_V102[Validation prérequis SUN-ES])</f>
        <v>Non</v>
      </c>
    </row>
    <row r="49" spans="1:6">
      <c r="A49">
        <v>60785011</v>
      </c>
      <c r="B49" t="str">
        <v>CTRE HOSPITALIER UNIVERSITAIRE DE NICE</v>
      </c>
      <c r="C49" t="str">
        <v>PACA-05</v>
      </c>
      <c r="D49" t="str">
        <v>Alpes Maritimes</v>
      </c>
      <c r="E49" s="86">
        <f>SUMIFS(bdd_V102[Activité combinée], bdd_V102[Raison sociale juridique], 'Base EJ GHT'!B49, bdd_V102[Intitulé du GHT], 'Base EJ GHT'!D49)</f>
        <v>465432.75</v>
      </c>
      <c r="F49" s="23" t="str">
        <f>_xlfn.XLOOKUP(B49, bdd_V102[Raison sociale juridique], bdd_V102[Validation prérequis SUN-ES])</f>
        <v>Oui</v>
      </c>
    </row>
    <row r="50" spans="1:6">
      <c r="A50">
        <v>60791761</v>
      </c>
      <c r="B50" t="str">
        <v>CH LA PALMOSA DE MENTON</v>
      </c>
      <c r="C50" t="str">
        <v>PACA-05</v>
      </c>
      <c r="D50" t="str">
        <v>Alpes Maritimes</v>
      </c>
      <c r="E50" s="86">
        <f>SUMIFS(bdd_V102[Activité combinée], bdd_V102[Raison sociale juridique], 'Base EJ GHT'!B50, bdd_V102[Intitulé du GHT], 'Base EJ GHT'!D50)</f>
        <v>51305.5</v>
      </c>
      <c r="F50" s="23" t="str">
        <f>_xlfn.XLOOKUP(B50, bdd_V102[Raison sociale juridique], bdd_V102[Validation prérequis SUN-ES])</f>
        <v>Oui</v>
      </c>
    </row>
    <row r="51" spans="1:6">
      <c r="A51">
        <v>70000211</v>
      </c>
      <c r="B51" t="str">
        <v>CH DE SERRIERES</v>
      </c>
      <c r="C51" t="str">
        <v>ARA-09</v>
      </c>
      <c r="D51" t="str">
        <v>Loire</v>
      </c>
      <c r="E51" s="86">
        <f>SUMIFS(bdd_V102[Activité combinée], bdd_V102[Raison sociale juridique], 'Base EJ GHT'!B51, bdd_V102[Intitulé du GHT], 'Base EJ GHT'!D51)</f>
        <v>3709</v>
      </c>
      <c r="F51" s="23" t="str">
        <f>_xlfn.XLOOKUP(B51, bdd_V102[Raison sociale juridique], bdd_V102[Validation prérequis SUN-ES])</f>
        <v>Non</v>
      </c>
    </row>
    <row r="52" spans="1:6">
      <c r="A52">
        <v>70002878</v>
      </c>
      <c r="B52" t="str">
        <v>CH DE PRIVAS ARDECHE</v>
      </c>
      <c r="C52" t="str">
        <v>ARA-14</v>
      </c>
      <c r="D52" t="str">
        <v>Drome Ardèche Vercors</v>
      </c>
      <c r="E52" s="86">
        <f>SUMIFS(bdd_V102[Activité combinée], bdd_V102[Raison sociale juridique], 'Base EJ GHT'!B52, bdd_V102[Intitulé du GHT], 'Base EJ GHT'!D52)</f>
        <v>45808.5</v>
      </c>
      <c r="F52" s="23" t="str">
        <f>_xlfn.XLOOKUP(B52, bdd_V102[Raison sociale juridique], bdd_V102[Validation prérequis SUN-ES])</f>
        <v>Oui</v>
      </c>
    </row>
    <row r="53" spans="1:6">
      <c r="A53">
        <v>70004742</v>
      </c>
      <c r="B53" t="str">
        <v>CH DE LARGENTIERE</v>
      </c>
      <c r="C53" t="str">
        <v>ARA-14</v>
      </c>
      <c r="D53" t="str">
        <v>Drome Ardèche Vercors</v>
      </c>
      <c r="E53" s="86">
        <f>SUMIFS(bdd_V102[Activité combinée], bdd_V102[Raison sociale juridique], 'Base EJ GHT'!B53, bdd_V102[Intitulé du GHT], 'Base EJ GHT'!D53)</f>
        <v>2875</v>
      </c>
      <c r="F53" s="23" t="str">
        <f>_xlfn.XLOOKUP(B53, bdd_V102[Raison sociale juridique], bdd_V102[Validation prérequis SUN-ES])</f>
        <v>Oui</v>
      </c>
    </row>
    <row r="54" spans="1:6">
      <c r="A54">
        <v>70005558</v>
      </c>
      <c r="B54" t="str">
        <v>CH BOURG SAINT ANDEOL</v>
      </c>
      <c r="C54" t="str">
        <v>ARA-14</v>
      </c>
      <c r="D54" t="str">
        <v>Drome Ardèche Vercors</v>
      </c>
      <c r="E54" s="86">
        <f>SUMIFS(bdd_V102[Activité combinée], bdd_V102[Raison sociale juridique], 'Base EJ GHT'!B54, bdd_V102[Intitulé du GHT], 'Base EJ GHT'!D54)</f>
        <v>6343.5</v>
      </c>
      <c r="F54" s="23" t="str">
        <f>_xlfn.XLOOKUP(B54, bdd_V102[Raison sociale juridique], bdd_V102[Validation prérequis SUN-ES])</f>
        <v>Non</v>
      </c>
    </row>
    <row r="55" spans="1:6">
      <c r="A55">
        <v>70005566</v>
      </c>
      <c r="B55" t="str">
        <v>CH ARDECHE MERIDIONALE</v>
      </c>
      <c r="C55" t="str">
        <v>ARA-14</v>
      </c>
      <c r="D55" t="str">
        <v>Drome Ardèche Vercors</v>
      </c>
      <c r="E55" s="86">
        <f>SUMIFS(bdd_V102[Activité combinée], bdd_V102[Raison sociale juridique], 'Base EJ GHT'!B55, bdd_V102[Intitulé du GHT], 'Base EJ GHT'!D55)</f>
        <v>94111.5</v>
      </c>
      <c r="F55" s="23" t="str">
        <f>_xlfn.XLOOKUP(B55, bdd_V102[Raison sociale juridique], bdd_V102[Validation prérequis SUN-ES])</f>
        <v>Oui</v>
      </c>
    </row>
    <row r="56" spans="1:6">
      <c r="A56">
        <v>70007927</v>
      </c>
      <c r="B56" t="str">
        <v>CH DES CEVENNES ARDECHOISES</v>
      </c>
      <c r="C56" t="str">
        <v>ARA-14</v>
      </c>
      <c r="D56" t="str">
        <v>Drome Ardèche Vercors</v>
      </c>
      <c r="E56" s="86">
        <f>SUMIFS(bdd_V102[Activité combinée], bdd_V102[Raison sociale juridique], 'Base EJ GHT'!B56, bdd_V102[Intitulé du GHT], 'Base EJ GHT'!D56)</f>
        <v>9836</v>
      </c>
      <c r="F56" s="23" t="str">
        <f>_xlfn.XLOOKUP(B56, bdd_V102[Raison sociale juridique], bdd_V102[Validation prérequis SUN-ES])</f>
        <v>Oui</v>
      </c>
    </row>
    <row r="57" spans="1:6">
      <c r="A57">
        <v>70780119</v>
      </c>
      <c r="B57" t="str">
        <v>CH DE VALLON PONT D'ARC</v>
      </c>
      <c r="C57" t="str">
        <v>ARA-14</v>
      </c>
      <c r="D57" t="str">
        <v>Drome Ardèche Vercors</v>
      </c>
      <c r="E57" s="86">
        <f>SUMIFS(bdd_V102[Activité combinée], bdd_V102[Raison sociale juridique], 'Base EJ GHT'!B57, bdd_V102[Intitulé du GHT], 'Base EJ GHT'!D57)</f>
        <v>4143.5</v>
      </c>
      <c r="F57" s="23" t="str">
        <f>_xlfn.XLOOKUP(B57, bdd_V102[Raison sociale juridique], bdd_V102[Validation prérequis SUN-ES])</f>
        <v>Oui</v>
      </c>
    </row>
    <row r="58" spans="1:6">
      <c r="A58">
        <v>70780127</v>
      </c>
      <c r="B58" t="str">
        <v>CH DE VILLENEUVE DE BERG</v>
      </c>
      <c r="C58" t="str">
        <v>ARA-14</v>
      </c>
      <c r="D58" t="str">
        <v>Drome Ardèche Vercors</v>
      </c>
      <c r="E58" s="86">
        <f>SUMIFS(bdd_V102[Activité combinée], bdd_V102[Raison sociale juridique], 'Base EJ GHT'!B58, bdd_V102[Intitulé du GHT], 'Base EJ GHT'!D58)</f>
        <v>19387.5</v>
      </c>
      <c r="F58" s="23" t="str">
        <f>_xlfn.XLOOKUP(B58, bdd_V102[Raison sociale juridique], bdd_V102[Validation prérequis SUN-ES])</f>
        <v>Oui</v>
      </c>
    </row>
    <row r="59" spans="1:6">
      <c r="A59">
        <v>70780150</v>
      </c>
      <c r="B59" t="str">
        <v>CH DU CHEYLARD</v>
      </c>
      <c r="C59" t="str">
        <v>ARA-14</v>
      </c>
      <c r="D59" t="str">
        <v>Drome Ardèche Vercors</v>
      </c>
      <c r="E59" s="86">
        <f>SUMIFS(bdd_V102[Activité combinée], bdd_V102[Raison sociale juridique], 'Base EJ GHT'!B59, bdd_V102[Intitulé du GHT], 'Base EJ GHT'!D59)</f>
        <v>6158.5</v>
      </c>
      <c r="F59" s="23" t="str">
        <f>_xlfn.XLOOKUP(B59, bdd_V102[Raison sociale juridique], bdd_V102[Validation prérequis SUN-ES])</f>
        <v>Oui</v>
      </c>
    </row>
    <row r="60" spans="1:6">
      <c r="A60">
        <v>70780358</v>
      </c>
      <c r="B60" t="str">
        <v>CH ARDECHE NORD</v>
      </c>
      <c r="C60" t="str">
        <v>ARA-09</v>
      </c>
      <c r="D60" t="str">
        <v>Loire</v>
      </c>
      <c r="E60" s="86">
        <f>SUMIFS(bdd_V102[Activité combinée], bdd_V102[Raison sociale juridique], 'Base EJ GHT'!B60, bdd_V102[Intitulé du GHT], 'Base EJ GHT'!D60)</f>
        <v>91343</v>
      </c>
      <c r="F60" s="23" t="str">
        <f>_xlfn.XLOOKUP(B60, bdd_V102[Raison sociale juridique], bdd_V102[Validation prérequis SUN-ES])</f>
        <v>Non</v>
      </c>
    </row>
    <row r="61" spans="1:6">
      <c r="A61">
        <v>70780366</v>
      </c>
      <c r="B61" t="str">
        <v>CH DE LAMASTRE</v>
      </c>
      <c r="C61" t="str">
        <v>ARA-14</v>
      </c>
      <c r="D61" t="str">
        <v>Drome Ardèche Vercors</v>
      </c>
      <c r="E61" s="86">
        <f>SUMIFS(bdd_V102[Activité combinée], bdd_V102[Raison sociale juridique], 'Base EJ GHT'!B61, bdd_V102[Intitulé du GHT], 'Base EJ GHT'!D61)</f>
        <v>6476.5</v>
      </c>
      <c r="F61" s="23" t="str">
        <f>_xlfn.XLOOKUP(B61, bdd_V102[Raison sociale juridique], bdd_V102[Validation prérequis SUN-ES])</f>
        <v>Oui</v>
      </c>
    </row>
    <row r="62" spans="1:6">
      <c r="A62">
        <v>70780374</v>
      </c>
      <c r="B62" t="str">
        <v>CH DE TOURNON SUR RHONE</v>
      </c>
      <c r="C62" t="str">
        <v>ARA-14</v>
      </c>
      <c r="D62" t="str">
        <v>Drome Ardèche Vercors</v>
      </c>
      <c r="E62" s="86">
        <f>SUMIFS(bdd_V102[Activité combinée], bdd_V102[Raison sociale juridique], 'Base EJ GHT'!B62, bdd_V102[Intitulé du GHT], 'Base EJ GHT'!D62)</f>
        <v>16237.5</v>
      </c>
      <c r="F62" s="23" t="str">
        <f>_xlfn.XLOOKUP(B62, bdd_V102[Raison sociale juridique], bdd_V102[Validation prérequis SUN-ES])</f>
        <v>Oui</v>
      </c>
    </row>
    <row r="63" spans="1:6">
      <c r="A63">
        <v>70780382</v>
      </c>
      <c r="B63" t="str">
        <v>CH DE SAINT FELICIEN</v>
      </c>
      <c r="C63" t="str">
        <v>ARA-09</v>
      </c>
      <c r="D63" t="str">
        <v>Loire</v>
      </c>
      <c r="E63" s="86">
        <f>SUMIFS(bdd_V102[Activité combinée], bdd_V102[Raison sociale juridique], 'Base EJ GHT'!B63, bdd_V102[Intitulé du GHT], 'Base EJ GHT'!D63)</f>
        <v>4641.5</v>
      </c>
      <c r="F63" s="23" t="str">
        <f>_xlfn.XLOOKUP(B63, bdd_V102[Raison sociale juridique], bdd_V102[Validation prérequis SUN-ES])</f>
        <v>Non</v>
      </c>
    </row>
    <row r="64" spans="1:6">
      <c r="A64">
        <v>80000086</v>
      </c>
      <c r="B64" t="str">
        <v>CH BELAIR</v>
      </c>
      <c r="C64" t="str">
        <v>GE-04</v>
      </c>
      <c r="D64" t="str">
        <v>Nord Ardennes</v>
      </c>
      <c r="E64" s="86">
        <f>SUMIFS(bdd_V102[Activité combinée], bdd_V102[Raison sociale juridique], 'Base EJ GHT'!B64, bdd_V102[Intitulé du GHT], 'Base EJ GHT'!D64)</f>
        <v>33860</v>
      </c>
      <c r="F64" s="23" t="str">
        <f>_xlfn.XLOOKUP(B64, bdd_V102[Raison sociale juridique], bdd_V102[Validation prérequis SUN-ES])</f>
        <v>Oui</v>
      </c>
    </row>
    <row r="65" spans="1:6">
      <c r="A65">
        <v>80001969</v>
      </c>
      <c r="B65" t="str">
        <v>GROUPE HOSPITALIER SUD ARDENNES</v>
      </c>
      <c r="C65" t="str">
        <v>GE-05</v>
      </c>
      <c r="D65" t="str">
        <v>Champagne</v>
      </c>
      <c r="E65" s="86">
        <f>SUMIFS(bdd_V102[Activité combinée], bdd_V102[Raison sociale juridique], 'Base EJ GHT'!B65, bdd_V102[Intitulé du GHT], 'Base EJ GHT'!D65)</f>
        <v>39958</v>
      </c>
      <c r="F65" s="23" t="str">
        <f>_xlfn.XLOOKUP(B65, bdd_V102[Raison sociale juridique], bdd_V102[Validation prérequis SUN-ES])</f>
        <v>Oui</v>
      </c>
    </row>
    <row r="66" spans="1:6">
      <c r="A66">
        <v>80011174</v>
      </c>
      <c r="B66" t="str">
        <v>CHI NORD ARDENNES</v>
      </c>
      <c r="C66" t="str">
        <v>GE-04</v>
      </c>
      <c r="D66" t="str">
        <v>Nord Ardennes</v>
      </c>
      <c r="E66" s="86">
        <f>SUMIFS(bdd_V102[Activité combinée], bdd_V102[Raison sociale juridique], 'Base EJ GHT'!B66, bdd_V102[Intitulé du GHT], 'Base EJ GHT'!D66)</f>
        <v>233304.5</v>
      </c>
      <c r="F66" s="23" t="str">
        <f>_xlfn.XLOOKUP(B66, bdd_V102[Raison sociale juridique], bdd_V102[Validation prérequis SUN-ES])</f>
        <v>Oui</v>
      </c>
    </row>
    <row r="67" spans="1:6">
      <c r="A67">
        <v>90180019</v>
      </c>
      <c r="B67" t="str">
        <v>CH SAINT LOUIS</v>
      </c>
      <c r="C67" t="str">
        <v>OCC-08</v>
      </c>
      <c r="D67" t="str">
        <v>Pyrénées ariégeoises</v>
      </c>
      <c r="E67" s="86">
        <f>SUMIFS(bdd_V102[Activité combinée], bdd_V102[Raison sociale juridique], 'Base EJ GHT'!B67, bdd_V102[Intitulé du GHT], 'Base EJ GHT'!D67)</f>
        <v>5352</v>
      </c>
      <c r="F67" s="23" t="str">
        <f>_xlfn.XLOOKUP(B67, bdd_V102[Raison sociale juridique], bdd_V102[Validation prérequis SUN-ES])</f>
        <v>Oui</v>
      </c>
    </row>
    <row r="68" spans="1:6">
      <c r="A68">
        <v>90781774</v>
      </c>
      <c r="B68" t="str">
        <v>CHIVA</v>
      </c>
      <c r="C68" t="str">
        <v>OCC-08</v>
      </c>
      <c r="D68" t="str">
        <v>Pyrénées ariégeoises</v>
      </c>
      <c r="E68" s="86">
        <f>SUMIFS(bdd_V102[Activité combinée], bdd_V102[Raison sociale juridique], 'Base EJ GHT'!B68, bdd_V102[Intitulé du GHT], 'Base EJ GHT'!D68)</f>
        <v>121010.5</v>
      </c>
      <c r="F68" s="23" t="str">
        <f>_xlfn.XLOOKUP(B68, bdd_V102[Raison sociale juridique], bdd_V102[Validation prérequis SUN-ES])</f>
        <v>Oui</v>
      </c>
    </row>
    <row r="69" spans="1:6">
      <c r="A69">
        <v>90781816</v>
      </c>
      <c r="B69" t="str">
        <v>CH ARIEGE COUSERANS</v>
      </c>
      <c r="C69" t="str">
        <v>OCC-08</v>
      </c>
      <c r="D69" t="str">
        <v>Pyrénées ariégeoises</v>
      </c>
      <c r="E69" s="86">
        <f>SUMIFS(bdd_V102[Activité combinée], bdd_V102[Raison sociale juridique], 'Base EJ GHT'!B69, bdd_V102[Intitulé du GHT], 'Base EJ GHT'!D69)</f>
        <v>57290.25</v>
      </c>
      <c r="F69" s="23" t="str">
        <f>_xlfn.XLOOKUP(B69, bdd_V102[Raison sociale juridique], bdd_V102[Validation prérequis SUN-ES])</f>
        <v>Oui</v>
      </c>
    </row>
    <row r="70" spans="1:6">
      <c r="A70">
        <v>100000017</v>
      </c>
      <c r="B70" t="str">
        <v>CENTRE HOSPITALIER DE TROYES</v>
      </c>
      <c r="C70" t="str">
        <v>GE-06</v>
      </c>
      <c r="D70" t="str">
        <v>Aube et  Sézannais</v>
      </c>
      <c r="E70" s="86">
        <f>SUMIFS(bdd_V102[Activité combinée], bdd_V102[Raison sociale juridique], 'Base EJ GHT'!B70, bdd_V102[Intitulé du GHT], 'Base EJ GHT'!D70)</f>
        <v>225042.5</v>
      </c>
      <c r="F70" s="23" t="str">
        <f>_xlfn.XLOOKUP(B70, bdd_V102[Raison sociale juridique], bdd_V102[Validation prérequis SUN-ES])</f>
        <v>Oui</v>
      </c>
    </row>
    <row r="71" spans="1:6">
      <c r="A71">
        <v>100000033</v>
      </c>
      <c r="B71" t="str">
        <v>EPSMA</v>
      </c>
      <c r="C71" t="str">
        <v>GE-06</v>
      </c>
      <c r="D71" t="str">
        <v>Aube et  Sézannais</v>
      </c>
      <c r="E71" s="86">
        <f>SUMIFS(bdd_V102[Activité combinée], bdd_V102[Raison sociale juridique], 'Base EJ GHT'!B71, bdd_V102[Intitulé du GHT], 'Base EJ GHT'!D71)</f>
        <v>33489</v>
      </c>
      <c r="F71" s="23" t="str">
        <f>_xlfn.XLOOKUP(B71, bdd_V102[Raison sociale juridique], bdd_V102[Validation prérequis SUN-ES])</f>
        <v>Oui</v>
      </c>
    </row>
    <row r="72" spans="1:6">
      <c r="A72">
        <v>100000041</v>
      </c>
      <c r="B72" t="str">
        <v>HOPITAL LOCAL BAR SUR AUBE</v>
      </c>
      <c r="C72" t="str">
        <v>GE-06</v>
      </c>
      <c r="D72" t="str">
        <v>Aube et  Sézannais</v>
      </c>
      <c r="E72" s="86">
        <f>SUMIFS(bdd_V102[Activité combinée], bdd_V102[Raison sociale juridique], 'Base EJ GHT'!B72, bdd_V102[Intitulé du GHT], 'Base EJ GHT'!D72)</f>
        <v>12284</v>
      </c>
      <c r="F72" s="23" t="str">
        <f>_xlfn.XLOOKUP(B72, bdd_V102[Raison sociale juridique], bdd_V102[Validation prérequis SUN-ES])</f>
        <v>Oui</v>
      </c>
    </row>
    <row r="73" spans="1:6">
      <c r="A73">
        <v>100000058</v>
      </c>
      <c r="B73" t="str">
        <v>HOPITAL LOCAL DE BAR-SUR-SEINE</v>
      </c>
      <c r="C73" t="str">
        <v>GE-06</v>
      </c>
      <c r="D73" t="str">
        <v>Aube et  Sézannais</v>
      </c>
      <c r="E73" s="86">
        <f>SUMIFS(bdd_V102[Activité combinée], bdd_V102[Raison sociale juridique], 'Base EJ GHT'!B73, bdd_V102[Intitulé du GHT], 'Base EJ GHT'!D73)</f>
        <v>12790</v>
      </c>
      <c r="F73" s="23" t="str">
        <f>_xlfn.XLOOKUP(B73, bdd_V102[Raison sociale juridique], bdd_V102[Validation prérequis SUN-ES])</f>
        <v>Oui</v>
      </c>
    </row>
    <row r="74" spans="1:6">
      <c r="A74">
        <v>100006279</v>
      </c>
      <c r="B74" t="str">
        <v>GROUPEMENT HOSPITALIER AUBE MARNE</v>
      </c>
      <c r="C74" t="str">
        <v>GE-06</v>
      </c>
      <c r="D74" t="str">
        <v>Aube et  Sézannais</v>
      </c>
      <c r="E74" s="86">
        <f>SUMIFS(bdd_V102[Activité combinée], bdd_V102[Raison sociale juridique], 'Base EJ GHT'!B74, bdd_V102[Intitulé du GHT], 'Base EJ GHT'!D74)</f>
        <v>46182</v>
      </c>
      <c r="F74" s="23" t="str">
        <f>_xlfn.XLOOKUP(B74, bdd_V102[Raison sociale juridique], bdd_V102[Validation prérequis SUN-ES])</f>
        <v>Oui</v>
      </c>
    </row>
    <row r="75" spans="1:6">
      <c r="A75">
        <v>110780061</v>
      </c>
      <c r="B75" t="str">
        <v>CH CARCASSONNE</v>
      </c>
      <c r="C75" t="str">
        <v>OCC-02</v>
      </c>
      <c r="D75" t="str">
        <v>Ouest audois</v>
      </c>
      <c r="E75" s="86">
        <f>SUMIFS(bdd_V102[Activité combinée], bdd_V102[Raison sociale juridique], 'Base EJ GHT'!B75, bdd_V102[Intitulé du GHT], 'Base EJ GHT'!D75)</f>
        <v>155186</v>
      </c>
      <c r="F75" s="23" t="str">
        <f>_xlfn.XLOOKUP(B75, bdd_V102[Raison sociale juridique], bdd_V102[Validation prérequis SUN-ES])</f>
        <v>Oui</v>
      </c>
    </row>
    <row r="76" spans="1:6">
      <c r="A76">
        <v>110780087</v>
      </c>
      <c r="B76" t="str">
        <v>CH CASTELNAUDARY</v>
      </c>
      <c r="C76" t="str">
        <v>OCC-02</v>
      </c>
      <c r="D76" t="str">
        <v>Ouest audois</v>
      </c>
      <c r="E76" s="86">
        <f>SUMIFS(bdd_V102[Activité combinée], bdd_V102[Raison sociale juridique], 'Base EJ GHT'!B76, bdd_V102[Intitulé du GHT], 'Base EJ GHT'!D76)</f>
        <v>20752.5</v>
      </c>
      <c r="F76" s="23" t="str">
        <f>_xlfn.XLOOKUP(B76, bdd_V102[Raison sociale juridique], bdd_V102[Validation prérequis SUN-ES])</f>
        <v>Oui</v>
      </c>
    </row>
    <row r="77" spans="1:6">
      <c r="A77">
        <v>110780137</v>
      </c>
      <c r="B77" t="str">
        <v>CH NARBONNE</v>
      </c>
      <c r="C77" t="str">
        <v>OCC-01</v>
      </c>
      <c r="D77" t="str">
        <v>Aude-Pyrénées</v>
      </c>
      <c r="E77" s="86">
        <f>SUMIFS(bdd_V102[Activité combinée], bdd_V102[Raison sociale juridique], 'Base EJ GHT'!B77, bdd_V102[Intitulé du GHT], 'Base EJ GHT'!D77)</f>
        <v>134055.5</v>
      </c>
      <c r="F77" s="23" t="str">
        <f>_xlfn.XLOOKUP(B77, bdd_V102[Raison sociale juridique], bdd_V102[Validation prérequis SUN-ES])</f>
        <v>Oui</v>
      </c>
    </row>
    <row r="78" spans="1:6">
      <c r="A78">
        <v>110780707</v>
      </c>
      <c r="B78" t="str">
        <v>CH LIMOUX QUILLAN</v>
      </c>
      <c r="C78" t="str">
        <v>OCC-02</v>
      </c>
      <c r="D78" t="str">
        <v>Ouest audois</v>
      </c>
      <c r="E78" s="86">
        <f>SUMIFS(bdd_V102[Activité combinée], bdd_V102[Raison sociale juridique], 'Base EJ GHT'!B78, bdd_V102[Intitulé du GHT], 'Base EJ GHT'!D78)</f>
        <v>19393.5</v>
      </c>
      <c r="F78" s="23" t="str">
        <f>_xlfn.XLOOKUP(B78, bdd_V102[Raison sociale juridique], bdd_V102[Validation prérequis SUN-ES])</f>
        <v>Oui</v>
      </c>
    </row>
    <row r="79" spans="1:6">
      <c r="A79">
        <v>110780772</v>
      </c>
      <c r="B79" t="str">
        <v>CH LEZIGNAN CORBIERES</v>
      </c>
      <c r="C79" t="str">
        <v>OCC-01</v>
      </c>
      <c r="D79" t="str">
        <v>Aude-Pyrénées</v>
      </c>
      <c r="E79" s="86">
        <f>SUMIFS(bdd_V102[Activité combinée], bdd_V102[Raison sociale juridique], 'Base EJ GHT'!B79, bdd_V102[Intitulé du GHT], 'Base EJ GHT'!D79)</f>
        <v>23062</v>
      </c>
      <c r="F79" s="23" t="str">
        <f>_xlfn.XLOOKUP(B79, bdd_V102[Raison sociale juridique], bdd_V102[Validation prérequis SUN-ES])</f>
        <v>Non</v>
      </c>
    </row>
    <row r="80" spans="1:6">
      <c r="A80">
        <v>110781010</v>
      </c>
      <c r="B80" t="str">
        <v>CH FRANCIS VALS PORT LA NOUVELLE</v>
      </c>
      <c r="C80" t="str">
        <v>OCC-01</v>
      </c>
      <c r="D80" t="str">
        <v>Aude-Pyrénées</v>
      </c>
      <c r="E80" s="86">
        <f>SUMIFS(bdd_V102[Activité combinée], bdd_V102[Raison sociale juridique], 'Base EJ GHT'!B80, bdd_V102[Intitulé du GHT], 'Base EJ GHT'!D80)</f>
        <v>7111</v>
      </c>
      <c r="F80" s="23" t="str">
        <f>_xlfn.XLOOKUP(B80, bdd_V102[Raison sociale juridique], bdd_V102[Validation prérequis SUN-ES])</f>
        <v>Non</v>
      </c>
    </row>
    <row r="81" spans="1:6">
      <c r="A81">
        <v>120004528</v>
      </c>
      <c r="B81" t="str">
        <v>CH MILLAU</v>
      </c>
      <c r="C81" t="str">
        <v>OCC-04</v>
      </c>
      <c r="D81" t="str">
        <v>Est Hérault et Sud Aveyron</v>
      </c>
      <c r="E81" s="86">
        <f>SUMIFS(bdd_V102[Activité combinée], bdd_V102[Raison sociale juridique], 'Base EJ GHT'!B81, bdd_V102[Intitulé du GHT], 'Base EJ GHT'!D81)</f>
        <v>47971.25</v>
      </c>
      <c r="F81" s="23" t="str">
        <f>_xlfn.XLOOKUP(B81, bdd_V102[Raison sociale juridique], bdd_V102[Validation prérequis SUN-ES])</f>
        <v>Non</v>
      </c>
    </row>
    <row r="82" spans="1:6">
      <c r="A82">
        <v>120004619</v>
      </c>
      <c r="B82" t="str">
        <v>CH ST AFFRIQUE</v>
      </c>
      <c r="C82" t="str">
        <v>OCC-04</v>
      </c>
      <c r="D82" t="str">
        <v>Est Hérault et Sud Aveyron</v>
      </c>
      <c r="E82" s="86">
        <f>SUMIFS(bdd_V102[Activité combinée], bdd_V102[Raison sociale juridique], 'Base EJ GHT'!B82, bdd_V102[Intitulé du GHT], 'Base EJ GHT'!D82)</f>
        <v>30909</v>
      </c>
      <c r="F82" s="23" t="str">
        <f>_xlfn.XLOOKUP(B82, bdd_V102[Raison sociale juridique], bdd_V102[Validation prérequis SUN-ES])</f>
        <v>Non</v>
      </c>
    </row>
    <row r="83" spans="1:6">
      <c r="A83">
        <v>120780044</v>
      </c>
      <c r="B83" t="str">
        <v>CH DE RODEZ HOPITAL JACQUES PUEL</v>
      </c>
      <c r="C83" t="str">
        <v>OCC-12</v>
      </c>
      <c r="D83" t="str">
        <v>Rouergue</v>
      </c>
      <c r="E83" s="86">
        <f>SUMIFS(bdd_V102[Activité combinée], bdd_V102[Raison sociale juridique], 'Base EJ GHT'!B83, bdd_V102[Intitulé du GHT], 'Base EJ GHT'!D83)</f>
        <v>154853.5</v>
      </c>
      <c r="F83" s="23" t="str">
        <f>_xlfn.XLOOKUP(B83, bdd_V102[Raison sociale juridique], bdd_V102[Validation prérequis SUN-ES])</f>
        <v>Oui</v>
      </c>
    </row>
    <row r="84" spans="1:6">
      <c r="A84">
        <v>120780069</v>
      </c>
      <c r="B84" t="str">
        <v>CH VILLEFRANCHE ROUERGUE CHARTREUSE</v>
      </c>
      <c r="C84" t="str">
        <v>OCC-12</v>
      </c>
      <c r="D84" t="str">
        <v>Rouergue</v>
      </c>
      <c r="E84" s="86">
        <f>SUMIFS(bdd_V102[Activité combinée], bdd_V102[Raison sociale juridique], 'Base EJ GHT'!B84, bdd_V102[Intitulé du GHT], 'Base EJ GHT'!D84)</f>
        <v>52555.5</v>
      </c>
      <c r="F84" s="23" t="str">
        <f>_xlfn.XLOOKUP(B84, bdd_V102[Raison sociale juridique], bdd_V102[Validation prérequis SUN-ES])</f>
        <v>Oui</v>
      </c>
    </row>
    <row r="85" spans="1:6">
      <c r="A85">
        <v>120780085</v>
      </c>
      <c r="B85" t="str">
        <v>CH PIERRE DELPECH DECAZEVILLE</v>
      </c>
      <c r="C85" t="str">
        <v>OCC-12</v>
      </c>
      <c r="D85" t="str">
        <v>Rouergue</v>
      </c>
      <c r="E85" s="86">
        <f>SUMIFS(bdd_V102[Activité combinée], bdd_V102[Raison sociale juridique], 'Base EJ GHT'!B85, bdd_V102[Intitulé du GHT], 'Base EJ GHT'!D85)</f>
        <v>17565</v>
      </c>
      <c r="F85" s="23" t="str">
        <f>_xlfn.XLOOKUP(B85, bdd_V102[Raison sociale juridique], bdd_V102[Validation prérequis SUN-ES])</f>
        <v>Oui</v>
      </c>
    </row>
    <row r="86" spans="1:6">
      <c r="A86">
        <v>120780093</v>
      </c>
      <c r="B86" t="str">
        <v>CH ST GENIEZ D'OLT ET AUBRAC</v>
      </c>
      <c r="C86" t="str">
        <v>OCC-12</v>
      </c>
      <c r="D86" t="str">
        <v>Rouergue</v>
      </c>
      <c r="E86" s="86">
        <f>SUMIFS(bdd_V102[Activité combinée], bdd_V102[Raison sociale juridique], 'Base EJ GHT'!B86, bdd_V102[Intitulé du GHT], 'Base EJ GHT'!D86)</f>
        <v>9807</v>
      </c>
      <c r="F86" s="23" t="str">
        <f>_xlfn.XLOOKUP(B86, bdd_V102[Raison sociale juridique], bdd_V102[Validation prérequis SUN-ES])</f>
        <v>Oui</v>
      </c>
    </row>
    <row r="87" spans="1:6">
      <c r="A87">
        <v>120780101</v>
      </c>
      <c r="B87" t="str">
        <v>CHI ESPALION ST LAURENT D'OLT</v>
      </c>
      <c r="C87" t="str">
        <v>OCC-12</v>
      </c>
      <c r="D87" t="str">
        <v>Rouergue</v>
      </c>
      <c r="E87" s="86">
        <f>SUMIFS(bdd_V102[Activité combinée], bdd_V102[Raison sociale juridique], 'Base EJ GHT'!B87, bdd_V102[Intitulé du GHT], 'Base EJ GHT'!D87)</f>
        <v>14814</v>
      </c>
      <c r="F87" s="23" t="str">
        <f>_xlfn.XLOOKUP(B87, bdd_V102[Raison sociale juridique], bdd_V102[Validation prérequis SUN-ES])</f>
        <v>Oui</v>
      </c>
    </row>
    <row r="88" spans="1:6">
      <c r="A88">
        <v>120780291</v>
      </c>
      <c r="B88" t="str">
        <v>CH MAURICE FENAILLE</v>
      </c>
      <c r="C88" t="str">
        <v>OCC-04</v>
      </c>
      <c r="D88" t="str">
        <v>Est Hérault et Sud Aveyron</v>
      </c>
      <c r="E88" s="86">
        <f>SUMIFS(bdd_V102[Activité combinée], bdd_V102[Raison sociale juridique], 'Base EJ GHT'!B88, bdd_V102[Intitulé du GHT], 'Base EJ GHT'!D88)</f>
        <v>11145</v>
      </c>
      <c r="F88" s="23" t="str">
        <f>_xlfn.XLOOKUP(B88, bdd_V102[Raison sociale juridique], bdd_V102[Validation prérequis SUN-ES])</f>
        <v>Non</v>
      </c>
    </row>
    <row r="89" spans="1:6">
      <c r="A89">
        <v>120780481</v>
      </c>
      <c r="B89" t="str">
        <v>CHI VALLON SALLES LA SOURCE</v>
      </c>
      <c r="C89" t="str">
        <v>OCC-12</v>
      </c>
      <c r="D89" t="str">
        <v>Rouergue</v>
      </c>
      <c r="E89" s="86">
        <f>SUMIFS(bdd_V102[Activité combinée], bdd_V102[Raison sociale juridique], 'Base EJ GHT'!B89, bdd_V102[Intitulé du GHT], 'Base EJ GHT'!D89)</f>
        <v>4124.5</v>
      </c>
      <c r="F89" s="23" t="str">
        <f>_xlfn.XLOOKUP(B89, bdd_V102[Raison sociale juridique], bdd_V102[Validation prérequis SUN-ES])</f>
        <v>Oui</v>
      </c>
    </row>
    <row r="90" spans="1:6">
      <c r="A90">
        <v>130001928</v>
      </c>
      <c r="B90" t="str">
        <v>CENTRE GERONTOLOGIQUE DEPARTEMENTAL</v>
      </c>
      <c r="C90" t="str">
        <v>PACA-04</v>
      </c>
      <c r="D90" t="str">
        <v>Hôpitaux de Provence</v>
      </c>
      <c r="E90" s="86">
        <f>SUMIFS(bdd_V102[Activité combinée], bdd_V102[Raison sociale juridique], 'Base EJ GHT'!B90, bdd_V102[Intitulé du GHT], 'Base EJ GHT'!D90)</f>
        <v>50337.5</v>
      </c>
      <c r="F90" s="23" t="str">
        <f>_xlfn.XLOOKUP(B90, bdd_V102[Raison sociale juridique], bdd_V102[Validation prérequis SUN-ES])</f>
        <v>Oui</v>
      </c>
    </row>
    <row r="91" spans="1:6">
      <c r="A91">
        <v>130028228</v>
      </c>
      <c r="B91" t="str">
        <v>HOPITAUX DES PORTES DE CAMARGUE</v>
      </c>
      <c r="C91" t="str">
        <v>PACA-04</v>
      </c>
      <c r="D91" t="str">
        <v>Hôpitaux de Provence</v>
      </c>
      <c r="E91" s="86">
        <f>SUMIFS(bdd_V102[Activité combinée], bdd_V102[Raison sociale juridique], 'Base EJ GHT'!B91, bdd_V102[Intitulé du GHT], 'Base EJ GHT'!D91)</f>
        <v>12652</v>
      </c>
      <c r="F91" s="23" t="str">
        <f>_xlfn.XLOOKUP(B91, bdd_V102[Raison sociale juridique], bdd_V102[Validation prérequis SUN-ES])</f>
        <v>Oui</v>
      </c>
    </row>
    <row r="92" spans="1:6">
      <c r="A92">
        <v>130041916</v>
      </c>
      <c r="B92" t="str">
        <v>CHI AIX PERTUIS</v>
      </c>
      <c r="C92" t="str">
        <v>PACA-04</v>
      </c>
      <c r="D92" t="str">
        <v>Hôpitaux de Provence</v>
      </c>
      <c r="E92" s="86">
        <f>SUMIFS(bdd_V102[Activité combinée], bdd_V102[Raison sociale juridique], 'Base EJ GHT'!B92, bdd_V102[Intitulé du GHT], 'Base EJ GHT'!D92)</f>
        <v>246501.5</v>
      </c>
      <c r="F92" s="23" t="str">
        <f>_xlfn.XLOOKUP(B92, bdd_V102[Raison sociale juridique], bdd_V102[Validation prérequis SUN-ES])</f>
        <v>Oui</v>
      </c>
    </row>
    <row r="93" spans="1:6">
      <c r="A93">
        <v>130780554</v>
      </c>
      <c r="B93" t="str">
        <v>CHS EDOUARD TOULOUSE</v>
      </c>
      <c r="C93" t="str">
        <v>PACA-04</v>
      </c>
      <c r="D93" t="str">
        <v>Hôpitaux de Provence</v>
      </c>
      <c r="E93" s="86">
        <f>SUMIFS(bdd_V102[Activité combinée], bdd_V102[Raison sociale juridique], 'Base EJ GHT'!B93, bdd_V102[Intitulé du GHT], 'Base EJ GHT'!D93)</f>
        <v>45638.5</v>
      </c>
      <c r="F93" s="23" t="str">
        <f>_xlfn.XLOOKUP(B93, bdd_V102[Raison sociale juridique], bdd_V102[Validation prérequis SUN-ES])</f>
        <v>Non</v>
      </c>
    </row>
    <row r="94" spans="1:6">
      <c r="A94">
        <v>130781131</v>
      </c>
      <c r="B94" t="str">
        <v>CHS MONTPERRIN</v>
      </c>
      <c r="C94" t="str">
        <v>PACA-04</v>
      </c>
      <c r="D94" t="str">
        <v>Hôpitaux de Provence</v>
      </c>
      <c r="E94" s="86">
        <f>SUMIFS(bdd_V102[Activité combinée], bdd_V102[Raison sociale juridique], 'Base EJ GHT'!B94, bdd_V102[Intitulé du GHT], 'Base EJ GHT'!D94)</f>
        <v>52314.75</v>
      </c>
      <c r="F94" s="23" t="str">
        <f>_xlfn.XLOOKUP(B94, bdd_V102[Raison sociale juridique], bdd_V102[Validation prérequis SUN-ES])</f>
        <v>Oui</v>
      </c>
    </row>
    <row r="95" spans="1:6">
      <c r="A95">
        <v>130781339</v>
      </c>
      <c r="B95" t="str">
        <v>CH LOUIS BRUNET D'ALLAUCH</v>
      </c>
      <c r="C95" t="str">
        <v>PACA-04</v>
      </c>
      <c r="D95" t="str">
        <v>Hôpitaux de Provence</v>
      </c>
      <c r="E95" s="86">
        <f>SUMIFS(bdd_V102[Activité combinée], bdd_V102[Raison sociale juridique], 'Base EJ GHT'!B95, bdd_V102[Intitulé du GHT], 'Base EJ GHT'!D95)</f>
        <v>23949.5</v>
      </c>
      <c r="F95" s="23" t="str">
        <f>_xlfn.XLOOKUP(B95, bdd_V102[Raison sociale juridique], bdd_V102[Validation prérequis SUN-ES])</f>
        <v>Oui</v>
      </c>
    </row>
    <row r="96" spans="1:6">
      <c r="A96">
        <v>130781446</v>
      </c>
      <c r="B96" t="str">
        <v>CENTRE HOSPITALIER GENERAL D'AUBAGNE</v>
      </c>
      <c r="C96" t="str">
        <v>PACA-04</v>
      </c>
      <c r="D96" t="str">
        <v>Hôpitaux de Provence</v>
      </c>
      <c r="E96" s="86">
        <f>SUMIFS(bdd_V102[Activité combinée], bdd_V102[Raison sociale juridique], 'Base EJ GHT'!B96, bdd_V102[Intitulé du GHT], 'Base EJ GHT'!D96)</f>
        <v>73353.5</v>
      </c>
      <c r="F96" s="23" t="str">
        <f>_xlfn.XLOOKUP(B96, bdd_V102[Raison sociale juridique], bdd_V102[Validation prérequis SUN-ES])</f>
        <v>Oui</v>
      </c>
    </row>
    <row r="97" spans="1:6">
      <c r="A97">
        <v>130782634</v>
      </c>
      <c r="B97" t="str">
        <v>HOPITAL DU PAYS SALONAIS</v>
      </c>
      <c r="C97" t="str">
        <v>PACA-04</v>
      </c>
      <c r="D97" t="str">
        <v>Hôpitaux de Provence</v>
      </c>
      <c r="E97" s="86">
        <f>SUMIFS(bdd_V102[Activité combinée], bdd_V102[Raison sociale juridique], 'Base EJ GHT'!B97, bdd_V102[Intitulé du GHT], 'Base EJ GHT'!D97)</f>
        <v>104933.5</v>
      </c>
      <c r="F97" s="23" t="str">
        <f>_xlfn.XLOOKUP(B97, bdd_V102[Raison sociale juridique], bdd_V102[Validation prérequis SUN-ES])</f>
        <v>Oui</v>
      </c>
    </row>
    <row r="98" spans="1:6">
      <c r="A98">
        <v>130785512</v>
      </c>
      <c r="B98" t="str">
        <v>CENTRE HOSPITALIER GENERAL LA CIOTAT</v>
      </c>
      <c r="C98" t="str">
        <v>PACA-04</v>
      </c>
      <c r="D98" t="str">
        <v>Hôpitaux de Provence</v>
      </c>
      <c r="E98" s="86">
        <f>SUMIFS(bdd_V102[Activité combinée], bdd_V102[Raison sociale juridique], 'Base EJ GHT'!B98, bdd_V102[Intitulé du GHT], 'Base EJ GHT'!D98)</f>
        <v>44532</v>
      </c>
      <c r="F98" s="23" t="str">
        <f>_xlfn.XLOOKUP(B98, bdd_V102[Raison sociale juridique], bdd_V102[Validation prérequis SUN-ES])</f>
        <v>Oui</v>
      </c>
    </row>
    <row r="99" spans="1:6">
      <c r="A99">
        <v>130786049</v>
      </c>
      <c r="B99" t="str">
        <v>APHM DIRECTION GENERALE</v>
      </c>
      <c r="C99" t="str">
        <v>PACA-04</v>
      </c>
      <c r="D99" t="str">
        <v>Hôpitaux de Provence</v>
      </c>
      <c r="E99" s="86">
        <f>SUMIFS(bdd_V102[Activité combinée], bdd_V102[Raison sociale juridique], 'Base EJ GHT'!B99, bdd_V102[Intitulé du GHT], 'Base EJ GHT'!D99)</f>
        <v>950900.5</v>
      </c>
      <c r="F99" s="23" t="str">
        <f>_xlfn.XLOOKUP(B99, bdd_V102[Raison sociale juridique], bdd_V102[Validation prérequis SUN-ES])</f>
        <v>Oui</v>
      </c>
    </row>
    <row r="100" spans="1:6">
      <c r="A100">
        <v>130786494</v>
      </c>
      <c r="B100" t="str">
        <v>CHS VALVERT MARSEILLE</v>
      </c>
      <c r="C100" t="str">
        <v>PACA-04</v>
      </c>
      <c r="D100" t="str">
        <v>Hôpitaux de Provence</v>
      </c>
      <c r="E100" s="86">
        <f>SUMIFS(bdd_V102[Activité combinée], bdd_V102[Raison sociale juridique], 'Base EJ GHT'!B100, bdd_V102[Intitulé du GHT], 'Base EJ GHT'!D100)</f>
        <v>30536.5</v>
      </c>
      <c r="F100" s="23" t="str">
        <f>_xlfn.XLOOKUP(B100, bdd_V102[Raison sociale juridique], bdd_V102[Validation prérequis SUN-ES])</f>
        <v>Non</v>
      </c>
    </row>
    <row r="101" spans="1:6">
      <c r="A101">
        <v>130789274</v>
      </c>
      <c r="B101" t="str">
        <v>CENTRE HOSPITALIER JOSEPH IMBERT ARLES</v>
      </c>
      <c r="C101" t="str">
        <v>PACA-04</v>
      </c>
      <c r="D101" t="str">
        <v>Hôpitaux de Provence</v>
      </c>
      <c r="E101" s="86">
        <f>SUMIFS(bdd_V102[Activité combinée], bdd_V102[Raison sociale juridique], 'Base EJ GHT'!B101, bdd_V102[Intitulé du GHT], 'Base EJ GHT'!D101)</f>
        <v>84915.75</v>
      </c>
      <c r="F101" s="23" t="str">
        <f>_xlfn.XLOOKUP(B101, bdd_V102[Raison sociale juridique], bdd_V102[Validation prérequis SUN-ES])</f>
        <v>Oui</v>
      </c>
    </row>
    <row r="102" spans="1:6">
      <c r="A102">
        <v>130789316</v>
      </c>
      <c r="B102" t="str">
        <v>CENTRE HOSPITALIER DE MARTIGUES</v>
      </c>
      <c r="C102" t="str">
        <v>PACA-04</v>
      </c>
      <c r="D102" t="str">
        <v>Hôpitaux de Provence</v>
      </c>
      <c r="E102" s="86">
        <f>SUMIFS(bdd_V102[Activité combinée], bdd_V102[Raison sociale juridique], 'Base EJ GHT'!B102, bdd_V102[Intitulé du GHT], 'Base EJ GHT'!D102)</f>
        <v>135872.25</v>
      </c>
      <c r="F102" s="23" t="str">
        <f>_xlfn.XLOOKUP(B102, bdd_V102[Raison sociale juridique], bdd_V102[Validation prérequis SUN-ES])</f>
        <v>Oui</v>
      </c>
    </row>
    <row r="103" spans="1:6">
      <c r="A103">
        <v>140000035</v>
      </c>
      <c r="B103" t="str">
        <v>CH LISIEUX</v>
      </c>
      <c r="C103" t="str">
        <v>NOR-06</v>
      </c>
      <c r="D103" t="str">
        <v>Normandie Centre</v>
      </c>
      <c r="E103" s="86">
        <f>SUMIFS(bdd_V102[Activité combinée], bdd_V102[Raison sociale juridique], 'Base EJ GHT'!B103, bdd_V102[Intitulé du GHT], 'Base EJ GHT'!D103)</f>
        <v>108789</v>
      </c>
      <c r="F103" s="23" t="str">
        <f>_xlfn.XLOOKUP(B103, bdd_V102[Raison sociale juridique], bdd_V102[Validation prérequis SUN-ES])</f>
        <v>Oui</v>
      </c>
    </row>
    <row r="104" spans="1:6">
      <c r="A104">
        <v>140000092</v>
      </c>
      <c r="B104" t="str">
        <v>CENTRE HOSPITALIER AUNAY-BAYEUX</v>
      </c>
      <c r="C104" t="str">
        <v>NOR-06</v>
      </c>
      <c r="D104" t="str">
        <v>Normandie Centre</v>
      </c>
      <c r="E104" s="86">
        <f>SUMIFS(bdd_V102[Activité combinée], bdd_V102[Raison sociale juridique], 'Base EJ GHT'!B104, bdd_V102[Intitulé du GHT], 'Base EJ GHT'!D104)</f>
        <v>96270.25</v>
      </c>
      <c r="F104" s="23" t="str">
        <f>_xlfn.XLOOKUP(B104, bdd_V102[Raison sociale juridique], bdd_V102[Validation prérequis SUN-ES])</f>
        <v>Oui</v>
      </c>
    </row>
    <row r="105" spans="1:6">
      <c r="A105">
        <v>140000100</v>
      </c>
      <c r="B105" t="str">
        <v>CHU DE CAEN NORMANDIE</v>
      </c>
      <c r="C105" t="str">
        <v>NOR-06</v>
      </c>
      <c r="D105" t="str">
        <v>Normandie Centre</v>
      </c>
      <c r="E105" s="86">
        <f>SUMIFS(bdd_V102[Activité combinée], bdd_V102[Raison sociale juridique], 'Base EJ GHT'!B105, bdd_V102[Intitulé du GHT], 'Base EJ GHT'!D105)</f>
        <v>482270</v>
      </c>
      <c r="F105" s="23" t="str">
        <f>_xlfn.XLOOKUP(B105, bdd_V102[Raison sociale juridique], bdd_V102[Validation prérequis SUN-ES])</f>
        <v>Oui</v>
      </c>
    </row>
    <row r="106" spans="1:6">
      <c r="A106">
        <v>140000118</v>
      </c>
      <c r="B106" t="str">
        <v>CH FALAISE</v>
      </c>
      <c r="C106" t="str">
        <v>NOR-06</v>
      </c>
      <c r="D106" t="str">
        <v>Normandie Centre</v>
      </c>
      <c r="E106" s="86">
        <f>SUMIFS(bdd_V102[Activité combinée], bdd_V102[Raison sociale juridique], 'Base EJ GHT'!B106, bdd_V102[Intitulé du GHT], 'Base EJ GHT'!D106)</f>
        <v>57611.5</v>
      </c>
      <c r="F106" s="23" t="str">
        <f>_xlfn.XLOOKUP(B106, bdd_V102[Raison sociale juridique], bdd_V102[Validation prérequis SUN-ES])</f>
        <v>Oui</v>
      </c>
    </row>
    <row r="107" spans="1:6">
      <c r="A107">
        <v>140000134</v>
      </c>
      <c r="B107" t="str">
        <v>CENTRE HOSPITALIER DE PONT L'EVEQUE</v>
      </c>
      <c r="C107" t="str">
        <v>NOR-06</v>
      </c>
      <c r="D107" t="str">
        <v>Normandie Centre</v>
      </c>
      <c r="E107" s="86">
        <f>SUMIFS(bdd_V102[Activité combinée], bdd_V102[Raison sociale juridique], 'Base EJ GHT'!B107, bdd_V102[Intitulé du GHT], 'Base EJ GHT'!D107)</f>
        <v>7776.5</v>
      </c>
      <c r="F107" s="23" t="str">
        <f>_xlfn.XLOOKUP(B107, bdd_V102[Raison sociale juridique], bdd_V102[Validation prérequis SUN-ES])</f>
        <v>Non</v>
      </c>
    </row>
    <row r="108" spans="1:6">
      <c r="A108">
        <v>140000159</v>
      </c>
      <c r="B108" t="str">
        <v>CH VIRE</v>
      </c>
      <c r="C108" t="str">
        <v>NOR-01</v>
      </c>
      <c r="D108" t="str">
        <v>Les Collines de Normandie</v>
      </c>
      <c r="E108" s="86">
        <f>SUMIFS(bdd_V102[Activité combinée], bdd_V102[Raison sociale juridique], 'Base EJ GHT'!B108, bdd_V102[Intitulé du GHT], 'Base EJ GHT'!D108)</f>
        <v>43142</v>
      </c>
      <c r="F108" s="23" t="str">
        <f>_xlfn.XLOOKUP(B108, bdd_V102[Raison sociale juridique], bdd_V102[Validation prérequis SUN-ES])</f>
        <v>Oui</v>
      </c>
    </row>
    <row r="109" spans="1:6">
      <c r="A109">
        <v>140000316</v>
      </c>
      <c r="B109" t="str">
        <v>EPSM CAEN</v>
      </c>
      <c r="C109" t="str">
        <v>NOR-06</v>
      </c>
      <c r="D109" t="str">
        <v>Normandie Centre</v>
      </c>
      <c r="E109" s="86">
        <f>SUMIFS(bdd_V102[Activité combinée], bdd_V102[Raison sociale juridique], 'Base EJ GHT'!B109, bdd_V102[Intitulé du GHT], 'Base EJ GHT'!D109)</f>
        <v>61767.25</v>
      </c>
      <c r="F109" s="23" t="str">
        <f>_xlfn.XLOOKUP(B109, bdd_V102[Raison sociale juridique], bdd_V102[Validation prérequis SUN-ES])</f>
        <v>Oui</v>
      </c>
    </row>
    <row r="110" spans="1:6">
      <c r="A110">
        <v>140026279</v>
      </c>
      <c r="B110" t="str">
        <v>CH DE LA COTE FLEURIE</v>
      </c>
      <c r="C110" t="str">
        <v>NOR-06</v>
      </c>
      <c r="D110" t="str">
        <v>Normandie Centre</v>
      </c>
      <c r="E110" s="86">
        <f>SUMIFS(bdd_V102[Activité combinée], bdd_V102[Raison sociale juridique], 'Base EJ GHT'!B110, bdd_V102[Intitulé du GHT], 'Base EJ GHT'!D110)</f>
        <v>46307.5</v>
      </c>
      <c r="F110" s="23" t="str">
        <f>_xlfn.XLOOKUP(B110, bdd_V102[Raison sociale juridique], bdd_V102[Validation prérequis SUN-ES])</f>
        <v>Oui</v>
      </c>
    </row>
    <row r="111" spans="1:6">
      <c r="A111">
        <v>150780047</v>
      </c>
      <c r="B111" t="str">
        <v>CH DE CONDAT EN FENIERS</v>
      </c>
      <c r="C111" t="str">
        <v>ARA-04</v>
      </c>
      <c r="D111" t="str">
        <v>Cantal</v>
      </c>
      <c r="E111" s="86">
        <f>SUMIFS(bdd_V102[Activité combinée], bdd_V102[Raison sociale juridique], 'Base EJ GHT'!B111, bdd_V102[Intitulé du GHT], 'Base EJ GHT'!D111)</f>
        <v>2688</v>
      </c>
      <c r="F111" s="23" t="str">
        <f>_xlfn.XLOOKUP(B111, bdd_V102[Raison sociale juridique], bdd_V102[Validation prérequis SUN-ES])</f>
        <v>Oui</v>
      </c>
    </row>
    <row r="112" spans="1:6">
      <c r="A112">
        <v>150780088</v>
      </c>
      <c r="B112" t="str">
        <v>CH DE SAINT FLOUR</v>
      </c>
      <c r="C112" t="str">
        <v>ARA-04</v>
      </c>
      <c r="D112" t="str">
        <v>Cantal</v>
      </c>
      <c r="E112" s="86">
        <f>SUMIFS(bdd_V102[Activité combinée], bdd_V102[Raison sociale juridique], 'Base EJ GHT'!B112, bdd_V102[Intitulé du GHT], 'Base EJ GHT'!D112)</f>
        <v>41166.25</v>
      </c>
      <c r="F112" s="23" t="str">
        <f>_xlfn.XLOOKUP(B112, bdd_V102[Raison sociale juridique], bdd_V102[Validation prérequis SUN-ES])</f>
        <v>Oui</v>
      </c>
    </row>
    <row r="113" spans="1:6">
      <c r="A113">
        <v>150780096</v>
      </c>
      <c r="B113" t="str">
        <v>CH D'AURILLAC</v>
      </c>
      <c r="C113" t="str">
        <v>ARA-04</v>
      </c>
      <c r="D113" t="str">
        <v>Cantal</v>
      </c>
      <c r="E113" s="86">
        <f>SUMIFS(bdd_V102[Activité combinée], bdd_V102[Raison sociale juridique], 'Base EJ GHT'!B113, bdd_V102[Intitulé du GHT], 'Base EJ GHT'!D113)</f>
        <v>141876</v>
      </c>
      <c r="F113" s="23" t="str">
        <f>_xlfn.XLOOKUP(B113, bdd_V102[Raison sociale juridique], bdd_V102[Validation prérequis SUN-ES])</f>
        <v>Oui</v>
      </c>
    </row>
    <row r="114" spans="1:6">
      <c r="A114">
        <v>150780393</v>
      </c>
      <c r="B114" t="str">
        <v>CH PIERRE RAYNAL</v>
      </c>
      <c r="C114" t="str">
        <v>ARA-04</v>
      </c>
      <c r="D114" t="str">
        <v>Cantal</v>
      </c>
      <c r="E114" s="86">
        <f>SUMIFS(bdd_V102[Activité combinée], bdd_V102[Raison sociale juridique], 'Base EJ GHT'!B114, bdd_V102[Intitulé du GHT], 'Base EJ GHT'!D114)</f>
        <v>5602.5</v>
      </c>
      <c r="F114" s="23" t="str">
        <f>_xlfn.XLOOKUP(B114, bdd_V102[Raison sociale juridique], bdd_V102[Validation prérequis SUN-ES])</f>
        <v>Oui</v>
      </c>
    </row>
    <row r="115" spans="1:6">
      <c r="A115">
        <v>150780468</v>
      </c>
      <c r="B115" t="str">
        <v>CH DE MAURIAC</v>
      </c>
      <c r="C115" t="str">
        <v>ARA-04</v>
      </c>
      <c r="D115" t="str">
        <v>Cantal</v>
      </c>
      <c r="E115" s="86">
        <f>SUMIFS(bdd_V102[Activité combinée], bdd_V102[Raison sociale juridique], 'Base EJ GHT'!B115, bdd_V102[Intitulé du GHT], 'Base EJ GHT'!D115)</f>
        <v>21002.5</v>
      </c>
      <c r="F115" s="23" t="str">
        <f>_xlfn.XLOOKUP(B115, bdd_V102[Raison sociale juridique], bdd_V102[Validation prérequis SUN-ES])</f>
        <v>Oui</v>
      </c>
    </row>
    <row r="116" spans="1:6">
      <c r="A116">
        <v>150780500</v>
      </c>
      <c r="B116" t="str">
        <v>CH DE MURAT</v>
      </c>
      <c r="C116" t="str">
        <v>ARA-04</v>
      </c>
      <c r="D116" t="str">
        <v>Cantal</v>
      </c>
      <c r="E116" s="86">
        <f>SUMIFS(bdd_V102[Activité combinée], bdd_V102[Raison sociale juridique], 'Base EJ GHT'!B116, bdd_V102[Intitulé du GHT], 'Base EJ GHT'!D116)</f>
        <v>15443</v>
      </c>
      <c r="F116" s="23" t="str">
        <f>_xlfn.XLOOKUP(B116, bdd_V102[Raison sociale juridique], bdd_V102[Validation prérequis SUN-ES])</f>
        <v>Oui</v>
      </c>
    </row>
    <row r="117" spans="1:6">
      <c r="A117">
        <v>160000121</v>
      </c>
      <c r="B117" t="str">
        <v>CH DE LA ROCHEFOUCAULD</v>
      </c>
      <c r="C117" t="str">
        <v>NA-01</v>
      </c>
      <c r="D117" t="str">
        <v>Charente</v>
      </c>
      <c r="E117" s="86">
        <f>SUMIFS(bdd_V102[Activité combinée], bdd_V102[Raison sociale juridique], 'Base EJ GHT'!B117, bdd_V102[Intitulé du GHT], 'Base EJ GHT'!D117)</f>
        <v>17889.5</v>
      </c>
      <c r="F117" s="23" t="str">
        <f>_xlfn.XLOOKUP(B117, bdd_V102[Raison sociale juridique], bdd_V102[Validation prérequis SUN-ES])</f>
        <v>Non</v>
      </c>
    </row>
    <row r="118" spans="1:6">
      <c r="A118">
        <v>160000451</v>
      </c>
      <c r="B118" t="str">
        <v>CENTRE HOSPITALIER D'ANGOULEME</v>
      </c>
      <c r="C118" t="str">
        <v>NA-01</v>
      </c>
      <c r="D118" t="str">
        <v>Charente</v>
      </c>
      <c r="E118" s="86">
        <f>SUMIFS(bdd_V102[Activité combinée], bdd_V102[Raison sociale juridique], 'Base EJ GHT'!B118, bdd_V102[Intitulé du GHT], 'Base EJ GHT'!D118)</f>
        <v>160439</v>
      </c>
      <c r="F118" s="23" t="str">
        <f>_xlfn.XLOOKUP(B118, bdd_V102[Raison sociale juridique], bdd_V102[Validation prérequis SUN-ES])</f>
        <v>Oui</v>
      </c>
    </row>
    <row r="119" spans="1:6">
      <c r="A119">
        <v>160000485</v>
      </c>
      <c r="B119" t="str">
        <v>CENTRE HOSPITALIER DE CONFOLENS</v>
      </c>
      <c r="C119" t="str">
        <v>NA-01</v>
      </c>
      <c r="D119" t="str">
        <v>Charente</v>
      </c>
      <c r="E119" s="86">
        <f>SUMIFS(bdd_V102[Activité combinée], bdd_V102[Raison sociale juridique], 'Base EJ GHT'!B119, bdd_V102[Intitulé du GHT], 'Base EJ GHT'!D119)</f>
        <v>20243</v>
      </c>
      <c r="F119" s="23" t="str">
        <f>_xlfn.XLOOKUP(B119, bdd_V102[Raison sociale juridique], bdd_V102[Validation prérequis SUN-ES])</f>
        <v>Oui</v>
      </c>
    </row>
    <row r="120" spans="1:6">
      <c r="A120">
        <v>160000493</v>
      </c>
      <c r="B120" t="str">
        <v>CENTRE HOSPITALIER DE RUFFEC</v>
      </c>
      <c r="C120" t="str">
        <v>NA-01</v>
      </c>
      <c r="D120" t="str">
        <v>Charente</v>
      </c>
      <c r="E120" s="86">
        <f>SUMIFS(bdd_V102[Activité combinée], bdd_V102[Raison sociale juridique], 'Base EJ GHT'!B120, bdd_V102[Intitulé du GHT], 'Base EJ GHT'!D120)</f>
        <v>13947.5</v>
      </c>
      <c r="F120" s="23" t="str">
        <f>_xlfn.XLOOKUP(B120, bdd_V102[Raison sociale juridique], bdd_V102[Validation prérequis SUN-ES])</f>
        <v>Non</v>
      </c>
    </row>
    <row r="121" spans="1:6">
      <c r="A121">
        <v>160000501</v>
      </c>
      <c r="B121" t="str">
        <v>CH CAMILLE CLAUDEL</v>
      </c>
      <c r="C121" t="str">
        <v>NA-01</v>
      </c>
      <c r="D121" t="str">
        <v>Charente</v>
      </c>
      <c r="E121" s="86">
        <f>SUMIFS(bdd_V102[Activité combinée], bdd_V102[Raison sociale juridique], 'Base EJ GHT'!B121, bdd_V102[Intitulé du GHT], 'Base EJ GHT'!D121)</f>
        <v>29330</v>
      </c>
      <c r="F121" s="23" t="str">
        <f>_xlfn.XLOOKUP(B121, bdd_V102[Raison sociale juridique], bdd_V102[Validation prérequis SUN-ES])</f>
        <v>Oui</v>
      </c>
    </row>
    <row r="122" spans="1:6">
      <c r="A122">
        <v>160006037</v>
      </c>
      <c r="B122" t="str">
        <v>CH HOPITAUX DU SUD CHARENTE</v>
      </c>
      <c r="C122" t="str">
        <v>NA-01</v>
      </c>
      <c r="D122" t="str">
        <v>Charente</v>
      </c>
      <c r="E122" s="86">
        <f>SUMIFS(bdd_V102[Activité combinée], bdd_V102[Raison sociale juridique], 'Base EJ GHT'!B122, bdd_V102[Intitulé du GHT], 'Base EJ GHT'!D122)</f>
        <v>44701.5</v>
      </c>
      <c r="F122" s="23" t="str">
        <f>_xlfn.XLOOKUP(B122, bdd_V102[Raison sociale juridique], bdd_V102[Validation prérequis SUN-ES])</f>
        <v>Non</v>
      </c>
    </row>
    <row r="123" spans="1:6">
      <c r="A123">
        <v>160014411</v>
      </c>
      <c r="B123" t="str">
        <v>HOPITAUX DE GRAND COGNAC</v>
      </c>
      <c r="C123" t="str">
        <v>NA-01</v>
      </c>
      <c r="D123" t="str">
        <v>Charente</v>
      </c>
      <c r="E123" s="86">
        <f>SUMIFS(bdd_V102[Activité combinée], bdd_V102[Raison sociale juridique], 'Base EJ GHT'!B123, bdd_V102[Intitulé du GHT], 'Base EJ GHT'!D123)</f>
        <v>64225.5</v>
      </c>
      <c r="F123" s="23" t="str">
        <f>_xlfn.XLOOKUP(B123, bdd_V102[Raison sociale juridique], bdd_V102[Validation prérequis SUN-ES])</f>
        <v>Oui</v>
      </c>
    </row>
    <row r="124" spans="1:6">
      <c r="A124">
        <v>170024194</v>
      </c>
      <c r="B124" t="str">
        <v>GPE HOSPITALIER LA ROCHELLE-RE-AUNIS</v>
      </c>
      <c r="C124" t="str">
        <v>NA-02</v>
      </c>
      <c r="D124" t="str">
        <v>Atlantique 17</v>
      </c>
      <c r="E124" s="86">
        <f>SUMIFS(bdd_V102[Activité combinée], bdd_V102[Raison sociale juridique], 'Base EJ GHT'!B124, bdd_V102[Intitulé du GHT], 'Base EJ GHT'!D124)</f>
        <v>340427.25</v>
      </c>
      <c r="F124" s="23" t="str">
        <f>_xlfn.XLOOKUP(B124, bdd_V102[Raison sociale juridique], bdd_V102[Validation prérequis SUN-ES])</f>
        <v>Oui</v>
      </c>
    </row>
    <row r="125" spans="1:6">
      <c r="A125">
        <v>170780050</v>
      </c>
      <c r="B125" t="str">
        <v>CENTRE HOSPITALIER DE JONZAC</v>
      </c>
      <c r="C125" t="str">
        <v>NA-03</v>
      </c>
      <c r="D125" t="str">
        <v>Saintonge</v>
      </c>
      <c r="E125" s="86">
        <f>SUMIFS(bdd_V102[Activité combinée], bdd_V102[Raison sociale juridique], 'Base EJ GHT'!B125, bdd_V102[Intitulé du GHT], 'Base EJ GHT'!D125)</f>
        <v>45437.75</v>
      </c>
      <c r="F125" s="23" t="str">
        <f>_xlfn.XLOOKUP(B125, bdd_V102[Raison sociale juridique], bdd_V102[Validation prérequis SUN-ES])</f>
        <v>Oui</v>
      </c>
    </row>
    <row r="126" spans="1:6">
      <c r="A126">
        <v>170780142</v>
      </c>
      <c r="B126" t="str">
        <v>CH ST PIERRE OLERON</v>
      </c>
      <c r="C126" t="str">
        <v>NA-02</v>
      </c>
      <c r="D126" t="str">
        <v>Atlantique 17</v>
      </c>
      <c r="E126" s="86">
        <f>SUMIFS(bdd_V102[Activité combinée], bdd_V102[Raison sociale juridique], 'Base EJ GHT'!B126, bdd_V102[Intitulé du GHT], 'Base EJ GHT'!D126)</f>
        <v>3759</v>
      </c>
      <c r="F126" s="23" t="str">
        <f>_xlfn.XLOOKUP(B126, bdd_V102[Raison sociale juridique], bdd_V102[Validation prérequis SUN-ES])</f>
        <v>Non</v>
      </c>
    </row>
    <row r="127" spans="1:6">
      <c r="A127">
        <v>170780167</v>
      </c>
      <c r="B127" t="str">
        <v>CH DE SAINT-JEAN D'ANGELY</v>
      </c>
      <c r="C127" t="str">
        <v>NA-03</v>
      </c>
      <c r="D127" t="str">
        <v>Saintonge</v>
      </c>
      <c r="E127" s="86">
        <f>SUMIFS(bdd_V102[Activité combinée], bdd_V102[Raison sociale juridique], 'Base EJ GHT'!B127, bdd_V102[Intitulé du GHT], 'Base EJ GHT'!D127)</f>
        <v>36284</v>
      </c>
      <c r="F127" s="23" t="str">
        <f>_xlfn.XLOOKUP(B127, bdd_V102[Raison sociale juridique], bdd_V102[Validation prérequis SUN-ES])</f>
        <v>Oui</v>
      </c>
    </row>
    <row r="128" spans="1:6">
      <c r="A128">
        <v>170780175</v>
      </c>
      <c r="B128" t="str">
        <v>CH DE SAINTONGE - SAINTES</v>
      </c>
      <c r="C128" t="str">
        <v>NA-03</v>
      </c>
      <c r="D128" t="str">
        <v>Saintonge</v>
      </c>
      <c r="E128" s="86">
        <f>SUMIFS(bdd_V102[Activité combinée], bdd_V102[Raison sociale juridique], 'Base EJ GHT'!B128, bdd_V102[Intitulé du GHT], 'Base EJ GHT'!D128)</f>
        <v>175760.25</v>
      </c>
      <c r="F128" s="23" t="str">
        <f>_xlfn.XLOOKUP(B128, bdd_V102[Raison sociale juridique], bdd_V102[Validation prérequis SUN-ES])</f>
        <v>Oui</v>
      </c>
    </row>
    <row r="129" spans="1:6">
      <c r="A129">
        <v>170780191</v>
      </c>
      <c r="B129" t="str">
        <v>CENTRE HOSPITALIER ROYAN-ATLANTIQUE</v>
      </c>
      <c r="C129" t="str">
        <v>NA-03</v>
      </c>
      <c r="D129" t="str">
        <v>Saintonge</v>
      </c>
      <c r="E129" s="86">
        <f>SUMIFS(bdd_V102[Activité combinée], bdd_V102[Raison sociale juridique], 'Base EJ GHT'!B129, bdd_V102[Intitulé du GHT], 'Base EJ GHT'!D129)</f>
        <v>58820.5</v>
      </c>
      <c r="F129" s="23" t="str">
        <f>_xlfn.XLOOKUP(B129, bdd_V102[Raison sociale juridique], bdd_V102[Validation prérequis SUN-ES])</f>
        <v>Oui</v>
      </c>
    </row>
    <row r="130" spans="1:6">
      <c r="A130">
        <v>170780209</v>
      </c>
      <c r="B130" t="str">
        <v>CH DUBOIS MEYNARDIE MARENNES</v>
      </c>
      <c r="C130" t="str">
        <v>NA-02</v>
      </c>
      <c r="D130" t="str">
        <v>Atlantique 17</v>
      </c>
      <c r="E130" s="86">
        <f>SUMIFS(bdd_V102[Activité combinée], bdd_V102[Raison sociale juridique], 'Base EJ GHT'!B130, bdd_V102[Intitulé du GHT], 'Base EJ GHT'!D130)</f>
        <v>3324.5</v>
      </c>
      <c r="F130" s="23" t="str">
        <f>_xlfn.XLOOKUP(B130, bdd_V102[Raison sociale juridique], bdd_V102[Validation prérequis SUN-ES])</f>
        <v>Non</v>
      </c>
    </row>
    <row r="131" spans="1:6">
      <c r="A131">
        <v>170780225</v>
      </c>
      <c r="B131" t="str">
        <v>CENTRE HOSPITALIER ROCHEFORT</v>
      </c>
      <c r="C131" t="str">
        <v>NA-02</v>
      </c>
      <c r="D131" t="str">
        <v>Atlantique 17</v>
      </c>
      <c r="E131" s="86">
        <f>SUMIFS(bdd_V102[Activité combinée], bdd_V102[Raison sociale juridique], 'Base EJ GHT'!B131, bdd_V102[Intitulé du GHT], 'Base EJ GHT'!D131)</f>
        <v>116349.5</v>
      </c>
      <c r="F131" s="23" t="str">
        <f>_xlfn.XLOOKUP(B131, bdd_V102[Raison sociale juridique], bdd_V102[Validation prérequis SUN-ES])</f>
        <v>Oui</v>
      </c>
    </row>
    <row r="132" spans="1:6">
      <c r="A132">
        <v>170780266</v>
      </c>
      <c r="B132" t="str">
        <v>CENTRE HOSPITALIER DE BOSCAMNANT</v>
      </c>
      <c r="C132" t="str">
        <v>NA-03</v>
      </c>
      <c r="D132" t="str">
        <v>Saintonge</v>
      </c>
      <c r="E132" s="86">
        <f>SUMIFS(bdd_V102[Activité combinée], bdd_V102[Raison sociale juridique], 'Base EJ GHT'!B132, bdd_V102[Intitulé du GHT], 'Base EJ GHT'!D132)</f>
        <v>14192.5</v>
      </c>
      <c r="F132" s="23" t="str">
        <f>_xlfn.XLOOKUP(B132, bdd_V102[Raison sociale juridique], bdd_V102[Validation prérequis SUN-ES])</f>
        <v>Non</v>
      </c>
    </row>
    <row r="133" spans="1:6">
      <c r="A133">
        <v>180000028</v>
      </c>
      <c r="B133" t="str">
        <v>CH JACQUES COEUR  DE BOURGES</v>
      </c>
      <c r="C133" t="str">
        <v>CVL-01</v>
      </c>
      <c r="D133" t="str">
        <v>Cher</v>
      </c>
      <c r="E133" s="86">
        <f>SUMIFS(bdd_V102[Activité combinée], bdd_V102[Raison sociale juridique], 'Base EJ GHT'!B133, bdd_V102[Intitulé du GHT], 'Base EJ GHT'!D133)</f>
        <v>191926.5</v>
      </c>
      <c r="F133" s="23" t="str">
        <f>_xlfn.XLOOKUP(B133, bdd_V102[Raison sociale juridique], bdd_V102[Validation prérequis SUN-ES])</f>
        <v>Oui</v>
      </c>
    </row>
    <row r="134" spans="1:6">
      <c r="A134">
        <v>180000051</v>
      </c>
      <c r="B134" t="str">
        <v>CH DE VIERZON</v>
      </c>
      <c r="C134" t="str">
        <v>CVL-01</v>
      </c>
      <c r="D134" t="str">
        <v>Cher</v>
      </c>
      <c r="E134" s="86">
        <f>SUMIFS(bdd_V102[Activité combinée], bdd_V102[Raison sociale juridique], 'Base EJ GHT'!B134, bdd_V102[Intitulé du GHT], 'Base EJ GHT'!D134)</f>
        <v>66770.5</v>
      </c>
      <c r="F134" s="23" t="str">
        <f>_xlfn.XLOOKUP(B134, bdd_V102[Raison sociale juridique], bdd_V102[Validation prérequis SUN-ES])</f>
        <v>Oui</v>
      </c>
    </row>
    <row r="135" spans="1:6">
      <c r="A135">
        <v>180000069</v>
      </c>
      <c r="B135" t="str">
        <v>CH SAINT AMAND MONTROND</v>
      </c>
      <c r="C135" t="str">
        <v>CVL-01</v>
      </c>
      <c r="D135" t="str">
        <v>Cher</v>
      </c>
      <c r="E135" s="86">
        <f>SUMIFS(bdd_V102[Activité combinée], bdd_V102[Raison sociale juridique], 'Base EJ GHT'!B135, bdd_V102[Intitulé du GHT], 'Base EJ GHT'!D135)</f>
        <v>47416.5</v>
      </c>
      <c r="F135" s="23" t="str">
        <f>_xlfn.XLOOKUP(B135, bdd_V102[Raison sociale juridique], bdd_V102[Validation prérequis SUN-ES])</f>
        <v>Oui</v>
      </c>
    </row>
    <row r="136" spans="1:6">
      <c r="A136">
        <v>180000093</v>
      </c>
      <c r="B136" t="str">
        <v>CH DE SANCERRE</v>
      </c>
      <c r="C136" t="str">
        <v>CVL-01</v>
      </c>
      <c r="D136" t="str">
        <v>Cher</v>
      </c>
      <c r="E136" s="86">
        <f>SUMIFS(bdd_V102[Activité combinée], bdd_V102[Raison sociale juridique], 'Base EJ GHT'!B136, bdd_V102[Intitulé du GHT], 'Base EJ GHT'!D136)</f>
        <v>4896.5</v>
      </c>
      <c r="F136" s="23" t="str">
        <f>_xlfn.XLOOKUP(B136, bdd_V102[Raison sociale juridique], bdd_V102[Validation prérequis SUN-ES])</f>
        <v>Oui</v>
      </c>
    </row>
    <row r="137" spans="1:6">
      <c r="A137">
        <v>180001158</v>
      </c>
      <c r="B137" t="str">
        <v>CH GEORGE SAND EPSIC DU CHER</v>
      </c>
      <c r="C137" t="str">
        <v>CVL-01</v>
      </c>
      <c r="D137" t="str">
        <v>Cher</v>
      </c>
      <c r="E137" s="86">
        <f>SUMIFS(bdd_V102[Activité combinée], bdd_V102[Raison sociale juridique], 'Base EJ GHT'!B137, bdd_V102[Intitulé du GHT], 'Base EJ GHT'!D137)</f>
        <v>87766.25</v>
      </c>
      <c r="F137" s="23" t="str">
        <f>_xlfn.XLOOKUP(B137, bdd_V102[Raison sociale juridique], bdd_V102[Validation prérequis SUN-ES])</f>
        <v>Oui</v>
      </c>
    </row>
    <row r="138" spans="1:6">
      <c r="A138">
        <v>190000042</v>
      </c>
      <c r="B138" t="str">
        <v>CENTRE HOSPITALIER DUBOIS BRIVE</v>
      </c>
      <c r="C138" t="str">
        <v>NA-04</v>
      </c>
      <c r="D138" t="str">
        <v>Limousin</v>
      </c>
      <c r="E138" s="86">
        <f>SUMIFS(bdd_V102[Activité combinée], bdd_V102[Raison sociale juridique], 'Base EJ GHT'!B138, bdd_V102[Intitulé du GHT], 'Base EJ GHT'!D138)</f>
        <v>213946.5</v>
      </c>
      <c r="F138" s="23" t="str">
        <f>_xlfn.XLOOKUP(B138, bdd_V102[Raison sociale juridique], bdd_V102[Validation prérequis SUN-ES])</f>
        <v>Oui</v>
      </c>
    </row>
    <row r="139" spans="1:6">
      <c r="A139">
        <v>190000059</v>
      </c>
      <c r="B139" t="str">
        <v>CENTRE HOSPITALIER COEUR DE CORREZE</v>
      </c>
      <c r="C139" t="str">
        <v>NA-04</v>
      </c>
      <c r="D139" t="str">
        <v>Limousin</v>
      </c>
      <c r="E139" s="86">
        <f>SUMIFS(bdd_V102[Activité combinée], bdd_V102[Raison sociale juridique], 'Base EJ GHT'!B139, bdd_V102[Intitulé du GHT], 'Base EJ GHT'!D139)</f>
        <v>109846.5</v>
      </c>
      <c r="F139" s="23" t="str">
        <f>_xlfn.XLOOKUP(B139, bdd_V102[Raison sociale juridique], bdd_V102[Validation prérequis SUN-ES])</f>
        <v>Oui</v>
      </c>
    </row>
    <row r="140" spans="1:6">
      <c r="A140">
        <v>190000067</v>
      </c>
      <c r="B140" t="str">
        <v>HOPITAL LOCAL BORT-LES-ORGUES</v>
      </c>
      <c r="C140" t="str">
        <v>NA-04</v>
      </c>
      <c r="D140" t="str">
        <v>Limousin</v>
      </c>
      <c r="E140" s="86">
        <f>SUMIFS(bdd_V102[Activité combinée], bdd_V102[Raison sociale juridique], 'Base EJ GHT'!B140, bdd_V102[Intitulé du GHT], 'Base EJ GHT'!D140)</f>
        <v>11430</v>
      </c>
      <c r="F140" s="23" t="str">
        <f>_xlfn.XLOOKUP(B140, bdd_V102[Raison sociale juridique], bdd_V102[Validation prérequis SUN-ES])</f>
        <v>Non</v>
      </c>
    </row>
    <row r="141" spans="1:6">
      <c r="A141">
        <v>190000075</v>
      </c>
      <c r="B141" t="str">
        <v>CENTRE HOSPITALIER D'USSEL</v>
      </c>
      <c r="C141" t="str">
        <v>NA-04</v>
      </c>
      <c r="D141" t="str">
        <v>Limousin</v>
      </c>
      <c r="E141" s="86">
        <f>SUMIFS(bdd_V102[Activité combinée], bdd_V102[Raison sociale juridique], 'Base EJ GHT'!B141, bdd_V102[Intitulé du GHT], 'Base EJ GHT'!D141)</f>
        <v>42337</v>
      </c>
      <c r="F141" s="23" t="str">
        <f>_xlfn.XLOOKUP(B141, bdd_V102[Raison sociale juridique], bdd_V102[Validation prérequis SUN-ES])</f>
        <v>Oui</v>
      </c>
    </row>
    <row r="142" spans="1:6">
      <c r="A142">
        <v>190002485</v>
      </c>
      <c r="B142" t="str">
        <v>CENTRE HOSPITALIER GERIATRIQUE UZERCHE</v>
      </c>
      <c r="C142" t="str">
        <v>NA-04</v>
      </c>
      <c r="D142" t="str">
        <v>Limousin</v>
      </c>
      <c r="E142" s="86">
        <f>SUMIFS(bdd_V102[Activité combinée], bdd_V102[Raison sociale juridique], 'Base EJ GHT'!B142, bdd_V102[Intitulé du GHT], 'Base EJ GHT'!D142)</f>
        <v>5183</v>
      </c>
      <c r="F142" s="23" t="str">
        <f>_xlfn.XLOOKUP(B142, bdd_V102[Raison sociale juridique], bdd_V102[Validation prérequis SUN-ES])</f>
        <v>Oui</v>
      </c>
    </row>
    <row r="143" spans="1:6">
      <c r="A143">
        <v>190002519</v>
      </c>
      <c r="B143" t="str">
        <v>CH JEAN-MARIE DAUZIER - CORNIL</v>
      </c>
      <c r="C143" t="str">
        <v>NA-04</v>
      </c>
      <c r="D143" t="str">
        <v>Limousin</v>
      </c>
      <c r="E143" s="86">
        <f>SUMIFS(bdd_V102[Activité combinée], bdd_V102[Raison sociale juridique], 'Base EJ GHT'!B143, bdd_V102[Intitulé du GHT], 'Base EJ GHT'!D143)</f>
        <v>13547</v>
      </c>
      <c r="F143" s="23" t="str">
        <f>_xlfn.XLOOKUP(B143, bdd_V102[Raison sociale juridique], bdd_V102[Validation prérequis SUN-ES])</f>
        <v>Oui</v>
      </c>
    </row>
    <row r="144" spans="1:6">
      <c r="A144">
        <v>210012142</v>
      </c>
      <c r="B144" t="str">
        <v>CTRE HOSPITALIER DE LA HAUTE COTE D OR</v>
      </c>
      <c r="C144" t="str">
        <v>BFC-03</v>
      </c>
      <c r="D144" t="str">
        <v>21-52 Côte d’Or-Haute-Marne</v>
      </c>
      <c r="E144" s="86">
        <f>SUMIFS(bdd_V102[Activité combinée], bdd_V102[Raison sociale juridique], 'Base EJ GHT'!B144, bdd_V102[Intitulé du GHT], 'Base EJ GHT'!D144)</f>
        <v>48370.5</v>
      </c>
      <c r="F144" s="23" t="str">
        <f>_xlfn.XLOOKUP(B144, bdd_V102[Raison sociale juridique], bdd_V102[Validation prérequis SUN-ES])</f>
        <v>Oui</v>
      </c>
    </row>
    <row r="145" spans="1:6">
      <c r="A145">
        <v>210012175</v>
      </c>
      <c r="B145" t="str">
        <v>HOSPICES CIVILS DE BEAUNE</v>
      </c>
      <c r="C145" t="str">
        <v>BFC-12</v>
      </c>
      <c r="D145" t="str">
        <v>sud cote d'or</v>
      </c>
      <c r="E145" s="86">
        <f>SUMIFS(bdd_V102[Activité combinée], bdd_V102[Raison sociale juridique], 'Base EJ GHT'!B145, bdd_V102[Intitulé du GHT], 'Base EJ GHT'!D145)</f>
        <v>77276.5</v>
      </c>
      <c r="F145" s="23" t="str">
        <f>_xlfn.XLOOKUP(B145, bdd_V102[Raison sociale juridique], bdd_V102[Validation prérequis SUN-ES])</f>
        <v>Oui</v>
      </c>
    </row>
    <row r="146" spans="1:6">
      <c r="A146">
        <v>210780581</v>
      </c>
      <c r="B146" t="str">
        <v>CHU DIJON BOURGOGNE</v>
      </c>
      <c r="C146" t="str">
        <v>BFC-03</v>
      </c>
      <c r="D146" t="str">
        <v>21-52 Côte d’Or-Haute-Marne</v>
      </c>
      <c r="E146" s="86">
        <f>SUMIFS(bdd_V102[Activité combinée], bdd_V102[Raison sociale juridique], 'Base EJ GHT'!B146, bdd_V102[Intitulé du GHT], 'Base EJ GHT'!D146)</f>
        <v>479210</v>
      </c>
      <c r="F146" s="23" t="str">
        <f>_xlfn.XLOOKUP(B146, bdd_V102[Raison sociale juridique], bdd_V102[Validation prérequis SUN-ES])</f>
        <v>Oui</v>
      </c>
    </row>
    <row r="147" spans="1:6">
      <c r="A147">
        <v>210780607</v>
      </c>
      <c r="B147" t="str">
        <v>CH LA CHARTREUSE</v>
      </c>
      <c r="C147" t="str">
        <v>BFC-03</v>
      </c>
      <c r="D147" t="str">
        <v>21-52 Côte d’Or-Haute-Marne</v>
      </c>
      <c r="E147" s="86">
        <f>SUMIFS(bdd_V102[Activité combinée], bdd_V102[Raison sociale juridique], 'Base EJ GHT'!B147, bdd_V102[Intitulé du GHT], 'Base EJ GHT'!D147)</f>
        <v>60112</v>
      </c>
      <c r="F147" s="23" t="str">
        <f>_xlfn.XLOOKUP(B147, bdd_V102[Raison sociale juridique], bdd_V102[Validation prérequis SUN-ES])</f>
        <v>Oui</v>
      </c>
    </row>
    <row r="148" spans="1:6">
      <c r="A148">
        <v>210780631</v>
      </c>
      <c r="B148" t="str">
        <v>CENTRE HOSPITALIER  D'IS-SUR-TILLE</v>
      </c>
      <c r="C148" t="str">
        <v>BFC-03</v>
      </c>
      <c r="D148" t="str">
        <v>21-52 Côte d’Or-Haute-Marne</v>
      </c>
      <c r="E148" s="86">
        <f>SUMIFS(bdd_V102[Activité combinée], bdd_V102[Raison sociale juridique], 'Base EJ GHT'!B148, bdd_V102[Intitulé du GHT], 'Base EJ GHT'!D148)</f>
        <v>3658.5</v>
      </c>
      <c r="F148" s="23" t="str">
        <f>_xlfn.XLOOKUP(B148, bdd_V102[Raison sociale juridique], bdd_V102[Validation prérequis SUN-ES])</f>
        <v>Non</v>
      </c>
    </row>
    <row r="149" spans="1:6">
      <c r="A149">
        <v>210780672</v>
      </c>
      <c r="B149" t="str">
        <v>CH D'AUXONNE</v>
      </c>
      <c r="C149" t="str">
        <v>BFC-03</v>
      </c>
      <c r="D149" t="str">
        <v>21-52 Côte d’Or-Haute-Marne</v>
      </c>
      <c r="E149" s="86">
        <f>SUMIFS(bdd_V102[Activité combinée], bdd_V102[Raison sociale juridique], 'Base EJ GHT'!B149, bdd_V102[Intitulé du GHT], 'Base EJ GHT'!D149)</f>
        <v>5343.5</v>
      </c>
      <c r="F149" s="23" t="str">
        <f>_xlfn.XLOOKUP(B149, bdd_V102[Raison sociale juridique], bdd_V102[Validation prérequis SUN-ES])</f>
        <v>Oui</v>
      </c>
    </row>
    <row r="150" spans="1:6">
      <c r="A150">
        <v>210780706</v>
      </c>
      <c r="B150" t="str">
        <v>CENTRE HOSPITALIER ROBERT MORLEVAT</v>
      </c>
      <c r="C150" t="str">
        <v>BFC-03</v>
      </c>
      <c r="D150" t="str">
        <v>21-52 Côte d’Or-Haute-Marne</v>
      </c>
      <c r="E150" s="86">
        <f>SUMIFS(bdd_V102[Activité combinée], bdd_V102[Raison sociale juridique], 'Base EJ GHT'!B150, bdd_V102[Intitulé du GHT], 'Base EJ GHT'!D150)</f>
        <v>52182.5</v>
      </c>
      <c r="F150" s="23" t="str">
        <f>_xlfn.XLOOKUP(B150, bdd_V102[Raison sociale juridique], bdd_V102[Validation prérequis SUN-ES])</f>
        <v>Oui</v>
      </c>
    </row>
    <row r="151" spans="1:6">
      <c r="A151">
        <v>220000020</v>
      </c>
      <c r="B151" t="str">
        <v>CENTRE HOSPITALIER SAINT BRIEUC-PAIMPOL-TREGUIER</v>
      </c>
      <c r="C151" t="str">
        <v>BRE-07</v>
      </c>
      <c r="D151" t="str">
        <v>Armor</v>
      </c>
      <c r="E151" s="86">
        <f>SUMIFS(bdd_V102[Activité combinée], bdd_V102[Raison sociale juridique], 'Base EJ GHT'!B151, bdd_V102[Intitulé du GHT], 'Base EJ GHT'!D151)</f>
        <v>343075.5</v>
      </c>
      <c r="F151" s="23" t="str">
        <f>_xlfn.XLOOKUP(B151, bdd_V102[Raison sociale juridique], bdd_V102[Validation prérequis SUN-ES])</f>
        <v>Oui</v>
      </c>
    </row>
    <row r="152" spans="1:6">
      <c r="A152">
        <v>220000046</v>
      </c>
      <c r="B152" t="str">
        <v>CENTRE HOSPITALIER DINAN</v>
      </c>
      <c r="C152" t="str">
        <v>BRE-06</v>
      </c>
      <c r="D152" t="str">
        <v>Rance Eméraude</v>
      </c>
      <c r="E152" s="86">
        <f>SUMIFS(bdd_V102[Activité combinée], bdd_V102[Raison sociale juridique], 'Base EJ GHT'!B152, bdd_V102[Intitulé du GHT], 'Base EJ GHT'!D152)</f>
        <v>89343.5</v>
      </c>
      <c r="F152" s="23" t="str">
        <f>_xlfn.XLOOKUP(B152, bdd_V102[Raison sociale juridique], bdd_V102[Validation prérequis SUN-ES])</f>
        <v>Oui</v>
      </c>
    </row>
    <row r="153" spans="1:6">
      <c r="A153">
        <v>220000079</v>
      </c>
      <c r="B153" t="str">
        <v>CENTRE HOSPITALIER GUINGAMP</v>
      </c>
      <c r="C153" t="str">
        <v>BRE-07</v>
      </c>
      <c r="D153" t="str">
        <v>Armor</v>
      </c>
      <c r="E153" s="86">
        <f>SUMIFS(bdd_V102[Activité combinée], bdd_V102[Raison sociale juridique], 'Base EJ GHT'!B153, bdd_V102[Intitulé du GHT], 'Base EJ GHT'!D153)</f>
        <v>80459.5</v>
      </c>
      <c r="F153" s="23" t="str">
        <f>_xlfn.XLOOKUP(B153, bdd_V102[Raison sociale juridique], bdd_V102[Validation prérequis SUN-ES])</f>
        <v>Oui</v>
      </c>
    </row>
    <row r="154" spans="1:6">
      <c r="A154">
        <v>220000103</v>
      </c>
      <c r="B154" t="str">
        <v>CENTRE HOSPITALIER LANNION</v>
      </c>
      <c r="C154" t="str">
        <v>BRE-07</v>
      </c>
      <c r="D154" t="str">
        <v>Armor</v>
      </c>
      <c r="E154" s="86">
        <f>SUMIFS(bdd_V102[Activité combinée], bdd_V102[Raison sociale juridique], 'Base EJ GHT'!B154, bdd_V102[Intitulé du GHT], 'Base EJ GHT'!D154)</f>
        <v>115150.5</v>
      </c>
      <c r="F154" s="23" t="str">
        <f>_xlfn.XLOOKUP(B154, bdd_V102[Raison sociale juridique], bdd_V102[Validation prérequis SUN-ES])</f>
        <v>Oui</v>
      </c>
    </row>
    <row r="155" spans="1:6">
      <c r="A155">
        <v>220021968</v>
      </c>
      <c r="B155" t="str">
        <v>CH DU PENTHIEVRE ET DU POUDOUVRE</v>
      </c>
      <c r="C155" t="str">
        <v>BRE-07</v>
      </c>
      <c r="D155" t="str">
        <v>Armor</v>
      </c>
      <c r="E155" s="86">
        <f>SUMIFS(bdd_V102[Activité combinée], bdd_V102[Raison sociale juridique], 'Base EJ GHT'!B155, bdd_V102[Intitulé du GHT], 'Base EJ GHT'!D155)</f>
        <v>17980</v>
      </c>
      <c r="F155" s="23" t="str">
        <f>_xlfn.XLOOKUP(B155, bdd_V102[Raison sociale juridique], bdd_V102[Validation prérequis SUN-ES])</f>
        <v>Oui</v>
      </c>
    </row>
    <row r="156" spans="1:6">
      <c r="A156">
        <v>230780041</v>
      </c>
      <c r="B156" t="str">
        <v>CENTRE HOSPITALIER DE GUERET</v>
      </c>
      <c r="C156" t="str">
        <v>NA-04</v>
      </c>
      <c r="D156" t="str">
        <v>Limousin</v>
      </c>
      <c r="E156" s="86">
        <f>SUMIFS(bdd_V102[Activité combinée], bdd_V102[Raison sociale juridique], 'Base EJ GHT'!B156, bdd_V102[Intitulé du GHT], 'Base EJ GHT'!D156)</f>
        <v>76297.5</v>
      </c>
      <c r="F156" s="23" t="str">
        <f>_xlfn.XLOOKUP(B156, bdd_V102[Raison sociale juridique], bdd_V102[Validation prérequis SUN-ES])</f>
        <v>Oui</v>
      </c>
    </row>
    <row r="157" spans="1:6">
      <c r="A157">
        <v>230780058</v>
      </c>
      <c r="B157" t="str">
        <v>CENTRE HOSPITALIER D'AUBUSSON</v>
      </c>
      <c r="C157" t="str">
        <v>NA-04</v>
      </c>
      <c r="D157" t="str">
        <v>Limousin</v>
      </c>
      <c r="E157" s="86">
        <f>SUMIFS(bdd_V102[Activité combinée], bdd_V102[Raison sociale juridique], 'Base EJ GHT'!B157, bdd_V102[Intitulé du GHT], 'Base EJ GHT'!D157)</f>
        <v>18062</v>
      </c>
      <c r="F157" s="23" t="str">
        <f>_xlfn.XLOOKUP(B157, bdd_V102[Raison sociale juridique], bdd_V102[Validation prérequis SUN-ES])</f>
        <v>Oui</v>
      </c>
    </row>
    <row r="158" spans="1:6">
      <c r="A158">
        <v>230780066</v>
      </c>
      <c r="B158" t="str">
        <v>C H BERNARD DESPLAS BOURGANEUF</v>
      </c>
      <c r="C158" t="str">
        <v>NA-04</v>
      </c>
      <c r="D158" t="str">
        <v>Limousin</v>
      </c>
      <c r="E158" s="86">
        <f>SUMIFS(bdd_V102[Activité combinée], bdd_V102[Raison sociale juridique], 'Base EJ GHT'!B158, bdd_V102[Intitulé du GHT], 'Base EJ GHT'!D158)</f>
        <v>13884</v>
      </c>
      <c r="F158" s="23" t="str">
        <f>_xlfn.XLOOKUP(B158, bdd_V102[Raison sociale juridique], bdd_V102[Validation prérequis SUN-ES])</f>
        <v>Oui</v>
      </c>
    </row>
    <row r="159" spans="1:6">
      <c r="A159">
        <v>230780074</v>
      </c>
      <c r="B159" t="str">
        <v>CENTRE HOSPITALIER  SAINT VAURY</v>
      </c>
      <c r="C159" t="str">
        <v>NA-04</v>
      </c>
      <c r="D159" t="str">
        <v>Limousin</v>
      </c>
      <c r="E159" s="86">
        <f>SUMIFS(bdd_V102[Activité combinée], bdd_V102[Raison sociale juridique], 'Base EJ GHT'!B159, bdd_V102[Intitulé du GHT], 'Base EJ GHT'!D159)</f>
        <v>19090</v>
      </c>
      <c r="F159" s="23" t="str">
        <f>_xlfn.XLOOKUP(B159, bdd_V102[Raison sociale juridique], bdd_V102[Validation prérequis SUN-ES])</f>
        <v>Oui</v>
      </c>
    </row>
    <row r="160" spans="1:6">
      <c r="A160">
        <v>230780512</v>
      </c>
      <c r="B160" t="str">
        <v>CENTRE HOSPITALIER M L S EVAUX</v>
      </c>
      <c r="C160" t="str">
        <v>NA-04</v>
      </c>
      <c r="D160" t="str">
        <v>Limousin</v>
      </c>
      <c r="E160" s="86">
        <f>SUMIFS(bdd_V102[Activité combinée], bdd_V102[Raison sociale juridique], 'Base EJ GHT'!B160, bdd_V102[Intitulé du GHT], 'Base EJ GHT'!D160)</f>
        <v>7353.5</v>
      </c>
      <c r="F160" s="23" t="str">
        <f>_xlfn.XLOOKUP(B160, bdd_V102[Raison sociale juridique], bdd_V102[Validation prérequis SUN-ES])</f>
        <v>Oui</v>
      </c>
    </row>
    <row r="161" spans="1:6">
      <c r="A161">
        <v>230780520</v>
      </c>
      <c r="B161" t="str">
        <v>CENTRE HOSPITALIER LA SOUTERRAINE</v>
      </c>
      <c r="C161" t="str">
        <v>NA-04</v>
      </c>
      <c r="D161" t="str">
        <v>Limousin</v>
      </c>
      <c r="E161" s="86">
        <f>SUMIFS(bdd_V102[Activité combinée], bdd_V102[Raison sociale juridique], 'Base EJ GHT'!B161, bdd_V102[Intitulé du GHT], 'Base EJ GHT'!D161)</f>
        <v>9256</v>
      </c>
      <c r="F161" s="23" t="str">
        <f>_xlfn.XLOOKUP(B161, bdd_V102[Raison sociale juridique], bdd_V102[Validation prérequis SUN-ES])</f>
        <v>Oui</v>
      </c>
    </row>
    <row r="162" spans="1:6">
      <c r="A162">
        <v>240000034</v>
      </c>
      <c r="B162" t="str">
        <v>CENTRE HOSPITALIER LANMARY</v>
      </c>
      <c r="C162" t="str">
        <v>NA-05</v>
      </c>
      <c r="D162" t="str">
        <v xml:space="preserve">Dordogne </v>
      </c>
      <c r="E162" s="86">
        <f>SUMIFS(bdd_V102[Activité combinée], bdd_V102[Raison sociale juridique], 'Base EJ GHT'!B162, bdd_V102[Intitulé du GHT], 'Base EJ GHT'!D162)</f>
        <v>17881.5</v>
      </c>
      <c r="F162" s="23" t="str">
        <f>_xlfn.XLOOKUP(B162, bdd_V102[Raison sociale juridique], bdd_V102[Validation prérequis SUN-ES])</f>
        <v>Non</v>
      </c>
    </row>
    <row r="163" spans="1:6">
      <c r="A163">
        <v>240000042</v>
      </c>
      <c r="B163" t="str">
        <v>CENTRE HOSPITALIER DE BELVES</v>
      </c>
      <c r="C163" t="str">
        <v>NA-05</v>
      </c>
      <c r="D163" t="str">
        <v xml:space="preserve">Dordogne </v>
      </c>
      <c r="E163" s="86">
        <f>SUMIFS(bdd_V102[Activité combinée], bdd_V102[Raison sociale juridique], 'Base EJ GHT'!B163, bdd_V102[Intitulé du GHT], 'Base EJ GHT'!D163)</f>
        <v>6647</v>
      </c>
      <c r="F163" s="23" t="str">
        <f>_xlfn.XLOOKUP(B163, bdd_V102[Raison sociale juridique], bdd_V102[Validation prérequis SUN-ES])</f>
        <v>Non</v>
      </c>
    </row>
    <row r="164" spans="1:6">
      <c r="A164">
        <v>240000059</v>
      </c>
      <c r="B164" t="str">
        <v>CENTRE HOSPITALIER DE BERGERAC</v>
      </c>
      <c r="C164" t="str">
        <v>NA-05</v>
      </c>
      <c r="D164" t="str">
        <v xml:space="preserve">Dordogne </v>
      </c>
      <c r="E164" s="86">
        <f>SUMIFS(bdd_V102[Activité combinée], bdd_V102[Raison sociale juridique], 'Base EJ GHT'!B164, bdd_V102[Intitulé du GHT], 'Base EJ GHT'!D164)</f>
        <v>69152</v>
      </c>
      <c r="F164" s="23" t="str">
        <f>_xlfn.XLOOKUP(B164, bdd_V102[Raison sociale juridique], bdd_V102[Validation prérequis SUN-ES])</f>
        <v>Oui</v>
      </c>
    </row>
    <row r="165" spans="1:6">
      <c r="A165">
        <v>240000067</v>
      </c>
      <c r="B165" t="str">
        <v>CENTRE HOSPITALIER DE DOMME</v>
      </c>
      <c r="C165" t="str">
        <v>NA-05</v>
      </c>
      <c r="D165" t="str">
        <v xml:space="preserve">Dordogne </v>
      </c>
      <c r="E165" s="86">
        <f>SUMIFS(bdd_V102[Activité combinée], bdd_V102[Raison sociale juridique], 'Base EJ GHT'!B165, bdd_V102[Intitulé du GHT], 'Base EJ GHT'!D165)</f>
        <v>5487.5</v>
      </c>
      <c r="F165" s="23" t="str">
        <f>_xlfn.XLOOKUP(B165, bdd_V102[Raison sociale juridique], bdd_V102[Validation prérequis SUN-ES])</f>
        <v>Non</v>
      </c>
    </row>
    <row r="166" spans="1:6">
      <c r="A166">
        <v>240000075</v>
      </c>
      <c r="B166" t="str">
        <v>CENTRE HOSPITALIER D'EXCIDEUIL</v>
      </c>
      <c r="C166" t="str">
        <v>NA-05</v>
      </c>
      <c r="D166" t="str">
        <v xml:space="preserve">Dordogne </v>
      </c>
      <c r="E166" s="86">
        <f>SUMIFS(bdd_V102[Activité combinée], bdd_V102[Raison sociale juridique], 'Base EJ GHT'!B166, bdd_V102[Intitulé du GHT], 'Base EJ GHT'!D166)</f>
        <v>7862</v>
      </c>
      <c r="F166" s="23" t="str">
        <f>_xlfn.XLOOKUP(B166, bdd_V102[Raison sociale juridique], bdd_V102[Validation prérequis SUN-ES])</f>
        <v>Non</v>
      </c>
    </row>
    <row r="167" spans="1:6">
      <c r="A167">
        <v>240000083</v>
      </c>
      <c r="B167" t="str">
        <v>CH DE VAUCLAIRE</v>
      </c>
      <c r="C167" t="str">
        <v>NA-05</v>
      </c>
      <c r="D167" t="str">
        <v xml:space="preserve">Dordogne </v>
      </c>
      <c r="E167" s="86">
        <f>SUMIFS(bdd_V102[Activité combinée], bdd_V102[Raison sociale juridique], 'Base EJ GHT'!B167, bdd_V102[Intitulé du GHT], 'Base EJ GHT'!D167)</f>
        <v>44474.75</v>
      </c>
      <c r="F167" s="23" t="str">
        <f>_xlfn.XLOOKUP(B167, bdd_V102[Raison sociale juridique], bdd_V102[Validation prérequis SUN-ES])</f>
        <v>Non</v>
      </c>
    </row>
    <row r="168" spans="1:6">
      <c r="A168">
        <v>240000109</v>
      </c>
      <c r="B168" t="str">
        <v>CENTRE HOSPITALIER DE NONTRON</v>
      </c>
      <c r="C168" t="str">
        <v>NA-05</v>
      </c>
      <c r="D168" t="str">
        <v xml:space="preserve">Dordogne </v>
      </c>
      <c r="E168" s="86">
        <f>SUMIFS(bdd_V102[Activité combinée], bdd_V102[Raison sociale juridique], 'Base EJ GHT'!B168, bdd_V102[Intitulé du GHT], 'Base EJ GHT'!D168)</f>
        <v>7516.5</v>
      </c>
      <c r="F168" s="23" t="str">
        <f>_xlfn.XLOOKUP(B168, bdd_V102[Raison sociale juridique], bdd_V102[Validation prérequis SUN-ES])</f>
        <v>Non</v>
      </c>
    </row>
    <row r="169" spans="1:6">
      <c r="A169">
        <v>240000117</v>
      </c>
      <c r="B169" t="str">
        <v>CENTRE HOSPITALIER DE PERIGUEUX</v>
      </c>
      <c r="C169" t="str">
        <v>NA-05</v>
      </c>
      <c r="D169" t="str">
        <v xml:space="preserve">Dordogne </v>
      </c>
      <c r="E169" s="86">
        <f>SUMIFS(bdd_V102[Activité combinée], bdd_V102[Raison sociale juridique], 'Base EJ GHT'!B169, bdd_V102[Intitulé du GHT], 'Base EJ GHT'!D169)</f>
        <v>205117</v>
      </c>
      <c r="F169" s="23" t="str">
        <f>_xlfn.XLOOKUP(B169, bdd_V102[Raison sociale juridique], bdd_V102[Validation prérequis SUN-ES])</f>
        <v>Non</v>
      </c>
    </row>
    <row r="170" spans="1:6">
      <c r="A170">
        <v>240000141</v>
      </c>
      <c r="B170" t="str">
        <v>CH DE ST ASTIER</v>
      </c>
      <c r="C170" t="str">
        <v>NA-05</v>
      </c>
      <c r="D170" t="str">
        <v xml:space="preserve">Dordogne </v>
      </c>
      <c r="E170" s="86">
        <f>SUMIFS(bdd_V102[Activité combinée], bdd_V102[Raison sociale juridique], 'Base EJ GHT'!B170, bdd_V102[Intitulé du GHT], 'Base EJ GHT'!D170)</f>
        <v>6266.5</v>
      </c>
      <c r="F170" s="23" t="str">
        <f>_xlfn.XLOOKUP(B170, bdd_V102[Raison sociale juridique], bdd_V102[Validation prérequis SUN-ES])</f>
        <v>Non</v>
      </c>
    </row>
    <row r="171" spans="1:6">
      <c r="A171">
        <v>240000448</v>
      </c>
      <c r="B171" t="str">
        <v>CENTRE HOSPITALIER JEAN LECLAIRE</v>
      </c>
      <c r="C171" t="str">
        <v>NA-05</v>
      </c>
      <c r="D171" t="str">
        <v xml:space="preserve">Dordogne </v>
      </c>
      <c r="E171" s="86">
        <f>SUMIFS(bdd_V102[Activité combinée], bdd_V102[Raison sociale juridique], 'Base EJ GHT'!B171, bdd_V102[Intitulé du GHT], 'Base EJ GHT'!D171)</f>
        <v>44757.5</v>
      </c>
      <c r="F171" s="23" t="str">
        <f>_xlfn.XLOOKUP(B171, bdd_V102[Raison sociale juridique], bdd_V102[Validation prérequis SUN-ES])</f>
        <v>Non</v>
      </c>
    </row>
    <row r="172" spans="1:6">
      <c r="A172">
        <v>240016055</v>
      </c>
      <c r="B172" t="str">
        <v>CH INTERCOMMUNAL RIBERAC DRONNE DOUBLE</v>
      </c>
      <c r="C172" t="str">
        <v>NA-05</v>
      </c>
      <c r="D172" t="str">
        <v xml:space="preserve">Dordogne </v>
      </c>
      <c r="E172" s="86">
        <f>SUMIFS(bdd_V102[Activité combinée], bdd_V102[Raison sociale juridique], 'Base EJ GHT'!B172, bdd_V102[Intitulé du GHT], 'Base EJ GHT'!D172)</f>
        <v>13870.5</v>
      </c>
      <c r="F172" s="23" t="str">
        <f>_xlfn.XLOOKUP(B172, bdd_V102[Raison sociale juridique], bdd_V102[Validation prérequis SUN-ES])</f>
        <v>Non</v>
      </c>
    </row>
    <row r="173" spans="1:6">
      <c r="A173">
        <v>250000015</v>
      </c>
      <c r="B173" t="str">
        <v>CHU BESANCON</v>
      </c>
      <c r="C173" t="str">
        <v>BFC-07</v>
      </c>
      <c r="D173" t="str">
        <v>Centre Franche-Comté</v>
      </c>
      <c r="E173" s="86">
        <f>SUMIFS(bdd_V102[Activité combinée], bdd_V102[Raison sociale juridique], 'Base EJ GHT'!B173, bdd_V102[Intitulé du GHT], 'Base EJ GHT'!D173)</f>
        <v>410121.5</v>
      </c>
      <c r="F173" s="23" t="str">
        <f>_xlfn.XLOOKUP(B173, bdd_V102[Raison sociale juridique], bdd_V102[Validation prérequis SUN-ES])</f>
        <v>Oui</v>
      </c>
    </row>
    <row r="174" spans="1:6">
      <c r="A174">
        <v>250000221</v>
      </c>
      <c r="B174" t="str">
        <v>CH PAUL NAPPEZ MORTEAU</v>
      </c>
      <c r="C174" t="str">
        <v>BFC-07</v>
      </c>
      <c r="D174" t="str">
        <v>Centre Franche-Comté</v>
      </c>
      <c r="E174" s="86">
        <f>SUMIFS(bdd_V102[Activité combinée], bdd_V102[Raison sociale juridique], 'Base EJ GHT'!B174, bdd_V102[Intitulé du GHT], 'Base EJ GHT'!D174)</f>
        <v>12305.5</v>
      </c>
      <c r="F174" s="23" t="str">
        <f>_xlfn.XLOOKUP(B174, bdd_V102[Raison sociale juridique], bdd_V102[Validation prérequis SUN-ES])</f>
        <v>Non</v>
      </c>
    </row>
    <row r="175" spans="1:6">
      <c r="A175">
        <v>250000239</v>
      </c>
      <c r="B175" t="str">
        <v>CH SAINTE CROIX BAUME LES DAMES</v>
      </c>
      <c r="C175" t="str">
        <v>BFC-07</v>
      </c>
      <c r="D175" t="str">
        <v>Centre Franche-Comté</v>
      </c>
      <c r="E175" s="86">
        <f>SUMIFS(bdd_V102[Activité combinée], bdd_V102[Raison sociale juridique], 'Base EJ GHT'!B175, bdd_V102[Intitulé du GHT], 'Base EJ GHT'!D175)</f>
        <v>11226.5</v>
      </c>
      <c r="F175" s="23" t="str">
        <f>_xlfn.XLOOKUP(B175, bdd_V102[Raison sociale juridique], bdd_V102[Validation prérequis SUN-ES])</f>
        <v>Non</v>
      </c>
    </row>
    <row r="176" spans="1:6">
      <c r="A176">
        <v>250000452</v>
      </c>
      <c r="B176" t="str">
        <v>CHI HAUTE COMTE</v>
      </c>
      <c r="C176" t="str">
        <v>BFC-07</v>
      </c>
      <c r="D176" t="str">
        <v>Centre Franche-Comté</v>
      </c>
      <c r="E176" s="86">
        <f>SUMIFS(bdd_V102[Activité combinée], bdd_V102[Raison sociale juridique], 'Base EJ GHT'!B176, bdd_V102[Intitulé du GHT], 'Base EJ GHT'!D176)</f>
        <v>81797.5</v>
      </c>
      <c r="F176" s="23" t="str">
        <f>_xlfn.XLOOKUP(B176, bdd_V102[Raison sociale juridique], bdd_V102[Validation prérequis SUN-ES])</f>
        <v>Oui</v>
      </c>
    </row>
    <row r="177" spans="1:6">
      <c r="A177">
        <v>250000460</v>
      </c>
      <c r="B177" t="str">
        <v>CENTRE HOSPITALIER DE NOVILLARS</v>
      </c>
      <c r="C177" t="str">
        <v>BFC-07</v>
      </c>
      <c r="D177" t="str">
        <v>Centre Franche-Comté</v>
      </c>
      <c r="E177" s="86">
        <f>SUMIFS(bdd_V102[Activité combinée], bdd_V102[Raison sociale juridique], 'Base EJ GHT'!B177, bdd_V102[Intitulé du GHT], 'Base EJ GHT'!D177)</f>
        <v>41217.5</v>
      </c>
      <c r="F177" s="23" t="str">
        <f>_xlfn.XLOOKUP(B177, bdd_V102[Raison sociale juridique], bdd_V102[Validation prérequis SUN-ES])</f>
        <v>Oui</v>
      </c>
    </row>
    <row r="178" spans="1:6">
      <c r="A178">
        <v>250000478</v>
      </c>
      <c r="B178" t="str">
        <v>CH SAINT LOUIS ORNANS</v>
      </c>
      <c r="C178" t="str">
        <v>BFC-07</v>
      </c>
      <c r="D178" t="str">
        <v>Centre Franche-Comté</v>
      </c>
      <c r="E178" s="86">
        <f>SUMIFS(bdd_V102[Activité combinée], bdd_V102[Raison sociale juridique], 'Base EJ GHT'!B178, bdd_V102[Intitulé du GHT], 'Base EJ GHT'!D178)</f>
        <v>4980</v>
      </c>
      <c r="F178" s="23" t="str">
        <f>_xlfn.XLOOKUP(B178, bdd_V102[Raison sociale juridique], bdd_V102[Validation prérequis SUN-ES])</f>
        <v>Non</v>
      </c>
    </row>
    <row r="179" spans="1:6">
      <c r="A179">
        <v>250000569</v>
      </c>
      <c r="B179" t="str">
        <v>CENTRE DE SOINS TILLEROYES</v>
      </c>
      <c r="C179" t="str">
        <v>BFC-07</v>
      </c>
      <c r="D179" t="str">
        <v>Centre Franche-Comté</v>
      </c>
      <c r="E179" s="86">
        <f>SUMIFS(bdd_V102[Activité combinée], bdd_V102[Raison sociale juridique], 'Base EJ GHT'!B179, bdd_V102[Intitulé du GHT], 'Base EJ GHT'!D179)</f>
        <v>20006</v>
      </c>
      <c r="F179" s="23" t="str">
        <f>_xlfn.XLOOKUP(B179, bdd_V102[Raison sociale juridique], bdd_V102[Validation prérequis SUN-ES])</f>
        <v>Non</v>
      </c>
    </row>
    <row r="180" spans="1:6">
      <c r="A180">
        <v>250002839</v>
      </c>
      <c r="B180" t="str">
        <v>ETABLISSEMENT DE SANTE QUINGEY</v>
      </c>
      <c r="C180" t="str">
        <v>BFC-07</v>
      </c>
      <c r="D180" t="str">
        <v>Centre Franche-Comté</v>
      </c>
      <c r="E180" s="86">
        <f>SUMIFS(bdd_V102[Activité combinée], bdd_V102[Raison sociale juridique], 'Base EJ GHT'!B180, bdd_V102[Intitulé du GHT], 'Base EJ GHT'!D180)</f>
        <v>15742</v>
      </c>
      <c r="F180" s="23" t="str">
        <f>_xlfn.XLOOKUP(B180, bdd_V102[Raison sociale juridique], bdd_V102[Validation prérequis SUN-ES])</f>
        <v>Oui</v>
      </c>
    </row>
    <row r="181" spans="1:6">
      <c r="A181">
        <v>250007598</v>
      </c>
      <c r="B181" t="str">
        <v>CLS BELLEVAUX</v>
      </c>
      <c r="C181" t="str">
        <v>BFC-07</v>
      </c>
      <c r="D181" t="str">
        <v>Centre Franche-Comté</v>
      </c>
      <c r="E181" s="86">
        <f>SUMIFS(bdd_V102[Activité combinée], bdd_V102[Raison sociale juridique], 'Base EJ GHT'!B181, bdd_V102[Intitulé du GHT], 'Base EJ GHT'!D181)</f>
        <v>10361.5</v>
      </c>
      <c r="F181" s="23" t="str">
        <f>_xlfn.XLOOKUP(B181, bdd_V102[Raison sociale juridique], bdd_V102[Validation prérequis SUN-ES])</f>
        <v>Non</v>
      </c>
    </row>
    <row r="182" spans="1:6">
      <c r="A182">
        <v>250007788</v>
      </c>
      <c r="B182" t="str">
        <v>CSHLD J WEINMAN AVANNE</v>
      </c>
      <c r="C182" t="str">
        <v>BFC-07</v>
      </c>
      <c r="D182" t="str">
        <v>Centre Franche-Comté</v>
      </c>
      <c r="E182" s="86">
        <f>SUMIFS(bdd_V102[Activité combinée], bdd_V102[Raison sociale juridique], 'Base EJ GHT'!B182, bdd_V102[Intitulé du GHT], 'Base EJ GHT'!D182)</f>
        <v>16419.5</v>
      </c>
      <c r="F182" s="23" t="str">
        <f>_xlfn.XLOOKUP(B182, bdd_V102[Raison sociale juridique], bdd_V102[Validation prérequis SUN-ES])</f>
        <v>Non</v>
      </c>
    </row>
    <row r="183" spans="1:6">
      <c r="A183">
        <v>260000021</v>
      </c>
      <c r="B183" t="str">
        <v>CH DE VALENCE</v>
      </c>
      <c r="C183" t="str">
        <v>ARA-14</v>
      </c>
      <c r="D183" t="str">
        <v>Drome Ardèche Vercors</v>
      </c>
      <c r="E183" s="86">
        <f>SUMIFS(bdd_V102[Activité combinée], bdd_V102[Raison sociale juridique], 'Base EJ GHT'!B183, bdd_V102[Intitulé du GHT], 'Base EJ GHT'!D183)</f>
        <v>238597.5</v>
      </c>
      <c r="F183" s="23" t="str">
        <f>_xlfn.XLOOKUP(B183, bdd_V102[Raison sociale juridique], bdd_V102[Validation prérequis SUN-ES])</f>
        <v>Oui</v>
      </c>
    </row>
    <row r="184" spans="1:6">
      <c r="A184">
        <v>260000047</v>
      </c>
      <c r="B184" t="str">
        <v>GROUPEMENT HOSPITALIER PORTES PROVENCE</v>
      </c>
      <c r="C184" t="str">
        <v>ARA-14</v>
      </c>
      <c r="D184" t="str">
        <v>Drome Ardèche Vercors</v>
      </c>
      <c r="E184" s="86">
        <f>SUMIFS(bdd_V102[Activité combinée], bdd_V102[Raison sociale juridique], 'Base EJ GHT'!B184, bdd_V102[Intitulé du GHT], 'Base EJ GHT'!D184)</f>
        <v>153408.5</v>
      </c>
      <c r="F184" s="23" t="str">
        <f>_xlfn.XLOOKUP(B184, bdd_V102[Raison sociale juridique], bdd_V102[Validation prérequis SUN-ES])</f>
        <v>Oui</v>
      </c>
    </row>
    <row r="185" spans="1:6">
      <c r="A185">
        <v>260000054</v>
      </c>
      <c r="B185" t="str">
        <v>CH DE CREST</v>
      </c>
      <c r="C185" t="str">
        <v>ARA-14</v>
      </c>
      <c r="D185" t="str">
        <v>Drome Ardèche Vercors</v>
      </c>
      <c r="E185" s="86">
        <f>SUMIFS(bdd_V102[Activité combinée], bdd_V102[Raison sociale juridique], 'Base EJ GHT'!B185, bdd_V102[Intitulé du GHT], 'Base EJ GHT'!D185)</f>
        <v>38460.5</v>
      </c>
      <c r="F185" s="23" t="str">
        <f>_xlfn.XLOOKUP(B185, bdd_V102[Raison sociale juridique], bdd_V102[Validation prérequis SUN-ES])</f>
        <v>Oui</v>
      </c>
    </row>
    <row r="186" spans="1:6">
      <c r="A186">
        <v>260000088</v>
      </c>
      <c r="B186" t="str">
        <v>CH DE NYONS</v>
      </c>
      <c r="C186" t="str">
        <v>ARA-14</v>
      </c>
      <c r="D186" t="str">
        <v>Drome Ardèche Vercors</v>
      </c>
      <c r="E186" s="86">
        <f>SUMIFS(bdd_V102[Activité combinée], bdd_V102[Raison sociale juridique], 'Base EJ GHT'!B186, bdd_V102[Intitulé du GHT], 'Base EJ GHT'!D186)</f>
        <v>3491</v>
      </c>
      <c r="F186" s="23" t="str">
        <f>_xlfn.XLOOKUP(B186, bdd_V102[Raison sociale juridique], bdd_V102[Validation prérequis SUN-ES])</f>
        <v>Non</v>
      </c>
    </row>
    <row r="187" spans="1:6">
      <c r="A187">
        <v>260000096</v>
      </c>
      <c r="B187" t="str">
        <v>CH DE BUIS LES BARONNIES</v>
      </c>
      <c r="C187" t="str">
        <v>ARA-14</v>
      </c>
      <c r="D187" t="str">
        <v>Drome Ardèche Vercors</v>
      </c>
      <c r="E187" s="86">
        <f>SUMIFS(bdd_V102[Activité combinée], bdd_V102[Raison sociale juridique], 'Base EJ GHT'!B187, bdd_V102[Intitulé du GHT], 'Base EJ GHT'!D187)</f>
        <v>4218</v>
      </c>
      <c r="F187" s="23" t="str">
        <f>_xlfn.XLOOKUP(B187, bdd_V102[Raison sociale juridique], bdd_V102[Validation prérequis SUN-ES])</f>
        <v>Oui</v>
      </c>
    </row>
    <row r="188" spans="1:6">
      <c r="A188">
        <v>260000104</v>
      </c>
      <c r="B188" t="str">
        <v>CH DE DIE</v>
      </c>
      <c r="C188" t="str">
        <v>ARA-14</v>
      </c>
      <c r="D188" t="str">
        <v>Drome Ardèche Vercors</v>
      </c>
      <c r="E188" s="86">
        <f>SUMIFS(bdd_V102[Activité combinée], bdd_V102[Raison sociale juridique], 'Base EJ GHT'!B188, bdd_V102[Intitulé du GHT], 'Base EJ GHT'!D188)</f>
        <v>8522</v>
      </c>
      <c r="F188" s="23" t="str">
        <f>_xlfn.XLOOKUP(B188, bdd_V102[Raison sociale juridique], bdd_V102[Validation prérequis SUN-ES])</f>
        <v>Oui</v>
      </c>
    </row>
    <row r="189" spans="1:6">
      <c r="A189">
        <v>260003264</v>
      </c>
      <c r="B189" t="str">
        <v>CH DROME-VIVARAIS</v>
      </c>
      <c r="C189" t="str">
        <v>ARA-14</v>
      </c>
      <c r="D189" t="str">
        <v>Drome Ardèche Vercors</v>
      </c>
      <c r="E189" s="86">
        <f>SUMIFS(bdd_V102[Activité combinée], bdd_V102[Raison sociale juridique], 'Base EJ GHT'!B189, bdd_V102[Intitulé du GHT], 'Base EJ GHT'!D189)</f>
        <v>53119.25</v>
      </c>
      <c r="F189" s="23" t="str">
        <f>_xlfn.XLOOKUP(B189, bdd_V102[Raison sociale juridique], bdd_V102[Validation prérequis SUN-ES])</f>
        <v>Oui</v>
      </c>
    </row>
    <row r="190" spans="1:6">
      <c r="A190">
        <v>260016910</v>
      </c>
      <c r="B190" t="str">
        <v>CH HOPITAUX DROME NORD</v>
      </c>
      <c r="C190" t="str">
        <v>ARA-14</v>
      </c>
      <c r="D190" t="str">
        <v>Drome Ardèche Vercors</v>
      </c>
      <c r="E190" s="86">
        <f>SUMIFS(bdd_V102[Activité combinée], bdd_V102[Raison sociale juridique], 'Base EJ GHT'!B190, bdd_V102[Intitulé du GHT], 'Base EJ GHT'!D190)</f>
        <v>108658</v>
      </c>
      <c r="F190" s="23" t="str">
        <f>_xlfn.XLOOKUP(B190, bdd_V102[Raison sociale juridique], bdd_V102[Validation prérequis SUN-ES])</f>
        <v>Oui</v>
      </c>
    </row>
    <row r="191" spans="1:6">
      <c r="A191">
        <v>270000060</v>
      </c>
      <c r="B191" t="str">
        <v>CH BERNAY</v>
      </c>
      <c r="C191" t="str">
        <v>NOR-10</v>
      </c>
      <c r="D191" t="str">
        <v>Eure-Seine Pays d'Ouche</v>
      </c>
      <c r="E191" s="86">
        <f>SUMIFS(bdd_V102[Activité combinée], bdd_V102[Raison sociale juridique], 'Base EJ GHT'!B191, bdd_V102[Intitulé du GHT], 'Base EJ GHT'!D191)</f>
        <v>28132.5</v>
      </c>
      <c r="F191" s="23" t="str">
        <f>_xlfn.XLOOKUP(B191, bdd_V102[Raison sociale juridique], bdd_V102[Validation prérequis SUN-ES])</f>
        <v>Oui</v>
      </c>
    </row>
    <row r="192" spans="1:6">
      <c r="A192">
        <v>270000086</v>
      </c>
      <c r="B192" t="str">
        <v>POLE SANITAIRE DU VEXIN CH GISORS</v>
      </c>
      <c r="C192" t="str">
        <v>NOR-10</v>
      </c>
      <c r="D192" t="str">
        <v>Eure-Seine Pays d'Ouche</v>
      </c>
      <c r="E192" s="86">
        <f>SUMIFS(bdd_V102[Activité combinée], bdd_V102[Raison sociale juridique], 'Base EJ GHT'!B192, bdd_V102[Intitulé du GHT], 'Base EJ GHT'!D192)</f>
        <v>38885.5</v>
      </c>
      <c r="F192" s="23" t="str">
        <f>_xlfn.XLOOKUP(B192, bdd_V102[Raison sociale juridique], bdd_V102[Validation prérequis SUN-ES])</f>
        <v>Oui</v>
      </c>
    </row>
    <row r="193" spans="1:6">
      <c r="A193">
        <v>270000102</v>
      </c>
      <c r="B193" t="str">
        <v>CH DE LA RISLE PONT-AUDEMER</v>
      </c>
      <c r="C193" t="str">
        <v>NOR-08</v>
      </c>
      <c r="D193" t="str">
        <v>Estuaire de la Seine</v>
      </c>
      <c r="E193" s="86">
        <f>SUMIFS(bdd_V102[Activité combinée], bdd_V102[Raison sociale juridique], 'Base EJ GHT'!B193, bdd_V102[Intitulé du GHT], 'Base EJ GHT'!D193)</f>
        <v>33911</v>
      </c>
      <c r="F193" s="23" t="str">
        <f>_xlfn.XLOOKUP(B193, bdd_V102[Raison sociale juridique], bdd_V102[Validation prérequis SUN-ES])</f>
        <v>Oui</v>
      </c>
    </row>
    <row r="194" spans="1:6">
      <c r="A194">
        <v>270000110</v>
      </c>
      <c r="B194" t="str">
        <v>CH VERNEUIL-SUR-AVRE</v>
      </c>
      <c r="C194" t="str">
        <v>NOR-10</v>
      </c>
      <c r="D194" t="str">
        <v>Eure-Seine Pays d'Ouche</v>
      </c>
      <c r="E194" s="86">
        <f>SUMIFS(bdd_V102[Activité combinée], bdd_V102[Raison sociale juridique], 'Base EJ GHT'!B194, bdd_V102[Intitulé du GHT], 'Base EJ GHT'!D194)</f>
        <v>25570</v>
      </c>
      <c r="F194" s="23" t="str">
        <f>_xlfn.XLOOKUP(B194, bdd_V102[Raison sociale juridique], bdd_V102[Validation prérequis SUN-ES])</f>
        <v>Oui</v>
      </c>
    </row>
    <row r="195" spans="1:6">
      <c r="A195">
        <v>270000136</v>
      </c>
      <c r="B195" t="str">
        <v>CH LES ANDELYS</v>
      </c>
      <c r="C195" t="str">
        <v>NOR-10</v>
      </c>
      <c r="D195" t="str">
        <v>Eure-Seine Pays d'Ouche</v>
      </c>
      <c r="E195" s="86">
        <f>SUMIFS(bdd_V102[Activité combinée], bdd_V102[Raison sociale juridique], 'Base EJ GHT'!B195, bdd_V102[Intitulé du GHT], 'Base EJ GHT'!D195)</f>
        <v>3344</v>
      </c>
      <c r="F195" s="23" t="str">
        <f>_xlfn.XLOOKUP(B195, bdd_V102[Raison sociale juridique], bdd_V102[Validation prérequis SUN-ES])</f>
        <v>Oui</v>
      </c>
    </row>
    <row r="196" spans="1:6">
      <c r="A196">
        <v>270000144</v>
      </c>
      <c r="B196" t="str">
        <v>CH PIERRE HURABIELLE BOURG-ACHARD</v>
      </c>
      <c r="C196" t="str">
        <v>NOR-09</v>
      </c>
      <c r="D196" t="str">
        <v>Val de Seine et Plateaux de l'Eure</v>
      </c>
      <c r="E196" s="86">
        <f>SUMIFS(bdd_V102[Activité combinée], bdd_V102[Raison sociale juridique], 'Base EJ GHT'!B196, bdd_V102[Intitulé du GHT], 'Base EJ GHT'!D196)</f>
        <v>2507.5</v>
      </c>
      <c r="F196" s="23" t="str">
        <f>_xlfn.XLOOKUP(B196, bdd_V102[Raison sociale juridique], bdd_V102[Validation prérequis SUN-ES])</f>
        <v>Oui</v>
      </c>
    </row>
    <row r="197" spans="1:6">
      <c r="A197">
        <v>270000177</v>
      </c>
      <c r="B197" t="str">
        <v>CH LE NEUBOURG</v>
      </c>
      <c r="C197" t="str">
        <v>NOR-09</v>
      </c>
      <c r="D197" t="str">
        <v>Val de Seine et Plateaux de l'Eure</v>
      </c>
      <c r="E197" s="86">
        <f>SUMIFS(bdd_V102[Activité combinée], bdd_V102[Raison sociale juridique], 'Base EJ GHT'!B197, bdd_V102[Intitulé du GHT], 'Base EJ GHT'!D197)</f>
        <v>7388.5</v>
      </c>
      <c r="F197" s="23" t="str">
        <f>_xlfn.XLOOKUP(B197, bdd_V102[Raison sociale juridique], bdd_V102[Validation prérequis SUN-ES])</f>
        <v>Oui</v>
      </c>
    </row>
    <row r="198" spans="1:6">
      <c r="A198">
        <v>270000219</v>
      </c>
      <c r="B198" t="str">
        <v>NOUVEL HOPITAL DE NAVARRE</v>
      </c>
      <c r="C198" t="str">
        <v>NOR-10</v>
      </c>
      <c r="D198" t="str">
        <v>Eure-Seine Pays d'Ouche</v>
      </c>
      <c r="E198" s="86">
        <f>SUMIFS(bdd_V102[Activité combinée], bdd_V102[Raison sociale juridique], 'Base EJ GHT'!B198, bdd_V102[Intitulé du GHT], 'Base EJ GHT'!D198)</f>
        <v>54412.75</v>
      </c>
      <c r="F198" s="23" t="str">
        <f>_xlfn.XLOOKUP(B198, bdd_V102[Raison sociale juridique], bdd_V102[Validation prérequis SUN-ES])</f>
        <v>Oui</v>
      </c>
    </row>
    <row r="199" spans="1:6">
      <c r="A199">
        <v>270023724</v>
      </c>
      <c r="B199" t="str">
        <v>CH EURE-SEINE</v>
      </c>
      <c r="C199" t="str">
        <v>NOR-10</v>
      </c>
      <c r="D199" t="str">
        <v>Eure-Seine Pays d'Ouche</v>
      </c>
      <c r="E199" s="86">
        <f>SUMIFS(bdd_V102[Activité combinée], bdd_V102[Raison sociale juridique], 'Base EJ GHT'!B199, bdd_V102[Intitulé du GHT], 'Base EJ GHT'!D199)</f>
        <v>204132.5</v>
      </c>
      <c r="F199" s="23" t="str">
        <f>_xlfn.XLOOKUP(B199, bdd_V102[Raison sociale juridique], bdd_V102[Validation prérequis SUN-ES])</f>
        <v>Oui</v>
      </c>
    </row>
    <row r="200" spans="1:6">
      <c r="A200">
        <v>280000134</v>
      </c>
      <c r="B200" t="str">
        <v>CH DE CHARTRES</v>
      </c>
      <c r="C200" t="str">
        <v>CVL-06</v>
      </c>
      <c r="D200" t="str">
        <v>Eure-et-Loire</v>
      </c>
      <c r="E200" s="86">
        <f>SUMIFS(bdd_V102[Activité combinée], bdd_V102[Raison sociale juridique], 'Base EJ GHT'!B200, bdd_V102[Intitulé du GHT], 'Base EJ GHT'!D200)</f>
        <v>213875</v>
      </c>
      <c r="F200" s="23" t="str">
        <f>_xlfn.XLOOKUP(B200, bdd_V102[Raison sociale juridique], bdd_V102[Validation prérequis SUN-ES])</f>
        <v>Oui</v>
      </c>
    </row>
    <row r="201" spans="1:6">
      <c r="A201">
        <v>280000142</v>
      </c>
      <c r="B201" t="str">
        <v>CH SPECIALISE HENRI EY</v>
      </c>
      <c r="C201" t="str">
        <v>CVL-06</v>
      </c>
      <c r="D201" t="str">
        <v>Eure-et-Loire</v>
      </c>
      <c r="E201" s="86">
        <f>SUMIFS(bdd_V102[Activité combinée], bdd_V102[Raison sociale juridique], 'Base EJ GHT'!B201, bdd_V102[Intitulé du GHT], 'Base EJ GHT'!D201)</f>
        <v>43762.5</v>
      </c>
      <c r="F201" s="23" t="str">
        <f>_xlfn.XLOOKUP(B201, bdd_V102[Raison sociale juridique], bdd_V102[Validation prérequis SUN-ES])</f>
        <v>Oui</v>
      </c>
    </row>
    <row r="202" spans="1:6">
      <c r="A202">
        <v>280000183</v>
      </c>
      <c r="B202" t="str">
        <v>CH DE DREUX</v>
      </c>
      <c r="C202" t="str">
        <v>CVL-06</v>
      </c>
      <c r="D202" t="str">
        <v>Eure-et-Loire</v>
      </c>
      <c r="E202" s="86">
        <f>SUMIFS(bdd_V102[Activité combinée], bdd_V102[Raison sociale juridique], 'Base EJ GHT'!B202, bdd_V102[Intitulé du GHT], 'Base EJ GHT'!D202)</f>
        <v>164926.25</v>
      </c>
      <c r="F202" s="23" t="str">
        <f>_xlfn.XLOOKUP(B202, bdd_V102[Raison sociale juridique], bdd_V102[Validation prérequis SUN-ES])</f>
        <v>Oui</v>
      </c>
    </row>
    <row r="203" spans="1:6">
      <c r="A203">
        <v>280000225</v>
      </c>
      <c r="B203" t="str">
        <v>CH DE LA LOUPE</v>
      </c>
      <c r="C203" t="str">
        <v>CVL-06</v>
      </c>
      <c r="D203" t="str">
        <v>Eure-et-Loire</v>
      </c>
      <c r="E203" s="86">
        <f>SUMIFS(bdd_V102[Activité combinée], bdd_V102[Raison sociale juridique], 'Base EJ GHT'!B203, bdd_V102[Intitulé du GHT], 'Base EJ GHT'!D203)</f>
        <v>9183.5</v>
      </c>
      <c r="F203" s="23" t="str">
        <f>_xlfn.XLOOKUP(B203, bdd_V102[Raison sociale juridique], bdd_V102[Validation prérequis SUN-ES])</f>
        <v>Oui</v>
      </c>
    </row>
    <row r="204" spans="1:6">
      <c r="A204">
        <v>280000589</v>
      </c>
      <c r="B204" t="str">
        <v>CH NOGENT LE ROTROU</v>
      </c>
      <c r="C204" t="str">
        <v>CVL-06</v>
      </c>
      <c r="D204" t="str">
        <v>Eure-et-Loire</v>
      </c>
      <c r="E204" s="86">
        <f>SUMIFS(bdd_V102[Activité combinée], bdd_V102[Raison sociale juridique], 'Base EJ GHT'!B204, bdd_V102[Intitulé du GHT], 'Base EJ GHT'!D204)</f>
        <v>32484.5</v>
      </c>
      <c r="F204" s="23" t="str">
        <f>_xlfn.XLOOKUP(B204, bdd_V102[Raison sociale juridique], bdd_V102[Validation prérequis SUN-ES])</f>
        <v>Oui</v>
      </c>
    </row>
    <row r="205" spans="1:6">
      <c r="A205">
        <v>280500075</v>
      </c>
      <c r="B205" t="str">
        <v>CH DE CHATEAUDUN</v>
      </c>
      <c r="C205" t="str">
        <v>CVL-06</v>
      </c>
      <c r="D205" t="str">
        <v>Eure-et-Loire</v>
      </c>
      <c r="E205" s="86">
        <f>SUMIFS(bdd_V102[Activité combinée], bdd_V102[Raison sociale juridique], 'Base EJ GHT'!B205, bdd_V102[Intitulé du GHT], 'Base EJ GHT'!D205)</f>
        <v>50537.5</v>
      </c>
      <c r="F205" s="23" t="str">
        <f>_xlfn.XLOOKUP(B205, bdd_V102[Raison sociale juridique], bdd_V102[Validation prérequis SUN-ES])</f>
        <v>Oui</v>
      </c>
    </row>
    <row r="206" spans="1:6">
      <c r="A206">
        <v>290000017</v>
      </c>
      <c r="B206" t="str">
        <v>CHRU BREST</v>
      </c>
      <c r="C206" t="str">
        <v>BRE-01</v>
      </c>
      <c r="D206" t="str">
        <v>Bretagne Occidentale</v>
      </c>
      <c r="E206" s="86">
        <f>SUMIFS(bdd_V102[Activité combinée], bdd_V102[Raison sociale juridique], 'Base EJ GHT'!B206, bdd_V102[Intitulé du GHT], 'Base EJ GHT'!D206)</f>
        <v>524352.25</v>
      </c>
      <c r="F206" s="23" t="str">
        <f>_xlfn.XLOOKUP(B206, bdd_V102[Raison sociale juridique], bdd_V102[Validation prérequis SUN-ES])</f>
        <v>Oui</v>
      </c>
    </row>
    <row r="207" spans="1:6">
      <c r="A207">
        <v>290000041</v>
      </c>
      <c r="B207" t="str">
        <v>CH FERDINAND GRALL LANDERNEAU</v>
      </c>
      <c r="C207" t="str">
        <v>BRE-01</v>
      </c>
      <c r="D207" t="str">
        <v>Bretagne Occidentale</v>
      </c>
      <c r="E207" s="86">
        <f>SUMIFS(bdd_V102[Activité combinée], bdd_V102[Raison sociale juridique], 'Base EJ GHT'!B207, bdd_V102[Intitulé du GHT], 'Base EJ GHT'!D207)</f>
        <v>56194</v>
      </c>
      <c r="F207" s="23" t="str">
        <f>_xlfn.XLOOKUP(B207, bdd_V102[Raison sociale juridique], bdd_V102[Validation prérequis SUN-ES])</f>
        <v>Oui</v>
      </c>
    </row>
    <row r="208" spans="1:6">
      <c r="A208">
        <v>290000074</v>
      </c>
      <c r="B208" t="str">
        <v>CENTRE HOSPITALIER DOUARNENEZ</v>
      </c>
      <c r="C208" t="str">
        <v>BRE-02</v>
      </c>
      <c r="D208" t="str">
        <v>Union hospitalière de Cornouaille</v>
      </c>
      <c r="E208" s="86">
        <f>SUMIFS(bdd_V102[Activité combinée], bdd_V102[Raison sociale juridique], 'Base EJ GHT'!B208, bdd_V102[Intitulé du GHT], 'Base EJ GHT'!D208)</f>
        <v>50844</v>
      </c>
      <c r="F208" s="23" t="str">
        <f>_xlfn.XLOOKUP(B208, bdd_V102[Raison sociale juridique], bdd_V102[Validation prérequis SUN-ES])</f>
        <v>Oui</v>
      </c>
    </row>
    <row r="209" spans="1:6">
      <c r="A209">
        <v>290000090</v>
      </c>
      <c r="B209" t="str">
        <v>CENTRE HOSPITALIER CROZON</v>
      </c>
      <c r="C209" t="str">
        <v>BRE-01</v>
      </c>
      <c r="D209" t="str">
        <v>Bretagne Occidentale</v>
      </c>
      <c r="E209" s="86">
        <f>SUMIFS(bdd_V102[Activité combinée], bdd_V102[Raison sociale juridique], 'Base EJ GHT'!B209, bdd_V102[Intitulé du GHT], 'Base EJ GHT'!D209)</f>
        <v>3493.5</v>
      </c>
      <c r="F209" s="23" t="str">
        <f>_xlfn.XLOOKUP(B209, bdd_V102[Raison sociale juridique], bdd_V102[Validation prérequis SUN-ES])</f>
        <v>Non</v>
      </c>
    </row>
    <row r="210" spans="1:6">
      <c r="A210">
        <v>290000108</v>
      </c>
      <c r="B210" t="str">
        <v>CENTRE HOSPITALIER LESNEVEN</v>
      </c>
      <c r="C210" t="str">
        <v>BRE-01</v>
      </c>
      <c r="D210" t="str">
        <v>Bretagne Occidentale</v>
      </c>
      <c r="E210" s="86">
        <f>SUMIFS(bdd_V102[Activité combinée], bdd_V102[Raison sociale juridique], 'Base EJ GHT'!B210, bdd_V102[Intitulé du GHT], 'Base EJ GHT'!D210)</f>
        <v>8124.5</v>
      </c>
      <c r="F210" s="23" t="str">
        <f>_xlfn.XLOOKUP(B210, bdd_V102[Raison sociale juridique], bdd_V102[Validation prérequis SUN-ES])</f>
        <v>Non</v>
      </c>
    </row>
    <row r="211" spans="1:6">
      <c r="A211">
        <v>290000116</v>
      </c>
      <c r="B211" t="str">
        <v>CENTRE HOSPITALIER LANMEUR</v>
      </c>
      <c r="C211" t="str">
        <v>BRE-01</v>
      </c>
      <c r="D211" t="str">
        <v>Bretagne Occidentale</v>
      </c>
      <c r="E211" s="86">
        <f>SUMIFS(bdd_V102[Activité combinée], bdd_V102[Raison sociale juridique], 'Base EJ GHT'!B211, bdd_V102[Intitulé du GHT], 'Base EJ GHT'!D211)</f>
        <v>5549</v>
      </c>
      <c r="F211" s="23" t="str">
        <f>_xlfn.XLOOKUP(B211, bdd_V102[Raison sociale juridique], bdd_V102[Validation prérequis SUN-ES])</f>
        <v>Non</v>
      </c>
    </row>
    <row r="212" spans="1:6">
      <c r="A212">
        <v>290000298</v>
      </c>
      <c r="B212" t="str">
        <v>EPSM DU FINISTERE SUD</v>
      </c>
      <c r="C212" t="str">
        <v>BRE-02</v>
      </c>
      <c r="D212" t="str">
        <v>Union hospitalière de Cornouaille</v>
      </c>
      <c r="E212" s="86">
        <f>SUMIFS(bdd_V102[Activité combinée], bdd_V102[Raison sociale juridique], 'Base EJ GHT'!B212, bdd_V102[Intitulé du GHT], 'Base EJ GHT'!D212)</f>
        <v>54396</v>
      </c>
      <c r="F212" s="23" t="str">
        <f>_xlfn.XLOOKUP(B212, bdd_V102[Raison sociale juridique], bdd_V102[Validation prérequis SUN-ES])</f>
        <v>Oui</v>
      </c>
    </row>
    <row r="213" spans="1:6">
      <c r="A213">
        <v>290000751</v>
      </c>
      <c r="B213" t="str">
        <v>CENTRE HOSPITALIER ST RENAN</v>
      </c>
      <c r="C213" t="str">
        <v>BRE-01</v>
      </c>
      <c r="D213" t="str">
        <v>Bretagne Occidentale</v>
      </c>
      <c r="E213" s="86">
        <f>SUMIFS(bdd_V102[Activité combinée], bdd_V102[Raison sociale juridique], 'Base EJ GHT'!B213, bdd_V102[Intitulé du GHT], 'Base EJ GHT'!D213)</f>
        <v>10337.5</v>
      </c>
      <c r="F213" s="23" t="str">
        <f>_xlfn.XLOOKUP(B213, bdd_V102[Raison sociale juridique], bdd_V102[Validation prérequis SUN-ES])</f>
        <v>Non</v>
      </c>
    </row>
    <row r="214" spans="1:6">
      <c r="A214">
        <v>290020700</v>
      </c>
      <c r="B214" t="str">
        <v>CH INTERCOMMUNAL CORNOUAILLE QUIMPER</v>
      </c>
      <c r="C214" t="str">
        <v>BRE-02</v>
      </c>
      <c r="D214" t="str">
        <v>Union hospitalière de Cornouaille</v>
      </c>
      <c r="E214" s="86">
        <f>SUMIFS(bdd_V102[Activité combinée], bdd_V102[Raison sociale juridique], 'Base EJ GHT'!B214, bdd_V102[Intitulé du GHT], 'Base EJ GHT'!D214)</f>
        <v>268832</v>
      </c>
      <c r="F214" s="23" t="str">
        <f>_xlfn.XLOOKUP(B214, bdd_V102[Raison sociale juridique], bdd_V102[Validation prérequis SUN-ES])</f>
        <v>Oui</v>
      </c>
    </row>
    <row r="215" spans="1:6">
      <c r="A215">
        <v>290021542</v>
      </c>
      <c r="B215" t="str">
        <v>CENTRE HOSPITALIER DES PAYS DE MORLAIX</v>
      </c>
      <c r="C215" t="str">
        <v>BRE-01</v>
      </c>
      <c r="D215" t="str">
        <v>Bretagne Occidentale</v>
      </c>
      <c r="E215" s="86">
        <f>SUMIFS(bdd_V102[Activité combinée], bdd_V102[Raison sociale juridique], 'Base EJ GHT'!B215, bdd_V102[Intitulé du GHT], 'Base EJ GHT'!D215)</f>
        <v>176932.25</v>
      </c>
      <c r="F215" s="23" t="str">
        <f>_xlfn.XLOOKUP(B215, bdd_V102[Raison sociale juridique], bdd_V102[Validation prérequis SUN-ES])</f>
        <v>Oui</v>
      </c>
    </row>
    <row r="216" spans="1:6">
      <c r="A216">
        <v>300780038</v>
      </c>
      <c r="B216" t="str">
        <v>CHU NIMES</v>
      </c>
      <c r="C216" t="str">
        <v>OCC-03</v>
      </c>
      <c r="D216" t="str">
        <v>Cévennes Gard Camargue</v>
      </c>
      <c r="E216" s="86">
        <f>SUMIFS(bdd_V102[Activité combinée], bdd_V102[Raison sociale juridique], 'Base EJ GHT'!B216, bdd_V102[Intitulé du GHT], 'Base EJ GHT'!D216)</f>
        <v>521311.75</v>
      </c>
      <c r="F216" s="23" t="str">
        <f>_xlfn.XLOOKUP(B216, bdd_V102[Raison sociale juridique], bdd_V102[Validation prérequis SUN-ES])</f>
        <v>Oui</v>
      </c>
    </row>
    <row r="217" spans="1:6">
      <c r="A217">
        <v>300780046</v>
      </c>
      <c r="B217" t="str">
        <v>CH ALES CEVENNES</v>
      </c>
      <c r="C217" t="str">
        <v>OCC-03</v>
      </c>
      <c r="D217" t="str">
        <v>Cévennes Gard Camargue</v>
      </c>
      <c r="E217" s="86">
        <f>SUMIFS(bdd_V102[Activité combinée], bdd_V102[Raison sociale juridique], 'Base EJ GHT'!B217, bdd_V102[Intitulé du GHT], 'Base EJ GHT'!D217)</f>
        <v>148244</v>
      </c>
      <c r="F217" s="23" t="str">
        <f>_xlfn.XLOOKUP(B217, bdd_V102[Raison sociale juridique], bdd_V102[Validation prérequis SUN-ES])</f>
        <v>Non</v>
      </c>
    </row>
    <row r="218" spans="1:6">
      <c r="A218">
        <v>300780053</v>
      </c>
      <c r="B218" t="str">
        <v>CH LOUIS PASTEUR</v>
      </c>
      <c r="C218" t="str">
        <v>OCC-03</v>
      </c>
      <c r="D218" t="str">
        <v>Cévennes Gard Camargue</v>
      </c>
      <c r="E218" s="86">
        <f>SUMIFS(bdd_V102[Activité combinée], bdd_V102[Raison sociale juridique], 'Base EJ GHT'!B218, bdd_V102[Intitulé du GHT], 'Base EJ GHT'!D218)</f>
        <v>81127.5</v>
      </c>
      <c r="F218" s="23" t="str">
        <f>_xlfn.XLOOKUP(B218, bdd_V102[Raison sociale juridique], bdd_V102[Validation prérequis SUN-ES])</f>
        <v>Oui</v>
      </c>
    </row>
    <row r="219" spans="1:6">
      <c r="A219">
        <v>300780079</v>
      </c>
      <c r="B219" t="str">
        <v>CH PONT ST ESPRIT</v>
      </c>
      <c r="C219" t="str">
        <v>OCC-03</v>
      </c>
      <c r="D219" t="str">
        <v>Cévennes Gard Camargue</v>
      </c>
      <c r="E219" s="86">
        <f>SUMIFS(bdd_V102[Activité combinée], bdd_V102[Raison sociale juridique], 'Base EJ GHT'!B219, bdd_V102[Intitulé du GHT], 'Base EJ GHT'!D219)</f>
        <v>11995</v>
      </c>
      <c r="F219" s="23" t="str">
        <f>_xlfn.XLOOKUP(B219, bdd_V102[Raison sociale juridique], bdd_V102[Validation prérequis SUN-ES])</f>
        <v>Oui</v>
      </c>
    </row>
    <row r="220" spans="1:6">
      <c r="A220">
        <v>300780087</v>
      </c>
      <c r="B220" t="str">
        <v>CH UZES</v>
      </c>
      <c r="C220" t="str">
        <v>OCC-03</v>
      </c>
      <c r="D220" t="str">
        <v>Cévennes Gard Camargue</v>
      </c>
      <c r="E220" s="86">
        <f>SUMIFS(bdd_V102[Activité combinée], bdd_V102[Raison sociale juridique], 'Base EJ GHT'!B220, bdd_V102[Intitulé du GHT], 'Base EJ GHT'!D220)</f>
        <v>16283</v>
      </c>
      <c r="F220" s="23" t="str">
        <f>_xlfn.XLOOKUP(B220, bdd_V102[Raison sociale juridique], bdd_V102[Validation prérequis SUN-ES])</f>
        <v>Oui</v>
      </c>
    </row>
    <row r="221" spans="1:6">
      <c r="A221">
        <v>300780095</v>
      </c>
      <c r="B221" t="str">
        <v>CH LE VIGAN</v>
      </c>
      <c r="C221" t="str">
        <v>OCC-03</v>
      </c>
      <c r="D221" t="str">
        <v>Cévennes Gard Camargue</v>
      </c>
      <c r="E221" s="86">
        <f>SUMIFS(bdd_V102[Activité combinée], bdd_V102[Raison sociale juridique], 'Base EJ GHT'!B221, bdd_V102[Intitulé du GHT], 'Base EJ GHT'!D221)</f>
        <v>12919</v>
      </c>
      <c r="F221" s="23" t="str">
        <f>_xlfn.XLOOKUP(B221, bdd_V102[Raison sociale juridique], bdd_V102[Validation prérequis SUN-ES])</f>
        <v>Non</v>
      </c>
    </row>
    <row r="222" spans="1:6">
      <c r="A222">
        <v>300780103</v>
      </c>
      <c r="B222" t="str">
        <v>CHS MAS CAREIRON</v>
      </c>
      <c r="C222" t="str">
        <v>OCC-03</v>
      </c>
      <c r="D222" t="str">
        <v>Cévennes Gard Camargue</v>
      </c>
      <c r="E222" s="86">
        <f>SUMIFS(bdd_V102[Activité combinée], bdd_V102[Raison sociale juridique], 'Base EJ GHT'!B222, bdd_V102[Intitulé du GHT], 'Base EJ GHT'!D222)</f>
        <v>31954.5</v>
      </c>
      <c r="F222" s="23" t="str">
        <f>_xlfn.XLOOKUP(B222, bdd_V102[Raison sociale juridique], bdd_V102[Validation prérequis SUN-ES])</f>
        <v>Non</v>
      </c>
    </row>
    <row r="223" spans="1:6">
      <c r="A223">
        <v>300781010</v>
      </c>
      <c r="B223" t="str">
        <v>CH PONTEILS</v>
      </c>
      <c r="C223" t="str">
        <v>OCC-03</v>
      </c>
      <c r="D223" t="str">
        <v>Cévennes Gard Camargue</v>
      </c>
      <c r="E223" s="86">
        <f>SUMIFS(bdd_V102[Activité combinée], bdd_V102[Raison sociale juridique], 'Base EJ GHT'!B223, bdd_V102[Intitulé du GHT], 'Base EJ GHT'!D223)</f>
        <v>5023.5</v>
      </c>
      <c r="F223" s="23" t="str">
        <f>_xlfn.XLOOKUP(B223, bdd_V102[Raison sociale juridique], bdd_V102[Validation prérequis SUN-ES])</f>
        <v>Non</v>
      </c>
    </row>
    <row r="224" spans="1:6">
      <c r="A224">
        <v>310180013</v>
      </c>
      <c r="B224" t="str">
        <v>LES HOPITAUX DE LUCHON</v>
      </c>
      <c r="C224" t="str">
        <v>OCC-07</v>
      </c>
      <c r="D224" t="str">
        <v>Haute-Garonne et Tarn Ouest</v>
      </c>
      <c r="E224" s="86">
        <f>SUMIFS(bdd_V102[Activité combinée], bdd_V102[Raison sociale juridique], 'Base EJ GHT'!B224, bdd_V102[Intitulé du GHT], 'Base EJ GHT'!D224)</f>
        <v>10091.5</v>
      </c>
      <c r="F224" s="23" t="str">
        <f>_xlfn.XLOOKUP(B224, bdd_V102[Raison sociale juridique], bdd_V102[Validation prérequis SUN-ES])</f>
        <v>Oui</v>
      </c>
    </row>
    <row r="225" spans="1:6">
      <c r="A225">
        <v>310780671</v>
      </c>
      <c r="B225" t="str">
        <v>CH COMMINGES PYRENEES</v>
      </c>
      <c r="C225" t="str">
        <v>OCC-07</v>
      </c>
      <c r="D225" t="str">
        <v>Haute-Garonne et Tarn Ouest</v>
      </c>
      <c r="E225" s="86">
        <f>SUMIFS(bdd_V102[Activité combinée], bdd_V102[Raison sociale juridique], 'Base EJ GHT'!B225, bdd_V102[Intitulé du GHT], 'Base EJ GHT'!D225)</f>
        <v>72629.5</v>
      </c>
      <c r="F225" s="23" t="str">
        <f>_xlfn.XLOOKUP(B225, bdd_V102[Raison sociale juridique], bdd_V102[Validation prérequis SUN-ES])</f>
        <v>Oui</v>
      </c>
    </row>
    <row r="226" spans="1:6">
      <c r="A226">
        <v>310780713</v>
      </c>
      <c r="B226" t="str">
        <v>CH REVEL</v>
      </c>
      <c r="C226" t="str">
        <v>OCC-13</v>
      </c>
      <c r="D226" t="str">
        <v>Cœur d'Occitanie</v>
      </c>
      <c r="E226" s="86">
        <f>SUMIFS(bdd_V102[Activité combinée], bdd_V102[Raison sociale juridique], 'Base EJ GHT'!B226, bdd_V102[Intitulé du GHT], 'Base EJ GHT'!D226)</f>
        <v>15523.5</v>
      </c>
      <c r="F226" s="23" t="str">
        <f>_xlfn.XLOOKUP(B226, bdd_V102[Raison sociale juridique], bdd_V102[Validation prérequis SUN-ES])</f>
        <v>Oui</v>
      </c>
    </row>
    <row r="227" spans="1:6">
      <c r="A227">
        <v>310780754</v>
      </c>
      <c r="B227" t="str">
        <v>CH GERARD MARCHANT</v>
      </c>
      <c r="C227" t="str">
        <v>OCC-07</v>
      </c>
      <c r="D227" t="str">
        <v>Haute-Garonne et Tarn Ouest</v>
      </c>
      <c r="E227" s="86">
        <f>SUMIFS(bdd_V102[Activité combinée], bdd_V102[Raison sociale juridique], 'Base EJ GHT'!B227, bdd_V102[Intitulé du GHT], 'Base EJ GHT'!D227)</f>
        <v>78145.25</v>
      </c>
      <c r="F227" s="23" t="str">
        <f>_xlfn.XLOOKUP(B227, bdd_V102[Raison sociale juridique], bdd_V102[Validation prérequis SUN-ES])</f>
        <v>Oui</v>
      </c>
    </row>
    <row r="228" spans="1:6">
      <c r="A228">
        <v>310781406</v>
      </c>
      <c r="B228" t="str">
        <v>CHU TOULOUSE</v>
      </c>
      <c r="C228" t="str">
        <v>OCC-07</v>
      </c>
      <c r="D228" t="str">
        <v>Haute-Garonne et Tarn Ouest</v>
      </c>
      <c r="E228" s="86">
        <f>SUMIFS(bdd_V102[Activité combinée], bdd_V102[Raison sociale juridique], 'Base EJ GHT'!B228, bdd_V102[Intitulé du GHT], 'Base EJ GHT'!D228)</f>
        <v>876238.75</v>
      </c>
      <c r="F228" s="23" t="str">
        <f>_xlfn.XLOOKUP(B228, bdd_V102[Raison sociale juridique], bdd_V102[Validation prérequis SUN-ES])</f>
        <v>Oui</v>
      </c>
    </row>
    <row r="229" spans="1:6">
      <c r="A229">
        <v>310786256</v>
      </c>
      <c r="B229" t="str">
        <v>CH MURET</v>
      </c>
      <c r="C229" t="str">
        <v>OCC-07</v>
      </c>
      <c r="D229" t="str">
        <v>Haute-Garonne et Tarn Ouest</v>
      </c>
      <c r="E229" s="86">
        <f>SUMIFS(bdd_V102[Activité combinée], bdd_V102[Raison sociale juridique], 'Base EJ GHT'!B229, bdd_V102[Intitulé du GHT], 'Base EJ GHT'!D229)</f>
        <v>18124</v>
      </c>
      <c r="F229" s="23" t="str">
        <f>_xlfn.XLOOKUP(B229, bdd_V102[Raison sociale juridique], bdd_V102[Validation prérequis SUN-ES])</f>
        <v>Non</v>
      </c>
    </row>
    <row r="230" spans="1:6">
      <c r="A230">
        <v>320004310</v>
      </c>
      <c r="B230" t="str">
        <v>ETS PUBLIC DE SANTE (EX HL)DE LOMAGNE</v>
      </c>
      <c r="C230" t="str">
        <v>OCC-10</v>
      </c>
      <c r="D230" t="str">
        <v>Gers</v>
      </c>
      <c r="E230" s="86">
        <f>SUMIFS(bdd_V102[Activité combinée], bdd_V102[Raison sociale juridique], 'Base EJ GHT'!B230, bdd_V102[Intitulé du GHT], 'Base EJ GHT'!D230)</f>
        <v>11755</v>
      </c>
      <c r="F230" s="23" t="str">
        <f>_xlfn.XLOOKUP(B230, bdd_V102[Raison sociale juridique], bdd_V102[Validation prérequis SUN-ES])</f>
        <v>Oui</v>
      </c>
    </row>
    <row r="231" spans="1:6">
      <c r="A231">
        <v>320780117</v>
      </c>
      <c r="B231" t="str">
        <v>CH AUCH EN GASCOGNE</v>
      </c>
      <c r="C231" t="str">
        <v>OCC-10</v>
      </c>
      <c r="D231" t="str">
        <v>Gers</v>
      </c>
      <c r="E231" s="86">
        <f>SUMIFS(bdd_V102[Activité combinée], bdd_V102[Raison sociale juridique], 'Base EJ GHT'!B231, bdd_V102[Intitulé du GHT], 'Base EJ GHT'!D231)</f>
        <v>108392.5</v>
      </c>
      <c r="F231" s="23" t="str">
        <f>_xlfn.XLOOKUP(B231, bdd_V102[Raison sociale juridique], bdd_V102[Validation prérequis SUN-ES])</f>
        <v>Oui</v>
      </c>
    </row>
    <row r="232" spans="1:6">
      <c r="A232">
        <v>320780125</v>
      </c>
      <c r="B232" t="str">
        <v>CH GERS</v>
      </c>
      <c r="C232" t="str">
        <v>OCC-10</v>
      </c>
      <c r="D232" t="str">
        <v>Gers</v>
      </c>
      <c r="E232" s="86">
        <f>SUMIFS(bdd_V102[Activité combinée], bdd_V102[Raison sociale juridique], 'Base EJ GHT'!B232, bdd_V102[Intitulé du GHT], 'Base EJ GHT'!D232)</f>
        <v>24212.25</v>
      </c>
      <c r="F232" s="23" t="str">
        <f>_xlfn.XLOOKUP(B232, bdd_V102[Raison sociale juridique], bdd_V102[Validation prérequis SUN-ES])</f>
        <v>Oui</v>
      </c>
    </row>
    <row r="233" spans="1:6">
      <c r="A233">
        <v>320780133</v>
      </c>
      <c r="B233" t="str">
        <v>CH CONDOM</v>
      </c>
      <c r="C233" t="str">
        <v>OCC-10</v>
      </c>
      <c r="D233" t="str">
        <v>Gers</v>
      </c>
      <c r="E233" s="86">
        <f>SUMIFS(bdd_V102[Activité combinée], bdd_V102[Raison sociale juridique], 'Base EJ GHT'!B233, bdd_V102[Intitulé du GHT], 'Base EJ GHT'!D233)</f>
        <v>15988</v>
      </c>
      <c r="F233" s="23" t="str">
        <f>_xlfn.XLOOKUP(B233, bdd_V102[Raison sociale juridique], bdd_V102[Validation prérequis SUN-ES])</f>
        <v>Oui</v>
      </c>
    </row>
    <row r="234" spans="1:6">
      <c r="A234">
        <v>320780158</v>
      </c>
      <c r="B234" t="str">
        <v>CH GIMONT</v>
      </c>
      <c r="C234" t="str">
        <v>OCC-10</v>
      </c>
      <c r="D234" t="str">
        <v>Gers</v>
      </c>
      <c r="E234" s="86">
        <f>SUMIFS(bdd_V102[Activité combinée], bdd_V102[Raison sociale juridique], 'Base EJ GHT'!B234, bdd_V102[Intitulé du GHT], 'Base EJ GHT'!D234)</f>
        <v>11922.5</v>
      </c>
      <c r="F234" s="23" t="str">
        <f>_xlfn.XLOOKUP(B234, bdd_V102[Raison sociale juridique], bdd_V102[Validation prérequis SUN-ES])</f>
        <v>Oui</v>
      </c>
    </row>
    <row r="235" spans="1:6">
      <c r="A235">
        <v>320780174</v>
      </c>
      <c r="B235" t="str">
        <v>CHI LOMBEZ SAMATAN</v>
      </c>
      <c r="C235" t="str">
        <v>OCC-10</v>
      </c>
      <c r="D235" t="str">
        <v>Gers</v>
      </c>
      <c r="E235" s="86">
        <f>SUMIFS(bdd_V102[Activité combinée], bdd_V102[Raison sociale juridique], 'Base EJ GHT'!B235, bdd_V102[Intitulé du GHT], 'Base EJ GHT'!D235)</f>
        <v>16853.5</v>
      </c>
      <c r="F235" s="23" t="str">
        <f>_xlfn.XLOOKUP(B235, bdd_V102[Raison sociale juridique], bdd_V102[Validation prérequis SUN-ES])</f>
        <v>Oui</v>
      </c>
    </row>
    <row r="236" spans="1:6">
      <c r="A236">
        <v>320780182</v>
      </c>
      <c r="B236" t="str">
        <v>CH DE MAUVEZIN</v>
      </c>
      <c r="C236" t="str">
        <v>OCC-10</v>
      </c>
      <c r="D236" t="str">
        <v>Gers</v>
      </c>
      <c r="E236" s="86">
        <f>SUMIFS(bdd_V102[Activité combinée], bdd_V102[Raison sociale juridique], 'Base EJ GHT'!B236, bdd_V102[Intitulé du GHT], 'Base EJ GHT'!D236)</f>
        <v>4091</v>
      </c>
      <c r="F236" s="23" t="str">
        <f>_xlfn.XLOOKUP(B236, bdd_V102[Raison sociale juridique], bdd_V102[Validation prérequis SUN-ES])</f>
        <v>Oui</v>
      </c>
    </row>
    <row r="237" spans="1:6">
      <c r="A237">
        <v>320780190</v>
      </c>
      <c r="B237" t="str">
        <v>CH MIRANDE</v>
      </c>
      <c r="C237" t="str">
        <v>OCC-10</v>
      </c>
      <c r="D237" t="str">
        <v>Gers</v>
      </c>
      <c r="E237" s="86">
        <f>SUMIFS(bdd_V102[Activité combinée], bdd_V102[Raison sociale juridique], 'Base EJ GHT'!B237, bdd_V102[Intitulé du GHT], 'Base EJ GHT'!D237)</f>
        <v>3354</v>
      </c>
      <c r="F237" s="23" t="str">
        <f>_xlfn.XLOOKUP(B237, bdd_V102[Raison sociale juridique], bdd_V102[Validation prérequis SUN-ES])</f>
        <v>Oui</v>
      </c>
    </row>
    <row r="238" spans="1:6">
      <c r="A238">
        <v>320780208</v>
      </c>
      <c r="B238" t="str">
        <v>CH NOGARO</v>
      </c>
      <c r="C238" t="str">
        <v>OCC-10</v>
      </c>
      <c r="D238" t="str">
        <v>Gers</v>
      </c>
      <c r="E238" s="86">
        <f>SUMIFS(bdd_V102[Activité combinée], bdd_V102[Raison sociale juridique], 'Base EJ GHT'!B238, bdd_V102[Intitulé du GHT], 'Base EJ GHT'!D238)</f>
        <v>12480</v>
      </c>
      <c r="F238" s="23" t="str">
        <f>_xlfn.XLOOKUP(B238, bdd_V102[Raison sociale juridique], bdd_V102[Validation prérequis SUN-ES])</f>
        <v>Oui</v>
      </c>
    </row>
    <row r="239" spans="1:6">
      <c r="A239">
        <v>320780216</v>
      </c>
      <c r="B239" t="str">
        <v>CH DE VIC FEZENSAC</v>
      </c>
      <c r="C239" t="str">
        <v>OCC-10</v>
      </c>
      <c r="D239" t="str">
        <v>Gers</v>
      </c>
      <c r="E239" s="86">
        <f>SUMIFS(bdd_V102[Activité combinée], bdd_V102[Raison sociale juridique], 'Base EJ GHT'!B239, bdd_V102[Intitulé du GHT], 'Base EJ GHT'!D239)</f>
        <v>2813.5</v>
      </c>
      <c r="F239" s="23" t="str">
        <f>_xlfn.XLOOKUP(B239, bdd_V102[Raison sociale juridique], bdd_V102[Validation prérequis SUN-ES])</f>
        <v>Oui</v>
      </c>
    </row>
    <row r="240" spans="1:6">
      <c r="A240">
        <v>330027509</v>
      </c>
      <c r="B240" t="str">
        <v>CH SUD GIRONDE LANGON-LA REOLE</v>
      </c>
      <c r="C240" t="str">
        <v>NA-06</v>
      </c>
      <c r="D240" t="str">
        <v>Alliance de Gironde</v>
      </c>
      <c r="E240" s="86">
        <f>SUMIFS(bdd_V102[Activité combinée], bdd_V102[Raison sociale juridique], 'Base EJ GHT'!B240, bdd_V102[Intitulé du GHT], 'Base EJ GHT'!D240)</f>
        <v>70288.5</v>
      </c>
      <c r="F240" s="23" t="str">
        <f>_xlfn.XLOOKUP(B240, bdd_V102[Raison sociale juridique], bdd_V102[Validation prérequis SUN-ES])</f>
        <v>Oui</v>
      </c>
    </row>
    <row r="241" spans="1:6">
      <c r="A241">
        <v>330781196</v>
      </c>
      <c r="B241" t="str">
        <v>CHU DE BORDEAUX</v>
      </c>
      <c r="C241" t="str">
        <v>NA-06</v>
      </c>
      <c r="D241" t="str">
        <v>Alliance de Gironde</v>
      </c>
      <c r="E241" s="86">
        <f>SUMIFS(bdd_V102[Activité combinée], bdd_V102[Raison sociale juridique], 'Base EJ GHT'!B241, bdd_V102[Intitulé du GHT], 'Base EJ GHT'!D241)</f>
        <v>860583.75</v>
      </c>
      <c r="F241" s="23" t="str">
        <f>_xlfn.XLOOKUP(B241, bdd_V102[Raison sociale juridique], bdd_V102[Validation prérequis SUN-ES])</f>
        <v>Oui</v>
      </c>
    </row>
    <row r="242" spans="1:6">
      <c r="A242">
        <v>330781204</v>
      </c>
      <c r="B242" t="str">
        <v>CENTRE HOSPITALIER D'ARCACHON</v>
      </c>
      <c r="C242" t="str">
        <v>NA-06</v>
      </c>
      <c r="D242" t="str">
        <v>Alliance de Gironde</v>
      </c>
      <c r="E242" s="86">
        <f>SUMIFS(bdd_V102[Activité combinée], bdd_V102[Raison sociale juridique], 'Base EJ GHT'!B242, bdd_V102[Intitulé du GHT], 'Base EJ GHT'!D242)</f>
        <v>81040.5</v>
      </c>
      <c r="F242" s="23" t="str">
        <f>_xlfn.XLOOKUP(B242, bdd_V102[Raison sociale juridique], bdd_V102[Validation prérequis SUN-ES])</f>
        <v>Oui</v>
      </c>
    </row>
    <row r="243" spans="1:6">
      <c r="A243">
        <v>330781212</v>
      </c>
      <c r="B243" t="str">
        <v>CENTRE HOSPITALIER DE BAZAS</v>
      </c>
      <c r="C243" t="str">
        <v>NA-06</v>
      </c>
      <c r="D243" t="str">
        <v>Alliance de Gironde</v>
      </c>
      <c r="E243" s="86">
        <f>SUMIFS(bdd_V102[Activité combinée], bdd_V102[Raison sociale juridique], 'Base EJ GHT'!B243, bdd_V102[Intitulé du GHT], 'Base EJ GHT'!D243)</f>
        <v>10143</v>
      </c>
      <c r="F243" s="23" t="str">
        <f>_xlfn.XLOOKUP(B243, bdd_V102[Raison sociale juridique], bdd_V102[Validation prérequis SUN-ES])</f>
        <v>Non</v>
      </c>
    </row>
    <row r="244" spans="1:6">
      <c r="A244">
        <v>330781220</v>
      </c>
      <c r="B244" t="str">
        <v>CH DE LA HAUTE GIRONDE</v>
      </c>
      <c r="C244" t="str">
        <v>NA-06</v>
      </c>
      <c r="D244" t="str">
        <v>Alliance de Gironde</v>
      </c>
      <c r="E244" s="86">
        <f>SUMIFS(bdd_V102[Activité combinée], bdd_V102[Raison sociale juridique], 'Base EJ GHT'!B244, bdd_V102[Intitulé du GHT], 'Base EJ GHT'!D244)</f>
        <v>43055.5</v>
      </c>
      <c r="F244" s="23" t="str">
        <f>_xlfn.XLOOKUP(B244, bdd_V102[Raison sociale juridique], bdd_V102[Validation prérequis SUN-ES])</f>
        <v>Oui</v>
      </c>
    </row>
    <row r="245" spans="1:6">
      <c r="A245">
        <v>330781253</v>
      </c>
      <c r="B245" t="str">
        <v>CENTRE HOSPITALIER DE LIBOURNE</v>
      </c>
      <c r="C245" t="str">
        <v>NA-06</v>
      </c>
      <c r="D245" t="str">
        <v>Alliance de Gironde</v>
      </c>
      <c r="E245" s="86">
        <f>SUMIFS(bdd_V102[Activité combinée], bdd_V102[Raison sociale juridique], 'Base EJ GHT'!B245, bdd_V102[Intitulé du GHT], 'Base EJ GHT'!D245)</f>
        <v>244872.5</v>
      </c>
      <c r="F245" s="23" t="str">
        <f>_xlfn.XLOOKUP(B245, bdd_V102[Raison sociale juridique], bdd_V102[Validation prérequis SUN-ES])</f>
        <v>Non</v>
      </c>
    </row>
    <row r="246" spans="1:6">
      <c r="A246">
        <v>330781261</v>
      </c>
      <c r="B246" t="str">
        <v>CH DE SAINTE  FOY LA GRANDE</v>
      </c>
      <c r="C246" t="str">
        <v>NA-06</v>
      </c>
      <c r="D246" t="str">
        <v>Alliance de Gironde</v>
      </c>
      <c r="E246" s="86">
        <f>SUMIFS(bdd_V102[Activité combinée], bdd_V102[Raison sociale juridique], 'Base EJ GHT'!B246, bdd_V102[Intitulé du GHT], 'Base EJ GHT'!D246)</f>
        <v>28224.5</v>
      </c>
      <c r="F246" s="23" t="str">
        <f>_xlfn.XLOOKUP(B246, bdd_V102[Raison sociale juridique], bdd_V102[Validation prérequis SUN-ES])</f>
        <v>Non</v>
      </c>
    </row>
    <row r="247" spans="1:6">
      <c r="A247">
        <v>330781287</v>
      </c>
      <c r="B247" t="str">
        <v>CH CHARLES PERRENS</v>
      </c>
      <c r="C247" t="str">
        <v>NA-06</v>
      </c>
      <c r="D247" t="str">
        <v>Alliance de Gironde</v>
      </c>
      <c r="E247" s="86">
        <f>SUMIFS(bdd_V102[Activité combinée], bdd_V102[Raison sociale juridique], 'Base EJ GHT'!B247, bdd_V102[Intitulé du GHT], 'Base EJ GHT'!D247)</f>
        <v>94605</v>
      </c>
      <c r="F247" s="23" t="str">
        <f>_xlfn.XLOOKUP(B247, bdd_V102[Raison sociale juridique], bdd_V102[Validation prérequis SUN-ES])</f>
        <v>Oui</v>
      </c>
    </row>
    <row r="248" spans="1:6">
      <c r="A248">
        <v>330781295</v>
      </c>
      <c r="B248" t="str">
        <v>CH SPECIALISE DE CADILLAC</v>
      </c>
      <c r="C248" t="str">
        <v>NA-06</v>
      </c>
      <c r="D248" t="str">
        <v>Alliance de Gironde</v>
      </c>
      <c r="E248" s="86">
        <f>SUMIFS(bdd_V102[Activité combinée], bdd_V102[Raison sociale juridique], 'Base EJ GHT'!B248, bdd_V102[Intitulé du GHT], 'Base EJ GHT'!D248)</f>
        <v>76533.5</v>
      </c>
      <c r="F248" s="23" t="str">
        <f>_xlfn.XLOOKUP(B248, bdd_V102[Raison sociale juridique], bdd_V102[Validation prérequis SUN-ES])</f>
        <v>Oui</v>
      </c>
    </row>
    <row r="249" spans="1:6">
      <c r="A249">
        <v>330792862</v>
      </c>
      <c r="B249" t="str">
        <v>CENTRE DE SOINS DE  PODENSAC</v>
      </c>
      <c r="C249" t="str">
        <v>NA-06</v>
      </c>
      <c r="D249" t="str">
        <v>Alliance de Gironde</v>
      </c>
      <c r="E249" s="86">
        <f>SUMIFS(bdd_V102[Activité combinée], bdd_V102[Raison sociale juridique], 'Base EJ GHT'!B249, bdd_V102[Intitulé du GHT], 'Base EJ GHT'!D249)</f>
        <v>7393.5</v>
      </c>
      <c r="F249" s="23" t="str">
        <f>_xlfn.XLOOKUP(B249, bdd_V102[Raison sociale juridique], bdd_V102[Validation prérequis SUN-ES])</f>
        <v>Non</v>
      </c>
    </row>
    <row r="250" spans="1:6">
      <c r="A250">
        <v>340009893</v>
      </c>
      <c r="B250" t="str">
        <v>CH BEDARIEUX</v>
      </c>
      <c r="C250" t="str">
        <v>OCC-05</v>
      </c>
      <c r="D250" t="str">
        <v>Ouest Hérault</v>
      </c>
      <c r="E250" s="86">
        <f>SUMIFS(bdd_V102[Activité combinée], bdd_V102[Raison sociale juridique], 'Base EJ GHT'!B250, bdd_V102[Intitulé du GHT], 'Base EJ GHT'!D250)</f>
        <v>11530.5</v>
      </c>
      <c r="F250" s="23" t="str">
        <f>_xlfn.XLOOKUP(B250, bdd_V102[Raison sociale juridique], bdd_V102[Validation prérequis SUN-ES])</f>
        <v>Oui</v>
      </c>
    </row>
    <row r="251" spans="1:6">
      <c r="A251">
        <v>340011295</v>
      </c>
      <c r="B251" t="str">
        <v>LES HOPITAUX DU BASSIN DE THAU</v>
      </c>
      <c r="C251" t="str">
        <v>OCC-04</v>
      </c>
      <c r="D251" t="str">
        <v>Est Hérault et Sud Aveyron</v>
      </c>
      <c r="E251" s="86">
        <f>SUMIFS(bdd_V102[Activité combinée], bdd_V102[Raison sociale juridique], 'Base EJ GHT'!B251, bdd_V102[Intitulé du GHT], 'Base EJ GHT'!D251)</f>
        <v>127921.5</v>
      </c>
      <c r="F251" s="23" t="str">
        <f>_xlfn.XLOOKUP(B251, bdd_V102[Raison sociale juridique], bdd_V102[Validation prérequis SUN-ES])</f>
        <v>Oui</v>
      </c>
    </row>
    <row r="252" spans="1:6">
      <c r="A252">
        <v>340780055</v>
      </c>
      <c r="B252" t="str">
        <v>CH BEZIERS</v>
      </c>
      <c r="C252" t="str">
        <v>OCC-05</v>
      </c>
      <c r="D252" t="str">
        <v>Ouest Hérault</v>
      </c>
      <c r="E252" s="86">
        <f>SUMIFS(bdd_V102[Activité combinée], bdd_V102[Raison sociale juridique], 'Base EJ GHT'!B252, bdd_V102[Intitulé du GHT], 'Base EJ GHT'!D252)</f>
        <v>234122.25</v>
      </c>
      <c r="F252" s="23" t="str">
        <f>_xlfn.XLOOKUP(B252, bdd_V102[Raison sociale juridique], bdd_V102[Validation prérequis SUN-ES])</f>
        <v>Oui</v>
      </c>
    </row>
    <row r="253" spans="1:6">
      <c r="A253">
        <v>340780451</v>
      </c>
      <c r="B253" t="str">
        <v>CH PEZENAS</v>
      </c>
      <c r="C253" t="str">
        <v>OCC-05</v>
      </c>
      <c r="D253" t="str">
        <v>Ouest Hérault</v>
      </c>
      <c r="E253" s="86">
        <f>SUMIFS(bdd_V102[Activité combinée], bdd_V102[Raison sociale juridique], 'Base EJ GHT'!B253, bdd_V102[Intitulé du GHT], 'Base EJ GHT'!D253)</f>
        <v>4448</v>
      </c>
      <c r="F253" s="23" t="str">
        <f>_xlfn.XLOOKUP(B253, bdd_V102[Raison sociale juridique], bdd_V102[Validation prérequis SUN-ES])</f>
        <v>Non</v>
      </c>
    </row>
    <row r="254" spans="1:6">
      <c r="A254">
        <v>340780469</v>
      </c>
      <c r="B254" t="str">
        <v>CH ST PONS DE THOMIERES</v>
      </c>
      <c r="C254" t="str">
        <v>OCC-13</v>
      </c>
      <c r="D254" t="str">
        <v>Cœur d'Occitanie</v>
      </c>
      <c r="E254" s="86">
        <f>SUMIFS(bdd_V102[Activité combinée], bdd_V102[Raison sociale juridique], 'Base EJ GHT'!B254, bdd_V102[Intitulé du GHT], 'Base EJ GHT'!D254)</f>
        <v>5890</v>
      </c>
      <c r="F254" s="23" t="str">
        <f>_xlfn.XLOOKUP(B254, bdd_V102[Raison sociale juridique], bdd_V102[Validation prérequis SUN-ES])</f>
        <v>Oui</v>
      </c>
    </row>
    <row r="255" spans="1:6">
      <c r="A255">
        <v>340780477</v>
      </c>
      <c r="B255" t="str">
        <v>CHU MONTPELLIER</v>
      </c>
      <c r="C255" t="str">
        <v>OCC-04</v>
      </c>
      <c r="D255" t="str">
        <v>Est Hérault et Sud Aveyron</v>
      </c>
      <c r="E255" s="86">
        <f>SUMIFS(bdd_V102[Activité combinée], bdd_V102[Raison sociale juridique], 'Base EJ GHT'!B255, bdd_V102[Intitulé du GHT], 'Base EJ GHT'!D255)</f>
        <v>644294</v>
      </c>
      <c r="F255" s="23" t="str">
        <f>_xlfn.XLOOKUP(B255, bdd_V102[Raison sociale juridique], bdd_V102[Validation prérequis SUN-ES])</f>
        <v>Oui</v>
      </c>
    </row>
    <row r="256" spans="1:6">
      <c r="A256">
        <v>340780519</v>
      </c>
      <c r="B256" t="str">
        <v>CH LODEVE</v>
      </c>
      <c r="C256" t="str">
        <v>OCC-04</v>
      </c>
      <c r="D256" t="str">
        <v>Est Hérault et Sud Aveyron</v>
      </c>
      <c r="E256" s="86">
        <f>SUMIFS(bdd_V102[Activité combinée], bdd_V102[Raison sociale juridique], 'Base EJ GHT'!B256, bdd_V102[Intitulé du GHT], 'Base EJ GHT'!D256)</f>
        <v>12785.5</v>
      </c>
      <c r="F256" s="23" t="str">
        <f>_xlfn.XLOOKUP(B256, bdd_V102[Raison sociale juridique], bdd_V102[Validation prérequis SUN-ES])</f>
        <v>Non</v>
      </c>
    </row>
    <row r="257" spans="1:6">
      <c r="A257">
        <v>340780535</v>
      </c>
      <c r="B257" t="str">
        <v>CH LUNEL</v>
      </c>
      <c r="C257" t="str">
        <v>OCC-04</v>
      </c>
      <c r="D257" t="str">
        <v>Est Hérault et Sud Aveyron</v>
      </c>
      <c r="E257" s="86">
        <f>SUMIFS(bdd_V102[Activité combinée], bdd_V102[Raison sociale juridique], 'Base EJ GHT'!B257, bdd_V102[Intitulé du GHT], 'Base EJ GHT'!D257)</f>
        <v>23084.5</v>
      </c>
      <c r="F257" s="23" t="str">
        <f>_xlfn.XLOOKUP(B257, bdd_V102[Raison sociale juridique], bdd_V102[Validation prérequis SUN-ES])</f>
        <v>Oui</v>
      </c>
    </row>
    <row r="258" spans="1:6">
      <c r="A258">
        <v>340780543</v>
      </c>
      <c r="B258" t="str">
        <v>CH CLERMONT L'HERAULT</v>
      </c>
      <c r="C258" t="str">
        <v>OCC-04</v>
      </c>
      <c r="D258" t="str">
        <v>Est Hérault et Sud Aveyron</v>
      </c>
      <c r="E258" s="86">
        <f>SUMIFS(bdd_V102[Activité combinée], bdd_V102[Raison sociale juridique], 'Base EJ GHT'!B258, bdd_V102[Intitulé du GHT], 'Base EJ GHT'!D258)</f>
        <v>5789.5</v>
      </c>
      <c r="F258" s="23" t="str">
        <f>_xlfn.XLOOKUP(B258, bdd_V102[Raison sociale juridique], bdd_V102[Validation prérequis SUN-ES])</f>
        <v>Oui</v>
      </c>
    </row>
    <row r="259" spans="1:6">
      <c r="A259">
        <v>340796358</v>
      </c>
      <c r="B259" t="str">
        <v>CH PAUL COSTE FLORET LAMALOU</v>
      </c>
      <c r="C259" t="str">
        <v>OCC-04</v>
      </c>
      <c r="D259" t="str">
        <v>Est Hérault et Sud Aveyron</v>
      </c>
      <c r="E259" s="86">
        <f>SUMIFS(bdd_V102[Activité combinée], bdd_V102[Raison sociale juridique], 'Base EJ GHT'!B259, bdd_V102[Intitulé du GHT], 'Base EJ GHT'!D259)</f>
        <v>20770.5</v>
      </c>
      <c r="F259" s="23" t="str">
        <f>_xlfn.XLOOKUP(B259, bdd_V102[Raison sociale juridique], bdd_V102[Validation prérequis SUN-ES])</f>
        <v>Oui</v>
      </c>
    </row>
    <row r="260" spans="1:6">
      <c r="A260">
        <v>350000022</v>
      </c>
      <c r="B260" t="str">
        <v>CENTRE HOSPITALIER SAINT MALO</v>
      </c>
      <c r="C260" t="str">
        <v>BRE-06</v>
      </c>
      <c r="D260" t="str">
        <v>Rance Eméraude</v>
      </c>
      <c r="E260" s="86">
        <f>SUMIFS(bdd_V102[Activité combinée], bdd_V102[Raison sociale juridique], 'Base EJ GHT'!B260, bdd_V102[Intitulé du GHT], 'Base EJ GHT'!D260)</f>
        <v>208475.5</v>
      </c>
      <c r="F260" s="23" t="str">
        <f>_xlfn.XLOOKUP(B260, bdd_V102[Raison sociale juridique], bdd_V102[Validation prérequis SUN-ES])</f>
        <v>Oui</v>
      </c>
    </row>
    <row r="261" spans="1:6">
      <c r="A261">
        <v>350000030</v>
      </c>
      <c r="B261" t="str">
        <v>CENTRE HOSPITALIER FOUGERES</v>
      </c>
      <c r="C261" t="str">
        <v>BRE-05</v>
      </c>
      <c r="D261" t="str">
        <v>Haute Bretagne</v>
      </c>
      <c r="E261" s="86">
        <f>SUMIFS(bdd_V102[Activité combinée], bdd_V102[Raison sociale juridique], 'Base EJ GHT'!B261, bdd_V102[Intitulé du GHT], 'Base EJ GHT'!D261)</f>
        <v>84539.5</v>
      </c>
      <c r="F261" s="23" t="str">
        <f>_xlfn.XLOOKUP(B261, bdd_V102[Raison sociale juridique], bdd_V102[Validation prérequis SUN-ES])</f>
        <v>Oui</v>
      </c>
    </row>
    <row r="262" spans="1:6">
      <c r="A262">
        <v>350000048</v>
      </c>
      <c r="B262" t="str">
        <v>CH INTERCOMMUNAL REDON CARENTOIR</v>
      </c>
      <c r="C262" t="str">
        <v>BRE-05</v>
      </c>
      <c r="D262" t="str">
        <v>Haute Bretagne</v>
      </c>
      <c r="E262" s="86">
        <f>SUMIFS(bdd_V102[Activité combinée], bdd_V102[Raison sociale juridique], 'Base EJ GHT'!B262, bdd_V102[Intitulé du GHT], 'Base EJ GHT'!D262)</f>
        <v>73275.75</v>
      </c>
      <c r="F262" s="23" t="str">
        <f>_xlfn.XLOOKUP(B262, bdd_V102[Raison sociale juridique], bdd_V102[Validation prérequis SUN-ES])</f>
        <v>Oui</v>
      </c>
    </row>
    <row r="263" spans="1:6">
      <c r="A263">
        <v>350000055</v>
      </c>
      <c r="B263" t="str">
        <v>CENTRE HOSPITALIER VITRE</v>
      </c>
      <c r="C263" t="str">
        <v>BRE-05</v>
      </c>
      <c r="D263" t="str">
        <v>Haute Bretagne</v>
      </c>
      <c r="E263" s="86">
        <f>SUMIFS(bdd_V102[Activité combinée], bdd_V102[Raison sociale juridique], 'Base EJ GHT'!B263, bdd_V102[Intitulé du GHT], 'Base EJ GHT'!D263)</f>
        <v>63952</v>
      </c>
      <c r="F263" s="23" t="str">
        <f>_xlfn.XLOOKUP(B263, bdd_V102[Raison sociale juridique], bdd_V102[Validation prérequis SUN-ES])</f>
        <v>Oui</v>
      </c>
    </row>
    <row r="264" spans="1:6">
      <c r="A264">
        <v>350000089</v>
      </c>
      <c r="B264" t="str">
        <v>CENTRE HOSPITALIER LA GUERCHE DE BGNE</v>
      </c>
      <c r="C264" t="str">
        <v>BRE-05</v>
      </c>
      <c r="D264" t="str">
        <v>Haute Bretagne</v>
      </c>
      <c r="E264" s="86">
        <f>SUMIFS(bdd_V102[Activité combinée], bdd_V102[Raison sociale juridique], 'Base EJ GHT'!B264, bdd_V102[Intitulé du GHT], 'Base EJ GHT'!D264)</f>
        <v>8132.5</v>
      </c>
      <c r="F264" s="23" t="str">
        <f>_xlfn.XLOOKUP(B264, bdd_V102[Raison sociale juridique], bdd_V102[Validation prérequis SUN-ES])</f>
        <v>Non</v>
      </c>
    </row>
    <row r="265" spans="1:6">
      <c r="A265">
        <v>350000246</v>
      </c>
      <c r="B265" t="str">
        <v>CH GUILLAUME REGNIER RENNES</v>
      </c>
      <c r="C265" t="str">
        <v>BRE-05</v>
      </c>
      <c r="D265" t="str">
        <v>Haute Bretagne</v>
      </c>
      <c r="E265" s="86">
        <f>SUMIFS(bdd_V102[Activité combinée], bdd_V102[Raison sociale juridique], 'Base EJ GHT'!B265, bdd_V102[Intitulé du GHT], 'Base EJ GHT'!D265)</f>
        <v>128668.5</v>
      </c>
      <c r="F265" s="23" t="str">
        <f>_xlfn.XLOOKUP(B265, bdd_V102[Raison sociale juridique], bdd_V102[Validation prérequis SUN-ES])</f>
        <v>Oui</v>
      </c>
    </row>
    <row r="266" spans="1:6">
      <c r="A266">
        <v>350002291</v>
      </c>
      <c r="B266" t="str">
        <v>CH DE LA ROCHE AUX FEES JANZE</v>
      </c>
      <c r="C266" t="str">
        <v>BRE-05</v>
      </c>
      <c r="D266" t="str">
        <v>Haute Bretagne</v>
      </c>
      <c r="E266" s="86">
        <f>SUMIFS(bdd_V102[Activité combinée], bdd_V102[Raison sociale juridique], 'Base EJ GHT'!B266, bdd_V102[Intitulé du GHT], 'Base EJ GHT'!D266)</f>
        <v>7707.5</v>
      </c>
      <c r="F266" s="23" t="str">
        <f>_xlfn.XLOOKUP(B266, bdd_V102[Raison sociale juridique], bdd_V102[Validation prérequis SUN-ES])</f>
        <v>Oui</v>
      </c>
    </row>
    <row r="267" spans="1:6">
      <c r="A267">
        <v>350002309</v>
      </c>
      <c r="B267" t="str">
        <v>CENTRE HOSPITALIER GRAND FOUGERAY</v>
      </c>
      <c r="C267" t="str">
        <v>BRE-05</v>
      </c>
      <c r="D267" t="str">
        <v>Haute Bretagne</v>
      </c>
      <c r="E267" s="86">
        <f>SUMIFS(bdd_V102[Activité combinée], bdd_V102[Raison sociale juridique], 'Base EJ GHT'!B267, bdd_V102[Intitulé du GHT], 'Base EJ GHT'!D267)</f>
        <v>1893</v>
      </c>
      <c r="F267" s="23" t="str">
        <f>_xlfn.XLOOKUP(B267, bdd_V102[Raison sociale juridique], bdd_V102[Validation prérequis SUN-ES])</f>
        <v>Oui</v>
      </c>
    </row>
    <row r="268" spans="1:6">
      <c r="A268">
        <v>350005179</v>
      </c>
      <c r="B268" t="str">
        <v>CHRU RENNES</v>
      </c>
      <c r="C268" t="str">
        <v>BRE-05</v>
      </c>
      <c r="D268" t="str">
        <v>Haute Bretagne</v>
      </c>
      <c r="E268" s="86">
        <f>SUMIFS(bdd_V102[Activité combinée], bdd_V102[Raison sociale juridique], 'Base EJ GHT'!B268, bdd_V102[Intitulé du GHT], 'Base EJ GHT'!D268)</f>
        <v>591275</v>
      </c>
      <c r="F268" s="23" t="str">
        <f>_xlfn.XLOOKUP(B268, bdd_V102[Raison sociale juridique], bdd_V102[Validation prérequis SUN-ES])</f>
        <v>Oui</v>
      </c>
    </row>
    <row r="269" spans="1:6">
      <c r="A269">
        <v>350040291</v>
      </c>
      <c r="B269" t="str">
        <v>CH DES PRES BOSGERS CANCALE</v>
      </c>
      <c r="C269" t="str">
        <v>BRE-06</v>
      </c>
      <c r="D269" t="str">
        <v>Rance Eméraude</v>
      </c>
      <c r="E269" s="86">
        <f>SUMIFS(bdd_V102[Activité combinée], bdd_V102[Raison sociale juridique], 'Base EJ GHT'!B269, bdd_V102[Intitulé du GHT], 'Base EJ GHT'!D269)</f>
        <v>4289.5</v>
      </c>
      <c r="F269" s="23" t="str">
        <f>_xlfn.XLOOKUP(B269, bdd_V102[Raison sociale juridique], bdd_V102[Validation prérequis SUN-ES])</f>
        <v>Oui</v>
      </c>
    </row>
    <row r="270" spans="1:6">
      <c r="A270">
        <v>350048518</v>
      </c>
      <c r="B270" t="str">
        <v>CH DES MARCHES DE BRETAGNE</v>
      </c>
      <c r="C270" t="str">
        <v>BRE-05</v>
      </c>
      <c r="D270" t="str">
        <v>Haute Bretagne</v>
      </c>
      <c r="E270" s="86">
        <f>SUMIFS(bdd_V102[Activité combinée], bdd_V102[Raison sociale juridique], 'Base EJ GHT'!B270, bdd_V102[Intitulé du GHT], 'Base EJ GHT'!D270)</f>
        <v>11426.5</v>
      </c>
      <c r="F270" s="23" t="str">
        <f>_xlfn.XLOOKUP(B270, bdd_V102[Raison sociale juridique], bdd_V102[Validation prérequis SUN-ES])</f>
        <v>Oui</v>
      </c>
    </row>
    <row r="271" spans="1:6">
      <c r="A271">
        <v>350055166</v>
      </c>
      <c r="B271" t="str">
        <v>CENTRE HOSPITALIER DE BROCELIANDE</v>
      </c>
      <c r="C271" t="str">
        <v>BRE-05</v>
      </c>
      <c r="D271" t="str">
        <v>Haute Bretagne</v>
      </c>
      <c r="E271" s="86">
        <f>SUMIFS(bdd_V102[Activité combinée], bdd_V102[Raison sociale juridique], 'Base EJ GHT'!B271, bdd_V102[Intitulé du GHT], 'Base EJ GHT'!D271)</f>
        <v>15482.5</v>
      </c>
      <c r="F271" s="23" t="str">
        <f>_xlfn.XLOOKUP(B271, bdd_V102[Raison sociale juridique], bdd_V102[Validation prérequis SUN-ES])</f>
        <v>Oui</v>
      </c>
    </row>
    <row r="272" spans="1:6">
      <c r="A272">
        <v>360000046</v>
      </c>
      <c r="B272" t="str">
        <v>CH LA TOUR BLANCHE ISSOUDUN</v>
      </c>
      <c r="C272" t="str">
        <v>CVL-02</v>
      </c>
      <c r="D272" t="str">
        <v>Indre</v>
      </c>
      <c r="E272" s="86">
        <f>SUMIFS(bdd_V102[Activité combinée], bdd_V102[Raison sociale juridique], 'Base EJ GHT'!B272, bdd_V102[Intitulé du GHT], 'Base EJ GHT'!D272)</f>
        <v>40691</v>
      </c>
      <c r="F272" s="23" t="str">
        <f>_xlfn.XLOOKUP(B272, bdd_V102[Raison sociale juridique], bdd_V102[Validation prérequis SUN-ES])</f>
        <v>Oui</v>
      </c>
    </row>
    <row r="273" spans="1:6">
      <c r="A273">
        <v>360000053</v>
      </c>
      <c r="B273" t="str">
        <v>CH DE CHATEAUROUX  LE BLANC</v>
      </c>
      <c r="C273" t="str">
        <v>CVL-02</v>
      </c>
      <c r="D273" t="str">
        <v>Indre</v>
      </c>
      <c r="E273" s="86">
        <f>SUMIFS(bdd_V102[Activité combinée], bdd_V102[Raison sociale juridique], 'Base EJ GHT'!B273, bdd_V102[Intitulé du GHT], 'Base EJ GHT'!D273)</f>
        <v>197279</v>
      </c>
      <c r="F273" s="23" t="str">
        <f>_xlfn.XLOOKUP(B273, bdd_V102[Raison sociale juridique], bdd_V102[Validation prérequis SUN-ES])</f>
        <v>Oui</v>
      </c>
    </row>
    <row r="274" spans="1:6">
      <c r="A274">
        <v>360000061</v>
      </c>
      <c r="B274" t="str">
        <v>CH DE LA CHATRE</v>
      </c>
      <c r="C274" t="str">
        <v>CVL-02</v>
      </c>
      <c r="D274" t="str">
        <v>Indre</v>
      </c>
      <c r="E274" s="86">
        <f>SUMIFS(bdd_V102[Activité combinée], bdd_V102[Raison sociale juridique], 'Base EJ GHT'!B274, bdd_V102[Intitulé du GHT], 'Base EJ GHT'!D274)</f>
        <v>12314.5</v>
      </c>
      <c r="F274" s="23" t="str">
        <f>_xlfn.XLOOKUP(B274, bdd_V102[Raison sociale juridique], bdd_V102[Validation prérequis SUN-ES])</f>
        <v>Oui</v>
      </c>
    </row>
    <row r="275" spans="1:6">
      <c r="A275">
        <v>360000087</v>
      </c>
      <c r="B275" t="str">
        <v>CH SAINT CHARLES DE VALENCAY</v>
      </c>
      <c r="C275" t="str">
        <v>CVL-02</v>
      </c>
      <c r="D275" t="str">
        <v>Indre</v>
      </c>
      <c r="E275" s="86">
        <f>SUMIFS(bdd_V102[Activité combinée], bdd_V102[Raison sociale juridique], 'Base EJ GHT'!B275, bdd_V102[Intitulé du GHT], 'Base EJ GHT'!D275)</f>
        <v>4967.5</v>
      </c>
      <c r="F275" s="23" t="str">
        <f>_xlfn.XLOOKUP(B275, bdd_V102[Raison sociale juridique], bdd_V102[Validation prérequis SUN-ES])</f>
        <v>Oui</v>
      </c>
    </row>
    <row r="276" spans="1:6">
      <c r="A276">
        <v>360000095</v>
      </c>
      <c r="B276" t="str">
        <v>CH SAINT ROCH DE BUZANCAIS</v>
      </c>
      <c r="C276" t="str">
        <v>CVL-02</v>
      </c>
      <c r="D276" t="str">
        <v>Indre</v>
      </c>
      <c r="E276" s="86">
        <f>SUMIFS(bdd_V102[Activité combinée], bdd_V102[Raison sociale juridique], 'Base EJ GHT'!B276, bdd_V102[Intitulé du GHT], 'Base EJ GHT'!D276)</f>
        <v>4587.5</v>
      </c>
      <c r="F276" s="23" t="str">
        <f>_xlfn.XLOOKUP(B276, bdd_V102[Raison sociale juridique], bdd_V102[Validation prérequis SUN-ES])</f>
        <v>Oui</v>
      </c>
    </row>
    <row r="277" spans="1:6">
      <c r="A277">
        <v>360000103</v>
      </c>
      <c r="B277" t="str">
        <v>CH DE CHATILLON SUR INDRE</v>
      </c>
      <c r="C277" t="str">
        <v>CVL-02</v>
      </c>
      <c r="D277" t="str">
        <v>Indre</v>
      </c>
      <c r="E277" s="86">
        <f>SUMIFS(bdd_V102[Activité combinée], bdd_V102[Raison sociale juridique], 'Base EJ GHT'!B277, bdd_V102[Intitulé du GHT], 'Base EJ GHT'!D277)</f>
        <v>9911</v>
      </c>
      <c r="F277" s="23" t="str">
        <f>_xlfn.XLOOKUP(B277, bdd_V102[Raison sociale juridique], bdd_V102[Validation prérequis SUN-ES])</f>
        <v>Oui</v>
      </c>
    </row>
    <row r="278" spans="1:6">
      <c r="A278">
        <v>360000111</v>
      </c>
      <c r="B278" t="str">
        <v>CH DE LEVROUX</v>
      </c>
      <c r="C278" t="str">
        <v>CVL-02</v>
      </c>
      <c r="D278" t="str">
        <v>Indre</v>
      </c>
      <c r="E278" s="86">
        <f>SUMIFS(bdd_V102[Activité combinée], bdd_V102[Raison sociale juridique], 'Base EJ GHT'!B278, bdd_V102[Intitulé du GHT], 'Base EJ GHT'!D278)</f>
        <v>2390.5</v>
      </c>
      <c r="F278" s="23" t="str">
        <f>_xlfn.XLOOKUP(B278, bdd_V102[Raison sociale juridique], bdd_V102[Validation prérequis SUN-ES])</f>
        <v>Oui</v>
      </c>
    </row>
    <row r="279" spans="1:6">
      <c r="A279">
        <v>360000392</v>
      </c>
      <c r="B279" t="str">
        <v>CENTRE DEPTL GERIATRIQUE D INDRE</v>
      </c>
      <c r="C279" t="str">
        <v>CVL-02</v>
      </c>
      <c r="D279" t="str">
        <v>Indre</v>
      </c>
      <c r="E279" s="86">
        <f>SUMIFS(bdd_V102[Activité combinée], bdd_V102[Raison sociale juridique], 'Base EJ GHT'!B279, bdd_V102[Intitulé du GHT], 'Base EJ GHT'!D279)</f>
        <v>12813</v>
      </c>
      <c r="F279" s="23" t="str">
        <f>_xlfn.XLOOKUP(B279, bdd_V102[Raison sociale juridique], bdd_V102[Validation prérequis SUN-ES])</f>
        <v>Oui</v>
      </c>
    </row>
    <row r="280" spans="1:6">
      <c r="A280">
        <v>370000481</v>
      </c>
      <c r="B280" t="str">
        <v>CHU DE TOURS</v>
      </c>
      <c r="C280" t="str">
        <v>CVL-03</v>
      </c>
      <c r="D280" t="str">
        <v>Touraine Val de Loire</v>
      </c>
      <c r="E280" s="86">
        <f>SUMIFS(bdd_V102[Activité combinée], bdd_V102[Raison sociale juridique], 'Base EJ GHT'!B280, bdd_V102[Intitulé du GHT], 'Base EJ GHT'!D280)</f>
        <v>526769.25</v>
      </c>
      <c r="F280" s="23" t="str">
        <f>_xlfn.XLOOKUP(B280, bdd_V102[Raison sociale juridique], bdd_V102[Validation prérequis SUN-ES])</f>
        <v>Oui</v>
      </c>
    </row>
    <row r="281" spans="1:6">
      <c r="A281">
        <v>370000564</v>
      </c>
      <c r="B281" t="str">
        <v>CH INTERCOM AMBOISE CHATEAU RENAULT</v>
      </c>
      <c r="C281" t="str">
        <v>CVL-03</v>
      </c>
      <c r="D281" t="str">
        <v>Touraine Val de Loire</v>
      </c>
      <c r="E281" s="86">
        <f>SUMIFS(bdd_V102[Activité combinée], bdd_V102[Raison sociale juridique], 'Base EJ GHT'!B281, bdd_V102[Intitulé du GHT], 'Base EJ GHT'!D281)</f>
        <v>51475.5</v>
      </c>
      <c r="F281" s="23" t="str">
        <f>_xlfn.XLOOKUP(B281, bdd_V102[Raison sociale juridique], bdd_V102[Validation prérequis SUN-ES])</f>
        <v>Oui</v>
      </c>
    </row>
    <row r="282" spans="1:6">
      <c r="A282">
        <v>370000606</v>
      </c>
      <c r="B282" t="str">
        <v>CH DU CHINONAIS</v>
      </c>
      <c r="C282" t="str">
        <v>CVL-03</v>
      </c>
      <c r="D282" t="str">
        <v>Touraine Val de Loire</v>
      </c>
      <c r="E282" s="86">
        <f>SUMIFS(bdd_V102[Activité combinée], bdd_V102[Raison sociale juridique], 'Base EJ GHT'!B282, bdd_V102[Intitulé du GHT], 'Base EJ GHT'!D282)</f>
        <v>79805.75</v>
      </c>
      <c r="F282" s="23" t="str">
        <f>_xlfn.XLOOKUP(B282, bdd_V102[Raison sociale juridique], bdd_V102[Validation prérequis SUN-ES])</f>
        <v>Oui</v>
      </c>
    </row>
    <row r="283" spans="1:6">
      <c r="A283">
        <v>370000614</v>
      </c>
      <c r="B283" t="str">
        <v>CH DE LOCHES</v>
      </c>
      <c r="C283" t="str">
        <v>CVL-03</v>
      </c>
      <c r="D283" t="str">
        <v>Touraine Val de Loire</v>
      </c>
      <c r="E283" s="86">
        <f>SUMIFS(bdd_V102[Activité combinée], bdd_V102[Raison sociale juridique], 'Base EJ GHT'!B283, bdd_V102[Intitulé du GHT], 'Base EJ GHT'!D283)</f>
        <v>26138</v>
      </c>
      <c r="F283" s="23" t="str">
        <f>_xlfn.XLOOKUP(B283, bdd_V102[Raison sociale juridique], bdd_V102[Validation prérequis SUN-ES])</f>
        <v>Oui</v>
      </c>
    </row>
    <row r="284" spans="1:6">
      <c r="A284">
        <v>370000713</v>
      </c>
      <c r="B284" t="str">
        <v>CH LOUIS SEVESTRE - LA MEMBROLLE</v>
      </c>
      <c r="C284" t="str">
        <v>CVL-03</v>
      </c>
      <c r="D284" t="str">
        <v>Touraine Val de Loire</v>
      </c>
      <c r="E284" s="86">
        <f>SUMIFS(bdd_V102[Activité combinée], bdd_V102[Raison sociale juridique], 'Base EJ GHT'!B284, bdd_V102[Intitulé du GHT], 'Base EJ GHT'!D284)</f>
        <v>16581.5</v>
      </c>
      <c r="F284" s="23" t="str">
        <f>_xlfn.XLOOKUP(B284, bdd_V102[Raison sociale juridique], bdd_V102[Validation prérequis SUN-ES])</f>
        <v>Oui</v>
      </c>
    </row>
    <row r="285" spans="1:6">
      <c r="A285">
        <v>370002701</v>
      </c>
      <c r="B285" t="str">
        <v>CH JEAN PAGES DE LUYNES</v>
      </c>
      <c r="C285" t="str">
        <v>CVL-03</v>
      </c>
      <c r="D285" t="str">
        <v>Touraine Val de Loire</v>
      </c>
      <c r="E285" s="86">
        <f>SUMIFS(bdd_V102[Activité combinée], bdd_V102[Raison sociale juridique], 'Base EJ GHT'!B285, bdd_V102[Intitulé du GHT], 'Base EJ GHT'!D285)</f>
        <v>12125.5</v>
      </c>
      <c r="F285" s="23" t="str">
        <f>_xlfn.XLOOKUP(B285, bdd_V102[Raison sociale juridique], bdd_V102[Validation prérequis SUN-ES])</f>
        <v>Oui</v>
      </c>
    </row>
    <row r="286" spans="1:6">
      <c r="A286">
        <v>370004327</v>
      </c>
      <c r="B286" t="str">
        <v>CH POLE SANTE SUD 37 ST MAURE TOURAINE</v>
      </c>
      <c r="C286" t="str">
        <v>CVL-03</v>
      </c>
      <c r="D286" t="str">
        <v>Touraine Val de Loire</v>
      </c>
      <c r="E286" s="86">
        <f>SUMIFS(bdd_V102[Activité combinée], bdd_V102[Raison sociale juridique], 'Base EJ GHT'!B286, bdd_V102[Intitulé du GHT], 'Base EJ GHT'!D286)</f>
        <v>4794</v>
      </c>
      <c r="F286" s="23" t="str">
        <f>_xlfn.XLOOKUP(B286, bdd_V102[Raison sociale juridique], bdd_V102[Validation prérequis SUN-ES])</f>
        <v>Non</v>
      </c>
    </row>
    <row r="287" spans="1:6">
      <c r="A287">
        <v>380780023</v>
      </c>
      <c r="B287" t="str">
        <v>CH RHUMATOLOGIQUE D'URIAGE</v>
      </c>
      <c r="C287" t="str">
        <v>ARA-05</v>
      </c>
      <c r="D287" t="str">
        <v>Alpes Dauphiné</v>
      </c>
      <c r="E287" s="86">
        <f>SUMIFS(bdd_V102[Activité combinée], bdd_V102[Raison sociale juridique], 'Base EJ GHT'!B287, bdd_V102[Intitulé du GHT], 'Base EJ GHT'!D287)</f>
        <v>17779</v>
      </c>
      <c r="F287" s="23" t="str">
        <f>_xlfn.XLOOKUP(B287, bdd_V102[Raison sociale juridique], bdd_V102[Validation prérequis SUN-ES])</f>
        <v>Oui</v>
      </c>
    </row>
    <row r="288" spans="1:6">
      <c r="A288">
        <v>380780031</v>
      </c>
      <c r="B288" t="str">
        <v>CH FABRICE MARCHIOL LA MURE</v>
      </c>
      <c r="C288" t="str">
        <v>ARA-05</v>
      </c>
      <c r="D288" t="str">
        <v>Alpes Dauphiné</v>
      </c>
      <c r="E288" s="86">
        <f>SUMIFS(bdd_V102[Activité combinée], bdd_V102[Raison sociale juridique], 'Base EJ GHT'!B288, bdd_V102[Intitulé du GHT], 'Base EJ GHT'!D288)</f>
        <v>17942</v>
      </c>
      <c r="F288" s="23" t="str">
        <f>_xlfn.XLOOKUP(B288, bdd_V102[Raison sociale juridique], bdd_V102[Validation prérequis SUN-ES])</f>
        <v>Oui</v>
      </c>
    </row>
    <row r="289" spans="1:6">
      <c r="A289">
        <v>380780049</v>
      </c>
      <c r="B289" t="str">
        <v>CH PIERRE OUDOT</v>
      </c>
      <c r="C289" t="str">
        <v>ARA-11</v>
      </c>
      <c r="D289" t="str">
        <v>Nord Dauphiné</v>
      </c>
      <c r="E289" s="86">
        <f>SUMIFS(bdd_V102[Activité combinée], bdd_V102[Raison sociale juridique], 'Base EJ GHT'!B289, bdd_V102[Intitulé du GHT], 'Base EJ GHT'!D289)</f>
        <v>151687.75</v>
      </c>
      <c r="F289" s="23" t="str">
        <f>_xlfn.XLOOKUP(B289, bdd_V102[Raison sociale juridique], bdd_V102[Validation prérequis SUN-ES])</f>
        <v>Oui</v>
      </c>
    </row>
    <row r="290" spans="1:6">
      <c r="A290">
        <v>380780056</v>
      </c>
      <c r="B290" t="str">
        <v>CH YVES TOURAINE</v>
      </c>
      <c r="C290" t="str">
        <v>ARA-11</v>
      </c>
      <c r="D290" t="str">
        <v>Nord Dauphiné</v>
      </c>
      <c r="E290" s="86">
        <f>SUMIFS(bdd_V102[Activité combinée], bdd_V102[Raison sociale juridique], 'Base EJ GHT'!B290, bdd_V102[Intitulé du GHT], 'Base EJ GHT'!D290)</f>
        <v>31115.5</v>
      </c>
      <c r="F290" s="23" t="str">
        <f>_xlfn.XLOOKUP(B290, bdd_V102[Raison sociale juridique], bdd_V102[Validation prérequis SUN-ES])</f>
        <v>Oui</v>
      </c>
    </row>
    <row r="291" spans="1:6">
      <c r="A291">
        <v>380780072</v>
      </c>
      <c r="B291" t="str">
        <v>CH DE RIVES</v>
      </c>
      <c r="C291" t="str">
        <v>ARA-05</v>
      </c>
      <c r="D291" t="str">
        <v>Alpes Dauphiné</v>
      </c>
      <c r="E291" s="86">
        <f>SUMIFS(bdd_V102[Activité combinée], bdd_V102[Raison sociale juridique], 'Base EJ GHT'!B291, bdd_V102[Intitulé du GHT], 'Base EJ GHT'!D291)</f>
        <v>9245.5</v>
      </c>
      <c r="F291" s="23" t="str">
        <f>_xlfn.XLOOKUP(B291, bdd_V102[Raison sociale juridique], bdd_V102[Validation prérequis SUN-ES])</f>
        <v>Oui</v>
      </c>
    </row>
    <row r="292" spans="1:6">
      <c r="A292">
        <v>380780080</v>
      </c>
      <c r="B292" t="str">
        <v>CHU GRENOBLE ALPES</v>
      </c>
      <c r="C292" t="str">
        <v>ARA-05</v>
      </c>
      <c r="D292" t="str">
        <v>Alpes Dauphiné</v>
      </c>
      <c r="E292" s="86">
        <f>SUMIFS(bdd_V102[Activité combinée], bdd_V102[Raison sociale juridique], 'Base EJ GHT'!B292, bdd_V102[Intitulé du GHT], 'Base EJ GHT'!D292)</f>
        <v>646465</v>
      </c>
      <c r="F292" s="23" t="str">
        <f>_xlfn.XLOOKUP(B292, bdd_V102[Raison sociale juridique], bdd_V102[Validation prérequis SUN-ES])</f>
        <v>Oui</v>
      </c>
    </row>
    <row r="293" spans="1:6">
      <c r="A293">
        <v>380780098</v>
      </c>
      <c r="B293" t="str">
        <v>CH DE TULLINS</v>
      </c>
      <c r="C293" t="str">
        <v>ARA-05</v>
      </c>
      <c r="D293" t="str">
        <v>Alpes Dauphiné</v>
      </c>
      <c r="E293" s="86">
        <f>SUMIFS(bdd_V102[Activité combinée], bdd_V102[Raison sociale juridique], 'Base EJ GHT'!B293, bdd_V102[Intitulé du GHT], 'Base EJ GHT'!D293)</f>
        <v>21571</v>
      </c>
      <c r="F293" s="23" t="str">
        <f>_xlfn.XLOOKUP(B293, bdd_V102[Raison sociale juridique], bdd_V102[Validation prérequis SUN-ES])</f>
        <v>Oui</v>
      </c>
    </row>
    <row r="294" spans="1:6">
      <c r="A294">
        <v>380780171</v>
      </c>
      <c r="B294" t="str">
        <v>CH INTERCOMMUNAL VERCORS ISERE</v>
      </c>
      <c r="C294" t="str">
        <v>ARA-14</v>
      </c>
      <c r="D294" t="str">
        <v>Drome Ardèche Vercors</v>
      </c>
      <c r="E294" s="86">
        <f>SUMIFS(bdd_V102[Activité combinée], bdd_V102[Raison sociale juridique], 'Base EJ GHT'!B294, bdd_V102[Intitulé du GHT], 'Base EJ GHT'!D294)</f>
        <v>16826.5</v>
      </c>
      <c r="F294" s="23" t="str">
        <f>_xlfn.XLOOKUP(B294, bdd_V102[Raison sociale juridique], bdd_V102[Validation prérequis SUN-ES])</f>
        <v>Oui</v>
      </c>
    </row>
    <row r="295" spans="1:6">
      <c r="A295">
        <v>380780213</v>
      </c>
      <c r="B295" t="str">
        <v>CH DE SAINT LAURENT DU PONT</v>
      </c>
      <c r="C295" t="str">
        <v>ARA-05</v>
      </c>
      <c r="D295" t="str">
        <v>Alpes Dauphiné</v>
      </c>
      <c r="E295" s="86">
        <f>SUMIFS(bdd_V102[Activité combinée], bdd_V102[Raison sociale juridique], 'Base EJ GHT'!B295, bdd_V102[Intitulé du GHT], 'Base EJ GHT'!D295)</f>
        <v>14800</v>
      </c>
      <c r="F295" s="23" t="str">
        <f>_xlfn.XLOOKUP(B295, bdd_V102[Raison sociale juridique], bdd_V102[Validation prérequis SUN-ES])</f>
        <v>Oui</v>
      </c>
    </row>
    <row r="296" spans="1:6">
      <c r="A296">
        <v>380780239</v>
      </c>
      <c r="B296" t="str">
        <v>CH DE SAINT GEOIRE EN VALDAINE</v>
      </c>
      <c r="C296" t="str">
        <v>ARA-05</v>
      </c>
      <c r="D296" t="str">
        <v>Alpes Dauphiné</v>
      </c>
      <c r="E296" s="86">
        <f>SUMIFS(bdd_V102[Activité combinée], bdd_V102[Raison sociale juridique], 'Base EJ GHT'!B296, bdd_V102[Intitulé du GHT], 'Base EJ GHT'!D296)</f>
        <v>2949</v>
      </c>
      <c r="F296" s="23" t="str">
        <f>_xlfn.XLOOKUP(B296, bdd_V102[Raison sociale juridique], bdd_V102[Validation prérequis SUN-ES])</f>
        <v>Oui</v>
      </c>
    </row>
    <row r="297" spans="1:6">
      <c r="A297">
        <v>380780247</v>
      </c>
      <c r="B297" t="str">
        <v>CH ALPES ISERE</v>
      </c>
      <c r="C297" t="str">
        <v>ARA-05</v>
      </c>
      <c r="D297" t="str">
        <v>Alpes Dauphiné</v>
      </c>
      <c r="E297" s="86">
        <f>SUMIFS(bdd_V102[Activité combinée], bdd_V102[Raison sociale juridique], 'Base EJ GHT'!B297, bdd_V102[Intitulé du GHT], 'Base EJ GHT'!D297)</f>
        <v>71859.5</v>
      </c>
      <c r="F297" s="23" t="str">
        <f>_xlfn.XLOOKUP(B297, bdd_V102[Raison sociale juridique], bdd_V102[Validation prérequis SUN-ES])</f>
        <v>Oui</v>
      </c>
    </row>
    <row r="298" spans="1:6">
      <c r="A298">
        <v>380781351</v>
      </c>
      <c r="B298" t="str">
        <v>CH LUZY DUFEILLANT</v>
      </c>
      <c r="C298" t="str">
        <v>ARA-10</v>
      </c>
      <c r="D298" t="str">
        <v>Val Rhône Centre</v>
      </c>
      <c r="E298" s="86">
        <f>SUMIFS(bdd_V102[Activité combinée], bdd_V102[Raison sociale juridique], 'Base EJ GHT'!B298, bdd_V102[Intitulé du GHT], 'Base EJ GHT'!D298)</f>
        <v>3513.5</v>
      </c>
      <c r="F298" s="23" t="str">
        <f>_xlfn.XLOOKUP(B298, bdd_V102[Raison sociale juridique], bdd_V102[Validation prérequis SUN-ES])</f>
        <v>Oui</v>
      </c>
    </row>
    <row r="299" spans="1:6">
      <c r="A299">
        <v>380781435</v>
      </c>
      <c r="B299" t="str">
        <v>CH LUCIEN HUSSEL DE VIENNE</v>
      </c>
      <c r="C299" t="str">
        <v>ARA-10</v>
      </c>
      <c r="D299" t="str">
        <v>Val Rhône Centre</v>
      </c>
      <c r="E299" s="86">
        <f>SUMIFS(bdd_V102[Activité combinée], bdd_V102[Raison sociale juridique], 'Base EJ GHT'!B299, bdd_V102[Intitulé du GHT], 'Base EJ GHT'!D299)</f>
        <v>127187</v>
      </c>
      <c r="F299" s="23" t="str">
        <f>_xlfn.XLOOKUP(B299, bdd_V102[Raison sociale juridique], bdd_V102[Validation prérequis SUN-ES])</f>
        <v>Oui</v>
      </c>
    </row>
    <row r="300" spans="1:6">
      <c r="A300">
        <v>380782698</v>
      </c>
      <c r="B300" t="str">
        <v>CH DE LA TOUR DU PIN</v>
      </c>
      <c r="C300" t="str">
        <v>ARA-11</v>
      </c>
      <c r="D300" t="str">
        <v>Nord Dauphiné</v>
      </c>
      <c r="E300" s="86">
        <f>SUMIFS(bdd_V102[Activité combinée], bdd_V102[Raison sociale juridique], 'Base EJ GHT'!B300, bdd_V102[Intitulé du GHT], 'Base EJ GHT'!D300)</f>
        <v>12137.5</v>
      </c>
      <c r="F300" s="23" t="str">
        <f>_xlfn.XLOOKUP(B300, bdd_V102[Raison sociale juridique], bdd_V102[Validation prérequis SUN-ES])</f>
        <v>Non</v>
      </c>
    </row>
    <row r="301" spans="1:6">
      <c r="A301">
        <v>380782771</v>
      </c>
      <c r="B301" t="str">
        <v>CH DE MORESTEL</v>
      </c>
      <c r="C301" t="str">
        <v>ARA-11</v>
      </c>
      <c r="D301" t="str">
        <v>Nord Dauphiné</v>
      </c>
      <c r="E301" s="86">
        <f>SUMIFS(bdd_V102[Activité combinée], bdd_V102[Raison sociale juridique], 'Base EJ GHT'!B301, bdd_V102[Intitulé du GHT], 'Base EJ GHT'!D301)</f>
        <v>2909.5</v>
      </c>
      <c r="F301" s="23" t="str">
        <f>_xlfn.XLOOKUP(B301, bdd_V102[Raison sociale juridique], bdd_V102[Validation prérequis SUN-ES])</f>
        <v>Non</v>
      </c>
    </row>
    <row r="302" spans="1:6">
      <c r="A302">
        <v>390780146</v>
      </c>
      <c r="B302" t="str">
        <v>CENTRE HOSPITALIER JURA SUD</v>
      </c>
      <c r="C302" t="str">
        <v>BFC-08</v>
      </c>
      <c r="D302" t="str">
        <v xml:space="preserve">Jura </v>
      </c>
      <c r="E302" s="86">
        <f>SUMIFS(bdd_V102[Activité combinée], bdd_V102[Raison sociale juridique], 'Base EJ GHT'!B302, bdd_V102[Intitulé du GHT], 'Base EJ GHT'!D302)</f>
        <v>146100</v>
      </c>
      <c r="F302" s="23" t="str">
        <f>_xlfn.XLOOKUP(B302, bdd_V102[Raison sociale juridique], bdd_V102[Validation prérequis SUN-ES])</f>
        <v>Oui</v>
      </c>
    </row>
    <row r="303" spans="1:6">
      <c r="A303">
        <v>390780153</v>
      </c>
      <c r="B303" t="str">
        <v>CH LEON BERARD MOREZ</v>
      </c>
      <c r="C303" t="str">
        <v>BFC-08</v>
      </c>
      <c r="D303" t="str">
        <v xml:space="preserve">Jura </v>
      </c>
      <c r="E303" s="86">
        <f>SUMIFS(bdd_V102[Activité combinée], bdd_V102[Raison sociale juridique], 'Base EJ GHT'!B303, bdd_V102[Intitulé du GHT], 'Base EJ GHT'!D303)</f>
        <v>2900</v>
      </c>
      <c r="F303" s="23" t="str">
        <f>_xlfn.XLOOKUP(B303, bdd_V102[Raison sociale juridique], bdd_V102[Validation prérequis SUN-ES])</f>
        <v>Oui</v>
      </c>
    </row>
    <row r="304" spans="1:6">
      <c r="A304">
        <v>390780161</v>
      </c>
      <c r="B304" t="str">
        <v>CH LOUIS JAILLON SAINT CLAUDE</v>
      </c>
      <c r="C304" t="str">
        <v>BFC-08</v>
      </c>
      <c r="D304" t="str">
        <v xml:space="preserve">Jura </v>
      </c>
      <c r="E304" s="86">
        <f>SUMIFS(bdd_V102[Activité combinée], bdd_V102[Raison sociale juridique], 'Base EJ GHT'!B304, bdd_V102[Intitulé du GHT], 'Base EJ GHT'!D304)</f>
        <v>24971</v>
      </c>
      <c r="F304" s="23" t="str">
        <f>_xlfn.XLOOKUP(B304, bdd_V102[Raison sociale juridique], bdd_V102[Validation prérequis SUN-ES])</f>
        <v>Oui</v>
      </c>
    </row>
    <row r="305" spans="1:6">
      <c r="A305">
        <v>390780179</v>
      </c>
      <c r="B305" t="str">
        <v>CH INTERCOMMUNAL DU PAYS DU REVERMONT</v>
      </c>
      <c r="C305" t="str">
        <v>BFC-08</v>
      </c>
      <c r="D305" t="str">
        <v xml:space="preserve">Jura </v>
      </c>
      <c r="E305" s="86">
        <f>SUMIFS(bdd_V102[Activité combinée], bdd_V102[Raison sociale juridique], 'Base EJ GHT'!B305, bdd_V102[Intitulé du GHT], 'Base EJ GHT'!D305)</f>
        <v>18195</v>
      </c>
      <c r="F305" s="23" t="str">
        <f>_xlfn.XLOOKUP(B305, bdd_V102[Raison sociale juridique], bdd_V102[Validation prérequis SUN-ES])</f>
        <v>Non</v>
      </c>
    </row>
    <row r="306" spans="1:6">
      <c r="A306">
        <v>390780476</v>
      </c>
      <c r="B306" t="str">
        <v>CHS SAINT YLIE JURA</v>
      </c>
      <c r="C306" t="str">
        <v>BFC-07</v>
      </c>
      <c r="D306" t="str">
        <v>Centre Franche-Comté</v>
      </c>
      <c r="E306" s="86">
        <f>SUMIFS(bdd_V102[Activité combinée], bdd_V102[Raison sociale juridique], 'Base EJ GHT'!B306, bdd_V102[Intitulé du GHT], 'Base EJ GHT'!D306)</f>
        <v>55647</v>
      </c>
      <c r="F306" s="23" t="str">
        <f>_xlfn.XLOOKUP(B306, bdd_V102[Raison sociale juridique], bdd_V102[Validation prérequis SUN-ES])</f>
        <v>Oui</v>
      </c>
    </row>
    <row r="307" spans="1:6">
      <c r="A307">
        <v>390780609</v>
      </c>
      <c r="B307" t="str">
        <v>CENTRE HOSPITALIER L PASTEUR DOLE</v>
      </c>
      <c r="C307" t="str">
        <v>BFC-07</v>
      </c>
      <c r="D307" t="str">
        <v>Centre Franche-Comté</v>
      </c>
      <c r="E307" s="86">
        <f>SUMIFS(bdd_V102[Activité combinée], bdd_V102[Raison sociale juridique], 'Base EJ GHT'!B307, bdd_V102[Intitulé du GHT], 'Base EJ GHT'!D307)</f>
        <v>87983</v>
      </c>
      <c r="F307" s="23" t="str">
        <f>_xlfn.XLOOKUP(B307, bdd_V102[Raison sociale juridique], bdd_V102[Validation prérequis SUN-ES])</f>
        <v>Oui</v>
      </c>
    </row>
    <row r="308" spans="1:6">
      <c r="A308">
        <v>400011177</v>
      </c>
      <c r="B308" t="str">
        <v>CHI MONT DE MARSAN ET PAYS DES SOURCES</v>
      </c>
      <c r="C308" t="str">
        <v>NA-07</v>
      </c>
      <c r="D308" t="str">
        <v xml:space="preserve">Landes </v>
      </c>
      <c r="E308" s="86">
        <f>SUMIFS(bdd_V102[Activité combinée], bdd_V102[Raison sociale juridique], 'Base EJ GHT'!B308, bdd_V102[Intitulé du GHT], 'Base EJ GHT'!D308)</f>
        <v>207705.5</v>
      </c>
      <c r="F308" s="23" t="str">
        <f>_xlfn.XLOOKUP(B308, bdd_V102[Raison sociale juridique], bdd_V102[Validation prérequis SUN-ES])</f>
        <v>Oui</v>
      </c>
    </row>
    <row r="309" spans="1:6">
      <c r="A309">
        <v>400780193</v>
      </c>
      <c r="B309" t="str">
        <v>CENTRE HOSPITALIER DE DAX</v>
      </c>
      <c r="C309" t="str">
        <v>NA-07</v>
      </c>
      <c r="D309" t="str">
        <v xml:space="preserve">Landes </v>
      </c>
      <c r="E309" s="86">
        <f>SUMIFS(bdd_V102[Activité combinée], bdd_V102[Raison sociale juridique], 'Base EJ GHT'!B309, bdd_V102[Intitulé du GHT], 'Base EJ GHT'!D309)</f>
        <v>181137.25</v>
      </c>
      <c r="F309" s="23" t="str">
        <f>_xlfn.XLOOKUP(B309, bdd_V102[Raison sociale juridique], bdd_V102[Validation prérequis SUN-ES])</f>
        <v>Oui</v>
      </c>
    </row>
    <row r="310" spans="1:6">
      <c r="A310">
        <v>400780268</v>
      </c>
      <c r="B310" t="str">
        <v>CENTRE HOSPITALIER DE SAINT SEVER</v>
      </c>
      <c r="C310" t="str">
        <v>NA-07</v>
      </c>
      <c r="D310" t="str">
        <v xml:space="preserve">Landes </v>
      </c>
      <c r="E310" s="86">
        <f>SUMIFS(bdd_V102[Activité combinée], bdd_V102[Raison sociale juridique], 'Base EJ GHT'!B310, bdd_V102[Intitulé du GHT], 'Base EJ GHT'!D310)</f>
        <v>17098.5</v>
      </c>
      <c r="F310" s="23" t="str">
        <f>_xlfn.XLOOKUP(B310, bdd_V102[Raison sociale juridique], bdd_V102[Validation prérequis SUN-ES])</f>
        <v>Oui</v>
      </c>
    </row>
    <row r="311" spans="1:6">
      <c r="A311">
        <v>410000087</v>
      </c>
      <c r="B311" t="str">
        <v>CH BLOIS  SIMONE VEIL</v>
      </c>
      <c r="C311" t="str">
        <v>CVL-04</v>
      </c>
      <c r="D311" t="str">
        <v>Loir-et-Cher</v>
      </c>
      <c r="E311" s="86">
        <f>SUMIFS(bdd_V102[Activité combinée], bdd_V102[Raison sociale juridique], 'Base EJ GHT'!B311, bdd_V102[Intitulé du GHT], 'Base EJ GHT'!D311)</f>
        <v>189649.25</v>
      </c>
      <c r="F311" s="23" t="str">
        <f>_xlfn.XLOOKUP(B311, bdd_V102[Raison sociale juridique], bdd_V102[Validation prérequis SUN-ES])</f>
        <v>Oui</v>
      </c>
    </row>
    <row r="312" spans="1:6">
      <c r="A312">
        <v>410000095</v>
      </c>
      <c r="B312" t="str">
        <v>CH VENDOME MONTOIRE</v>
      </c>
      <c r="C312" t="str">
        <v>CVL-04</v>
      </c>
      <c r="D312" t="str">
        <v>Loir-et-Cher</v>
      </c>
      <c r="E312" s="86">
        <f>SUMIFS(bdd_V102[Activité combinée], bdd_V102[Raison sociale juridique], 'Base EJ GHT'!B312, bdd_V102[Intitulé du GHT], 'Base EJ GHT'!D312)</f>
        <v>54229</v>
      </c>
      <c r="F312" s="23" t="str">
        <f>_xlfn.XLOOKUP(B312, bdd_V102[Raison sociale juridique], bdd_V102[Validation prérequis SUN-ES])</f>
        <v>Oui</v>
      </c>
    </row>
    <row r="313" spans="1:6">
      <c r="A313">
        <v>410000103</v>
      </c>
      <c r="B313" t="str">
        <v>CH ROMORANTIN LANTHENAY</v>
      </c>
      <c r="C313" t="str">
        <v>CVL-04</v>
      </c>
      <c r="D313" t="str">
        <v>Loir-et-Cher</v>
      </c>
      <c r="E313" s="86">
        <f>SUMIFS(bdd_V102[Activité combinée], bdd_V102[Raison sociale juridique], 'Base EJ GHT'!B313, bdd_V102[Intitulé du GHT], 'Base EJ GHT'!D313)</f>
        <v>76498.75</v>
      </c>
      <c r="F313" s="23" t="str">
        <f>_xlfn.XLOOKUP(B313, bdd_V102[Raison sociale juridique], bdd_V102[Validation prérequis SUN-ES])</f>
        <v>Oui</v>
      </c>
    </row>
    <row r="314" spans="1:6">
      <c r="A314">
        <v>410000111</v>
      </c>
      <c r="B314" t="str">
        <v>CH DE ST AIGNAN</v>
      </c>
      <c r="C314" t="str">
        <v>CVL-04</v>
      </c>
      <c r="D314" t="str">
        <v>Loir-et-Cher</v>
      </c>
      <c r="E314" s="86">
        <f>SUMIFS(bdd_V102[Activité combinée], bdd_V102[Raison sociale juridique], 'Base EJ GHT'!B314, bdd_V102[Intitulé du GHT], 'Base EJ GHT'!D314)</f>
        <v>11448.5</v>
      </c>
      <c r="F314" s="23" t="str">
        <f>_xlfn.XLOOKUP(B314, bdd_V102[Raison sociale juridique], bdd_V102[Validation prérequis SUN-ES])</f>
        <v>Oui</v>
      </c>
    </row>
    <row r="315" spans="1:6">
      <c r="A315">
        <v>410000145</v>
      </c>
      <c r="B315" t="str">
        <v>CH DE MONTRICHARD</v>
      </c>
      <c r="C315" t="str">
        <v>CVL-04</v>
      </c>
      <c r="D315" t="str">
        <v>Loir-et-Cher</v>
      </c>
      <c r="E315" s="86">
        <f>SUMIFS(bdd_V102[Activité combinée], bdd_V102[Raison sociale juridique], 'Base EJ GHT'!B315, bdd_V102[Intitulé du GHT], 'Base EJ GHT'!D315)</f>
        <v>2217.5</v>
      </c>
      <c r="F315" s="23" t="str">
        <f>_xlfn.XLOOKUP(B315, bdd_V102[Raison sociale juridique], bdd_V102[Validation prérequis SUN-ES])</f>
        <v>Oui</v>
      </c>
    </row>
    <row r="316" spans="1:6">
      <c r="A316">
        <v>420002495</v>
      </c>
      <c r="B316" t="str">
        <v>CH DU GIER</v>
      </c>
      <c r="C316" t="str">
        <v>ARA-09</v>
      </c>
      <c r="D316" t="str">
        <v>Loire</v>
      </c>
      <c r="E316" s="86">
        <f>SUMIFS(bdd_V102[Activité combinée], bdd_V102[Raison sociale juridique], 'Base EJ GHT'!B316, bdd_V102[Intitulé du GHT], 'Base EJ GHT'!D316)</f>
        <v>72090</v>
      </c>
      <c r="F316" s="23" t="str">
        <f>_xlfn.XLOOKUP(B316, bdd_V102[Raison sociale juridique], bdd_V102[Validation prérequis SUN-ES])</f>
        <v>Oui</v>
      </c>
    </row>
    <row r="317" spans="1:6">
      <c r="A317">
        <v>420013831</v>
      </c>
      <c r="B317" t="str">
        <v>CH DU FOREZ</v>
      </c>
      <c r="C317" t="str">
        <v>ARA-09</v>
      </c>
      <c r="D317" t="str">
        <v>Loire</v>
      </c>
      <c r="E317" s="86">
        <f>SUMIFS(bdd_V102[Activité combinée], bdd_V102[Raison sociale juridique], 'Base EJ GHT'!B317, bdd_V102[Intitulé du GHT], 'Base EJ GHT'!D317)</f>
        <v>88177.5</v>
      </c>
      <c r="F317" s="23" t="str">
        <f>_xlfn.XLOOKUP(B317, bdd_V102[Raison sociale juridique], bdd_V102[Validation prérequis SUN-ES])</f>
        <v>Oui</v>
      </c>
    </row>
    <row r="318" spans="1:6">
      <c r="A318">
        <v>420016933</v>
      </c>
      <c r="B318" t="str">
        <v>CH DU PILAT RHODANIEN</v>
      </c>
      <c r="C318" t="str">
        <v>ARA-10</v>
      </c>
      <c r="D318" t="str">
        <v>Val Rhône Centre</v>
      </c>
      <c r="E318" s="86">
        <f>SUMIFS(bdd_V102[Activité combinée], bdd_V102[Raison sociale juridique], 'Base EJ GHT'!B318, bdd_V102[Intitulé du GHT], 'Base EJ GHT'!D318)</f>
        <v>6830.5</v>
      </c>
      <c r="F318" s="23" t="str">
        <f>_xlfn.XLOOKUP(B318, bdd_V102[Raison sociale juridique], bdd_V102[Validation prérequis SUN-ES])</f>
        <v>Oui</v>
      </c>
    </row>
    <row r="319" spans="1:6">
      <c r="A319">
        <v>420780033</v>
      </c>
      <c r="B319" t="str">
        <v>CH DE ROANNE</v>
      </c>
      <c r="C319" t="str">
        <v>ARA-09</v>
      </c>
      <c r="D319" t="str">
        <v>Loire</v>
      </c>
      <c r="E319" s="86">
        <f>SUMIFS(bdd_V102[Activité combinée], bdd_V102[Raison sociale juridique], 'Base EJ GHT'!B319, bdd_V102[Intitulé du GHT], 'Base EJ GHT'!D319)</f>
        <v>185102.75</v>
      </c>
      <c r="F319" s="23" t="str">
        <f>_xlfn.XLOOKUP(B319, bdd_V102[Raison sociale juridique], bdd_V102[Validation prérequis SUN-ES])</f>
        <v>Oui</v>
      </c>
    </row>
    <row r="320" spans="1:6">
      <c r="A320">
        <v>420780041</v>
      </c>
      <c r="B320" t="str">
        <v>CH DE SAINT JUST LA PENDUE</v>
      </c>
      <c r="C320" t="str">
        <v>ARA-09</v>
      </c>
      <c r="D320" t="str">
        <v>Loire</v>
      </c>
      <c r="E320" s="86">
        <f>SUMIFS(bdd_V102[Activité combinée], bdd_V102[Raison sociale juridique], 'Base EJ GHT'!B320, bdd_V102[Intitulé du GHT], 'Base EJ GHT'!D320)</f>
        <v>1959</v>
      </c>
      <c r="F320" s="23" t="str">
        <f>_xlfn.XLOOKUP(B320, bdd_V102[Raison sociale juridique], bdd_V102[Validation prérequis SUN-ES])</f>
        <v>Oui</v>
      </c>
    </row>
    <row r="321" spans="1:6">
      <c r="A321">
        <v>420780058</v>
      </c>
      <c r="B321" t="str">
        <v>CH DE CHARLIEU</v>
      </c>
      <c r="C321" t="str">
        <v>ARA-09</v>
      </c>
      <c r="D321" t="str">
        <v>Loire</v>
      </c>
      <c r="E321" s="86">
        <f>SUMIFS(bdd_V102[Activité combinée], bdd_V102[Raison sociale juridique], 'Base EJ GHT'!B321, bdd_V102[Intitulé du GHT], 'Base EJ GHT'!D321)</f>
        <v>5449.5</v>
      </c>
      <c r="F321" s="23" t="str">
        <f>_xlfn.XLOOKUP(B321, bdd_V102[Raison sociale juridique], bdd_V102[Validation prérequis SUN-ES])</f>
        <v>Non</v>
      </c>
    </row>
    <row r="322" spans="1:6">
      <c r="A322">
        <v>420780652</v>
      </c>
      <c r="B322" t="str">
        <v>CH LE CORBUSIER</v>
      </c>
      <c r="C322" t="str">
        <v>ARA-09</v>
      </c>
      <c r="D322" t="str">
        <v>Loire</v>
      </c>
      <c r="E322" s="86">
        <f>SUMIFS(bdd_V102[Activité combinée], bdd_V102[Raison sociale juridique], 'Base EJ GHT'!B322, bdd_V102[Intitulé du GHT], 'Base EJ GHT'!D322)</f>
        <v>104579</v>
      </c>
      <c r="F322" s="23" t="str">
        <f>_xlfn.XLOOKUP(B322, bdd_V102[Raison sociale juridique], bdd_V102[Validation prérequis SUN-ES])</f>
        <v>Oui</v>
      </c>
    </row>
    <row r="323" spans="1:6">
      <c r="A323">
        <v>420780660</v>
      </c>
      <c r="B323" t="str">
        <v>CH GEORGES CLAUDINON</v>
      </c>
      <c r="C323" t="str">
        <v>ARA-09</v>
      </c>
      <c r="D323" t="str">
        <v>Loire</v>
      </c>
      <c r="E323" s="86">
        <f>SUMIFS(bdd_V102[Activité combinée], bdd_V102[Raison sociale juridique], 'Base EJ GHT'!B323, bdd_V102[Intitulé du GHT], 'Base EJ GHT'!D323)</f>
        <v>12537.5</v>
      </c>
      <c r="F323" s="23" t="str">
        <f>_xlfn.XLOOKUP(B323, bdd_V102[Raison sociale juridique], bdd_V102[Validation prérequis SUN-ES])</f>
        <v>Oui</v>
      </c>
    </row>
    <row r="324" spans="1:6">
      <c r="A324">
        <v>420780694</v>
      </c>
      <c r="B324" t="str">
        <v>CH DE SAINT BONNET LE CHATEAU</v>
      </c>
      <c r="C324" t="str">
        <v>ARA-09</v>
      </c>
      <c r="D324" t="str">
        <v>Loire</v>
      </c>
      <c r="E324" s="86">
        <f>SUMIFS(bdd_V102[Activité combinée], bdd_V102[Raison sociale juridique], 'Base EJ GHT'!B324, bdd_V102[Intitulé du GHT], 'Base EJ GHT'!D324)</f>
        <v>7298.5</v>
      </c>
      <c r="F324" s="23" t="str">
        <f>_xlfn.XLOOKUP(B324, bdd_V102[Raison sociale juridique], bdd_V102[Validation prérequis SUN-ES])</f>
        <v>Non</v>
      </c>
    </row>
    <row r="325" spans="1:6">
      <c r="A325">
        <v>420780710</v>
      </c>
      <c r="B325" t="str">
        <v>CH MAURICE ANDRE</v>
      </c>
      <c r="C325" t="str">
        <v>ARA-09</v>
      </c>
      <c r="D325" t="str">
        <v>Loire</v>
      </c>
      <c r="E325" s="86">
        <f>SUMIFS(bdd_V102[Activité combinée], bdd_V102[Raison sociale juridique], 'Base EJ GHT'!B325, bdd_V102[Intitulé du GHT], 'Base EJ GHT'!D325)</f>
        <v>8826.5</v>
      </c>
      <c r="F325" s="23" t="str">
        <f>_xlfn.XLOOKUP(B325, bdd_V102[Raison sociale juridique], bdd_V102[Validation prérequis SUN-ES])</f>
        <v>Non</v>
      </c>
    </row>
    <row r="326" spans="1:6">
      <c r="A326">
        <v>420781791</v>
      </c>
      <c r="B326" t="str">
        <v>CH DE BOEN SUR LIGNON</v>
      </c>
      <c r="C326" t="str">
        <v>ARA-09</v>
      </c>
      <c r="D326" t="str">
        <v>Loire</v>
      </c>
      <c r="E326" s="86">
        <f>SUMIFS(bdd_V102[Activité combinée], bdd_V102[Raison sociale juridique], 'Base EJ GHT'!B326, bdd_V102[Intitulé du GHT], 'Base EJ GHT'!D326)</f>
        <v>2687.5</v>
      </c>
      <c r="F326" s="23" t="str">
        <f>_xlfn.XLOOKUP(B326, bdd_V102[Raison sociale juridique], bdd_V102[Validation prérequis SUN-ES])</f>
        <v>Oui</v>
      </c>
    </row>
    <row r="327" spans="1:6">
      <c r="A327">
        <v>420784878</v>
      </c>
      <c r="B327" t="str">
        <v>CHU DE SAINT-ETIENNE</v>
      </c>
      <c r="C327" t="str">
        <v>ARA-09</v>
      </c>
      <c r="D327" t="str">
        <v>Loire</v>
      </c>
      <c r="E327" s="86">
        <f>SUMIFS(bdd_V102[Activité combinée], bdd_V102[Raison sociale juridique], 'Base EJ GHT'!B327, bdd_V102[Intitulé du GHT], 'Base EJ GHT'!D327)</f>
        <v>514470.75</v>
      </c>
      <c r="F327" s="23" t="str">
        <f>_xlfn.XLOOKUP(B327, bdd_V102[Raison sociale juridique], bdd_V102[Validation prérequis SUN-ES])</f>
        <v>Oui</v>
      </c>
    </row>
    <row r="328" spans="1:6">
      <c r="A328">
        <v>430000018</v>
      </c>
      <c r="B328" t="str">
        <v>CH DU PUY</v>
      </c>
      <c r="C328" t="str">
        <v>ARA-06</v>
      </c>
      <c r="D328" t="str">
        <v>Haute-Loire</v>
      </c>
      <c r="E328" s="86">
        <f>SUMIFS(bdd_V102[Activité combinée], bdd_V102[Raison sociale juridique], 'Base EJ GHT'!B328, bdd_V102[Intitulé du GHT], 'Base EJ GHT'!D328)</f>
        <v>164464.5</v>
      </c>
      <c r="F328" s="23" t="str">
        <f>_xlfn.XLOOKUP(B328, bdd_V102[Raison sociale juridique], bdd_V102[Validation prérequis SUN-ES])</f>
        <v>Oui</v>
      </c>
    </row>
    <row r="329" spans="1:6">
      <c r="A329">
        <v>430000034</v>
      </c>
      <c r="B329" t="str">
        <v>CH DE BRIOUDE</v>
      </c>
      <c r="C329" t="str">
        <v>ARA-06</v>
      </c>
      <c r="D329" t="str">
        <v>Haute-Loire</v>
      </c>
      <c r="E329" s="86">
        <f>SUMIFS(bdd_V102[Activité combinée], bdd_V102[Raison sociale juridique], 'Base EJ GHT'!B329, bdd_V102[Intitulé du GHT], 'Base EJ GHT'!D329)</f>
        <v>35650</v>
      </c>
      <c r="F329" s="23" t="str">
        <f>_xlfn.XLOOKUP(B329, bdd_V102[Raison sociale juridique], bdd_V102[Validation prérequis SUN-ES])</f>
        <v>Non</v>
      </c>
    </row>
    <row r="330" spans="1:6">
      <c r="A330">
        <v>430000059</v>
      </c>
      <c r="B330" t="str">
        <v>CH CRAPONNE SUR ARZON</v>
      </c>
      <c r="C330" t="str">
        <v>ARA-06</v>
      </c>
      <c r="D330" t="str">
        <v>Haute-Loire</v>
      </c>
      <c r="E330" s="86">
        <f>SUMIFS(bdd_V102[Activité combinée], bdd_V102[Raison sociale juridique], 'Base EJ GHT'!B330, bdd_V102[Intitulé du GHT], 'Base EJ GHT'!D330)</f>
        <v>7233</v>
      </c>
      <c r="F330" s="23" t="str">
        <f>_xlfn.XLOOKUP(B330, bdd_V102[Raison sociale juridique], bdd_V102[Validation prérequis SUN-ES])</f>
        <v>Oui</v>
      </c>
    </row>
    <row r="331" spans="1:6">
      <c r="A331">
        <v>430000067</v>
      </c>
      <c r="B331" t="str">
        <v>CH DE LANGEAC</v>
      </c>
      <c r="C331" t="str">
        <v>ARA-06</v>
      </c>
      <c r="D331" t="str">
        <v>Haute-Loire</v>
      </c>
      <c r="E331" s="86">
        <f>SUMIFS(bdd_V102[Activité combinée], bdd_V102[Raison sociale juridique], 'Base EJ GHT'!B331, bdd_V102[Intitulé du GHT], 'Base EJ GHT'!D331)</f>
        <v>11168</v>
      </c>
      <c r="F331" s="23" t="str">
        <f>_xlfn.XLOOKUP(B331, bdd_V102[Raison sociale juridique], bdd_V102[Validation prérequis SUN-ES])</f>
        <v>Non</v>
      </c>
    </row>
    <row r="332" spans="1:6">
      <c r="A332">
        <v>430000091</v>
      </c>
      <c r="B332" t="str">
        <v>CH D'YSSINGEAUX</v>
      </c>
      <c r="C332" t="str">
        <v>ARA-06</v>
      </c>
      <c r="D332" t="str">
        <v>Haute-Loire</v>
      </c>
      <c r="E332" s="86">
        <f>SUMIFS(bdd_V102[Activité combinée], bdd_V102[Raison sociale juridique], 'Base EJ GHT'!B332, bdd_V102[Intitulé du GHT], 'Base EJ GHT'!D332)</f>
        <v>14078</v>
      </c>
      <c r="F332" s="23" t="str">
        <f>_xlfn.XLOOKUP(B332, bdd_V102[Raison sociale juridique], bdd_V102[Validation prérequis SUN-ES])</f>
        <v>Oui</v>
      </c>
    </row>
    <row r="333" spans="1:6">
      <c r="A333">
        <v>440000057</v>
      </c>
      <c r="B333" t="str">
        <v>CH SAINT NAZAIRE</v>
      </c>
      <c r="C333" t="str">
        <v>PDL-01</v>
      </c>
      <c r="D333" t="str">
        <v>Loire Atlantique</v>
      </c>
      <c r="E333" s="86">
        <f>SUMIFS(bdd_V102[Activité combinée], bdd_V102[Raison sociale juridique], 'Base EJ GHT'!B333, bdd_V102[Intitulé du GHT], 'Base EJ GHT'!D333)</f>
        <v>260913.75</v>
      </c>
      <c r="F333" s="23" t="str">
        <f>_xlfn.XLOOKUP(B333, bdd_V102[Raison sociale juridique], bdd_V102[Validation prérequis SUN-ES])</f>
        <v>Oui</v>
      </c>
    </row>
    <row r="334" spans="1:6">
      <c r="A334">
        <v>440000065</v>
      </c>
      <c r="B334" t="str">
        <v>CH READAPTATION DE MAUBREUIL</v>
      </c>
      <c r="C334" t="str">
        <v>PDL-01</v>
      </c>
      <c r="D334" t="str">
        <v>Loire Atlantique</v>
      </c>
      <c r="E334" s="86">
        <f>SUMIFS(bdd_V102[Activité combinée], bdd_V102[Raison sociale juridique], 'Base EJ GHT'!B334, bdd_V102[Intitulé du GHT], 'Base EJ GHT'!D334)</f>
        <v>12118.5</v>
      </c>
      <c r="F334" s="23" t="str">
        <f>_xlfn.XLOOKUP(B334, bdd_V102[Raison sociale juridique], bdd_V102[Validation prérequis SUN-ES])</f>
        <v>Oui</v>
      </c>
    </row>
    <row r="335" spans="1:6">
      <c r="A335">
        <v>440000263</v>
      </c>
      <c r="B335" t="str">
        <v>EPSYLAN</v>
      </c>
      <c r="C335" t="str">
        <v>PDL-01</v>
      </c>
      <c r="D335" t="str">
        <v>Loire Atlantique</v>
      </c>
      <c r="E335" s="86">
        <f>SUMIFS(bdd_V102[Activité combinée], bdd_V102[Raison sociale juridique], 'Base EJ GHT'!B335, bdd_V102[Intitulé du GHT], 'Base EJ GHT'!D335)</f>
        <v>41409</v>
      </c>
      <c r="F335" s="23" t="str">
        <f>_xlfn.XLOOKUP(B335, bdd_V102[Raison sociale juridique], bdd_V102[Validation prérequis SUN-ES])</f>
        <v>Oui</v>
      </c>
    </row>
    <row r="336" spans="1:6">
      <c r="A336">
        <v>440000289</v>
      </c>
      <c r="B336" t="str">
        <v>CHU DE NANTES</v>
      </c>
      <c r="C336" t="str">
        <v>PDL-01</v>
      </c>
      <c r="D336" t="str">
        <v>Loire Atlantique</v>
      </c>
      <c r="E336" s="86">
        <f>SUMIFS(bdd_V102[Activité combinée], bdd_V102[Raison sociale juridique], 'Base EJ GHT'!B336, bdd_V102[Intitulé du GHT], 'Base EJ GHT'!D336)</f>
        <v>759307</v>
      </c>
      <c r="F336" s="23" t="str">
        <f>_xlfn.XLOOKUP(B336, bdd_V102[Raison sociale juridique], bdd_V102[Validation prérequis SUN-ES])</f>
        <v>Oui</v>
      </c>
    </row>
    <row r="337" spans="1:6">
      <c r="A337">
        <v>440000313</v>
      </c>
      <c r="B337" t="str">
        <v>CH CHATEAUBRIANT NOZAY POUANCE</v>
      </c>
      <c r="C337" t="str">
        <v>PDL-01</v>
      </c>
      <c r="D337" t="str">
        <v>Loire Atlantique</v>
      </c>
      <c r="E337" s="86">
        <f>SUMIFS(bdd_V102[Activité combinée], bdd_V102[Raison sociale juridique], 'Base EJ GHT'!B337, bdd_V102[Intitulé du GHT], 'Base EJ GHT'!D337)</f>
        <v>76190</v>
      </c>
      <c r="F337" s="23" t="str">
        <f>_xlfn.XLOOKUP(B337, bdd_V102[Raison sociale juridique], bdd_V102[Validation prérequis SUN-ES])</f>
        <v>Oui</v>
      </c>
    </row>
    <row r="338" spans="1:6">
      <c r="A338">
        <v>440000347</v>
      </c>
      <c r="B338" t="str">
        <v>CH BEL AIR</v>
      </c>
      <c r="C338" t="str">
        <v>PDL-01</v>
      </c>
      <c r="D338" t="str">
        <v>Loire Atlantique</v>
      </c>
      <c r="E338" s="86">
        <f>SUMIFS(bdd_V102[Activité combinée], bdd_V102[Raison sociale juridique], 'Base EJ GHT'!B338, bdd_V102[Intitulé du GHT], 'Base EJ GHT'!D338)</f>
        <v>8945</v>
      </c>
      <c r="F338" s="23" t="str">
        <f>_xlfn.XLOOKUP(B338, bdd_V102[Raison sociale juridique], bdd_V102[Validation prérequis SUN-ES])</f>
        <v>Oui</v>
      </c>
    </row>
    <row r="339" spans="1:6">
      <c r="A339">
        <v>440000859</v>
      </c>
      <c r="B339" t="str">
        <v>CH DE SAVENAY</v>
      </c>
      <c r="C339" t="str">
        <v>PDL-01</v>
      </c>
      <c r="D339" t="str">
        <v>Loire Atlantique</v>
      </c>
      <c r="E339" s="86">
        <f>SUMIFS(bdd_V102[Activité combinée], bdd_V102[Raison sociale juridique], 'Base EJ GHT'!B339, bdd_V102[Intitulé du GHT], 'Base EJ GHT'!D339)</f>
        <v>11350.5</v>
      </c>
      <c r="F339" s="23" t="str">
        <f>_xlfn.XLOOKUP(B339, bdd_V102[Raison sociale juridique], bdd_V102[Validation prérequis SUN-ES])</f>
        <v>Oui</v>
      </c>
    </row>
    <row r="340" spans="1:6">
      <c r="A340">
        <v>440003267</v>
      </c>
      <c r="B340" t="str">
        <v>HOPITAL PIERRE DELAROCHE</v>
      </c>
      <c r="C340" t="str">
        <v>PDL-01</v>
      </c>
      <c r="D340" t="str">
        <v>Loire Atlantique</v>
      </c>
      <c r="E340" s="86">
        <f>SUMIFS(bdd_V102[Activité combinée], bdd_V102[Raison sociale juridique], 'Base EJ GHT'!B340, bdd_V102[Intitulé du GHT], 'Base EJ GHT'!D340)</f>
        <v>12419</v>
      </c>
      <c r="F340" s="23" t="str">
        <f>_xlfn.XLOOKUP(B340, bdd_V102[Raison sociale juridique], bdd_V102[Validation prérequis SUN-ES])</f>
        <v>Oui</v>
      </c>
    </row>
    <row r="341" spans="1:6">
      <c r="A341">
        <v>440003309</v>
      </c>
      <c r="B341" t="str">
        <v>CH GEORGES DAUMEZON</v>
      </c>
      <c r="C341" t="str">
        <v>PDL-01</v>
      </c>
      <c r="D341" t="str">
        <v>Loire Atlantique</v>
      </c>
      <c r="E341" s="86">
        <f>SUMIFS(bdd_V102[Activité combinée], bdd_V102[Raison sociale juridique], 'Base EJ GHT'!B341, bdd_V102[Intitulé du GHT], 'Base EJ GHT'!D341)</f>
        <v>26358.75</v>
      </c>
      <c r="F341" s="23" t="str">
        <f>_xlfn.XLOOKUP(B341, bdd_V102[Raison sociale juridique], bdd_V102[Validation prérequis SUN-ES])</f>
        <v>Oui</v>
      </c>
    </row>
    <row r="342" spans="1:6">
      <c r="A342">
        <v>440028538</v>
      </c>
      <c r="B342" t="str">
        <v>HIC DE LA PRESQU'ILE</v>
      </c>
      <c r="C342" t="str">
        <v>PDL-01</v>
      </c>
      <c r="D342" t="str">
        <v>Loire Atlantique</v>
      </c>
      <c r="E342" s="86">
        <f>SUMIFS(bdd_V102[Activité combinée], bdd_V102[Raison sociale juridique], 'Base EJ GHT'!B342, bdd_V102[Intitulé du GHT], 'Base EJ GHT'!D342)</f>
        <v>29865</v>
      </c>
      <c r="F342" s="23" t="str">
        <f>_xlfn.XLOOKUP(B342, bdd_V102[Raison sociale juridique], bdd_V102[Validation prérequis SUN-ES])</f>
        <v>Oui</v>
      </c>
    </row>
    <row r="343" spans="1:6">
      <c r="A343">
        <v>440041531</v>
      </c>
      <c r="B343" t="str">
        <v>HIC DU PAYS DE RETZ</v>
      </c>
      <c r="C343" t="str">
        <v>PDL-01</v>
      </c>
      <c r="D343" t="str">
        <v>Loire Atlantique</v>
      </c>
      <c r="E343" s="86">
        <f>SUMIFS(bdd_V102[Activité combinée], bdd_V102[Raison sociale juridique], 'Base EJ GHT'!B343, bdd_V102[Intitulé du GHT], 'Base EJ GHT'!D343)</f>
        <v>23040</v>
      </c>
      <c r="F343" s="23" t="str">
        <f>_xlfn.XLOOKUP(B343, bdd_V102[Raison sociale juridique], bdd_V102[Validation prérequis SUN-ES])</f>
        <v>Oui</v>
      </c>
    </row>
    <row r="344" spans="1:6">
      <c r="A344">
        <v>440042141</v>
      </c>
      <c r="B344" t="str">
        <v>CENTRE HOSPITALIER SEVRE ET LOIRE</v>
      </c>
      <c r="C344" t="str">
        <v>PDL-01</v>
      </c>
      <c r="D344" t="str">
        <v>Loire Atlantique</v>
      </c>
      <c r="E344" s="86">
        <f>SUMIFS(bdd_V102[Activité combinée], bdd_V102[Raison sociale juridique], 'Base EJ GHT'!B344, bdd_V102[Intitulé du GHT], 'Base EJ GHT'!D344)</f>
        <v>27009</v>
      </c>
      <c r="F344" s="23" t="str">
        <f>_xlfn.XLOOKUP(B344, bdd_V102[Raison sociale juridique], bdd_V102[Validation prérequis SUN-ES])</f>
        <v>Oui</v>
      </c>
    </row>
    <row r="345" spans="1:6">
      <c r="A345">
        <v>440053643</v>
      </c>
      <c r="B345" t="str">
        <v>CH ERDRE ET LOIRE</v>
      </c>
      <c r="C345" t="str">
        <v>PDL-01</v>
      </c>
      <c r="D345" t="str">
        <v>Loire Atlantique</v>
      </c>
      <c r="E345" s="86">
        <f>SUMIFS(bdd_V102[Activité combinée], bdd_V102[Raison sociale juridique], 'Base EJ GHT'!B345, bdd_V102[Intitulé du GHT], 'Base EJ GHT'!D345)</f>
        <v>45541.5</v>
      </c>
      <c r="F345" s="23" t="str">
        <f>_xlfn.XLOOKUP(B345, bdd_V102[Raison sociale juridique], bdd_V102[Validation prérequis SUN-ES])</f>
        <v>Oui</v>
      </c>
    </row>
    <row r="346" spans="1:6">
      <c r="A346">
        <v>450000088</v>
      </c>
      <c r="B346" t="str">
        <v>CH REGIONAL ORLEANS</v>
      </c>
      <c r="C346" t="str">
        <v>CVL-05</v>
      </c>
      <c r="D346" t="str">
        <v>Loiret</v>
      </c>
      <c r="E346" s="86">
        <f>SUMIFS(bdd_V102[Activité combinée], bdd_V102[Raison sociale juridique], 'Base EJ GHT'!B346, bdd_V102[Intitulé du GHT], 'Base EJ GHT'!D346)</f>
        <v>388783</v>
      </c>
      <c r="F346" s="23" t="str">
        <f>_xlfn.XLOOKUP(B346, bdd_V102[Raison sociale juridique], bdd_V102[Validation prérequis SUN-ES])</f>
        <v>Oui</v>
      </c>
    </row>
    <row r="347" spans="1:6">
      <c r="A347">
        <v>450000096</v>
      </c>
      <c r="B347" t="str">
        <v>CH DE GIEN</v>
      </c>
      <c r="C347" t="str">
        <v>CVL-05</v>
      </c>
      <c r="D347" t="str">
        <v>Loiret</v>
      </c>
      <c r="E347" s="86">
        <f>SUMIFS(bdd_V102[Activité combinée], bdd_V102[Raison sociale juridique], 'Base EJ GHT'!B347, bdd_V102[Intitulé du GHT], 'Base EJ GHT'!D347)</f>
        <v>44654</v>
      </c>
      <c r="F347" s="23" t="str">
        <f>_xlfn.XLOOKUP(B347, bdd_V102[Raison sociale juridique], bdd_V102[Validation prérequis SUN-ES])</f>
        <v>Oui</v>
      </c>
    </row>
    <row r="348" spans="1:6">
      <c r="A348">
        <v>450000104</v>
      </c>
      <c r="B348" t="str">
        <v>CH AGGLOMERATION MONTARGOISE</v>
      </c>
      <c r="C348" t="str">
        <v>CVL-05</v>
      </c>
      <c r="D348" t="str">
        <v>Loiret</v>
      </c>
      <c r="E348" s="86">
        <f>SUMIFS(bdd_V102[Activité combinée], bdd_V102[Raison sociale juridique], 'Base EJ GHT'!B348, bdd_V102[Intitulé du GHT], 'Base EJ GHT'!D348)</f>
        <v>134204.5</v>
      </c>
      <c r="F348" s="23" t="str">
        <f>_xlfn.XLOOKUP(B348, bdd_V102[Raison sociale juridique], bdd_V102[Validation prérequis SUN-ES])</f>
        <v>Oui</v>
      </c>
    </row>
    <row r="349" spans="1:6">
      <c r="A349">
        <v>450000112</v>
      </c>
      <c r="B349" t="str">
        <v>CH DE PITHIVIERS</v>
      </c>
      <c r="C349" t="str">
        <v>CVL-05</v>
      </c>
      <c r="D349" t="str">
        <v>Loiret</v>
      </c>
      <c r="E349" s="86">
        <f>SUMIFS(bdd_V102[Activité combinée], bdd_V102[Raison sociale juridique], 'Base EJ GHT'!B349, bdd_V102[Intitulé du GHT], 'Base EJ GHT'!D349)</f>
        <v>22557.5</v>
      </c>
      <c r="F349" s="23" t="str">
        <f>_xlfn.XLOOKUP(B349, bdd_V102[Raison sociale juridique], bdd_V102[Validation prérequis SUN-ES])</f>
        <v>Oui</v>
      </c>
    </row>
    <row r="350" spans="1:6">
      <c r="A350">
        <v>450000138</v>
      </c>
      <c r="B350" t="str">
        <v>CH LOUR PICOU</v>
      </c>
      <c r="C350" t="str">
        <v>CVL-05</v>
      </c>
      <c r="D350" t="str">
        <v>Loiret</v>
      </c>
      <c r="E350" s="86">
        <f>SUMIFS(bdd_V102[Activité combinée], bdd_V102[Raison sociale juridique], 'Base EJ GHT'!B350, bdd_V102[Intitulé du GHT], 'Base EJ GHT'!D350)</f>
        <v>3023.5</v>
      </c>
      <c r="F350" s="23" t="str">
        <f>_xlfn.XLOOKUP(B350, bdd_V102[Raison sociale juridique], bdd_V102[Validation prérequis SUN-ES])</f>
        <v>Oui</v>
      </c>
    </row>
    <row r="351" spans="1:6">
      <c r="A351">
        <v>450000153</v>
      </c>
      <c r="B351" t="str">
        <v>CH P LEBRUN NEUVILLE AUX BOIS</v>
      </c>
      <c r="C351" t="str">
        <v>CVL-05</v>
      </c>
      <c r="D351" t="str">
        <v>Loiret</v>
      </c>
      <c r="E351" s="86">
        <f>SUMIFS(bdd_V102[Activité combinée], bdd_V102[Raison sociale juridique], 'Base EJ GHT'!B351, bdd_V102[Intitulé du GHT], 'Base EJ GHT'!D351)</f>
        <v>686</v>
      </c>
      <c r="F351" s="23" t="str">
        <f>_xlfn.XLOOKUP(B351, bdd_V102[Raison sociale juridique], bdd_V102[Validation prérequis SUN-ES])</f>
        <v>Oui</v>
      </c>
    </row>
    <row r="352" spans="1:6">
      <c r="A352">
        <v>450000161</v>
      </c>
      <c r="B352" t="str">
        <v>CH DE SULLY SUR LOIRE</v>
      </c>
      <c r="C352" t="str">
        <v>CVL-05</v>
      </c>
      <c r="D352" t="str">
        <v>Loiret</v>
      </c>
      <c r="E352" s="86">
        <f>SUMIFS(bdd_V102[Activité combinée], bdd_V102[Raison sociale juridique], 'Base EJ GHT'!B352, bdd_V102[Intitulé du GHT], 'Base EJ GHT'!D352)</f>
        <v>6091</v>
      </c>
      <c r="F352" s="23" t="str">
        <f>_xlfn.XLOOKUP(B352, bdd_V102[Raison sociale juridique], bdd_V102[Validation prérequis SUN-ES])</f>
        <v>Oui</v>
      </c>
    </row>
    <row r="353" spans="1:6">
      <c r="A353">
        <v>450002423</v>
      </c>
      <c r="B353" t="str">
        <v>CH DEPARTEMENTAL GEORGES DAUMEZON</v>
      </c>
      <c r="C353" t="str">
        <v>CVL-05</v>
      </c>
      <c r="D353" t="str">
        <v>Loiret</v>
      </c>
      <c r="E353" s="86">
        <f>SUMIFS(bdd_V102[Activité combinée], bdd_V102[Raison sociale juridique], 'Base EJ GHT'!B353, bdd_V102[Intitulé du GHT], 'Base EJ GHT'!D353)</f>
        <v>46140.5</v>
      </c>
      <c r="F353" s="23" t="str">
        <f>_xlfn.XLOOKUP(B353, bdd_V102[Raison sociale juridique], bdd_V102[Validation prérequis SUN-ES])</f>
        <v>Oui</v>
      </c>
    </row>
    <row r="354" spans="1:6">
      <c r="A354">
        <v>460780083</v>
      </c>
      <c r="B354" t="str">
        <v>CH FIGEAC</v>
      </c>
      <c r="C354" t="str">
        <v>OCC-14</v>
      </c>
      <c r="D354" t="str">
        <v>Lot</v>
      </c>
      <c r="E354" s="86">
        <f>SUMIFS(bdd_V102[Activité combinée], bdd_V102[Raison sociale juridique], 'Base EJ GHT'!B354, bdd_V102[Intitulé du GHT], 'Base EJ GHT'!D354)</f>
        <v>36226.5</v>
      </c>
      <c r="F354" s="23" t="str">
        <f>_xlfn.XLOOKUP(B354, bdd_V102[Raison sociale juridique], bdd_V102[Validation prérequis SUN-ES])</f>
        <v>Oui</v>
      </c>
    </row>
    <row r="355" spans="1:6">
      <c r="A355">
        <v>460780091</v>
      </c>
      <c r="B355" t="str">
        <v>CH ST JACQUES ST CERE</v>
      </c>
      <c r="C355" t="str">
        <v>OCC-14</v>
      </c>
      <c r="D355" t="str">
        <v>Lot</v>
      </c>
      <c r="E355" s="86">
        <f>SUMIFS(bdd_V102[Activité combinée], bdd_V102[Raison sociale juridique], 'Base EJ GHT'!B355, bdd_V102[Intitulé du GHT], 'Base EJ GHT'!D355)</f>
        <v>22748.5</v>
      </c>
      <c r="F355" s="23" t="str">
        <f>_xlfn.XLOOKUP(B355, bdd_V102[Raison sociale juridique], bdd_V102[Validation prérequis SUN-ES])</f>
        <v>Oui</v>
      </c>
    </row>
    <row r="356" spans="1:6">
      <c r="A356">
        <v>460780208</v>
      </c>
      <c r="B356" t="str">
        <v>CH JEAN COULON GOURDON</v>
      </c>
      <c r="C356" t="str">
        <v>OCC-14</v>
      </c>
      <c r="D356" t="str">
        <v>Lot</v>
      </c>
      <c r="E356" s="86">
        <f>SUMIFS(bdd_V102[Activité combinée], bdd_V102[Raison sociale juridique], 'Base EJ GHT'!B356, bdd_V102[Intitulé du GHT], 'Base EJ GHT'!D356)</f>
        <v>17077.5</v>
      </c>
      <c r="F356" s="23" t="str">
        <f>_xlfn.XLOOKUP(B356, bdd_V102[Raison sociale juridique], bdd_V102[Validation prérequis SUN-ES])</f>
        <v>Oui</v>
      </c>
    </row>
    <row r="357" spans="1:6">
      <c r="A357">
        <v>460780216</v>
      </c>
      <c r="B357" t="str">
        <v>CH JEAN ROUGIER CAHORS</v>
      </c>
      <c r="C357" t="str">
        <v>OCC-14</v>
      </c>
      <c r="D357" t="str">
        <v>Lot</v>
      </c>
      <c r="E357" s="86">
        <f>SUMIFS(bdd_V102[Activité combinée], bdd_V102[Raison sociale juridique], 'Base EJ GHT'!B357, bdd_V102[Intitulé du GHT], 'Base EJ GHT'!D357)</f>
        <v>84777</v>
      </c>
      <c r="F357" s="23" t="str">
        <f>_xlfn.XLOOKUP(B357, bdd_V102[Raison sociale juridique], bdd_V102[Validation prérequis SUN-ES])</f>
        <v>Oui</v>
      </c>
    </row>
    <row r="358" spans="1:6">
      <c r="A358">
        <v>460780430</v>
      </c>
      <c r="B358" t="str">
        <v>C.H.(EX H.L.)HOPITAL LOCAL LOUIS CONTE</v>
      </c>
      <c r="C358" t="str">
        <v>OCC-14</v>
      </c>
      <c r="D358" t="str">
        <v>Lot</v>
      </c>
      <c r="E358" s="86">
        <f>SUMIFS(bdd_V102[Activité combinée], bdd_V102[Raison sociale juridique], 'Base EJ GHT'!B358, bdd_V102[Intitulé du GHT], 'Base EJ GHT'!D358)</f>
        <v>4429</v>
      </c>
      <c r="F358" s="23" t="str">
        <f>_xlfn.XLOOKUP(B358, bdd_V102[Raison sociale juridique], bdd_V102[Validation prérequis SUN-ES])</f>
        <v>Oui</v>
      </c>
    </row>
    <row r="359" spans="1:6">
      <c r="A359">
        <v>470000324</v>
      </c>
      <c r="B359" t="str">
        <v>CENTRE HOSPITALIER</v>
      </c>
      <c r="C359" t="str">
        <v>NA-08</v>
      </c>
      <c r="D359" t="str">
        <v>Moyenne Garonne</v>
      </c>
      <c r="E359" s="86">
        <f>SUMIFS(bdd_V102[Activité combinée], bdd_V102[Raison sociale juridique], 'Base EJ GHT'!B359, bdd_V102[Intitulé du GHT], 'Base EJ GHT'!D359)</f>
        <v>60651</v>
      </c>
      <c r="F359" s="23" t="str">
        <f>_xlfn.XLOOKUP(B359, bdd_V102[Raison sociale juridique], bdd_V102[Validation prérequis SUN-ES])</f>
        <v>Non</v>
      </c>
    </row>
    <row r="360" spans="1:6">
      <c r="A360">
        <v>470000357</v>
      </c>
      <c r="B360" t="str">
        <v>HOPITAL LOCAL DE CASTELJALOUX</v>
      </c>
      <c r="C360" t="str">
        <v>NA-08</v>
      </c>
      <c r="D360" t="str">
        <v>Moyenne Garonne</v>
      </c>
      <c r="E360" s="86">
        <f>SUMIFS(bdd_V102[Activité combinée], bdd_V102[Raison sociale juridique], 'Base EJ GHT'!B360, bdd_V102[Intitulé du GHT], 'Base EJ GHT'!D360)</f>
        <v>3945.5</v>
      </c>
      <c r="F360" s="23" t="str">
        <f>_xlfn.XLOOKUP(B360, bdd_V102[Raison sociale juridique], bdd_V102[Validation prérequis SUN-ES])</f>
        <v>Non</v>
      </c>
    </row>
    <row r="361" spans="1:6">
      <c r="A361">
        <v>470000365</v>
      </c>
      <c r="B361" t="str">
        <v>HOPITAL LOCAL PENNE D' AGENAIS</v>
      </c>
      <c r="C361" t="str">
        <v>NA-08</v>
      </c>
      <c r="D361" t="str">
        <v>Moyenne Garonne</v>
      </c>
      <c r="E361" s="86">
        <f>SUMIFS(bdd_V102[Activité combinée], bdd_V102[Raison sociale juridique], 'Base EJ GHT'!B361, bdd_V102[Intitulé du GHT], 'Base EJ GHT'!D361)</f>
        <v>5088</v>
      </c>
      <c r="F361" s="23" t="str">
        <f>_xlfn.XLOOKUP(B361, bdd_V102[Raison sociale juridique], bdd_V102[Validation prérequis SUN-ES])</f>
        <v>Oui</v>
      </c>
    </row>
    <row r="362" spans="1:6">
      <c r="A362">
        <v>470000381</v>
      </c>
      <c r="B362" t="str">
        <v>CH DEPARTEMENTAL DE LA CANDELIE</v>
      </c>
      <c r="C362" t="str">
        <v>NA-08</v>
      </c>
      <c r="D362" t="str">
        <v>Moyenne Garonne</v>
      </c>
      <c r="E362" s="86">
        <f>SUMIFS(bdd_V102[Activité combinée], bdd_V102[Raison sociale juridique], 'Base EJ GHT'!B362, bdd_V102[Intitulé du GHT], 'Base EJ GHT'!D362)</f>
        <v>48825.75</v>
      </c>
      <c r="F362" s="23" t="str">
        <f>_xlfn.XLOOKUP(B362, bdd_V102[Raison sociale juridique], bdd_V102[Validation prérequis SUN-ES])</f>
        <v>Oui</v>
      </c>
    </row>
    <row r="363" spans="1:6">
      <c r="A363">
        <v>470000407</v>
      </c>
      <c r="B363" t="str">
        <v>CENTRE HOSPITALIER DE FUMEL</v>
      </c>
      <c r="C363" t="str">
        <v>NA-08</v>
      </c>
      <c r="D363" t="str">
        <v>Moyenne Garonne</v>
      </c>
      <c r="E363" s="86">
        <f>SUMIFS(bdd_V102[Activité combinée], bdd_V102[Raison sociale juridique], 'Base EJ GHT'!B363, bdd_V102[Intitulé du GHT], 'Base EJ GHT'!D363)</f>
        <v>10429.5</v>
      </c>
      <c r="F363" s="23" t="str">
        <f>_xlfn.XLOOKUP(B363, bdd_V102[Raison sociale juridique], bdd_V102[Validation prérequis SUN-ES])</f>
        <v>Oui</v>
      </c>
    </row>
    <row r="364" spans="1:6">
      <c r="A364">
        <v>470001660</v>
      </c>
      <c r="B364" t="str">
        <v>CH INTERCOMMUNAL MARMANDE - TONNEINS</v>
      </c>
      <c r="C364" t="str">
        <v>NA-08</v>
      </c>
      <c r="D364" t="str">
        <v>Moyenne Garonne</v>
      </c>
      <c r="E364" s="86">
        <f>SUMIFS(bdd_V102[Activité combinée], bdd_V102[Raison sociale juridique], 'Base EJ GHT'!B364, bdd_V102[Intitulé du GHT], 'Base EJ GHT'!D364)</f>
        <v>69358.5</v>
      </c>
      <c r="F364" s="23" t="str">
        <f>_xlfn.XLOOKUP(B364, bdd_V102[Raison sociale juridique], bdd_V102[Validation prérequis SUN-ES])</f>
        <v>Oui</v>
      </c>
    </row>
    <row r="365" spans="1:6">
      <c r="A365">
        <v>470016171</v>
      </c>
      <c r="B365" t="str">
        <v>CENTRE HOSPITALIER AGEN-NERAC</v>
      </c>
      <c r="C365" t="str">
        <v>NA-08</v>
      </c>
      <c r="D365" t="str">
        <v>Moyenne Garonne</v>
      </c>
      <c r="E365" s="86">
        <f>SUMIFS(bdd_V102[Activité combinée], bdd_V102[Raison sociale juridique], 'Base EJ GHT'!B365, bdd_V102[Intitulé du GHT], 'Base EJ GHT'!D365)</f>
        <v>155699.5</v>
      </c>
      <c r="F365" s="23" t="str">
        <f>_xlfn.XLOOKUP(B365, bdd_V102[Raison sociale juridique], bdd_V102[Validation prérequis SUN-ES])</f>
        <v>Oui</v>
      </c>
    </row>
    <row r="366" spans="1:6">
      <c r="A366">
        <v>480780097</v>
      </c>
      <c r="B366" t="str">
        <v>HOPITAL LOZERE</v>
      </c>
      <c r="C366" t="str">
        <v>OCC-06</v>
      </c>
      <c r="D366" t="str">
        <v>Lozère</v>
      </c>
      <c r="E366" s="86">
        <f>SUMIFS(bdd_V102[Activité combinée], bdd_V102[Raison sociale juridique], 'Base EJ GHT'!B366, bdd_V102[Intitulé du GHT], 'Base EJ GHT'!D366)</f>
        <v>57747.5</v>
      </c>
      <c r="F366" s="23" t="str">
        <f>_xlfn.XLOOKUP(B366, bdd_V102[Raison sociale juridique], bdd_V102[Validation prérequis SUN-ES])</f>
        <v>Oui</v>
      </c>
    </row>
    <row r="367" spans="1:6">
      <c r="A367">
        <v>480780121</v>
      </c>
      <c r="B367" t="str">
        <v>CH FANNY RAMADIER</v>
      </c>
      <c r="C367" t="str">
        <v>OCC-06</v>
      </c>
      <c r="D367" t="str">
        <v>Lozère</v>
      </c>
      <c r="E367" s="86">
        <f>SUMIFS(bdd_V102[Activité combinée], bdd_V102[Raison sociale juridique], 'Base EJ GHT'!B367, bdd_V102[Intitulé du GHT], 'Base EJ GHT'!D367)</f>
        <v>6141</v>
      </c>
      <c r="F367" s="23" t="str">
        <f>_xlfn.XLOOKUP(B367, bdd_V102[Raison sociale juridique], bdd_V102[Validation prérequis SUN-ES])</f>
        <v>Non</v>
      </c>
    </row>
    <row r="368" spans="1:6">
      <c r="A368">
        <v>480780139</v>
      </c>
      <c r="B368" t="str">
        <v>CH FLORAC TROIS RIVIERES</v>
      </c>
      <c r="C368" t="str">
        <v>OCC-06</v>
      </c>
      <c r="D368" t="str">
        <v>Lozère</v>
      </c>
      <c r="E368" s="86">
        <f>SUMIFS(bdd_V102[Activité combinée], bdd_V102[Raison sociale juridique], 'Base EJ GHT'!B368, bdd_V102[Intitulé du GHT], 'Base EJ GHT'!D368)</f>
        <v>8993</v>
      </c>
      <c r="F368" s="23" t="str">
        <f>_xlfn.XLOOKUP(B368, bdd_V102[Raison sociale juridique], bdd_V102[Validation prérequis SUN-ES])</f>
        <v>Non</v>
      </c>
    </row>
    <row r="369" spans="1:6">
      <c r="A369">
        <v>480780147</v>
      </c>
      <c r="B369" t="str">
        <v>CHS FRANCOIS TOSQUELLES</v>
      </c>
      <c r="C369" t="str">
        <v>OCC-06</v>
      </c>
      <c r="D369" t="str">
        <v>Lozère</v>
      </c>
      <c r="E369" s="86">
        <f>SUMIFS(bdd_V102[Activité combinée], bdd_V102[Raison sociale juridique], 'Base EJ GHT'!B369, bdd_V102[Intitulé du GHT], 'Base EJ GHT'!D369)</f>
        <v>14823.5</v>
      </c>
      <c r="F369" s="23" t="str">
        <f>_xlfn.XLOOKUP(B369, bdd_V102[Raison sociale juridique], bdd_V102[Validation prérequis SUN-ES])</f>
        <v>Non</v>
      </c>
    </row>
    <row r="370" spans="1:6">
      <c r="A370">
        <v>480780154</v>
      </c>
      <c r="B370" t="str">
        <v>CH MARVEJOLS</v>
      </c>
      <c r="C370" t="str">
        <v>OCC-06</v>
      </c>
      <c r="D370" t="str">
        <v>Lozère</v>
      </c>
      <c r="E370" s="86">
        <f>SUMIFS(bdd_V102[Activité combinée], bdd_V102[Raison sociale juridique], 'Base EJ GHT'!B370, bdd_V102[Intitulé du GHT], 'Base EJ GHT'!D370)</f>
        <v>7106</v>
      </c>
      <c r="F370" s="23" t="str">
        <f>_xlfn.XLOOKUP(B370, bdd_V102[Raison sociale juridique], bdd_V102[Validation prérequis SUN-ES])</f>
        <v>Non</v>
      </c>
    </row>
    <row r="371" spans="1:6">
      <c r="A371">
        <v>480780162</v>
      </c>
      <c r="B371" t="str">
        <v>CH LANGOGNE</v>
      </c>
      <c r="C371" t="str">
        <v>OCC-06</v>
      </c>
      <c r="D371" t="str">
        <v>Lozère</v>
      </c>
      <c r="E371" s="86">
        <f>SUMIFS(bdd_V102[Activité combinée], bdd_V102[Raison sociale juridique], 'Base EJ GHT'!B371, bdd_V102[Intitulé du GHT], 'Base EJ GHT'!D371)</f>
        <v>11848</v>
      </c>
      <c r="F371" s="23" t="str">
        <f>_xlfn.XLOOKUP(B371, bdd_V102[Raison sociale juridique], bdd_V102[Validation prérequis SUN-ES])</f>
        <v>Non</v>
      </c>
    </row>
    <row r="372" spans="1:6">
      <c r="A372">
        <v>490000031</v>
      </c>
      <c r="B372" t="str">
        <v>CHR ANGERS</v>
      </c>
      <c r="C372" t="str">
        <v>PDL-02</v>
      </c>
      <c r="D372" t="str">
        <v>Maine et Loire</v>
      </c>
      <c r="E372" s="86">
        <f>SUMIFS(bdd_V102[Activité combinée], bdd_V102[Raison sociale juridique], 'Base EJ GHT'!B372, bdd_V102[Intitulé du GHT], 'Base EJ GHT'!D372)</f>
        <v>447796</v>
      </c>
      <c r="F372" s="23" t="str">
        <f>_xlfn.XLOOKUP(B372, bdd_V102[Raison sociale juridique], bdd_V102[Validation prérequis SUN-ES])</f>
        <v>Oui</v>
      </c>
    </row>
    <row r="373" spans="1:6">
      <c r="A373">
        <v>490000163</v>
      </c>
      <c r="B373" t="str">
        <v>CHS CESAME ANGEVIN</v>
      </c>
      <c r="C373" t="str">
        <v>PDL-02</v>
      </c>
      <c r="D373" t="str">
        <v>Maine et Loire</v>
      </c>
      <c r="E373" s="86">
        <f>SUMIFS(bdd_V102[Activité combinée], bdd_V102[Raison sociale juridique], 'Base EJ GHT'!B373, bdd_V102[Intitulé du GHT], 'Base EJ GHT'!D373)</f>
        <v>53614.25</v>
      </c>
      <c r="F373" s="23" t="str">
        <f>_xlfn.XLOOKUP(B373, bdd_V102[Raison sociale juridique], bdd_V102[Validation prérequis SUN-ES])</f>
        <v>Oui</v>
      </c>
    </row>
    <row r="374" spans="1:6">
      <c r="A374">
        <v>490000395</v>
      </c>
      <c r="B374" t="str">
        <v>CH LA CORNICHE ANGEVINE</v>
      </c>
      <c r="C374" t="str">
        <v>PDL-02</v>
      </c>
      <c r="D374" t="str">
        <v>Maine et Loire</v>
      </c>
      <c r="E374" s="86">
        <f>SUMIFS(bdd_V102[Activité combinée], bdd_V102[Raison sociale juridique], 'Base EJ GHT'!B374, bdd_V102[Intitulé du GHT], 'Base EJ GHT'!D374)</f>
        <v>8733</v>
      </c>
      <c r="F374" s="23" t="str">
        <f>_xlfn.XLOOKUP(B374, bdd_V102[Raison sociale juridique], bdd_V102[Validation prérequis SUN-ES])</f>
        <v>Oui</v>
      </c>
    </row>
    <row r="375" spans="1:6">
      <c r="A375">
        <v>490000403</v>
      </c>
      <c r="B375" t="str">
        <v>CH DE DOUE EN ANJOU</v>
      </c>
      <c r="C375" t="str">
        <v>PDL-02</v>
      </c>
      <c r="D375" t="str">
        <v>Maine et Loire</v>
      </c>
      <c r="E375" s="86">
        <f>SUMIFS(bdd_V102[Activité combinée], bdd_V102[Raison sociale juridique], 'Base EJ GHT'!B375, bdd_V102[Intitulé du GHT], 'Base EJ GHT'!D375)</f>
        <v>6891.5</v>
      </c>
      <c r="F375" s="23" t="str">
        <f>_xlfn.XLOOKUP(B375, bdd_V102[Raison sociale juridique], bdd_V102[Validation prérequis SUN-ES])</f>
        <v>Oui</v>
      </c>
    </row>
    <row r="376" spans="1:6">
      <c r="A376">
        <v>490000411</v>
      </c>
      <c r="B376" t="str">
        <v>CH LONGUE JUMELLES</v>
      </c>
      <c r="C376" t="str">
        <v>PDL-02</v>
      </c>
      <c r="D376" t="str">
        <v>Maine et Loire</v>
      </c>
      <c r="E376" s="86">
        <f>SUMIFS(bdd_V102[Activité combinée], bdd_V102[Raison sociale juridique], 'Base EJ GHT'!B376, bdd_V102[Intitulé du GHT], 'Base EJ GHT'!D376)</f>
        <v>8259</v>
      </c>
      <c r="F376" s="23" t="str">
        <f>_xlfn.XLOOKUP(B376, bdd_V102[Raison sociale juridique], bdd_V102[Validation prérequis SUN-ES])</f>
        <v>Non</v>
      </c>
    </row>
    <row r="377" spans="1:6">
      <c r="A377">
        <v>490000429</v>
      </c>
      <c r="B377" t="str">
        <v>CH LAYON AUBANCE</v>
      </c>
      <c r="C377" t="str">
        <v>PDL-02</v>
      </c>
      <c r="D377" t="str">
        <v>Maine et Loire</v>
      </c>
      <c r="E377" s="86">
        <f>SUMIFS(bdd_V102[Activité combinée], bdd_V102[Raison sociale juridique], 'Base EJ GHT'!B377, bdd_V102[Intitulé du GHT], 'Base EJ GHT'!D377)</f>
        <v>2485</v>
      </c>
      <c r="F377" s="23" t="str">
        <f>_xlfn.XLOOKUP(B377, bdd_V102[Raison sociale juridique], bdd_V102[Validation prérequis SUN-ES])</f>
        <v>Oui</v>
      </c>
    </row>
    <row r="378" spans="1:6">
      <c r="A378">
        <v>490000676</v>
      </c>
      <c r="B378" t="str">
        <v>CH DE CHOLET</v>
      </c>
      <c r="C378" t="str">
        <v>PDL-02</v>
      </c>
      <c r="D378" t="str">
        <v>Maine et Loire</v>
      </c>
      <c r="E378" s="86">
        <f>SUMIFS(bdd_V102[Activité combinée], bdd_V102[Raison sociale juridique], 'Base EJ GHT'!B378, bdd_V102[Intitulé du GHT], 'Base EJ GHT'!D378)</f>
        <v>204235</v>
      </c>
      <c r="F378" s="23" t="str">
        <f>_xlfn.XLOOKUP(B378, bdd_V102[Raison sociale juridique], bdd_V102[Validation prérequis SUN-ES])</f>
        <v>Oui</v>
      </c>
    </row>
    <row r="379" spans="1:6">
      <c r="A379">
        <v>490007689</v>
      </c>
      <c r="B379" t="str">
        <v>CHI LYS HYROME</v>
      </c>
      <c r="C379" t="str">
        <v>PDL-02</v>
      </c>
      <c r="D379" t="str">
        <v>Maine et Loire</v>
      </c>
      <c r="E379" s="86">
        <f>SUMIFS(bdd_V102[Activité combinée], bdd_V102[Raison sociale juridique], 'Base EJ GHT'!B379, bdd_V102[Intitulé du GHT], 'Base EJ GHT'!D379)</f>
        <v>9659.5</v>
      </c>
      <c r="F379" s="23" t="str">
        <f>_xlfn.XLOOKUP(B379, bdd_V102[Raison sociale juridique], bdd_V102[Validation prérequis SUN-ES])</f>
        <v>Oui</v>
      </c>
    </row>
    <row r="380" spans="1:6">
      <c r="A380">
        <v>490015765</v>
      </c>
      <c r="B380" t="str">
        <v>ETS DE SANTE BAUGEOIS VALLEE</v>
      </c>
      <c r="C380" t="str">
        <v>PDL-02</v>
      </c>
      <c r="D380" t="str">
        <v>Maine et Loire</v>
      </c>
      <c r="E380" s="86">
        <f>SUMIFS(bdd_V102[Activité combinée], bdd_V102[Raison sociale juridique], 'Base EJ GHT'!B380, bdd_V102[Intitulé du GHT], 'Base EJ GHT'!D380)</f>
        <v>10402.5</v>
      </c>
      <c r="F380" s="23" t="str">
        <f>_xlfn.XLOOKUP(B380, bdd_V102[Raison sociale juridique], bdd_V102[Validation prérequis SUN-ES])</f>
        <v>Oui</v>
      </c>
    </row>
    <row r="381" spans="1:6">
      <c r="A381">
        <v>490528452</v>
      </c>
      <c r="B381" t="str">
        <v>CH DE SAUMUR</v>
      </c>
      <c r="C381" t="str">
        <v>PDL-02</v>
      </c>
      <c r="D381" t="str">
        <v>Maine et Loire</v>
      </c>
      <c r="E381" s="86">
        <f>SUMIFS(bdd_V102[Activité combinée], bdd_V102[Raison sociale juridique], 'Base EJ GHT'!B381, bdd_V102[Intitulé du GHT], 'Base EJ GHT'!D381)</f>
        <v>71669.75</v>
      </c>
      <c r="F381" s="23" t="str">
        <f>_xlfn.XLOOKUP(B381, bdd_V102[Raison sociale juridique], bdd_V102[Validation prérequis SUN-ES])</f>
        <v>Oui</v>
      </c>
    </row>
    <row r="382" spans="1:6">
      <c r="A382">
        <v>500000013</v>
      </c>
      <c r="B382" t="str">
        <v>CENTRE HOSPITALIER PUBLIC DU COTENTIN</v>
      </c>
      <c r="C382" t="str">
        <v>NOR-03</v>
      </c>
      <c r="D382" t="str">
        <v>Cotentin</v>
      </c>
      <c r="E382" s="86">
        <f>SUMIFS(bdd_V102[Activité combinée], bdd_V102[Raison sociale juridique], 'Base EJ GHT'!B382, bdd_V102[Intitulé du GHT], 'Base EJ GHT'!D382)</f>
        <v>196236.5</v>
      </c>
      <c r="F382" s="23" t="str">
        <f>_xlfn.XLOOKUP(B382, bdd_V102[Raison sociale juridique], bdd_V102[Validation prérequis SUN-ES])</f>
        <v>Oui</v>
      </c>
    </row>
    <row r="383" spans="1:6">
      <c r="A383">
        <v>500000039</v>
      </c>
      <c r="B383" t="str">
        <v>CENTRE HOSPITALIER DE CARENTAN</v>
      </c>
      <c r="C383" t="str">
        <v>NOR-05</v>
      </c>
      <c r="D383" t="str">
        <v>Centre Manche</v>
      </c>
      <c r="E383" s="86">
        <f>SUMIFS(bdd_V102[Activité combinée], bdd_V102[Raison sociale juridique], 'Base EJ GHT'!B383, bdd_V102[Intitulé du GHT], 'Base EJ GHT'!D383)</f>
        <v>12056.5</v>
      </c>
      <c r="F383" s="23" t="str">
        <f>_xlfn.XLOOKUP(B383, bdd_V102[Raison sociale juridique], bdd_V102[Validation prérequis SUN-ES])</f>
        <v>Oui</v>
      </c>
    </row>
    <row r="384" spans="1:6">
      <c r="A384">
        <v>500000054</v>
      </c>
      <c r="B384" t="str">
        <v>CH AVRANCHES-GRANVILLE</v>
      </c>
      <c r="C384" t="str">
        <v>NOR-11</v>
      </c>
      <c r="D384" t="str">
        <v>Groupe hospitalier Mont Saint Michel</v>
      </c>
      <c r="E384" s="86">
        <f>SUMIFS(bdd_V102[Activité combinée], bdd_V102[Raison sociale juridique], 'Base EJ GHT'!B384, bdd_V102[Intitulé du GHT], 'Base EJ GHT'!D384)</f>
        <v>157278.5</v>
      </c>
      <c r="F384" s="23" t="str">
        <f>_xlfn.XLOOKUP(B384, bdd_V102[Raison sociale juridique], bdd_V102[Validation prérequis SUN-ES])</f>
        <v>Oui</v>
      </c>
    </row>
    <row r="385" spans="1:6">
      <c r="A385">
        <v>500000062</v>
      </c>
      <c r="B385" t="str">
        <v>HOPITAL LOCAL DE MORTAIN</v>
      </c>
      <c r="C385" t="str">
        <v>NOR-11</v>
      </c>
      <c r="D385" t="str">
        <v>Groupe hospitalier Mont Saint Michel</v>
      </c>
      <c r="E385" s="86">
        <f>SUMIFS(bdd_V102[Activité combinée], bdd_V102[Raison sociale juridique], 'Base EJ GHT'!B385, bdd_V102[Intitulé du GHT], 'Base EJ GHT'!D385)</f>
        <v>4153.5</v>
      </c>
      <c r="F385" s="23" t="str">
        <f>_xlfn.XLOOKUP(B385, bdd_V102[Raison sociale juridique], bdd_V102[Validation prérequis SUN-ES])</f>
        <v>Oui</v>
      </c>
    </row>
    <row r="386" spans="1:6">
      <c r="A386">
        <v>500000096</v>
      </c>
      <c r="B386" t="str">
        <v>CH DE SAINT HILAIRE DU HARCOUET</v>
      </c>
      <c r="C386" t="str">
        <v>NOR-11</v>
      </c>
      <c r="D386" t="str">
        <v>Groupe hospitalier Mont Saint Michel</v>
      </c>
      <c r="E386" s="86">
        <f>SUMIFS(bdd_V102[Activité combinée], bdd_V102[Raison sociale juridique], 'Base EJ GHT'!B386, bdd_V102[Intitulé du GHT], 'Base EJ GHT'!D386)</f>
        <v>16375.5</v>
      </c>
      <c r="F386" s="23" t="str">
        <f>_xlfn.XLOOKUP(B386, bdd_V102[Raison sociale juridique], bdd_V102[Validation prérequis SUN-ES])</f>
        <v>Oui</v>
      </c>
    </row>
    <row r="387" spans="1:6">
      <c r="A387">
        <v>500000104</v>
      </c>
      <c r="B387" t="str">
        <v>HOPITAL DE SAINT JAMES</v>
      </c>
      <c r="C387" t="str">
        <v>NOR-11</v>
      </c>
      <c r="D387" t="str">
        <v>Groupe hospitalier Mont Saint Michel</v>
      </c>
      <c r="E387" s="86">
        <f>SUMIFS(bdd_V102[Activité combinée], bdd_V102[Raison sociale juridique], 'Base EJ GHT'!B387, bdd_V102[Intitulé du GHT], 'Base EJ GHT'!D387)</f>
        <v>4737.5</v>
      </c>
      <c r="F387" s="23" t="str">
        <f>_xlfn.XLOOKUP(B387, bdd_V102[Raison sociale juridique], bdd_V102[Validation prérequis SUN-ES])</f>
        <v>Oui</v>
      </c>
    </row>
    <row r="388" spans="1:6">
      <c r="A388">
        <v>500000112</v>
      </c>
      <c r="B388" t="str">
        <v>CH MEMORIAL FRANCE-ETATS-UNIS SAINT-LO</v>
      </c>
      <c r="C388" t="str">
        <v>NOR-05</v>
      </c>
      <c r="D388" t="str">
        <v>Centre Manche</v>
      </c>
      <c r="E388" s="86">
        <f>SUMIFS(bdd_V102[Activité combinée], bdd_V102[Raison sociale juridique], 'Base EJ GHT'!B388, bdd_V102[Intitulé du GHT], 'Base EJ GHT'!D388)</f>
        <v>138098</v>
      </c>
      <c r="F388" s="23" t="str">
        <f>_xlfn.XLOOKUP(B388, bdd_V102[Raison sociale juridique], bdd_V102[Validation prérequis SUN-ES])</f>
        <v>Oui</v>
      </c>
    </row>
    <row r="389" spans="1:6">
      <c r="A389">
        <v>500000138</v>
      </c>
      <c r="B389" t="str">
        <v>CENTRE HOSPITALIER DE VILLEDIEU</v>
      </c>
      <c r="C389" t="str">
        <v>NOR-11</v>
      </c>
      <c r="D389" t="str">
        <v>Groupe hospitalier Mont Saint Michel</v>
      </c>
      <c r="E389" s="86">
        <f>SUMIFS(bdd_V102[Activité combinée], bdd_V102[Raison sociale juridique], 'Base EJ GHT'!B389, bdd_V102[Intitulé du GHT], 'Base EJ GHT'!D389)</f>
        <v>4156.5</v>
      </c>
      <c r="F389" s="23" t="str">
        <f>_xlfn.XLOOKUP(B389, bdd_V102[Raison sociale juridique], bdd_V102[Validation prérequis SUN-ES])</f>
        <v>Oui</v>
      </c>
    </row>
    <row r="390" spans="1:6">
      <c r="A390">
        <v>500000245</v>
      </c>
      <c r="B390" t="str">
        <v>CENTRE HOSPITALIER DE L'ESTRAN</v>
      </c>
      <c r="C390" t="str">
        <v>NOR-11</v>
      </c>
      <c r="D390" t="str">
        <v>Groupe hospitalier Mont Saint Michel</v>
      </c>
      <c r="E390" s="86">
        <f>SUMIFS(bdd_V102[Activité combinée], bdd_V102[Raison sociale juridique], 'Base EJ GHT'!B390, bdd_V102[Intitulé du GHT], 'Base EJ GHT'!D390)</f>
        <v>24995.25</v>
      </c>
      <c r="F390" s="23" t="str">
        <f>_xlfn.XLOOKUP(B390, bdd_V102[Raison sociale juridique], bdd_V102[Validation prérequis SUN-ES])</f>
        <v>Oui</v>
      </c>
    </row>
    <row r="391" spans="1:6">
      <c r="A391">
        <v>500000393</v>
      </c>
      <c r="B391" t="str">
        <v>CH COUTANCES</v>
      </c>
      <c r="C391" t="str">
        <v>NOR-05</v>
      </c>
      <c r="D391" t="str">
        <v>Centre Manche</v>
      </c>
      <c r="E391" s="86">
        <f>SUMIFS(bdd_V102[Activité combinée], bdd_V102[Raison sociale juridique], 'Base EJ GHT'!B391, bdd_V102[Intitulé du GHT], 'Base EJ GHT'!D391)</f>
        <v>43851</v>
      </c>
      <c r="F391" s="23" t="str">
        <f>_xlfn.XLOOKUP(B391, bdd_V102[Raison sociale juridique], bdd_V102[Validation prérequis SUN-ES])</f>
        <v>Oui</v>
      </c>
    </row>
    <row r="392" spans="1:6">
      <c r="A392">
        <v>510000029</v>
      </c>
      <c r="B392" t="str">
        <v>CHU REIMS</v>
      </c>
      <c r="C392" t="str">
        <v>GE-05</v>
      </c>
      <c r="D392" t="str">
        <v>Champagne</v>
      </c>
      <c r="E392" s="86">
        <f>SUMIFS(bdd_V102[Activité combinée], bdd_V102[Raison sociale juridique], 'Base EJ GHT'!B392, bdd_V102[Intitulé du GHT], 'Base EJ GHT'!D392)</f>
        <v>444217</v>
      </c>
      <c r="F392" s="23" t="str">
        <f>_xlfn.XLOOKUP(B392, bdd_V102[Raison sociale juridique], bdd_V102[Validation prérequis SUN-ES])</f>
        <v>Oui</v>
      </c>
    </row>
    <row r="393" spans="1:6">
      <c r="A393">
        <v>510000037</v>
      </c>
      <c r="B393" t="str">
        <v>CENTRE HOSPITALIER LEON BOURGEOIS</v>
      </c>
      <c r="C393" t="str">
        <v>GE-05</v>
      </c>
      <c r="D393" t="str">
        <v>Champagne</v>
      </c>
      <c r="E393" s="86">
        <f>SUMIFS(bdd_V102[Activité combinée], bdd_V102[Raison sociale juridique], 'Base EJ GHT'!B393, bdd_V102[Intitulé du GHT], 'Base EJ GHT'!D393)</f>
        <v>93681.5</v>
      </c>
      <c r="F393" s="23" t="str">
        <f>_xlfn.XLOOKUP(B393, bdd_V102[Raison sociale juridique], bdd_V102[Validation prérequis SUN-ES])</f>
        <v>Oui</v>
      </c>
    </row>
    <row r="394" spans="1:6">
      <c r="A394">
        <v>510000052</v>
      </c>
      <c r="B394" t="str">
        <v>ETABT PUBLIC SANTE MENTALE MARNE</v>
      </c>
      <c r="C394" t="str">
        <v>GE-05</v>
      </c>
      <c r="D394" t="str">
        <v>Champagne</v>
      </c>
      <c r="E394" s="86">
        <f>SUMIFS(bdd_V102[Activité combinée], bdd_V102[Raison sociale juridique], 'Base EJ GHT'!B394, bdd_V102[Intitulé du GHT], 'Base EJ GHT'!D394)</f>
        <v>72695.75</v>
      </c>
      <c r="F394" s="23" t="str">
        <f>_xlfn.XLOOKUP(B394, bdd_V102[Raison sociale juridique], bdd_V102[Validation prérequis SUN-ES])</f>
        <v>Oui</v>
      </c>
    </row>
    <row r="395" spans="1:6">
      <c r="A395">
        <v>510000060</v>
      </c>
      <c r="B395" t="str">
        <v>CENTRE HOSPITALIER D'EPERNAY</v>
      </c>
      <c r="C395" t="str">
        <v>GE-05</v>
      </c>
      <c r="D395" t="str">
        <v>Champagne</v>
      </c>
      <c r="E395" s="86">
        <f>SUMIFS(bdd_V102[Activité combinée], bdd_V102[Raison sociale juridique], 'Base EJ GHT'!B395, bdd_V102[Intitulé du GHT], 'Base EJ GHT'!D395)</f>
        <v>61663.5</v>
      </c>
      <c r="F395" s="23" t="str">
        <f>_xlfn.XLOOKUP(B395, bdd_V102[Raison sociale juridique], bdd_V102[Validation prérequis SUN-ES])</f>
        <v>Oui</v>
      </c>
    </row>
    <row r="396" spans="1:6">
      <c r="A396">
        <v>510000078</v>
      </c>
      <c r="B396" t="str">
        <v>CENTRE HOSPITALIER VITRY LE FRANCOIS</v>
      </c>
      <c r="C396" t="str">
        <v>GE-09</v>
      </c>
      <c r="D396" t="str">
        <v>Marne Haute-Marne Meuse</v>
      </c>
      <c r="E396" s="86">
        <f>SUMIFS(bdd_V102[Activité combinée], bdd_V102[Raison sociale juridique], 'Base EJ GHT'!B396, bdd_V102[Intitulé du GHT], 'Base EJ GHT'!D396)</f>
        <v>22695</v>
      </c>
      <c r="F396" s="23" t="str">
        <f>_xlfn.XLOOKUP(B396, bdd_V102[Raison sociale juridique], bdd_V102[Validation prérequis SUN-ES])</f>
        <v>Non</v>
      </c>
    </row>
    <row r="397" spans="1:6">
      <c r="A397">
        <v>510000086</v>
      </c>
      <c r="B397" t="str">
        <v>CENTRE HOSPITALIER DE MONTMIRAIL</v>
      </c>
      <c r="C397" t="str">
        <v>GE-05</v>
      </c>
      <c r="D397" t="str">
        <v>Champagne</v>
      </c>
      <c r="E397" s="86">
        <f>SUMIFS(bdd_V102[Activité combinée], bdd_V102[Raison sociale juridique], 'Base EJ GHT'!B397, bdd_V102[Intitulé du GHT], 'Base EJ GHT'!D397)</f>
        <v>6368.5</v>
      </c>
      <c r="F397" s="23" t="str">
        <f>_xlfn.XLOOKUP(B397, bdd_V102[Raison sociale juridique], bdd_V102[Validation prérequis SUN-ES])</f>
        <v>Oui</v>
      </c>
    </row>
    <row r="398" spans="1:6">
      <c r="A398">
        <v>510000102</v>
      </c>
      <c r="B398" t="str">
        <v>CENTRE HOSPITALIER DE SAINTE-MENEHOULD</v>
      </c>
      <c r="C398" t="str">
        <v>GE-05</v>
      </c>
      <c r="D398" t="str">
        <v>Champagne</v>
      </c>
      <c r="E398" s="86">
        <f>SUMIFS(bdd_V102[Activité combinée], bdd_V102[Raison sociale juridique], 'Base EJ GHT'!B398, bdd_V102[Intitulé du GHT], 'Base EJ GHT'!D398)</f>
        <v>7654</v>
      </c>
      <c r="F398" s="23" t="str">
        <f>_xlfn.XLOOKUP(B398, bdd_V102[Raison sociale juridique], bdd_V102[Validation prérequis SUN-ES])</f>
        <v>Oui</v>
      </c>
    </row>
    <row r="399" spans="1:6">
      <c r="A399">
        <v>510000128</v>
      </c>
      <c r="B399" t="str">
        <v>CENTRE HOSPITALIER DE FISMES</v>
      </c>
      <c r="C399" t="str">
        <v>GE-05</v>
      </c>
      <c r="D399" t="str">
        <v>Champagne</v>
      </c>
      <c r="E399" s="86">
        <f>SUMIFS(bdd_V102[Activité combinée], bdd_V102[Raison sociale juridique], 'Base EJ GHT'!B399, bdd_V102[Intitulé du GHT], 'Base EJ GHT'!D399)</f>
        <v>7986.5</v>
      </c>
      <c r="F399" s="23" t="str">
        <f>_xlfn.XLOOKUP(B399, bdd_V102[Raison sociale juridique], bdd_V102[Validation prérequis SUN-ES])</f>
        <v>Oui</v>
      </c>
    </row>
    <row r="400" spans="1:6">
      <c r="A400">
        <v>520780024</v>
      </c>
      <c r="B400" t="str">
        <v>CTRE HOSPITALIER BOURBONNE-LES-BAINS</v>
      </c>
      <c r="C400" t="str">
        <v>BFC-03</v>
      </c>
      <c r="D400" t="str">
        <v>21-52 Côte d’Or-Haute-Marne</v>
      </c>
      <c r="E400" s="86">
        <f>SUMIFS(bdd_V102[Activité combinée], bdd_V102[Raison sociale juridique], 'Base EJ GHT'!B400, bdd_V102[Intitulé du GHT], 'Base EJ GHT'!D400)</f>
        <v>14040</v>
      </c>
      <c r="F400" s="23" t="str">
        <f>_xlfn.XLOOKUP(B400, bdd_V102[Raison sociale juridique], bdd_V102[Validation prérequis SUN-ES])</f>
        <v>Oui</v>
      </c>
    </row>
    <row r="401" spans="1:6">
      <c r="A401">
        <v>520780032</v>
      </c>
      <c r="B401" t="str">
        <v>CENTRE HOSPITALIER DE CHAUMONT</v>
      </c>
      <c r="C401" t="str">
        <v>BFC-03</v>
      </c>
      <c r="D401" t="str">
        <v>21-52 Côte d’Or-Haute-Marne</v>
      </c>
      <c r="E401" s="86">
        <f>SUMIFS(bdd_V102[Activité combinée], bdd_V102[Raison sociale juridique], 'Base EJ GHT'!B401, bdd_V102[Intitulé du GHT], 'Base EJ GHT'!D401)</f>
        <v>56739</v>
      </c>
      <c r="F401" s="23" t="str">
        <f>_xlfn.XLOOKUP(B401, bdd_V102[Raison sociale juridique], bdd_V102[Validation prérequis SUN-ES])</f>
        <v>Oui</v>
      </c>
    </row>
    <row r="402" spans="1:6">
      <c r="A402">
        <v>520780040</v>
      </c>
      <c r="B402" t="str">
        <v>HOPITAL DE JOINVILLE</v>
      </c>
      <c r="C402" t="str">
        <v>GE-09</v>
      </c>
      <c r="D402" t="str">
        <v>Marne Haute-Marne Meuse</v>
      </c>
      <c r="E402" s="86">
        <f>SUMIFS(bdd_V102[Activité combinée], bdd_V102[Raison sociale juridique], 'Base EJ GHT'!B402, bdd_V102[Intitulé du GHT], 'Base EJ GHT'!D402)</f>
        <v>3331</v>
      </c>
      <c r="F402" s="23" t="str">
        <f>_xlfn.XLOOKUP(B402, bdd_V102[Raison sociale juridique], bdd_V102[Validation prérequis SUN-ES])</f>
        <v>Non</v>
      </c>
    </row>
    <row r="403" spans="1:6">
      <c r="A403">
        <v>520780057</v>
      </c>
      <c r="B403" t="str">
        <v>CENTRE HOSPITALIER DE LANGRES</v>
      </c>
      <c r="C403" t="str">
        <v>BFC-03</v>
      </c>
      <c r="D403" t="str">
        <v>21-52 Côte d’Or-Haute-Marne</v>
      </c>
      <c r="E403" s="86">
        <f>SUMIFS(bdd_V102[Activité combinée], bdd_V102[Raison sociale juridique], 'Base EJ GHT'!B403, bdd_V102[Intitulé du GHT], 'Base EJ GHT'!D403)</f>
        <v>29407.5</v>
      </c>
      <c r="F403" s="23" t="str">
        <f>_xlfn.XLOOKUP(B403, bdd_V102[Raison sociale juridique], bdd_V102[Validation prérequis SUN-ES])</f>
        <v>Oui</v>
      </c>
    </row>
    <row r="404" spans="1:6">
      <c r="A404">
        <v>520780065</v>
      </c>
      <c r="B404" t="str">
        <v>CENTRE HOSPITALIER DE MONTIER-EN-DER</v>
      </c>
      <c r="C404" t="str">
        <v>GE-09</v>
      </c>
      <c r="D404" t="str">
        <v>Marne Haute-Marne Meuse</v>
      </c>
      <c r="E404" s="86">
        <f>SUMIFS(bdd_V102[Activité combinée], bdd_V102[Raison sociale juridique], 'Base EJ GHT'!B404, bdd_V102[Intitulé du GHT], 'Base EJ GHT'!D404)</f>
        <v>4936</v>
      </c>
      <c r="F404" s="23" t="str">
        <f>_xlfn.XLOOKUP(B404, bdd_V102[Raison sociale juridique], bdd_V102[Validation prérequis SUN-ES])</f>
        <v>Non</v>
      </c>
    </row>
    <row r="405" spans="1:6">
      <c r="A405">
        <v>520780073</v>
      </c>
      <c r="B405" t="str">
        <v>CENTRE HOSPITALIER DE SAINT-DIZIER</v>
      </c>
      <c r="C405" t="str">
        <v>GE-09</v>
      </c>
      <c r="D405" t="str">
        <v>Marne Haute-Marne Meuse</v>
      </c>
      <c r="E405" s="86">
        <f>SUMIFS(bdd_V102[Activité combinée], bdd_V102[Raison sociale juridique], 'Base EJ GHT'!B405, bdd_V102[Intitulé du GHT], 'Base EJ GHT'!D405)</f>
        <v>71075.5</v>
      </c>
      <c r="F405" s="23" t="str">
        <f>_xlfn.XLOOKUP(B405, bdd_V102[Raison sociale juridique], bdd_V102[Validation prérequis SUN-ES])</f>
        <v>Non</v>
      </c>
    </row>
    <row r="406" spans="1:6">
      <c r="A406">
        <v>520780081</v>
      </c>
      <c r="B406" t="str">
        <v>CH DE LA HAUTE-MARNE</v>
      </c>
      <c r="C406" t="str">
        <v>GE-09</v>
      </c>
      <c r="D406" t="str">
        <v>Marne Haute-Marne Meuse</v>
      </c>
      <c r="E406" s="86">
        <f>SUMIFS(bdd_V102[Activité combinée], bdd_V102[Raison sociale juridique], 'Base EJ GHT'!B406, bdd_V102[Intitulé du GHT], 'Base EJ GHT'!D406)</f>
        <v>38850.75</v>
      </c>
      <c r="F406" s="23" t="str">
        <f>_xlfn.XLOOKUP(B406, bdd_V102[Raison sociale juridique], bdd_V102[Validation prérequis SUN-ES])</f>
        <v>Non</v>
      </c>
    </row>
    <row r="407" spans="1:6">
      <c r="A407">
        <v>520780099</v>
      </c>
      <c r="B407" t="str">
        <v>HOPITAL LOCAL DE WASSY</v>
      </c>
      <c r="C407" t="str">
        <v>GE-09</v>
      </c>
      <c r="D407" t="str">
        <v>Marne Haute-Marne Meuse</v>
      </c>
      <c r="E407" s="86">
        <f>SUMIFS(bdd_V102[Activité combinée], bdd_V102[Raison sociale juridique], 'Base EJ GHT'!B407, bdd_V102[Intitulé du GHT], 'Base EJ GHT'!D407)</f>
        <v>1873.5</v>
      </c>
      <c r="F407" s="23" t="str">
        <f>_xlfn.XLOOKUP(B407, bdd_V102[Raison sociale juridique], bdd_V102[Validation prérequis SUN-ES])</f>
        <v>Non</v>
      </c>
    </row>
    <row r="408" spans="1:6">
      <c r="A408">
        <v>530000025</v>
      </c>
      <c r="B408" t="str">
        <v>CH DU HAUT ANJOU</v>
      </c>
      <c r="C408" t="str">
        <v>PDL-03</v>
      </c>
      <c r="D408" t="str">
        <v>Mayenne et Haut-Anjou</v>
      </c>
      <c r="E408" s="86">
        <f>SUMIFS(bdd_V102[Activité combinée], bdd_V102[Raison sociale juridique], 'Base EJ GHT'!B408, bdd_V102[Intitulé du GHT], 'Base EJ GHT'!D408)</f>
        <v>87113</v>
      </c>
      <c r="F408" s="23" t="str">
        <f>_xlfn.XLOOKUP(B408, bdd_V102[Raison sociale juridique], bdd_V102[Validation prérequis SUN-ES])</f>
        <v>Oui</v>
      </c>
    </row>
    <row r="409" spans="1:6">
      <c r="A409">
        <v>530000058</v>
      </c>
      <c r="B409" t="str">
        <v>CH D'ERNEE</v>
      </c>
      <c r="C409" t="str">
        <v>PDL-03</v>
      </c>
      <c r="D409" t="str">
        <v>Mayenne et Haut-Anjou</v>
      </c>
      <c r="E409" s="86">
        <f>SUMIFS(bdd_V102[Activité combinée], bdd_V102[Raison sociale juridique], 'Base EJ GHT'!B409, bdd_V102[Intitulé du GHT], 'Base EJ GHT'!D409)</f>
        <v>19119</v>
      </c>
      <c r="F409" s="23" t="str">
        <f>_xlfn.XLOOKUP(B409, bdd_V102[Raison sociale juridique], bdd_V102[Validation prérequis SUN-ES])</f>
        <v>Oui</v>
      </c>
    </row>
    <row r="410" spans="1:6">
      <c r="A410">
        <v>530000066</v>
      </c>
      <c r="B410" t="str">
        <v>CH D'EVRON</v>
      </c>
      <c r="C410" t="str">
        <v>PDL-03</v>
      </c>
      <c r="D410" t="str">
        <v>Mayenne et Haut-Anjou</v>
      </c>
      <c r="E410" s="86">
        <f>SUMIFS(bdd_V102[Activité combinée], bdd_V102[Raison sociale juridique], 'Base EJ GHT'!B410, bdd_V102[Intitulé du GHT], 'Base EJ GHT'!D410)</f>
        <v>8072.5</v>
      </c>
      <c r="F410" s="23" t="str">
        <f>_xlfn.XLOOKUP(B410, bdd_V102[Raison sociale juridique], bdd_V102[Validation prérequis SUN-ES])</f>
        <v>Oui</v>
      </c>
    </row>
    <row r="411" spans="1:6">
      <c r="A411">
        <v>530000074</v>
      </c>
      <c r="B411" t="str">
        <v>CH DU NORD MAYENNE</v>
      </c>
      <c r="C411" t="str">
        <v>PDL-03</v>
      </c>
      <c r="D411" t="str">
        <v>Mayenne et Haut-Anjou</v>
      </c>
      <c r="E411" s="86">
        <f>SUMIFS(bdd_V102[Activité combinée], bdd_V102[Raison sociale juridique], 'Base EJ GHT'!B411, bdd_V102[Intitulé du GHT], 'Base EJ GHT'!D411)</f>
        <v>79902</v>
      </c>
      <c r="F411" s="23" t="str">
        <f>_xlfn.XLOOKUP(B411, bdd_V102[Raison sociale juridique], bdd_V102[Validation prérequis SUN-ES])</f>
        <v>Oui</v>
      </c>
    </row>
    <row r="412" spans="1:6">
      <c r="A412">
        <v>530000371</v>
      </c>
      <c r="B412" t="str">
        <v>CH DE LAVAL</v>
      </c>
      <c r="C412" t="str">
        <v>PDL-03</v>
      </c>
      <c r="D412" t="str">
        <v>Mayenne et Haut-Anjou</v>
      </c>
      <c r="E412" s="86">
        <f>SUMIFS(bdd_V102[Activité combinée], bdd_V102[Raison sociale juridique], 'Base EJ GHT'!B412, bdd_V102[Intitulé du GHT], 'Base EJ GHT'!D412)</f>
        <v>164501.25</v>
      </c>
      <c r="F412" s="23" t="str">
        <f>_xlfn.XLOOKUP(B412, bdd_V102[Raison sociale juridique], bdd_V102[Validation prérequis SUN-ES])</f>
        <v>Oui</v>
      </c>
    </row>
    <row r="413" spans="1:6">
      <c r="A413">
        <v>530002591</v>
      </c>
      <c r="B413" t="str">
        <v>CH JULES DOITTEAU</v>
      </c>
      <c r="C413" t="str">
        <v>PDL-03</v>
      </c>
      <c r="D413" t="str">
        <v>Mayenne et Haut-Anjou</v>
      </c>
      <c r="E413" s="86">
        <f>SUMIFS(bdd_V102[Activité combinée], bdd_V102[Raison sociale juridique], 'Base EJ GHT'!B413, bdd_V102[Intitulé du GHT], 'Base EJ GHT'!D413)</f>
        <v>2646.5</v>
      </c>
      <c r="F413" s="23" t="str">
        <f>_xlfn.XLOOKUP(B413, bdd_V102[Raison sociale juridique], bdd_V102[Validation prérequis SUN-ES])</f>
        <v>Non</v>
      </c>
    </row>
    <row r="414" spans="1:6">
      <c r="A414">
        <v>530007202</v>
      </c>
      <c r="B414" t="str">
        <v>CH DU SUD OUEST MAYENNAIS</v>
      </c>
      <c r="C414" t="str">
        <v>PDL-03</v>
      </c>
      <c r="D414" t="str">
        <v>Mayenne et Haut-Anjou</v>
      </c>
      <c r="E414" s="86">
        <f>SUMIFS(bdd_V102[Activité combinée], bdd_V102[Raison sociale juridique], 'Base EJ GHT'!B414, bdd_V102[Intitulé du GHT], 'Base EJ GHT'!D414)</f>
        <v>13143</v>
      </c>
      <c r="F414" s="23" t="str">
        <f>_xlfn.XLOOKUP(B414, bdd_V102[Raison sociale juridique], bdd_V102[Validation prérequis SUN-ES])</f>
        <v>Oui</v>
      </c>
    </row>
    <row r="415" spans="1:6">
      <c r="A415">
        <v>540000049</v>
      </c>
      <c r="B415" t="str">
        <v>CENTRE HOSPITALIER SAINT CHARLES TOUL</v>
      </c>
      <c r="C415" t="str">
        <v>GE-10</v>
      </c>
      <c r="D415" t="str">
        <v>Sud Lorraine</v>
      </c>
      <c r="E415" s="86">
        <f>SUMIFS(bdd_V102[Activité combinée], bdd_V102[Raison sociale juridique], 'Base EJ GHT'!B415, bdd_V102[Intitulé du GHT], 'Base EJ GHT'!D415)</f>
        <v>49846.5</v>
      </c>
      <c r="F415" s="23" t="str">
        <f>_xlfn.XLOOKUP(B415, bdd_V102[Raison sociale juridique], bdd_V102[Validation prérequis SUN-ES])</f>
        <v>Oui</v>
      </c>
    </row>
    <row r="416" spans="1:6">
      <c r="A416">
        <v>540000056</v>
      </c>
      <c r="B416" t="str">
        <v>CENTRE PSYCHOTHERAPIQUE NANCY</v>
      </c>
      <c r="C416" t="str">
        <v>GE-10</v>
      </c>
      <c r="D416" t="str">
        <v>Sud Lorraine</v>
      </c>
      <c r="E416" s="86">
        <f>SUMIFS(bdd_V102[Activité combinée], bdd_V102[Raison sociale juridique], 'Base EJ GHT'!B416, bdd_V102[Intitulé du GHT], 'Base EJ GHT'!D416)</f>
        <v>58772</v>
      </c>
      <c r="F416" s="23" t="str">
        <f>_xlfn.XLOOKUP(B416, bdd_V102[Raison sociale juridique], bdd_V102[Validation prérequis SUN-ES])</f>
        <v>Oui</v>
      </c>
    </row>
    <row r="417" spans="1:6">
      <c r="A417">
        <v>540000080</v>
      </c>
      <c r="B417" t="str">
        <v>CENTRE HOSPITALIER DE LUNEVILLE</v>
      </c>
      <c r="C417" t="str">
        <v>GE-10</v>
      </c>
      <c r="D417" t="str">
        <v>Sud Lorraine</v>
      </c>
      <c r="E417" s="86">
        <f>SUMIFS(bdd_V102[Activité combinée], bdd_V102[Raison sociale juridique], 'Base EJ GHT'!B417, bdd_V102[Intitulé du GHT], 'Base EJ GHT'!D417)</f>
        <v>69654.5</v>
      </c>
      <c r="F417" s="23" t="str">
        <f>_xlfn.XLOOKUP(B417, bdd_V102[Raison sociale juridique], bdd_V102[Validation prérequis SUN-ES])</f>
        <v>Oui</v>
      </c>
    </row>
    <row r="418" spans="1:6">
      <c r="A418">
        <v>540000106</v>
      </c>
      <c r="B418" t="str">
        <v>CENTRE HOSPITALIER DE PONT A MOUSSON</v>
      </c>
      <c r="C418" t="str">
        <v>GE-10</v>
      </c>
      <c r="D418" t="str">
        <v>Sud Lorraine</v>
      </c>
      <c r="E418" s="86">
        <f>SUMIFS(bdd_V102[Activité combinée], bdd_V102[Raison sociale juridique], 'Base EJ GHT'!B418, bdd_V102[Intitulé du GHT], 'Base EJ GHT'!D418)</f>
        <v>21614.5</v>
      </c>
      <c r="F418" s="23" t="str">
        <f>_xlfn.XLOOKUP(B418, bdd_V102[Raison sociale juridique], bdd_V102[Validation prérequis SUN-ES])</f>
        <v>Oui</v>
      </c>
    </row>
    <row r="419" spans="1:6">
      <c r="A419">
        <v>540000114</v>
      </c>
      <c r="B419" t="str">
        <v>CENTRE HOSPITALIER ST NICOLAS DE PORT</v>
      </c>
      <c r="C419" t="str">
        <v>GE-10</v>
      </c>
      <c r="D419" t="str">
        <v>Sud Lorraine</v>
      </c>
      <c r="E419" s="86">
        <f>SUMIFS(bdd_V102[Activité combinée], bdd_V102[Raison sociale juridique], 'Base EJ GHT'!B419, bdd_V102[Intitulé du GHT], 'Base EJ GHT'!D419)</f>
        <v>12145</v>
      </c>
      <c r="F419" s="23" t="str">
        <f>_xlfn.XLOOKUP(B419, bdd_V102[Raison sociale juridique], bdd_V102[Validation prérequis SUN-ES])</f>
        <v>Non</v>
      </c>
    </row>
    <row r="420" spans="1:6">
      <c r="A420">
        <v>540000767</v>
      </c>
      <c r="B420" t="str">
        <v>CENTRE HOSPITALIER DE BRIEY</v>
      </c>
      <c r="C420" t="str">
        <v>GE-08</v>
      </c>
      <c r="D420" t="str">
        <v>Lorraine Nord</v>
      </c>
      <c r="E420" s="86">
        <f>SUMIFS(bdd_V102[Activité combinée], bdd_V102[Raison sociale juridique], 'Base EJ GHT'!B420, bdd_V102[Intitulé du GHT], 'Base EJ GHT'!D420)</f>
        <v>51991.25</v>
      </c>
      <c r="F420" s="23" t="str">
        <f>_xlfn.XLOOKUP(B420, bdd_V102[Raison sociale juridique], bdd_V102[Validation prérequis SUN-ES])</f>
        <v>Oui</v>
      </c>
    </row>
    <row r="421" spans="1:6">
      <c r="A421">
        <v>540003399</v>
      </c>
      <c r="B421" t="str">
        <v>HL INTERCOM POMPEY LAY ST CHRISTOPHE</v>
      </c>
      <c r="C421" t="str">
        <v>GE-10</v>
      </c>
      <c r="D421" t="str">
        <v>Sud Lorraine</v>
      </c>
      <c r="E421" s="86">
        <f>SUMIFS(bdd_V102[Activité combinée], bdd_V102[Raison sociale juridique], 'Base EJ GHT'!B421, bdd_V102[Intitulé du GHT], 'Base EJ GHT'!D421)</f>
        <v>3893</v>
      </c>
      <c r="F421" s="23" t="str">
        <f>_xlfn.XLOOKUP(B421, bdd_V102[Raison sociale juridique], bdd_V102[Validation prérequis SUN-ES])</f>
        <v>Oui</v>
      </c>
    </row>
    <row r="422" spans="1:6">
      <c r="A422">
        <v>540019007</v>
      </c>
      <c r="B422" t="str">
        <v>CENTRE HOSPITALIER 3H SANTE</v>
      </c>
      <c r="C422" t="str">
        <v>GE-10</v>
      </c>
      <c r="D422" t="str">
        <v>Sud Lorraine</v>
      </c>
      <c r="E422" s="86">
        <f>SUMIFS(bdd_V102[Activité combinée], bdd_V102[Raison sociale juridique], 'Base EJ GHT'!B422, bdd_V102[Intitulé du GHT], 'Base EJ GHT'!D422)</f>
        <v>4337</v>
      </c>
      <c r="F422" s="23" t="str">
        <f>_xlfn.XLOOKUP(B422, bdd_V102[Raison sociale juridique], bdd_V102[Validation prérequis SUN-ES])</f>
        <v>Non</v>
      </c>
    </row>
    <row r="423" spans="1:6">
      <c r="A423">
        <v>540023264</v>
      </c>
      <c r="B423" t="str">
        <v>CHRU DE NANCY</v>
      </c>
      <c r="C423" t="str">
        <v>GE-10</v>
      </c>
      <c r="D423" t="str">
        <v>Sud Lorraine</v>
      </c>
      <c r="E423" s="86">
        <f>SUMIFS(bdd_V102[Activité combinée], bdd_V102[Raison sociale juridique], 'Base EJ GHT'!B423, bdd_V102[Intitulé du GHT], 'Base EJ GHT'!D423)</f>
        <v>579783</v>
      </c>
      <c r="F423" s="23" t="str">
        <f>_xlfn.XLOOKUP(B423, bdd_V102[Raison sociale juridique], bdd_V102[Validation prérequis SUN-ES])</f>
        <v>Oui</v>
      </c>
    </row>
    <row r="424" spans="1:6">
      <c r="A424">
        <v>550000046</v>
      </c>
      <c r="B424" t="str">
        <v>CENTRE HOSPITALIER ST-CHARLES COMMERCY</v>
      </c>
      <c r="C424" t="str">
        <v>GE-10</v>
      </c>
      <c r="D424" t="str">
        <v>Sud Lorraine</v>
      </c>
      <c r="E424" s="86">
        <f>SUMIFS(bdd_V102[Activité combinée], bdd_V102[Raison sociale juridique], 'Base EJ GHT'!B424, bdd_V102[Intitulé du GHT], 'Base EJ GHT'!D424)</f>
        <v>15770.5</v>
      </c>
      <c r="F424" s="23" t="str">
        <f>_xlfn.XLOOKUP(B424, bdd_V102[Raison sociale juridique], bdd_V102[Validation prérequis SUN-ES])</f>
        <v>Oui</v>
      </c>
    </row>
    <row r="425" spans="1:6">
      <c r="A425">
        <v>550003354</v>
      </c>
      <c r="B425" t="str">
        <v>CH DE BAR-LE-DUC FAINS-VEEL</v>
      </c>
      <c r="C425" t="str">
        <v>GE-09</v>
      </c>
      <c r="D425" t="str">
        <v>Marne Haute-Marne Meuse</v>
      </c>
      <c r="E425" s="86">
        <f>SUMIFS(bdd_V102[Activité combinée], bdd_V102[Raison sociale juridique], 'Base EJ GHT'!B425, bdd_V102[Intitulé du GHT], 'Base EJ GHT'!D425)</f>
        <v>113315.75</v>
      </c>
      <c r="F425" s="23" t="str">
        <f>_xlfn.XLOOKUP(B425, bdd_V102[Raison sociale juridique], bdd_V102[Validation prérequis SUN-ES])</f>
        <v>Non</v>
      </c>
    </row>
    <row r="426" spans="1:6">
      <c r="A426">
        <v>550006795</v>
      </c>
      <c r="B426" t="str">
        <v>CENTRE HOSPITALIER VERDUN/SAINT MIHIEL</v>
      </c>
      <c r="C426" t="str">
        <v>GE-09</v>
      </c>
      <c r="D426" t="str">
        <v>Marne Haute-Marne Meuse</v>
      </c>
      <c r="E426" s="86">
        <f>SUMIFS(bdd_V102[Activité combinée], bdd_V102[Raison sociale juridique], 'Base EJ GHT'!B426, bdd_V102[Intitulé du GHT], 'Base EJ GHT'!D426)</f>
        <v>129281</v>
      </c>
      <c r="F426" s="23" t="str">
        <f>_xlfn.XLOOKUP(B426, bdd_V102[Raison sociale juridique], bdd_V102[Validation prérequis SUN-ES])</f>
        <v>Oui</v>
      </c>
    </row>
    <row r="427" spans="1:6">
      <c r="A427">
        <v>560000044</v>
      </c>
      <c r="B427" t="str">
        <v>CENTRE HOSPITALIER DE PLOERMEL</v>
      </c>
      <c r="C427" t="str">
        <v>BRE-04</v>
      </c>
      <c r="D427" t="str">
        <v>Brocéliande Atlantique</v>
      </c>
      <c r="E427" s="86">
        <f>SUMIFS(bdd_V102[Activité combinée], bdd_V102[Raison sociale juridique], 'Base EJ GHT'!B427, bdd_V102[Intitulé du GHT], 'Base EJ GHT'!D427)</f>
        <v>67372</v>
      </c>
      <c r="F427" s="23" t="str">
        <f>_xlfn.XLOOKUP(B427, bdd_V102[Raison sociale juridique], bdd_V102[Validation prérequis SUN-ES])</f>
        <v>Non</v>
      </c>
    </row>
    <row r="428" spans="1:6">
      <c r="A428">
        <v>560000077</v>
      </c>
      <c r="B428" t="str">
        <v>CENTRE HOSPITALIER DE JOSSELIN</v>
      </c>
      <c r="C428" t="str">
        <v>BRE-04</v>
      </c>
      <c r="D428" t="str">
        <v>Brocéliande Atlantique</v>
      </c>
      <c r="E428" s="86">
        <f>SUMIFS(bdd_V102[Activité combinée], bdd_V102[Raison sociale juridique], 'Base EJ GHT'!B428, bdd_V102[Intitulé du GHT], 'Base EJ GHT'!D428)</f>
        <v>9498.5</v>
      </c>
      <c r="F428" s="23" t="str">
        <f>_xlfn.XLOOKUP(B428, bdd_V102[Raison sociale juridique], bdd_V102[Validation prérequis SUN-ES])</f>
        <v>Non</v>
      </c>
    </row>
    <row r="429" spans="1:6">
      <c r="A429">
        <v>560000085</v>
      </c>
      <c r="B429" t="str">
        <v>HOPITAL DE BELLE ILE EN MER</v>
      </c>
      <c r="C429" t="str">
        <v>BRE-04</v>
      </c>
      <c r="D429" t="str">
        <v>Brocéliande Atlantique</v>
      </c>
      <c r="E429" s="86">
        <f>SUMIFS(bdd_V102[Activité combinée], bdd_V102[Raison sociale juridique], 'Base EJ GHT'!B429, bdd_V102[Intitulé du GHT], 'Base EJ GHT'!D429)</f>
        <v>6965</v>
      </c>
      <c r="F429" s="23" t="str">
        <f>_xlfn.XLOOKUP(B429, bdd_V102[Raison sociale juridique], bdd_V102[Validation prérequis SUN-ES])</f>
        <v>Oui</v>
      </c>
    </row>
    <row r="430" spans="1:6">
      <c r="A430">
        <v>560000259</v>
      </c>
      <c r="B430" t="str">
        <v>CH GUEMENE/SCORFF</v>
      </c>
      <c r="C430" t="str">
        <v>BRE-08</v>
      </c>
      <c r="D430" t="str">
        <v>Centre Bretagne</v>
      </c>
      <c r="E430" s="86">
        <f>SUMIFS(bdd_V102[Activité combinée], bdd_V102[Raison sociale juridique], 'Base EJ GHT'!B430, bdd_V102[Intitulé du GHT], 'Base EJ GHT'!D430)</f>
        <v>6603</v>
      </c>
      <c r="F430" s="23" t="str">
        <f>_xlfn.XLOOKUP(B430, bdd_V102[Raison sociale juridique], bdd_V102[Validation prérequis SUN-ES])</f>
        <v>Non</v>
      </c>
    </row>
    <row r="431" spans="1:6">
      <c r="A431">
        <v>560002032</v>
      </c>
      <c r="B431" t="str">
        <v>EPSM DU MORBIHAN</v>
      </c>
      <c r="C431" t="str">
        <v>BRE-04</v>
      </c>
      <c r="D431" t="str">
        <v>Brocéliande Atlantique</v>
      </c>
      <c r="E431" s="86">
        <f>SUMIFS(bdd_V102[Activité combinée], bdd_V102[Raison sociale juridique], 'Base EJ GHT'!B431, bdd_V102[Intitulé du GHT], 'Base EJ GHT'!D431)</f>
        <v>71641</v>
      </c>
      <c r="F431" s="23" t="str">
        <f>_xlfn.XLOOKUP(B431, bdd_V102[Raison sociale juridique], bdd_V102[Validation prérequis SUN-ES])</f>
        <v>Oui</v>
      </c>
    </row>
    <row r="432" spans="1:6">
      <c r="A432">
        <v>560002222</v>
      </c>
      <c r="B432" t="str">
        <v>CH DE BASSE-VILAINE</v>
      </c>
      <c r="C432" t="str">
        <v>BRE-04</v>
      </c>
      <c r="D432" t="str">
        <v>Brocéliande Atlantique</v>
      </c>
      <c r="E432" s="86">
        <f>SUMIFS(bdd_V102[Activité combinée], bdd_V102[Raison sociale juridique], 'Base EJ GHT'!B432, bdd_V102[Intitulé du GHT], 'Base EJ GHT'!D432)</f>
        <v>2737.5</v>
      </c>
      <c r="F432" s="23" t="str">
        <f>_xlfn.XLOOKUP(B432, bdd_V102[Raison sociale juridique], bdd_V102[Validation prérequis SUN-ES])</f>
        <v>Non</v>
      </c>
    </row>
    <row r="433" spans="1:6">
      <c r="A433">
        <v>560002677</v>
      </c>
      <c r="B433" t="str">
        <v>EPSM JEAN-MARTIN CHARCOT</v>
      </c>
      <c r="C433" t="str">
        <v>BRE-03</v>
      </c>
      <c r="D433" t="str">
        <v>Groupe hospitalier Sud Bretagne</v>
      </c>
      <c r="E433" s="86">
        <f>SUMIFS(bdd_V102[Activité combinée], bdd_V102[Raison sociale juridique], 'Base EJ GHT'!B433, bdd_V102[Intitulé du GHT], 'Base EJ GHT'!D433)</f>
        <v>45267.25</v>
      </c>
      <c r="F433" s="23" t="str">
        <f>_xlfn.XLOOKUP(B433, bdd_V102[Raison sociale juridique], bdd_V102[Validation prérequis SUN-ES])</f>
        <v>Oui</v>
      </c>
    </row>
    <row r="434" spans="1:6">
      <c r="A434">
        <v>560005746</v>
      </c>
      <c r="B434" t="str">
        <v>GROUPE HOSPITALIER BRETAGNE SUD</v>
      </c>
      <c r="C434" t="str">
        <v>BRE-03</v>
      </c>
      <c r="D434" t="str">
        <v>Groupe hospitalier Sud Bretagne</v>
      </c>
      <c r="E434" s="86">
        <f>SUMIFS(bdd_V102[Activité combinée], bdd_V102[Raison sociale juridique], 'Base EJ GHT'!B434, bdd_V102[Intitulé du GHT], 'Base EJ GHT'!D434)</f>
        <v>401700.5</v>
      </c>
      <c r="F434" s="23" t="str">
        <f>_xlfn.XLOOKUP(B434, bdd_V102[Raison sociale juridique], bdd_V102[Validation prérequis SUN-ES])</f>
        <v>Oui</v>
      </c>
    </row>
    <row r="435" spans="1:6">
      <c r="A435">
        <v>560014748</v>
      </c>
      <c r="B435" t="str">
        <v>CH DU CENTRE BRETAGNE</v>
      </c>
      <c r="C435" t="str">
        <v>BRE-08</v>
      </c>
      <c r="D435" t="str">
        <v>Centre Bretagne</v>
      </c>
      <c r="E435" s="86">
        <f>SUMIFS(bdd_V102[Activité combinée], bdd_V102[Raison sociale juridique], 'Base EJ GHT'!B435, bdd_V102[Intitulé du GHT], 'Base EJ GHT'!D435)</f>
        <v>131837.5</v>
      </c>
      <c r="F435" s="23" t="str">
        <f>_xlfn.XLOOKUP(B435, bdd_V102[Raison sociale juridique], bdd_V102[Validation prérequis SUN-ES])</f>
        <v>Oui</v>
      </c>
    </row>
    <row r="436" spans="1:6">
      <c r="A436">
        <v>560023210</v>
      </c>
      <c r="B436" t="str">
        <v>CH BRETAGNE ATLANTIQUE</v>
      </c>
      <c r="C436" t="str">
        <v>BRE-04</v>
      </c>
      <c r="D436" t="str">
        <v>Brocéliande Atlantique</v>
      </c>
      <c r="E436" s="86">
        <f>SUMIFS(bdd_V102[Activité combinée], bdd_V102[Raison sociale juridique], 'Base EJ GHT'!B436, bdd_V102[Intitulé du GHT], 'Base EJ GHT'!D436)</f>
        <v>328727.5</v>
      </c>
      <c r="F436" s="23" t="str">
        <f>_xlfn.XLOOKUP(B436, bdd_V102[Raison sociale juridique], bdd_V102[Validation prérequis SUN-ES])</f>
        <v>Oui</v>
      </c>
    </row>
    <row r="437" spans="1:6">
      <c r="A437">
        <v>570000034</v>
      </c>
      <c r="B437" t="str">
        <v>CRS SAINT LUC</v>
      </c>
      <c r="C437" t="str">
        <v>GE-01</v>
      </c>
      <c r="D437" t="str">
        <v>Basse Alsace Sud Moselle</v>
      </c>
      <c r="E437" s="86">
        <f>SUMIFS(bdd_V102[Activité combinée], bdd_V102[Raison sociale juridique], 'Base EJ GHT'!B437, bdd_V102[Intitulé du GHT], 'Base EJ GHT'!D437)</f>
        <v>29580.5</v>
      </c>
      <c r="F437" s="23" t="str">
        <f>_xlfn.XLOOKUP(B437, bdd_V102[Raison sociale juridique], bdd_V102[Validation prérequis SUN-ES])</f>
        <v>Oui</v>
      </c>
    </row>
    <row r="438" spans="1:6">
      <c r="A438">
        <v>570000133</v>
      </c>
      <c r="B438" t="str">
        <v>CH DE LORQUIN</v>
      </c>
      <c r="C438" t="str">
        <v>GE-08</v>
      </c>
      <c r="D438" t="str">
        <v>Lorraine Nord</v>
      </c>
      <c r="E438" s="86">
        <f>SUMIFS(bdd_V102[Activité combinée], bdd_V102[Raison sociale juridique], 'Base EJ GHT'!B438, bdd_V102[Intitulé du GHT], 'Base EJ GHT'!D438)</f>
        <v>30149.25</v>
      </c>
      <c r="F438" s="23" t="str">
        <f>_xlfn.XLOOKUP(B438, bdd_V102[Raison sociale juridique], bdd_V102[Validation prérequis SUN-ES])</f>
        <v>Oui</v>
      </c>
    </row>
    <row r="439" spans="1:6">
      <c r="A439">
        <v>570000141</v>
      </c>
      <c r="B439" t="str">
        <v>CHS DE SARREGUEMINES</v>
      </c>
      <c r="C439" t="str">
        <v>GE-07</v>
      </c>
      <c r="D439" t="str">
        <v>Moselle Est</v>
      </c>
      <c r="E439" s="86">
        <f>SUMIFS(bdd_V102[Activité combinée], bdd_V102[Raison sociale juridique], 'Base EJ GHT'!B439, bdd_V102[Intitulé du GHT], 'Base EJ GHT'!D439)</f>
        <v>67418</v>
      </c>
      <c r="F439" s="23" t="str">
        <f>_xlfn.XLOOKUP(B439, bdd_V102[Raison sociale juridique], bdd_V102[Validation prérequis SUN-ES])</f>
        <v>Oui</v>
      </c>
    </row>
    <row r="440" spans="1:6">
      <c r="A440">
        <v>570000158</v>
      </c>
      <c r="B440" t="str">
        <v>CH DE SARREGUEMINES</v>
      </c>
      <c r="C440" t="str">
        <v>GE-07</v>
      </c>
      <c r="D440" t="str">
        <v>Moselle Est</v>
      </c>
      <c r="E440" s="86">
        <f>SUMIFS(bdd_V102[Activité combinée], bdd_V102[Raison sociale juridique], 'Base EJ GHT'!B440, bdd_V102[Intitulé du GHT], 'Base EJ GHT'!D440)</f>
        <v>100185.5</v>
      </c>
      <c r="F440" s="23" t="str">
        <f>_xlfn.XLOOKUP(B440, bdd_V102[Raison sociale juridique], bdd_V102[Validation prérequis SUN-ES])</f>
        <v>Oui</v>
      </c>
    </row>
    <row r="441" spans="1:6">
      <c r="A441">
        <v>570000430</v>
      </c>
      <c r="B441" t="str">
        <v>CH LE SECQ DE CREPY DE BOULAY</v>
      </c>
      <c r="C441" t="str">
        <v>GE-08</v>
      </c>
      <c r="D441" t="str">
        <v>Lorraine Nord</v>
      </c>
      <c r="E441" s="86">
        <f>SUMIFS(bdd_V102[Activité combinée], bdd_V102[Raison sociale juridique], 'Base EJ GHT'!B441, bdd_V102[Intitulé du GHT], 'Base EJ GHT'!D441)</f>
        <v>14804</v>
      </c>
      <c r="F441" s="23" t="str">
        <f>_xlfn.XLOOKUP(B441, bdd_V102[Raison sociale juridique], bdd_V102[Validation prérequis SUN-ES])</f>
        <v>Oui</v>
      </c>
    </row>
    <row r="442" spans="1:6">
      <c r="A442">
        <v>570000497</v>
      </c>
      <c r="B442" t="str">
        <v>HOPITAL "SAINT JACQUES"</v>
      </c>
      <c r="C442" t="str">
        <v>GE-10</v>
      </c>
      <c r="D442" t="str">
        <v>Sud Lorraine</v>
      </c>
      <c r="E442" s="86">
        <f>SUMIFS(bdd_V102[Activité combinée], bdd_V102[Raison sociale juridique], 'Base EJ GHT'!B442, bdd_V102[Intitulé du GHT], 'Base EJ GHT'!D442)</f>
        <v>6194</v>
      </c>
      <c r="F442" s="23" t="str">
        <f>_xlfn.XLOOKUP(B442, bdd_V102[Raison sociale juridique], bdd_V102[Validation prérequis SUN-ES])</f>
        <v>Non</v>
      </c>
    </row>
    <row r="443" spans="1:6">
      <c r="A443">
        <v>570000513</v>
      </c>
      <c r="B443" t="str">
        <v>CHS DE JURY</v>
      </c>
      <c r="C443" t="str">
        <v>GE-08</v>
      </c>
      <c r="D443" t="str">
        <v>Lorraine Nord</v>
      </c>
      <c r="E443" s="86">
        <f>SUMIFS(bdd_V102[Activité combinée], bdd_V102[Raison sociale juridique], 'Base EJ GHT'!B443, bdd_V102[Intitulé du GHT], 'Base EJ GHT'!D443)</f>
        <v>32660.75</v>
      </c>
      <c r="F443" s="23" t="str">
        <f>_xlfn.XLOOKUP(B443, bdd_V102[Raison sociale juridique], bdd_V102[Validation prérequis SUN-ES])</f>
        <v>Oui</v>
      </c>
    </row>
    <row r="444" spans="1:6">
      <c r="A444">
        <v>570005165</v>
      </c>
      <c r="B444" t="str">
        <v>CHR METZ-THIONVILLE</v>
      </c>
      <c r="C444" t="str">
        <v>GE-08</v>
      </c>
      <c r="D444" t="str">
        <v>Lorraine Nord</v>
      </c>
      <c r="E444" s="86">
        <f>SUMIFS(bdd_V102[Activité combinée], bdd_V102[Raison sociale juridique], 'Base EJ GHT'!B444, bdd_V102[Intitulé du GHT], 'Base EJ GHT'!D444)</f>
        <v>529010.25</v>
      </c>
      <c r="F444" s="23" t="str">
        <f>_xlfn.XLOOKUP(B444, bdd_V102[Raison sociale juridique], bdd_V102[Validation prérequis SUN-ES])</f>
        <v>Oui</v>
      </c>
    </row>
    <row r="445" spans="1:6">
      <c r="A445">
        <v>570011387</v>
      </c>
      <c r="B445" t="str">
        <v>ET PUBLIC DEPARTEMENTAL DE SANTE GORZE</v>
      </c>
      <c r="C445" t="str">
        <v>GE-08</v>
      </c>
      <c r="D445" t="str">
        <v>Lorraine Nord</v>
      </c>
      <c r="E445" s="86">
        <f>SUMIFS(bdd_V102[Activité combinée], bdd_V102[Raison sociale juridique], 'Base EJ GHT'!B445, bdd_V102[Intitulé du GHT], 'Base EJ GHT'!D445)</f>
        <v>8369</v>
      </c>
      <c r="F445" s="23" t="str">
        <f>_xlfn.XLOOKUP(B445, bdd_V102[Raison sociale juridique], bdd_V102[Validation prérequis SUN-ES])</f>
        <v>Oui</v>
      </c>
    </row>
    <row r="446" spans="1:6">
      <c r="A446">
        <v>570015099</v>
      </c>
      <c r="B446" t="str">
        <v>CH DE SARREBOURG</v>
      </c>
      <c r="C446" t="str">
        <v>GE-01</v>
      </c>
      <c r="D446" t="str">
        <v>Basse Alsace Sud Moselle</v>
      </c>
      <c r="E446" s="86">
        <f>SUMIFS(bdd_V102[Activité combinée], bdd_V102[Raison sociale juridique], 'Base EJ GHT'!B446, bdd_V102[Intitulé du GHT], 'Base EJ GHT'!D446)</f>
        <v>57429.5</v>
      </c>
      <c r="F446" s="23" t="str">
        <f>_xlfn.XLOOKUP(B446, bdd_V102[Raison sociale juridique], bdd_V102[Validation prérequis SUN-ES])</f>
        <v>Oui</v>
      </c>
    </row>
    <row r="447" spans="1:6">
      <c r="A447">
        <v>570025254</v>
      </c>
      <c r="B447" t="str">
        <v>CHIC UNISANTE+</v>
      </c>
      <c r="C447" t="str">
        <v>GE-07</v>
      </c>
      <c r="D447" t="str">
        <v>Moselle Est</v>
      </c>
      <c r="E447" s="86">
        <f>SUMIFS(bdd_V102[Activité combinée], bdd_V102[Raison sociale juridique], 'Base EJ GHT'!B447, bdd_V102[Intitulé du GHT], 'Base EJ GHT'!D447)</f>
        <v>94008.5</v>
      </c>
      <c r="F447" s="23" t="str">
        <f>_xlfn.XLOOKUP(B447, bdd_V102[Raison sociale juridique], bdd_V102[Validation prérequis SUN-ES])</f>
        <v>Oui</v>
      </c>
    </row>
    <row r="448" spans="1:6">
      <c r="A448">
        <v>580780039</v>
      </c>
      <c r="B448" t="str">
        <v>CHI AGGLOMERATION DE NEVERS</v>
      </c>
      <c r="C448" t="str">
        <v>BFC-06</v>
      </c>
      <c r="D448" t="str">
        <v>Nièvre</v>
      </c>
      <c r="E448" s="86">
        <f>SUMIFS(bdd_V102[Activité combinée], bdd_V102[Raison sociale juridique], 'Base EJ GHT'!B448, bdd_V102[Intitulé du GHT], 'Base EJ GHT'!D448)</f>
        <v>171956.75</v>
      </c>
      <c r="F448" s="23" t="str">
        <f>_xlfn.XLOOKUP(B448, bdd_V102[Raison sociale juridique], bdd_V102[Validation prérequis SUN-ES])</f>
        <v>Oui</v>
      </c>
    </row>
    <row r="449" spans="1:6">
      <c r="A449">
        <v>580780047</v>
      </c>
      <c r="B449" t="str">
        <v>CH CHATEAU-CHINON</v>
      </c>
      <c r="C449" t="str">
        <v>BFC-06</v>
      </c>
      <c r="D449" t="str">
        <v>Nièvre</v>
      </c>
      <c r="E449" s="86">
        <f>SUMIFS(bdd_V102[Activité combinée], bdd_V102[Raison sociale juridique], 'Base EJ GHT'!B449, bdd_V102[Intitulé du GHT], 'Base EJ GHT'!D449)</f>
        <v>4345</v>
      </c>
      <c r="F449" s="23" t="str">
        <f>_xlfn.XLOOKUP(B449, bdd_V102[Raison sociale juridique], bdd_V102[Validation prérequis SUN-ES])</f>
        <v>Oui</v>
      </c>
    </row>
    <row r="450" spans="1:6">
      <c r="A450">
        <v>580780054</v>
      </c>
      <c r="B450" t="str">
        <v>CENTRE HOSPITALIER LES CYGNES</v>
      </c>
      <c r="C450" t="str">
        <v>BFC-06</v>
      </c>
      <c r="D450" t="str">
        <v>Nièvre</v>
      </c>
      <c r="E450" s="86">
        <f>SUMIFS(bdd_V102[Activité combinée], bdd_V102[Raison sociale juridique], 'Base EJ GHT'!B450, bdd_V102[Intitulé du GHT], 'Base EJ GHT'!D450)</f>
        <v>5319.5</v>
      </c>
      <c r="F450" s="23" t="str">
        <f>_xlfn.XLOOKUP(B450, bdd_V102[Raison sociale juridique], bdd_V102[Validation prérequis SUN-ES])</f>
        <v>Oui</v>
      </c>
    </row>
    <row r="451" spans="1:6">
      <c r="A451">
        <v>580780070</v>
      </c>
      <c r="B451" t="str">
        <v>CH CLAMECY</v>
      </c>
      <c r="C451" t="str">
        <v>BFC-04</v>
      </c>
      <c r="D451" t="str">
        <v>Sud Yonne-Haut-Nivernais</v>
      </c>
      <c r="E451" s="86">
        <f>SUMIFS(bdd_V102[Activité combinée], bdd_V102[Raison sociale juridique], 'Base EJ GHT'!B451, bdd_V102[Intitulé du GHT], 'Base EJ GHT'!D451)</f>
        <v>12688.5</v>
      </c>
      <c r="F451" s="23" t="str">
        <f>_xlfn.XLOOKUP(B451, bdd_V102[Raison sociale juridique], bdd_V102[Validation prérequis SUN-ES])</f>
        <v>Oui</v>
      </c>
    </row>
    <row r="452" spans="1:6">
      <c r="A452">
        <v>580780088</v>
      </c>
      <c r="B452" t="str">
        <v>CH COSNE COURS SUR LOIRE</v>
      </c>
      <c r="C452" t="str">
        <v>BFC-06</v>
      </c>
      <c r="D452" t="str">
        <v>Nièvre</v>
      </c>
      <c r="E452" s="86">
        <f>SUMIFS(bdd_V102[Activité combinée], bdd_V102[Raison sociale juridique], 'Base EJ GHT'!B452, bdd_V102[Intitulé du GHT], 'Base EJ GHT'!D452)</f>
        <v>18097.5</v>
      </c>
      <c r="F452" s="23" t="str">
        <f>_xlfn.XLOOKUP(B452, bdd_V102[Raison sociale juridique], bdd_V102[Validation prérequis SUN-ES])</f>
        <v>Oui</v>
      </c>
    </row>
    <row r="453" spans="1:6">
      <c r="A453">
        <v>580780096</v>
      </c>
      <c r="B453" t="str">
        <v>CH DECIZE</v>
      </c>
      <c r="C453" t="str">
        <v>BFC-06</v>
      </c>
      <c r="D453" t="str">
        <v>Nièvre</v>
      </c>
      <c r="E453" s="86">
        <f>SUMIFS(bdd_V102[Activité combinée], bdd_V102[Raison sociale juridique], 'Base EJ GHT'!B453, bdd_V102[Intitulé du GHT], 'Base EJ GHT'!D453)</f>
        <v>37352</v>
      </c>
      <c r="F453" s="23" t="str">
        <f>_xlfn.XLOOKUP(B453, bdd_V102[Raison sociale juridique], bdd_V102[Validation prérequis SUN-ES])</f>
        <v>Oui</v>
      </c>
    </row>
    <row r="454" spans="1:6">
      <c r="A454">
        <v>580780971</v>
      </c>
      <c r="B454" t="str">
        <v>CH PIERRE LÃ”O</v>
      </c>
      <c r="C454" t="str">
        <v>BFC-06</v>
      </c>
      <c r="D454" t="str">
        <v>Nièvre</v>
      </c>
      <c r="E454" s="86">
        <f>SUMIFS(bdd_V102[Activité combinée], bdd_V102[Raison sociale juridique], 'Base EJ GHT'!B454, bdd_V102[Intitulé du GHT], 'Base EJ GHT'!D454)</f>
        <v>26592.25</v>
      </c>
      <c r="F454" s="23" t="str">
        <f>_xlfn.XLOOKUP(B454, bdd_V102[Raison sociale juridique], bdd_V102[Validation prérequis SUN-ES])</f>
        <v>Oui</v>
      </c>
    </row>
    <row r="455" spans="1:6">
      <c r="A455">
        <v>580780971</v>
      </c>
      <c r="B455" t="str">
        <v>CH PIERRE LÔO</v>
      </c>
      <c r="C455" t="str">
        <v>BFC-06</v>
      </c>
      <c r="D455" t="str">
        <v>Nièvre</v>
      </c>
      <c r="E455" s="86">
        <f>SUMIFS(bdd_V102[Activité combinée], bdd_V102[Raison sociale juridique], 'Base EJ GHT'!B455, bdd_V102[Intitulé du GHT], 'Base EJ GHT'!D455)</f>
        <v>1657.75</v>
      </c>
      <c r="F455" s="23" t="str">
        <f>_xlfn.XLOOKUP(B455, bdd_V102[Raison sociale juridique], bdd_V102[Validation prérequis SUN-ES])</f>
        <v>Oui</v>
      </c>
    </row>
    <row r="456" spans="1:6">
      <c r="A456">
        <v>580781136</v>
      </c>
      <c r="B456" t="str">
        <v>CH HENRI DUNANT</v>
      </c>
      <c r="C456" t="str">
        <v>BFC-06</v>
      </c>
      <c r="D456" t="str">
        <v>Nièvre</v>
      </c>
      <c r="E456" s="86">
        <f>SUMIFS(bdd_V102[Activité combinée], bdd_V102[Raison sociale juridique], 'Base EJ GHT'!B456, bdd_V102[Intitulé du GHT], 'Base EJ GHT'!D456)</f>
        <v>8955.5</v>
      </c>
      <c r="F456" s="23" t="str">
        <f>_xlfn.XLOOKUP(B456, bdd_V102[Raison sociale juridique], bdd_V102[Validation prérequis SUN-ES])</f>
        <v>Oui</v>
      </c>
    </row>
    <row r="457" spans="1:6">
      <c r="A457">
        <v>590034740</v>
      </c>
      <c r="B457" t="str">
        <v>EPSM AGGLOME LILLOISE LOMMELET</v>
      </c>
      <c r="C457" t="str">
        <v>HF-13</v>
      </c>
      <c r="D457" t="str">
        <v>Psychiatrie Nord Pas-de-Calais</v>
      </c>
      <c r="E457" s="86">
        <f>SUMIFS(bdd_V102[Activité combinée], bdd_V102[Raison sociale juridique], 'Base EJ GHT'!B457, bdd_V102[Intitulé du GHT], 'Base EJ GHT'!D457)</f>
        <v>52545</v>
      </c>
      <c r="F457" s="23" t="str">
        <f>_xlfn.XLOOKUP(B457, bdd_V102[Raison sociale juridique], bdd_V102[Validation prérequis SUN-ES])</f>
        <v>Oui</v>
      </c>
    </row>
    <row r="458" spans="1:6">
      <c r="A458">
        <v>590053120</v>
      </c>
      <c r="B458" t="str">
        <v>GROUPE HOSPITALIER LOOS HAUBOURDIN</v>
      </c>
      <c r="C458" t="str">
        <v>HF-07</v>
      </c>
      <c r="D458" t="str">
        <v>Hôpitaux Publics Grand Lille</v>
      </c>
      <c r="E458" s="86">
        <f>SUMIFS(bdd_V102[Activité combinée], bdd_V102[Raison sociale juridique], 'Base EJ GHT'!B458, bdd_V102[Intitulé du GHT], 'Base EJ GHT'!D458)</f>
        <v>14427</v>
      </c>
      <c r="F458" s="23" t="str">
        <f>_xlfn.XLOOKUP(B458, bdd_V102[Raison sociale juridique], bdd_V102[Validation prérequis SUN-ES])</f>
        <v>Oui</v>
      </c>
    </row>
    <row r="459" spans="1:6">
      <c r="A459">
        <v>590780052</v>
      </c>
      <c r="B459" t="str">
        <v>CH SOMAIN</v>
      </c>
      <c r="C459" t="str">
        <v>HF-05</v>
      </c>
      <c r="D459" t="str">
        <v>Douaisis</v>
      </c>
      <c r="E459" s="86">
        <f>SUMIFS(bdd_V102[Activité combinée], bdd_V102[Raison sociale juridique], 'Base EJ GHT'!B459, bdd_V102[Intitulé du GHT], 'Base EJ GHT'!D459)</f>
        <v>24892</v>
      </c>
      <c r="F459" s="23" t="str">
        <f>_xlfn.XLOOKUP(B459, bdd_V102[Raison sociale juridique], bdd_V102[Validation prérequis SUN-ES])</f>
        <v>Non</v>
      </c>
    </row>
    <row r="460" spans="1:6">
      <c r="A460">
        <v>590780185</v>
      </c>
      <c r="B460" t="str">
        <v>EPS LES ERABLES (CH LA BASSEE)</v>
      </c>
      <c r="C460" t="str">
        <v>HF-03</v>
      </c>
      <c r="D460" t="str">
        <v xml:space="preserve">Artois </v>
      </c>
      <c r="E460" s="86">
        <f>SUMIFS(bdd_V102[Activité combinée], bdd_V102[Raison sociale juridique], 'Base EJ GHT'!B460, bdd_V102[Intitulé du GHT], 'Base EJ GHT'!D460)</f>
        <v>11306</v>
      </c>
      <c r="F460" s="23" t="str">
        <f>_xlfn.XLOOKUP(B460, bdd_V102[Raison sociale juridique], bdd_V102[Validation prérequis SUN-ES])</f>
        <v>Non</v>
      </c>
    </row>
    <row r="461" spans="1:6">
      <c r="A461">
        <v>590780193</v>
      </c>
      <c r="B461" t="str">
        <v>CHR LILLE</v>
      </c>
      <c r="C461" t="str">
        <v>HF-07</v>
      </c>
      <c r="D461" t="str">
        <v>Hôpitaux Publics Grand Lille</v>
      </c>
      <c r="E461" s="86">
        <f>SUMIFS(bdd_V102[Activité combinée], bdd_V102[Raison sociale juridique], 'Base EJ GHT'!B461, bdd_V102[Intitulé du GHT], 'Base EJ GHT'!D461)</f>
        <v>771715.75</v>
      </c>
      <c r="F461" s="23" t="str">
        <f>_xlfn.XLOOKUP(B461, bdd_V102[Raison sociale juridique], bdd_V102[Validation prérequis SUN-ES])</f>
        <v>Oui</v>
      </c>
    </row>
    <row r="462" spans="1:6">
      <c r="A462">
        <v>590780227</v>
      </c>
      <c r="B462" t="str">
        <v>GROUPE HOSPITALIER SECLIN CARVIN</v>
      </c>
      <c r="C462" t="str">
        <v>HF-07</v>
      </c>
      <c r="D462" t="str">
        <v>Hôpitaux Publics Grand Lille</v>
      </c>
      <c r="E462" s="86">
        <f>SUMIFS(bdd_V102[Activité combinée], bdd_V102[Raison sociale juridique], 'Base EJ GHT'!B462, bdd_V102[Intitulé du GHT], 'Base EJ GHT'!D462)</f>
        <v>121744.5</v>
      </c>
      <c r="F462" s="23" t="str">
        <f>_xlfn.XLOOKUP(B462, bdd_V102[Raison sociale juridique], bdd_V102[Validation prérequis SUN-ES])</f>
        <v>Oui</v>
      </c>
    </row>
    <row r="463" spans="1:6">
      <c r="A463">
        <v>590781415</v>
      </c>
      <c r="B463" t="str">
        <v>CH DUNKERQUE</v>
      </c>
      <c r="C463" t="str">
        <v>HF-08</v>
      </c>
      <c r="D463" t="str">
        <v>Dunkerquois et Audomarois</v>
      </c>
      <c r="E463" s="86">
        <f>SUMIFS(bdd_V102[Activité combinée], bdd_V102[Raison sociale juridique], 'Base EJ GHT'!B463, bdd_V102[Intitulé du GHT], 'Base EJ GHT'!D463)</f>
        <v>173337.5</v>
      </c>
      <c r="F463" s="23" t="str">
        <f>_xlfn.XLOOKUP(B463, bdd_V102[Raison sociale juridique], bdd_V102[Validation prérequis SUN-ES])</f>
        <v>Oui</v>
      </c>
    </row>
    <row r="464" spans="1:6">
      <c r="A464">
        <v>590781605</v>
      </c>
      <c r="B464" t="str">
        <v>CH CAMBRAI</v>
      </c>
      <c r="C464" t="str">
        <v>HF-15</v>
      </c>
      <c r="D464" t="str">
        <v>Cambraisis</v>
      </c>
      <c r="E464" s="86">
        <f>SUMIFS(bdd_V102[Activité combinée], bdd_V102[Raison sociale juridique], 'Base EJ GHT'!B464, bdd_V102[Intitulé du GHT], 'Base EJ GHT'!D464)</f>
        <v>143765.75</v>
      </c>
      <c r="F464" s="23" t="str">
        <f>_xlfn.XLOOKUP(B464, bdd_V102[Raison sociale juridique], bdd_V102[Validation prérequis SUN-ES])</f>
        <v>Non</v>
      </c>
    </row>
    <row r="465" spans="1:6">
      <c r="A465">
        <v>590781621</v>
      </c>
      <c r="B465" t="str">
        <v>CH LE CATEAU-CAMBRESIS</v>
      </c>
      <c r="C465" t="str">
        <v>HF-15</v>
      </c>
      <c r="D465" t="str">
        <v>Cambraisis</v>
      </c>
      <c r="E465" s="86">
        <f>SUMIFS(bdd_V102[Activité combinée], bdd_V102[Raison sociale juridique], 'Base EJ GHT'!B465, bdd_V102[Intitulé du GHT], 'Base EJ GHT'!D465)</f>
        <v>30592.5</v>
      </c>
      <c r="F465" s="23" t="str">
        <f>_xlfn.XLOOKUP(B465, bdd_V102[Raison sociale juridique], bdd_V102[Validation prérequis SUN-ES])</f>
        <v>Oui</v>
      </c>
    </row>
    <row r="466" spans="1:6">
      <c r="A466">
        <v>590781639</v>
      </c>
      <c r="B466" t="str">
        <v>CH JEUMONT</v>
      </c>
      <c r="C466" t="str">
        <v>HF-06</v>
      </c>
      <c r="D466" t="str">
        <v>Hainaut</v>
      </c>
      <c r="E466" s="86">
        <f>SUMIFS(bdd_V102[Activité combinée], bdd_V102[Raison sociale juridique], 'Base EJ GHT'!B466, bdd_V102[Intitulé du GHT], 'Base EJ GHT'!D466)</f>
        <v>3381</v>
      </c>
      <c r="F466" s="23" t="str">
        <f>_xlfn.XLOOKUP(B466, bdd_V102[Raison sociale juridique], bdd_V102[Validation prérequis SUN-ES])</f>
        <v>Oui</v>
      </c>
    </row>
    <row r="467" spans="1:6">
      <c r="A467">
        <v>590781647</v>
      </c>
      <c r="B467" t="str">
        <v>HOPITAL D'HAUTMONT</v>
      </c>
      <c r="C467" t="str">
        <v>HF-06</v>
      </c>
      <c r="D467" t="str">
        <v>Hainaut</v>
      </c>
      <c r="E467" s="86">
        <f>SUMIFS(bdd_V102[Activité combinée], bdd_V102[Raison sociale juridique], 'Base EJ GHT'!B467, bdd_V102[Intitulé du GHT], 'Base EJ GHT'!D467)</f>
        <v>13213</v>
      </c>
      <c r="F467" s="23" t="str">
        <f>_xlfn.XLOOKUP(B467, bdd_V102[Raison sociale juridique], bdd_V102[Validation prérequis SUN-ES])</f>
        <v>Oui</v>
      </c>
    </row>
    <row r="468" spans="1:6">
      <c r="A468">
        <v>590781662</v>
      </c>
      <c r="B468" t="str">
        <v>CH FOURMIES</v>
      </c>
      <c r="C468" t="str">
        <v>HF-06</v>
      </c>
      <c r="D468" t="str">
        <v>Hainaut</v>
      </c>
      <c r="E468" s="86">
        <f>SUMIFS(bdd_V102[Activité combinée], bdd_V102[Raison sociale juridique], 'Base EJ GHT'!B468, bdd_V102[Intitulé du GHT], 'Base EJ GHT'!D468)</f>
        <v>41250.75</v>
      </c>
      <c r="F468" s="23" t="str">
        <f>_xlfn.XLOOKUP(B468, bdd_V102[Raison sociale juridique], bdd_V102[Validation prérequis SUN-ES])</f>
        <v>Non</v>
      </c>
    </row>
    <row r="469" spans="1:6">
      <c r="A469">
        <v>590781670</v>
      </c>
      <c r="B469" t="str">
        <v>CH LE QUESNOY</v>
      </c>
      <c r="C469" t="str">
        <v>HF-06</v>
      </c>
      <c r="D469" t="str">
        <v>Hainaut</v>
      </c>
      <c r="E469" s="86">
        <f>SUMIFS(bdd_V102[Activité combinée], bdd_V102[Raison sociale juridique], 'Base EJ GHT'!B469, bdd_V102[Intitulé du GHT], 'Base EJ GHT'!D469)</f>
        <v>38322.5</v>
      </c>
      <c r="F469" s="23" t="str">
        <f>_xlfn.XLOOKUP(B469, bdd_V102[Raison sociale juridique], bdd_V102[Validation prérequis SUN-ES])</f>
        <v>Oui</v>
      </c>
    </row>
    <row r="470" spans="1:6">
      <c r="A470">
        <v>590781795</v>
      </c>
      <c r="B470" t="str">
        <v>CH AVESNES SUR HELPE</v>
      </c>
      <c r="C470" t="str">
        <v>HF-06</v>
      </c>
      <c r="D470" t="str">
        <v>Hainaut</v>
      </c>
      <c r="E470" s="86">
        <f>SUMIFS(bdd_V102[Activité combinée], bdd_V102[Raison sociale juridique], 'Base EJ GHT'!B470, bdd_V102[Intitulé du GHT], 'Base EJ GHT'!D470)</f>
        <v>29360</v>
      </c>
      <c r="F470" s="23" t="str">
        <f>_xlfn.XLOOKUP(B470, bdd_V102[Raison sociale juridique], bdd_V102[Validation prérequis SUN-ES])</f>
        <v>Oui</v>
      </c>
    </row>
    <row r="471" spans="1:6">
      <c r="A471">
        <v>590781803</v>
      </c>
      <c r="B471" t="str">
        <v>CH DE MAUBEUGE</v>
      </c>
      <c r="C471" t="str">
        <v>HF-06</v>
      </c>
      <c r="D471" t="str">
        <v>Hainaut</v>
      </c>
      <c r="E471" s="86">
        <f>SUMIFS(bdd_V102[Activité combinée], bdd_V102[Raison sociale juridique], 'Base EJ GHT'!B471, bdd_V102[Intitulé du GHT], 'Base EJ GHT'!D471)</f>
        <v>114652.25</v>
      </c>
      <c r="F471" s="23" t="str">
        <f>_xlfn.XLOOKUP(B471, bdd_V102[Raison sociale juridique], bdd_V102[Validation prérequis SUN-ES])</f>
        <v>Oui</v>
      </c>
    </row>
    <row r="472" spans="1:6">
      <c r="A472">
        <v>590781811</v>
      </c>
      <c r="B472" t="str">
        <v>CH FELLERIES-LIESSIES</v>
      </c>
      <c r="C472" t="str">
        <v>HF-06</v>
      </c>
      <c r="D472" t="str">
        <v>Hainaut</v>
      </c>
      <c r="E472" s="86">
        <f>SUMIFS(bdd_V102[Activité combinée], bdd_V102[Raison sociale juridique], 'Base EJ GHT'!B472, bdd_V102[Intitulé du GHT], 'Base EJ GHT'!D472)</f>
        <v>27926</v>
      </c>
      <c r="F472" s="23" t="str">
        <f>_xlfn.XLOOKUP(B472, bdd_V102[Raison sociale juridique], bdd_V102[Validation prérequis SUN-ES])</f>
        <v>Oui</v>
      </c>
    </row>
    <row r="473" spans="1:6">
      <c r="A473">
        <v>590781902</v>
      </c>
      <c r="B473" t="str">
        <v>CH TOURCOING</v>
      </c>
      <c r="C473" t="str">
        <v>HF-07</v>
      </c>
      <c r="D473" t="str">
        <v>Hôpitaux Publics Grand Lille</v>
      </c>
      <c r="E473" s="86">
        <f>SUMIFS(bdd_V102[Activité combinée], bdd_V102[Raison sociale juridique], 'Base EJ GHT'!B473, bdd_V102[Intitulé du GHT], 'Base EJ GHT'!D473)</f>
        <v>156382</v>
      </c>
      <c r="F473" s="23" t="str">
        <f>_xlfn.XLOOKUP(B473, bdd_V102[Raison sociale juridique], bdd_V102[Validation prérequis SUN-ES])</f>
        <v>Oui</v>
      </c>
    </row>
    <row r="474" spans="1:6">
      <c r="A474">
        <v>590782165</v>
      </c>
      <c r="B474" t="str">
        <v>CH DENAIN</v>
      </c>
      <c r="C474" t="str">
        <v>HF-06</v>
      </c>
      <c r="D474" t="str">
        <v>Hainaut</v>
      </c>
      <c r="E474" s="86">
        <f>SUMIFS(bdd_V102[Activité combinée], bdd_V102[Raison sociale juridique], 'Base EJ GHT'!B474, bdd_V102[Intitulé du GHT], 'Base EJ GHT'!D474)</f>
        <v>99209</v>
      </c>
      <c r="F474" s="23" t="str">
        <f>_xlfn.XLOOKUP(B474, bdd_V102[Raison sociale juridique], bdd_V102[Validation prérequis SUN-ES])</f>
        <v>Oui</v>
      </c>
    </row>
    <row r="475" spans="1:6">
      <c r="A475">
        <v>590782207</v>
      </c>
      <c r="B475" t="str">
        <v>CH SAINT- AMAND-LES-EAUX</v>
      </c>
      <c r="C475" t="str">
        <v>HF-06</v>
      </c>
      <c r="D475" t="str">
        <v>Hainaut</v>
      </c>
      <c r="E475" s="86">
        <f>SUMIFS(bdd_V102[Activité combinée], bdd_V102[Raison sociale juridique], 'Base EJ GHT'!B475, bdd_V102[Intitulé du GHT], 'Base EJ GHT'!D475)</f>
        <v>34640.75</v>
      </c>
      <c r="F475" s="23" t="str">
        <f>_xlfn.XLOOKUP(B475, bdd_V102[Raison sociale juridique], bdd_V102[Validation prérequis SUN-ES])</f>
        <v>Oui</v>
      </c>
    </row>
    <row r="476" spans="1:6">
      <c r="A476">
        <v>590782215</v>
      </c>
      <c r="B476" t="str">
        <v>CH DE  VALENCIENNES</v>
      </c>
      <c r="C476" t="str">
        <v>HF-06</v>
      </c>
      <c r="D476" t="str">
        <v>Hainaut</v>
      </c>
      <c r="E476" s="86">
        <f>SUMIFS(bdd_V102[Activité combinée], bdd_V102[Raison sociale juridique], 'Base EJ GHT'!B476, bdd_V102[Intitulé du GHT], 'Base EJ GHT'!D476)</f>
        <v>383875.75</v>
      </c>
      <c r="F476" s="23" t="str">
        <f>_xlfn.XLOOKUP(B476, bdd_V102[Raison sociale juridique], bdd_V102[Validation prérequis SUN-ES])</f>
        <v>Oui</v>
      </c>
    </row>
    <row r="477" spans="1:6">
      <c r="A477">
        <v>590782421</v>
      </c>
      <c r="B477" t="str">
        <v>C.H DE ROUBAIX</v>
      </c>
      <c r="C477" t="str">
        <v>HF-07</v>
      </c>
      <c r="D477" t="str">
        <v>Hôpitaux Publics Grand Lille</v>
      </c>
      <c r="E477" s="86">
        <f>SUMIFS(bdd_V102[Activité combinée], bdd_V102[Raison sociale juridique], 'Base EJ GHT'!B477, bdd_V102[Intitulé du GHT], 'Base EJ GHT'!D477)</f>
        <v>266282.5</v>
      </c>
      <c r="F477" s="23" t="str">
        <f>_xlfn.XLOOKUP(B477, bdd_V102[Raison sociale juridique], bdd_V102[Validation prérequis SUN-ES])</f>
        <v>Oui</v>
      </c>
    </row>
    <row r="478" spans="1:6">
      <c r="A478">
        <v>590782439</v>
      </c>
      <c r="B478" t="str">
        <v>CH WATTRELOS</v>
      </c>
      <c r="C478" t="str">
        <v>HF-07</v>
      </c>
      <c r="D478" t="str">
        <v>Hôpitaux Publics Grand Lille</v>
      </c>
      <c r="E478" s="86">
        <f>SUMIFS(bdd_V102[Activité combinée], bdd_V102[Raison sociale juridique], 'Base EJ GHT'!B478, bdd_V102[Intitulé du GHT], 'Base EJ GHT'!D478)</f>
        <v>14919</v>
      </c>
      <c r="F478" s="23" t="str">
        <f>_xlfn.XLOOKUP(B478, bdd_V102[Raison sociale juridique], bdd_V102[Validation prérequis SUN-ES])</f>
        <v>Oui</v>
      </c>
    </row>
    <row r="479" spans="1:6">
      <c r="A479">
        <v>590782637</v>
      </c>
      <c r="B479" t="str">
        <v>CH ARMENTIERES</v>
      </c>
      <c r="C479" t="str">
        <v>HF-07</v>
      </c>
      <c r="D479" t="str">
        <v>Hôpitaux Publics Grand Lille</v>
      </c>
      <c r="E479" s="86">
        <f>SUMIFS(bdd_V102[Activité combinée], bdd_V102[Raison sociale juridique], 'Base EJ GHT'!B479, bdd_V102[Intitulé du GHT], 'Base EJ GHT'!D479)</f>
        <v>90465.5</v>
      </c>
      <c r="F479" s="23" t="str">
        <f>_xlfn.XLOOKUP(B479, bdd_V102[Raison sociale juridique], bdd_V102[Validation prérequis SUN-ES])</f>
        <v>Oui</v>
      </c>
    </row>
    <row r="480" spans="1:6">
      <c r="A480">
        <v>590782645</v>
      </c>
      <c r="B480" t="str">
        <v>HOPITAL GENERAL. DE BAILLEUL</v>
      </c>
      <c r="C480" t="str">
        <v>HF-07</v>
      </c>
      <c r="D480" t="str">
        <v>Hôpitaux Publics Grand Lille</v>
      </c>
      <c r="E480" s="86">
        <f>SUMIFS(bdd_V102[Activité combinée], bdd_V102[Raison sociale juridique], 'Base EJ GHT'!B480, bdd_V102[Intitulé du GHT], 'Base EJ GHT'!D480)</f>
        <v>10173</v>
      </c>
      <c r="F480" s="23" t="str">
        <f>_xlfn.XLOOKUP(B480, bdd_V102[Raison sociale juridique], bdd_V102[Validation prérequis SUN-ES])</f>
        <v>Oui</v>
      </c>
    </row>
    <row r="481" spans="1:6">
      <c r="A481">
        <v>590782652</v>
      </c>
      <c r="B481" t="str">
        <v>C.H. D'HAZEBROUCK</v>
      </c>
      <c r="C481" t="str">
        <v>HF-07</v>
      </c>
      <c r="D481" t="str">
        <v>Hôpitaux Publics Grand Lille</v>
      </c>
      <c r="E481" s="86">
        <f>SUMIFS(bdd_V102[Activité combinée], bdd_V102[Raison sociale juridique], 'Base EJ GHT'!B481, bdd_V102[Intitulé du GHT], 'Base EJ GHT'!D481)</f>
        <v>52832.5</v>
      </c>
      <c r="F481" s="23" t="str">
        <f>_xlfn.XLOOKUP(B481, bdd_V102[Raison sociale juridique], bdd_V102[Validation prérequis SUN-ES])</f>
        <v>Oui</v>
      </c>
    </row>
    <row r="482" spans="1:6">
      <c r="A482">
        <v>590782660</v>
      </c>
      <c r="B482" t="str">
        <v>EPSM LILLE METROPOLE</v>
      </c>
      <c r="C482" t="str">
        <v>HF-13</v>
      </c>
      <c r="D482" t="str">
        <v>Psychiatrie Nord Pas-de-Calais</v>
      </c>
      <c r="E482" s="86">
        <f>SUMIFS(bdd_V102[Activité combinée], bdd_V102[Raison sociale juridique], 'Base EJ GHT'!B482, bdd_V102[Intitulé du GHT], 'Base EJ GHT'!D482)</f>
        <v>43094.5</v>
      </c>
      <c r="F482" s="23" t="str">
        <f>_xlfn.XLOOKUP(B482, bdd_V102[Raison sociale juridique], bdd_V102[Validation prérequis SUN-ES])</f>
        <v>Oui</v>
      </c>
    </row>
    <row r="483" spans="1:6">
      <c r="A483">
        <v>590782678</v>
      </c>
      <c r="B483" t="str">
        <v>EPSM DES FLANDRES</v>
      </c>
      <c r="C483" t="str">
        <v>HF-13</v>
      </c>
      <c r="D483" t="str">
        <v>Psychiatrie Nord Pas-de-Calais</v>
      </c>
      <c r="E483" s="86">
        <f>SUMIFS(bdd_V102[Activité combinée], bdd_V102[Raison sociale juridique], 'Base EJ GHT'!B483, bdd_V102[Intitulé du GHT], 'Base EJ GHT'!D483)</f>
        <v>34491.5</v>
      </c>
      <c r="F483" s="23" t="str">
        <f>_xlfn.XLOOKUP(B483, bdd_V102[Raison sociale juridique], bdd_V102[Validation prérequis SUN-ES])</f>
        <v>Oui</v>
      </c>
    </row>
    <row r="484" spans="1:6">
      <c r="A484">
        <v>590783239</v>
      </c>
      <c r="B484" t="str">
        <v>CH DOUAI</v>
      </c>
      <c r="C484" t="str">
        <v>HF-05</v>
      </c>
      <c r="D484" t="str">
        <v>Douaisis</v>
      </c>
      <c r="E484" s="86">
        <f>SUMIFS(bdd_V102[Activité combinée], bdd_V102[Raison sociale juridique], 'Base EJ GHT'!B484, bdd_V102[Intitulé du GHT], 'Base EJ GHT'!D484)</f>
        <v>182713.5</v>
      </c>
      <c r="F484" s="23" t="str">
        <f>_xlfn.XLOOKUP(B484, bdd_V102[Raison sociale juridique], bdd_V102[Validation prérequis SUN-ES])</f>
        <v>Oui</v>
      </c>
    </row>
    <row r="485" spans="1:6">
      <c r="A485">
        <v>590784245</v>
      </c>
      <c r="B485" t="str">
        <v>CH ZUYDCOOTE</v>
      </c>
      <c r="C485" t="str">
        <v>HF-08</v>
      </c>
      <c r="D485" t="str">
        <v>Dunkerquois et Audomarois</v>
      </c>
      <c r="E485" s="86">
        <f>SUMIFS(bdd_V102[Activité combinée], bdd_V102[Raison sociale juridique], 'Base EJ GHT'!B485, bdd_V102[Intitulé du GHT], 'Base EJ GHT'!D485)</f>
        <v>32469</v>
      </c>
      <c r="F485" s="23" t="str">
        <f>_xlfn.XLOOKUP(B485, bdd_V102[Raison sociale juridique], bdd_V102[Validation prérequis SUN-ES])</f>
        <v>Oui</v>
      </c>
    </row>
    <row r="486" spans="1:6">
      <c r="A486">
        <v>590785663</v>
      </c>
      <c r="B486" t="str">
        <v>CH INTERCOMMUNAL WASQUEHAL</v>
      </c>
      <c r="C486" t="str">
        <v>HF-07</v>
      </c>
      <c r="D486" t="str">
        <v>Hôpitaux Publics Grand Lille</v>
      </c>
      <c r="E486" s="86">
        <f>SUMIFS(bdd_V102[Activité combinée], bdd_V102[Raison sociale juridique], 'Base EJ GHT'!B486, bdd_V102[Intitulé du GHT], 'Base EJ GHT'!D486)</f>
        <v>16378.5</v>
      </c>
      <c r="F486" s="23" t="str">
        <f>_xlfn.XLOOKUP(B486, bdd_V102[Raison sociale juridique], bdd_V102[Validation prérequis SUN-ES])</f>
        <v>Oui</v>
      </c>
    </row>
    <row r="487" spans="1:6">
      <c r="A487">
        <v>600100085</v>
      </c>
      <c r="B487" t="str">
        <v>HOPITAL LOCAL DE CREPY-EN-VALOIS</v>
      </c>
      <c r="C487" t="str">
        <v>HF-12</v>
      </c>
      <c r="D487" t="str">
        <v>Oise Nord Est (ONE)</v>
      </c>
      <c r="E487" s="86">
        <f>SUMIFS(bdd_V102[Activité combinée], bdd_V102[Raison sociale juridique], 'Base EJ GHT'!B487, bdd_V102[Intitulé du GHT], 'Base EJ GHT'!D487)</f>
        <v>9333</v>
      </c>
      <c r="F487" s="23" t="str">
        <f>_xlfn.XLOOKUP(B487, bdd_V102[Raison sociale juridique], bdd_V102[Validation prérequis SUN-ES])</f>
        <v>Non</v>
      </c>
    </row>
    <row r="488" spans="1:6">
      <c r="A488">
        <v>600100127</v>
      </c>
      <c r="B488" t="str">
        <v>CENTRE HOSPITALIER GEORGES DECROZE</v>
      </c>
      <c r="C488" t="str">
        <v>HF-11</v>
      </c>
      <c r="D488" t="str">
        <v>Oise Sud</v>
      </c>
      <c r="E488" s="86">
        <f>SUMIFS(bdd_V102[Activité combinée], bdd_V102[Raison sociale juridique], 'Base EJ GHT'!B488, bdd_V102[Intitulé du GHT], 'Base EJ GHT'!D488)</f>
        <v>10746.5</v>
      </c>
      <c r="F488" s="23" t="str">
        <f>_xlfn.XLOOKUP(B488, bdd_V102[Raison sociale juridique], bdd_V102[Validation prérequis SUN-ES])</f>
        <v>Non</v>
      </c>
    </row>
    <row r="489" spans="1:6">
      <c r="A489">
        <v>600100572</v>
      </c>
      <c r="B489" t="str">
        <v>CENTRE HOSPITALIER BERTINOT JUEL</v>
      </c>
      <c r="C489" t="str">
        <v>HF-10</v>
      </c>
      <c r="D489" t="str">
        <v>Oise Ouest et Vexin</v>
      </c>
      <c r="E489" s="86">
        <f>SUMIFS(bdd_V102[Activité combinée], bdd_V102[Raison sociale juridique], 'Base EJ GHT'!B489, bdd_V102[Intitulé du GHT], 'Base EJ GHT'!D489)</f>
        <v>23494.5</v>
      </c>
      <c r="F489" s="23" t="str">
        <f>_xlfn.XLOOKUP(B489, bdd_V102[Raison sociale juridique], bdd_V102[Validation prérequis SUN-ES])</f>
        <v>Oui</v>
      </c>
    </row>
    <row r="490" spans="1:6">
      <c r="A490">
        <v>600100580</v>
      </c>
      <c r="B490" t="str">
        <v>HÃ”PITAL LOCAL DE CRÃˆVECOEUR-LE-GRAND</v>
      </c>
      <c r="C490" t="str">
        <v>HF-10</v>
      </c>
      <c r="D490" t="str">
        <v>Oise Ouest et Vexin</v>
      </c>
      <c r="E490" s="86">
        <f>SUMIFS(bdd_V102[Activité combinée], bdd_V102[Raison sociale juridique], 'Base EJ GHT'!B490, bdd_V102[Intitulé du GHT], 'Base EJ GHT'!D490)</f>
        <v>3502</v>
      </c>
      <c r="F490" s="23" t="str">
        <f>_xlfn.XLOOKUP(B490, bdd_V102[Raison sociale juridique], bdd_V102[Validation prérequis SUN-ES])</f>
        <v>Non</v>
      </c>
    </row>
    <row r="491" spans="1:6">
      <c r="A491">
        <v>600100648</v>
      </c>
      <c r="B491" t="str">
        <v>CENTRE HOSPITALIER DE CLERMONT</v>
      </c>
      <c r="C491" t="str">
        <v>HF-10</v>
      </c>
      <c r="D491" t="str">
        <v>Oise Ouest et Vexin</v>
      </c>
      <c r="E491" s="86">
        <f>SUMIFS(bdd_V102[Activité combinée], bdd_V102[Raison sociale juridique], 'Base EJ GHT'!B491, bdd_V102[Intitulé du GHT], 'Base EJ GHT'!D491)</f>
        <v>41756</v>
      </c>
      <c r="F491" s="23" t="str">
        <f>_xlfn.XLOOKUP(B491, bdd_V102[Raison sociale juridique], bdd_V102[Validation prérequis SUN-ES])</f>
        <v>Oui</v>
      </c>
    </row>
    <row r="492" spans="1:6">
      <c r="A492">
        <v>600100713</v>
      </c>
      <c r="B492" t="str">
        <v>CENTRE HOSPITALIER DE BEAUVAIS</v>
      </c>
      <c r="C492" t="str">
        <v>HF-10</v>
      </c>
      <c r="D492" t="str">
        <v>Oise Ouest et Vexin</v>
      </c>
      <c r="E492" s="86">
        <f>SUMIFS(bdd_V102[Activité combinée], bdd_V102[Raison sociale juridique], 'Base EJ GHT'!B492, bdd_V102[Intitulé du GHT], 'Base EJ GHT'!D492)</f>
        <v>195207</v>
      </c>
      <c r="F492" s="23" t="str">
        <f>_xlfn.XLOOKUP(B492, bdd_V102[Raison sociale juridique], bdd_V102[Validation prérequis SUN-ES])</f>
        <v>Oui</v>
      </c>
    </row>
    <row r="493" spans="1:6">
      <c r="A493">
        <v>600100721</v>
      </c>
      <c r="B493" t="str">
        <v>CH INTERCOMMUNAL COMPIÃˆGNE-NOYON</v>
      </c>
      <c r="C493" t="str">
        <v>HF-12</v>
      </c>
      <c r="D493" t="str">
        <v>Oise Nord Est (ONE)</v>
      </c>
      <c r="E493" s="86">
        <f>SUMIFS(bdd_V102[Activité combinée], bdd_V102[Raison sociale juridique], 'Base EJ GHT'!B493, bdd_V102[Intitulé du GHT], 'Base EJ GHT'!D493)</f>
        <v>42264.5</v>
      </c>
      <c r="F493" s="23" t="str">
        <f>_xlfn.XLOOKUP(B493, bdd_V102[Raison sociale juridique], bdd_V102[Validation prérequis SUN-ES])</f>
        <v>Oui</v>
      </c>
    </row>
    <row r="494" spans="1:6">
      <c r="A494">
        <v>600100721</v>
      </c>
      <c r="B494" t="str">
        <v>CH INTERCOMMUNAL COMPIEGNE-NOYON</v>
      </c>
      <c r="C494" t="str">
        <v>HF-12</v>
      </c>
      <c r="D494" t="str">
        <v>Oise Nord Est (ONE)</v>
      </c>
      <c r="E494" s="86">
        <f>SUMIFS(bdd_V102[Activité combinée], bdd_V102[Raison sociale juridique], 'Base EJ GHT'!B494, bdd_V102[Intitulé du GHT], 'Base EJ GHT'!D494)</f>
        <v>155832</v>
      </c>
      <c r="F494" s="23" t="str">
        <f>_xlfn.XLOOKUP(B494, bdd_V102[Raison sociale juridique], bdd_V102[Validation prérequis SUN-ES])</f>
        <v>Oui</v>
      </c>
    </row>
    <row r="495" spans="1:6">
      <c r="A495">
        <v>600101984</v>
      </c>
      <c r="B495" t="str">
        <v>GHPSO</v>
      </c>
      <c r="C495" t="str">
        <v>HF-11</v>
      </c>
      <c r="D495" t="str">
        <v>Oise Sud</v>
      </c>
      <c r="E495" s="86">
        <f>SUMIFS(bdd_V102[Activité combinée], bdd_V102[Raison sociale juridique], 'Base EJ GHT'!B495, bdd_V102[Intitulé du GHT], 'Base EJ GHT'!D495)</f>
        <v>189172</v>
      </c>
      <c r="F495" s="23" t="str">
        <f>_xlfn.XLOOKUP(B495, bdd_V102[Raison sociale juridique], bdd_V102[Validation prérequis SUN-ES])</f>
        <v>Oui</v>
      </c>
    </row>
    <row r="496" spans="1:6">
      <c r="A496">
        <v>600108948</v>
      </c>
      <c r="B496" t="str">
        <v>HÃ”PITAL LOCAL DE GRANDVILLIERS</v>
      </c>
      <c r="C496" t="str">
        <v>HF-10</v>
      </c>
      <c r="D496" t="str">
        <v>Oise Ouest et Vexin</v>
      </c>
      <c r="E496" s="86">
        <f>SUMIFS(bdd_V102[Activité combinée], bdd_V102[Raison sociale juridique], 'Base EJ GHT'!B496, bdd_V102[Intitulé du GHT], 'Base EJ GHT'!D496)</f>
        <v>5193</v>
      </c>
      <c r="F496" s="23" t="str">
        <f>_xlfn.XLOOKUP(B496, bdd_V102[Raison sociale juridique], bdd_V102[Validation prérequis SUN-ES])</f>
        <v>Oui</v>
      </c>
    </row>
    <row r="497" spans="1:6">
      <c r="A497">
        <v>610780025</v>
      </c>
      <c r="B497" t="str">
        <v>CENTRE PSYCHOTHERAPIQUE DE L'ORNE</v>
      </c>
      <c r="C497" t="str">
        <v>NOR-02</v>
      </c>
      <c r="D497" t="str">
        <v>Orne-Perche-Saosnois</v>
      </c>
      <c r="E497" s="86">
        <f>SUMIFS(bdd_V102[Activité combinée], bdd_V102[Raison sociale juridique], 'Base EJ GHT'!B497, bdd_V102[Intitulé du GHT], 'Base EJ GHT'!D497)</f>
        <v>22070.5</v>
      </c>
      <c r="F497" s="23" t="str">
        <f>_xlfn.XLOOKUP(B497, bdd_V102[Raison sociale juridique], bdd_V102[Validation prérequis SUN-ES])</f>
        <v>Oui</v>
      </c>
    </row>
    <row r="498" spans="1:6">
      <c r="A498">
        <v>610780074</v>
      </c>
      <c r="B498" t="str">
        <v>CENTRE HOSPITALIER DE L'AIGLE</v>
      </c>
      <c r="C498" t="str">
        <v>NOR-02</v>
      </c>
      <c r="D498" t="str">
        <v>Orne-Perche-Saosnois</v>
      </c>
      <c r="E498" s="86">
        <f>SUMIFS(bdd_V102[Activité combinée], bdd_V102[Raison sociale juridique], 'Base EJ GHT'!B498, bdd_V102[Intitulé du GHT], 'Base EJ GHT'!D498)</f>
        <v>40130</v>
      </c>
      <c r="F498" s="23" t="str">
        <f>_xlfn.XLOOKUP(B498, bdd_V102[Raison sociale juridique], bdd_V102[Validation prérequis SUN-ES])</f>
        <v>Oui</v>
      </c>
    </row>
    <row r="499" spans="1:6">
      <c r="A499">
        <v>610780082</v>
      </c>
      <c r="B499" t="str">
        <v>C.H.I.C ALENCON-MAMERS</v>
      </c>
      <c r="C499" t="str">
        <v>NOR-02</v>
      </c>
      <c r="D499" t="str">
        <v>Orne-Perche-Saosnois</v>
      </c>
      <c r="E499" s="86">
        <f>SUMIFS(bdd_V102[Activité combinée], bdd_V102[Raison sociale juridique], 'Base EJ GHT'!B499, bdd_V102[Intitulé du GHT], 'Base EJ GHT'!D499)</f>
        <v>136427.5</v>
      </c>
      <c r="F499" s="23" t="str">
        <f>_xlfn.XLOOKUP(B499, bdd_V102[Raison sociale juridique], bdd_V102[Validation prérequis SUN-ES])</f>
        <v>Oui</v>
      </c>
    </row>
    <row r="500" spans="1:6">
      <c r="A500">
        <v>610780090</v>
      </c>
      <c r="B500" t="str">
        <v>CH ARGENTAN</v>
      </c>
      <c r="C500" t="str">
        <v>NOR-06</v>
      </c>
      <c r="D500" t="str">
        <v>Normandie Centre</v>
      </c>
      <c r="E500" s="86">
        <f>SUMIFS(bdd_V102[Activité combinée], bdd_V102[Raison sociale juridique], 'Base EJ GHT'!B500, bdd_V102[Intitulé du GHT], 'Base EJ GHT'!D500)</f>
        <v>72771.5</v>
      </c>
      <c r="F500" s="23" t="str">
        <f>_xlfn.XLOOKUP(B500, bdd_V102[Raison sociale juridique], bdd_V102[Validation prérequis SUN-ES])</f>
        <v>Oui</v>
      </c>
    </row>
    <row r="501" spans="1:6">
      <c r="A501">
        <v>610780124</v>
      </c>
      <c r="B501" t="str">
        <v>CH MARGUERITE DE LORRAINE-MORTAGNE</v>
      </c>
      <c r="C501" t="str">
        <v>NOR-02</v>
      </c>
      <c r="D501" t="str">
        <v>Orne-Perche-Saosnois</v>
      </c>
      <c r="E501" s="86">
        <f>SUMIFS(bdd_V102[Activité combinée], bdd_V102[Raison sociale juridique], 'Base EJ GHT'!B501, bdd_V102[Intitulé du GHT], 'Base EJ GHT'!D501)</f>
        <v>21978.5</v>
      </c>
      <c r="F501" s="23" t="str">
        <f>_xlfn.XLOOKUP(B501, bdd_V102[Raison sociale juridique], bdd_V102[Validation prérequis SUN-ES])</f>
        <v>Oui</v>
      </c>
    </row>
    <row r="502" spans="1:6">
      <c r="A502">
        <v>610780132</v>
      </c>
      <c r="B502" t="str">
        <v>HOPITAL LOCAL - BELLEME</v>
      </c>
      <c r="C502" t="str">
        <v>NOR-02</v>
      </c>
      <c r="D502" t="str">
        <v>Orne-Perche-Saosnois</v>
      </c>
      <c r="E502" s="86">
        <f>SUMIFS(bdd_V102[Activité combinée], bdd_V102[Raison sociale juridique], 'Base EJ GHT'!B502, bdd_V102[Intitulé du GHT], 'Base EJ GHT'!D502)</f>
        <v>3461.5</v>
      </c>
      <c r="F502" s="23" t="str">
        <f>_xlfn.XLOOKUP(B502, bdd_V102[Raison sociale juridique], bdd_V102[Validation prérequis SUN-ES])</f>
        <v>Oui</v>
      </c>
    </row>
    <row r="503" spans="1:6">
      <c r="A503">
        <v>610780140</v>
      </c>
      <c r="B503" t="str">
        <v>CENTRE HOSPITALIER - SEES</v>
      </c>
      <c r="C503" t="str">
        <v>NOR-02</v>
      </c>
      <c r="D503" t="str">
        <v>Orne-Perche-Saosnois</v>
      </c>
      <c r="E503" s="86">
        <f>SUMIFS(bdd_V102[Activité combinée], bdd_V102[Raison sociale juridique], 'Base EJ GHT'!B503, bdd_V102[Intitulé du GHT], 'Base EJ GHT'!D503)</f>
        <v>8368</v>
      </c>
      <c r="F503" s="23" t="str">
        <f>_xlfn.XLOOKUP(B503, bdd_V102[Raison sociale juridique], bdd_V102[Validation prérequis SUN-ES])</f>
        <v>Oui</v>
      </c>
    </row>
    <row r="504" spans="1:6">
      <c r="A504">
        <v>610780157</v>
      </c>
      <c r="B504" t="str">
        <v>CH - VIMOUTIERS</v>
      </c>
      <c r="C504" t="str">
        <v>NOR-06</v>
      </c>
      <c r="D504" t="str">
        <v>Normandie Centre</v>
      </c>
      <c r="E504" s="86">
        <f>SUMIFS(bdd_V102[Activité combinée], bdd_V102[Raison sociale juridique], 'Base EJ GHT'!B504, bdd_V102[Intitulé du GHT], 'Base EJ GHT'!D504)</f>
        <v>3799</v>
      </c>
      <c r="F504" s="23" t="str">
        <f>_xlfn.XLOOKUP(B504, bdd_V102[Raison sociale juridique], bdd_V102[Validation prérequis SUN-ES])</f>
        <v>Oui</v>
      </c>
    </row>
    <row r="505" spans="1:6">
      <c r="A505">
        <v>610780165</v>
      </c>
      <c r="B505" t="str">
        <v>CH JACQUES MONOD FLERS</v>
      </c>
      <c r="C505" t="str">
        <v>NOR-01</v>
      </c>
      <c r="D505" t="str">
        <v>Les Collines de Normandie</v>
      </c>
      <c r="E505" s="86">
        <f>SUMIFS(bdd_V102[Activité combinée], bdd_V102[Raison sociale juridique], 'Base EJ GHT'!B505, bdd_V102[Intitulé du GHT], 'Base EJ GHT'!D505)</f>
        <v>89349.75</v>
      </c>
      <c r="F505" s="23" t="str">
        <f>_xlfn.XLOOKUP(B505, bdd_V102[Raison sociale juridique], bdd_V102[Validation prérequis SUN-ES])</f>
        <v>Oui</v>
      </c>
    </row>
    <row r="506" spans="1:6">
      <c r="A506">
        <v>610790594</v>
      </c>
      <c r="B506" t="str">
        <v>CH INTERCOMMUNAL DES ANDAINES</v>
      </c>
      <c r="C506" t="str">
        <v>NOR-01</v>
      </c>
      <c r="D506" t="str">
        <v>Les Collines de Normandie</v>
      </c>
      <c r="E506" s="86">
        <f>SUMIFS(bdd_V102[Activité combinée], bdd_V102[Raison sociale juridique], 'Base EJ GHT'!B506, bdd_V102[Intitulé du GHT], 'Base EJ GHT'!D506)</f>
        <v>27426.5</v>
      </c>
      <c r="F506" s="23" t="str">
        <f>_xlfn.XLOOKUP(B506, bdd_V102[Raison sociale juridique], bdd_V102[Validation prérequis SUN-ES])</f>
        <v>Oui</v>
      </c>
    </row>
    <row r="507" spans="1:6">
      <c r="A507">
        <v>620100057</v>
      </c>
      <c r="B507" t="str">
        <v>CH ARRAS</v>
      </c>
      <c r="C507" t="str">
        <v>HF-04</v>
      </c>
      <c r="D507" t="str">
        <v>Artois-Ternois</v>
      </c>
      <c r="E507" s="86">
        <f>SUMIFS(bdd_V102[Activité combinée], bdd_V102[Raison sociale juridique], 'Base EJ GHT'!B507, bdd_V102[Intitulé du GHT], 'Base EJ GHT'!D507)</f>
        <v>213492.5</v>
      </c>
      <c r="F507" s="23" t="str">
        <f>_xlfn.XLOOKUP(B507, bdd_V102[Raison sociale juridique], bdd_V102[Validation prérequis SUN-ES])</f>
        <v>Oui</v>
      </c>
    </row>
    <row r="508" spans="1:6">
      <c r="A508">
        <v>620100073</v>
      </c>
      <c r="B508" t="str">
        <v>CH BAPAUME</v>
      </c>
      <c r="C508" t="str">
        <v>HF-04</v>
      </c>
      <c r="D508" t="str">
        <v>Artois-Ternois</v>
      </c>
      <c r="E508" s="86">
        <f>SUMIFS(bdd_V102[Activité combinée], bdd_V102[Raison sociale juridique], 'Base EJ GHT'!B508, bdd_V102[Intitulé du GHT], 'Base EJ GHT'!D508)</f>
        <v>9405.5</v>
      </c>
      <c r="F508" s="23" t="str">
        <f>_xlfn.XLOOKUP(B508, bdd_V102[Raison sociale juridique], bdd_V102[Validation prérequis SUN-ES])</f>
        <v>Oui</v>
      </c>
    </row>
    <row r="509" spans="1:6">
      <c r="A509">
        <v>620100081</v>
      </c>
      <c r="B509" t="str">
        <v>CENTRE HOSPITALIER DU TERNOIS</v>
      </c>
      <c r="C509" t="str">
        <v>HF-04</v>
      </c>
      <c r="D509" t="str">
        <v>Artois-Ternois</v>
      </c>
      <c r="E509" s="86">
        <f>SUMIFS(bdd_V102[Activité combinée], bdd_V102[Raison sociale juridique], 'Base EJ GHT'!B509, bdd_V102[Intitulé du GHT], 'Base EJ GHT'!D509)</f>
        <v>8184</v>
      </c>
      <c r="F509" s="23" t="str">
        <f>_xlfn.XLOOKUP(B509, bdd_V102[Raison sociale juridique], bdd_V102[Validation prérequis SUN-ES])</f>
        <v>Oui</v>
      </c>
    </row>
    <row r="510" spans="1:6">
      <c r="A510">
        <v>620100461</v>
      </c>
      <c r="B510" t="str">
        <v>CH D'HESDIN</v>
      </c>
      <c r="C510" t="str">
        <v>HF-14</v>
      </c>
      <c r="D510" t="str">
        <v>Somme Littoral Sud</v>
      </c>
      <c r="E510" s="86">
        <f>SUMIFS(bdd_V102[Activité combinée], bdd_V102[Raison sociale juridique], 'Base EJ GHT'!B510, bdd_V102[Intitulé du GHT], 'Base EJ GHT'!D510)</f>
        <v>5493.5</v>
      </c>
      <c r="F510" s="23" t="str">
        <f>_xlfn.XLOOKUP(B510, bdd_V102[Raison sociale juridique], bdd_V102[Validation prérequis SUN-ES])</f>
        <v>Non</v>
      </c>
    </row>
    <row r="511" spans="1:6">
      <c r="A511">
        <v>620100651</v>
      </c>
      <c r="B511" t="str">
        <v>CENTRE HOSPITALIER BETHUNE BEUVRY</v>
      </c>
      <c r="C511" t="str">
        <v>HF-03</v>
      </c>
      <c r="D511" t="str">
        <v xml:space="preserve">Artois </v>
      </c>
      <c r="E511" s="86">
        <f>SUMIFS(bdd_V102[Activité combinée], bdd_V102[Raison sociale juridique], 'Base EJ GHT'!B511, bdd_V102[Intitulé du GHT], 'Base EJ GHT'!D511)</f>
        <v>159728</v>
      </c>
      <c r="F511" s="23" t="str">
        <f>_xlfn.XLOOKUP(B511, bdd_V102[Raison sociale juridique], bdd_V102[Validation prérequis SUN-ES])</f>
        <v>Non</v>
      </c>
    </row>
    <row r="512" spans="1:6">
      <c r="A512">
        <v>620100677</v>
      </c>
      <c r="B512" t="str">
        <v>CH HENIN BEAUMONT</v>
      </c>
      <c r="C512" t="str">
        <v>HF-03</v>
      </c>
      <c r="D512" t="str">
        <v xml:space="preserve">Artois </v>
      </c>
      <c r="E512" s="86">
        <f>SUMIFS(bdd_V102[Activité combinée], bdd_V102[Raison sociale juridique], 'Base EJ GHT'!B512, bdd_V102[Intitulé du GHT], 'Base EJ GHT'!D512)</f>
        <v>50955.25</v>
      </c>
      <c r="F512" s="23" t="str">
        <f>_xlfn.XLOOKUP(B512, bdd_V102[Raison sociale juridique], bdd_V102[Validation prérequis SUN-ES])</f>
        <v>Non</v>
      </c>
    </row>
    <row r="513" spans="1:6">
      <c r="A513">
        <v>620100685</v>
      </c>
      <c r="B513" t="str">
        <v>CH DR.SCHAFFNER DE LENS</v>
      </c>
      <c r="C513" t="str">
        <v>HF-03</v>
      </c>
      <c r="D513" t="str">
        <v xml:space="preserve">Artois </v>
      </c>
      <c r="E513" s="86">
        <f>SUMIFS(bdd_V102[Activité combinée], bdd_V102[Raison sociale juridique], 'Base EJ GHT'!B513, bdd_V102[Intitulé du GHT], 'Base EJ GHT'!D513)</f>
        <v>214805</v>
      </c>
      <c r="F513" s="23" t="str">
        <f>_xlfn.XLOOKUP(B513, bdd_V102[Raison sociale juridique], bdd_V102[Validation prérequis SUN-ES])</f>
        <v>Non</v>
      </c>
    </row>
    <row r="514" spans="1:6">
      <c r="A514">
        <v>620101287</v>
      </c>
      <c r="B514" t="str">
        <v>EPSM VAL DE LYS ARTOIS</v>
      </c>
      <c r="C514" t="str">
        <v>HF-13</v>
      </c>
      <c r="D514" t="str">
        <v>Psychiatrie Nord Pas-de-Calais</v>
      </c>
      <c r="E514" s="86">
        <f>SUMIFS(bdd_V102[Activité combinée], bdd_V102[Raison sociale juridique], 'Base EJ GHT'!B514, bdd_V102[Intitulé du GHT], 'Base EJ GHT'!D514)</f>
        <v>35679.75</v>
      </c>
      <c r="F514" s="23" t="str">
        <f>_xlfn.XLOOKUP(B514, bdd_V102[Raison sociale juridique], bdd_V102[Validation prérequis SUN-ES])</f>
        <v>Oui</v>
      </c>
    </row>
    <row r="515" spans="1:6">
      <c r="A515">
        <v>620101295</v>
      </c>
      <c r="B515" t="str">
        <v>CH AIRE SUR LA LYS</v>
      </c>
      <c r="C515" t="str">
        <v>HF-08</v>
      </c>
      <c r="D515" t="str">
        <v>Dunkerquois et Audomarois</v>
      </c>
      <c r="E515" s="86">
        <f>SUMIFS(bdd_V102[Activité combinée], bdd_V102[Raison sociale juridique], 'Base EJ GHT'!B515, bdd_V102[Intitulé du GHT], 'Base EJ GHT'!D515)</f>
        <v>3071.5</v>
      </c>
      <c r="F515" s="23" t="str">
        <f>_xlfn.XLOOKUP(B515, bdd_V102[Raison sociale juridique], bdd_V102[Validation prérequis SUN-ES])</f>
        <v>Oui</v>
      </c>
    </row>
    <row r="516" spans="1:6">
      <c r="A516">
        <v>620101337</v>
      </c>
      <c r="B516" t="str">
        <v>CH CALAIS</v>
      </c>
      <c r="C516" t="str">
        <v>HF-09</v>
      </c>
      <c r="D516" t="str">
        <v>Côte d'Opale</v>
      </c>
      <c r="E516" s="86">
        <f>SUMIFS(bdd_V102[Activité combinée], bdd_V102[Raison sociale juridique], 'Base EJ GHT'!B516, bdd_V102[Intitulé du GHT], 'Base EJ GHT'!D516)</f>
        <v>159381.75</v>
      </c>
      <c r="F516" s="23" t="str">
        <f>_xlfn.XLOOKUP(B516, bdd_V102[Raison sociale juridique], bdd_V102[Validation prérequis SUN-ES])</f>
        <v>Oui</v>
      </c>
    </row>
    <row r="517" spans="1:6">
      <c r="A517">
        <v>620101360</v>
      </c>
      <c r="B517" t="str">
        <v>CH REGION DE ST-OMER</v>
      </c>
      <c r="C517" t="str">
        <v>HF-08</v>
      </c>
      <c r="D517" t="str">
        <v>Dunkerquois et Audomarois</v>
      </c>
      <c r="E517" s="86">
        <f>SUMIFS(bdd_V102[Activité combinée], bdd_V102[Raison sociale juridique], 'Base EJ GHT'!B517, bdd_V102[Intitulé du GHT], 'Base EJ GHT'!D517)</f>
        <v>125975</v>
      </c>
      <c r="F517" s="23" t="str">
        <f>_xlfn.XLOOKUP(B517, bdd_V102[Raison sociale juridique], bdd_V102[Validation prérequis SUN-ES])</f>
        <v>Oui</v>
      </c>
    </row>
    <row r="518" spans="1:6">
      <c r="A518">
        <v>620103432</v>
      </c>
      <c r="B518" t="str">
        <v>CENTRE HOSP DE L'ARR DE MONTREUIL</v>
      </c>
      <c r="C518" t="str">
        <v>HF-14</v>
      </c>
      <c r="D518" t="str">
        <v>Somme Littoral Sud</v>
      </c>
      <c r="E518" s="86">
        <f>SUMIFS(bdd_V102[Activité combinée], bdd_V102[Raison sociale juridique], 'Base EJ GHT'!B518, bdd_V102[Intitulé du GHT], 'Base EJ GHT'!D518)</f>
        <v>95643.5</v>
      </c>
      <c r="F518" s="23" t="str">
        <f>_xlfn.XLOOKUP(B518, bdd_V102[Raison sociale juridique], bdd_V102[Validation prérequis SUN-ES])</f>
        <v>Oui</v>
      </c>
    </row>
    <row r="519" spans="1:6">
      <c r="A519">
        <v>620103440</v>
      </c>
      <c r="B519" t="str">
        <v>CH BOULOGNE-SUR-MER</v>
      </c>
      <c r="C519" t="str">
        <v>HF-09</v>
      </c>
      <c r="D519" t="str">
        <v>Côte d'Opale</v>
      </c>
      <c r="E519" s="86">
        <f>SUMIFS(bdd_V102[Activité combinée], bdd_V102[Raison sociale juridique], 'Base EJ GHT'!B519, bdd_V102[Intitulé du GHT], 'Base EJ GHT'!D519)</f>
        <v>216808.5</v>
      </c>
      <c r="F519" s="23" t="str">
        <f>_xlfn.XLOOKUP(B519, bdd_V102[Raison sociale juridique], bdd_V102[Validation prérequis SUN-ES])</f>
        <v>Oui</v>
      </c>
    </row>
    <row r="520" spans="1:6">
      <c r="A520">
        <v>620112607</v>
      </c>
      <c r="B520" t="str">
        <v>INSTITUT DEPARTEMENTAL ALBERT CALMETTE</v>
      </c>
      <c r="C520" t="str">
        <v>HF-09</v>
      </c>
      <c r="D520" t="str">
        <v>Côte d'Opale</v>
      </c>
      <c r="E520" s="86">
        <f>SUMIFS(bdd_V102[Activité combinée], bdd_V102[Raison sociale juridique], 'Base EJ GHT'!B520, bdd_V102[Intitulé du GHT], 'Base EJ GHT'!D520)</f>
        <v>9448.5</v>
      </c>
      <c r="F520" s="23" t="str">
        <f>_xlfn.XLOOKUP(B520, bdd_V102[Raison sociale juridique], bdd_V102[Validation prérequis SUN-ES])</f>
        <v>Non</v>
      </c>
    </row>
    <row r="521" spans="1:6">
      <c r="A521">
        <v>630180032</v>
      </c>
      <c r="B521" t="str">
        <v>CH DU MONT DORE</v>
      </c>
      <c r="C521" t="str">
        <v>ARA-01</v>
      </c>
      <c r="D521" t="str">
        <v>Allier Puy-de-Dôme</v>
      </c>
      <c r="E521" s="86">
        <f>SUMIFS(bdd_V102[Activité combinée], bdd_V102[Raison sociale juridique], 'Base EJ GHT'!B521, bdd_V102[Intitulé du GHT], 'Base EJ GHT'!D521)</f>
        <v>13120.5</v>
      </c>
      <c r="F521" s="23" t="str">
        <f>_xlfn.XLOOKUP(B521, bdd_V102[Raison sociale juridique], bdd_V102[Validation prérequis SUN-ES])</f>
        <v>Oui</v>
      </c>
    </row>
    <row r="522" spans="1:6">
      <c r="A522">
        <v>630780302</v>
      </c>
      <c r="B522" t="str">
        <v>CH ETIENNE CLEMENTEL</v>
      </c>
      <c r="C522" t="str">
        <v>ARA-01</v>
      </c>
      <c r="D522" t="str">
        <v>Allier Puy-de-Dôme</v>
      </c>
      <c r="E522" s="86">
        <f>SUMIFS(bdd_V102[Activité combinée], bdd_V102[Raison sociale juridique], 'Base EJ GHT'!B522, bdd_V102[Intitulé du GHT], 'Base EJ GHT'!D522)</f>
        <v>23746.5</v>
      </c>
      <c r="F522" s="23" t="str">
        <f>_xlfn.XLOOKUP(B522, bdd_V102[Raison sociale juridique], bdd_V102[Validation prérequis SUN-ES])</f>
        <v>Oui</v>
      </c>
    </row>
    <row r="523" spans="1:6">
      <c r="A523">
        <v>630780989</v>
      </c>
      <c r="B523" t="str">
        <v>CHU DE CLERMONT-FERRAND</v>
      </c>
      <c r="C523" t="str">
        <v>ARA-01</v>
      </c>
      <c r="D523" t="str">
        <v>Allier Puy-de-Dôme</v>
      </c>
      <c r="E523" s="86">
        <f>SUMIFS(bdd_V102[Activité combinée], bdd_V102[Raison sociale juridique], 'Base EJ GHT'!B523, bdd_V102[Intitulé du GHT], 'Base EJ GHT'!D523)</f>
        <v>517441.75</v>
      </c>
      <c r="F523" s="23" t="str">
        <f>_xlfn.XLOOKUP(B523, bdd_V102[Raison sociale juridique], bdd_V102[Validation prérequis SUN-ES])</f>
        <v>Oui</v>
      </c>
    </row>
    <row r="524" spans="1:6">
      <c r="A524">
        <v>630780997</v>
      </c>
      <c r="B524" t="str">
        <v>CH D'AMBERT</v>
      </c>
      <c r="C524" t="str">
        <v>ARA-01</v>
      </c>
      <c r="D524" t="str">
        <v>Allier Puy-de-Dôme</v>
      </c>
      <c r="E524" s="86">
        <f>SUMIFS(bdd_V102[Activité combinée], bdd_V102[Raison sociale juridique], 'Base EJ GHT'!B524, bdd_V102[Intitulé du GHT], 'Base EJ GHT'!D524)</f>
        <v>26586</v>
      </c>
      <c r="F524" s="23" t="str">
        <f>_xlfn.XLOOKUP(B524, bdd_V102[Raison sociale juridique], bdd_V102[Validation prérequis SUN-ES])</f>
        <v>Oui</v>
      </c>
    </row>
    <row r="525" spans="1:6">
      <c r="A525">
        <v>630781003</v>
      </c>
      <c r="B525" t="str">
        <v>CH PAUL ARDIER D'ISSOIRE</v>
      </c>
      <c r="C525" t="str">
        <v>ARA-01</v>
      </c>
      <c r="D525" t="str">
        <v>Allier Puy-de-Dôme</v>
      </c>
      <c r="E525" s="86">
        <f>SUMIFS(bdd_V102[Activité combinée], bdd_V102[Raison sociale juridique], 'Base EJ GHT'!B525, bdd_V102[Intitulé du GHT], 'Base EJ GHT'!D525)</f>
        <v>46405</v>
      </c>
      <c r="F525" s="23" t="str">
        <f>_xlfn.XLOOKUP(B525, bdd_V102[Raison sociale juridique], bdd_V102[Validation prérequis SUN-ES])</f>
        <v>Non</v>
      </c>
    </row>
    <row r="526" spans="1:6">
      <c r="A526">
        <v>630781011</v>
      </c>
      <c r="B526" t="str">
        <v>CH DE RIOM</v>
      </c>
      <c r="C526" t="str">
        <v>ARA-01</v>
      </c>
      <c r="D526" t="str">
        <v>Allier Puy-de-Dôme</v>
      </c>
      <c r="E526" s="86">
        <f>SUMIFS(bdd_V102[Activité combinée], bdd_V102[Raison sociale juridique], 'Base EJ GHT'!B526, bdd_V102[Intitulé du GHT], 'Base EJ GHT'!D526)</f>
        <v>71031</v>
      </c>
      <c r="F526" s="23" t="str">
        <f>_xlfn.XLOOKUP(B526, bdd_V102[Raison sociale juridique], bdd_V102[Validation prérequis SUN-ES])</f>
        <v>Oui</v>
      </c>
    </row>
    <row r="527" spans="1:6">
      <c r="A527">
        <v>630781029</v>
      </c>
      <c r="B527" t="str">
        <v>CH DE THIERS</v>
      </c>
      <c r="C527" t="str">
        <v>ARA-01</v>
      </c>
      <c r="D527" t="str">
        <v>Allier Puy-de-Dôme</v>
      </c>
      <c r="E527" s="86">
        <f>SUMIFS(bdd_V102[Activité combinée], bdd_V102[Raison sociale juridique], 'Base EJ GHT'!B527, bdd_V102[Intitulé du GHT], 'Base EJ GHT'!D527)</f>
        <v>53398.25</v>
      </c>
      <c r="F527" s="23" t="str">
        <f>_xlfn.XLOOKUP(B527, bdd_V102[Raison sociale juridique], bdd_V102[Validation prérequis SUN-ES])</f>
        <v>Oui</v>
      </c>
    </row>
    <row r="528" spans="1:6">
      <c r="A528">
        <v>630781367</v>
      </c>
      <c r="B528" t="str">
        <v>CH DE BILLOM</v>
      </c>
      <c r="C528" t="str">
        <v>ARA-01</v>
      </c>
      <c r="D528" t="str">
        <v>Allier Puy-de-Dôme</v>
      </c>
      <c r="E528" s="86">
        <f>SUMIFS(bdd_V102[Activité combinée], bdd_V102[Raison sociale juridique], 'Base EJ GHT'!B528, bdd_V102[Intitulé du GHT], 'Base EJ GHT'!D528)</f>
        <v>18583.5</v>
      </c>
      <c r="F528" s="23" t="str">
        <f>_xlfn.XLOOKUP(B528, bdd_V102[Raison sociale juridique], bdd_V102[Validation prérequis SUN-ES])</f>
        <v>Oui</v>
      </c>
    </row>
    <row r="529" spans="1:6">
      <c r="A529">
        <v>640017638</v>
      </c>
      <c r="B529" t="str">
        <v>CENTRE HOSPITALIER DE SAINT-PALAIS</v>
      </c>
      <c r="C529" t="str">
        <v>NA-09</v>
      </c>
      <c r="D529" t="str">
        <v xml:space="preserve">Navarre-Côte Basque </v>
      </c>
      <c r="E529" s="86">
        <f>SUMIFS(bdd_V102[Activité combinée], bdd_V102[Raison sociale juridique], 'Base EJ GHT'!B529, bdd_V102[Intitulé du GHT], 'Base EJ GHT'!D529)</f>
        <v>27369.5</v>
      </c>
      <c r="F529" s="23" t="str">
        <f>_xlfn.XLOOKUP(B529, bdd_V102[Raison sociale juridique], bdd_V102[Validation prérequis SUN-ES])</f>
        <v>Oui</v>
      </c>
    </row>
    <row r="530" spans="1:6">
      <c r="A530">
        <v>640020707</v>
      </c>
      <c r="B530" t="str">
        <v>ETABLISSEMENT PUBLIC DE SANTE GARAZI</v>
      </c>
      <c r="C530" t="str">
        <v>NA-09</v>
      </c>
      <c r="D530" t="str">
        <v xml:space="preserve">Navarre-Côte Basque </v>
      </c>
      <c r="E530" s="86">
        <f>SUMIFS(bdd_V102[Activité combinée], bdd_V102[Raison sociale juridique], 'Base EJ GHT'!B530, bdd_V102[Intitulé du GHT], 'Base EJ GHT'!D530)</f>
        <v>8187</v>
      </c>
      <c r="F530" s="23" t="str">
        <f>_xlfn.XLOOKUP(B530, bdd_V102[Raison sociale juridique], bdd_V102[Validation prérequis SUN-ES])</f>
        <v>Non</v>
      </c>
    </row>
    <row r="531" spans="1:6">
      <c r="A531">
        <v>640780417</v>
      </c>
      <c r="B531" t="str">
        <v>CENTRE HOSPITALIER DE LA COTE BASQUE</v>
      </c>
      <c r="C531" t="str">
        <v>NA-09</v>
      </c>
      <c r="D531" t="str">
        <v xml:space="preserve">Navarre-Côte Basque </v>
      </c>
      <c r="E531" s="86">
        <f>SUMIFS(bdd_V102[Activité combinée], bdd_V102[Raison sociale juridique], 'Base EJ GHT'!B531, bdd_V102[Intitulé du GHT], 'Base EJ GHT'!D531)</f>
        <v>276884.25</v>
      </c>
      <c r="F531" s="23" t="str">
        <f>_xlfn.XLOOKUP(B531, bdd_V102[Raison sociale juridique], bdd_V102[Validation prérequis SUN-ES])</f>
        <v>Oui</v>
      </c>
    </row>
    <row r="532" spans="1:6">
      <c r="A532">
        <v>640780813</v>
      </c>
      <c r="B532" t="str">
        <v>CENTRE HOSPITALIER D'ORTHEZ</v>
      </c>
      <c r="C532" t="str">
        <v>NA-10</v>
      </c>
      <c r="D532" t="str">
        <v>Béarn-Soule</v>
      </c>
      <c r="E532" s="86">
        <f>SUMIFS(bdd_V102[Activité combinée], bdd_V102[Raison sociale juridique], 'Base EJ GHT'!B532, bdd_V102[Intitulé du GHT], 'Base EJ GHT'!D532)</f>
        <v>43130</v>
      </c>
      <c r="F532" s="23" t="str">
        <f>_xlfn.XLOOKUP(B532, bdd_V102[Raison sociale juridique], bdd_V102[Validation prérequis SUN-ES])</f>
        <v>Oui</v>
      </c>
    </row>
    <row r="533" spans="1:6">
      <c r="A533">
        <v>640780821</v>
      </c>
      <c r="B533" t="str">
        <v>CENTRE HOSPITALIER D'OLORON STE MARIE</v>
      </c>
      <c r="C533" t="str">
        <v>NA-10</v>
      </c>
      <c r="D533" t="str">
        <v>Béarn-Soule</v>
      </c>
      <c r="E533" s="86">
        <f>SUMIFS(bdd_V102[Activité combinée], bdd_V102[Raison sociale juridique], 'Base EJ GHT'!B533, bdd_V102[Intitulé du GHT], 'Base EJ GHT'!D533)</f>
        <v>36834.5</v>
      </c>
      <c r="F533" s="23" t="str">
        <f>_xlfn.XLOOKUP(B533, bdd_V102[Raison sociale juridique], bdd_V102[Validation prérequis SUN-ES])</f>
        <v>Oui</v>
      </c>
    </row>
    <row r="534" spans="1:6">
      <c r="A534">
        <v>640780839</v>
      </c>
      <c r="B534" t="str">
        <v>CENTRE HOSPITALIER DE MAULEON</v>
      </c>
      <c r="C534" t="str">
        <v>NA-10</v>
      </c>
      <c r="D534" t="str">
        <v>Béarn-Soule</v>
      </c>
      <c r="E534" s="86">
        <f>SUMIFS(bdd_V102[Activité combinée], bdd_V102[Raison sociale juridique], 'Base EJ GHT'!B534, bdd_V102[Intitulé du GHT], 'Base EJ GHT'!D534)</f>
        <v>5766</v>
      </c>
      <c r="F534" s="23" t="str">
        <f>_xlfn.XLOOKUP(B534, bdd_V102[Raison sociale juridique], bdd_V102[Validation prérequis SUN-ES])</f>
        <v>Non</v>
      </c>
    </row>
    <row r="535" spans="1:6">
      <c r="A535">
        <v>640780862</v>
      </c>
      <c r="B535" t="str">
        <v>CENTRE HOSP PYRENEES PSYCHIATRIE</v>
      </c>
      <c r="C535" t="str">
        <v>NA-10</v>
      </c>
      <c r="D535" t="str">
        <v>Béarn-Soule</v>
      </c>
      <c r="E535" s="86">
        <f>SUMIFS(bdd_V102[Activité combinée], bdd_V102[Raison sociale juridique], 'Base EJ GHT'!B535, bdd_V102[Intitulé du GHT], 'Base EJ GHT'!D535)</f>
        <v>59111.5</v>
      </c>
      <c r="F535" s="23" t="str">
        <f>_xlfn.XLOOKUP(B535, bdd_V102[Raison sociale juridique], bdd_V102[Validation prérequis SUN-ES])</f>
        <v>Oui</v>
      </c>
    </row>
    <row r="536" spans="1:6">
      <c r="A536">
        <v>640781290</v>
      </c>
      <c r="B536" t="str">
        <v>CENTRE HOSPITALIER DE PAU</v>
      </c>
      <c r="C536" t="str">
        <v>NA-10</v>
      </c>
      <c r="D536" t="str">
        <v>Béarn-Soule</v>
      </c>
      <c r="E536" s="86">
        <f>SUMIFS(bdd_V102[Activité combinée], bdd_V102[Raison sociale juridique], 'Base EJ GHT'!B536, bdd_V102[Intitulé du GHT], 'Base EJ GHT'!D536)</f>
        <v>235288</v>
      </c>
      <c r="F536" s="23" t="str">
        <f>_xlfn.XLOOKUP(B536, bdd_V102[Raison sociale juridique], bdd_V102[Validation prérequis SUN-ES])</f>
        <v>Oui</v>
      </c>
    </row>
    <row r="537" spans="1:6">
      <c r="A537">
        <v>640791976</v>
      </c>
      <c r="B537" t="str">
        <v>CENTRE GERONTOLOGIQUE</v>
      </c>
      <c r="C537" t="str">
        <v>NA-10</v>
      </c>
      <c r="D537" t="str">
        <v>Béarn-Soule</v>
      </c>
      <c r="E537" s="86">
        <f>SUMIFS(bdd_V102[Activité combinée], bdd_V102[Raison sociale juridique], 'Base EJ GHT'!B537, bdd_V102[Intitulé du GHT], 'Base EJ GHT'!D537)</f>
        <v>11544</v>
      </c>
      <c r="F537" s="23" t="str">
        <f>_xlfn.XLOOKUP(B537, bdd_V102[Raison sociale juridique], bdd_V102[Validation prérequis SUN-ES])</f>
        <v>Non</v>
      </c>
    </row>
    <row r="538" spans="1:6">
      <c r="A538">
        <v>650780166</v>
      </c>
      <c r="B538" t="str">
        <v>CH BAGNERES DE BIGORRE</v>
      </c>
      <c r="C538" t="str">
        <v>OCC-09</v>
      </c>
      <c r="D538" t="str">
        <v>Hautes-Pyrénées</v>
      </c>
      <c r="E538" s="86">
        <f>SUMIFS(bdd_V102[Activité combinée], bdd_V102[Raison sociale juridique], 'Base EJ GHT'!B538, bdd_V102[Intitulé du GHT], 'Base EJ GHT'!D538)</f>
        <v>42505.5</v>
      </c>
      <c r="F538" s="23" t="str">
        <f>_xlfn.XLOOKUP(B538, bdd_V102[Raison sociale juridique], bdd_V102[Validation prérequis SUN-ES])</f>
        <v>Oui</v>
      </c>
    </row>
    <row r="539" spans="1:6">
      <c r="A539">
        <v>650780174</v>
      </c>
      <c r="B539" t="str">
        <v>HOPITAUX DE LANNEMEZAN</v>
      </c>
      <c r="C539" t="str">
        <v>OCC-09</v>
      </c>
      <c r="D539" t="str">
        <v>Hautes-Pyrénées</v>
      </c>
      <c r="E539" s="86">
        <f>SUMIFS(bdd_V102[Activité combinée], bdd_V102[Raison sociale juridique], 'Base EJ GHT'!B539, bdd_V102[Intitulé du GHT], 'Base EJ GHT'!D539)</f>
        <v>77335.5</v>
      </c>
      <c r="F539" s="23" t="str">
        <f>_xlfn.XLOOKUP(B539, bdd_V102[Raison sociale juridique], bdd_V102[Validation prérequis SUN-ES])</f>
        <v>Oui</v>
      </c>
    </row>
    <row r="540" spans="1:6">
      <c r="A540">
        <v>650780190</v>
      </c>
      <c r="B540" t="str">
        <v>HOPITAL LE MONTAIGU</v>
      </c>
      <c r="C540" t="str">
        <v>OCC-09</v>
      </c>
      <c r="D540" t="str">
        <v>Hautes-Pyrénées</v>
      </c>
      <c r="E540" s="86">
        <f>SUMIFS(bdd_V102[Activité combinée], bdd_V102[Raison sociale juridique], 'Base EJ GHT'!B540, bdd_V102[Intitulé du GHT], 'Base EJ GHT'!D540)</f>
        <v>13012.5</v>
      </c>
      <c r="F540" s="23" t="str">
        <f>_xlfn.XLOOKUP(B540, bdd_V102[Raison sociale juridique], bdd_V102[Validation prérequis SUN-ES])</f>
        <v>Oui</v>
      </c>
    </row>
    <row r="541" spans="1:6">
      <c r="A541">
        <v>650783160</v>
      </c>
      <c r="B541" t="str">
        <v>CH TARBES LOURDES</v>
      </c>
      <c r="C541" t="str">
        <v>OCC-09</v>
      </c>
      <c r="D541" t="str">
        <v>Hautes-Pyrénées</v>
      </c>
      <c r="E541" s="86">
        <f>SUMIFS(bdd_V102[Activité combinée], bdd_V102[Raison sociale juridique], 'Base EJ GHT'!B541, bdd_V102[Intitulé du GHT], 'Base EJ GHT'!D541)</f>
        <v>194479</v>
      </c>
      <c r="F541" s="23" t="str">
        <f>_xlfn.XLOOKUP(B541, bdd_V102[Raison sociale juridique], bdd_V102[Validation prérequis SUN-ES])</f>
        <v>Oui</v>
      </c>
    </row>
    <row r="542" spans="1:6">
      <c r="A542">
        <v>660780180</v>
      </c>
      <c r="B542" t="str">
        <v>CH PERPIGNAN</v>
      </c>
      <c r="C542" t="str">
        <v>OCC-01</v>
      </c>
      <c r="D542" t="str">
        <v>Aude-Pyrénées</v>
      </c>
      <c r="E542" s="86">
        <f>SUMIFS(bdd_V102[Activité combinée], bdd_V102[Raison sociale juridique], 'Base EJ GHT'!B542, bdd_V102[Intitulé du GHT], 'Base EJ GHT'!D542)</f>
        <v>318057.5</v>
      </c>
      <c r="F542" s="23" t="str">
        <f>_xlfn.XLOOKUP(B542, bdd_V102[Raison sociale juridique], bdd_V102[Validation prérequis SUN-ES])</f>
        <v>Oui</v>
      </c>
    </row>
    <row r="543" spans="1:6">
      <c r="A543">
        <v>660780198</v>
      </c>
      <c r="B543" t="str">
        <v>CHS LEON JEAN GREGORY</v>
      </c>
      <c r="C543" t="str">
        <v>OCC-01</v>
      </c>
      <c r="D543" t="str">
        <v>Aude-Pyrénées</v>
      </c>
      <c r="E543" s="86">
        <f>SUMIFS(bdd_V102[Activité combinée], bdd_V102[Raison sociale juridique], 'Base EJ GHT'!B543, bdd_V102[Intitulé du GHT], 'Base EJ GHT'!D543)</f>
        <v>47665</v>
      </c>
      <c r="F543" s="23" t="str">
        <f>_xlfn.XLOOKUP(B543, bdd_V102[Raison sociale juridique], bdd_V102[Validation prérequis SUN-ES])</f>
        <v>Oui</v>
      </c>
    </row>
    <row r="544" spans="1:6">
      <c r="A544">
        <v>660780271</v>
      </c>
      <c r="B544" t="str">
        <v>CH PRADES</v>
      </c>
      <c r="C544" t="str">
        <v>OCC-01</v>
      </c>
      <c r="D544" t="str">
        <v>Aude-Pyrénées</v>
      </c>
      <c r="E544" s="86">
        <f>SUMIFS(bdd_V102[Activité combinée], bdd_V102[Raison sociale juridique], 'Base EJ GHT'!B544, bdd_V102[Intitulé du GHT], 'Base EJ GHT'!D544)</f>
        <v>17471.5</v>
      </c>
      <c r="F544" s="23" t="str">
        <f>_xlfn.XLOOKUP(B544, bdd_V102[Raison sociale juridique], bdd_V102[Validation prérequis SUN-ES])</f>
        <v>Oui</v>
      </c>
    </row>
    <row r="545" spans="1:6">
      <c r="A545">
        <v>670013366</v>
      </c>
      <c r="B545" t="str">
        <v>EPSAN</v>
      </c>
      <c r="C545" t="str">
        <v>GE-01</v>
      </c>
      <c r="D545" t="str">
        <v>Basse Alsace Sud Moselle</v>
      </c>
      <c r="E545" s="86">
        <f>SUMIFS(bdd_V102[Activité combinée], bdd_V102[Raison sociale juridique], 'Base EJ GHT'!B545, bdd_V102[Intitulé du GHT], 'Base EJ GHT'!D545)</f>
        <v>101606.5</v>
      </c>
      <c r="F545" s="23" t="str">
        <f>_xlfn.XLOOKUP(B545, bdd_V102[Raison sociale juridique], bdd_V102[Validation prérequis SUN-ES])</f>
        <v>Oui</v>
      </c>
    </row>
    <row r="546" spans="1:6">
      <c r="A546">
        <v>670017755</v>
      </c>
      <c r="B546" t="str">
        <v>GROUPE HOSPITALIER SELESTAT OBERNAI</v>
      </c>
      <c r="C546" t="str">
        <v>GE-02</v>
      </c>
      <c r="D546" t="str">
        <v>Centre Alsace</v>
      </c>
      <c r="E546" s="86">
        <f>SUMIFS(bdd_V102[Activité combinée], bdd_V102[Raison sociale juridique], 'Base EJ GHT'!B546, bdd_V102[Intitulé du GHT], 'Base EJ GHT'!D546)</f>
        <v>110050</v>
      </c>
      <c r="F546" s="23" t="str">
        <f>_xlfn.XLOOKUP(B546, bdd_V102[Raison sociale juridique], bdd_V102[Validation prérequis SUN-ES])</f>
        <v>Oui</v>
      </c>
    </row>
    <row r="547" spans="1:6">
      <c r="A547">
        <v>670780055</v>
      </c>
      <c r="B547" t="str">
        <v>HOPITAUX UNIVERSITAIRES DE STRASBOURG</v>
      </c>
      <c r="C547" t="str">
        <v>GE-01</v>
      </c>
      <c r="D547" t="str">
        <v>Basse Alsace Sud Moselle</v>
      </c>
      <c r="E547" s="86">
        <f>SUMIFS(bdd_V102[Activité combinée], bdd_V102[Raison sociale juridique], 'Base EJ GHT'!B547, bdd_V102[Intitulé du GHT], 'Base EJ GHT'!D547)</f>
        <v>694070.25</v>
      </c>
      <c r="F547" s="23" t="str">
        <f>_xlfn.XLOOKUP(B547, bdd_V102[Raison sociale juridique], bdd_V102[Validation prérequis SUN-ES])</f>
        <v>Oui</v>
      </c>
    </row>
    <row r="548" spans="1:6">
      <c r="A548">
        <v>670780071</v>
      </c>
      <c r="B548" t="str">
        <v>HOPITAL LA GRAFENBOURG</v>
      </c>
      <c r="C548" t="str">
        <v>GE-01</v>
      </c>
      <c r="D548" t="str">
        <v>Basse Alsace Sud Moselle</v>
      </c>
      <c r="E548" s="86">
        <f>SUMIFS(bdd_V102[Activité combinée], bdd_V102[Raison sociale juridique], 'Base EJ GHT'!B548, bdd_V102[Intitulé du GHT], 'Base EJ GHT'!D548)</f>
        <v>6760.5</v>
      </c>
      <c r="F548" s="23" t="str">
        <f>_xlfn.XLOOKUP(B548, bdd_V102[Raison sociale juridique], bdd_V102[Validation prérequis SUN-ES])</f>
        <v>Oui</v>
      </c>
    </row>
    <row r="549" spans="1:6">
      <c r="A549">
        <v>670780337</v>
      </c>
      <c r="B549" t="str">
        <v>CENTRE HOSPITALIER DE HAGUENAU</v>
      </c>
      <c r="C549" t="str">
        <v>GE-01</v>
      </c>
      <c r="D549" t="str">
        <v>Basse Alsace Sud Moselle</v>
      </c>
      <c r="E549" s="86">
        <f>SUMIFS(bdd_V102[Activité combinée], bdd_V102[Raison sociale juridique], 'Base EJ GHT'!B549, bdd_V102[Intitulé du GHT], 'Base EJ GHT'!D549)</f>
        <v>161587.5</v>
      </c>
      <c r="F549" s="23" t="str">
        <f>_xlfn.XLOOKUP(B549, bdd_V102[Raison sociale juridique], bdd_V102[Validation prérequis SUN-ES])</f>
        <v>Oui</v>
      </c>
    </row>
    <row r="550" spans="1:6">
      <c r="A550">
        <v>670780345</v>
      </c>
      <c r="B550" t="str">
        <v>CH SAINTE CATHERINE DE SAVERNE</v>
      </c>
      <c r="C550" t="str">
        <v>GE-01</v>
      </c>
      <c r="D550" t="str">
        <v>Basse Alsace Sud Moselle</v>
      </c>
      <c r="E550" s="86">
        <f>SUMIFS(bdd_V102[Activité combinée], bdd_V102[Raison sociale juridique], 'Base EJ GHT'!B550, bdd_V102[Intitulé du GHT], 'Base EJ GHT'!D550)</f>
        <v>71208</v>
      </c>
      <c r="F550" s="23" t="str">
        <f>_xlfn.XLOOKUP(B550, bdd_V102[Raison sociale juridique], bdd_V102[Validation prérequis SUN-ES])</f>
        <v>Oui</v>
      </c>
    </row>
    <row r="551" spans="1:6">
      <c r="A551">
        <v>670780543</v>
      </c>
      <c r="B551" t="str">
        <v>CH INTERCOMMUNAL DE LA LAUTER</v>
      </c>
      <c r="C551" t="str">
        <v>GE-01</v>
      </c>
      <c r="D551" t="str">
        <v>Basse Alsace Sud Moselle</v>
      </c>
      <c r="E551" s="86">
        <f>SUMIFS(bdd_V102[Activité combinée], bdd_V102[Raison sociale juridique], 'Base EJ GHT'!B551, bdd_V102[Intitulé du GHT], 'Base EJ GHT'!D551)</f>
        <v>32479.5</v>
      </c>
      <c r="F551" s="23" t="str">
        <f>_xlfn.XLOOKUP(B551, bdd_V102[Raison sociale juridique], bdd_V102[Validation prérequis SUN-ES])</f>
        <v>Oui</v>
      </c>
    </row>
    <row r="552" spans="1:6">
      <c r="A552">
        <v>670780584</v>
      </c>
      <c r="B552" t="str">
        <v>CENTRE HOSPITALIER DEPARTEMENTAL</v>
      </c>
      <c r="C552" t="str">
        <v>GE-01</v>
      </c>
      <c r="D552" t="str">
        <v>Basse Alsace Sud Moselle</v>
      </c>
      <c r="E552" s="86">
        <f>SUMIFS(bdd_V102[Activité combinée], bdd_V102[Raison sociale juridique], 'Base EJ GHT'!B552, bdd_V102[Intitulé du GHT], 'Base EJ GHT'!D552)</f>
        <v>30044.5</v>
      </c>
      <c r="F552" s="23" t="str">
        <f>_xlfn.XLOOKUP(B552, bdd_V102[Raison sociale juridique], bdd_V102[Validation prérequis SUN-ES])</f>
        <v>Oui</v>
      </c>
    </row>
    <row r="553" spans="1:6">
      <c r="A553">
        <v>670780642</v>
      </c>
      <c r="B553" t="str">
        <v>HOPITAL LOCAL DE MOLSHEIM</v>
      </c>
      <c r="C553" t="str">
        <v>GE-01</v>
      </c>
      <c r="D553" t="str">
        <v>Basse Alsace Sud Moselle</v>
      </c>
      <c r="E553" s="86">
        <f>SUMIFS(bdd_V102[Activité combinée], bdd_V102[Raison sociale juridique], 'Base EJ GHT'!B553, bdd_V102[Intitulé du GHT], 'Base EJ GHT'!D553)</f>
        <v>8717.5</v>
      </c>
      <c r="F553" s="23" t="str">
        <f>_xlfn.XLOOKUP(B553, bdd_V102[Raison sociale juridique], bdd_V102[Validation prérequis SUN-ES])</f>
        <v>Oui</v>
      </c>
    </row>
    <row r="554" spans="1:6">
      <c r="A554">
        <v>670780675</v>
      </c>
      <c r="B554" t="str">
        <v>HOPITAL LOCAL DE ROSHEIM</v>
      </c>
      <c r="C554" t="str">
        <v>GE-01</v>
      </c>
      <c r="D554" t="str">
        <v>Basse Alsace Sud Moselle</v>
      </c>
      <c r="E554" s="86">
        <f>SUMIFS(bdd_V102[Activité combinée], bdd_V102[Raison sociale juridique], 'Base EJ GHT'!B554, bdd_V102[Intitulé du GHT], 'Base EJ GHT'!D554)</f>
        <v>2035</v>
      </c>
      <c r="F554" s="23" t="str">
        <f>_xlfn.XLOOKUP(B554, bdd_V102[Raison sociale juridique], bdd_V102[Validation prérequis SUN-ES])</f>
        <v>Oui</v>
      </c>
    </row>
    <row r="555" spans="1:6">
      <c r="A555">
        <v>670780717</v>
      </c>
      <c r="B555" t="str">
        <v>CENTRE HOSPITALIER ERSTEIN VILLE</v>
      </c>
      <c r="C555" t="str">
        <v>GE-01</v>
      </c>
      <c r="D555" t="str">
        <v>Basse Alsace Sud Moselle</v>
      </c>
      <c r="E555" s="86">
        <f>SUMIFS(bdd_V102[Activité combinée], bdd_V102[Raison sociale juridique], 'Base EJ GHT'!B555, bdd_V102[Intitulé du GHT], 'Base EJ GHT'!D555)</f>
        <v>5113.5</v>
      </c>
      <c r="F555" s="23" t="str">
        <f>_xlfn.XLOOKUP(B555, bdd_V102[Raison sociale juridique], bdd_V102[Validation prérequis SUN-ES])</f>
        <v>Oui</v>
      </c>
    </row>
    <row r="556" spans="1:6">
      <c r="A556">
        <v>670781152</v>
      </c>
      <c r="B556" t="str">
        <v>CENTRE HOSPITALIER D'ERSTEIN</v>
      </c>
      <c r="C556" t="str">
        <v>GE-01</v>
      </c>
      <c r="D556" t="str">
        <v>Basse Alsace Sud Moselle</v>
      </c>
      <c r="E556" s="86">
        <f>SUMIFS(bdd_V102[Activité combinée], bdd_V102[Raison sociale juridique], 'Base EJ GHT'!B556, bdd_V102[Intitulé du GHT], 'Base EJ GHT'!D556)</f>
        <v>45436</v>
      </c>
      <c r="F556" s="23" t="str">
        <f>_xlfn.XLOOKUP(B556, bdd_V102[Raison sociale juridique], bdd_V102[Validation prérequis SUN-ES])</f>
        <v>Oui</v>
      </c>
    </row>
    <row r="557" spans="1:6">
      <c r="A557">
        <v>680000411</v>
      </c>
      <c r="B557" t="str">
        <v>CENTRE HOSPITALIER DE PFASTATT</v>
      </c>
      <c r="C557" t="str">
        <v>GE-03</v>
      </c>
      <c r="D557" t="str">
        <v>Haute Alsace</v>
      </c>
      <c r="E557" s="86">
        <f>SUMIFS(bdd_V102[Activité combinée], bdd_V102[Raison sociale juridique], 'Base EJ GHT'!B557, bdd_V102[Intitulé du GHT], 'Base EJ GHT'!D557)</f>
        <v>20071.5</v>
      </c>
      <c r="F557" s="23" t="str">
        <f>_xlfn.XLOOKUP(B557, bdd_V102[Raison sociale juridique], bdd_V102[Validation prérequis SUN-ES])</f>
        <v>Oui</v>
      </c>
    </row>
    <row r="558" spans="1:6">
      <c r="A558">
        <v>680000973</v>
      </c>
      <c r="B558" t="str">
        <v>HOPITAUX CIVILS DE COLMAR</v>
      </c>
      <c r="C558" t="str">
        <v>GE-02</v>
      </c>
      <c r="D558" t="str">
        <v>Centre Alsace</v>
      </c>
      <c r="E558" s="86">
        <f>SUMIFS(bdd_V102[Activité combinée], bdd_V102[Raison sociale juridique], 'Base EJ GHT'!B558, bdd_V102[Intitulé du GHT], 'Base EJ GHT'!D558)</f>
        <v>317919.5</v>
      </c>
      <c r="F558" s="23" t="str">
        <f>_xlfn.XLOOKUP(B558, bdd_V102[Raison sociale juridique], bdd_V102[Validation prérequis SUN-ES])</f>
        <v>Oui</v>
      </c>
    </row>
    <row r="559" spans="1:6">
      <c r="A559">
        <v>680000981</v>
      </c>
      <c r="B559" t="str">
        <v>HOP INTERCOM ENSISHEIM NEUF-BRISACH</v>
      </c>
      <c r="C559" t="str">
        <v>GE-02</v>
      </c>
      <c r="D559" t="str">
        <v>Centre Alsace</v>
      </c>
      <c r="E559" s="86">
        <f>SUMIFS(bdd_V102[Activité combinée], bdd_V102[Raison sociale juridique], 'Base EJ GHT'!B559, bdd_V102[Intitulé du GHT], 'Base EJ GHT'!D559)</f>
        <v>2987</v>
      </c>
      <c r="F559" s="23" t="str">
        <f>_xlfn.XLOOKUP(B559, bdd_V102[Raison sociale juridique], bdd_V102[Validation prérequis SUN-ES])</f>
        <v>Non</v>
      </c>
    </row>
    <row r="560" spans="1:6">
      <c r="A560">
        <v>680001005</v>
      </c>
      <c r="B560" t="str">
        <v>CENTRE HOSPITALIER DE GUEBWILLER</v>
      </c>
      <c r="C560" t="str">
        <v>GE-02</v>
      </c>
      <c r="D560" t="str">
        <v>Centre Alsace</v>
      </c>
      <c r="E560" s="86">
        <f>SUMIFS(bdd_V102[Activité combinée], bdd_V102[Raison sociale juridique], 'Base EJ GHT'!B560, bdd_V102[Intitulé du GHT], 'Base EJ GHT'!D560)</f>
        <v>16212.5</v>
      </c>
      <c r="F560" s="23" t="str">
        <f>_xlfn.XLOOKUP(B560, bdd_V102[Raison sociale juridique], bdd_V102[Validation prérequis SUN-ES])</f>
        <v>Non</v>
      </c>
    </row>
    <row r="561" spans="1:6">
      <c r="A561">
        <v>680001054</v>
      </c>
      <c r="B561" t="str">
        <v>HOPITAL INTERCOMMUNAL DU VAL D'ARGENT</v>
      </c>
      <c r="C561" t="str">
        <v>GE-02</v>
      </c>
      <c r="D561" t="str">
        <v>Centre Alsace</v>
      </c>
      <c r="E561" s="86">
        <f>SUMIFS(bdd_V102[Activité combinée], bdd_V102[Raison sociale juridique], 'Base EJ GHT'!B561, bdd_V102[Intitulé du GHT], 'Base EJ GHT'!D561)</f>
        <v>3270.5</v>
      </c>
      <c r="F561" s="23" t="str">
        <f>_xlfn.XLOOKUP(B561, bdd_V102[Raison sociale juridique], bdd_V102[Validation prérequis SUN-ES])</f>
        <v>Oui</v>
      </c>
    </row>
    <row r="562" spans="1:6">
      <c r="A562">
        <v>680001088</v>
      </c>
      <c r="B562" t="str">
        <v>HOPITAL INTERCOMMUNAL SOULTZ-ISSENHEIM</v>
      </c>
      <c r="C562" t="str">
        <v>GE-02</v>
      </c>
      <c r="D562" t="str">
        <v>Centre Alsace</v>
      </c>
      <c r="E562" s="86">
        <f>SUMIFS(bdd_V102[Activité combinée], bdd_V102[Raison sociale juridique], 'Base EJ GHT'!B562, bdd_V102[Intitulé du GHT], 'Base EJ GHT'!D562)</f>
        <v>11325.5</v>
      </c>
      <c r="F562" s="23" t="str">
        <f>_xlfn.XLOOKUP(B562, bdd_V102[Raison sociale juridique], bdd_V102[Validation prérequis SUN-ES])</f>
        <v>Non</v>
      </c>
    </row>
    <row r="563" spans="1:6">
      <c r="A563">
        <v>680001112</v>
      </c>
      <c r="B563" t="str">
        <v>CENTRE HOSPITALIER DE MUNSTER</v>
      </c>
      <c r="C563" t="str">
        <v>GE-02</v>
      </c>
      <c r="D563" t="str">
        <v>Centre Alsace</v>
      </c>
      <c r="E563" s="86">
        <f>SUMIFS(bdd_V102[Activité combinée], bdd_V102[Raison sociale juridique], 'Base EJ GHT'!B563, bdd_V102[Intitulé du GHT], 'Base EJ GHT'!D563)</f>
        <v>6891.5</v>
      </c>
      <c r="F563" s="23" t="str">
        <f>_xlfn.XLOOKUP(B563, bdd_V102[Raison sociale juridique], bdd_V102[Validation prérequis SUN-ES])</f>
        <v>Non</v>
      </c>
    </row>
    <row r="564" spans="1:6">
      <c r="A564">
        <v>680001138</v>
      </c>
      <c r="B564" t="str">
        <v>HOPITAL DE RIBEAUVILLE</v>
      </c>
      <c r="C564" t="str">
        <v>GE-02</v>
      </c>
      <c r="D564" t="str">
        <v>Centre Alsace</v>
      </c>
      <c r="E564" s="86">
        <f>SUMIFS(bdd_V102[Activité combinée], bdd_V102[Raison sociale juridique], 'Base EJ GHT'!B564, bdd_V102[Intitulé du GHT], 'Base EJ GHT'!D564)</f>
        <v>12290.5</v>
      </c>
      <c r="F564" s="23" t="str">
        <f>_xlfn.XLOOKUP(B564, bdd_V102[Raison sociale juridique], bdd_V102[Validation prérequis SUN-ES])</f>
        <v>Oui</v>
      </c>
    </row>
    <row r="565" spans="1:6">
      <c r="A565">
        <v>680001179</v>
      </c>
      <c r="B565" t="str">
        <v>CENTRE HOSPITALIER DE ROUFFACH</v>
      </c>
      <c r="C565" t="str">
        <v>GE-03</v>
      </c>
      <c r="D565" t="str">
        <v>Haute Alsace</v>
      </c>
      <c r="E565" s="86">
        <f>SUMIFS(bdd_V102[Activité combinée], bdd_V102[Raison sociale juridique], 'Base EJ GHT'!B565, bdd_V102[Intitulé du GHT], 'Base EJ GHT'!D565)</f>
        <v>55570</v>
      </c>
      <c r="F565" s="23" t="str">
        <f>_xlfn.XLOOKUP(B565, bdd_V102[Raison sociale juridique], bdd_V102[Validation prérequis SUN-ES])</f>
        <v>Oui</v>
      </c>
    </row>
    <row r="566" spans="1:6">
      <c r="A566">
        <v>680014495</v>
      </c>
      <c r="B566" t="str">
        <v>CENTRE DEPART. DE REPOS ET DE SOINS</v>
      </c>
      <c r="C566" t="str">
        <v>GE-02</v>
      </c>
      <c r="D566" t="str">
        <v>Centre Alsace</v>
      </c>
      <c r="E566" s="86">
        <f>SUMIFS(bdd_V102[Activité combinée], bdd_V102[Raison sociale juridique], 'Base EJ GHT'!B566, bdd_V102[Intitulé du GHT], 'Base EJ GHT'!D566)</f>
        <v>19247</v>
      </c>
      <c r="F566" s="23" t="str">
        <f>_xlfn.XLOOKUP(B566, bdd_V102[Raison sociale juridique], bdd_V102[Validation prérequis SUN-ES])</f>
        <v>Oui</v>
      </c>
    </row>
    <row r="567" spans="1:6">
      <c r="A567">
        <v>680020336</v>
      </c>
      <c r="B567" t="str">
        <v>GRPE HOSP REGION MULHOUSE &amp; SUD ALSACE</v>
      </c>
      <c r="C567" t="str">
        <v>GE-03</v>
      </c>
      <c r="D567" t="str">
        <v>Haute Alsace</v>
      </c>
      <c r="E567" s="86">
        <f>SUMIFS(bdd_V102[Activité combinée], bdd_V102[Raison sociale juridique], 'Base EJ GHT'!B567, bdd_V102[Intitulé du GHT], 'Base EJ GHT'!D567)</f>
        <v>432001.5</v>
      </c>
      <c r="F567" s="23" t="str">
        <f>_xlfn.XLOOKUP(B567, bdd_V102[Raison sociale juridique], bdd_V102[Validation prérequis SUN-ES])</f>
        <v>Oui</v>
      </c>
    </row>
    <row r="568" spans="1:6">
      <c r="A568">
        <v>690043237</v>
      </c>
      <c r="B568" t="str">
        <v>CH DU BEAUJOLAIS VERT</v>
      </c>
      <c r="C568" t="str">
        <v>ARA-12</v>
      </c>
      <c r="D568" t="str">
        <v>Rhône Nord Beaujolais Dombes</v>
      </c>
      <c r="E568" s="86">
        <f>SUMIFS(bdd_V102[Activité combinée], bdd_V102[Raison sociale juridique], 'Base EJ GHT'!B568, bdd_V102[Intitulé du GHT], 'Base EJ GHT'!D568)</f>
        <v>18311.5</v>
      </c>
      <c r="F568" s="23" t="str">
        <f>_xlfn.XLOOKUP(B568, bdd_V102[Raison sociale juridique], bdd_V102[Validation prérequis SUN-ES])</f>
        <v>Non</v>
      </c>
    </row>
    <row r="569" spans="1:6">
      <c r="A569">
        <v>690048632</v>
      </c>
      <c r="B569" t="str">
        <v>CH DES MONTS DU LYONNAIS</v>
      </c>
      <c r="C569" t="str">
        <v>ARA-09</v>
      </c>
      <c r="D569" t="str">
        <v>Loire</v>
      </c>
      <c r="E569" s="86">
        <f>SUMIFS(bdd_V102[Activité combinée], bdd_V102[Raison sociale juridique], 'Base EJ GHT'!B569, bdd_V102[Intitulé du GHT], 'Base EJ GHT'!D569)</f>
        <v>9634.5</v>
      </c>
      <c r="F569" s="23" t="str">
        <f>_xlfn.XLOOKUP(B569, bdd_V102[Raison sociale juridique], bdd_V102[Validation prérequis SUN-ES])</f>
        <v>Non</v>
      </c>
    </row>
    <row r="570" spans="1:6">
      <c r="A570">
        <v>690780036</v>
      </c>
      <c r="B570" t="str">
        <v>CH MONTGELAS</v>
      </c>
      <c r="C570" t="str">
        <v>ARA-10</v>
      </c>
      <c r="D570" t="str">
        <v>Val Rhône Centre</v>
      </c>
      <c r="E570" s="86">
        <f>SUMIFS(bdd_V102[Activité combinée], bdd_V102[Raison sociale juridique], 'Base EJ GHT'!B570, bdd_V102[Intitulé du GHT], 'Base EJ GHT'!D570)</f>
        <v>37241</v>
      </c>
      <c r="F570" s="23" t="str">
        <f>_xlfn.XLOOKUP(B570, bdd_V102[Raison sociale juridique], bdd_V102[Validation prérequis SUN-ES])</f>
        <v>Non</v>
      </c>
    </row>
    <row r="571" spans="1:6">
      <c r="A571">
        <v>690780044</v>
      </c>
      <c r="B571" t="str">
        <v>CH DE SAINTE FOY LES LYON</v>
      </c>
      <c r="C571" t="str">
        <v>ARA-10</v>
      </c>
      <c r="D571" t="str">
        <v>Val Rhône Centre</v>
      </c>
      <c r="E571" s="86">
        <f>SUMIFS(bdd_V102[Activité combinée], bdd_V102[Raison sociale juridique], 'Base EJ GHT'!B571, bdd_V102[Intitulé du GHT], 'Base EJ GHT'!D571)</f>
        <v>22564.5</v>
      </c>
      <c r="F571" s="23" t="str">
        <f>_xlfn.XLOOKUP(B571, bdd_V102[Raison sociale juridique], bdd_V102[Validation prérequis SUN-ES])</f>
        <v>Oui</v>
      </c>
    </row>
    <row r="572" spans="1:6">
      <c r="A572">
        <v>690780069</v>
      </c>
      <c r="B572" t="str">
        <v>CH DE CONDRIEU GABRIEL MONTCHARMONT</v>
      </c>
      <c r="C572" t="str">
        <v>ARA-10</v>
      </c>
      <c r="D572" t="str">
        <v>Val Rhône Centre</v>
      </c>
      <c r="E572" s="86">
        <f>SUMIFS(bdd_V102[Activité combinée], bdd_V102[Raison sociale juridique], 'Base EJ GHT'!B572, bdd_V102[Intitulé du GHT], 'Base EJ GHT'!D572)</f>
        <v>8892</v>
      </c>
      <c r="F572" s="23" t="str">
        <f>_xlfn.XLOOKUP(B572, bdd_V102[Raison sociale juridique], bdd_V102[Validation prérequis SUN-ES])</f>
        <v>Oui</v>
      </c>
    </row>
    <row r="573" spans="1:6">
      <c r="A573">
        <v>690780077</v>
      </c>
      <c r="B573" t="str">
        <v>CH DE NEUVILLE ET FONTAINES SUR SAONE</v>
      </c>
      <c r="C573" t="str">
        <v>ARA-10</v>
      </c>
      <c r="D573" t="str">
        <v>Val Rhône Centre</v>
      </c>
      <c r="E573" s="86">
        <f>SUMIFS(bdd_V102[Activité combinée], bdd_V102[Raison sociale juridique], 'Base EJ GHT'!B573, bdd_V102[Intitulé du GHT], 'Base EJ GHT'!D573)</f>
        <v>3911.5</v>
      </c>
      <c r="F573" s="23" t="str">
        <f>_xlfn.XLOOKUP(B573, bdd_V102[Raison sociale juridique], bdd_V102[Validation prérequis SUN-ES])</f>
        <v>Oui</v>
      </c>
    </row>
    <row r="574" spans="1:6">
      <c r="A574">
        <v>690780119</v>
      </c>
      <c r="B574" t="str">
        <v>CHS DE SAINT CYR AU MONT D'OR</v>
      </c>
      <c r="C574" t="str">
        <v>ARA-12</v>
      </c>
      <c r="D574" t="str">
        <v>Rhône Nord Beaujolais Dombes</v>
      </c>
      <c r="E574" s="86">
        <f>SUMIFS(bdd_V102[Activité combinée], bdd_V102[Raison sociale juridique], 'Base EJ GHT'!B574, bdd_V102[Intitulé du GHT], 'Base EJ GHT'!D574)</f>
        <v>30391.25</v>
      </c>
      <c r="F574" s="23" t="str">
        <f>_xlfn.XLOOKUP(B574, bdd_V102[Raison sociale juridique], bdd_V102[Validation prérequis SUN-ES])</f>
        <v>Non</v>
      </c>
    </row>
    <row r="575" spans="1:6">
      <c r="A575">
        <v>690781810</v>
      </c>
      <c r="B575" t="str">
        <v>HOSPICES CIVILS DE LYON</v>
      </c>
      <c r="C575" t="str">
        <v>ARA-10</v>
      </c>
      <c r="D575" t="str">
        <v>Val Rhône Centre</v>
      </c>
      <c r="E575" s="86">
        <f>SUMIFS(bdd_V102[Activité combinée], bdd_V102[Raison sociale juridique], 'Base EJ GHT'!B575, bdd_V102[Intitulé du GHT], 'Base EJ GHT'!D575)</f>
        <v>1417679.25</v>
      </c>
      <c r="F575" s="23" t="str">
        <f>_xlfn.XLOOKUP(B575, bdd_V102[Raison sociale juridique], bdd_V102[Validation prérequis SUN-ES])</f>
        <v>Oui</v>
      </c>
    </row>
    <row r="576" spans="1:6">
      <c r="A576">
        <v>690782222</v>
      </c>
      <c r="B576" t="str">
        <v>CH NORD OUEST VILLEFRANCHE</v>
      </c>
      <c r="C576" t="str">
        <v>ARA-12</v>
      </c>
      <c r="D576" t="str">
        <v>Rhône Nord Beaujolais Dombes</v>
      </c>
      <c r="E576" s="86">
        <f>SUMIFS(bdd_V102[Activité combinée], bdd_V102[Raison sociale juridique], 'Base EJ GHT'!B576, bdd_V102[Intitulé du GHT], 'Base EJ GHT'!D576)</f>
        <v>197857</v>
      </c>
      <c r="F576" s="23" t="str">
        <f>_xlfn.XLOOKUP(B576, bdd_V102[Raison sociale juridique], bdd_V102[Validation prérequis SUN-ES])</f>
        <v>Oui</v>
      </c>
    </row>
    <row r="577" spans="1:6">
      <c r="A577">
        <v>690782230</v>
      </c>
      <c r="B577" t="str">
        <v>CH DE BELLEVILLE</v>
      </c>
      <c r="C577" t="str">
        <v>ARA-12</v>
      </c>
      <c r="D577" t="str">
        <v>Rhône Nord Beaujolais Dombes</v>
      </c>
      <c r="E577" s="86">
        <f>SUMIFS(bdd_V102[Activité combinée], bdd_V102[Raison sociale juridique], 'Base EJ GHT'!B577, bdd_V102[Intitulé du GHT], 'Base EJ GHT'!D577)</f>
        <v>10190</v>
      </c>
      <c r="F577" s="23" t="str">
        <f>_xlfn.XLOOKUP(B577, bdd_V102[Raison sociale juridique], bdd_V102[Validation prérequis SUN-ES])</f>
        <v>Oui</v>
      </c>
    </row>
    <row r="578" spans="1:6">
      <c r="A578">
        <v>690782248</v>
      </c>
      <c r="B578" t="str">
        <v>CH DE BEAUJEU</v>
      </c>
      <c r="C578" t="str">
        <v>ARA-12</v>
      </c>
      <c r="D578" t="str">
        <v>Rhône Nord Beaujolais Dombes</v>
      </c>
      <c r="E578" s="86">
        <f>SUMIFS(bdd_V102[Activité combinée], bdd_V102[Raison sociale juridique], 'Base EJ GHT'!B578, bdd_V102[Intitulé du GHT], 'Base EJ GHT'!D578)</f>
        <v>8935.5</v>
      </c>
      <c r="F578" s="23" t="str">
        <f>_xlfn.XLOOKUP(B578, bdd_V102[Raison sociale juridique], bdd_V102[Validation prérequis SUN-ES])</f>
        <v>Oui</v>
      </c>
    </row>
    <row r="579" spans="1:6">
      <c r="A579">
        <v>690782271</v>
      </c>
      <c r="B579" t="str">
        <v>CH DE TARARE GRANDRIS</v>
      </c>
      <c r="C579" t="str">
        <v>ARA-12</v>
      </c>
      <c r="D579" t="str">
        <v>Rhône Nord Beaujolais Dombes</v>
      </c>
      <c r="E579" s="86">
        <f>SUMIFS(bdd_V102[Activité combinée], bdd_V102[Raison sociale juridique], 'Base EJ GHT'!B579, bdd_V102[Intitulé du GHT], 'Base EJ GHT'!D579)</f>
        <v>34437.5</v>
      </c>
      <c r="F579" s="23" t="str">
        <f>_xlfn.XLOOKUP(B579, bdd_V102[Raison sociale juridique], bdd_V102[Validation prérequis SUN-ES])</f>
        <v>Oui</v>
      </c>
    </row>
    <row r="580" spans="1:6">
      <c r="A580">
        <v>690782925</v>
      </c>
      <c r="B580" t="str">
        <v>CH GERIATRIQUE DU MONT D'OR</v>
      </c>
      <c r="C580" t="str">
        <v>ARA-10</v>
      </c>
      <c r="D580" t="str">
        <v>Val Rhône Centre</v>
      </c>
      <c r="E580" s="86">
        <f>SUMIFS(bdd_V102[Activité combinée], bdd_V102[Raison sociale juridique], 'Base EJ GHT'!B580, bdd_V102[Intitulé du GHT], 'Base EJ GHT'!D580)</f>
        <v>21284.5</v>
      </c>
      <c r="F580" s="23" t="str">
        <f>_xlfn.XLOOKUP(B580, bdd_V102[Raison sociale juridique], bdd_V102[Validation prérequis SUN-ES])</f>
        <v>Oui</v>
      </c>
    </row>
    <row r="581" spans="1:6">
      <c r="A581">
        <v>700004591</v>
      </c>
      <c r="B581" t="str">
        <v>GROUPE HOSPITALIER DE HAUTE SAONE</v>
      </c>
      <c r="C581" t="str">
        <v>BFC-11</v>
      </c>
      <c r="D581" t="str">
        <v>Haute-Saône</v>
      </c>
      <c r="E581" s="86">
        <f>SUMIFS(bdd_V102[Activité combinée], bdd_V102[Raison sociale juridique], 'Base EJ GHT'!B581, bdd_V102[Intitulé du GHT], 'Base EJ GHT'!D581)</f>
        <v>175713</v>
      </c>
      <c r="F581" s="23" t="str">
        <f>_xlfn.XLOOKUP(B581, bdd_V102[Raison sociale juridique], bdd_V102[Validation prérequis SUN-ES])</f>
        <v>Oui</v>
      </c>
    </row>
    <row r="582" spans="1:6">
      <c r="A582">
        <v>710780156</v>
      </c>
      <c r="B582" t="str">
        <v>CENTRE HOSPITALIER DE LA GUICHE</v>
      </c>
      <c r="C582" t="str">
        <v>BFC-01</v>
      </c>
      <c r="D582" t="str">
        <v>Saône-et-Loire-Bresse Morvan</v>
      </c>
      <c r="E582" s="86">
        <f>SUMIFS(bdd_V102[Activité combinée], bdd_V102[Raison sociale juridique], 'Base EJ GHT'!B582, bdd_V102[Intitulé du GHT], 'Base EJ GHT'!D582)</f>
        <v>8158</v>
      </c>
      <c r="F582" s="23" t="str">
        <f>_xlfn.XLOOKUP(B582, bdd_V102[Raison sociale juridique], bdd_V102[Validation prérequis SUN-ES])</f>
        <v>Oui</v>
      </c>
    </row>
    <row r="583" spans="1:6">
      <c r="A583">
        <v>710780214</v>
      </c>
      <c r="B583" t="str">
        <v>CTRE HOSPITALIER  BRESSE LOUHANNAISE</v>
      </c>
      <c r="C583" t="str">
        <v>BFC-01</v>
      </c>
      <c r="D583" t="str">
        <v>Saône-et-Loire-Bresse Morvan</v>
      </c>
      <c r="E583" s="86">
        <f>SUMIFS(bdd_V102[Activité combinée], bdd_V102[Raison sociale juridique], 'Base EJ GHT'!B583, bdd_V102[Intitulé du GHT], 'Base EJ GHT'!D583)</f>
        <v>8936.5</v>
      </c>
      <c r="F583" s="23" t="str">
        <f>_xlfn.XLOOKUP(B583, bdd_V102[Raison sociale juridique], bdd_V102[Validation prérequis SUN-ES])</f>
        <v>Oui</v>
      </c>
    </row>
    <row r="584" spans="1:6">
      <c r="A584">
        <v>710780263</v>
      </c>
      <c r="B584" t="str">
        <v>CH LES CHANAUX MACON</v>
      </c>
      <c r="C584" t="str">
        <v>BFC-02</v>
      </c>
      <c r="D584" t="str">
        <v>Bourgogne méridionale</v>
      </c>
      <c r="E584" s="86">
        <f>SUMIFS(bdd_V102[Activité combinée], bdd_V102[Raison sociale juridique], 'Base EJ GHT'!B584, bdd_V102[Intitulé du GHT], 'Base EJ GHT'!D584)</f>
        <v>204227.5</v>
      </c>
      <c r="F584" s="23" t="str">
        <f>_xlfn.XLOOKUP(B584, bdd_V102[Raison sociale juridique], bdd_V102[Validation prérequis SUN-ES])</f>
        <v>Oui</v>
      </c>
    </row>
    <row r="585" spans="1:6">
      <c r="A585">
        <v>710780644</v>
      </c>
      <c r="B585" t="str">
        <v>CH DU PAYS CHAROLAIS BRIONNAIS</v>
      </c>
      <c r="C585" t="str">
        <v>BFC-02</v>
      </c>
      <c r="D585" t="str">
        <v>Bourgogne méridionale</v>
      </c>
      <c r="E585" s="86">
        <f>SUMIFS(bdd_V102[Activité combinée], bdd_V102[Raison sociale juridique], 'Base EJ GHT'!B585, bdd_V102[Intitulé du GHT], 'Base EJ GHT'!D585)</f>
        <v>105247</v>
      </c>
      <c r="F585" s="23" t="str">
        <f>_xlfn.XLOOKUP(B585, bdd_V102[Raison sociale juridique], bdd_V102[Validation prérequis SUN-ES])</f>
        <v>Oui</v>
      </c>
    </row>
    <row r="586" spans="1:6">
      <c r="A586">
        <v>710780958</v>
      </c>
      <c r="B586" t="str">
        <v>CH WILLIAM MOREY CHALON SUR SAONE</v>
      </c>
      <c r="C586" t="str">
        <v>BFC-01</v>
      </c>
      <c r="D586" t="str">
        <v>Saône-et-Loire-Bresse Morvan</v>
      </c>
      <c r="E586" s="86">
        <f>SUMIFS(bdd_V102[Activité combinée], bdd_V102[Raison sociale juridique], 'Base EJ GHT'!B586, bdd_V102[Intitulé du GHT], 'Base EJ GHT'!D586)</f>
        <v>198482</v>
      </c>
      <c r="F586" s="23" t="str">
        <f>_xlfn.XLOOKUP(B586, bdd_V102[Raison sociale juridique], bdd_V102[Validation prérequis SUN-ES])</f>
        <v>Oui</v>
      </c>
    </row>
    <row r="587" spans="1:6">
      <c r="A587">
        <v>710781089</v>
      </c>
      <c r="B587" t="str">
        <v>CENTRE HOSPITALIER DU CLUNISOIS</v>
      </c>
      <c r="C587" t="str">
        <v>BFC-02</v>
      </c>
      <c r="D587" t="str">
        <v>Bourgogne méridionale</v>
      </c>
      <c r="E587" s="86">
        <f>SUMIFS(bdd_V102[Activité combinée], bdd_V102[Raison sociale juridique], 'Base EJ GHT'!B587, bdd_V102[Intitulé du GHT], 'Base EJ GHT'!D587)</f>
        <v>9454</v>
      </c>
      <c r="F587" s="23" t="str">
        <f>_xlfn.XLOOKUP(B587, bdd_V102[Raison sociale juridique], bdd_V102[Validation prérequis SUN-ES])</f>
        <v>Non</v>
      </c>
    </row>
    <row r="588" spans="1:6">
      <c r="A588">
        <v>710781329</v>
      </c>
      <c r="B588" t="str">
        <v xml:space="preserve">	EPSM 71</v>
      </c>
      <c r="C588" t="str">
        <v>BFC-01</v>
      </c>
      <c r="D588" t="str">
        <v>Saône-et-Loire-Bresse Morvan</v>
      </c>
      <c r="E588" s="86">
        <f>SUMIFS(bdd_V102[Activité combinée], bdd_V102[Raison sociale juridique], 'Base EJ GHT'!B588, bdd_V102[Intitulé du GHT], 'Base EJ GHT'!D588)</f>
        <v>54287.25</v>
      </c>
      <c r="F588" s="23" t="str">
        <f>_xlfn.XLOOKUP(B588, bdd_V102[Raison sociale juridique], bdd_V102[Validation prérequis SUN-ES])</f>
        <v>Oui</v>
      </c>
    </row>
    <row r="589" spans="1:6">
      <c r="A589">
        <v>710781360</v>
      </c>
      <c r="B589" t="str">
        <v>CENTRE HOSPITALIER BELNAY</v>
      </c>
      <c r="C589" t="str">
        <v>BFC-02</v>
      </c>
      <c r="D589" t="str">
        <v>Bourgogne méridionale</v>
      </c>
      <c r="E589" s="86">
        <f>SUMIFS(bdd_V102[Activité combinée], bdd_V102[Raison sociale juridique], 'Base EJ GHT'!B589, bdd_V102[Intitulé du GHT], 'Base EJ GHT'!D589)</f>
        <v>7589</v>
      </c>
      <c r="F589" s="23" t="str">
        <f>_xlfn.XLOOKUP(B589, bdd_V102[Raison sociale juridique], bdd_V102[Validation prérequis SUN-ES])</f>
        <v>Oui</v>
      </c>
    </row>
    <row r="590" spans="1:6">
      <c r="A590">
        <v>710781451</v>
      </c>
      <c r="B590" t="str">
        <v>CNTRE HOSPITALIER D'AUTUN</v>
      </c>
      <c r="C590" t="str">
        <v>BFC-01</v>
      </c>
      <c r="D590" t="str">
        <v>Saône-et-Loire-Bresse Morvan</v>
      </c>
      <c r="E590" s="86">
        <f>SUMIFS(bdd_V102[Activité combinée], bdd_V102[Raison sociale juridique], 'Base EJ GHT'!B590, bdd_V102[Intitulé du GHT], 'Base EJ GHT'!D590)</f>
        <v>33402.5</v>
      </c>
      <c r="F590" s="23" t="str">
        <f>_xlfn.XLOOKUP(B590, bdd_V102[Raison sociale juridique], bdd_V102[Validation prérequis SUN-ES])</f>
        <v>Oui</v>
      </c>
    </row>
    <row r="591" spans="1:6">
      <c r="A591">
        <v>710781568</v>
      </c>
      <c r="B591" t="str">
        <v>CH ALIGRE BOURBON LANCY</v>
      </c>
      <c r="C591" t="str">
        <v>BFC-02</v>
      </c>
      <c r="D591" t="str">
        <v>Bourgogne méridionale</v>
      </c>
      <c r="E591" s="86">
        <f>SUMIFS(bdd_V102[Activité combinée], bdd_V102[Raison sociale juridique], 'Base EJ GHT'!B591, bdd_V102[Intitulé du GHT], 'Base EJ GHT'!D591)</f>
        <v>7785.5</v>
      </c>
      <c r="F591" s="23" t="str">
        <f>_xlfn.XLOOKUP(B591, bdd_V102[Raison sociale juridique], bdd_V102[Validation prérequis SUN-ES])</f>
        <v>Non</v>
      </c>
    </row>
    <row r="592" spans="1:6">
      <c r="A592">
        <v>710781592</v>
      </c>
      <c r="B592" t="str">
        <v>CENTRE HOSPITALIER</v>
      </c>
      <c r="C592" t="str">
        <v>BFC-01</v>
      </c>
      <c r="D592" t="str">
        <v>Saône-et-Loire-Bresse Morvan</v>
      </c>
      <c r="E592" s="86">
        <f>SUMIFS(bdd_V102[Activité combinée], bdd_V102[Raison sociale juridique], 'Base EJ GHT'!B592, bdd_V102[Intitulé du GHT], 'Base EJ GHT'!D592)</f>
        <v>5250</v>
      </c>
      <c r="F592" s="23" t="str">
        <f>_xlfn.XLOOKUP(B592, bdd_V102[Raison sociale juridique], bdd_V102[Validation prérequis SUN-ES])</f>
        <v>Non</v>
      </c>
    </row>
    <row r="593" spans="1:6">
      <c r="A593">
        <v>710976705</v>
      </c>
      <c r="B593" t="str">
        <v>CENTRE HOSPITALIER JEAN BOUVERI</v>
      </c>
      <c r="C593" t="str">
        <v>BFC-01</v>
      </c>
      <c r="D593" t="str">
        <v>Saône-et-Loire-Bresse Morvan</v>
      </c>
      <c r="E593" s="86">
        <f>SUMIFS(bdd_V102[Activité combinée], bdd_V102[Raison sociale juridique], 'Base EJ GHT'!B593, bdd_V102[Intitulé du GHT], 'Base EJ GHT'!D593)</f>
        <v>54658</v>
      </c>
      <c r="F593" s="23" t="str">
        <f>_xlfn.XLOOKUP(B593, bdd_V102[Raison sociale juridique], bdd_V102[Validation prérequis SUN-ES])</f>
        <v>Oui</v>
      </c>
    </row>
    <row r="594" spans="1:6">
      <c r="A594">
        <v>720000025</v>
      </c>
      <c r="B594" t="str">
        <v>CH DU MANS</v>
      </c>
      <c r="C594" t="str">
        <v>PDL-04</v>
      </c>
      <c r="D594" t="str">
        <v>Sarthe</v>
      </c>
      <c r="E594" s="86">
        <f>SUMIFS(bdd_V102[Activité combinée], bdd_V102[Raison sociale juridique], 'Base EJ GHT'!B594, bdd_V102[Intitulé du GHT], 'Base EJ GHT'!D594)</f>
        <v>408822</v>
      </c>
      <c r="F594" s="23" t="str">
        <f>_xlfn.XLOOKUP(B594, bdd_V102[Raison sociale juridique], bdd_V102[Validation prérequis SUN-ES])</f>
        <v>Oui</v>
      </c>
    </row>
    <row r="595" spans="1:6">
      <c r="A595">
        <v>720000058</v>
      </c>
      <c r="B595" t="str">
        <v>EPSM DE LA SARTHE</v>
      </c>
      <c r="C595" t="str">
        <v>PDL-04</v>
      </c>
      <c r="D595" t="str">
        <v>Sarthe</v>
      </c>
      <c r="E595" s="86">
        <f>SUMIFS(bdd_V102[Activité combinée], bdd_V102[Raison sociale juridique], 'Base EJ GHT'!B595, bdd_V102[Intitulé du GHT], 'Base EJ GHT'!D595)</f>
        <v>56259.25</v>
      </c>
      <c r="F595" s="23" t="str">
        <f>_xlfn.XLOOKUP(B595, bdd_V102[Raison sociale juridique], bdd_V102[Validation prérequis SUN-ES])</f>
        <v>Oui</v>
      </c>
    </row>
    <row r="596" spans="1:6">
      <c r="A596">
        <v>720000066</v>
      </c>
      <c r="B596" t="str">
        <v>CH DE CHATEAU DU LOIR</v>
      </c>
      <c r="C596" t="str">
        <v>PDL-04</v>
      </c>
      <c r="D596" t="str">
        <v>Sarthe</v>
      </c>
      <c r="E596" s="86">
        <f>SUMIFS(bdd_V102[Activité combinée], bdd_V102[Raison sociale juridique], 'Base EJ GHT'!B596, bdd_V102[Intitulé du GHT], 'Base EJ GHT'!D596)</f>
        <v>22575</v>
      </c>
      <c r="F596" s="23" t="str">
        <f>_xlfn.XLOOKUP(B596, bdd_V102[Raison sociale juridique], bdd_V102[Validation prérequis SUN-ES])</f>
        <v>Oui</v>
      </c>
    </row>
    <row r="597" spans="1:6">
      <c r="A597">
        <v>720000090</v>
      </c>
      <c r="B597" t="str">
        <v>CH FRANCOIS DE DAILLON DU LUDE</v>
      </c>
      <c r="C597" t="str">
        <v>PDL-04</v>
      </c>
      <c r="D597" t="str">
        <v>Sarthe</v>
      </c>
      <c r="E597" s="86">
        <f>SUMIFS(bdd_V102[Activité combinée], bdd_V102[Raison sociale juridique], 'Base EJ GHT'!B597, bdd_V102[Intitulé du GHT], 'Base EJ GHT'!D597)</f>
        <v>5202.5</v>
      </c>
      <c r="F597" s="23" t="str">
        <f>_xlfn.XLOOKUP(B597, bdd_V102[Raison sociale juridique], bdd_V102[Validation prérequis SUN-ES])</f>
        <v>Non</v>
      </c>
    </row>
    <row r="598" spans="1:6">
      <c r="A598">
        <v>720000140</v>
      </c>
      <c r="B598" t="str">
        <v>CH DE ST CALAIS</v>
      </c>
      <c r="C598" t="str">
        <v>PDL-04</v>
      </c>
      <c r="D598" t="str">
        <v>Sarthe</v>
      </c>
      <c r="E598" s="86">
        <f>SUMIFS(bdd_V102[Activité combinée], bdd_V102[Raison sociale juridique], 'Base EJ GHT'!B598, bdd_V102[Intitulé du GHT], 'Base EJ GHT'!D598)</f>
        <v>16547</v>
      </c>
      <c r="F598" s="23" t="str">
        <f>_xlfn.XLOOKUP(B598, bdd_V102[Raison sociale juridique], bdd_V102[Validation prérequis SUN-ES])</f>
        <v>Oui</v>
      </c>
    </row>
    <row r="599" spans="1:6">
      <c r="A599">
        <v>720006022</v>
      </c>
      <c r="B599" t="str">
        <v>CH PAUL CHAPRON</v>
      </c>
      <c r="C599" t="str">
        <v>PDL-04</v>
      </c>
      <c r="D599" t="str">
        <v>Sarthe</v>
      </c>
      <c r="E599" s="86">
        <f>SUMIFS(bdd_V102[Activité combinée], bdd_V102[Raison sociale juridique], 'Base EJ GHT'!B599, bdd_V102[Intitulé du GHT], 'Base EJ GHT'!D599)</f>
        <v>20792.5</v>
      </c>
      <c r="F599" s="23" t="str">
        <f>_xlfn.XLOOKUP(B599, bdd_V102[Raison sociale juridique], bdd_V102[Validation prérequis SUN-ES])</f>
        <v>Oui</v>
      </c>
    </row>
    <row r="600" spans="1:6">
      <c r="A600">
        <v>720016724</v>
      </c>
      <c r="B600" t="str">
        <v>POLE SANTE SARTHE ET LOIR</v>
      </c>
      <c r="C600" t="str">
        <v>PDL-04</v>
      </c>
      <c r="D600" t="str">
        <v>Sarthe</v>
      </c>
      <c r="E600" s="86">
        <f>SUMIFS(bdd_V102[Activité combinée], bdd_V102[Raison sociale juridique], 'Base EJ GHT'!B600, bdd_V102[Intitulé du GHT], 'Base EJ GHT'!D600)</f>
        <v>48935.5</v>
      </c>
      <c r="F600" s="23" t="str">
        <f>_xlfn.XLOOKUP(B600, bdd_V102[Raison sociale juridique], bdd_V102[Validation prérequis SUN-ES])</f>
        <v>Oui</v>
      </c>
    </row>
    <row r="601" spans="1:6">
      <c r="A601">
        <v>720021963</v>
      </c>
      <c r="B601" t="str">
        <v>POLE HOSPIT ET GERONTO NORD SARTHE</v>
      </c>
      <c r="C601" t="str">
        <v>PDL-04</v>
      </c>
      <c r="D601" t="str">
        <v>Sarthe</v>
      </c>
      <c r="E601" s="86">
        <f>SUMIFS(bdd_V102[Activité combinée], bdd_V102[Raison sociale juridique], 'Base EJ GHT'!B601, bdd_V102[Intitulé du GHT], 'Base EJ GHT'!D601)</f>
        <v>12493</v>
      </c>
      <c r="F601" s="23" t="str">
        <f>_xlfn.XLOOKUP(B601, bdd_V102[Raison sociale juridique], bdd_V102[Validation prérequis SUN-ES])</f>
        <v>Non</v>
      </c>
    </row>
    <row r="602" spans="1:6">
      <c r="A602">
        <v>730000015</v>
      </c>
      <c r="B602" t="str">
        <v>CH METROPOLE SAVOIE</v>
      </c>
      <c r="C602" t="str">
        <v>ARA-02</v>
      </c>
      <c r="D602" t="str">
        <v>Savoie Belley</v>
      </c>
      <c r="E602" s="86">
        <f>SUMIFS(bdd_V102[Activité combinée], bdd_V102[Raison sociale juridique], 'Base EJ GHT'!B602, bdd_V102[Intitulé du GHT], 'Base EJ GHT'!D602)</f>
        <v>387780.5</v>
      </c>
      <c r="F602" s="23" t="str">
        <f>_xlfn.XLOOKUP(B602, bdd_V102[Raison sociale juridique], bdd_V102[Validation prérequis SUN-ES])</f>
        <v>Oui</v>
      </c>
    </row>
    <row r="603" spans="1:6">
      <c r="A603">
        <v>730002839</v>
      </c>
      <c r="B603" t="str">
        <v>CH ALBERTVILLE MOUTIERS</v>
      </c>
      <c r="C603" t="str">
        <v>ARA-02</v>
      </c>
      <c r="D603" t="str">
        <v>Savoie Belley</v>
      </c>
      <c r="E603" s="86">
        <f>SUMIFS(bdd_V102[Activité combinée], bdd_V102[Raison sociale juridique], 'Base EJ GHT'!B603, bdd_V102[Intitulé du GHT], 'Base EJ GHT'!D603)</f>
        <v>91273</v>
      </c>
      <c r="F603" s="23" t="str">
        <f>_xlfn.XLOOKUP(B603, bdd_V102[Raison sociale juridique], bdd_V102[Validation prérequis SUN-ES])</f>
        <v>Oui</v>
      </c>
    </row>
    <row r="604" spans="1:6">
      <c r="A604">
        <v>730780103</v>
      </c>
      <c r="B604" t="str">
        <v>CH VALLEE DE LA MAURIENNE</v>
      </c>
      <c r="C604" t="str">
        <v>ARA-02</v>
      </c>
      <c r="D604" t="str">
        <v>Savoie Belley</v>
      </c>
      <c r="E604" s="86">
        <f>SUMIFS(bdd_V102[Activité combinée], bdd_V102[Raison sociale juridique], 'Base EJ GHT'!B604, bdd_V102[Intitulé du GHT], 'Base EJ GHT'!D604)</f>
        <v>42325.5</v>
      </c>
      <c r="F604" s="23" t="str">
        <f>_xlfn.XLOOKUP(B604, bdd_V102[Raison sociale juridique], bdd_V102[Validation prérequis SUN-ES])</f>
        <v>Oui</v>
      </c>
    </row>
    <row r="605" spans="1:6">
      <c r="A605">
        <v>730780525</v>
      </c>
      <c r="B605" t="str">
        <v>CH DE BOURG SAINT MAURICE</v>
      </c>
      <c r="C605" t="str">
        <v>ARA-02</v>
      </c>
      <c r="D605" t="str">
        <v>Savoie Belley</v>
      </c>
      <c r="E605" s="86">
        <f>SUMIFS(bdd_V102[Activité combinée], bdd_V102[Raison sociale juridique], 'Base EJ GHT'!B605, bdd_V102[Intitulé du GHT], 'Base EJ GHT'!D605)</f>
        <v>21953</v>
      </c>
      <c r="F605" s="23" t="str">
        <f>_xlfn.XLOOKUP(B605, bdd_V102[Raison sociale juridique], bdd_V102[Validation prérequis SUN-ES])</f>
        <v>Oui</v>
      </c>
    </row>
    <row r="606" spans="1:6">
      <c r="A606">
        <v>730780558</v>
      </c>
      <c r="B606" t="str">
        <v>CH MICHEL DUBETTIER</v>
      </c>
      <c r="C606" t="str">
        <v>ARA-02</v>
      </c>
      <c r="D606" t="str">
        <v>Savoie Belley</v>
      </c>
      <c r="E606" s="86">
        <f>SUMIFS(bdd_V102[Activité combinée], bdd_V102[Raison sociale juridique], 'Base EJ GHT'!B606, bdd_V102[Intitulé du GHT], 'Base EJ GHT'!D606)</f>
        <v>5598.5</v>
      </c>
      <c r="F606" s="23" t="str">
        <f>_xlfn.XLOOKUP(B606, bdd_V102[Raison sociale juridique], bdd_V102[Validation prérequis SUN-ES])</f>
        <v>Non</v>
      </c>
    </row>
    <row r="607" spans="1:6">
      <c r="A607">
        <v>730780582</v>
      </c>
      <c r="B607" t="str">
        <v>CHS DE LA SAVOIE</v>
      </c>
      <c r="C607" t="str">
        <v>ARA-02</v>
      </c>
      <c r="D607" t="str">
        <v>Savoie Belley</v>
      </c>
      <c r="E607" s="86">
        <f>SUMIFS(bdd_V102[Activité combinée], bdd_V102[Raison sociale juridique], 'Base EJ GHT'!B607, bdd_V102[Intitulé du GHT], 'Base EJ GHT'!D607)</f>
        <v>33477.5</v>
      </c>
      <c r="F607" s="23" t="str">
        <f>_xlfn.XLOOKUP(B607, bdd_V102[Raison sociale juridique], bdd_V102[Validation prérequis SUN-ES])</f>
        <v>Non</v>
      </c>
    </row>
    <row r="608" spans="1:6">
      <c r="A608">
        <v>740001839</v>
      </c>
      <c r="B608" t="str">
        <v>CHI DES HOPITAUX DU PAYS DU MONT BLANC</v>
      </c>
      <c r="C608" t="str">
        <v>ARA-07</v>
      </c>
      <c r="D608" t="str">
        <v>Léman Mont-Blanc</v>
      </c>
      <c r="E608" s="86">
        <f>SUMIFS(bdd_V102[Activité combinée], bdd_V102[Raison sociale juridique], 'Base EJ GHT'!B608, bdd_V102[Intitulé du GHT], 'Base EJ GHT'!D608)</f>
        <v>99748</v>
      </c>
      <c r="F608" s="23" t="str">
        <f>_xlfn.XLOOKUP(B608, bdd_V102[Raison sociale juridique], bdd_V102[Validation prérequis SUN-ES])</f>
        <v>Oui</v>
      </c>
    </row>
    <row r="609" spans="1:6">
      <c r="A609">
        <v>740781133</v>
      </c>
      <c r="B609" t="str">
        <v>CH ANNECY GENEVOIS</v>
      </c>
      <c r="C609" t="str">
        <v>ARA-08</v>
      </c>
      <c r="D609" t="str">
        <v>Genevois Annecy Albanais</v>
      </c>
      <c r="E609" s="86">
        <f>SUMIFS(bdd_V102[Activité combinée], bdd_V102[Raison sociale juridique], 'Base EJ GHT'!B609, bdd_V102[Intitulé du GHT], 'Base EJ GHT'!D609)</f>
        <v>367175</v>
      </c>
      <c r="F609" s="23" t="str">
        <f>_xlfn.XLOOKUP(B609, bdd_V102[Raison sociale juridique], bdd_V102[Validation prérequis SUN-ES])</f>
        <v>Oui</v>
      </c>
    </row>
    <row r="610" spans="1:6">
      <c r="A610">
        <v>740781182</v>
      </c>
      <c r="B610" t="str">
        <v>CH ANDREVETAN</v>
      </c>
      <c r="C610" t="str">
        <v>ARA-07</v>
      </c>
      <c r="D610" t="str">
        <v>Léman Mont-Blanc</v>
      </c>
      <c r="E610" s="86">
        <f>SUMIFS(bdd_V102[Activité combinée], bdd_V102[Raison sociale juridique], 'Base EJ GHT'!B610, bdd_V102[Intitulé du GHT], 'Base EJ GHT'!D610)</f>
        <v>1722</v>
      </c>
      <c r="F610" s="23" t="str">
        <f>_xlfn.XLOOKUP(B610, bdd_V102[Raison sociale juridique], bdd_V102[Validation prérequis SUN-ES])</f>
        <v>Oui</v>
      </c>
    </row>
    <row r="611" spans="1:6">
      <c r="A611">
        <v>740781190</v>
      </c>
      <c r="B611" t="str">
        <v>CH DUFRESNE SOMMEILLER</v>
      </c>
      <c r="C611" t="str">
        <v>ARA-07</v>
      </c>
      <c r="D611" t="str">
        <v>Léman Mont-Blanc</v>
      </c>
      <c r="E611" s="86">
        <f>SUMIFS(bdd_V102[Activité combinée], bdd_V102[Raison sociale juridique], 'Base EJ GHT'!B611, bdd_V102[Intitulé du GHT], 'Base EJ GHT'!D611)</f>
        <v>13680.5</v>
      </c>
      <c r="F611" s="23" t="str">
        <f>_xlfn.XLOOKUP(B611, bdd_V102[Raison sociale juridique], bdd_V102[Validation prérequis SUN-ES])</f>
        <v>Oui</v>
      </c>
    </row>
    <row r="612" spans="1:6">
      <c r="A612">
        <v>740781208</v>
      </c>
      <c r="B612" t="str">
        <v>CH GABRIEL DEPLANTE</v>
      </c>
      <c r="C612" t="str">
        <v>ARA-08</v>
      </c>
      <c r="D612" t="str">
        <v>Genevois Annecy Albanais</v>
      </c>
      <c r="E612" s="86">
        <f>SUMIFS(bdd_V102[Activité combinée], bdd_V102[Raison sociale juridique], 'Base EJ GHT'!B612, bdd_V102[Intitulé du GHT], 'Base EJ GHT'!D612)</f>
        <v>25352</v>
      </c>
      <c r="F612" s="23" t="str">
        <f>_xlfn.XLOOKUP(B612, bdd_V102[Raison sociale juridique], bdd_V102[Validation prérequis SUN-ES])</f>
        <v>Non</v>
      </c>
    </row>
    <row r="613" spans="1:6">
      <c r="A613">
        <v>740781893</v>
      </c>
      <c r="B613" t="str">
        <v>CH DE REIGNIER</v>
      </c>
      <c r="C613" t="str">
        <v>ARA-07</v>
      </c>
      <c r="D613" t="str">
        <v>Léman Mont-Blanc</v>
      </c>
      <c r="E613" s="86">
        <f>SUMIFS(bdd_V102[Activité combinée], bdd_V102[Raison sociale juridique], 'Base EJ GHT'!B613, bdd_V102[Intitulé du GHT], 'Base EJ GHT'!D613)</f>
        <v>8142.5</v>
      </c>
      <c r="F613" s="23" t="str">
        <f>_xlfn.XLOOKUP(B613, bdd_V102[Raison sociale juridique], bdd_V102[Validation prérequis SUN-ES])</f>
        <v>Oui</v>
      </c>
    </row>
    <row r="614" spans="1:6">
      <c r="A614">
        <v>740785035</v>
      </c>
      <c r="B614" t="str">
        <v>EPSM 74</v>
      </c>
      <c r="C614" t="str">
        <v>ARA-07</v>
      </c>
      <c r="D614" t="str">
        <v>Léman Mont-Blanc</v>
      </c>
      <c r="E614" s="86">
        <f>SUMIFS(bdd_V102[Activité combinée], bdd_V102[Raison sociale juridique], 'Base EJ GHT'!B614, bdd_V102[Intitulé du GHT], 'Base EJ GHT'!D614)</f>
        <v>32028.75</v>
      </c>
      <c r="F614" s="23" t="str">
        <f>_xlfn.XLOOKUP(B614, bdd_V102[Raison sociale juridique], bdd_V102[Validation prérequis SUN-ES])</f>
        <v>Non</v>
      </c>
    </row>
    <row r="615" spans="1:6">
      <c r="A615">
        <v>740790258</v>
      </c>
      <c r="B615" t="str">
        <v>CH ALPES LEMAN</v>
      </c>
      <c r="C615" t="str">
        <v>ARA-07</v>
      </c>
      <c r="D615" t="str">
        <v>Léman Mont-Blanc</v>
      </c>
      <c r="E615" s="86">
        <f>SUMIFS(bdd_V102[Activité combinée], bdd_V102[Raison sociale juridique], 'Base EJ GHT'!B615, bdd_V102[Intitulé du GHT], 'Base EJ GHT'!D615)</f>
        <v>152363.5</v>
      </c>
      <c r="F615" s="23" t="str">
        <f>_xlfn.XLOOKUP(B615, bdd_V102[Raison sociale juridique], bdd_V102[Validation prérequis SUN-ES])</f>
        <v>Oui</v>
      </c>
    </row>
    <row r="616" spans="1:6">
      <c r="A616">
        <v>740790381</v>
      </c>
      <c r="B616" t="str">
        <v>CHI LES HOPITAUX DU LEMAN</v>
      </c>
      <c r="C616" t="str">
        <v>ARA-07</v>
      </c>
      <c r="D616" t="str">
        <v>Léman Mont-Blanc</v>
      </c>
      <c r="E616" s="86">
        <f>SUMIFS(bdd_V102[Activité combinée], bdd_V102[Raison sociale juridique], 'Base EJ GHT'!B616, bdd_V102[Intitulé du GHT], 'Base EJ GHT'!D616)</f>
        <v>110506</v>
      </c>
      <c r="F616" s="23" t="str">
        <f>_xlfn.XLOOKUP(B616, bdd_V102[Raison sociale juridique], bdd_V102[Validation prérequis SUN-ES])</f>
        <v>Oui</v>
      </c>
    </row>
    <row r="617" spans="1:6">
      <c r="A617">
        <v>750062036</v>
      </c>
      <c r="B617" t="str">
        <v>GHU PARIS PSY ET NEUROSCIENCES</v>
      </c>
      <c r="C617" t="str">
        <v>IDF-15</v>
      </c>
      <c r="D617" t="str">
        <v>Paris psychiatrie et neurosciences</v>
      </c>
      <c r="E617" s="86">
        <f>SUMIFS(bdd_V102[Activité combinée], bdd_V102[Raison sociale juridique], 'Base EJ GHT'!B617, bdd_V102[Intitulé du GHT], 'Base EJ GHT'!D617)</f>
        <v>239645.25</v>
      </c>
      <c r="F617" s="23" t="str">
        <f>_xlfn.XLOOKUP(B617, bdd_V102[Raison sociale juridique], bdd_V102[Validation prérequis SUN-ES])</f>
        <v>Oui</v>
      </c>
    </row>
    <row r="618" spans="1:6">
      <c r="A618">
        <v>760024042</v>
      </c>
      <c r="B618" t="str">
        <v>CHI ELBEUF-LOUVIERS VAL DE REUIL</v>
      </c>
      <c r="C618" t="str">
        <v>NOR-09</v>
      </c>
      <c r="D618" t="str">
        <v>Val de Seine et Plateaux de l'Eure</v>
      </c>
      <c r="E618" s="86">
        <f>SUMIFS(bdd_V102[Activité combinée], bdd_V102[Raison sociale juridique], 'Base EJ GHT'!B618, bdd_V102[Intitulé du GHT], 'Base EJ GHT'!D618)</f>
        <v>173016.5</v>
      </c>
      <c r="F618" s="23" t="str">
        <f>_xlfn.XLOOKUP(B618, bdd_V102[Raison sociale juridique], bdd_V102[Validation prérequis SUN-ES])</f>
        <v>Oui</v>
      </c>
    </row>
    <row r="619" spans="1:6">
      <c r="A619">
        <v>760780023</v>
      </c>
      <c r="B619" t="str">
        <v>CH DIEPPE</v>
      </c>
      <c r="C619" t="str">
        <v>NOR-04</v>
      </c>
      <c r="D619" t="str">
        <v>Caux Maritime</v>
      </c>
      <c r="E619" s="86">
        <f>SUMIFS(bdd_V102[Activité combinée], bdd_V102[Raison sociale juridique], 'Base EJ GHT'!B619, bdd_V102[Intitulé du GHT], 'Base EJ GHT'!D619)</f>
        <v>163366.75</v>
      </c>
      <c r="F619" s="23" t="str">
        <f>_xlfn.XLOOKUP(B619, bdd_V102[Raison sociale juridique], bdd_V102[Validation prérequis SUN-ES])</f>
        <v>Oui</v>
      </c>
    </row>
    <row r="620" spans="1:6">
      <c r="A620">
        <v>760780031</v>
      </c>
      <c r="B620" t="str">
        <v>CH DU GRAND LARGE</v>
      </c>
      <c r="C620" t="str">
        <v>NOR-04</v>
      </c>
      <c r="D620" t="str">
        <v>Caux Maritime</v>
      </c>
      <c r="E620" s="86">
        <f>SUMIFS(bdd_V102[Activité combinée], bdd_V102[Raison sociale juridique], 'Base EJ GHT'!B620, bdd_V102[Intitulé du GHT], 'Base EJ GHT'!D620)</f>
        <v>3020</v>
      </c>
      <c r="F620" s="23" t="str">
        <f>_xlfn.XLOOKUP(B620, bdd_V102[Raison sociale juridique], bdd_V102[Validation prérequis SUN-ES])</f>
        <v>Non</v>
      </c>
    </row>
    <row r="621" spans="1:6">
      <c r="A621">
        <v>760780049</v>
      </c>
      <c r="B621" t="str">
        <v>HL GOURNAY-EN-BRAY</v>
      </c>
      <c r="C621" t="str">
        <v>NOR-07</v>
      </c>
      <c r="D621" t="str">
        <v>Rouen Cœur de Seine</v>
      </c>
      <c r="E621" s="86">
        <f>SUMIFS(bdd_V102[Activité combinée], bdd_V102[Raison sociale juridique], 'Base EJ GHT'!B621, bdd_V102[Intitulé du GHT], 'Base EJ GHT'!D621)</f>
        <v>3304.5</v>
      </c>
      <c r="F621" s="23" t="str">
        <f>_xlfn.XLOOKUP(B621, bdd_V102[Raison sociale juridique], bdd_V102[Validation prérequis SUN-ES])</f>
        <v>Non</v>
      </c>
    </row>
    <row r="622" spans="1:6">
      <c r="A622">
        <v>760780056</v>
      </c>
      <c r="B622" t="str">
        <v>CH EU</v>
      </c>
      <c r="C622" t="str">
        <v>NOR-04</v>
      </c>
      <c r="D622" t="str">
        <v>Caux Maritime</v>
      </c>
      <c r="E622" s="86">
        <f>SUMIFS(bdd_V102[Activité combinée], bdd_V102[Raison sociale juridique], 'Base EJ GHT'!B622, bdd_V102[Intitulé du GHT], 'Base EJ GHT'!D622)</f>
        <v>8961.5</v>
      </c>
      <c r="F622" s="23" t="str">
        <f>_xlfn.XLOOKUP(B622, bdd_V102[Raison sociale juridique], bdd_V102[Validation prérequis SUN-ES])</f>
        <v>Oui</v>
      </c>
    </row>
    <row r="623" spans="1:6">
      <c r="A623">
        <v>760780064</v>
      </c>
      <c r="B623" t="str">
        <v>CH NEUFCHATEL-EN-BRAY</v>
      </c>
      <c r="C623" t="str">
        <v>NOR-07</v>
      </c>
      <c r="D623" t="str">
        <v>Rouen Cœur de Seine</v>
      </c>
      <c r="E623" s="86">
        <f>SUMIFS(bdd_V102[Activité combinée], bdd_V102[Raison sociale juridique], 'Base EJ GHT'!B623, bdd_V102[Intitulé du GHT], 'Base EJ GHT'!D623)</f>
        <v>8572.5</v>
      </c>
      <c r="F623" s="23" t="str">
        <f>_xlfn.XLOOKUP(B623, bdd_V102[Raison sociale juridique], bdd_V102[Validation prérequis SUN-ES])</f>
        <v>Oui</v>
      </c>
    </row>
    <row r="624" spans="1:6">
      <c r="A624">
        <v>760780213</v>
      </c>
      <c r="B624" t="str">
        <v>CENTRE HOSPITALIER DE L'AUSTREBERTHE</v>
      </c>
      <c r="C624" t="str">
        <v>NOR-07</v>
      </c>
      <c r="D624" t="str">
        <v>Rouen Cœur de Seine</v>
      </c>
      <c r="E624" s="86">
        <f>SUMIFS(bdd_V102[Activité combinée], bdd_V102[Raison sociale juridique], 'Base EJ GHT'!B624, bdd_V102[Intitulé du GHT], 'Base EJ GHT'!D624)</f>
        <v>12223</v>
      </c>
      <c r="F624" s="23" t="str">
        <f>_xlfn.XLOOKUP(B624, bdd_V102[Raison sociale juridique], bdd_V102[Validation prérequis SUN-ES])</f>
        <v>Oui</v>
      </c>
    </row>
    <row r="625" spans="1:6">
      <c r="A625">
        <v>760780239</v>
      </c>
      <c r="B625" t="str">
        <v>CHU ROUEN</v>
      </c>
      <c r="C625" t="str">
        <v>NOR-07</v>
      </c>
      <c r="D625" t="str">
        <v>Rouen Cœur de Seine</v>
      </c>
      <c r="E625" s="86">
        <f>SUMIFS(bdd_V102[Activité combinée], bdd_V102[Raison sociale juridique], 'Base EJ GHT'!B625, bdd_V102[Intitulé du GHT], 'Base EJ GHT'!D625)</f>
        <v>664850</v>
      </c>
      <c r="F625" s="23" t="str">
        <f>_xlfn.XLOOKUP(B625, bdd_V102[Raison sociale juridique], bdd_V102[Validation prérequis SUN-ES])</f>
        <v>Oui</v>
      </c>
    </row>
    <row r="626" spans="1:6">
      <c r="A626">
        <v>760780254</v>
      </c>
      <c r="B626" t="str">
        <v>HL YVETOT</v>
      </c>
      <c r="C626" t="str">
        <v>NOR-07</v>
      </c>
      <c r="D626" t="str">
        <v>Rouen Cœur de Seine</v>
      </c>
      <c r="E626" s="86">
        <f>SUMIFS(bdd_V102[Activité combinée], bdd_V102[Raison sociale juridique], 'Base EJ GHT'!B626, bdd_V102[Intitulé du GHT], 'Base EJ GHT'!D626)</f>
        <v>8067.5</v>
      </c>
      <c r="F626" s="23" t="str">
        <f>_xlfn.XLOOKUP(B626, bdd_V102[Raison sociale juridique], bdd_V102[Validation prérequis SUN-ES])</f>
        <v>Oui</v>
      </c>
    </row>
    <row r="627" spans="1:6">
      <c r="A627">
        <v>760780262</v>
      </c>
      <c r="B627" t="str">
        <v>CH DU BELVEDERE MONT-SAINT-AIGNAN</v>
      </c>
      <c r="C627" t="str">
        <v>NOR-07</v>
      </c>
      <c r="D627" t="str">
        <v>Rouen Cœur de Seine</v>
      </c>
      <c r="E627" s="86">
        <f>SUMIFS(bdd_V102[Activité combinée], bdd_V102[Raison sociale juridique], 'Base EJ GHT'!B627, bdd_V102[Intitulé du GHT], 'Base EJ GHT'!D627)</f>
        <v>34811.5</v>
      </c>
      <c r="F627" s="23" t="str">
        <f>_xlfn.XLOOKUP(B627, bdd_V102[Raison sociale juridique], bdd_V102[Validation prérequis SUN-ES])</f>
        <v>Oui</v>
      </c>
    </row>
    <row r="628" spans="1:6">
      <c r="A628">
        <v>760780270</v>
      </c>
      <c r="B628" t="str">
        <v>CHS DU ROUVRAY SOTTEVILLE-LES-ROUEN</v>
      </c>
      <c r="C628" t="str">
        <v>NOR-07</v>
      </c>
      <c r="D628" t="str">
        <v>Rouen Cœur de Seine</v>
      </c>
      <c r="E628" s="86">
        <f>SUMIFS(bdd_V102[Activité combinée], bdd_V102[Raison sociale juridique], 'Base EJ GHT'!B628, bdd_V102[Intitulé du GHT], 'Base EJ GHT'!D628)</f>
        <v>118817.25</v>
      </c>
      <c r="F628" s="23" t="str">
        <f>_xlfn.XLOOKUP(B628, bdd_V102[Raison sociale juridique], bdd_V102[Validation prérequis SUN-ES])</f>
        <v>Oui</v>
      </c>
    </row>
    <row r="629" spans="1:6">
      <c r="A629">
        <v>760780726</v>
      </c>
      <c r="B629" t="str">
        <v>GHH LE HAVRE</v>
      </c>
      <c r="C629" t="str">
        <v>NOR-08</v>
      </c>
      <c r="D629" t="str">
        <v>Estuaire de la Seine</v>
      </c>
      <c r="E629" s="86">
        <f>SUMIFS(bdd_V102[Activité combinée], bdd_V102[Raison sociale juridique], 'Base EJ GHT'!B629, bdd_V102[Intitulé du GHT], 'Base EJ GHT'!D629)</f>
        <v>348489.25</v>
      </c>
      <c r="F629" s="23" t="str">
        <f>_xlfn.XLOOKUP(B629, bdd_V102[Raison sociale juridique], bdd_V102[Validation prérequis SUN-ES])</f>
        <v>Oui</v>
      </c>
    </row>
    <row r="630" spans="1:6">
      <c r="A630">
        <v>760780734</v>
      </c>
      <c r="B630" t="str">
        <v>CHI DU PAYS DES HAUTES FALAISES</v>
      </c>
      <c r="C630" t="str">
        <v>NOR-08</v>
      </c>
      <c r="D630" t="str">
        <v>Estuaire de la Seine</v>
      </c>
      <c r="E630" s="86">
        <f>SUMIFS(bdd_V102[Activité combinée], bdd_V102[Raison sociale juridique], 'Base EJ GHT'!B630, bdd_V102[Intitulé du GHT], 'Base EJ GHT'!D630)</f>
        <v>69992.5</v>
      </c>
      <c r="F630" s="23" t="str">
        <f>_xlfn.XLOOKUP(B630, bdd_V102[Raison sociale juridique], bdd_V102[Validation prérequis SUN-ES])</f>
        <v>Oui</v>
      </c>
    </row>
    <row r="631" spans="1:6">
      <c r="A631">
        <v>760780742</v>
      </c>
      <c r="B631" t="str">
        <v>CHI CAUX VALLEE DE SEINE</v>
      </c>
      <c r="C631" t="str">
        <v>NOR-08</v>
      </c>
      <c r="D631" t="str">
        <v>Estuaire de la Seine</v>
      </c>
      <c r="E631" s="86">
        <f>SUMIFS(bdd_V102[Activité combinée], bdd_V102[Raison sociale juridique], 'Base EJ GHT'!B631, bdd_V102[Intitulé du GHT], 'Base EJ GHT'!D631)</f>
        <v>36218</v>
      </c>
      <c r="F631" s="23" t="str">
        <f>_xlfn.XLOOKUP(B631, bdd_V102[Raison sociale juridique], bdd_V102[Validation prérequis SUN-ES])</f>
        <v>Oui</v>
      </c>
    </row>
    <row r="632" spans="1:6">
      <c r="A632">
        <v>760780759</v>
      </c>
      <c r="B632" t="str">
        <v>CH SAINT-ROMAIN-DE-COLBOSC</v>
      </c>
      <c r="C632" t="str">
        <v>NOR-08</v>
      </c>
      <c r="D632" t="str">
        <v>Estuaire de la Seine</v>
      </c>
      <c r="E632" s="86">
        <f>SUMIFS(bdd_V102[Activité combinée], bdd_V102[Raison sociale juridique], 'Base EJ GHT'!B632, bdd_V102[Intitulé du GHT], 'Base EJ GHT'!D632)</f>
        <v>8744</v>
      </c>
      <c r="F632" s="23" t="str">
        <f>_xlfn.XLOOKUP(B632, bdd_V102[Raison sociale juridique], bdd_V102[Validation prérequis SUN-ES])</f>
        <v>Oui</v>
      </c>
    </row>
    <row r="633" spans="1:6">
      <c r="A633">
        <v>760782227</v>
      </c>
      <c r="B633" t="str">
        <v>CH DURECU LAVOISIER DARNETAL</v>
      </c>
      <c r="C633" t="str">
        <v>NOR-07</v>
      </c>
      <c r="D633" t="str">
        <v>Rouen Cœur de Seine</v>
      </c>
      <c r="E633" s="86">
        <f>SUMIFS(bdd_V102[Activité combinée], bdd_V102[Raison sociale juridique], 'Base EJ GHT'!B633, bdd_V102[Intitulé du GHT], 'Base EJ GHT'!D633)</f>
        <v>8749.5</v>
      </c>
      <c r="F633" s="23" t="str">
        <f>_xlfn.XLOOKUP(B633, bdd_V102[Raison sociale juridique], bdd_V102[Validation prérequis SUN-ES])</f>
        <v>Oui</v>
      </c>
    </row>
    <row r="634" spans="1:6">
      <c r="A634">
        <v>760782425</v>
      </c>
      <c r="B634" t="str">
        <v>CH DU BOIS PETIT SOTTEVILLE LES ROUEN</v>
      </c>
      <c r="C634" t="str">
        <v>NOR-07</v>
      </c>
      <c r="D634" t="str">
        <v>Rouen Cœur de Seine</v>
      </c>
      <c r="E634" s="86">
        <f>SUMIFS(bdd_V102[Activité combinée], bdd_V102[Raison sociale juridique], 'Base EJ GHT'!B634, bdd_V102[Intitulé du GHT], 'Base EJ GHT'!D634)</f>
        <v>5282.5</v>
      </c>
      <c r="F634" s="23" t="str">
        <f>_xlfn.XLOOKUP(B634, bdd_V102[Raison sociale juridique], bdd_V102[Validation prérequis SUN-ES])</f>
        <v>Oui</v>
      </c>
    </row>
    <row r="635" spans="1:6">
      <c r="A635">
        <v>770021145</v>
      </c>
      <c r="B635" t="str">
        <v>GRAND HOPITAL DE L'EST FRANCILIEN</v>
      </c>
      <c r="C635" t="str">
        <v>IDF-01</v>
      </c>
      <c r="D635" t="str">
        <v>77 Nord</v>
      </c>
      <c r="E635" s="86">
        <f>SUMIFS(bdd_V102[Activité combinée], bdd_V102[Raison sociale juridique], 'Base EJ GHT'!B635, bdd_V102[Intitulé du GHT], 'Base EJ GHT'!D635)</f>
        <v>483007.75</v>
      </c>
      <c r="F635" s="23" t="str">
        <f>_xlfn.XLOOKUP(B635, bdd_V102[Raison sociale juridique], bdd_V102[Validation prérequis SUN-ES])</f>
        <v>Oui</v>
      </c>
    </row>
    <row r="636" spans="1:6">
      <c r="A636">
        <v>770021152</v>
      </c>
      <c r="B636" t="str">
        <v>CENTRE HOSPITALIER SUD SEINE ET MARNE</v>
      </c>
      <c r="C636" t="str">
        <v>IDF-02</v>
      </c>
      <c r="D636" t="str">
        <v>77 Sud</v>
      </c>
      <c r="E636" s="86">
        <f>SUMIFS(bdd_V102[Activité combinée], bdd_V102[Raison sociale juridique], 'Base EJ GHT'!B636, bdd_V102[Intitulé du GHT], 'Base EJ GHT'!D636)</f>
        <v>207174</v>
      </c>
      <c r="F636" s="23" t="str">
        <f>_xlfn.XLOOKUP(B636, bdd_V102[Raison sociale juridique], bdd_V102[Validation prérequis SUN-ES])</f>
        <v>Oui</v>
      </c>
    </row>
    <row r="637" spans="1:6">
      <c r="A637">
        <v>770110054</v>
      </c>
      <c r="B637" t="str">
        <v>GRPE HOSPITALIER DU SUD ILE DE FRANCE</v>
      </c>
      <c r="C637" t="str">
        <v>IDF-02</v>
      </c>
      <c r="D637" t="str">
        <v>77 Sud</v>
      </c>
      <c r="E637" s="86">
        <f>SUMIFS(bdd_V102[Activité combinée], bdd_V102[Raison sociale juridique], 'Base EJ GHT'!B637, bdd_V102[Intitulé du GHT], 'Base EJ GHT'!D637)</f>
        <v>207881.5</v>
      </c>
      <c r="F637" s="23" t="str">
        <f>_xlfn.XLOOKUP(B637, bdd_V102[Raison sociale juridique], bdd_V102[Validation prérequis SUN-ES])</f>
        <v>Oui</v>
      </c>
    </row>
    <row r="638" spans="1:6">
      <c r="A638">
        <v>770110070</v>
      </c>
      <c r="B638" t="str">
        <v>CENTRE HOSPITALIER LEON BINET PROVINS</v>
      </c>
      <c r="C638" t="str">
        <v>IDF-16</v>
      </c>
      <c r="D638" t="str">
        <v>GHT Provins Est Seine-et-Marne</v>
      </c>
      <c r="E638" s="86">
        <f>SUMIFS(bdd_V102[Activité combinée], bdd_V102[Raison sociale juridique], 'Base EJ GHT'!B638, bdd_V102[Intitulé du GHT], 'Base EJ GHT'!D638)</f>
        <v>78327.75</v>
      </c>
      <c r="F638" s="23" t="str">
        <f>_xlfn.XLOOKUP(B638, bdd_V102[Raison sociale juridique], bdd_V102[Validation prérequis SUN-ES])</f>
        <v>Oui</v>
      </c>
    </row>
    <row r="639" spans="1:6">
      <c r="A639">
        <v>780001236</v>
      </c>
      <c r="B639" t="str">
        <v>CHI POISSY ST-GERMAIN</v>
      </c>
      <c r="C639" t="str">
        <v>IDF-03</v>
      </c>
      <c r="D639" t="str">
        <v xml:space="preserve">Yvelines Nord </v>
      </c>
      <c r="E639" s="86">
        <f>SUMIFS(bdd_V102[Activité combinée], bdd_V102[Raison sociale juridique], 'Base EJ GHT'!B639, bdd_V102[Intitulé du GHT], 'Base EJ GHT'!D639)</f>
        <v>279315</v>
      </c>
      <c r="F639" s="23" t="str">
        <f>_xlfn.XLOOKUP(B639, bdd_V102[Raison sociale juridique], bdd_V102[Validation prérequis SUN-ES])</f>
        <v>Oui</v>
      </c>
    </row>
    <row r="640" spans="1:6">
      <c r="A640">
        <v>780002697</v>
      </c>
      <c r="B640" t="str">
        <v>CH INTERCOMM MEULAN-LES MUREAUX</v>
      </c>
      <c r="C640" t="str">
        <v>IDF-03</v>
      </c>
      <c r="D640" t="str">
        <v xml:space="preserve">Yvelines Nord </v>
      </c>
      <c r="E640" s="86">
        <f>SUMIFS(bdd_V102[Activité combinée], bdd_V102[Raison sociale juridique], 'Base EJ GHT'!B640, bdd_V102[Intitulé du GHT], 'Base EJ GHT'!D640)</f>
        <v>73360</v>
      </c>
      <c r="F640" s="23" t="str">
        <f>_xlfn.XLOOKUP(B640, bdd_V102[Raison sociale juridique], bdd_V102[Validation prérequis SUN-ES])</f>
        <v>Oui</v>
      </c>
    </row>
    <row r="641" spans="1:6">
      <c r="A641">
        <v>780021788</v>
      </c>
      <c r="B641" t="str">
        <v>CENTRE HOSPITALIER DE LA MAULDRE</v>
      </c>
      <c r="C641" t="str">
        <v>IDF-04</v>
      </c>
      <c r="D641" t="str">
        <v>Yvelines Sud</v>
      </c>
      <c r="E641" s="86">
        <f>SUMIFS(bdd_V102[Activité combinée], bdd_V102[Raison sociale juridique], 'Base EJ GHT'!B641, bdd_V102[Intitulé du GHT], 'Base EJ GHT'!D641)</f>
        <v>7308</v>
      </c>
      <c r="F641" s="23" t="str">
        <f>_xlfn.XLOOKUP(B641, bdd_V102[Raison sociale juridique], bdd_V102[Validation prérequis SUN-ES])</f>
        <v>Oui</v>
      </c>
    </row>
    <row r="642" spans="1:6">
      <c r="A642">
        <v>780024113</v>
      </c>
      <c r="B642" t="str">
        <v>CENTRE HOSPITALIER DE PLAISIR</v>
      </c>
      <c r="C642" t="str">
        <v>IDF-04</v>
      </c>
      <c r="D642" t="str">
        <v>Yvelines Sud</v>
      </c>
      <c r="E642" s="86">
        <f>SUMIFS(bdd_V102[Activité combinée], bdd_V102[Raison sociale juridique], 'Base EJ GHT'!B642, bdd_V102[Intitulé du GHT], 'Base EJ GHT'!D642)</f>
        <v>68221.75</v>
      </c>
      <c r="F642" s="23" t="str">
        <f>_xlfn.XLOOKUP(B642, bdd_V102[Raison sociale juridique], bdd_V102[Validation prérequis SUN-ES])</f>
        <v>Oui</v>
      </c>
    </row>
    <row r="643" spans="1:6">
      <c r="A643">
        <v>780110011</v>
      </c>
      <c r="B643" t="str">
        <v>CH FRANCOIS QUESNAY MANTES LA JOLIE</v>
      </c>
      <c r="C643" t="str">
        <v>IDF-03</v>
      </c>
      <c r="D643" t="str">
        <v xml:space="preserve">Yvelines Nord </v>
      </c>
      <c r="E643" s="86">
        <f>SUMIFS(bdd_V102[Activité combinée], bdd_V102[Raison sociale juridique], 'Base EJ GHT'!B643, bdd_V102[Intitulé du GHT], 'Base EJ GHT'!D643)</f>
        <v>138849.25</v>
      </c>
      <c r="F643" s="23" t="str">
        <f>_xlfn.XLOOKUP(B643, bdd_V102[Raison sociale juridique], bdd_V102[Validation prérequis SUN-ES])</f>
        <v>Oui</v>
      </c>
    </row>
    <row r="644" spans="1:6">
      <c r="A644">
        <v>780110052</v>
      </c>
      <c r="B644" t="str">
        <v>CENTRE HOSPITALIER DE RAMBOUILLET</v>
      </c>
      <c r="C644" t="str">
        <v>IDF-04</v>
      </c>
      <c r="D644" t="str">
        <v>Yvelines Sud</v>
      </c>
      <c r="E644" s="86">
        <f>SUMIFS(bdd_V102[Activité combinée], bdd_V102[Raison sociale juridique], 'Base EJ GHT'!B644, bdd_V102[Intitulé du GHT], 'Base EJ GHT'!D644)</f>
        <v>79768</v>
      </c>
      <c r="F644" s="23" t="str">
        <f>_xlfn.XLOOKUP(B644, bdd_V102[Raison sociale juridique], bdd_V102[Validation prérequis SUN-ES])</f>
        <v>Oui</v>
      </c>
    </row>
    <row r="645" spans="1:6">
      <c r="A645">
        <v>780110078</v>
      </c>
      <c r="B645" t="str">
        <v>CENTRE HOSPITALIER  DE VERSAILLES</v>
      </c>
      <c r="C645" t="str">
        <v>IDF-04</v>
      </c>
      <c r="D645" t="str">
        <v>Yvelines Sud</v>
      </c>
      <c r="E645" s="86">
        <f>SUMIFS(bdd_V102[Activité combinée], bdd_V102[Raison sociale juridique], 'Base EJ GHT'!B645, bdd_V102[Intitulé du GHT], 'Base EJ GHT'!D645)</f>
        <v>184463</v>
      </c>
      <c r="F645" s="23" t="str">
        <f>_xlfn.XLOOKUP(B645, bdd_V102[Raison sociale juridique], bdd_V102[Validation prérequis SUN-ES])</f>
        <v>Oui</v>
      </c>
    </row>
    <row r="646" spans="1:6">
      <c r="A646">
        <v>780110094</v>
      </c>
      <c r="B646" t="str">
        <v>HOPITAL DU VESINET</v>
      </c>
      <c r="C646" t="str">
        <v>IDF-04</v>
      </c>
      <c r="D646" t="str">
        <v>Yvelines Sud</v>
      </c>
      <c r="E646" s="86">
        <f>SUMIFS(bdd_V102[Activité combinée], bdd_V102[Raison sociale juridique], 'Base EJ GHT'!B646, bdd_V102[Intitulé du GHT], 'Base EJ GHT'!D646)</f>
        <v>28741.5</v>
      </c>
      <c r="F646" s="23" t="str">
        <f>_xlfn.XLOOKUP(B646, bdd_V102[Raison sociale juridique], bdd_V102[Validation prérequis SUN-ES])</f>
        <v>Oui</v>
      </c>
    </row>
    <row r="647" spans="1:6">
      <c r="A647">
        <v>780130019</v>
      </c>
      <c r="B647" t="str">
        <v>HOPITAL GERONTOLOGIQUE DE CHEVREUSE</v>
      </c>
      <c r="C647" t="str">
        <v>IDF-04</v>
      </c>
      <c r="D647" t="str">
        <v>Yvelines Sud</v>
      </c>
      <c r="E647" s="86">
        <f>SUMIFS(bdd_V102[Activité combinée], bdd_V102[Raison sociale juridique], 'Base EJ GHT'!B647, bdd_V102[Intitulé du GHT], 'Base EJ GHT'!D647)</f>
        <v>5966.5</v>
      </c>
      <c r="F647" s="23" t="str">
        <f>_xlfn.XLOOKUP(B647, bdd_V102[Raison sociale juridique], bdd_V102[Validation prérequis SUN-ES])</f>
        <v>Non</v>
      </c>
    </row>
    <row r="648" spans="1:6">
      <c r="A648">
        <v>780130027</v>
      </c>
      <c r="B648" t="str">
        <v>HOPITAL DE HOUDAN</v>
      </c>
      <c r="C648" t="str">
        <v>IDF-04</v>
      </c>
      <c r="D648" t="str">
        <v>Yvelines Sud</v>
      </c>
      <c r="E648" s="86">
        <f>SUMIFS(bdd_V102[Activité combinée], bdd_V102[Raison sociale juridique], 'Base EJ GHT'!B648, bdd_V102[Intitulé du GHT], 'Base EJ GHT'!D648)</f>
        <v>12423</v>
      </c>
      <c r="F648" s="23" t="str">
        <f>_xlfn.XLOOKUP(B648, bdd_V102[Raison sociale juridique], bdd_V102[Validation prérequis SUN-ES])</f>
        <v>Oui</v>
      </c>
    </row>
    <row r="649" spans="1:6">
      <c r="A649">
        <v>780140059</v>
      </c>
      <c r="B649" t="str">
        <v>CH THEOPHILE ROUSSEL</v>
      </c>
      <c r="C649" t="str">
        <v>IDF-03</v>
      </c>
      <c r="D649" t="str">
        <v xml:space="preserve">Yvelines Nord </v>
      </c>
      <c r="E649" s="86">
        <f>SUMIFS(bdd_V102[Activité combinée], bdd_V102[Raison sociale juridique], 'Base EJ GHT'!B649, bdd_V102[Intitulé du GHT], 'Base EJ GHT'!D649)</f>
        <v>22985</v>
      </c>
      <c r="F649" s="23" t="str">
        <f>_xlfn.XLOOKUP(B649, bdd_V102[Raison sociale juridique], bdd_V102[Validation prérequis SUN-ES])</f>
        <v>Oui</v>
      </c>
    </row>
    <row r="650" spans="1:6">
      <c r="A650">
        <v>780530010</v>
      </c>
      <c r="B650" t="str">
        <v>HOPITAL DE PEDIATRIE ET DE REEDUCATION</v>
      </c>
      <c r="C650" t="str">
        <v>IDF-04</v>
      </c>
      <c r="D650" t="str">
        <v>Yvelines Sud</v>
      </c>
      <c r="E650" s="86">
        <f>SUMIFS(bdd_V102[Activité combinée], bdd_V102[Raison sociale juridique], 'Base EJ GHT'!B650, bdd_V102[Intitulé du GHT], 'Base EJ GHT'!D650)</f>
        <v>11468</v>
      </c>
      <c r="F650" s="23" t="str">
        <f>_xlfn.XLOOKUP(B650, bdd_V102[Raison sociale juridique], bdd_V102[Validation prérequis SUN-ES])</f>
        <v>Oui</v>
      </c>
    </row>
    <row r="651" spans="1:6">
      <c r="A651">
        <v>790000012</v>
      </c>
      <c r="B651" t="str">
        <v>CENTRE HOSPITALIER DE NIORT</v>
      </c>
      <c r="C651" t="str">
        <v>NA-11</v>
      </c>
      <c r="D651" t="str">
        <v>Deux Sèvres</v>
      </c>
      <c r="E651" s="86">
        <f>SUMIFS(bdd_V102[Activité combinée], bdd_V102[Raison sociale juridique], 'Base EJ GHT'!B651, bdd_V102[Intitulé du GHT], 'Base EJ GHT'!D651)</f>
        <v>272115.75</v>
      </c>
      <c r="F651" s="23" t="str">
        <f>_xlfn.XLOOKUP(B651, bdd_V102[Raison sociale juridique], bdd_V102[Validation prérequis SUN-ES])</f>
        <v>Oui</v>
      </c>
    </row>
    <row r="652" spans="1:6">
      <c r="A652">
        <v>790000079</v>
      </c>
      <c r="B652" t="str">
        <v>CENTRE HOSPITALIER DE MAULEON</v>
      </c>
      <c r="C652" t="str">
        <v>NA-11</v>
      </c>
      <c r="D652" t="str">
        <v>Deux Sèvres</v>
      </c>
      <c r="E652" s="86">
        <f>SUMIFS(bdd_V102[Activité combinée], bdd_V102[Raison sociale juridique], 'Base EJ GHT'!B652, bdd_V102[Intitulé du GHT], 'Base EJ GHT'!D652)</f>
        <v>10722</v>
      </c>
      <c r="F652" s="23" t="str">
        <f>_xlfn.XLOOKUP(B652, bdd_V102[Raison sociale juridique], bdd_V102[Validation prérequis SUN-ES])</f>
        <v>Non</v>
      </c>
    </row>
    <row r="653" spans="1:6">
      <c r="A653">
        <v>790006654</v>
      </c>
      <c r="B653" t="str">
        <v>CHNDS</v>
      </c>
      <c r="C653" t="str">
        <v>NA-11</v>
      </c>
      <c r="D653" t="str">
        <v>Deux Sèvres</v>
      </c>
      <c r="E653" s="86">
        <f>SUMIFS(bdd_V102[Activité combinée], bdd_V102[Raison sociale juridique], 'Base EJ GHT'!B653, bdd_V102[Intitulé du GHT], 'Base EJ GHT'!D653)</f>
        <v>110398.75</v>
      </c>
      <c r="F653" s="23" t="str">
        <f>_xlfn.XLOOKUP(B653, bdd_V102[Raison sociale juridique], bdd_V102[Validation prérequis SUN-ES])</f>
        <v>Oui</v>
      </c>
    </row>
    <row r="654" spans="1:6">
      <c r="A654">
        <v>790019491</v>
      </c>
      <c r="B654" t="str">
        <v>CH GH&amp;MS HAUT VAL DE SEVRE ET MELLOIS</v>
      </c>
      <c r="C654" t="str">
        <v>NA-11</v>
      </c>
      <c r="D654" t="str">
        <v>Deux Sèvres</v>
      </c>
      <c r="E654" s="86">
        <f>SUMIFS(bdd_V102[Activité combinée], bdd_V102[Raison sociale juridique], 'Base EJ GHT'!B654, bdd_V102[Intitulé du GHT], 'Base EJ GHT'!D654)</f>
        <v>22244.5</v>
      </c>
      <c r="F654" s="23" t="str">
        <f>_xlfn.XLOOKUP(B654, bdd_V102[Raison sociale juridique], bdd_V102[Validation prérequis SUN-ES])</f>
        <v>Oui</v>
      </c>
    </row>
    <row r="655" spans="1:6">
      <c r="A655">
        <v>800000028</v>
      </c>
      <c r="B655" t="str">
        <v>CENTRE HOSPITALIER D'ABBEVILLE</v>
      </c>
      <c r="C655" t="str">
        <v>HF-14</v>
      </c>
      <c r="D655" t="str">
        <v>Somme Littoral Sud</v>
      </c>
      <c r="E655" s="86">
        <f>SUMIFS(bdd_V102[Activité combinée], bdd_V102[Raison sociale juridique], 'Base EJ GHT'!B655, bdd_V102[Intitulé du GHT], 'Base EJ GHT'!D655)</f>
        <v>140784.25</v>
      </c>
      <c r="F655" s="23" t="str">
        <f>_xlfn.XLOOKUP(B655, bdd_V102[Raison sociale juridique], bdd_V102[Validation prérequis SUN-ES])</f>
        <v>Oui</v>
      </c>
    </row>
    <row r="656" spans="1:6">
      <c r="A656">
        <v>800000036</v>
      </c>
      <c r="B656" t="str">
        <v>CENTRE HOSPITALIER D'ALBERT</v>
      </c>
      <c r="C656" t="str">
        <v>HF-14</v>
      </c>
      <c r="D656" t="str">
        <v>Somme Littoral Sud</v>
      </c>
      <c r="E656" s="86">
        <f>SUMIFS(bdd_V102[Activité combinée], bdd_V102[Raison sociale juridique], 'Base EJ GHT'!B656, bdd_V102[Intitulé du GHT], 'Base EJ GHT'!D656)</f>
        <v>11761.5</v>
      </c>
      <c r="F656" s="23" t="str">
        <f>_xlfn.XLOOKUP(B656, bdd_V102[Raison sociale juridique], bdd_V102[Validation prérequis SUN-ES])</f>
        <v>Oui</v>
      </c>
    </row>
    <row r="657" spans="1:6">
      <c r="A657">
        <v>800000044</v>
      </c>
      <c r="B657" t="str">
        <v>CHU AMIENS PICARDIE</v>
      </c>
      <c r="C657" t="str">
        <v>HF-14</v>
      </c>
      <c r="D657" t="str">
        <v>Somme Littoral Sud</v>
      </c>
      <c r="E657" s="86">
        <f>SUMIFS(bdd_V102[Activité combinée], bdd_V102[Raison sociale juridique], 'Base EJ GHT'!B657, bdd_V102[Intitulé du GHT], 'Base EJ GHT'!D657)</f>
        <v>467269.5</v>
      </c>
      <c r="F657" s="23" t="str">
        <f>_xlfn.XLOOKUP(B657, bdd_V102[Raison sociale juridique], bdd_V102[Validation prérequis SUN-ES])</f>
        <v>Oui</v>
      </c>
    </row>
    <row r="658" spans="1:6">
      <c r="A658">
        <v>800000051</v>
      </c>
      <c r="B658" t="str">
        <v>CENTRE HOSPITALIER DE CORBIE</v>
      </c>
      <c r="C658" t="str">
        <v>HF-14</v>
      </c>
      <c r="D658" t="str">
        <v>Somme Littoral Sud</v>
      </c>
      <c r="E658" s="86">
        <f>SUMIFS(bdd_V102[Activité combinée], bdd_V102[Raison sociale juridique], 'Base EJ GHT'!B658, bdd_V102[Intitulé du GHT], 'Base EJ GHT'!D658)</f>
        <v>23429.5</v>
      </c>
      <c r="F658" s="23" t="str">
        <f>_xlfn.XLOOKUP(B658, bdd_V102[Raison sociale juridique], bdd_V102[Validation prérequis SUN-ES])</f>
        <v>Oui</v>
      </c>
    </row>
    <row r="659" spans="1:6">
      <c r="A659">
        <v>800000069</v>
      </c>
      <c r="B659" t="str">
        <v>CENTRE HOSPITALIER DE DOULLENS</v>
      </c>
      <c r="C659" t="str">
        <v>HF-14</v>
      </c>
      <c r="D659" t="str">
        <v>Somme Littoral Sud</v>
      </c>
      <c r="E659" s="86">
        <f>SUMIFS(bdd_V102[Activité combinée], bdd_V102[Raison sociale juridique], 'Base EJ GHT'!B659, bdd_V102[Intitulé du GHT], 'Base EJ GHT'!D659)</f>
        <v>33873</v>
      </c>
      <c r="F659" s="23" t="str">
        <f>_xlfn.XLOOKUP(B659, bdd_V102[Raison sociale juridique], bdd_V102[Validation prérequis SUN-ES])</f>
        <v>Oui</v>
      </c>
    </row>
    <row r="660" spans="1:6">
      <c r="A660">
        <v>800000077</v>
      </c>
      <c r="B660" t="str">
        <v>CENTRE HOSPITALIER DE HAM</v>
      </c>
      <c r="C660" t="str">
        <v>HF-01</v>
      </c>
      <c r="D660" t="str">
        <v>Aisne Nord Haute Somme</v>
      </c>
      <c r="E660" s="86">
        <f>SUMIFS(bdd_V102[Activité combinée], bdd_V102[Raison sociale juridique], 'Base EJ GHT'!B660, bdd_V102[Intitulé du GHT], 'Base EJ GHT'!D660)</f>
        <v>19816</v>
      </c>
      <c r="F660" s="23" t="str">
        <f>_xlfn.XLOOKUP(B660, bdd_V102[Raison sociale juridique], bdd_V102[Validation prérequis SUN-ES])</f>
        <v>Oui</v>
      </c>
    </row>
    <row r="661" spans="1:6">
      <c r="A661">
        <v>800000085</v>
      </c>
      <c r="B661" t="str">
        <v>CH INTERCOMMUNAL MONTDIDIER-ROYE</v>
      </c>
      <c r="C661" t="str">
        <v>HF-14</v>
      </c>
      <c r="D661" t="str">
        <v>Somme Littoral Sud</v>
      </c>
      <c r="E661" s="86">
        <f>SUMIFS(bdd_V102[Activité combinée], bdd_V102[Raison sociale juridique], 'Base EJ GHT'!B661, bdd_V102[Intitulé du GHT], 'Base EJ GHT'!D661)</f>
        <v>37397</v>
      </c>
      <c r="F661" s="23" t="str">
        <f>_xlfn.XLOOKUP(B661, bdd_V102[Raison sociale juridique], bdd_V102[Validation prérequis SUN-ES])</f>
        <v>Oui</v>
      </c>
    </row>
    <row r="662" spans="1:6">
      <c r="A662">
        <v>800000093</v>
      </c>
      <c r="B662" t="str">
        <v>CENTRE HOSPITALIER DE PERONNE</v>
      </c>
      <c r="C662" t="str">
        <v>HF-01</v>
      </c>
      <c r="D662" t="str">
        <v>Aisne Nord Haute Somme</v>
      </c>
      <c r="E662" s="86">
        <f>SUMIFS(bdd_V102[Activité combinée], bdd_V102[Raison sociale juridique], 'Base EJ GHT'!B662, bdd_V102[Intitulé du GHT], 'Base EJ GHT'!D662)</f>
        <v>38611.5</v>
      </c>
      <c r="F662" s="23" t="str">
        <f>_xlfn.XLOOKUP(B662, bdd_V102[Raison sociale juridique], bdd_V102[Validation prérequis SUN-ES])</f>
        <v>Oui</v>
      </c>
    </row>
    <row r="663" spans="1:6">
      <c r="A663">
        <v>800000119</v>
      </c>
      <c r="B663" t="str">
        <v>ET PUBLIC DE SANTE MENTALE DE LA SOMME</v>
      </c>
      <c r="C663" t="str">
        <v>HF-14</v>
      </c>
      <c r="D663" t="str">
        <v>Somme Littoral Sud</v>
      </c>
      <c r="E663" s="86">
        <f>SUMIFS(bdd_V102[Activité combinée], bdd_V102[Raison sociale juridique], 'Base EJ GHT'!B663, bdd_V102[Intitulé du GHT], 'Base EJ GHT'!D663)</f>
        <v>40600.25</v>
      </c>
      <c r="F663" s="23" t="str">
        <f>_xlfn.XLOOKUP(B663, bdd_V102[Raison sociale juridique], bdd_V102[Validation prérequis SUN-ES])</f>
        <v>Oui</v>
      </c>
    </row>
    <row r="664" spans="1:6">
      <c r="A664">
        <v>800000135</v>
      </c>
      <c r="B664" t="str">
        <v>CTRE HOSP INTERCOM DE LA BAIE DE SOMME</v>
      </c>
      <c r="C664" t="str">
        <v>HF-14</v>
      </c>
      <c r="D664" t="str">
        <v>Somme Littoral Sud</v>
      </c>
      <c r="E664" s="86">
        <f>SUMIFS(bdd_V102[Activité combinée], bdd_V102[Raison sociale juridique], 'Base EJ GHT'!B664, bdd_V102[Intitulé du GHT], 'Base EJ GHT'!D664)</f>
        <v>29096</v>
      </c>
      <c r="F664" s="23" t="str">
        <f>_xlfn.XLOOKUP(B664, bdd_V102[Raison sociale juridique], bdd_V102[Validation prérequis SUN-ES])</f>
        <v>Non</v>
      </c>
    </row>
    <row r="665" spans="1:6">
      <c r="A665">
        <v>810000331</v>
      </c>
      <c r="B665" t="str">
        <v>CH ALBI</v>
      </c>
      <c r="C665" t="str">
        <v>OCC-13</v>
      </c>
      <c r="D665" t="str">
        <v>Cœur d'Occitanie</v>
      </c>
      <c r="E665" s="86">
        <f>SUMIFS(bdd_V102[Activité combinée], bdd_V102[Raison sociale juridique], 'Base EJ GHT'!B665, bdd_V102[Intitulé du GHT], 'Base EJ GHT'!D665)</f>
        <v>111985</v>
      </c>
      <c r="F665" s="23" t="str">
        <f>_xlfn.XLOOKUP(B665, bdd_V102[Raison sociale juridique], bdd_V102[Validation prérequis SUN-ES])</f>
        <v>Oui</v>
      </c>
    </row>
    <row r="666" spans="1:6">
      <c r="A666">
        <v>810000349</v>
      </c>
      <c r="B666" t="str">
        <v>CH GAILLAC</v>
      </c>
      <c r="C666" t="str">
        <v>OCC-13</v>
      </c>
      <c r="D666" t="str">
        <v>Cœur d'Occitanie</v>
      </c>
      <c r="E666" s="86">
        <f>SUMIFS(bdd_V102[Activité combinée], bdd_V102[Raison sociale juridique], 'Base EJ GHT'!B666, bdd_V102[Intitulé du GHT], 'Base EJ GHT'!D666)</f>
        <v>20209</v>
      </c>
      <c r="F666" s="23" t="str">
        <f>_xlfn.XLOOKUP(B666, bdd_V102[Raison sociale juridique], bdd_V102[Validation prérequis SUN-ES])</f>
        <v>Oui</v>
      </c>
    </row>
    <row r="667" spans="1:6">
      <c r="A667">
        <v>810000380</v>
      </c>
      <c r="B667" t="str">
        <v>CHIC CASTRES MAZAMET</v>
      </c>
      <c r="C667" t="str">
        <v>OCC-13</v>
      </c>
      <c r="D667" t="str">
        <v>Cœur d'Occitanie</v>
      </c>
      <c r="E667" s="86">
        <f>SUMIFS(bdd_V102[Activité combinée], bdd_V102[Raison sociale juridique], 'Base EJ GHT'!B667, bdd_V102[Intitulé du GHT], 'Base EJ GHT'!D667)</f>
        <v>153587</v>
      </c>
      <c r="F667" s="23" t="str">
        <f>_xlfn.XLOOKUP(B667, bdd_V102[Raison sociale juridique], bdd_V102[Validation prérequis SUN-ES])</f>
        <v>Oui</v>
      </c>
    </row>
    <row r="668" spans="1:6">
      <c r="A668">
        <v>810000398</v>
      </c>
      <c r="B668" t="str">
        <v>CH GRAULHET</v>
      </c>
      <c r="C668" t="str">
        <v>OCC-13</v>
      </c>
      <c r="D668" t="str">
        <v>Cœur d'Occitanie</v>
      </c>
      <c r="E668" s="86">
        <f>SUMIFS(bdd_V102[Activité combinée], bdd_V102[Raison sociale juridique], 'Base EJ GHT'!B668, bdd_V102[Intitulé du GHT], 'Base EJ GHT'!D668)</f>
        <v>8135.5</v>
      </c>
      <c r="F668" s="23" t="str">
        <f>_xlfn.XLOOKUP(B668, bdd_V102[Raison sociale juridique], bdd_V102[Validation prérequis SUN-ES])</f>
        <v>Oui</v>
      </c>
    </row>
    <row r="669" spans="1:6">
      <c r="A669">
        <v>810000455</v>
      </c>
      <c r="B669" t="str">
        <v>CH LAVAUR</v>
      </c>
      <c r="C669" t="str">
        <v>OCC-07</v>
      </c>
      <c r="D669" t="str">
        <v>Haute-Garonne et Tarn Ouest</v>
      </c>
      <c r="E669" s="86">
        <f>SUMIFS(bdd_V102[Activité combinée], bdd_V102[Raison sociale juridique], 'Base EJ GHT'!B669, bdd_V102[Intitulé du GHT], 'Base EJ GHT'!D669)</f>
        <v>64202</v>
      </c>
      <c r="F669" s="23" t="str">
        <f>_xlfn.XLOOKUP(B669, bdd_V102[Raison sociale juridique], bdd_V102[Validation prérequis SUN-ES])</f>
        <v>Oui</v>
      </c>
    </row>
    <row r="670" spans="1:6">
      <c r="A670">
        <v>820000016</v>
      </c>
      <c r="B670" t="str">
        <v>CH MONTAUBAN</v>
      </c>
      <c r="C670" t="str">
        <v>OCC-11</v>
      </c>
      <c r="D670" t="str">
        <v>Tarn-et-Garonne</v>
      </c>
      <c r="E670" s="86">
        <f>SUMIFS(bdd_V102[Activité combinée], bdd_V102[Raison sociale juridique], 'Base EJ GHT'!B670, bdd_V102[Intitulé du GHT], 'Base EJ GHT'!D670)</f>
        <v>146974.75</v>
      </c>
      <c r="F670" s="23" t="str">
        <f>_xlfn.XLOOKUP(B670, bdd_V102[Raison sociale juridique], bdd_V102[Validation prérequis SUN-ES])</f>
        <v>Oui</v>
      </c>
    </row>
    <row r="671" spans="1:6">
      <c r="A671">
        <v>820000206</v>
      </c>
      <c r="B671" t="str">
        <v>CH DE NEGREPELISSE</v>
      </c>
      <c r="C671" t="str">
        <v>OCC-11</v>
      </c>
      <c r="D671" t="str">
        <v>Tarn-et-Garonne</v>
      </c>
      <c r="E671" s="86">
        <f>SUMIFS(bdd_V102[Activité combinée], bdd_V102[Raison sociale juridique], 'Base EJ GHT'!B671, bdd_V102[Intitulé du GHT], 'Base EJ GHT'!D671)</f>
        <v>4870.5</v>
      </c>
      <c r="F671" s="23" t="str">
        <f>_xlfn.XLOOKUP(B671, bdd_V102[Raison sociale juridique], bdd_V102[Validation prérequis SUN-ES])</f>
        <v>Non</v>
      </c>
    </row>
    <row r="672" spans="1:6">
      <c r="A672">
        <v>820000214</v>
      </c>
      <c r="B672" t="str">
        <v>CH DE CAUSSADE</v>
      </c>
      <c r="C672" t="str">
        <v>OCC-11</v>
      </c>
      <c r="D672" t="str">
        <v>Tarn-et-Garonne</v>
      </c>
      <c r="E672" s="86">
        <f>SUMIFS(bdd_V102[Activité combinée], bdd_V102[Raison sociale juridique], 'Base EJ GHT'!B672, bdd_V102[Intitulé du GHT], 'Base EJ GHT'!D672)</f>
        <v>5636.5</v>
      </c>
      <c r="F672" s="23" t="str">
        <f>_xlfn.XLOOKUP(B672, bdd_V102[Raison sociale juridique], bdd_V102[Validation prérequis SUN-ES])</f>
        <v>Non</v>
      </c>
    </row>
    <row r="673" spans="1:6">
      <c r="A673">
        <v>820000248</v>
      </c>
      <c r="B673" t="str">
        <v>CH DES DEUX RIVES</v>
      </c>
      <c r="C673" t="str">
        <v>OCC-11</v>
      </c>
      <c r="D673" t="str">
        <v>Tarn-et-Garonne</v>
      </c>
      <c r="E673" s="86">
        <f>SUMIFS(bdd_V102[Activité combinée], bdd_V102[Raison sociale juridique], 'Base EJ GHT'!B673, bdd_V102[Intitulé du GHT], 'Base EJ GHT'!D673)</f>
        <v>9441.5</v>
      </c>
      <c r="F673" s="23" t="str">
        <f>_xlfn.XLOOKUP(B673, bdd_V102[Raison sociale juridique], bdd_V102[Validation prérequis SUN-ES])</f>
        <v>Oui</v>
      </c>
    </row>
    <row r="674" spans="1:6">
      <c r="A674">
        <v>820004950</v>
      </c>
      <c r="B674" t="str">
        <v>CHI CASTELSARRASIN MOISSAC</v>
      </c>
      <c r="C674" t="str">
        <v>OCC-11</v>
      </c>
      <c r="D674" t="str">
        <v>Tarn-et-Garonne</v>
      </c>
      <c r="E674" s="86">
        <f>SUMIFS(bdd_V102[Activité combinée], bdd_V102[Raison sociale juridique], 'Base EJ GHT'!B674, bdd_V102[Intitulé du GHT], 'Base EJ GHT'!D674)</f>
        <v>29040</v>
      </c>
      <c r="F674" s="23" t="str">
        <f>_xlfn.XLOOKUP(B674, bdd_V102[Raison sociale juridique], bdd_V102[Validation prérequis SUN-ES])</f>
        <v>Oui</v>
      </c>
    </row>
    <row r="675" spans="1:6">
      <c r="A675">
        <v>830100517</v>
      </c>
      <c r="B675" t="str">
        <v>CHI DE BRIGNOLES ET LUC EN PROVENCE</v>
      </c>
      <c r="C675" t="str">
        <v>PACA-02</v>
      </c>
      <c r="D675" t="str">
        <v>Var</v>
      </c>
      <c r="E675" s="86">
        <f>SUMIFS(bdd_V102[Activité combinée], bdd_V102[Raison sociale juridique], 'Base EJ GHT'!B675, bdd_V102[Intitulé du GHT], 'Base EJ GHT'!D675)</f>
        <v>74332</v>
      </c>
      <c r="F675" s="23" t="str">
        <f>_xlfn.XLOOKUP(B675, bdd_V102[Raison sociale juridique], bdd_V102[Validation prérequis SUN-ES])</f>
        <v>Oui</v>
      </c>
    </row>
    <row r="676" spans="1:6">
      <c r="A676">
        <v>830100525</v>
      </c>
      <c r="B676" t="str">
        <v>CH DE LA DRACENIE DE DRAGUIGNAN</v>
      </c>
      <c r="C676" t="str">
        <v>PACA-02</v>
      </c>
      <c r="D676" t="str">
        <v>Var</v>
      </c>
      <c r="E676" s="86">
        <f>SUMIFS(bdd_V102[Activité combinée], bdd_V102[Raison sociale juridique], 'Base EJ GHT'!B676, bdd_V102[Intitulé du GHT], 'Base EJ GHT'!D676)</f>
        <v>92021</v>
      </c>
      <c r="F676" s="23" t="str">
        <f>_xlfn.XLOOKUP(B676, bdd_V102[Raison sociale juridique], bdd_V102[Validation prérequis SUN-ES])</f>
        <v>Oui</v>
      </c>
    </row>
    <row r="677" spans="1:6">
      <c r="A677">
        <v>830100533</v>
      </c>
      <c r="B677" t="str">
        <v>CH DE HYERES MARIE JOSEE TREFFOT</v>
      </c>
      <c r="C677" t="str">
        <v>PACA-02</v>
      </c>
      <c r="D677" t="str">
        <v>Var</v>
      </c>
      <c r="E677" s="86">
        <f>SUMIFS(bdd_V102[Activité combinée], bdd_V102[Raison sociale juridique], 'Base EJ GHT'!B677, bdd_V102[Intitulé du GHT], 'Base EJ GHT'!D677)</f>
        <v>87906.5</v>
      </c>
      <c r="F677" s="23" t="str">
        <f>_xlfn.XLOOKUP(B677, bdd_V102[Raison sociale juridique], bdd_V102[Validation prérequis SUN-ES])</f>
        <v>Oui</v>
      </c>
    </row>
    <row r="678" spans="1:6">
      <c r="A678">
        <v>830100566</v>
      </c>
      <c r="B678" t="str">
        <v>CHI DE FREJUS SAINT RAPHAEL</v>
      </c>
      <c r="C678" t="str">
        <v>PACA-02</v>
      </c>
      <c r="D678" t="str">
        <v>Var</v>
      </c>
      <c r="E678" s="86">
        <f>SUMIFS(bdd_V102[Activité combinée], bdd_V102[Raison sociale juridique], 'Base EJ GHT'!B678, bdd_V102[Intitulé du GHT], 'Base EJ GHT'!D678)</f>
        <v>134139.75</v>
      </c>
      <c r="F678" s="23" t="str">
        <f>_xlfn.XLOOKUP(B678, bdd_V102[Raison sociale juridique], bdd_V102[Validation prérequis SUN-ES])</f>
        <v>Oui</v>
      </c>
    </row>
    <row r="679" spans="1:6">
      <c r="A679">
        <v>830100590</v>
      </c>
      <c r="B679" t="str">
        <v>CENTRE HOSPITALIER DE SAINT TROPEZ</v>
      </c>
      <c r="C679" t="str">
        <v>PACA-02</v>
      </c>
      <c r="D679" t="str">
        <v>Var</v>
      </c>
      <c r="E679" s="86">
        <f>SUMIFS(bdd_V102[Activité combinée], bdd_V102[Raison sociale juridique], 'Base EJ GHT'!B679, bdd_V102[Intitulé du GHT], 'Base EJ GHT'!D679)</f>
        <v>25750.5</v>
      </c>
      <c r="F679" s="23" t="str">
        <f>_xlfn.XLOOKUP(B679, bdd_V102[Raison sociale juridique], bdd_V102[Validation prérequis SUN-ES])</f>
        <v>Oui</v>
      </c>
    </row>
    <row r="680" spans="1:6">
      <c r="A680">
        <v>830100616</v>
      </c>
      <c r="B680" t="str">
        <v>CHI TOULON LA SEYNE SUR MER</v>
      </c>
      <c r="C680" t="str">
        <v>PACA-02</v>
      </c>
      <c r="D680" t="str">
        <v>Var</v>
      </c>
      <c r="E680" s="86">
        <f>SUMIFS(bdd_V102[Activité combinée], bdd_V102[Raison sociale juridique], 'Base EJ GHT'!B680, bdd_V102[Intitulé du GHT], 'Base EJ GHT'!D680)</f>
        <v>327734.25</v>
      </c>
      <c r="F680" s="23" t="str">
        <f>_xlfn.XLOOKUP(B680, bdd_V102[Raison sociale juridique], bdd_V102[Validation prérequis SUN-ES])</f>
        <v>Oui</v>
      </c>
    </row>
    <row r="681" spans="1:6">
      <c r="A681">
        <v>830101200</v>
      </c>
      <c r="B681" t="str">
        <v>CHS PIERREFEU DU VAR HENRI GUERIN</v>
      </c>
      <c r="C681" t="str">
        <v>PACA-02</v>
      </c>
      <c r="D681" t="str">
        <v>Var</v>
      </c>
      <c r="E681" s="86">
        <f>SUMIFS(bdd_V102[Activité combinée], bdd_V102[Raison sociale juridique], 'Base EJ GHT'!B681, bdd_V102[Intitulé du GHT], 'Base EJ GHT'!D681)</f>
        <v>29983.5</v>
      </c>
      <c r="F681" s="23" t="str">
        <f>_xlfn.XLOOKUP(B681, bdd_V102[Raison sociale juridique], bdd_V102[Validation prérequis SUN-ES])</f>
        <v>Non</v>
      </c>
    </row>
    <row r="682" spans="1:6">
      <c r="A682">
        <v>840000012</v>
      </c>
      <c r="B682" t="str">
        <v>CENTRE HOSPITALIER DU PAYS D'APT</v>
      </c>
      <c r="C682" t="str">
        <v>PACA-01</v>
      </c>
      <c r="D682" t="str">
        <v>Vaucluse</v>
      </c>
      <c r="E682" s="86">
        <f>SUMIFS(bdd_V102[Activité combinée], bdd_V102[Raison sociale juridique], 'Base EJ GHT'!B682, bdd_V102[Intitulé du GHT], 'Base EJ GHT'!D682)</f>
        <v>26012</v>
      </c>
      <c r="F682" s="23" t="str">
        <f>_xlfn.XLOOKUP(B682, bdd_V102[Raison sociale juridique], bdd_V102[Validation prérequis SUN-ES])</f>
        <v>Oui</v>
      </c>
    </row>
    <row r="683" spans="1:6">
      <c r="A683">
        <v>840000046</v>
      </c>
      <c r="B683" t="str">
        <v>CENTRE HOSPITALIER DE CARPENTRAS</v>
      </c>
      <c r="C683" t="str">
        <v>PACA-01</v>
      </c>
      <c r="D683" t="str">
        <v>Vaucluse</v>
      </c>
      <c r="E683" s="86">
        <f>SUMIFS(bdd_V102[Activité combinée], bdd_V102[Raison sociale juridique], 'Base EJ GHT'!B683, bdd_V102[Intitulé du GHT], 'Base EJ GHT'!D683)</f>
        <v>56784</v>
      </c>
      <c r="F683" s="23" t="str">
        <f>_xlfn.XLOOKUP(B683, bdd_V102[Raison sociale juridique], bdd_V102[Validation prérequis SUN-ES])</f>
        <v>Oui</v>
      </c>
    </row>
    <row r="684" spans="1:6">
      <c r="A684">
        <v>840000061</v>
      </c>
      <c r="B684" t="str">
        <v>CENTRE HOSPITALIER DE GORDES</v>
      </c>
      <c r="C684" t="str">
        <v>PACA-01</v>
      </c>
      <c r="D684" t="str">
        <v>Vaucluse</v>
      </c>
      <c r="E684" s="86">
        <f>SUMIFS(bdd_V102[Activité combinée], bdd_V102[Raison sociale juridique], 'Base EJ GHT'!B684, bdd_V102[Intitulé du GHT], 'Base EJ GHT'!D684)</f>
        <v>3942</v>
      </c>
      <c r="F684" s="23" t="str">
        <f>_xlfn.XLOOKUP(B684, bdd_V102[Raison sociale juridique], bdd_V102[Validation prérequis SUN-ES])</f>
        <v>Oui</v>
      </c>
    </row>
    <row r="685" spans="1:6">
      <c r="A685">
        <v>840000079</v>
      </c>
      <c r="B685" t="str">
        <v>CENTRE HOSPITALIER ISLE SUR LA SORGUE</v>
      </c>
      <c r="C685" t="str">
        <v>PACA-01</v>
      </c>
      <c r="D685" t="str">
        <v>Vaucluse</v>
      </c>
      <c r="E685" s="86">
        <f>SUMIFS(bdd_V102[Activité combinée], bdd_V102[Raison sociale juridique], 'Base EJ GHT'!B685, bdd_V102[Intitulé du GHT], 'Base EJ GHT'!D685)</f>
        <v>5112</v>
      </c>
      <c r="F685" s="23" t="str">
        <f>_xlfn.XLOOKUP(B685, bdd_V102[Raison sociale juridique], bdd_V102[Validation prérequis SUN-ES])</f>
        <v>Oui</v>
      </c>
    </row>
    <row r="686" spans="1:6">
      <c r="A686">
        <v>840000087</v>
      </c>
      <c r="B686" t="str">
        <v>CH LOUIS GIORGI D'ORANGE</v>
      </c>
      <c r="C686" t="str">
        <v>PACA-01</v>
      </c>
      <c r="D686" t="str">
        <v>Vaucluse</v>
      </c>
      <c r="E686" s="86">
        <f>SUMIFS(bdd_V102[Activité combinée], bdd_V102[Raison sociale juridique], 'Base EJ GHT'!B686, bdd_V102[Intitulé du GHT], 'Base EJ GHT'!D686)</f>
        <v>77541</v>
      </c>
      <c r="F686" s="23" t="str">
        <f>_xlfn.XLOOKUP(B686, bdd_V102[Raison sociale juridique], bdd_V102[Validation prérequis SUN-ES])</f>
        <v>Oui</v>
      </c>
    </row>
    <row r="687" spans="1:6">
      <c r="A687">
        <v>840000103</v>
      </c>
      <c r="B687" t="str">
        <v>CENTRE HOSPITALIER DE SAULT</v>
      </c>
      <c r="C687" t="str">
        <v>PACA-01</v>
      </c>
      <c r="D687" t="str">
        <v>Vaucluse</v>
      </c>
      <c r="E687" s="86">
        <f>SUMIFS(bdd_V102[Activité combinée], bdd_V102[Raison sociale juridique], 'Base EJ GHT'!B687, bdd_V102[Intitulé du GHT], 'Base EJ GHT'!D687)</f>
        <v>1106.5</v>
      </c>
      <c r="F687" s="23" t="str">
        <f>_xlfn.XLOOKUP(B687, bdd_V102[Raison sociale juridique], bdd_V102[Validation prérequis SUN-ES])</f>
        <v>Non</v>
      </c>
    </row>
    <row r="688" spans="1:6">
      <c r="A688">
        <v>840000111</v>
      </c>
      <c r="B688" t="str">
        <v>CH VAISON LA ROMAINE</v>
      </c>
      <c r="C688" t="str">
        <v>PACA-01</v>
      </c>
      <c r="D688" t="str">
        <v>Vaucluse</v>
      </c>
      <c r="E688" s="86">
        <f>SUMIFS(bdd_V102[Activité combinée], bdd_V102[Raison sociale juridique], 'Base EJ GHT'!B688, bdd_V102[Intitulé du GHT], 'Base EJ GHT'!D688)</f>
        <v>18566</v>
      </c>
      <c r="F688" s="23" t="str">
        <f>_xlfn.XLOOKUP(B688, bdd_V102[Raison sociale juridique], bdd_V102[Validation prérequis SUN-ES])</f>
        <v>Oui</v>
      </c>
    </row>
    <row r="689" spans="1:6">
      <c r="A689">
        <v>840000129</v>
      </c>
      <c r="B689" t="str">
        <v>CH JULES NIEL DE VALREAS</v>
      </c>
      <c r="C689" t="str">
        <v>PACA-01</v>
      </c>
      <c r="D689" t="str">
        <v>Vaucluse</v>
      </c>
      <c r="E689" s="86">
        <f>SUMIFS(bdd_V102[Activité combinée], bdd_V102[Raison sociale juridique], 'Base EJ GHT'!B689, bdd_V102[Intitulé du GHT], 'Base EJ GHT'!D689)</f>
        <v>10573.5</v>
      </c>
      <c r="F689" s="23" t="str">
        <f>_xlfn.XLOOKUP(B689, bdd_V102[Raison sociale juridique], bdd_V102[Validation prérequis SUN-ES])</f>
        <v>Oui</v>
      </c>
    </row>
    <row r="690" spans="1:6">
      <c r="A690">
        <v>840004659</v>
      </c>
      <c r="B690" t="str">
        <v>CHI CAVAILLON LAURIS</v>
      </c>
      <c r="C690" t="str">
        <v>PACA-01</v>
      </c>
      <c r="D690" t="str">
        <v>Vaucluse</v>
      </c>
      <c r="E690" s="86">
        <f>SUMIFS(bdd_V102[Activité combinée], bdd_V102[Raison sociale juridique], 'Base EJ GHT'!B690, bdd_V102[Intitulé du GHT], 'Base EJ GHT'!D690)</f>
        <v>48950</v>
      </c>
      <c r="F690" s="23" t="str">
        <f>_xlfn.XLOOKUP(B690, bdd_V102[Raison sociale juridique], bdd_V102[Validation prérequis SUN-ES])</f>
        <v>Oui</v>
      </c>
    </row>
    <row r="691" spans="1:6">
      <c r="A691">
        <v>840006597</v>
      </c>
      <c r="B691" t="str">
        <v>CH D'AVIGNON HENRI DUFFAUT</v>
      </c>
      <c r="C691" t="str">
        <v>PACA-01</v>
      </c>
      <c r="D691" t="str">
        <v>Vaucluse</v>
      </c>
      <c r="E691" s="86">
        <f>SUMIFS(bdd_V102[Activité combinée], bdd_V102[Raison sociale juridique], 'Base EJ GHT'!B691, bdd_V102[Intitulé du GHT], 'Base EJ GHT'!D691)</f>
        <v>319916</v>
      </c>
      <c r="F691" s="23" t="str">
        <f>_xlfn.XLOOKUP(B691, bdd_V102[Raison sociale juridique], bdd_V102[Validation prérequis SUN-ES])</f>
        <v>Oui</v>
      </c>
    </row>
    <row r="692" spans="1:6">
      <c r="A692">
        <v>850000019</v>
      </c>
      <c r="B692" t="str">
        <v>CHD VENDEE</v>
      </c>
      <c r="C692" t="str">
        <v>PDL-05</v>
      </c>
      <c r="D692" t="str">
        <v>Vendée</v>
      </c>
      <c r="E692" s="86">
        <f>SUMIFS(bdd_V102[Activité combinée], bdd_V102[Raison sociale juridique], 'Base EJ GHT'!B692, bdd_V102[Intitulé du GHT], 'Base EJ GHT'!D692)</f>
        <v>387842.5</v>
      </c>
      <c r="F692" s="23" t="str">
        <f>_xlfn.XLOOKUP(B692, bdd_V102[Raison sociale juridique], bdd_V102[Validation prérequis SUN-ES])</f>
        <v>Oui</v>
      </c>
    </row>
    <row r="693" spans="1:6">
      <c r="A693">
        <v>850000035</v>
      </c>
      <c r="B693" t="str">
        <v>CH DE FONTENAY LE COMTE</v>
      </c>
      <c r="C693" t="str">
        <v>PDL-05</v>
      </c>
      <c r="D693" t="str">
        <v>Vendée</v>
      </c>
      <c r="E693" s="86">
        <f>SUMIFS(bdd_V102[Activité combinée], bdd_V102[Raison sociale juridique], 'Base EJ GHT'!B693, bdd_V102[Intitulé du GHT], 'Base EJ GHT'!D693)</f>
        <v>48705.5</v>
      </c>
      <c r="F693" s="23" t="str">
        <f>_xlfn.XLOOKUP(B693, bdd_V102[Raison sociale juridique], bdd_V102[Validation prérequis SUN-ES])</f>
        <v>Oui</v>
      </c>
    </row>
    <row r="694" spans="1:6">
      <c r="A694">
        <v>850000043</v>
      </c>
      <c r="B694" t="str">
        <v>HOPITAL DUMONTE</v>
      </c>
      <c r="C694" t="str">
        <v>PDL-05</v>
      </c>
      <c r="D694" t="str">
        <v>Vendée</v>
      </c>
      <c r="E694" s="86">
        <f>SUMIFS(bdd_V102[Activité combinée], bdd_V102[Raison sociale juridique], 'Base EJ GHT'!B694, bdd_V102[Intitulé du GHT], 'Base EJ GHT'!D694)</f>
        <v>2786.5</v>
      </c>
      <c r="F694" s="23" t="str">
        <f>_xlfn.XLOOKUP(B694, bdd_V102[Raison sociale juridique], bdd_V102[Validation prérequis SUN-ES])</f>
        <v>Non</v>
      </c>
    </row>
    <row r="695" spans="1:6">
      <c r="A695">
        <v>850000084</v>
      </c>
      <c r="B695" t="str">
        <v>CH COTE DE LUMIERE</v>
      </c>
      <c r="C695" t="str">
        <v>PDL-05</v>
      </c>
      <c r="D695" t="str">
        <v>Vendée</v>
      </c>
      <c r="E695" s="86">
        <f>SUMIFS(bdd_V102[Activité combinée], bdd_V102[Raison sociale juridique], 'Base EJ GHT'!B695, bdd_V102[Intitulé du GHT], 'Base EJ GHT'!D695)</f>
        <v>93718</v>
      </c>
      <c r="F695" s="23" t="str">
        <f>_xlfn.XLOOKUP(B695, bdd_V102[Raison sociale juridique], bdd_V102[Validation prérequis SUN-ES])</f>
        <v>Oui</v>
      </c>
    </row>
    <row r="696" spans="1:6">
      <c r="A696">
        <v>850000092</v>
      </c>
      <c r="B696" t="str">
        <v>CH GEORGES MAZURELLE</v>
      </c>
      <c r="C696" t="str">
        <v>PDL-05</v>
      </c>
      <c r="D696" t="str">
        <v>Vendée</v>
      </c>
      <c r="E696" s="86">
        <f>SUMIFS(bdd_V102[Activité combinée], bdd_V102[Raison sociale juridique], 'Base EJ GHT'!B696, bdd_V102[Intitulé du GHT], 'Base EJ GHT'!D696)</f>
        <v>64648</v>
      </c>
      <c r="F696" s="23" t="str">
        <f>_xlfn.XLOOKUP(B696, bdd_V102[Raison sociale juridique], bdd_V102[Validation prérequis SUN-ES])</f>
        <v>Non</v>
      </c>
    </row>
    <row r="697" spans="1:6">
      <c r="A697">
        <v>850000100</v>
      </c>
      <c r="B697" t="str">
        <v>HOPITAL DE NOIRMOUTIER</v>
      </c>
      <c r="C697" t="str">
        <v>PDL-05</v>
      </c>
      <c r="D697" t="str">
        <v>Vendée</v>
      </c>
      <c r="E697" s="86">
        <f>SUMIFS(bdd_V102[Activité combinée], bdd_V102[Raison sociale juridique], 'Base EJ GHT'!B697, bdd_V102[Intitulé du GHT], 'Base EJ GHT'!D697)</f>
        <v>4973.5</v>
      </c>
      <c r="F697" s="23" t="str">
        <f>_xlfn.XLOOKUP(B697, bdd_V102[Raison sociale juridique], bdd_V102[Validation prérequis SUN-ES])</f>
        <v>Non</v>
      </c>
    </row>
    <row r="698" spans="1:6">
      <c r="A698">
        <v>850009010</v>
      </c>
      <c r="B698" t="str">
        <v>CH LOIRE VENDEE OCEAN</v>
      </c>
      <c r="C698" t="str">
        <v>PDL-05</v>
      </c>
      <c r="D698" t="str">
        <v>Vendée</v>
      </c>
      <c r="E698" s="86">
        <f>SUMIFS(bdd_V102[Activité combinée], bdd_V102[Raison sociale juridique], 'Base EJ GHT'!B698, bdd_V102[Intitulé du GHT], 'Base EJ GHT'!D698)</f>
        <v>120677.25</v>
      </c>
      <c r="F698" s="23" t="str">
        <f>_xlfn.XLOOKUP(B698, bdd_V102[Raison sociale juridique], bdd_V102[Validation prérequis SUN-ES])</f>
        <v>Oui</v>
      </c>
    </row>
    <row r="699" spans="1:6">
      <c r="A699">
        <v>850025867</v>
      </c>
      <c r="B699" t="str">
        <v>GP HOSP ET MS DES COLLINES VENDEENNES</v>
      </c>
      <c r="C699" t="str">
        <v>PDL-05</v>
      </c>
      <c r="D699" t="str">
        <v>Vendée</v>
      </c>
      <c r="E699" s="86">
        <f>SUMIFS(bdd_V102[Activité combinée], bdd_V102[Raison sociale juridique], 'Base EJ GHT'!B699, bdd_V102[Intitulé du GHT], 'Base EJ GHT'!D699)</f>
        <v>14209</v>
      </c>
      <c r="F699" s="23" t="str">
        <f>_xlfn.XLOOKUP(B699, bdd_V102[Raison sociale juridique], bdd_V102[Validation prérequis SUN-ES])</f>
        <v>Oui</v>
      </c>
    </row>
    <row r="700" spans="1:6">
      <c r="A700">
        <v>860014208</v>
      </c>
      <c r="B700" t="str">
        <v>CENTRE HOSP. UNIVERSITAIRE DE POITIERS</v>
      </c>
      <c r="C700" t="str">
        <v>NA-12</v>
      </c>
      <c r="D700" t="str">
        <v>Vienne</v>
      </c>
      <c r="E700" s="86">
        <f>SUMIFS(bdd_V102[Activité combinée], bdd_V102[Raison sociale juridique], 'Base EJ GHT'!B700, bdd_V102[Intitulé du GHT], 'Base EJ GHT'!D700)</f>
        <v>599336</v>
      </c>
      <c r="F700" s="23" t="str">
        <f>_xlfn.XLOOKUP(B700, bdd_V102[Raison sociale juridique], bdd_V102[Validation prérequis SUN-ES])</f>
        <v>Oui</v>
      </c>
    </row>
    <row r="701" spans="1:6">
      <c r="A701">
        <v>860780048</v>
      </c>
      <c r="B701" t="str">
        <v>CTRE HOSPITALIER HENRI LABORIT</v>
      </c>
      <c r="C701" t="str">
        <v>NA-12</v>
      </c>
      <c r="D701" t="str">
        <v>Vienne</v>
      </c>
      <c r="E701" s="86">
        <f>SUMIFS(bdd_V102[Activité combinée], bdd_V102[Raison sociale juridique], 'Base EJ GHT'!B701, bdd_V102[Intitulé du GHT], 'Base EJ GHT'!D701)</f>
        <v>81350</v>
      </c>
      <c r="F701" s="23" t="str">
        <f>_xlfn.XLOOKUP(B701, bdd_V102[Raison sociale juridique], bdd_V102[Validation prérequis SUN-ES])</f>
        <v>Oui</v>
      </c>
    </row>
    <row r="702" spans="1:6">
      <c r="A702">
        <v>870000015</v>
      </c>
      <c r="B702" t="str">
        <v>CHU  DE  LIMOGES</v>
      </c>
      <c r="C702" t="str">
        <v>NA-04</v>
      </c>
      <c r="D702" t="str">
        <v>Limousin</v>
      </c>
      <c r="E702" s="86">
        <f>SUMIFS(bdd_V102[Activité combinée], bdd_V102[Raison sociale juridique], 'Base EJ GHT'!B702, bdd_V102[Intitulé du GHT], 'Base EJ GHT'!D702)</f>
        <v>449060.5</v>
      </c>
      <c r="F702" s="23" t="str">
        <f>_xlfn.XLOOKUP(B702, bdd_V102[Raison sociale juridique], bdd_V102[Validation prérequis SUN-ES])</f>
        <v>Oui</v>
      </c>
    </row>
    <row r="703" spans="1:6">
      <c r="A703">
        <v>870000023</v>
      </c>
      <c r="B703" t="str">
        <v>CENTRE HOSPITALIER DE ST-JUNIEN</v>
      </c>
      <c r="C703" t="str">
        <v>NA-04</v>
      </c>
      <c r="D703" t="str">
        <v>Limousin</v>
      </c>
      <c r="E703" s="86">
        <f>SUMIFS(bdd_V102[Activité combinée], bdd_V102[Raison sociale juridique], 'Base EJ GHT'!B703, bdd_V102[Intitulé du GHT], 'Base EJ GHT'!D703)</f>
        <v>46240.5</v>
      </c>
      <c r="F703" s="23" t="str">
        <f>_xlfn.XLOOKUP(B703, bdd_V102[Raison sociale juridique], bdd_V102[Validation prérequis SUN-ES])</f>
        <v>Oui</v>
      </c>
    </row>
    <row r="704" spans="1:6">
      <c r="A704">
        <v>870000031</v>
      </c>
      <c r="B704" t="str">
        <v>CTRE HOSPITALIER J BOUTARD ST YRIEIX</v>
      </c>
      <c r="C704" t="str">
        <v>NA-04</v>
      </c>
      <c r="D704" t="str">
        <v>Limousin</v>
      </c>
      <c r="E704" s="86">
        <f>SUMIFS(bdd_V102[Activité combinée], bdd_V102[Raison sociale juridique], 'Base EJ GHT'!B704, bdd_V102[Intitulé du GHT], 'Base EJ GHT'!D704)</f>
        <v>32607</v>
      </c>
      <c r="F704" s="23" t="str">
        <f>_xlfn.XLOOKUP(B704, bdd_V102[Raison sociale juridique], bdd_V102[Validation prérequis SUN-ES])</f>
        <v>Oui</v>
      </c>
    </row>
    <row r="705" spans="1:6">
      <c r="A705">
        <v>870002466</v>
      </c>
      <c r="B705" t="str">
        <v>CENTRE HOSPITALIER ESQUIROL</v>
      </c>
      <c r="C705" t="str">
        <v>NA-04</v>
      </c>
      <c r="D705" t="str">
        <v>Limousin</v>
      </c>
      <c r="E705" s="86">
        <f>SUMIFS(bdd_V102[Activité combinée], bdd_V102[Raison sociale juridique], 'Base EJ GHT'!B705, bdd_V102[Intitulé du GHT], 'Base EJ GHT'!D705)</f>
        <v>63602.75</v>
      </c>
      <c r="F705" s="23" t="str">
        <f>_xlfn.XLOOKUP(B705, bdd_V102[Raison sociale juridique], bdd_V102[Validation prérequis SUN-ES])</f>
        <v>Oui</v>
      </c>
    </row>
    <row r="706" spans="1:6">
      <c r="A706">
        <v>870014248</v>
      </c>
      <c r="B706" t="str">
        <v>CH INTERCOMMUNAL MONTS ET BARRAGES</v>
      </c>
      <c r="C706" t="str">
        <v>NA-04</v>
      </c>
      <c r="D706" t="str">
        <v>Limousin</v>
      </c>
      <c r="E706" s="86">
        <f>SUMIFS(bdd_V102[Activité combinée], bdd_V102[Raison sociale juridique], 'Base EJ GHT'!B706, bdd_V102[Intitulé du GHT], 'Base EJ GHT'!D706)</f>
        <v>15252.5</v>
      </c>
      <c r="F706" s="23" t="str">
        <f>_xlfn.XLOOKUP(B706, bdd_V102[Raison sociale juridique], bdd_V102[Validation prérequis SUN-ES])</f>
        <v>Oui</v>
      </c>
    </row>
    <row r="707" spans="1:6">
      <c r="A707">
        <v>870014503</v>
      </c>
      <c r="B707" t="str">
        <v>HOPITAL INTERCOMMUNAL DU HAUT LIMOUSIN</v>
      </c>
      <c r="C707" t="str">
        <v>NA-04</v>
      </c>
      <c r="D707" t="str">
        <v>Limousin</v>
      </c>
      <c r="E707" s="86">
        <f>SUMIFS(bdd_V102[Activité combinée], bdd_V102[Raison sociale juridique], 'Base EJ GHT'!B707, bdd_V102[Intitulé du GHT], 'Base EJ GHT'!D707)</f>
        <v>32083</v>
      </c>
      <c r="F707" s="23" t="str">
        <f>_xlfn.XLOOKUP(B707, bdd_V102[Raison sociale juridique], bdd_V102[Validation prérequis SUN-ES])</f>
        <v>Oui</v>
      </c>
    </row>
    <row r="708" spans="1:6">
      <c r="A708">
        <v>880006325</v>
      </c>
      <c r="B708" t="str">
        <v>HOPITAL DU VAL DU MADON</v>
      </c>
      <c r="C708" t="str">
        <v>GE-11</v>
      </c>
      <c r="D708" t="str">
        <v>Vosges</v>
      </c>
      <c r="E708" s="86">
        <f>SUMIFS(bdd_V102[Activité combinée], bdd_V102[Raison sociale juridique], 'Base EJ GHT'!B708, bdd_V102[Intitulé du GHT], 'Base EJ GHT'!D708)</f>
        <v>3601</v>
      </c>
      <c r="F708" s="23" t="str">
        <f>_xlfn.XLOOKUP(B708, bdd_V102[Raison sociale juridique], bdd_V102[Validation prérequis SUN-ES])</f>
        <v>Non</v>
      </c>
    </row>
    <row r="709" spans="1:6">
      <c r="A709">
        <v>880007059</v>
      </c>
      <c r="B709" t="str">
        <v>CHI EMILE DURKHEIM EPINAL</v>
      </c>
      <c r="C709" t="str">
        <v>GE-11</v>
      </c>
      <c r="D709" t="str">
        <v>Vosges</v>
      </c>
      <c r="E709" s="86">
        <f>SUMIFS(bdd_V102[Activité combinée], bdd_V102[Raison sociale juridique], 'Base EJ GHT'!B709, bdd_V102[Intitulé du GHT], 'Base EJ GHT'!D709)</f>
        <v>153971</v>
      </c>
      <c r="F709" s="23" t="str">
        <f>_xlfn.XLOOKUP(B709, bdd_V102[Raison sociale juridique], bdd_V102[Validation prérequis SUN-ES])</f>
        <v>Oui</v>
      </c>
    </row>
    <row r="710" spans="1:6">
      <c r="A710">
        <v>880007299</v>
      </c>
      <c r="B710" t="str">
        <v>CHI DE L' OUEST VOSGIEN</v>
      </c>
      <c r="C710" t="str">
        <v>GE-11</v>
      </c>
      <c r="D710" t="str">
        <v>Vosges</v>
      </c>
      <c r="E710" s="86">
        <f>SUMIFS(bdd_V102[Activité combinée], bdd_V102[Raison sociale juridique], 'Base EJ GHT'!B710, bdd_V102[Intitulé du GHT], 'Base EJ GHT'!D710)</f>
        <v>81089.5</v>
      </c>
      <c r="F710" s="23" t="str">
        <f>_xlfn.XLOOKUP(B710, bdd_V102[Raison sociale juridique], bdd_V102[Validation prérequis SUN-ES])</f>
        <v>Oui</v>
      </c>
    </row>
    <row r="711" spans="1:6">
      <c r="A711">
        <v>880007786</v>
      </c>
      <c r="B711" t="str">
        <v>CH DE LA HAUTE VALLEE DE LA MOSELLE</v>
      </c>
      <c r="C711" t="str">
        <v>GE-11</v>
      </c>
      <c r="D711" t="str">
        <v>Vosges</v>
      </c>
      <c r="E711" s="86">
        <f>SUMIFS(bdd_V102[Activité combinée], bdd_V102[Raison sociale juridique], 'Base EJ GHT'!B711, bdd_V102[Intitulé du GHT], 'Base EJ GHT'!D711)</f>
        <v>3020</v>
      </c>
      <c r="F711" s="23" t="str">
        <f>_xlfn.XLOOKUP(B711, bdd_V102[Raison sociale juridique], bdd_V102[Validation prérequis SUN-ES])</f>
        <v>Non</v>
      </c>
    </row>
    <row r="712" spans="1:6">
      <c r="A712">
        <v>880009147</v>
      </c>
      <c r="B712" t="str">
        <v>CHI HOPITAUX DU MASSIF DES VOSGES</v>
      </c>
      <c r="C712" t="str">
        <v>GE-11</v>
      </c>
      <c r="D712" t="str">
        <v>Vosges</v>
      </c>
      <c r="E712" s="86">
        <f>SUMIFS(bdd_V102[Activité combinée], bdd_V102[Raison sociale juridique], 'Base EJ GHT'!B712, bdd_V102[Intitulé du GHT], 'Base EJ GHT'!D712)</f>
        <v>100455</v>
      </c>
      <c r="F712" s="23" t="str">
        <f>_xlfn.XLOOKUP(B712, bdd_V102[Raison sociale juridique], bdd_V102[Validation prérequis SUN-ES])</f>
        <v>Oui</v>
      </c>
    </row>
    <row r="713" spans="1:6">
      <c r="A713">
        <v>880780093</v>
      </c>
      <c r="B713" t="str">
        <v>CENTRE HOSPITALIER DE REMIREMONT</v>
      </c>
      <c r="C713" t="str">
        <v>GE-11</v>
      </c>
      <c r="D713" t="str">
        <v>Vosges</v>
      </c>
      <c r="E713" s="86">
        <f>SUMIFS(bdd_V102[Activité combinée], bdd_V102[Raison sociale juridique], 'Base EJ GHT'!B713, bdd_V102[Intitulé du GHT], 'Base EJ GHT'!D713)</f>
        <v>80823.5</v>
      </c>
      <c r="F713" s="23" t="str">
        <f>_xlfn.XLOOKUP(B713, bdd_V102[Raison sociale juridique], bdd_V102[Validation prérequis SUN-ES])</f>
        <v>Oui</v>
      </c>
    </row>
    <row r="714" spans="1:6">
      <c r="A714">
        <v>880780119</v>
      </c>
      <c r="B714" t="str">
        <v>CENTRE HOSPITALIER DE RAVENEL</v>
      </c>
      <c r="C714" t="str">
        <v>GE-10</v>
      </c>
      <c r="D714" t="str">
        <v>Sud Lorraine</v>
      </c>
      <c r="E714" s="86">
        <f>SUMIFS(bdd_V102[Activité combinée], bdd_V102[Raison sociale juridique], 'Base EJ GHT'!B714, bdd_V102[Intitulé du GHT], 'Base EJ GHT'!D714)</f>
        <v>43056.5</v>
      </c>
      <c r="F714" s="23" t="str">
        <f>_xlfn.XLOOKUP(B714, bdd_V102[Raison sociale juridique], bdd_V102[Validation prérequis SUN-ES])</f>
        <v>Oui</v>
      </c>
    </row>
    <row r="715" spans="1:6">
      <c r="A715">
        <v>880780259</v>
      </c>
      <c r="B715" t="str">
        <v>HOPITAL LOCAL DE BRUYERES</v>
      </c>
      <c r="C715" t="str">
        <v>GE-11</v>
      </c>
      <c r="D715" t="str">
        <v>Vosges</v>
      </c>
      <c r="E715" s="86">
        <f>SUMIFS(bdd_V102[Activité combinée], bdd_V102[Raison sociale juridique], 'Base EJ GHT'!B715, bdd_V102[Intitulé du GHT], 'Base EJ GHT'!D715)</f>
        <v>6386.5</v>
      </c>
      <c r="F715" s="23" t="str">
        <f>_xlfn.XLOOKUP(B715, bdd_V102[Raison sociale juridique], bdd_V102[Validation prérequis SUN-ES])</f>
        <v>Non</v>
      </c>
    </row>
    <row r="716" spans="1:6">
      <c r="A716">
        <v>880780267</v>
      </c>
      <c r="B716" t="str">
        <v>HOPITAL LOCAL DE CHATEL SUR MOSELLE</v>
      </c>
      <c r="C716" t="str">
        <v>GE-11</v>
      </c>
      <c r="D716" t="str">
        <v>Vosges</v>
      </c>
      <c r="E716" s="86">
        <f>SUMIFS(bdd_V102[Activité combinée], bdd_V102[Raison sociale juridique], 'Base EJ GHT'!B716, bdd_V102[Intitulé du GHT], 'Base EJ GHT'!D716)</f>
        <v>8476</v>
      </c>
      <c r="F716" s="23" t="str">
        <f>_xlfn.XLOOKUP(B716, bdd_V102[Raison sociale juridique], bdd_V102[Validation prérequis SUN-ES])</f>
        <v>Non</v>
      </c>
    </row>
    <row r="717" spans="1:6">
      <c r="A717">
        <v>880780333</v>
      </c>
      <c r="B717" t="str">
        <v>HOPITAL LOCAL DE LAMARCHE</v>
      </c>
      <c r="C717" t="str">
        <v>GE-11</v>
      </c>
      <c r="D717" t="str">
        <v>Vosges</v>
      </c>
      <c r="E717" s="86">
        <f>SUMIFS(bdd_V102[Activité combinée], bdd_V102[Raison sociale juridique], 'Base EJ GHT'!B717, bdd_V102[Intitulé du GHT], 'Base EJ GHT'!D717)</f>
        <v>2551</v>
      </c>
      <c r="F717" s="23" t="str">
        <f>_xlfn.XLOOKUP(B717, bdd_V102[Raison sociale juridique], bdd_V102[Validation prérequis SUN-ES])</f>
        <v>Non</v>
      </c>
    </row>
    <row r="718" spans="1:6">
      <c r="A718">
        <v>890000037</v>
      </c>
      <c r="B718" t="str">
        <v>CH AUXERRE</v>
      </c>
      <c r="C718" t="str">
        <v>BFC-04</v>
      </c>
      <c r="D718" t="str">
        <v>Sud Yonne-Haut-Nivernais</v>
      </c>
      <c r="E718" s="86">
        <f>SUMIFS(bdd_V102[Activité combinée], bdd_V102[Raison sociale juridique], 'Base EJ GHT'!B718, bdd_V102[Intitulé du GHT], 'Base EJ GHT'!D718)</f>
        <v>168721</v>
      </c>
      <c r="F718" s="23" t="str">
        <f>_xlfn.XLOOKUP(B718, bdd_V102[Raison sociale juridique], bdd_V102[Validation prérequis SUN-ES])</f>
        <v>Oui</v>
      </c>
    </row>
    <row r="719" spans="1:6">
      <c r="A719">
        <v>890000052</v>
      </c>
      <c r="B719" t="str">
        <v>CTRE HOSPITALIER SPECIALISE D'AUXERRE</v>
      </c>
      <c r="C719" t="str">
        <v>BFC-04</v>
      </c>
      <c r="D719" t="str">
        <v>Sud Yonne-Haut-Nivernais</v>
      </c>
      <c r="E719" s="86">
        <f>SUMIFS(bdd_V102[Activité combinée], bdd_V102[Raison sociale juridique], 'Base EJ GHT'!B719, bdd_V102[Intitulé du GHT], 'Base EJ GHT'!D719)</f>
        <v>44077.75</v>
      </c>
      <c r="F719" s="23" t="str">
        <f>_xlfn.XLOOKUP(B719, bdd_V102[Raison sociale juridique], bdd_V102[Validation prérequis SUN-ES])</f>
        <v>Oui</v>
      </c>
    </row>
    <row r="720" spans="1:6">
      <c r="A720">
        <v>890000409</v>
      </c>
      <c r="B720" t="str">
        <v>CH AVALLON</v>
      </c>
      <c r="C720" t="str">
        <v>BFC-04</v>
      </c>
      <c r="D720" t="str">
        <v>Sud Yonne-Haut-Nivernais</v>
      </c>
      <c r="E720" s="86">
        <f>SUMIFS(bdd_V102[Activité combinée], bdd_V102[Raison sociale juridique], 'Base EJ GHT'!B720, bdd_V102[Intitulé du GHT], 'Base EJ GHT'!D720)</f>
        <v>20039.5</v>
      </c>
      <c r="F720" s="23" t="str">
        <f>_xlfn.XLOOKUP(B720, bdd_V102[Raison sociale juridique], bdd_V102[Validation prérequis SUN-ES])</f>
        <v>Oui</v>
      </c>
    </row>
    <row r="721" spans="1:6">
      <c r="A721">
        <v>890000417</v>
      </c>
      <c r="B721" t="str">
        <v>CH JOIGNY</v>
      </c>
      <c r="C721" t="str">
        <v>BFC-05</v>
      </c>
      <c r="D721" t="str">
        <v>Nord Yonne</v>
      </c>
      <c r="E721" s="86">
        <f>SUMIFS(bdd_V102[Activité combinée], bdd_V102[Raison sociale juridique], 'Base EJ GHT'!B721, bdd_V102[Intitulé du GHT], 'Base EJ GHT'!D721)</f>
        <v>43155.5</v>
      </c>
      <c r="F721" s="23" t="str">
        <f>_xlfn.XLOOKUP(B721, bdd_V102[Raison sociale juridique], bdd_V102[Validation prérequis SUN-ES])</f>
        <v>Oui</v>
      </c>
    </row>
    <row r="722" spans="1:6">
      <c r="A722">
        <v>890000433</v>
      </c>
      <c r="B722" t="str">
        <v>CENTRE HOSPITALIER DU TONNERROIS</v>
      </c>
      <c r="C722" t="str">
        <v>BFC-04</v>
      </c>
      <c r="D722" t="str">
        <v>Sud Yonne-Haut-Nivernais</v>
      </c>
      <c r="E722" s="86">
        <f>SUMIFS(bdd_V102[Activité combinée], bdd_V102[Raison sociale juridique], 'Base EJ GHT'!B722, bdd_V102[Intitulé du GHT], 'Base EJ GHT'!D722)</f>
        <v>21417.5</v>
      </c>
      <c r="F722" s="23" t="str">
        <f>_xlfn.XLOOKUP(B722, bdd_V102[Raison sociale juridique], bdd_V102[Validation prérequis SUN-ES])</f>
        <v>Oui</v>
      </c>
    </row>
    <row r="723" spans="1:6">
      <c r="A723">
        <v>890970569</v>
      </c>
      <c r="B723" t="str">
        <v>CH SENS</v>
      </c>
      <c r="C723" t="str">
        <v>BFC-05</v>
      </c>
      <c r="D723" t="str">
        <v>Nord Yonne</v>
      </c>
      <c r="E723" s="86">
        <f>SUMIFS(bdd_V102[Activité combinée], bdd_V102[Raison sociale juridique], 'Base EJ GHT'!B723, bdd_V102[Intitulé du GHT], 'Base EJ GHT'!D723)</f>
        <v>121775.5</v>
      </c>
      <c r="F723" s="23" t="str">
        <f>_xlfn.XLOOKUP(B723, bdd_V102[Raison sociale juridique], bdd_V102[Validation prérequis SUN-ES])</f>
        <v>Oui</v>
      </c>
    </row>
    <row r="724" spans="1:6">
      <c r="A724">
        <v>900000365</v>
      </c>
      <c r="B724" t="str">
        <v>HOPITAL NORD FRANCHE COMTE</v>
      </c>
      <c r="C724" t="str">
        <v>BFC-09</v>
      </c>
      <c r="D724" t="str">
        <v>Nord Franche-Comté</v>
      </c>
      <c r="E724" s="86">
        <f>SUMIFS(bdd_V102[Activité combinée], bdd_V102[Raison sociale juridique], 'Base EJ GHT'!B724, bdd_V102[Intitulé du GHT], 'Base EJ GHT'!D724)</f>
        <v>354384.5</v>
      </c>
      <c r="F724" s="23" t="str">
        <f>_xlfn.XLOOKUP(B724, bdd_V102[Raison sociale juridique], bdd_V102[Validation prérequis SUN-ES])</f>
        <v>Oui</v>
      </c>
    </row>
    <row r="725" spans="1:6">
      <c r="A725">
        <v>900004698</v>
      </c>
      <c r="B725" t="str">
        <v>CHSLD CHENOIS</v>
      </c>
      <c r="C725" t="str">
        <v>BFC-09</v>
      </c>
      <c r="D725" t="str">
        <v>Nord Franche-Comté</v>
      </c>
      <c r="E725" s="86">
        <f>SUMIFS(bdd_V102[Activité combinée], bdd_V102[Raison sociale juridique], 'Base EJ GHT'!B725, bdd_V102[Intitulé du GHT], 'Base EJ GHT'!D725)</f>
        <v>21515</v>
      </c>
      <c r="F725" s="23" t="str">
        <f>_xlfn.XLOOKUP(B725, bdd_V102[Raison sociale juridique], bdd_V102[Validation prérequis SUN-ES])</f>
        <v>Non</v>
      </c>
    </row>
    <row r="726" spans="1:6">
      <c r="A726">
        <v>910002773</v>
      </c>
      <c r="B726" t="str">
        <v>CENTRE HOSPITALIER SUD FRANCILIEN</v>
      </c>
      <c r="C726" t="str">
        <v>IDF-06</v>
      </c>
      <c r="D726" t="str">
        <v>Ile de France Sud</v>
      </c>
      <c r="E726" s="86">
        <f>SUMIFS(bdd_V102[Activité combinée], bdd_V102[Raison sociale juridique], 'Base EJ GHT'!B726, bdd_V102[Intitulé du GHT], 'Base EJ GHT'!D726)</f>
        <v>298341</v>
      </c>
      <c r="F726" s="23" t="str">
        <f>_xlfn.XLOOKUP(B726, bdd_V102[Raison sociale juridique], bdd_V102[Validation prérequis SUN-ES])</f>
        <v>Oui</v>
      </c>
    </row>
    <row r="727" spans="1:6">
      <c r="A727">
        <v>910019447</v>
      </c>
      <c r="B727" t="str">
        <v>CH SUD ESSONNE-DOURDAN-ETAMPES</v>
      </c>
      <c r="C727" t="str">
        <v>IDF-06</v>
      </c>
      <c r="D727" t="str">
        <v>Ile de France Sud</v>
      </c>
      <c r="E727" s="86">
        <f>SUMIFS(bdd_V102[Activité combinée], bdd_V102[Raison sociale juridique], 'Base EJ GHT'!B727, bdd_V102[Intitulé du GHT], 'Base EJ GHT'!D727)</f>
        <v>72443</v>
      </c>
      <c r="F727" s="23" t="str">
        <f>_xlfn.XLOOKUP(B727, bdd_V102[Raison sociale juridique], bdd_V102[Validation prérequis SUN-ES])</f>
        <v>Oui</v>
      </c>
    </row>
    <row r="728" spans="1:6">
      <c r="A728">
        <v>910110014</v>
      </c>
      <c r="B728" t="str">
        <v>CENTRE HOSPITALIER D'ARPAJON</v>
      </c>
      <c r="C728" t="str">
        <v>IDF-06</v>
      </c>
      <c r="D728" t="str">
        <v>Ile de France Sud</v>
      </c>
      <c r="E728" s="86">
        <f>SUMIFS(bdd_V102[Activité combinée], bdd_V102[Raison sociale juridique], 'Base EJ GHT'!B728, bdd_V102[Intitulé du GHT], 'Base EJ GHT'!D728)</f>
        <v>85952.5</v>
      </c>
      <c r="F728" s="23" t="str">
        <f>_xlfn.XLOOKUP(B728, bdd_V102[Raison sociale juridique], bdd_V102[Validation prérequis SUN-ES])</f>
        <v>Oui</v>
      </c>
    </row>
    <row r="729" spans="1:6">
      <c r="A729">
        <v>910110055</v>
      </c>
      <c r="B729" t="str">
        <v>GROUPE HOSPITALIER NORD ESSONNE</v>
      </c>
      <c r="C729" t="str">
        <v>IDF-05</v>
      </c>
      <c r="D729" t="str">
        <v>Nord Essonne</v>
      </c>
      <c r="E729" s="86">
        <f>SUMIFS(bdd_V102[Activité combinée], bdd_V102[Raison sociale juridique], 'Base EJ GHT'!B729, bdd_V102[Intitulé du GHT], 'Base EJ GHT'!D729)</f>
        <v>209215.75</v>
      </c>
      <c r="F729" s="23" t="str">
        <f>_xlfn.XLOOKUP(B729, bdd_V102[Raison sociale juridique], bdd_V102[Validation prérequis SUN-ES])</f>
        <v>Oui</v>
      </c>
    </row>
    <row r="730" spans="1:6">
      <c r="A730">
        <v>920009909</v>
      </c>
      <c r="B730" t="str">
        <v>CENTRE HOSPITALIER DES QUATRE VILLES</v>
      </c>
      <c r="C730" t="str">
        <v>IDF-07</v>
      </c>
      <c r="D730" t="str">
        <v>Hauts-de-Seine</v>
      </c>
      <c r="E730" s="86">
        <f>SUMIFS(bdd_V102[Activité combinée], bdd_V102[Raison sociale juridique], 'Base EJ GHT'!B730, bdd_V102[Intitulé du GHT], 'Base EJ GHT'!D730)</f>
        <v>102312</v>
      </c>
      <c r="F730" s="23" t="str">
        <f>_xlfn.XLOOKUP(B730, bdd_V102[Raison sociale juridique], bdd_V102[Validation prérequis SUN-ES])</f>
        <v>Oui</v>
      </c>
    </row>
    <row r="731" spans="1:6">
      <c r="A731">
        <v>920026374</v>
      </c>
      <c r="B731" t="str">
        <v>CENTRE HOSPITALIER RIVES DE SEINE</v>
      </c>
      <c r="C731" t="str">
        <v>IDF-07</v>
      </c>
      <c r="D731" t="str">
        <v>Hauts-de-Seine</v>
      </c>
      <c r="E731" s="86">
        <f>SUMIFS(bdd_V102[Activité combinée], bdd_V102[Raison sociale juridique], 'Base EJ GHT'!B731, bdd_V102[Intitulé du GHT], 'Base EJ GHT'!D731)</f>
        <v>101970</v>
      </c>
      <c r="F731" s="23" t="str">
        <f>_xlfn.XLOOKUP(B731, bdd_V102[Raison sociale juridique], bdd_V102[Validation prérequis SUN-ES])</f>
        <v>Oui</v>
      </c>
    </row>
    <row r="732" spans="1:6">
      <c r="A732">
        <v>920110020</v>
      </c>
      <c r="B732" t="str">
        <v>CASH DE NANTERRE</v>
      </c>
      <c r="C732" t="str">
        <v>IDF-13</v>
      </c>
      <c r="D732" t="str">
        <v>Sud Val d'Oise Nord Hauts-de-Seine</v>
      </c>
      <c r="E732" s="86">
        <f>SUMIFS(bdd_V102[Activité combinée], bdd_V102[Raison sociale juridique], 'Base EJ GHT'!B732, bdd_V102[Intitulé du GHT], 'Base EJ GHT'!D732)</f>
        <v>69249.25</v>
      </c>
      <c r="F732" s="23" t="str">
        <f>_xlfn.XLOOKUP(B732, bdd_V102[Raison sociale juridique], bdd_V102[Validation prérequis SUN-ES])</f>
        <v>Oui</v>
      </c>
    </row>
    <row r="733" spans="1:6">
      <c r="A733">
        <v>920110053</v>
      </c>
      <c r="B733" t="str">
        <v>HOPITAL DEPART. STELL RUEIL</v>
      </c>
      <c r="C733" t="str">
        <v>IDF-07</v>
      </c>
      <c r="D733" t="str">
        <v>Hauts-de-Seine</v>
      </c>
      <c r="E733" s="86">
        <f>SUMIFS(bdd_V102[Activité combinée], bdd_V102[Raison sociale juridique], 'Base EJ GHT'!B733, bdd_V102[Intitulé du GHT], 'Base EJ GHT'!D733)</f>
        <v>30431.5</v>
      </c>
      <c r="F733" s="23" t="str">
        <f>_xlfn.XLOOKUP(B733, bdd_V102[Raison sociale juridique], bdd_V102[Validation prérequis SUN-ES])</f>
        <v>Oui</v>
      </c>
    </row>
    <row r="734" spans="1:6">
      <c r="A734">
        <v>920710654</v>
      </c>
      <c r="B734" t="str">
        <v>CTRE LON MOYEN SEJOUR FONDATION ROGUET</v>
      </c>
      <c r="C734" t="str">
        <v>IDF-07</v>
      </c>
      <c r="D734" t="str">
        <v>Hauts-de-Seine</v>
      </c>
      <c r="E734" s="86">
        <f>SUMIFS(bdd_V102[Activité combinée], bdd_V102[Raison sociale juridique], 'Base EJ GHT'!B734, bdd_V102[Intitulé du GHT], 'Base EJ GHT'!D734)</f>
        <v>20710</v>
      </c>
      <c r="F734" s="23" t="str">
        <f>_xlfn.XLOOKUP(B734, bdd_V102[Raison sociale juridique], bdd_V102[Validation prérequis SUN-ES])</f>
        <v>Oui</v>
      </c>
    </row>
    <row r="735" spans="1:6">
      <c r="A735">
        <v>920804465</v>
      </c>
      <c r="B735" t="str">
        <v>ETAB.PUBLIC DE SANTE ERASME</v>
      </c>
      <c r="C735" t="str">
        <v>IDF-12</v>
      </c>
      <c r="D735" t="str">
        <v>Psy Sud Paris</v>
      </c>
      <c r="E735" s="86">
        <f>SUMIFS(bdd_V102[Activité combinée], bdd_V102[Raison sociale juridique], 'Base EJ GHT'!B735, bdd_V102[Intitulé du GHT], 'Base EJ GHT'!D735)</f>
        <v>26681.75</v>
      </c>
      <c r="F735" s="23" t="str">
        <f>_xlfn.XLOOKUP(B735, bdd_V102[Raison sociale juridique], bdd_V102[Validation prérequis SUN-ES])</f>
        <v>Oui</v>
      </c>
    </row>
    <row r="736" spans="1:6">
      <c r="A736">
        <v>920808037</v>
      </c>
      <c r="B736" t="str">
        <v>CENTRE DE GERONTOLOGIE LES ABONDANCES</v>
      </c>
      <c r="C736" t="str">
        <v>IDF-07</v>
      </c>
      <c r="D736" t="str">
        <v>Hauts-de-Seine</v>
      </c>
      <c r="E736" s="86">
        <f>SUMIFS(bdd_V102[Activité combinée], bdd_V102[Raison sociale juridique], 'Base EJ GHT'!B736, bdd_V102[Intitulé du GHT], 'Base EJ GHT'!D736)</f>
        <v>23581</v>
      </c>
      <c r="F736" s="23" t="str">
        <f>_xlfn.XLOOKUP(B736, bdd_V102[Raison sociale juridique], bdd_V102[Validation prérequis SUN-ES])</f>
        <v>Oui</v>
      </c>
    </row>
    <row r="737" spans="1:6">
      <c r="A737">
        <v>930021480</v>
      </c>
      <c r="B737" t="str">
        <v>GHI LE RAINCY-MONTFERMEIL</v>
      </c>
      <c r="C737" t="str">
        <v>IDF-09</v>
      </c>
      <c r="D737" t="str">
        <v>93 Est</v>
      </c>
      <c r="E737" s="86">
        <f>SUMIFS(bdd_V102[Activité combinée], bdd_V102[Raison sociale juridique], 'Base EJ GHT'!B737, bdd_V102[Intitulé du GHT], 'Base EJ GHT'!D737)</f>
        <v>150823</v>
      </c>
      <c r="F737" s="23" t="str">
        <f>_xlfn.XLOOKUP(B737, bdd_V102[Raison sociale juridique], bdd_V102[Validation prérequis SUN-ES])</f>
        <v>Oui</v>
      </c>
    </row>
    <row r="738" spans="1:6">
      <c r="A738">
        <v>930110036</v>
      </c>
      <c r="B738" t="str">
        <v>CTRE HOSP. ANDRE GREGOIRE</v>
      </c>
      <c r="C738" t="str">
        <v>IDF-09</v>
      </c>
      <c r="D738" t="str">
        <v>93 Est</v>
      </c>
      <c r="E738" s="86">
        <f>SUMIFS(bdd_V102[Activité combinée], bdd_V102[Raison sociale juridique], 'Base EJ GHT'!B738, bdd_V102[Intitulé du GHT], 'Base EJ GHT'!D738)</f>
        <v>126735</v>
      </c>
      <c r="F738" s="23" t="str">
        <f>_xlfn.XLOOKUP(B738, bdd_V102[Raison sociale juridique], bdd_V102[Validation prérequis SUN-ES])</f>
        <v>Oui</v>
      </c>
    </row>
    <row r="739" spans="1:6">
      <c r="A739">
        <v>930110051</v>
      </c>
      <c r="B739" t="str">
        <v>CENTRE HOSPITALIER DE ST-DENIS</v>
      </c>
      <c r="C739" t="str">
        <v>IDF-08</v>
      </c>
      <c r="D739" t="str">
        <v>93/95</v>
      </c>
      <c r="E739" s="86">
        <f>SUMIFS(bdd_V102[Activité combinée], bdd_V102[Raison sociale juridique], 'Base EJ GHT'!B739, bdd_V102[Intitulé du GHT], 'Base EJ GHT'!D739)</f>
        <v>205959</v>
      </c>
      <c r="F739" s="23" t="str">
        <f>_xlfn.XLOOKUP(B739, bdd_V102[Raison sociale juridique], bdd_V102[Validation prérequis SUN-ES])</f>
        <v>Oui</v>
      </c>
    </row>
    <row r="740" spans="1:6">
      <c r="A740">
        <v>930110069</v>
      </c>
      <c r="B740" t="str">
        <v>C.H. ROBERT BALLANGER</v>
      </c>
      <c r="C740" t="str">
        <v>IDF-09</v>
      </c>
      <c r="D740" t="str">
        <v>93 Est</v>
      </c>
      <c r="E740" s="86">
        <f>SUMIFS(bdd_V102[Activité combinée], bdd_V102[Raison sociale juridique], 'Base EJ GHT'!B740, bdd_V102[Intitulé du GHT], 'Base EJ GHT'!D740)</f>
        <v>183925.25</v>
      </c>
      <c r="F740" s="23" t="str">
        <f>_xlfn.XLOOKUP(B740, bdd_V102[Raison sociale juridique], bdd_V102[Validation prérequis SUN-ES])</f>
        <v>Oui</v>
      </c>
    </row>
    <row r="741" spans="1:6">
      <c r="A741">
        <v>940016819</v>
      </c>
      <c r="B741" t="str">
        <v>LES HOPITAUX DE SAINT-MAURICE</v>
      </c>
      <c r="C741" t="str">
        <v>IDF-10</v>
      </c>
      <c r="D741" t="str">
        <v>94 Nord</v>
      </c>
      <c r="E741" s="86">
        <f>SUMIFS(bdd_V102[Activité combinée], bdd_V102[Raison sociale juridique], 'Base EJ GHT'!B741, bdd_V102[Intitulé du GHT], 'Base EJ GHT'!D741)</f>
        <v>136474</v>
      </c>
      <c r="F741" s="23" t="str">
        <f>_xlfn.XLOOKUP(B741, bdd_V102[Raison sociale juridique], bdd_V102[Validation prérequis SUN-ES])</f>
        <v>Oui</v>
      </c>
    </row>
    <row r="742" spans="1:6">
      <c r="A742">
        <v>940110018</v>
      </c>
      <c r="B742" t="str">
        <v>CENTRE HOSPITALIER INTERCOM DE CRETEIL</v>
      </c>
      <c r="C742" t="str">
        <v>IDF-11</v>
      </c>
      <c r="D742" t="str">
        <v>94 Est</v>
      </c>
      <c r="E742" s="86">
        <f>SUMIFS(bdd_V102[Activité combinée], bdd_V102[Raison sociale juridique], 'Base EJ GHT'!B742, bdd_V102[Intitulé du GHT], 'Base EJ GHT'!D742)</f>
        <v>192325</v>
      </c>
      <c r="F742" s="23" t="str">
        <f>_xlfn.XLOOKUP(B742, bdd_V102[Raison sociale juridique], bdd_V102[Validation prérequis SUN-ES])</f>
        <v>Oui</v>
      </c>
    </row>
    <row r="743" spans="1:6">
      <c r="A743">
        <v>940110042</v>
      </c>
      <c r="B743" t="str">
        <v>C.H.I DE VILLENEUVE-ST-GEORGES</v>
      </c>
      <c r="C743" t="str">
        <v>IDF-11</v>
      </c>
      <c r="D743" t="str">
        <v>94 Est</v>
      </c>
      <c r="E743" s="86">
        <f>SUMIFS(bdd_V102[Activité combinée], bdd_V102[Raison sociale juridique], 'Base EJ GHT'!B743, bdd_V102[Intitulé du GHT], 'Base EJ GHT'!D743)</f>
        <v>164786</v>
      </c>
      <c r="F743" s="23" t="str">
        <f>_xlfn.XLOOKUP(B743, bdd_V102[Raison sociale juridique], bdd_V102[Validation prérequis SUN-ES])</f>
        <v>Non</v>
      </c>
    </row>
    <row r="744" spans="1:6">
      <c r="A744">
        <v>940140015</v>
      </c>
      <c r="B744" t="str">
        <v>CENTRE HOSP.FONDATION VALLEE</v>
      </c>
      <c r="C744" t="str">
        <v>IDF-12</v>
      </c>
      <c r="D744" t="str">
        <v>Psy Sud Paris</v>
      </c>
      <c r="E744" s="86">
        <f>SUMIFS(bdd_V102[Activité combinée], bdd_V102[Raison sociale juridique], 'Base EJ GHT'!B744, bdd_V102[Intitulé du GHT], 'Base EJ GHT'!D744)</f>
        <v>10843</v>
      </c>
      <c r="F744" s="23" t="str">
        <f>_xlfn.XLOOKUP(B744, bdd_V102[Raison sociale juridique], bdd_V102[Validation prérequis SUN-ES])</f>
        <v>Oui</v>
      </c>
    </row>
    <row r="745" spans="1:6">
      <c r="A745">
        <v>940140023</v>
      </c>
      <c r="B745" t="str">
        <v>CENTRE HOSPITALIER LES MURETS</v>
      </c>
      <c r="C745" t="str">
        <v>IDF-10</v>
      </c>
      <c r="D745" t="str">
        <v>94 Nord</v>
      </c>
      <c r="E745" s="86">
        <f>SUMIFS(bdd_V102[Activité combinée], bdd_V102[Raison sociale juridique], 'Base EJ GHT'!B745, bdd_V102[Intitulé du GHT], 'Base EJ GHT'!D745)</f>
        <v>49731.75</v>
      </c>
      <c r="F745" s="23" t="str">
        <f>_xlfn.XLOOKUP(B745, bdd_V102[Raison sociale juridique], bdd_V102[Validation prérequis SUN-ES])</f>
        <v>Non</v>
      </c>
    </row>
    <row r="746" spans="1:6">
      <c r="A746">
        <v>940140049</v>
      </c>
      <c r="B746" t="str">
        <v>GROUPE HOSPITALIER PAUL GUIRAUD</v>
      </c>
      <c r="C746" t="str">
        <v>IDF-12</v>
      </c>
      <c r="D746" t="str">
        <v>Psy Sud Paris</v>
      </c>
      <c r="E746" s="86">
        <f>SUMIFS(bdd_V102[Activité combinée], bdd_V102[Raison sociale juridique], 'Base EJ GHT'!B746, bdd_V102[Intitulé du GHT], 'Base EJ GHT'!D746)</f>
        <v>104682.75</v>
      </c>
      <c r="F746" s="23" t="str">
        <f>_xlfn.XLOOKUP(B746, bdd_V102[Raison sociale juridique], bdd_V102[Validation prérequis SUN-ES])</f>
        <v>Oui</v>
      </c>
    </row>
    <row r="747" spans="1:6">
      <c r="A747">
        <v>950013870</v>
      </c>
      <c r="B747" t="str">
        <v>GHEM EAUBONNE MONTMORENCY SIMONE VEIL</v>
      </c>
      <c r="C747" t="str">
        <v>IDF-13</v>
      </c>
      <c r="D747" t="str">
        <v>Sud Val d'Oise Nord Hauts-de-Seine</v>
      </c>
      <c r="E747" s="86">
        <f>SUMIFS(bdd_V102[Activité combinée], bdd_V102[Raison sociale juridique], 'Base EJ GHT'!B747, bdd_V102[Intitulé du GHT], 'Base EJ GHT'!D747)</f>
        <v>232905</v>
      </c>
      <c r="F747" s="23" t="str">
        <f>_xlfn.XLOOKUP(B747, bdd_V102[Raison sociale juridique], bdd_V102[Validation prérequis SUN-ES])</f>
        <v>Oui</v>
      </c>
    </row>
    <row r="748" spans="1:6">
      <c r="A748">
        <v>950110015</v>
      </c>
      <c r="B748" t="str">
        <v>CH  VICTOR  DUPOUY  ARGENTEUIL</v>
      </c>
      <c r="C748" t="str">
        <v>IDF-13</v>
      </c>
      <c r="D748" t="str">
        <v>Sud Val d'Oise Nord Hauts-de-Seine</v>
      </c>
      <c r="E748" s="86">
        <f>SUMIFS(bdd_V102[Activité combinée], bdd_V102[Raison sociale juridique], 'Base EJ GHT'!B748, bdd_V102[Intitulé du GHT], 'Base EJ GHT'!D748)</f>
        <v>222541</v>
      </c>
      <c r="F748" s="23" t="str">
        <f>_xlfn.XLOOKUP(B748, bdd_V102[Raison sociale juridique], bdd_V102[Validation prérequis SUN-ES])</f>
        <v>Oui</v>
      </c>
    </row>
    <row r="749" spans="1:6">
      <c r="A749">
        <v>950110049</v>
      </c>
      <c r="B749" t="str">
        <v>CENTRE HOSPITALIER DE GONESSE</v>
      </c>
      <c r="C749" t="str">
        <v>IDF-08</v>
      </c>
      <c r="D749" t="str">
        <v>93/95</v>
      </c>
      <c r="E749" s="86">
        <f>SUMIFS(bdd_V102[Activité combinée], bdd_V102[Raison sociale juridique], 'Base EJ GHT'!B749, bdd_V102[Intitulé du GHT], 'Base EJ GHT'!D749)</f>
        <v>400915.5</v>
      </c>
      <c r="F749" s="23" t="str">
        <f>_xlfn.XLOOKUP(B749, bdd_V102[Raison sociale juridique], bdd_V102[Validation prérequis SUN-ES])</f>
        <v>Oui</v>
      </c>
    </row>
    <row r="750" spans="1:6">
      <c r="A750">
        <v>950110080</v>
      </c>
      <c r="B750" t="str">
        <v>HOPITAL NOVO</v>
      </c>
      <c r="C750" t="str">
        <v>IDF-14</v>
      </c>
      <c r="D750" t="str">
        <v>Nord Ouest Val d'Oise</v>
      </c>
      <c r="E750" s="86">
        <f>SUMIFS(bdd_V102[Activité combinée], bdd_V102[Raison sociale juridique], 'Base EJ GHT'!B750, bdd_V102[Intitulé du GHT], 'Base EJ GHT'!D750)</f>
        <v>360235</v>
      </c>
      <c r="F750" s="23" t="str">
        <f>_xlfn.XLOOKUP(B750, bdd_V102[Raison sociale juridique], bdd_V102[Validation prérequis SUN-ES])</f>
        <v>Oui</v>
      </c>
    </row>
    <row r="751" spans="1:6">
      <c r="A751">
        <v>950140012</v>
      </c>
      <c r="B751" t="str">
        <v>EPS - ROGER PREVOT</v>
      </c>
      <c r="C751" t="str">
        <v>IDF-13</v>
      </c>
      <c r="D751" t="str">
        <v>Sud Val d'Oise Nord Hauts-de-Seine</v>
      </c>
      <c r="E751" s="86">
        <f>SUMIFS(bdd_V102[Activité combinée], bdd_V102[Raison sociale juridique], 'Base EJ GHT'!B751, bdd_V102[Intitulé du GHT], 'Base EJ GHT'!D751)</f>
        <v>31975</v>
      </c>
      <c r="F751" s="23" t="str">
        <f>_xlfn.XLOOKUP(B751, bdd_V102[Raison sociale juridique], bdd_V102[Validation prérequis SUN-ES])</f>
        <v>Non</v>
      </c>
    </row>
    <row r="752" spans="1:6">
      <c r="A752">
        <v>950500041</v>
      </c>
      <c r="B752" t="str">
        <v>LE PARC HOPITAL DE TAVERNY</v>
      </c>
      <c r="C752" t="str">
        <v>IDF-13</v>
      </c>
      <c r="D752" t="str">
        <v>Sud Val d'Oise Nord Hauts-de-Seine</v>
      </c>
      <c r="E752" s="86">
        <f>SUMIFS(bdd_V102[Activité combinée], bdd_V102[Raison sociale juridique], 'Base EJ GHT'!B752, bdd_V102[Intitulé du GHT], 'Base EJ GHT'!D752)</f>
        <v>13889.5</v>
      </c>
      <c r="F752" s="23" t="str">
        <f>_xlfn.XLOOKUP(B752, bdd_V102[Raison sociale juridique], bdd_V102[Validation prérequis SUN-ES])</f>
        <v>Non</v>
      </c>
    </row>
    <row r="753" spans="1:6">
      <c r="A753">
        <v>970100178</v>
      </c>
      <c r="B753" t="str">
        <v>CENTRE HOSPITALIER DE LA BASSE-TERRE</v>
      </c>
      <c r="C753" t="str">
        <v>GUA-02</v>
      </c>
      <c r="D753" t="str">
        <v>GHT de la Guadeloupe</v>
      </c>
      <c r="E753" s="86">
        <f>SUMIFS(bdd_V102[Activité combinée], bdd_V102[Raison sociale juridique], 'Base EJ GHT'!B753, bdd_V102[Intitulé du GHT], 'Base EJ GHT'!D753)</f>
        <v>61505</v>
      </c>
      <c r="F753" s="23" t="str">
        <f>_xlfn.XLOOKUP(B753, bdd_V102[Raison sociale juridique], bdd_V102[Validation prérequis SUN-ES])</f>
        <v>Oui</v>
      </c>
    </row>
    <row r="754" spans="1:6">
      <c r="A754">
        <v>970100194</v>
      </c>
      <c r="B754" t="str">
        <v>CENTRE HOSPITALIER L. D. BEAUPERTHUY</v>
      </c>
      <c r="C754" t="str">
        <v>GUA-02</v>
      </c>
      <c r="D754" t="str">
        <v>GHT de la Guadeloupe</v>
      </c>
      <c r="E754" s="86">
        <f>SUMIFS(bdd_V102[Activité combinée], bdd_V102[Raison sociale juridique], 'Base EJ GHT'!B754, bdd_V102[Intitulé du GHT], 'Base EJ GHT'!D754)</f>
        <v>18824.5</v>
      </c>
      <c r="F754" s="23" t="str">
        <f>_xlfn.XLOOKUP(B754, bdd_V102[Raison sociale juridique], bdd_V102[Validation prérequis SUN-ES])</f>
        <v>Oui</v>
      </c>
    </row>
    <row r="755" spans="1:6">
      <c r="A755">
        <v>970100202</v>
      </c>
      <c r="B755" t="str">
        <v>CENTRE HOSPITALIER SAINTE-MARIE</v>
      </c>
      <c r="C755" t="str">
        <v>GUA-02</v>
      </c>
      <c r="D755" t="str">
        <v>GHT de la Guadeloupe</v>
      </c>
      <c r="E755" s="86">
        <f>SUMIFS(bdd_V102[Activité combinée], bdd_V102[Raison sociale juridique], 'Base EJ GHT'!B755, bdd_V102[Intitulé du GHT], 'Base EJ GHT'!D755)</f>
        <v>6648.5</v>
      </c>
      <c r="F755" s="23" t="str">
        <f>_xlfn.XLOOKUP(B755, bdd_V102[Raison sociale juridique], bdd_V102[Validation prérequis SUN-ES])</f>
        <v>Oui</v>
      </c>
    </row>
    <row r="756" spans="1:6">
      <c r="A756">
        <v>970100210</v>
      </c>
      <c r="B756" t="str">
        <v>C.H.G. JACQUES SALIN</v>
      </c>
      <c r="C756" t="str">
        <v>GUA-02</v>
      </c>
      <c r="D756" t="str">
        <v>GHT de la Guadeloupe</v>
      </c>
      <c r="E756" s="86">
        <f>SUMIFS(bdd_V102[Activité combinée], bdd_V102[Raison sociale juridique], 'Base EJ GHT'!B756, bdd_V102[Intitulé du GHT], 'Base EJ GHT'!D756)</f>
        <v>15239</v>
      </c>
      <c r="F756" s="23" t="str">
        <f>_xlfn.XLOOKUP(B756, bdd_V102[Raison sociale juridique], bdd_V102[Validation prérequis SUN-ES])</f>
        <v>Oui</v>
      </c>
    </row>
    <row r="757" spans="1:6">
      <c r="A757">
        <v>970100228</v>
      </c>
      <c r="B757" t="str">
        <v>C.H.U. DE LA GUADELOUPE</v>
      </c>
      <c r="C757" t="str">
        <v>GUA-02</v>
      </c>
      <c r="D757" t="str">
        <v>GHT de la Guadeloupe</v>
      </c>
      <c r="E757" s="86">
        <f>SUMIFS(bdd_V102[Activité combinée], bdd_V102[Raison sociale juridique], 'Base EJ GHT'!B757, bdd_V102[Intitulé du GHT], 'Base EJ GHT'!D757)</f>
        <v>187607</v>
      </c>
      <c r="F757" s="23" t="str">
        <f>_xlfn.XLOOKUP(B757, bdd_V102[Raison sociale juridique], bdd_V102[Validation prérequis SUN-ES])</f>
        <v>Oui</v>
      </c>
    </row>
    <row r="758" spans="1:6">
      <c r="A758">
        <v>970100228</v>
      </c>
      <c r="B758" t="str">
        <v>C.H.U. DE LA GUADELOUPE</v>
      </c>
      <c r="C758" t="str">
        <v>GUA-02</v>
      </c>
      <c r="D758" t="str">
        <v xml:space="preserve"> GHT de la Guadeloupe</v>
      </c>
      <c r="E758" s="86">
        <f>SUMIFS(bdd_V102[Activité combinée], bdd_V102[Raison sociale juridique], 'Base EJ GHT'!B758, bdd_V102[Intitulé du GHT], 'Base EJ GHT'!D758)</f>
        <v>14635</v>
      </c>
      <c r="F758" s="23" t="str">
        <f>_xlfn.XLOOKUP(B758, bdd_V102[Raison sociale juridique], bdd_V102[Validation prérequis SUN-ES])</f>
        <v>Oui</v>
      </c>
    </row>
    <row r="759" spans="1:6">
      <c r="A759">
        <v>970100244</v>
      </c>
      <c r="B759" t="str">
        <v>C.H.  DE CAPESTERRE-BELLE-EAU, EX H.L.</v>
      </c>
      <c r="C759" t="str">
        <v>GUA-02</v>
      </c>
      <c r="D759" t="str">
        <v>GHT de la Guadeloupe</v>
      </c>
      <c r="E759" s="86">
        <f>SUMIFS(bdd_V102[Activité combinée], bdd_V102[Raison sociale juridique], 'Base EJ GHT'!B759, bdd_V102[Intitulé du GHT], 'Base EJ GHT'!D759)</f>
        <v>7957.5</v>
      </c>
      <c r="F759" s="23" t="str">
        <f>_xlfn.XLOOKUP(B759, bdd_V102[Raison sociale juridique], bdd_V102[Validation prérequis SUN-ES])</f>
        <v>Oui</v>
      </c>
    </row>
    <row r="760" spans="1:6">
      <c r="A760">
        <v>970100285</v>
      </c>
      <c r="B760" t="str">
        <v>C.H. M. SELBONNE</v>
      </c>
      <c r="C760" t="str">
        <v>GUA-02</v>
      </c>
      <c r="D760" t="str">
        <v>GHT de la Guadeloupe</v>
      </c>
      <c r="E760" s="86">
        <f>SUMIFS(bdd_V102[Activité combinée], bdd_V102[Raison sociale juridique], 'Base EJ GHT'!B760, bdd_V102[Intitulé du GHT], 'Base EJ GHT'!D760)</f>
        <v>12657.5</v>
      </c>
      <c r="F760" s="23" t="str">
        <f>_xlfn.XLOOKUP(B760, bdd_V102[Raison sociale juridique], bdd_V102[Validation prérequis SUN-ES])</f>
        <v>Oui</v>
      </c>
    </row>
    <row r="761" spans="1:6">
      <c r="A761">
        <v>970202156</v>
      </c>
      <c r="B761" t="str">
        <v>HOPITAL DU MARIN</v>
      </c>
      <c r="C761" t="str">
        <v>MAR_01</v>
      </c>
      <c r="D761" t="str">
        <v>GHT de Martinique</v>
      </c>
      <c r="E761" s="86">
        <f>SUMIFS(bdd_V102[Activité combinée], bdd_V102[Raison sociale juridique], 'Base EJ GHT'!B761, bdd_V102[Intitulé du GHT], 'Base EJ GHT'!D761)</f>
        <v>11245</v>
      </c>
      <c r="F761" s="23" t="str">
        <f>_xlfn.XLOOKUP(B761, bdd_V102[Raison sociale juridique], bdd_V102[Validation prérequis SUN-ES])</f>
        <v>Oui</v>
      </c>
    </row>
    <row r="762" spans="1:6">
      <c r="A762">
        <v>970202164</v>
      </c>
      <c r="B762" t="str">
        <v>HOPITAL ST ESPRIT</v>
      </c>
      <c r="C762" t="str">
        <v>MAR_01</v>
      </c>
      <c r="D762" t="str">
        <v>GHT de Martinique</v>
      </c>
      <c r="E762" s="86">
        <f>SUMIFS(bdd_V102[Activité combinée], bdd_V102[Raison sociale juridique], 'Base EJ GHT'!B762, bdd_V102[Intitulé du GHT], 'Base EJ GHT'!D762)</f>
        <v>9318</v>
      </c>
      <c r="F762" s="23" t="str">
        <f>_xlfn.XLOOKUP(B762, bdd_V102[Raison sociale juridique], bdd_V102[Validation prérequis SUN-ES])</f>
        <v>Oui</v>
      </c>
    </row>
    <row r="763" spans="1:6">
      <c r="A763">
        <v>970202172</v>
      </c>
      <c r="B763" t="str">
        <v>HOPITAL DES TROIS ILETS</v>
      </c>
      <c r="C763" t="str">
        <v>MAR_01</v>
      </c>
      <c r="D763" t="str">
        <v>GHT de Martinique</v>
      </c>
      <c r="E763" s="86">
        <f>SUMIFS(bdd_V102[Activité combinée], bdd_V102[Raison sociale juridique], 'Base EJ GHT'!B763, bdd_V102[Intitulé du GHT], 'Base EJ GHT'!D763)</f>
        <v>5399</v>
      </c>
      <c r="F763" s="23" t="str">
        <f>_xlfn.XLOOKUP(B763, bdd_V102[Raison sociale juridique], bdd_V102[Validation prérequis SUN-ES])</f>
        <v>Non</v>
      </c>
    </row>
    <row r="764" spans="1:6">
      <c r="A764">
        <v>970202198</v>
      </c>
      <c r="B764" t="str">
        <v>HOPITAL ROMAIN BLONDET</v>
      </c>
      <c r="C764" t="str">
        <v>MAR_01</v>
      </c>
      <c r="D764" t="str">
        <v>GHT de Martinique</v>
      </c>
      <c r="E764" s="86">
        <f>SUMIFS(bdd_V102[Activité combinée], bdd_V102[Raison sociale juridique], 'Base EJ GHT'!B764, bdd_V102[Intitulé du GHT], 'Base EJ GHT'!D764)</f>
        <v>6510</v>
      </c>
      <c r="F764" s="23" t="str">
        <f>_xlfn.XLOOKUP(B764, bdd_V102[Raison sociale juridique], bdd_V102[Validation prérequis SUN-ES])</f>
        <v>Non</v>
      </c>
    </row>
    <row r="765" spans="1:6">
      <c r="A765">
        <v>970202222</v>
      </c>
      <c r="B765" t="str">
        <v>CENTRE HOSPITALIER ERNEST WAN-AJOUHU</v>
      </c>
      <c r="C765" t="str">
        <v>MAR_01</v>
      </c>
      <c r="D765" t="str">
        <v>GHT de Martinique</v>
      </c>
      <c r="E765" s="86">
        <f>SUMIFS(bdd_V102[Activité combinée], bdd_V102[Raison sociale juridique], 'Base EJ GHT'!B765, bdd_V102[Intitulé du GHT], 'Base EJ GHT'!D765)</f>
        <v>5740.5</v>
      </c>
      <c r="F765" s="23" t="str">
        <f>_xlfn.XLOOKUP(B765, bdd_V102[Raison sociale juridique], bdd_V102[Validation prérequis SUN-ES])</f>
        <v>Oui</v>
      </c>
    </row>
    <row r="766" spans="1:6">
      <c r="A766">
        <v>970208906</v>
      </c>
      <c r="B766" t="str">
        <v>CHI LORRAIN BASSE POINTE</v>
      </c>
      <c r="C766" t="str">
        <v>MAR_01</v>
      </c>
      <c r="D766" t="str">
        <v>GHT de Martinique</v>
      </c>
      <c r="E766" s="86">
        <f>SUMIFS(bdd_V102[Activité combinée], bdd_V102[Raison sociale juridique], 'Base EJ GHT'!B766, bdd_V102[Intitulé du GHT], 'Base EJ GHT'!D766)</f>
        <v>4646</v>
      </c>
      <c r="F766" s="23" t="str">
        <f>_xlfn.XLOOKUP(B766, bdd_V102[Raison sociale juridique], bdd_V102[Validation prérequis SUN-ES])</f>
        <v>Non</v>
      </c>
    </row>
    <row r="767" spans="1:6">
      <c r="A767">
        <v>970211157</v>
      </c>
      <c r="B767" t="str">
        <v>CENTRE HOSPITALIER NORD CARAIBE</v>
      </c>
      <c r="C767" t="str">
        <v>MAR_01</v>
      </c>
      <c r="D767" t="str">
        <v>GHT de Martinique</v>
      </c>
      <c r="E767" s="86">
        <f>SUMIFS(bdd_V102[Activité combinée], bdd_V102[Raison sociale juridique], 'Base EJ GHT'!B767, bdd_V102[Intitulé du GHT], 'Base EJ GHT'!D767)</f>
        <v>17041.5</v>
      </c>
      <c r="F767" s="23" t="str">
        <f>_xlfn.XLOOKUP(B767, bdd_V102[Raison sociale juridique], bdd_V102[Validation prérequis SUN-ES])</f>
        <v>Oui</v>
      </c>
    </row>
    <row r="768" spans="1:6">
      <c r="A768">
        <v>970211207</v>
      </c>
      <c r="B768" t="str">
        <v>CHU DE MARTINIQUE</v>
      </c>
      <c r="C768" t="str">
        <v>MAR_01</v>
      </c>
      <c r="D768" t="str">
        <v>GHT de Martinique</v>
      </c>
      <c r="E768" s="86">
        <f>SUMIFS(bdd_V102[Activité combinée], bdd_V102[Raison sociale juridique], 'Base EJ GHT'!B768, bdd_V102[Intitulé du GHT], 'Base EJ GHT'!D768)</f>
        <v>341113</v>
      </c>
      <c r="F768" s="23" t="str">
        <f>_xlfn.XLOOKUP(B768, bdd_V102[Raison sociale juridique], bdd_V102[Validation prérequis SUN-ES])</f>
        <v>Oui</v>
      </c>
    </row>
    <row r="769" spans="1:6">
      <c r="A769">
        <v>970302022</v>
      </c>
      <c r="B769" t="str">
        <v>CENTRE HOSPITALIER DE CAYENNE</v>
      </c>
      <c r="C769" t="str">
        <v>GUY-01</v>
      </c>
      <c r="D769" t="str">
        <v>GHT de la Guyane</v>
      </c>
      <c r="E769" s="86">
        <f>SUMIFS(bdd_V102[Activité combinée], bdd_V102[Raison sociale juridique], 'Base EJ GHT'!B769, bdd_V102[Intitulé du GHT], 'Base EJ GHT'!D769)</f>
        <v>205845</v>
      </c>
      <c r="F769" s="23" t="str">
        <f>_xlfn.XLOOKUP(B769, bdd_V102[Raison sociale juridique], bdd_V102[Validation prérequis SUN-ES])</f>
        <v>Oui</v>
      </c>
    </row>
    <row r="770" spans="1:6">
      <c r="A770">
        <v>970302121</v>
      </c>
      <c r="B770" t="str">
        <v>CENTRE HOSPITALIER DE L'OUEST GUYANAIS</v>
      </c>
      <c r="C770" t="str">
        <v>GUY-01</v>
      </c>
      <c r="D770" t="str">
        <v>GHT de la Guyane</v>
      </c>
      <c r="E770" s="86">
        <f>SUMIFS(bdd_V102[Activité combinée], bdd_V102[Raison sociale juridique], 'Base EJ GHT'!B770, bdd_V102[Intitulé du GHT], 'Base EJ GHT'!D770)</f>
        <v>96080</v>
      </c>
      <c r="F770" s="23" t="str">
        <f>_xlfn.XLOOKUP(B770, bdd_V102[Raison sociale juridique], bdd_V102[Validation prérequis SUN-ES])</f>
        <v>Oui</v>
      </c>
    </row>
    <row r="771" spans="1:6">
      <c r="A771">
        <v>970305629</v>
      </c>
      <c r="B771" t="str">
        <v>CENTRE HOSPITALIER DE KOUROU - CENTRE HOSPITALIER INTERCOMMUNAL</v>
      </c>
      <c r="C771" t="str">
        <v>GUY-01</v>
      </c>
      <c r="D771" t="str">
        <v>GHT de la Guyane</v>
      </c>
      <c r="E771" s="86">
        <f>SUMIFS(bdd_V102[Activité combinée], bdd_V102[Raison sociale juridique], 'Base EJ GHT'!B771, bdd_V102[Intitulé du GHT], 'Base EJ GHT'!D771)</f>
        <v>33483.5</v>
      </c>
      <c r="F771" s="23" t="str">
        <f>_xlfn.XLOOKUP(B771, bdd_V102[Raison sociale juridique], bdd_V102[Validation prérequis SUN-ES])</f>
        <v>Oui</v>
      </c>
    </row>
    <row r="772" spans="1:6">
      <c r="A772">
        <v>970403606</v>
      </c>
      <c r="B772" t="str">
        <v>GH EST REUNION</v>
      </c>
      <c r="C772" t="str">
        <v>OI-01</v>
      </c>
      <c r="D772" t="str">
        <v>Ocean Indien</v>
      </c>
      <c r="E772" s="86">
        <f>SUMIFS(bdd_V102[Activité combinée], bdd_V102[Raison sociale juridique], 'Base EJ GHT'!B772, bdd_V102[Intitulé du GHT], 'Base EJ GHT'!D772)</f>
        <v>83621.5</v>
      </c>
      <c r="F772" s="23" t="str">
        <f>_xlfn.XLOOKUP(B772, bdd_V102[Raison sociale juridique], bdd_V102[Validation prérequis SUN-ES])</f>
        <v>Oui</v>
      </c>
    </row>
    <row r="773" spans="1:6">
      <c r="A773">
        <v>970408589</v>
      </c>
      <c r="B773" t="str">
        <v>CHU DE LA REUNION</v>
      </c>
      <c r="C773" t="str">
        <v>OI-01</v>
      </c>
      <c r="D773" t="str">
        <v>Ocean Indien</v>
      </c>
      <c r="E773" s="86">
        <f>SUMIFS(bdd_V102[Activité combinée], bdd_V102[Raison sociale juridique], 'Base EJ GHT'!B773, bdd_V102[Intitulé du GHT], 'Base EJ GHT'!D773)</f>
        <v>557140.5</v>
      </c>
      <c r="F773" s="23" t="str">
        <f>_xlfn.XLOOKUP(B773, bdd_V102[Raison sociale juridique], bdd_V102[Validation prérequis SUN-ES])</f>
        <v>Oui</v>
      </c>
    </row>
    <row r="774" spans="1:6">
      <c r="A774">
        <v>970411005</v>
      </c>
      <c r="B774" t="str">
        <v>EPSMR</v>
      </c>
      <c r="C774" t="str">
        <v>OI-01</v>
      </c>
      <c r="D774" t="str">
        <v>Ocean Indien</v>
      </c>
      <c r="E774" s="86">
        <f>SUMIFS(bdd_V102[Activité combinée], bdd_V102[Raison sociale juridique], 'Base EJ GHT'!B774, bdd_V102[Intitulé du GHT], 'Base EJ GHT'!D774)</f>
        <v>40615</v>
      </c>
      <c r="F774" s="23" t="str">
        <f>_xlfn.XLOOKUP(B774, bdd_V102[Raison sociale juridique], bdd_V102[Validation prérequis SUN-ES])</f>
        <v>Non</v>
      </c>
    </row>
    <row r="775" spans="1:6">
      <c r="A775">
        <v>970421038</v>
      </c>
      <c r="B775" t="str">
        <v>CH OUEST REUNION</v>
      </c>
      <c r="C775" t="str">
        <v>OI-01</v>
      </c>
      <c r="D775" t="str">
        <v>Ocean Indien</v>
      </c>
      <c r="E775" s="86">
        <f>SUMIFS(bdd_V102[Activité combinée], bdd_V102[Raison sociale juridique], 'Base EJ GHT'!B775, bdd_V102[Intitulé du GHT], 'Base EJ GHT'!D775)</f>
        <v>131868</v>
      </c>
      <c r="F775" s="23" t="str">
        <f>_xlfn.XLOOKUP(B775, bdd_V102[Raison sociale juridique], bdd_V102[Validation prérequis SUN-ES])</f>
        <v>Oui</v>
      </c>
    </row>
    <row r="776" spans="1:6">
      <c r="A776" t="str">
        <v>2A0000014</v>
      </c>
      <c r="B776" t="str">
        <v>CENTRE HOSPITALIER D'AJACCIO</v>
      </c>
      <c r="C776" t="str">
        <v>COR-02</v>
      </c>
      <c r="D776" t="str">
        <v>Corse du Sud</v>
      </c>
      <c r="E776" s="86">
        <f>SUMIFS(bdd_V102[Activité combinée], bdd_V102[Raison sociale juridique], 'Base EJ GHT'!B776, bdd_V102[Intitulé du GHT], 'Base EJ GHT'!D776)</f>
        <v>113115</v>
      </c>
      <c r="F776" s="23" t="str">
        <f>_xlfn.XLOOKUP(B776, bdd_V102[Raison sociale juridique], bdd_V102[Validation prérequis SUN-ES])</f>
        <v>Oui</v>
      </c>
    </row>
    <row r="777" spans="1:6">
      <c r="A777" t="str">
        <v>2A0000170</v>
      </c>
      <c r="B777" t="str">
        <v>HOPITAL LOCAL DE BONIFACIO</v>
      </c>
      <c r="C777" t="str">
        <v>COR-02</v>
      </c>
      <c r="D777" t="str">
        <v>Corse du Sud</v>
      </c>
      <c r="E777" s="86">
        <f>SUMIFS(bdd_V102[Activité combinée], bdd_V102[Raison sociale juridique], 'Base EJ GHT'!B777, bdd_V102[Intitulé du GHT], 'Base EJ GHT'!D777)</f>
        <v>8029.5</v>
      </c>
      <c r="F777" s="23" t="str">
        <f>_xlfn.XLOOKUP(B777, bdd_V102[Raison sociale juridique], bdd_V102[Validation prérequis SUN-ES])</f>
        <v>Oui</v>
      </c>
    </row>
    <row r="778" spans="1:6">
      <c r="A778" t="str">
        <v>2A0002606</v>
      </c>
      <c r="B778" t="str">
        <v>CENTRE HOSPITALIER DE SARTENE</v>
      </c>
      <c r="C778" t="str">
        <v>COR-02</v>
      </c>
      <c r="D778" t="str">
        <v>Corse du Sud</v>
      </c>
      <c r="E778" s="86">
        <f>SUMIFS(bdd_V102[Activité combinée], bdd_V102[Raison sociale juridique], 'Base EJ GHT'!B778, bdd_V102[Intitulé du GHT], 'Base EJ GHT'!D778)</f>
        <v>10240.5</v>
      </c>
      <c r="F778" s="23" t="str">
        <f>_xlfn.XLOOKUP(B778, bdd_V102[Raison sociale juridique], bdd_V102[Validation prérequis SUN-ES])</f>
        <v>Oui</v>
      </c>
    </row>
    <row r="779" spans="1:6">
      <c r="A779" t="str">
        <v>2B0000020</v>
      </c>
      <c r="B779" t="str">
        <v>CENTRE HOSPITALIER DE BASTIA</v>
      </c>
      <c r="C779" t="str">
        <v>COR-01</v>
      </c>
      <c r="D779" t="str">
        <v>Haute-Corse G2HC</v>
      </c>
      <c r="E779" s="86">
        <f>SUMIFS(bdd_V102[Activité combinée], bdd_V102[Raison sociale juridique], 'Base EJ GHT'!B779, bdd_V102[Intitulé du GHT], 'Base EJ GHT'!D779)</f>
        <v>131324.5</v>
      </c>
      <c r="F779" s="23" t="str">
        <f>_xlfn.XLOOKUP(B779, bdd_V102[Raison sociale juridique], bdd_V102[Validation prérequis SUN-ES])</f>
        <v>Oui</v>
      </c>
    </row>
    <row r="780" spans="1:6">
      <c r="A780" t="str">
        <v>2B0004246</v>
      </c>
      <c r="B780" t="str">
        <v>CH INTERCOMMUNAL DE CORTE TATTONE</v>
      </c>
      <c r="C780" t="str">
        <v>COR-01</v>
      </c>
      <c r="D780" t="str">
        <v>Haute-Corse G2HC</v>
      </c>
      <c r="E780" s="86">
        <f>SUMIFS(bdd_V102[Activité combinée], bdd_V102[Raison sociale juridique], 'Base EJ GHT'!B780, bdd_V102[Intitulé du GHT], 'Base EJ GHT'!D780)</f>
        <v>14033.5</v>
      </c>
      <c r="F780" s="23" t="str">
        <f>_xlfn.XLOOKUP(B780, bdd_V102[Raison sociale juridique], bdd_V102[Validation prérequis SUN-ES])</f>
        <v>Oui</v>
      </c>
    </row>
    <row r="781" spans="1:6">
      <c r="A781" t="str">
        <v>2B0005342</v>
      </c>
      <c r="B781" t="str">
        <v>CENTRE HOSPITALIER DE CALVI</v>
      </c>
      <c r="C781" t="str">
        <v>COR-01</v>
      </c>
      <c r="D781" t="str">
        <v>Haute-Corse G2HC</v>
      </c>
      <c r="E781" s="86">
        <f>SUMIFS(bdd_V102[Activité combinée], bdd_V102[Raison sociale juridique], 'Base EJ GHT'!B781, bdd_V102[Intitulé du GHT], 'Base EJ GHT'!D781)</f>
        <v>10081</v>
      </c>
      <c r="F781" s="23" t="str">
        <f>_xlfn.XLOOKUP(B781, bdd_V102[Raison sociale juridique], bdd_V102[Validation prérequis SUN-ES])</f>
        <v>Oui</v>
      </c>
    </row>
  </sheetData>
  <autoFilter ref="A1:F781" xr:uid="{51E1D390-0812-4F76-8A6E-7CC5C50BC6FF}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C0D6C-B783-469F-A56A-B263CAA6B238}">
  <dimension ref="A1:AB1277"/>
  <sheetViews>
    <sheetView zoomScale="80" zoomScaleNormal="80" workbookViewId="0">
      <selection activeCell="A2" sqref="A2"/>
    </sheetView>
  </sheetViews>
  <sheetFormatPr baseColWidth="10" defaultColWidth="11.42578125" defaultRowHeight="15"/>
  <cols>
    <col min="1" max="1" width="21" bestFit="1" customWidth="1"/>
    <col min="2" max="2" width="80.85546875" bestFit="1" customWidth="1"/>
    <col min="3" max="3" width="38.28515625" bestFit="1" customWidth="1"/>
    <col min="4" max="4" width="15" customWidth="1"/>
    <col min="5" max="5" width="34.7109375" bestFit="1" customWidth="1"/>
    <col min="6" max="6" width="33.7109375" bestFit="1" customWidth="1"/>
    <col min="7" max="7" width="47.28515625" bestFit="1" customWidth="1"/>
    <col min="8" max="8" width="42.28515625" bestFit="1" customWidth="1"/>
    <col min="9" max="9" width="48.5703125" bestFit="1" customWidth="1"/>
    <col min="10" max="10" width="35" bestFit="1" customWidth="1"/>
    <col min="11" max="11" width="20" customWidth="1"/>
    <col min="12" max="12" width="28.7109375" bestFit="1" customWidth="1"/>
    <col min="13" max="13" width="34.5703125" bestFit="1" customWidth="1"/>
    <col min="14" max="14" width="35.28515625" bestFit="1" customWidth="1"/>
    <col min="15" max="15" width="21.7109375" bestFit="1" customWidth="1"/>
    <col min="16" max="16" width="34.140625" bestFit="1" customWidth="1"/>
    <col min="17" max="17" width="22.5703125" customWidth="1"/>
    <col min="18" max="18" width="43.140625" bestFit="1" customWidth="1"/>
    <col min="19" max="19" width="34.7109375" bestFit="1" customWidth="1"/>
    <col min="20" max="20" width="35.28515625" bestFit="1" customWidth="1"/>
    <col min="21" max="21" width="21.7109375" bestFit="1" customWidth="1"/>
    <col min="22" max="22" width="36.7109375" bestFit="1" customWidth="1"/>
    <col min="24" max="24" width="80.85546875" bestFit="1" customWidth="1"/>
    <col min="25" max="25" width="34.7109375" bestFit="1" customWidth="1"/>
    <col min="26" max="26" width="24.7109375" bestFit="1" customWidth="1"/>
    <col min="27" max="27" width="46" bestFit="1" customWidth="1"/>
    <col min="28" max="28" width="34.28515625" bestFit="1" customWidth="1"/>
  </cols>
  <sheetData>
    <row r="1" spans="1:28">
      <c r="A1" s="81" t="s">
        <v>18</v>
      </c>
      <c r="B1" s="82" t="s">
        <v>19</v>
      </c>
      <c r="C1" s="83" t="s">
        <v>6541</v>
      </c>
      <c r="E1" s="24" t="s">
        <v>6541</v>
      </c>
      <c r="F1" s="24" t="s">
        <v>6542</v>
      </c>
      <c r="G1" s="24" t="s">
        <v>6576</v>
      </c>
      <c r="H1" s="24" t="s">
        <v>6577</v>
      </c>
      <c r="I1" s="2" t="s">
        <v>6581</v>
      </c>
      <c r="J1" s="2" t="s">
        <v>6578</v>
      </c>
      <c r="K1" s="2"/>
      <c r="L1" s="71" t="s">
        <v>6579</v>
      </c>
      <c r="M1" s="72"/>
      <c r="N1" s="72"/>
      <c r="O1" s="72"/>
      <c r="P1" s="72"/>
      <c r="R1" s="71" t="s">
        <v>6582</v>
      </c>
      <c r="S1" s="72"/>
      <c r="T1" s="72"/>
      <c r="U1" s="72"/>
      <c r="V1" s="72"/>
    </row>
    <row r="2" spans="1:28">
      <c r="A2" s="23" cm="1">
        <f t="array" ref="A2:C1277">_xlfn.UNIQUE(_xlfn._xlws.SORT(_xlfn.CHOOSECOLS(_xlfn._xlws.FILTER(bdd_V102[], (bdd_V102[Catégorie d’établissement]= "PSPH/EBNL")+(bdd_V102[Catégorie d’établissement]= "Prive")+(bdd_V102[Catégorie d’établissement]="CLCC")), 2, 5, 13)))</f>
        <v>10000156</v>
      </c>
      <c r="B2" t="str">
        <v>CLINIQUE CONVERT</v>
      </c>
      <c r="C2" t="str">
        <v>AUVERGNE-RHÔNE-ALPES</v>
      </c>
      <c r="E2" s="23" t="str" cm="1">
        <f t="array" ref="E2:E19">_xlfn._xlws.SORT(_xlfn.UNIQUE(C2:C1275))</f>
        <v>AUVERGNE-RHÔNE-ALPES</v>
      </c>
      <c r="F2" t="str">
        <f>'Vérif. prérequis - ES privés'!C11</f>
        <v>OCCITANIE</v>
      </c>
      <c r="G2" s="23" t="str" cm="1">
        <f t="array" ref="G2:G176">_xlfn._xlws.SORT(_xlfn._xlws.FILTER(B2:B2500, C2:C2500 = 'Vérif. prérequis - ES privés'!C11))</f>
        <v xml:space="preserve">	SAS CL DU GD AVIGNON - GROUPE NOALYS</v>
      </c>
      <c r="H2" t="str">
        <f>'Vérif. prérequis - ES privés'!C12</f>
        <v>A3S</v>
      </c>
      <c r="I2" cm="1">
        <f t="array" ref="I2:I176">_xlfn._xlws.SORT(_xlfn._xlws.FILTER(A2:A2500, C2:C2500 = 'Vérif. prérequis - ES privés'!C11))</f>
        <v>110000064</v>
      </c>
      <c r="J2">
        <f>'Vérif. prérequis - ES privés'!C13</f>
        <v>0</v>
      </c>
      <c r="L2" s="73" t="s">
        <v>38</v>
      </c>
      <c r="M2" s="73" t="s">
        <v>39</v>
      </c>
      <c r="N2" s="73" t="s">
        <v>6583</v>
      </c>
      <c r="O2" s="73" t="s">
        <v>20</v>
      </c>
      <c r="P2" s="73" t="s">
        <v>21</v>
      </c>
      <c r="R2" s="73" t="s">
        <v>38</v>
      </c>
      <c r="S2" s="73" t="s">
        <v>39</v>
      </c>
      <c r="T2" s="73" t="s">
        <v>6583</v>
      </c>
      <c r="U2" s="73" t="s">
        <v>20</v>
      </c>
      <c r="V2" s="73" t="s">
        <v>21</v>
      </c>
      <c r="X2" s="24" t="s">
        <v>6580</v>
      </c>
      <c r="Y2" s="24" t="s">
        <v>6540</v>
      </c>
      <c r="Z2" s="26" t="s">
        <v>6547</v>
      </c>
      <c r="AA2" s="26" t="s">
        <v>6548</v>
      </c>
      <c r="AB2" s="24" t="s">
        <v>6549</v>
      </c>
    </row>
    <row r="3" spans="1:28">
      <c r="A3">
        <v>10000222</v>
      </c>
      <c r="B3" t="str">
        <v>CLINIQUE DU SOUFFLE LE PONTET</v>
      </c>
      <c r="C3" t="str">
        <v>AUVERGNE-RHÔNE-ALPES</v>
      </c>
      <c r="E3" t="str">
        <v>BOURGOGNE-FRANCHE-COMTÉ</v>
      </c>
      <c r="G3" t="str">
        <v>A2LFS</v>
      </c>
      <c r="I3">
        <v>110000114</v>
      </c>
      <c r="L3" s="74" cm="1">
        <f t="array" ref="L3:P3">_xlfn.CHOOSECOLS(_xlfn._xlws.FILTER(bdd_V102[], (bdd_V102[[Région du FINESS juridique ]]='Vérif. prérequis - ES privés'!$C$11)*(bdd_V102[Raison sociale juridique]='Vérif. prérequis - ES privés'!$C$12)*((bdd_V102[Catégorie d’établissement]= "PSPH/EBNL")+(bdd_V102[Catégorie d’établissement]= "Prive")+(bdd_V102[Catégorie d’établissement]="CLCC")),""), 1, 4, 11, 15, 18)</f>
        <v>110007630</v>
      </c>
      <c r="M3" s="72" t="str">
        <v>SSR CTRE LORDAT CASTELNAUDARY</v>
      </c>
      <c r="N3" s="72" t="str">
        <v>OCCITANIE</v>
      </c>
      <c r="O3" s="72">
        <v>7503.5</v>
      </c>
      <c r="P3" s="72" t="str">
        <v>Non</v>
      </c>
      <c r="R3" s="74" t="e" cm="1">
        <f t="array" ref="R3">_xlfn.CHOOSECOLS(_xlfn._xlws.FILTER(bdd_V102[], (bdd_V102[[Région du FINESS juridique ]]='Vérif. prérequis - ES privés'!$C$11)*(bdd_V102[FINESS juridique]='Vérif. prérequis - ES privés'!C13)*((bdd_V102[Catégorie d’établissement]= "PSPH/EBNL")+(bdd_V102[Catégorie d’établissement]= "Prive")+(bdd_V102[Catégorie d’établissement]="CLCC")),""), 1, 4, 11, 15, 18)</f>
        <v>#VALUE!</v>
      </c>
      <c r="X3" t="str" cm="1">
        <f t="array" ref="X3:Y1271">_xlfn._xlws.SORT(_xlfn.UNIQUE(B2:C1275))</f>
        <v xml:space="preserve">	AGDUC</v>
      </c>
      <c r="Y3" t="str">
        <v>AUVERGNE-RHÔNE-ALPES</v>
      </c>
      <c r="Z3" s="13">
        <f>SUMIFS(bdd_V102[Activité combinée], bdd_V102[Raison sociale juridique], X3, bdd_V102[[Région du FINESS juridique ]], Y3)</f>
        <v>37289</v>
      </c>
      <c r="AA3" s="13">
        <f>SUMIFS(bdd_V102[Activité combinée], bdd_V102[Raison sociale juridique], X3, bdd_V102[[Région du FINESS juridique ]], Y3, bdd_V102[Validation prérequis SUN-ES], "Oui")</f>
        <v>0</v>
      </c>
      <c r="AB3" s="70">
        <f>AA3/Z3</f>
        <v>0</v>
      </c>
    </row>
    <row r="4" spans="1:28">
      <c r="A4">
        <v>10007292</v>
      </c>
      <c r="B4" t="str">
        <v>CENDANEG</v>
      </c>
      <c r="C4" t="str">
        <v>AUVERGNE-RHÔNE-ALPES</v>
      </c>
      <c r="E4" t="str">
        <v>BRETAGNE</v>
      </c>
      <c r="G4" t="str">
        <v>A3S</v>
      </c>
      <c r="I4">
        <v>110000155</v>
      </c>
      <c r="X4" t="str">
        <v xml:space="preserve">	ARTIC 42</v>
      </c>
      <c r="Y4" t="str">
        <v>AUVERGNE-RHÔNE-ALPES</v>
      </c>
      <c r="Z4" s="13">
        <f>SUMIFS(bdd_V102[Activité combinée], bdd_V102[Raison sociale juridique], X4, bdd_V102[[Région du FINESS juridique ]], Y4)</f>
        <v>12449</v>
      </c>
      <c r="AA4" s="13">
        <f>SUMIFS(bdd_V102[Activité combinée], bdd_V102[Raison sociale juridique], X4, bdd_V102[[Région du FINESS juridique ]], Y4, bdd_V102[Validation prérequis SUN-ES], "Oui")</f>
        <v>0</v>
      </c>
      <c r="AB4" s="70">
        <f t="shared" ref="AB4:AB67" si="0">AA4/Z4</f>
        <v>0</v>
      </c>
    </row>
    <row r="5" spans="1:28">
      <c r="A5">
        <v>10010718</v>
      </c>
      <c r="B5" t="str">
        <v>HOPITAL PRIVE D'AMBERIEU</v>
      </c>
      <c r="C5" t="str">
        <v>AUVERGNE-RHÔNE-ALPES</v>
      </c>
      <c r="E5" t="str">
        <v>CENTRE-VAL DE LOIRE</v>
      </c>
      <c r="G5" t="str">
        <v>ADENE HAD</v>
      </c>
      <c r="I5">
        <v>110007341</v>
      </c>
      <c r="X5" t="str">
        <v xml:space="preserve">	AURAL</v>
      </c>
      <c r="Y5" t="str">
        <v>AUVERGNE-RHÔNE-ALPES</v>
      </c>
      <c r="Z5" s="13">
        <f>SUMIFS(bdd_V102[Activité combinée], bdd_V102[Raison sociale juridique], X5, bdd_V102[[Région du FINESS juridique ]], Y5)</f>
        <v>9136</v>
      </c>
      <c r="AA5" s="13">
        <f>SUMIFS(bdd_V102[Activité combinée], bdd_V102[Raison sociale juridique], X5, bdd_V102[[Région du FINESS juridique ]], Y5, bdd_V102[Validation prérequis SUN-ES], "Oui")</f>
        <v>0</v>
      </c>
      <c r="AB5" s="70">
        <f t="shared" si="0"/>
        <v>0</v>
      </c>
    </row>
    <row r="6" spans="1:28">
      <c r="A6">
        <v>10011559</v>
      </c>
      <c r="B6" t="str">
        <v>CLINIQUE DE CHATILLON</v>
      </c>
      <c r="C6" t="str">
        <v>AUVERGNE-RHÔNE-ALPES</v>
      </c>
      <c r="E6" t="str">
        <v>CORSE</v>
      </c>
      <c r="G6" t="str">
        <v>AEMC</v>
      </c>
      <c r="I6">
        <v>110008810</v>
      </c>
      <c r="X6" t="str">
        <v xml:space="preserve">	GCS CENTRE DE DIALYSE OUEST REUNION</v>
      </c>
      <c r="Y6" t="str">
        <v>LA RÉUNION</v>
      </c>
      <c r="Z6" s="13">
        <f>SUMIFS(bdd_V102[Activité combinée], bdd_V102[Raison sociale juridique], X6, bdd_V102[[Région du FINESS juridique ]], Y6)</f>
        <v>2247.5</v>
      </c>
      <c r="AA6" s="13">
        <f>SUMIFS(bdd_V102[Activité combinée], bdd_V102[Raison sociale juridique], X6, bdd_V102[[Région du FINESS juridique ]], Y6, bdd_V102[Validation prérequis SUN-ES], "Oui")</f>
        <v>0</v>
      </c>
      <c r="AB6" s="70">
        <f t="shared" si="0"/>
        <v>0</v>
      </c>
    </row>
    <row r="7" spans="1:28">
      <c r="A7">
        <v>10783009</v>
      </c>
      <c r="B7" t="str">
        <v>ORSAC</v>
      </c>
      <c r="C7" t="str">
        <v>AUVERGNE-RHÔNE-ALPES</v>
      </c>
      <c r="E7" t="str">
        <v>GRAND EST</v>
      </c>
      <c r="G7" t="str">
        <v>AL SOLA</v>
      </c>
      <c r="I7">
        <v>110786324</v>
      </c>
      <c r="X7" t="str">
        <v xml:space="preserve">	GCS DU MARSAN - CLINIQUE DES LANDES</v>
      </c>
      <c r="Y7" t="str">
        <v>NOUVELLE-AQUITAINE</v>
      </c>
      <c r="Z7" s="13">
        <f>SUMIFS(bdd_V102[Activité combinée], bdd_V102[Raison sociale juridique], X7, bdd_V102[[Région du FINESS juridique ]], Y7)</f>
        <v>13636.5</v>
      </c>
      <c r="AA7" s="13">
        <f>SUMIFS(bdd_V102[Activité combinée], bdd_V102[Raison sociale juridique], X7, bdd_V102[[Région du FINESS juridique ]], Y7, bdd_V102[Validation prérequis SUN-ES], "Oui")</f>
        <v>0</v>
      </c>
      <c r="AB7" s="70">
        <f t="shared" si="0"/>
        <v>0</v>
      </c>
    </row>
    <row r="8" spans="1:28">
      <c r="A8">
        <v>20000600</v>
      </c>
      <c r="B8" t="str">
        <v>SAS CLINIQUE DE LA ROSERAIE</v>
      </c>
      <c r="C8" t="str">
        <v>HAUTS-DE-FRANCE</v>
      </c>
      <c r="E8" t="str">
        <v>GUADELOUPE</v>
      </c>
      <c r="G8" t="str">
        <v>ARAMAV</v>
      </c>
      <c r="I8">
        <v>120000104</v>
      </c>
      <c r="X8" t="str">
        <v xml:space="preserve">	INICEA LE TINAILLER</v>
      </c>
      <c r="Y8" t="str">
        <v>BOURGOGNE-FRANCHE-COMTÉ</v>
      </c>
      <c r="Z8" s="13">
        <f>SUMIFS(bdd_V102[Activité combinée], bdd_V102[Raison sociale juridique], X8, bdd_V102[[Région du FINESS juridique ]], Y8)</f>
        <v>11078</v>
      </c>
      <c r="AA8" s="13">
        <f>SUMIFS(bdd_V102[Activité combinée], bdd_V102[Raison sociale juridique], X8, bdd_V102[[Région du FINESS juridique ]], Y8, bdd_V102[Validation prérequis SUN-ES], "Oui")</f>
        <v>11078</v>
      </c>
      <c r="AB8" s="70">
        <f t="shared" si="0"/>
        <v>1</v>
      </c>
    </row>
    <row r="9" spans="1:28">
      <c r="A9">
        <v>20001632</v>
      </c>
      <c r="B9" t="str">
        <v>HOPITAL PRIVE SAINT CLAUDE</v>
      </c>
      <c r="C9" t="str">
        <v>HAUTS-DE-FRANCE</v>
      </c>
      <c r="E9" t="str">
        <v>GUYANE</v>
      </c>
      <c r="G9" t="str">
        <v>ARAMAV</v>
      </c>
      <c r="I9">
        <v>120000112</v>
      </c>
      <c r="X9" t="str">
        <v xml:space="preserve">	POLE DE SANTÉ PUBLIC-PRIVÉ ST-AMANDOIS</v>
      </c>
      <c r="Y9" t="str">
        <v>CENTRE-VAL DE LOIRE</v>
      </c>
      <c r="Z9" s="13">
        <f>SUMIFS(bdd_V102[Activité combinée], bdd_V102[Raison sociale juridique], X9, bdd_V102[[Région du FINESS juridique ]], Y9)</f>
        <v>5499</v>
      </c>
      <c r="AA9" s="13">
        <f>SUMIFS(bdd_V102[Activité combinée], bdd_V102[Raison sociale juridique], X9, bdd_V102[[Région du FINESS juridique ]], Y9, bdd_V102[Validation prérequis SUN-ES], "Oui")</f>
        <v>0</v>
      </c>
      <c r="AB9" s="70">
        <f t="shared" si="0"/>
        <v>0</v>
      </c>
    </row>
    <row r="10" spans="1:28">
      <c r="A10">
        <v>20005179</v>
      </c>
      <c r="B10" t="str">
        <v>ASS MEDICO-SOCIALE ANNE MORGAN</v>
      </c>
      <c r="C10" t="str">
        <v>HAUTS-DE-FRANCE</v>
      </c>
      <c r="E10" t="str">
        <v>HAUTS-DE-FRANCE</v>
      </c>
      <c r="G10" t="str">
        <v>ARSEAA</v>
      </c>
      <c r="I10">
        <v>120784616</v>
      </c>
      <c r="X10" t="str">
        <v xml:space="preserve">	SARL CLINIQUE DE LA VUE ROANNE</v>
      </c>
      <c r="Y10" t="str">
        <v>AUVERGNE-RHÔNE-ALPES</v>
      </c>
      <c r="Z10" s="13">
        <f>SUMIFS(bdd_V102[Activité combinée], bdd_V102[Raison sociale juridique], X10, bdd_V102[[Région du FINESS juridique ]], Y10)</f>
        <v>1</v>
      </c>
      <c r="AA10" s="13">
        <f>SUMIFS(bdd_V102[Activité combinée], bdd_V102[Raison sociale juridique], X10, bdd_V102[[Région du FINESS juridique ]], Y10, bdd_V102[Validation prérequis SUN-ES], "Oui")</f>
        <v>0</v>
      </c>
      <c r="AB10" s="70">
        <f t="shared" si="0"/>
        <v>0</v>
      </c>
    </row>
    <row r="11" spans="1:28">
      <c r="A11">
        <v>20014742</v>
      </c>
      <c r="B11" t="str">
        <v>SAS COURLANCY</v>
      </c>
      <c r="C11" t="str">
        <v>HAUTS-DE-FRANCE</v>
      </c>
      <c r="E11" t="str">
        <v>ILE-DE-FRANCE</v>
      </c>
      <c r="G11" t="str">
        <v>ASEI</v>
      </c>
      <c r="I11">
        <v>300000148</v>
      </c>
      <c r="X11" t="str">
        <v xml:space="preserve">	SAS CL DU GD AVIGNON - GROUPE NOALYS</v>
      </c>
      <c r="Y11" t="str">
        <v>OCCITANIE</v>
      </c>
      <c r="Z11" s="13">
        <f>SUMIFS(bdd_V102[Activité combinée], bdd_V102[Raison sociale juridique], X11, bdd_V102[[Région du FINESS juridique ]], Y11)</f>
        <v>5879.5</v>
      </c>
      <c r="AA11" s="13">
        <f>SUMIFS(bdd_V102[Activité combinée], bdd_V102[Raison sociale juridique], X11, bdd_V102[[Région du FINESS juridique ]], Y11, bdd_V102[Validation prérequis SUN-ES], "Oui")</f>
        <v>5879.5</v>
      </c>
      <c r="AB11" s="70">
        <f t="shared" si="0"/>
        <v>1</v>
      </c>
    </row>
    <row r="12" spans="1:28">
      <c r="A12">
        <v>30000194</v>
      </c>
      <c r="B12" t="str">
        <v>POLYCLINIQUE LA PERGOLA (SA)</v>
      </c>
      <c r="C12" t="str">
        <v>AUVERGNE-RHÔNE-ALPES</v>
      </c>
      <c r="E12" t="str">
        <v>LA RÉUNION</v>
      </c>
      <c r="G12" t="str">
        <v>ASSOC AMIS DE LA MEDECINE SOCIALE</v>
      </c>
      <c r="I12">
        <v>300000189</v>
      </c>
      <c r="X12" t="str">
        <v xml:space="preserve">	SAS CLINALLIANCE ETAMPES</v>
      </c>
      <c r="Y12" t="str">
        <v>ILE-DE-FRANCE</v>
      </c>
      <c r="Z12" s="13">
        <f>SUMIFS(bdd_V102[Activité combinée], bdd_V102[Raison sociale juridique], X12, bdd_V102[[Région du FINESS juridique ]], Y12)</f>
        <v>3719.5</v>
      </c>
      <c r="AA12" s="13">
        <f>SUMIFS(bdd_V102[Activité combinée], bdd_V102[Raison sociale juridique], X12, bdd_V102[[Région du FINESS juridique ]], Y12, bdd_V102[Validation prérequis SUN-ES], "Oui")</f>
        <v>0</v>
      </c>
      <c r="AB12" s="70">
        <f t="shared" si="0"/>
        <v>0</v>
      </c>
    </row>
    <row r="13" spans="1:28">
      <c r="A13">
        <v>30000426</v>
      </c>
      <c r="B13" t="str">
        <v>POLYCLINIQUE ST-FRANCOIS ST-ANTOINE</v>
      </c>
      <c r="C13" t="str">
        <v>AUVERGNE-RHÔNE-ALPES</v>
      </c>
      <c r="E13" t="str">
        <v>MARTINIQUE</v>
      </c>
      <c r="G13" t="str">
        <v>ASSOC DE GESTION SSR LES TILLEULS</v>
      </c>
      <c r="I13">
        <v>300000197</v>
      </c>
      <c r="X13" t="str">
        <v xml:space="preserve">	SAS CLINIQUE DU DAUPHINE</v>
      </c>
      <c r="Y13" t="str">
        <v>ILE-DE-FRANCE</v>
      </c>
      <c r="Z13" s="13">
        <f>SUMIFS(bdd_V102[Activité combinée], bdd_V102[Raison sociale juridique], X13, bdd_V102[[Région du FINESS juridique ]], Y13)</f>
        <v>1</v>
      </c>
      <c r="AA13" s="13">
        <f>SUMIFS(bdd_V102[Activité combinée], bdd_V102[Raison sociale juridique], X13, bdd_V102[[Région du FINESS juridique ]], Y13, bdd_V102[Validation prérequis SUN-ES], "Oui")</f>
        <v>0</v>
      </c>
      <c r="AB13" s="70">
        <f t="shared" si="0"/>
        <v>0</v>
      </c>
    </row>
    <row r="14" spans="1:28">
      <c r="A14">
        <v>30009088</v>
      </c>
      <c r="B14" t="str">
        <v>POLYCLINIQUE DE SAINT-ODILON</v>
      </c>
      <c r="C14" t="str">
        <v>AUVERGNE-RHÔNE-ALPES</v>
      </c>
      <c r="E14" t="str">
        <v>MAYOTTE</v>
      </c>
      <c r="G14" t="str">
        <v>ASSOC DE LA CLAUZE</v>
      </c>
      <c r="I14">
        <v>300000213</v>
      </c>
      <c r="X14" t="str">
        <v xml:space="preserve">	SAS CLINIQUE LA MONTAGNE LAMBERT</v>
      </c>
      <c r="Y14" t="str">
        <v>ILE-DE-FRANCE</v>
      </c>
      <c r="Z14" s="13">
        <f>SUMIFS(bdd_V102[Activité combinée], bdd_V102[Raison sociale juridique], X14, bdd_V102[[Région du FINESS juridique ]], Y14)</f>
        <v>43055</v>
      </c>
      <c r="AA14" s="13">
        <f>SUMIFS(bdd_V102[Activité combinée], bdd_V102[Raison sociale juridique], X14, bdd_V102[[Région du FINESS juridique ]], Y14, bdd_V102[Validation prérequis SUN-ES], "Oui")</f>
        <v>43055</v>
      </c>
      <c r="AB14" s="70">
        <f t="shared" si="0"/>
        <v>1</v>
      </c>
    </row>
    <row r="15" spans="1:28">
      <c r="A15">
        <v>40000168</v>
      </c>
      <c r="B15" t="str">
        <v>CENTRE DES CARMES</v>
      </c>
      <c r="C15" t="str">
        <v>PROVENCE-ALPES-CÔTE D'AZUR</v>
      </c>
      <c r="E15" t="str">
        <v>NORMANDIE</v>
      </c>
      <c r="G15" t="str">
        <v>ASSOC HELIO MARINE DE LA COTE OCCITANE</v>
      </c>
      <c r="I15">
        <v>300000247</v>
      </c>
      <c r="X15" t="str">
        <v xml:space="preserve">	SAS CRF JEANNE D'ARC</v>
      </c>
      <c r="Y15" t="str">
        <v>LA RÉUNION</v>
      </c>
      <c r="Z15" s="13">
        <f>SUMIFS(bdd_V102[Activité combinée], bdd_V102[Raison sociale juridique], X15, bdd_V102[[Région du FINESS juridique ]], Y15)</f>
        <v>1</v>
      </c>
      <c r="AA15" s="13">
        <f>SUMIFS(bdd_V102[Activité combinée], bdd_V102[Raison sociale juridique], X15, bdd_V102[[Région du FINESS juridique ]], Y15, bdd_V102[Validation prérequis SUN-ES], "Oui")</f>
        <v>0</v>
      </c>
      <c r="AB15" s="70">
        <f t="shared" si="0"/>
        <v>0</v>
      </c>
    </row>
    <row r="16" spans="1:28">
      <c r="A16">
        <v>40000192</v>
      </c>
      <c r="B16" t="str">
        <v>CLINIQUE TOUTES AURES</v>
      </c>
      <c r="C16" t="str">
        <v>PROVENCE-ALPES-CÔTE D'AZUR</v>
      </c>
      <c r="E16" t="str">
        <v>NOUVELLE-AQUITAINE</v>
      </c>
      <c r="G16" t="str">
        <v>ASSOC INSTITUT CLAUDIUS REGAUD</v>
      </c>
      <c r="I16">
        <v>300000387</v>
      </c>
      <c r="X16" t="str">
        <v xml:space="preserve">	SAS HOPITAL PRIVE DU PAYS D'AUGE</v>
      </c>
      <c r="Y16" t="str">
        <v>NORMANDIE</v>
      </c>
      <c r="Z16" s="13">
        <f>SUMIFS(bdd_V102[Activité combinée], bdd_V102[Raison sociale juridique], X16, bdd_V102[[Région du FINESS juridique ]], Y16)</f>
        <v>52891</v>
      </c>
      <c r="AA16" s="13">
        <f>SUMIFS(bdd_V102[Activité combinée], bdd_V102[Raison sociale juridique], X16, bdd_V102[[Région du FINESS juridique ]], Y16, bdd_V102[Validation prérequis SUN-ES], "Oui")</f>
        <v>52891</v>
      </c>
      <c r="AB16" s="70">
        <f t="shared" si="0"/>
        <v>1</v>
      </c>
    </row>
    <row r="17" spans="1:28">
      <c r="A17">
        <v>40000200</v>
      </c>
      <c r="B17" t="str">
        <v>CRF DE HAUTE PROVENCE L'EAU VIVE</v>
      </c>
      <c r="C17" t="str">
        <v>PROVENCE-ALPES-CÔTE D'AZUR</v>
      </c>
      <c r="E17" t="str">
        <v>OCCITANIE</v>
      </c>
      <c r="G17" t="str">
        <v>ASSOC LE VAL DE SOURNIA</v>
      </c>
      <c r="I17">
        <v>300000692</v>
      </c>
      <c r="X17" t="str">
        <v xml:space="preserve">
SAS CLINIQUE DU LITTORAL</v>
      </c>
      <c r="Y17" t="str">
        <v>ILE-DE-FRANCE</v>
      </c>
      <c r="Z17" s="13">
        <f>SUMIFS(bdd_V102[Activité combinée], bdd_V102[Raison sociale juridique], X17, bdd_V102[[Région du FINESS juridique ]], Y17)</f>
        <v>14776.25</v>
      </c>
      <c r="AA17" s="13">
        <f>SUMIFS(bdd_V102[Activité combinée], bdd_V102[Raison sociale juridique], X17, bdd_V102[[Région du FINESS juridique ]], Y17, bdd_V102[Validation prérequis SUN-ES], "Oui")</f>
        <v>14776.25</v>
      </c>
      <c r="AB17" s="70">
        <f t="shared" si="0"/>
        <v>1</v>
      </c>
    </row>
    <row r="18" spans="1:28">
      <c r="A18">
        <v>50000033</v>
      </c>
      <c r="B18" t="str">
        <v>ADESSA</v>
      </c>
      <c r="C18" t="str">
        <v>PROVENCE-ALPES-CÔTE D'AZUR</v>
      </c>
      <c r="E18" t="str">
        <v>PAYS DE LA LOIRE</v>
      </c>
      <c r="G18" t="str">
        <v>ASSOC LES AMIS DE LA PROVIDENCE</v>
      </c>
      <c r="I18">
        <v>300000700</v>
      </c>
      <c r="X18" t="str">
        <v>A.R.P.S.</v>
      </c>
      <c r="Y18" t="str">
        <v>ILE-DE-FRANCE</v>
      </c>
      <c r="Z18" s="13">
        <f>SUMIFS(bdd_V102[Activité combinée], bdd_V102[Raison sociale juridique], X18, bdd_V102[[Région du FINESS juridique ]], Y18)</f>
        <v>5691</v>
      </c>
      <c r="AA18" s="13">
        <f>SUMIFS(bdd_V102[Activité combinée], bdd_V102[Raison sociale juridique], X18, bdd_V102[[Région du FINESS juridique ]], Y18, bdd_V102[Validation prérequis SUN-ES], "Oui")</f>
        <v>5691</v>
      </c>
      <c r="AB18" s="70">
        <f t="shared" si="0"/>
        <v>1</v>
      </c>
    </row>
    <row r="19" spans="1:28">
      <c r="A19">
        <v>50000082</v>
      </c>
      <c r="B19" t="str">
        <v>CENTRE MEDICAL LA SOURCE</v>
      </c>
      <c r="C19" t="str">
        <v>PROVENCE-ALPES-CÔTE D'AZUR</v>
      </c>
      <c r="E19" t="str">
        <v>PROVENCE-ALPES-CÔTE D'AZUR</v>
      </c>
      <c r="G19" t="str">
        <v>ASSOC LES TILLEULS</v>
      </c>
      <c r="I19">
        <v>300000726</v>
      </c>
      <c r="X19" t="str">
        <v>A2LFS</v>
      </c>
      <c r="Y19" t="str">
        <v>OCCITANIE</v>
      </c>
      <c r="Z19" s="13">
        <f>SUMIFS(bdd_V102[Activité combinée], bdd_V102[Raison sociale juridique], X19, bdd_V102[[Région du FINESS juridique ]], Y19)</f>
        <v>24116.5</v>
      </c>
      <c r="AA19" s="13">
        <f>SUMIFS(bdd_V102[Activité combinée], bdd_V102[Raison sociale juridique], X19, bdd_V102[[Région du FINESS juridique ]], Y19, bdd_V102[Validation prérequis SUN-ES], "Oui")</f>
        <v>0</v>
      </c>
      <c r="AB19" s="70">
        <f t="shared" si="0"/>
        <v>0</v>
      </c>
    </row>
    <row r="20" spans="1:28">
      <c r="A20">
        <v>50000496</v>
      </c>
      <c r="B20" t="str">
        <v>LA GUISANE</v>
      </c>
      <c r="C20" t="str">
        <v>PROVENCE-ALPES-CÔTE D'AZUR</v>
      </c>
      <c r="G20" t="str">
        <v>ASSOC ROUTE NOUVELLE</v>
      </c>
      <c r="I20">
        <v>300000759</v>
      </c>
      <c r="X20" t="str">
        <v>A3S</v>
      </c>
      <c r="Y20" t="str">
        <v>OCCITANIE</v>
      </c>
      <c r="Z20" s="13">
        <f>SUMIFS(bdd_V102[Activité combinée], bdd_V102[Raison sociale juridique], X20, bdd_V102[[Région du FINESS juridique ]], Y20)</f>
        <v>7503.5</v>
      </c>
      <c r="AA20" s="13">
        <f>SUMIFS(bdd_V102[Activité combinée], bdd_V102[Raison sociale juridique], X20, bdd_V102[[Région du FINESS juridique ]], Y20, bdd_V102[Validation prérequis SUN-ES], "Oui")</f>
        <v>0</v>
      </c>
      <c r="AB20" s="70">
        <f t="shared" si="0"/>
        <v>0</v>
      </c>
    </row>
    <row r="21" spans="1:28">
      <c r="A21">
        <v>50000546</v>
      </c>
      <c r="B21" t="str">
        <v>FONDATION EDITH SELTZER</v>
      </c>
      <c r="C21" t="str">
        <v>PROVENCE-ALPES-CÔTE D'AZUR</v>
      </c>
      <c r="G21" t="str">
        <v>ASSOC ST PIERRE</v>
      </c>
      <c r="I21">
        <v>300000759</v>
      </c>
      <c r="X21" t="str">
        <v>ABRAPA</v>
      </c>
      <c r="Y21" t="str">
        <v>GRAND EST</v>
      </c>
      <c r="Z21" s="13">
        <f>SUMIFS(bdd_V102[Activité combinée], bdd_V102[Raison sociale juridique], X21, bdd_V102[[Région du FINESS juridique ]], Y21)</f>
        <v>2275</v>
      </c>
      <c r="AA21" s="13">
        <f>SUMIFS(bdd_V102[Activité combinée], bdd_V102[Raison sociale juridique], X21, bdd_V102[[Région du FINESS juridique ]], Y21, bdd_V102[Validation prérequis SUN-ES], "Oui")</f>
        <v>2275</v>
      </c>
      <c r="AB21" s="70">
        <f t="shared" si="0"/>
        <v>1</v>
      </c>
    </row>
    <row r="22" spans="1:28">
      <c r="A22">
        <v>50000561</v>
      </c>
      <c r="B22" t="str">
        <v>CENTRE MEDICAL LA DURANCE</v>
      </c>
      <c r="C22" t="str">
        <v>PROVENCE-ALPES-CÔTE D'AZUR</v>
      </c>
      <c r="G22" t="str">
        <v>ASSOCIATION AMIS DE L'ENFANCE</v>
      </c>
      <c r="I22">
        <v>300012580</v>
      </c>
      <c r="X22" t="str">
        <v>ADDIPSY</v>
      </c>
      <c r="Y22" t="str">
        <v>AUVERGNE-RHÔNE-ALPES</v>
      </c>
      <c r="Z22" s="13">
        <f>SUMIFS(bdd_V102[Activité combinée], bdd_V102[Raison sociale juridique], X22, bdd_V102[[Région du FINESS juridique ]], Y22)</f>
        <v>6535.25</v>
      </c>
      <c r="AA22" s="13">
        <f>SUMIFS(bdd_V102[Activité combinée], bdd_V102[Raison sociale juridique], X22, bdd_V102[[Région du FINESS juridique ]], Y22, bdd_V102[Validation prérequis SUN-ES], "Oui")</f>
        <v>6535.25</v>
      </c>
      <c r="AB22" s="70">
        <f t="shared" si="0"/>
        <v>1</v>
      </c>
    </row>
    <row r="23" spans="1:28">
      <c r="A23">
        <v>50000645</v>
      </c>
      <c r="B23" t="str">
        <v>ATHENA LE FUTUR ANTERIEUR</v>
      </c>
      <c r="C23" t="str">
        <v>PROVENCE-ALPES-CÔTE D'AZUR</v>
      </c>
      <c r="G23" t="str">
        <v>ASSOCIATION REINSERTION SOCIALE</v>
      </c>
      <c r="I23">
        <v>300013760</v>
      </c>
      <c r="X23" t="str">
        <v>ADENE HAD</v>
      </c>
      <c r="Y23" t="str">
        <v>OCCITANIE</v>
      </c>
      <c r="Z23" s="13">
        <f>SUMIFS(bdd_V102[Activité combinée], bdd_V102[Raison sociale juridique], X23, bdd_V102[[Région du FINESS juridique ]], Y23)</f>
        <v>45717.5</v>
      </c>
      <c r="AA23" s="13">
        <f>SUMIFS(bdd_V102[Activité combinée], bdd_V102[Raison sociale juridique], X23, bdd_V102[[Région du FINESS juridique ]], Y23, bdd_V102[Validation prérequis SUN-ES], "Oui")</f>
        <v>45717.5</v>
      </c>
      <c r="AB23" s="70">
        <f t="shared" si="0"/>
        <v>1</v>
      </c>
    </row>
    <row r="24" spans="1:28">
      <c r="A24">
        <v>50000678</v>
      </c>
      <c r="B24" t="str">
        <v>CLINIQUE DU SOUFFLE LES ACACIAS</v>
      </c>
      <c r="C24" t="str">
        <v>PROVENCE-ALPES-CÔTE D'AZUR</v>
      </c>
      <c r="G24" t="str">
        <v>ASVMT</v>
      </c>
      <c r="I24">
        <v>300014024</v>
      </c>
      <c r="X24" t="str">
        <v>ADESSA</v>
      </c>
      <c r="Y24" t="str">
        <v>PROVENCE-ALPES-CÔTE D'AZUR</v>
      </c>
      <c r="Z24" s="13">
        <f>SUMIFS(bdd_V102[Activité combinée], bdd_V102[Raison sociale juridique], X24, bdd_V102[[Région du FINESS juridique ]], Y24)</f>
        <v>8986.5</v>
      </c>
      <c r="AA24" s="13">
        <f>SUMIFS(bdd_V102[Activité combinée], bdd_V102[Raison sociale juridique], X24, bdd_V102[[Région du FINESS juridique ]], Y24, bdd_V102[Validation prérequis SUN-ES], "Oui")</f>
        <v>8986.5</v>
      </c>
      <c r="AB24" s="70">
        <f t="shared" si="0"/>
        <v>1</v>
      </c>
    </row>
    <row r="25" spans="1:28">
      <c r="A25">
        <v>50001163</v>
      </c>
      <c r="B25" t="str">
        <v>CLINIQUE MONTJOY</v>
      </c>
      <c r="C25" t="str">
        <v>PROVENCE-ALPES-CÔTE D'AZUR</v>
      </c>
      <c r="G25" t="str">
        <v>BELLECOMBE</v>
      </c>
      <c r="I25">
        <v>300017464</v>
      </c>
      <c r="X25" t="str">
        <v>ADLCA ASSOC LUTTE CONTRE L'ALCOOLISME</v>
      </c>
      <c r="Y25" t="str">
        <v>BOURGOGNE-FRANCHE-COMTÉ</v>
      </c>
      <c r="Z25" s="13">
        <f>SUMIFS(bdd_V102[Activité combinée], bdd_V102[Raison sociale juridique], X25, bdd_V102[[Région du FINESS juridique ]], Y25)</f>
        <v>11658</v>
      </c>
      <c r="AA25" s="13">
        <f>SUMIFS(bdd_V102[Activité combinée], bdd_V102[Raison sociale juridique], X25, bdd_V102[[Région du FINESS juridique ]], Y25, bdd_V102[Validation prérequis SUN-ES], "Oui")</f>
        <v>11658</v>
      </c>
      <c r="AB25" s="70">
        <f t="shared" si="0"/>
        <v>1</v>
      </c>
    </row>
    <row r="26" spans="1:28">
      <c r="A26">
        <v>50006931</v>
      </c>
      <c r="B26" t="str">
        <v>POLYCLINIQUE DES ALPES DU SUD GAP</v>
      </c>
      <c r="C26" t="str">
        <v>PROVENCE-ALPES-CÔTE D'AZUR</v>
      </c>
      <c r="G26" t="str">
        <v>CENTRE DE REEDUC FONCT DE SIOUVILLE</v>
      </c>
      <c r="I26">
        <v>300017985</v>
      </c>
      <c r="X26" t="str">
        <v>AEMC</v>
      </c>
      <c r="Y26" t="str">
        <v>OCCITANIE</v>
      </c>
      <c r="Z26" s="13">
        <f>SUMIFS(bdd_V102[Activité combinée], bdd_V102[Raison sociale juridique], X26, bdd_V102[[Région du FINESS juridique ]], Y26)</f>
        <v>4780.25</v>
      </c>
      <c r="AA26" s="13">
        <f>SUMIFS(bdd_V102[Activité combinée], bdd_V102[Raison sociale juridique], X26, bdd_V102[[Région du FINESS juridique ]], Y26, bdd_V102[Validation prérequis SUN-ES], "Oui")</f>
        <v>0</v>
      </c>
      <c r="AB26" s="70">
        <f t="shared" si="0"/>
        <v>0</v>
      </c>
    </row>
    <row r="27" spans="1:28">
      <c r="A27">
        <v>60000049</v>
      </c>
      <c r="B27" t="str">
        <v>ASSOCIATION CLINIQUE SAINT DOMINIQUE</v>
      </c>
      <c r="C27" t="str">
        <v>PROVENCE-ALPES-CÔTE D'AZUR</v>
      </c>
      <c r="G27" t="str">
        <v>CENTRE MEDICAL INFANTILE MONTPRIBAT</v>
      </c>
      <c r="I27">
        <v>300786266</v>
      </c>
      <c r="X27" t="str">
        <v>AGAHTIR</v>
      </c>
      <c r="Y27" t="str">
        <v>PROVENCE-ALPES-CÔTE D'AZUR</v>
      </c>
      <c r="Z27" s="13">
        <f>SUMIFS(bdd_V102[Activité combinée], bdd_V102[Raison sociale juridique], X27, bdd_V102[[Région du FINESS juridique ]], Y27)</f>
        <v>4747.5</v>
      </c>
      <c r="AA27" s="13">
        <f>SUMIFS(bdd_V102[Activité combinée], bdd_V102[Raison sociale juridique], X27, bdd_V102[[Région du FINESS juridique ]], Y27, bdd_V102[Validation prérequis SUN-ES], "Oui")</f>
        <v>0</v>
      </c>
      <c r="AB27" s="70">
        <f t="shared" si="0"/>
        <v>0</v>
      </c>
    </row>
    <row r="28" spans="1:28">
      <c r="A28">
        <v>60000155</v>
      </c>
      <c r="B28" t="str">
        <v>LES ROSIERS</v>
      </c>
      <c r="C28" t="str">
        <v>PROVENCE-ALPES-CÔTE D'AZUR</v>
      </c>
      <c r="G28" t="str">
        <v>CENTRE MEDICAL LE MONT BLANC</v>
      </c>
      <c r="I28">
        <v>310000047</v>
      </c>
      <c r="X28" t="str">
        <v>AGESSA</v>
      </c>
      <c r="Y28" t="str">
        <v>AUVERGNE-RHÔNE-ALPES</v>
      </c>
      <c r="Z28" s="13">
        <f>SUMIFS(bdd_V102[Activité combinée], bdd_V102[Raison sociale juridique], X28, bdd_V102[[Région du FINESS juridique ]], Y28)</f>
        <v>29926</v>
      </c>
      <c r="AA28" s="13">
        <f>SUMIFS(bdd_V102[Activité combinée], bdd_V102[Raison sociale juridique], X28, bdd_V102[[Région du FINESS juridique ]], Y28, bdd_V102[Validation prérequis SUN-ES], "Oui")</f>
        <v>29926</v>
      </c>
      <c r="AB28" s="70">
        <f t="shared" si="0"/>
        <v>1</v>
      </c>
    </row>
    <row r="29" spans="1:28">
      <c r="A29">
        <v>60000171</v>
      </c>
      <c r="B29" t="str">
        <v>E3S SAINT JEAN</v>
      </c>
      <c r="C29" t="str">
        <v>PROVENCE-ALPES-CÔTE D'AZUR</v>
      </c>
      <c r="G29" t="str">
        <v>CENTRE REEDUCATION MOTRICE DR STER</v>
      </c>
      <c r="I29">
        <v>310000096</v>
      </c>
      <c r="X29" t="str">
        <v>AHBFC</v>
      </c>
      <c r="Y29" t="str">
        <v>BOURGOGNE-FRANCHE-COMTÉ</v>
      </c>
      <c r="Z29" s="13">
        <f>SUMIFS(bdd_V102[Activité combinée], bdd_V102[Raison sociale juridique], X29, bdd_V102[[Région du FINESS juridique ]], Y29)</f>
        <v>73937.75</v>
      </c>
      <c r="AA29" s="13">
        <f>SUMIFS(bdd_V102[Activité combinée], bdd_V102[Raison sociale juridique], X29, bdd_V102[[Région du FINESS juridique ]], Y29, bdd_V102[Validation prérequis SUN-ES], "Oui")</f>
        <v>0</v>
      </c>
      <c r="AB29" s="70">
        <f t="shared" si="0"/>
        <v>0</v>
      </c>
    </row>
    <row r="30" spans="1:28">
      <c r="A30">
        <v>60000205</v>
      </c>
      <c r="B30" t="str">
        <v>SAS MONTSINERY</v>
      </c>
      <c r="C30" t="str">
        <v>PROVENCE-ALPES-CÔTE D'AZUR</v>
      </c>
      <c r="G30" t="str">
        <v>CENTRE SOINS DE SUITE DE SARTROUVILLE - ETAB ADMINISTRE PAR KORIAN SA</v>
      </c>
      <c r="I30">
        <v>310000112</v>
      </c>
      <c r="X30" t="str">
        <v>AIDAPHI</v>
      </c>
      <c r="Y30" t="str">
        <v>CENTRE-VAL DE LOIRE</v>
      </c>
      <c r="Z30" s="13">
        <f>SUMIFS(bdd_V102[Activité combinée], bdd_V102[Raison sociale juridique], X30, bdd_V102[[Région du FINESS juridique ]], Y30)</f>
        <v>1090.25</v>
      </c>
      <c r="AA30" s="13">
        <f>SUMIFS(bdd_V102[Activité combinée], bdd_V102[Raison sociale juridique], X30, bdd_V102[[Région du FINESS juridique ]], Y30, bdd_V102[Validation prérequis SUN-ES], "Oui")</f>
        <v>0</v>
      </c>
      <c r="AB30" s="70">
        <f t="shared" si="0"/>
        <v>0</v>
      </c>
    </row>
    <row r="31" spans="1:28">
      <c r="A31">
        <v>60000213</v>
      </c>
      <c r="B31" t="str">
        <v>LUSEBOR CLINIQUE SAINT FRANCOIS</v>
      </c>
      <c r="C31" t="str">
        <v>PROVENCE-ALPES-CÔTE D'AZUR</v>
      </c>
      <c r="G31" t="str">
        <v>CENTRE WILLIAM HARVEY</v>
      </c>
      <c r="I31">
        <v>310000146</v>
      </c>
      <c r="X31" t="str">
        <v>AIDE AUX JEUNES DIABETIQUES</v>
      </c>
      <c r="Y31" t="str">
        <v>ILE-DE-FRANCE</v>
      </c>
      <c r="Z31" s="13">
        <f>SUMIFS(bdd_V102[Activité combinée], bdd_V102[Raison sociale juridique], X31, bdd_V102[[Région du FINESS juridique ]], Y31)</f>
        <v>7695.5</v>
      </c>
      <c r="AA31" s="13">
        <f>SUMIFS(bdd_V102[Activité combinée], bdd_V102[Raison sociale juridique], X31, bdd_V102[[Région du FINESS juridique ]], Y31, bdd_V102[Validation prérequis SUN-ES], "Oui")</f>
        <v>0</v>
      </c>
      <c r="AB31" s="70">
        <f t="shared" si="0"/>
        <v>0</v>
      </c>
    </row>
    <row r="32" spans="1:28">
      <c r="A32">
        <v>60000221</v>
      </c>
      <c r="B32" t="str">
        <v>CLINIQUE INTERNATIONALE DE CANNES</v>
      </c>
      <c r="C32" t="str">
        <v>PROVENCE-ALPES-CÔTE D'AZUR</v>
      </c>
      <c r="G32" t="str">
        <v>CHAMPEAU MEDITERRANEE</v>
      </c>
      <c r="I32">
        <v>310000153</v>
      </c>
      <c r="X32" t="str">
        <v>AL SOLA</v>
      </c>
      <c r="Y32" t="str">
        <v>OCCITANIE</v>
      </c>
      <c r="Z32" s="13">
        <f>SUMIFS(bdd_V102[Activité combinée], bdd_V102[Raison sociale juridique], X32, bdd_V102[[Région du FINESS juridique ]], Y32)</f>
        <v>7385.5</v>
      </c>
      <c r="AA32" s="13">
        <f>SUMIFS(bdd_V102[Activité combinée], bdd_V102[Raison sociale juridique], X32, bdd_V102[[Région du FINESS juridique ]], Y32, bdd_V102[Validation prérequis SUN-ES], "Oui")</f>
        <v>7385.5</v>
      </c>
      <c r="AB32" s="70">
        <f t="shared" si="0"/>
        <v>1</v>
      </c>
    </row>
    <row r="33" spans="1:28">
      <c r="A33">
        <v>60000239</v>
      </c>
      <c r="B33" t="str">
        <v>POLYCLINIQUE SAINT JEAN</v>
      </c>
      <c r="C33" t="str">
        <v>PROVENCE-ALPES-CÔTE D'AZUR</v>
      </c>
      <c r="G33" t="str">
        <v>CHATEAU DE LA VERNEDE</v>
      </c>
      <c r="I33">
        <v>310000161</v>
      </c>
      <c r="X33" t="str">
        <v>ALTERIS</v>
      </c>
      <c r="Y33" t="str">
        <v>AUVERGNE-RHÔNE-ALPES</v>
      </c>
      <c r="Z33" s="13">
        <f>SUMIFS(bdd_V102[Activité combinée], bdd_V102[Raison sociale juridique], X33, bdd_V102[[Région du FINESS juridique ]], Y33)</f>
        <v>10338</v>
      </c>
      <c r="AA33" s="13">
        <f>SUMIFS(bdd_V102[Activité combinée], bdd_V102[Raison sociale juridique], X33, bdd_V102[[Région du FINESS juridique ]], Y33, bdd_V102[Validation prérequis SUN-ES], "Oui")</f>
        <v>0</v>
      </c>
      <c r="AB33" s="70">
        <f t="shared" si="0"/>
        <v>0</v>
      </c>
    </row>
    <row r="34" spans="1:28">
      <c r="A34">
        <v>60000247</v>
      </c>
      <c r="B34" t="str">
        <v>LE VAL D'ESTREILLES</v>
      </c>
      <c r="C34" t="str">
        <v>PROVENCE-ALPES-CÔTE D'AZUR</v>
      </c>
      <c r="G34" t="str">
        <v>CL CLEMENTVILLE</v>
      </c>
      <c r="I34">
        <v>310000179</v>
      </c>
      <c r="X34" t="str">
        <v>ALTYGO</v>
      </c>
      <c r="Y34" t="str">
        <v>BRETAGNE</v>
      </c>
      <c r="Z34" s="13">
        <f>SUMIFS(bdd_V102[Activité combinée], bdd_V102[Raison sociale juridique], X34, bdd_V102[[Région du FINESS juridique ]], Y34)</f>
        <v>2506.5</v>
      </c>
      <c r="AA34" s="13">
        <f>SUMIFS(bdd_V102[Activité combinée], bdd_V102[Raison sociale juridique], X34, bdd_V102[[Région du FINESS juridique ]], Y34, bdd_V102[Validation prérequis SUN-ES], "Oui")</f>
        <v>2506.5</v>
      </c>
      <c r="AB34" s="70">
        <f t="shared" si="0"/>
        <v>1</v>
      </c>
    </row>
    <row r="35" spans="1:28">
      <c r="A35">
        <v>60000262</v>
      </c>
      <c r="B35" t="str">
        <v>CLINIQUE LA GRANGEA</v>
      </c>
      <c r="C35" t="str">
        <v>PROVENCE-ALPES-CÔTE D'AZUR</v>
      </c>
      <c r="G35" t="str">
        <v>CL DU GD AVIGNON</v>
      </c>
      <c r="I35">
        <v>310000187</v>
      </c>
      <c r="X35" t="str">
        <v>ALURAD</v>
      </c>
      <c r="Y35" t="str">
        <v>NOUVELLE-AQUITAINE</v>
      </c>
      <c r="Z35" s="13">
        <f>SUMIFS(bdd_V102[Activité combinée], bdd_V102[Raison sociale juridique], X35, bdd_V102[[Région du FINESS juridique ]], Y35)</f>
        <v>7180.5</v>
      </c>
      <c r="AA35" s="13">
        <f>SUMIFS(bdd_V102[Activité combinée], bdd_V102[Raison sociale juridique], X35, bdd_V102[[Région du FINESS juridique ]], Y35, bdd_V102[Validation prérequis SUN-ES], "Oui")</f>
        <v>7180.5</v>
      </c>
      <c r="AB35" s="70">
        <f t="shared" si="0"/>
        <v>1</v>
      </c>
    </row>
    <row r="36" spans="1:28">
      <c r="A36">
        <v>60000270</v>
      </c>
      <c r="B36" t="str">
        <v>CLINIQUE DU PALAIS</v>
      </c>
      <c r="C36" t="str">
        <v>PROVENCE-ALPES-CÔTE D'AZUR</v>
      </c>
      <c r="G36" t="str">
        <v>CL DU RELAIS</v>
      </c>
      <c r="I36">
        <v>310000419</v>
      </c>
      <c r="X36" t="str">
        <v>AMERICAN HOSPITAL OF PARIS</v>
      </c>
      <c r="Y36" t="str">
        <v>ILE-DE-FRANCE</v>
      </c>
      <c r="Z36" s="13">
        <f>SUMIFS(bdd_V102[Activité combinée], bdd_V102[Raison sociale juridique], X36, bdd_V102[[Région du FINESS juridique ]], Y36)</f>
        <v>57600.5</v>
      </c>
      <c r="AA36" s="13">
        <f>SUMIFS(bdd_V102[Activité combinée], bdd_V102[Raison sociale juridique], X36, bdd_V102[[Région du FINESS juridique ]], Y36, bdd_V102[Validation prérequis SUN-ES], "Oui")</f>
        <v>0</v>
      </c>
      <c r="AB36" s="70">
        <f t="shared" si="0"/>
        <v>0</v>
      </c>
    </row>
    <row r="37" spans="1:28">
      <c r="A37">
        <v>60000312</v>
      </c>
      <c r="B37" t="str">
        <v>CLINIQUE LE MERIDIEN</v>
      </c>
      <c r="C37" t="str">
        <v>PROVENCE-ALPES-CÔTE D'AZUR</v>
      </c>
      <c r="G37" t="str">
        <v>CL DU VALLESPIR</v>
      </c>
      <c r="I37">
        <v>310000427</v>
      </c>
      <c r="X37" t="str">
        <v>APATS MARSEILLE</v>
      </c>
      <c r="Y37" t="str">
        <v>PROVENCE-ALPES-CÔTE D'AZUR</v>
      </c>
      <c r="Z37" s="13">
        <f>SUMIFS(bdd_V102[Activité combinée], bdd_V102[Raison sociale juridique], X37, bdd_V102[[Région du FINESS juridique ]], Y37)</f>
        <v>21005.5</v>
      </c>
      <c r="AA37" s="13">
        <f>SUMIFS(bdd_V102[Activité combinée], bdd_V102[Raison sociale juridique], X37, bdd_V102[[Région du FINESS juridique ]], Y37, bdd_V102[Validation prérequis SUN-ES], "Oui")</f>
        <v>21005.5</v>
      </c>
      <c r="AB37" s="70">
        <f t="shared" si="0"/>
        <v>1</v>
      </c>
    </row>
    <row r="38" spans="1:28">
      <c r="A38">
        <v>60000361</v>
      </c>
      <c r="B38" t="str">
        <v>CLINIQUE SAINT GEORGE</v>
      </c>
      <c r="C38" t="str">
        <v>PROVENCE-ALPES-CÔTE D'AZUR</v>
      </c>
      <c r="G38" t="str">
        <v>CL FONTFROIDE</v>
      </c>
      <c r="I38">
        <v>310000435</v>
      </c>
      <c r="X38" t="str">
        <v>APF FRANCE HANDICAP</v>
      </c>
      <c r="Y38" t="str">
        <v>ILE-DE-FRANCE</v>
      </c>
      <c r="Z38" s="13">
        <f>SUMIFS(bdd_V102[Activité combinée], bdd_V102[Raison sociale juridique], X38, bdd_V102[[Région du FINESS juridique ]], Y38)</f>
        <v>23770.5</v>
      </c>
      <c r="AA38" s="13">
        <f>SUMIFS(bdd_V102[Activité combinée], bdd_V102[Raison sociale juridique], X38, bdd_V102[[Région du FINESS juridique ]], Y38, bdd_V102[Validation prérequis SUN-ES], "Oui")</f>
        <v>23770.5</v>
      </c>
      <c r="AB38" s="70">
        <f t="shared" si="0"/>
        <v>1</v>
      </c>
    </row>
    <row r="39" spans="1:28">
      <c r="A39">
        <v>60000395</v>
      </c>
      <c r="B39" t="str">
        <v>CLINIQUE SAINT LUC</v>
      </c>
      <c r="C39" t="str">
        <v>PROVENCE-ALPES-CÔTE D'AZUR</v>
      </c>
      <c r="G39" t="str">
        <v>CL LE CASTELET</v>
      </c>
      <c r="I39">
        <v>310000492</v>
      </c>
      <c r="X39" t="str">
        <v>AQUITAINE SANTE</v>
      </c>
      <c r="Y39" t="str">
        <v>NOUVELLE-AQUITAINE</v>
      </c>
      <c r="Z39" s="13">
        <f>SUMIFS(bdd_V102[Activité combinée], bdd_V102[Raison sociale juridique], X39, bdd_V102[[Région du FINESS juridique ]], Y39)</f>
        <v>55883.5</v>
      </c>
      <c r="AA39" s="13">
        <f>SUMIFS(bdd_V102[Activité combinée], bdd_V102[Raison sociale juridique], X39, bdd_V102[[Région du FINESS juridique ]], Y39, bdd_V102[Validation prérequis SUN-ES], "Oui")</f>
        <v>55883.5</v>
      </c>
      <c r="AB39" s="70">
        <f t="shared" si="0"/>
        <v>1</v>
      </c>
    </row>
    <row r="40" spans="1:28">
      <c r="A40">
        <v>60000403</v>
      </c>
      <c r="B40" t="str">
        <v>POLYCLINIQUE SANTA MARIA</v>
      </c>
      <c r="C40" t="str">
        <v>PROVENCE-ALPES-CÔTE D'AZUR</v>
      </c>
      <c r="G40" t="str">
        <v>CL LE VAL D'ORB</v>
      </c>
      <c r="I40">
        <v>310000617</v>
      </c>
      <c r="X40" t="str">
        <v>ARAMAV</v>
      </c>
      <c r="Y40" t="str">
        <v>OCCITANIE</v>
      </c>
      <c r="Z40" s="13">
        <f>SUMIFS(bdd_V102[Activité combinée], bdd_V102[Raison sociale juridique], X40, bdd_V102[[Région du FINESS juridique ]], Y40)</f>
        <v>3491.25</v>
      </c>
      <c r="AA40" s="13">
        <f>SUMIFS(bdd_V102[Activité combinée], bdd_V102[Raison sociale juridique], X40, bdd_V102[[Région du FINESS juridique ]], Y40, bdd_V102[Validation prérequis SUN-ES], "Oui")</f>
        <v>3334</v>
      </c>
      <c r="AB40" s="70">
        <f t="shared" si="0"/>
        <v>0.95495882563551737</v>
      </c>
    </row>
    <row r="41" spans="1:28">
      <c r="A41">
        <v>60000635</v>
      </c>
      <c r="B41" t="str">
        <v>CLINIQUE SAINT ANTOINE KANTYS CENTRE</v>
      </c>
      <c r="C41" t="str">
        <v>PROVENCE-ALPES-CÔTE D'AZUR</v>
      </c>
      <c r="G41" t="str">
        <v>CL RECH</v>
      </c>
      <c r="I41">
        <v>310001433</v>
      </c>
      <c r="X41" t="str">
        <v>ARAR SOINS A DOMICILE</v>
      </c>
      <c r="Y41" t="str">
        <v>LA RÉUNION</v>
      </c>
      <c r="Z41" s="13">
        <f>SUMIFS(bdd_V102[Activité combinée], bdd_V102[Raison sociale juridique], X41, bdd_V102[[Région du FINESS juridique ]], Y41)</f>
        <v>35380</v>
      </c>
      <c r="AA41" s="13">
        <f>SUMIFS(bdd_V102[Activité combinée], bdd_V102[Raison sociale juridique], X41, bdd_V102[[Région du FINESS juridique ]], Y41, bdd_V102[Validation prérequis SUN-ES], "Oui")</f>
        <v>35380</v>
      </c>
      <c r="AB41" s="70">
        <f t="shared" si="0"/>
        <v>1</v>
      </c>
    </row>
    <row r="42" spans="1:28">
      <c r="A42">
        <v>60000718</v>
      </c>
      <c r="B42" t="str">
        <v>INSTITUT POLYCLINIQUE DE CANNES</v>
      </c>
      <c r="C42" t="str">
        <v>PROVENCE-ALPES-CÔTE D'AZUR</v>
      </c>
      <c r="G42" t="str">
        <v>CL ST MICHEL</v>
      </c>
      <c r="I42">
        <v>310002191</v>
      </c>
      <c r="X42" t="str">
        <v>ARCHIPEL MONTREUIL</v>
      </c>
      <c r="Y42" t="str">
        <v>ILE-DE-FRANCE</v>
      </c>
      <c r="Z42" s="13">
        <f>SUMIFS(bdd_V102[Activité combinée], bdd_V102[Raison sociale juridique], X42, bdd_V102[[Région du FINESS juridique ]], Y42)</f>
        <v>3170</v>
      </c>
      <c r="AA42" s="13">
        <f>SUMIFS(bdd_V102[Activité combinée], bdd_V102[Raison sociale juridique], X42, bdd_V102[[Région du FINESS juridique ]], Y42, bdd_V102[Validation prérequis SUN-ES], "Oui")</f>
        <v>0</v>
      </c>
      <c r="AB42" s="70">
        <f t="shared" si="0"/>
        <v>0</v>
      </c>
    </row>
    <row r="43" spans="1:28">
      <c r="A43">
        <v>60000858</v>
      </c>
      <c r="B43" t="str">
        <v>CLINIQUE DE LA COSTIERE</v>
      </c>
      <c r="C43" t="str">
        <v>PROVENCE-ALPES-CÔTE D'AZUR</v>
      </c>
      <c r="G43" t="str">
        <v>CL ST PIERRE</v>
      </c>
      <c r="I43">
        <v>310002712</v>
      </c>
      <c r="X43" t="str">
        <v>ARISSE</v>
      </c>
      <c r="Y43" t="str">
        <v>ILE-DE-FRANCE</v>
      </c>
      <c r="Z43" s="13">
        <f>SUMIFS(bdd_V102[Activité combinée], bdd_V102[Raison sociale juridique], X43, bdd_V102[[Région du FINESS juridique ]], Y43)</f>
        <v>3340</v>
      </c>
      <c r="AA43" s="13">
        <f>SUMIFS(bdd_V102[Activité combinée], bdd_V102[Raison sociale juridique], X43, bdd_V102[[Région du FINESS juridique ]], Y43, bdd_V102[Validation prérequis SUN-ES], "Oui")</f>
        <v>0</v>
      </c>
      <c r="AB43" s="70">
        <f t="shared" si="0"/>
        <v>0</v>
      </c>
    </row>
    <row r="44" spans="1:28">
      <c r="A44">
        <v>60001484</v>
      </c>
      <c r="B44" t="str">
        <v>HAD NICE &amp; REGION</v>
      </c>
      <c r="C44" t="str">
        <v>PROVENCE-ALPES-CÔTE D'AZUR</v>
      </c>
      <c r="G44" t="str">
        <v>CL VIA DOMITIA</v>
      </c>
      <c r="I44">
        <v>310014378</v>
      </c>
      <c r="X44" t="str">
        <v>ARSEAA</v>
      </c>
      <c r="Y44" t="str">
        <v>OCCITANIE</v>
      </c>
      <c r="Z44" s="13">
        <f>SUMIFS(bdd_V102[Activité combinée], bdd_V102[Raison sociale juridique], X44, bdd_V102[[Région du FINESS juridique ]], Y44)</f>
        <v>3849.75</v>
      </c>
      <c r="AA44" s="13">
        <f>SUMIFS(bdd_V102[Activité combinée], bdd_V102[Raison sociale juridique], X44, bdd_V102[[Région du FINESS juridique ]], Y44, bdd_V102[Validation prérequis SUN-ES], "Oui")</f>
        <v>0</v>
      </c>
      <c r="AB44" s="70">
        <f t="shared" si="0"/>
        <v>0</v>
      </c>
    </row>
    <row r="45" spans="1:28">
      <c r="A45">
        <v>60001997</v>
      </c>
      <c r="B45" t="str">
        <v>SASCOP CALME</v>
      </c>
      <c r="C45" t="str">
        <v>PROVENCE-ALPES-CÔTE D'AZUR</v>
      </c>
      <c r="G45" t="str">
        <v>CLINIQUE CARDIOLOGIQUE DE GASVILLE</v>
      </c>
      <c r="I45">
        <v>310020383</v>
      </c>
      <c r="X45" t="str">
        <v>ASDR</v>
      </c>
      <c r="Y45" t="str">
        <v>LA RÉUNION</v>
      </c>
      <c r="Z45" s="13">
        <f>SUMIFS(bdd_V102[Activité combinée], bdd_V102[Raison sociale juridique], X45, bdd_V102[[Région du FINESS juridique ]], Y45)</f>
        <v>32803</v>
      </c>
      <c r="AA45" s="13">
        <f>SUMIFS(bdd_V102[Activité combinée], bdd_V102[Raison sociale juridique], X45, bdd_V102[[Région du FINESS juridique ]], Y45, bdd_V102[Validation prérequis SUN-ES], "Oui")</f>
        <v>32803</v>
      </c>
      <c r="AB45" s="70">
        <f t="shared" si="0"/>
        <v>1</v>
      </c>
    </row>
    <row r="46" spans="1:28">
      <c r="A46">
        <v>60002912</v>
      </c>
      <c r="B46" t="str">
        <v>SOCIETE MEDITERRANEENNE DE DIETETIQUE</v>
      </c>
      <c r="C46" t="str">
        <v>PROVENCE-ALPES-CÔTE D'AZUR</v>
      </c>
      <c r="G46" t="str">
        <v>CLINIQUE CONV CHATEAU DE CLAVETTE</v>
      </c>
      <c r="I46">
        <v>310021068</v>
      </c>
      <c r="X46" t="str">
        <v>ASEI</v>
      </c>
      <c r="Y46" t="str">
        <v>OCCITANIE</v>
      </c>
      <c r="Z46" s="13">
        <f>SUMIFS(bdd_V102[Activité combinée], bdd_V102[Raison sociale juridique], X46, bdd_V102[[Région du FINESS juridique ]], Y46)</f>
        <v>11495</v>
      </c>
      <c r="AA46" s="13">
        <f>SUMIFS(bdd_V102[Activité combinée], bdd_V102[Raison sociale juridique], X46, bdd_V102[[Région du FINESS juridique ]], Y46, bdd_V102[Validation prérequis SUN-ES], "Oui")</f>
        <v>11495</v>
      </c>
      <c r="AB46" s="70">
        <f t="shared" si="0"/>
        <v>1</v>
      </c>
    </row>
    <row r="47" spans="1:28">
      <c r="A47">
        <v>60004959</v>
      </c>
      <c r="B47" t="str">
        <v>CLINIQUE DU PARC IMPERIAL</v>
      </c>
      <c r="C47" t="str">
        <v>PROVENCE-ALPES-CÔTE D'AZUR</v>
      </c>
      <c r="G47" t="str">
        <v>CLINIQUE DE LIVRY SULLY</v>
      </c>
      <c r="I47">
        <v>310021084</v>
      </c>
      <c r="X47" t="str">
        <v>ASFA</v>
      </c>
      <c r="Y47" t="str">
        <v>LA RÉUNION</v>
      </c>
      <c r="Z47" s="13">
        <f>SUMIFS(bdd_V102[Activité combinée], bdd_V102[Raison sociale juridique], X47, bdd_V102[[Région du FINESS juridique ]], Y47)</f>
        <v>8432.5</v>
      </c>
      <c r="AA47" s="13">
        <f>SUMIFS(bdd_V102[Activité combinée], bdd_V102[Raison sociale juridique], X47, bdd_V102[[Région du FINESS juridique ]], Y47, bdd_V102[Validation prérequis SUN-ES], "Oui")</f>
        <v>8432.5</v>
      </c>
      <c r="AB47" s="70">
        <f t="shared" si="0"/>
        <v>1</v>
      </c>
    </row>
    <row r="48" spans="1:28">
      <c r="A48">
        <v>60005188</v>
      </c>
      <c r="B48" t="str">
        <v>RECAM</v>
      </c>
      <c r="C48" t="str">
        <v>PROVENCE-ALPES-CÔTE D'AZUR</v>
      </c>
      <c r="G48" t="str">
        <v>CLINIQUE DE SACLAS</v>
      </c>
      <c r="I48">
        <v>310021092</v>
      </c>
      <c r="X48" t="str">
        <v>ASM 13</v>
      </c>
      <c r="Y48" t="str">
        <v>ILE-DE-FRANCE</v>
      </c>
      <c r="Z48" s="13">
        <f>SUMIFS(bdd_V102[Activité combinée], bdd_V102[Raison sociale juridique], X48, bdd_V102[[Région du FINESS juridique ]], Y48)</f>
        <v>38976.25</v>
      </c>
      <c r="AA48" s="13">
        <f>SUMIFS(bdd_V102[Activité combinée], bdd_V102[Raison sociale juridique], X48, bdd_V102[[Région du FINESS juridique ]], Y48, bdd_V102[Validation prérequis SUN-ES], "Oui")</f>
        <v>0</v>
      </c>
      <c r="AB48" s="70">
        <f t="shared" si="0"/>
        <v>0</v>
      </c>
    </row>
    <row r="49" spans="1:28">
      <c r="A49">
        <v>60006939</v>
      </c>
      <c r="B49" t="str">
        <v>ASSOCIATION CHAINES DE VIE 06</v>
      </c>
      <c r="C49" t="str">
        <v>PROVENCE-ALPES-CÔTE D'AZUR</v>
      </c>
      <c r="G49" t="str">
        <v>CLINIQUE DU CANAL DE L'OURCQ</v>
      </c>
      <c r="I49">
        <v>310021118</v>
      </c>
      <c r="X49" t="str">
        <v>ASOIMEEP</v>
      </c>
      <c r="Y49" t="str">
        <v>ILE-DE-FRANCE</v>
      </c>
      <c r="Z49" s="13">
        <f>SUMIFS(bdd_V102[Activité combinée], bdd_V102[Raison sociale juridique], X49, bdd_V102[[Région du FINESS juridique ]], Y49)</f>
        <v>1906</v>
      </c>
      <c r="AA49" s="13">
        <f>SUMIFS(bdd_V102[Activité combinée], bdd_V102[Raison sociale juridique], X49, bdd_V102[[Région du FINESS juridique ]], Y49, bdd_V102[Validation prérequis SUN-ES], "Oui")</f>
        <v>0</v>
      </c>
      <c r="AB49" s="70">
        <f t="shared" si="0"/>
        <v>0</v>
      </c>
    </row>
    <row r="50" spans="1:28">
      <c r="A50">
        <v>60010808</v>
      </c>
      <c r="B50" t="str">
        <v>ASSO GEST HOP PRIVE GERIAT LES SOURCES</v>
      </c>
      <c r="C50" t="str">
        <v>PROVENCE-ALPES-CÔTE D'AZUR</v>
      </c>
      <c r="G50" t="str">
        <v>CLINIQUE DU SOUFFLE LES CLARINES</v>
      </c>
      <c r="I50">
        <v>310021126</v>
      </c>
      <c r="X50" t="str">
        <v>ASS AVENIR GERONTO SANTE POINT HELIO</v>
      </c>
      <c r="Y50" t="str">
        <v>NOUVELLE-AQUITAINE</v>
      </c>
      <c r="Z50" s="13">
        <f>SUMIFS(bdd_V102[Activité combinée], bdd_V102[Raison sociale juridique], X50, bdd_V102[[Région du FINESS juridique ]], Y50)</f>
        <v>32439.5</v>
      </c>
      <c r="AA50" s="13">
        <f>SUMIFS(bdd_V102[Activité combinée], bdd_V102[Raison sociale juridique], X50, bdd_V102[[Région du FINESS juridique ]], Y50, bdd_V102[Validation prérequis SUN-ES], "Oui")</f>
        <v>32439.5</v>
      </c>
      <c r="AB50" s="70">
        <f t="shared" si="0"/>
        <v>1</v>
      </c>
    </row>
    <row r="51" spans="1:28">
      <c r="A51">
        <v>60015278</v>
      </c>
      <c r="B51" t="str">
        <v>SOC D'EXPLOITATION CLIN LES AIRELLES</v>
      </c>
      <c r="C51" t="str">
        <v>PROVENCE-ALPES-CÔTE D'AZUR</v>
      </c>
      <c r="G51" t="str">
        <v>CLINIQUE SSR CHATEAU GLETEINS</v>
      </c>
      <c r="I51">
        <v>310021167</v>
      </c>
      <c r="X51" t="str">
        <v>ASS CENTRE HOSPITALIER DE BLIGNY</v>
      </c>
      <c r="Y51" t="str">
        <v>ILE-DE-FRANCE</v>
      </c>
      <c r="Z51" s="13">
        <f>SUMIFS(bdd_V102[Activité combinée], bdd_V102[Raison sociale juridique], X51, bdd_V102[[Région du FINESS juridique ]], Y51)</f>
        <v>58871.5</v>
      </c>
      <c r="AA51" s="13">
        <f>SUMIFS(bdd_V102[Activité combinée], bdd_V102[Raison sociale juridique], X51, bdd_V102[[Région du FINESS juridique ]], Y51, bdd_V102[Validation prérequis SUN-ES], "Oui")</f>
        <v>58871.5</v>
      </c>
      <c r="AB51" s="70">
        <f t="shared" si="0"/>
        <v>1</v>
      </c>
    </row>
    <row r="52" spans="1:28">
      <c r="A52">
        <v>60023686</v>
      </c>
      <c r="B52" t="str">
        <v>LA CHERY UNRN</v>
      </c>
      <c r="C52" t="str">
        <v>PROVENCE-ALPES-CÔTE D'AZUR</v>
      </c>
      <c r="G52" t="str">
        <v>CTRE READAPT FONCTIONNELLE DE CAEN</v>
      </c>
      <c r="I52">
        <v>310021191</v>
      </c>
      <c r="X52" t="str">
        <v>ASS CERPP BONNEUIL SUR MARNE</v>
      </c>
      <c r="Y52" t="str">
        <v>ILE-DE-FRANCE</v>
      </c>
      <c r="Z52" s="13">
        <f>SUMIFS(bdd_V102[Activité combinée], bdd_V102[Raison sociale juridique], X52, bdd_V102[[Région du FINESS juridique ]], Y52)</f>
        <v>2552.5</v>
      </c>
      <c r="AA52" s="13">
        <f>SUMIFS(bdd_V102[Activité combinée], bdd_V102[Raison sociale juridique], X52, bdd_V102[[Région du FINESS juridique ]], Y52, bdd_V102[Validation prérequis SUN-ES], "Oui")</f>
        <v>1696.5</v>
      </c>
      <c r="AB52" s="70">
        <f t="shared" si="0"/>
        <v>0.66464250734573949</v>
      </c>
    </row>
    <row r="53" spans="1:28">
      <c r="A53">
        <v>60024619</v>
      </c>
      <c r="B53" t="str">
        <v>CLINIQUE VILLA ROMAINE</v>
      </c>
      <c r="C53" t="str">
        <v>PROVENCE-ALPES-CÔTE D'AZUR</v>
      </c>
      <c r="G53" t="str">
        <v>FONDATION BON SAUVEUR D'ALBY</v>
      </c>
      <c r="I53">
        <v>310021225</v>
      </c>
      <c r="X53" t="str">
        <v>ASS DEP PUPILLES ENSEIGN PUBLIC DES PA</v>
      </c>
      <c r="Y53" t="str">
        <v>NOUVELLE-AQUITAINE</v>
      </c>
      <c r="Z53" s="13">
        <f>SUMIFS(bdd_V102[Activité combinée], bdd_V102[Raison sociale juridique], X53, bdd_V102[[Région du FINESS juridique ]], Y53)</f>
        <v>481.5</v>
      </c>
      <c r="AA53" s="13">
        <f>SUMIFS(bdd_V102[Activité combinée], bdd_V102[Raison sociale juridique], X53, bdd_V102[[Région du FINESS juridique ]], Y53, bdd_V102[Validation prérequis SUN-ES], "Oui")</f>
        <v>0</v>
      </c>
      <c r="AB53" s="70">
        <f t="shared" si="0"/>
        <v>0</v>
      </c>
    </row>
    <row r="54" spans="1:28">
      <c r="A54">
        <v>60024627</v>
      </c>
      <c r="B54" t="str">
        <v>CLINIQUE DE L'ESTAGNOL</v>
      </c>
      <c r="C54" t="str">
        <v>PROVENCE-ALPES-CÔTE D'AZUR</v>
      </c>
      <c r="G54" t="str">
        <v>FONDATION CHARLES MION AIDER SANTE</v>
      </c>
      <c r="I54">
        <v>310021233</v>
      </c>
      <c r="X54" t="str">
        <v>ASS EN FAVEUR DE LA SANTE PSYCHIQUE</v>
      </c>
      <c r="Y54" t="str">
        <v>BOURGOGNE-FRANCHE-COMTÉ</v>
      </c>
      <c r="Z54" s="13">
        <f>SUMIFS(bdd_V102[Activité combinée], bdd_V102[Raison sociale juridique], X54, bdd_V102[[Région du FINESS juridique ]], Y54)</f>
        <v>1441</v>
      </c>
      <c r="AA54" s="13">
        <f>SUMIFS(bdd_V102[Activité combinée], bdd_V102[Raison sociale juridique], X54, bdd_V102[[Région du FINESS juridique ]], Y54, bdd_V102[Validation prérequis SUN-ES], "Oui")</f>
        <v>0</v>
      </c>
      <c r="AB54" s="70">
        <f t="shared" si="0"/>
        <v>0</v>
      </c>
    </row>
    <row r="55" spans="1:28">
      <c r="A55">
        <v>60780608</v>
      </c>
      <c r="B55" t="str">
        <v>HP TZANCK MOUGINS SOPHIA ANTIPOLIS</v>
      </c>
      <c r="C55" t="str">
        <v>PROVENCE-ALPES-CÔTE D'AZUR</v>
      </c>
      <c r="G55" t="str">
        <v>GCS CENTRE NEUROCHIRURGIE DU GARD</v>
      </c>
      <c r="I55">
        <v>310021258</v>
      </c>
      <c r="X55" t="str">
        <v>ASS HOPITAL SAINT CAMILLE</v>
      </c>
      <c r="Y55" t="str">
        <v>ILE-DE-FRANCE</v>
      </c>
      <c r="Z55" s="13">
        <f>SUMIFS(bdd_V102[Activité combinée], bdd_V102[Raison sociale juridique], X55, bdd_V102[[Région du FINESS juridique ]], Y55)</f>
        <v>99429.5</v>
      </c>
      <c r="AA55" s="13">
        <f>SUMIFS(bdd_V102[Activité combinée], bdd_V102[Raison sociale juridique], X55, bdd_V102[[Région du FINESS juridique ]], Y55, bdd_V102[Validation prérequis SUN-ES], "Oui")</f>
        <v>99429.5</v>
      </c>
      <c r="AB55" s="70">
        <f t="shared" si="0"/>
        <v>1</v>
      </c>
    </row>
    <row r="56" spans="1:28">
      <c r="A56">
        <v>60780640</v>
      </c>
      <c r="B56" t="str">
        <v>ASSOCIATION LA MAISON DU MINEUR</v>
      </c>
      <c r="C56" t="str">
        <v>PROVENCE-ALPES-CÔTE D'AZUR</v>
      </c>
      <c r="G56" t="str">
        <v>GCS CENTRE REEDUCATION GARD RHODANIEN</v>
      </c>
      <c r="I56">
        <v>310021266</v>
      </c>
      <c r="X56" t="str">
        <v>ASS ICAUNAISE HYGIENE POPULAIRE</v>
      </c>
      <c r="Y56" t="str">
        <v>BOURGOGNE-FRANCHE-COMTÉ</v>
      </c>
      <c r="Z56" s="13">
        <f>SUMIFS(bdd_V102[Activité combinée], bdd_V102[Raison sociale juridique], X56, bdd_V102[[Région du FINESS juridique ]], Y56)</f>
        <v>5090</v>
      </c>
      <c r="AA56" s="13">
        <f>SUMIFS(bdd_V102[Activité combinée], bdd_V102[Raison sociale juridique], X56, bdd_V102[[Région du FINESS juridique ]], Y56, bdd_V102[Validation prérequis SUN-ES], "Oui")</f>
        <v>0</v>
      </c>
      <c r="AB56" s="70">
        <f t="shared" si="0"/>
        <v>0</v>
      </c>
    </row>
    <row r="57" spans="1:28">
      <c r="A57">
        <v>60780962</v>
      </c>
      <c r="B57" t="str">
        <v>CENTRE ANTOINE LACASSAGNE</v>
      </c>
      <c r="C57" t="str">
        <v>PROVENCE-ALPES-CÔTE D'AZUR</v>
      </c>
      <c r="G57" t="str">
        <v>GCS CENTRE SMR AMBRUSSUM</v>
      </c>
      <c r="I57">
        <v>310021274</v>
      </c>
      <c r="X57" t="str">
        <v>ASS INSTITUT ROBERT MERLE D'AUBIGNE</v>
      </c>
      <c r="Y57" t="str">
        <v>ILE-DE-FRANCE</v>
      </c>
      <c r="Z57" s="13">
        <f>SUMIFS(bdd_V102[Activité combinée], bdd_V102[Raison sociale juridique], X57, bdd_V102[[Région du FINESS juridique ]], Y57)</f>
        <v>25885</v>
      </c>
      <c r="AA57" s="13">
        <f>SUMIFS(bdd_V102[Activité combinée], bdd_V102[Raison sociale juridique], X57, bdd_V102[[Région du FINESS juridique ]], Y57, bdd_V102[Validation prérequis SUN-ES], "Oui")</f>
        <v>25885</v>
      </c>
      <c r="AB57" s="70">
        <f t="shared" si="0"/>
        <v>1</v>
      </c>
    </row>
    <row r="58" spans="1:28">
      <c r="A58">
        <v>60790540</v>
      </c>
      <c r="B58" t="str">
        <v>AGAHTIR</v>
      </c>
      <c r="C58" t="str">
        <v>PROVENCE-ALPES-CÔTE D'AZUR</v>
      </c>
      <c r="G58" t="str">
        <v>GCS HELP</v>
      </c>
      <c r="I58">
        <v>310021282</v>
      </c>
      <c r="X58" t="str">
        <v>ASS L HOSPITALET</v>
      </c>
      <c r="Y58" t="str">
        <v>CENTRE-VAL DE LOIRE</v>
      </c>
      <c r="Z58" s="13">
        <f>SUMIFS(bdd_V102[Activité combinée], bdd_V102[Raison sociale juridique], X58, bdd_V102[[Région du FINESS juridique ]], Y58)</f>
        <v>5613.5</v>
      </c>
      <c r="AA58" s="13">
        <f>SUMIFS(bdd_V102[Activité combinée], bdd_V102[Raison sociale juridique], X58, bdd_V102[[Région du FINESS juridique ]], Y58, bdd_V102[Validation prérequis SUN-ES], "Oui")</f>
        <v>5613.5</v>
      </c>
      <c r="AB58" s="70">
        <f t="shared" si="0"/>
        <v>1</v>
      </c>
    </row>
    <row r="59" spans="1:28">
      <c r="A59">
        <v>60790797</v>
      </c>
      <c r="B59" t="str">
        <v>ASSOCIATION DES AMIS DE LA TRANSFUSION</v>
      </c>
      <c r="C59" t="str">
        <v>PROVENCE-ALPES-CÔTE D'AZUR</v>
      </c>
      <c r="G59" t="str">
        <v>GCS POLE READAPT AURORES MEDITERRANEE</v>
      </c>
      <c r="I59">
        <v>310021308</v>
      </c>
      <c r="X59" t="str">
        <v>ASS LES AMIS DE L'OEUVRE WALLERSTEIN</v>
      </c>
      <c r="Y59" t="str">
        <v>NOUVELLE-AQUITAINE</v>
      </c>
      <c r="Z59" s="13">
        <f>SUMIFS(bdd_V102[Activité combinée], bdd_V102[Raison sociale juridique], X59, bdd_V102[[Région du FINESS juridique ]], Y59)</f>
        <v>40955</v>
      </c>
      <c r="AA59" s="13">
        <f>SUMIFS(bdd_V102[Activité combinée], bdd_V102[Raison sociale juridique], X59, bdd_V102[[Région du FINESS juridique ]], Y59, bdd_V102[Validation prérequis SUN-ES], "Oui")</f>
        <v>0</v>
      </c>
      <c r="AB59" s="70">
        <f t="shared" si="0"/>
        <v>0</v>
      </c>
    </row>
    <row r="60" spans="1:28">
      <c r="A60">
        <v>60798865</v>
      </c>
      <c r="B60" t="str">
        <v>UNION SSIAD INSTITUT ARNAULT TZANCK</v>
      </c>
      <c r="C60" t="str">
        <v>PROVENCE-ALPES-CÔTE D'AZUR</v>
      </c>
      <c r="G60" t="str">
        <v>GCS POLE SANITAIRE CERDAN</v>
      </c>
      <c r="I60">
        <v>310021316</v>
      </c>
      <c r="X60" t="str">
        <v>ASS MEDICO-SOCIALE ANNE MORGAN</v>
      </c>
      <c r="Y60" t="str">
        <v>HAUTS-DE-FRANCE</v>
      </c>
      <c r="Z60" s="13">
        <f>SUMIFS(bdd_V102[Activité combinée], bdd_V102[Raison sociale juridique], X60, bdd_V102[[Région du FINESS juridique ]], Y60)</f>
        <v>5670.5</v>
      </c>
      <c r="AA60" s="13">
        <f>SUMIFS(bdd_V102[Activité combinée], bdd_V102[Raison sociale juridique], X60, bdd_V102[[Région du FINESS juridique ]], Y60, bdd_V102[Validation prérequis SUN-ES], "Oui")</f>
        <v>5670.5</v>
      </c>
      <c r="AB60" s="70">
        <f t="shared" si="0"/>
        <v>1</v>
      </c>
    </row>
    <row r="61" spans="1:28">
      <c r="A61">
        <v>60798873</v>
      </c>
      <c r="B61" t="str">
        <v>SOCIETE GESTION DES HAUTS DE NICE</v>
      </c>
      <c r="C61" t="str">
        <v>PROVENCE-ALPES-CÔTE D'AZUR</v>
      </c>
      <c r="G61" t="str">
        <v>GCS RESAPY</v>
      </c>
      <c r="I61">
        <v>310021324</v>
      </c>
      <c r="X61" t="str">
        <v>ASS NAISSANCE</v>
      </c>
      <c r="Y61" t="str">
        <v>ILE-DE-FRANCE</v>
      </c>
      <c r="Z61" s="13">
        <f>SUMIFS(bdd_V102[Activité combinée], bdd_V102[Raison sociale juridique], X61, bdd_V102[[Région du FINESS juridique ]], Y61)</f>
        <v>11719.5</v>
      </c>
      <c r="AA61" s="13">
        <f>SUMIFS(bdd_V102[Activité combinée], bdd_V102[Raison sociale juridique], X61, bdd_V102[[Région du FINESS juridique ]], Y61, bdd_V102[Validation prérequis SUN-ES], "Oui")</f>
        <v>11719.5</v>
      </c>
      <c r="AB61" s="70">
        <f t="shared" si="0"/>
        <v>1</v>
      </c>
    </row>
    <row r="62" spans="1:28">
      <c r="A62">
        <v>60800174</v>
      </c>
      <c r="B62" t="str">
        <v>FONDATION LENVAL</v>
      </c>
      <c r="C62" t="str">
        <v>PROVENCE-ALPES-CÔTE D'AZUR</v>
      </c>
      <c r="G62" t="str">
        <v>GESTION CL DU PARC</v>
      </c>
      <c r="I62">
        <v>310021340</v>
      </c>
      <c r="X62" t="str">
        <v>ASS NAT ANC COMBTS DE LA RESIST</v>
      </c>
      <c r="Y62" t="str">
        <v>ILE-DE-FRANCE</v>
      </c>
      <c r="Z62" s="13">
        <f>SUMIFS(bdd_V102[Activité combinée], bdd_V102[Raison sociale juridique], X62, bdd_V102[[Région du FINESS juridique ]], Y62)</f>
        <v>7348.5</v>
      </c>
      <c r="AA62" s="13">
        <f>SUMIFS(bdd_V102[Activité combinée], bdd_V102[Raison sociale juridique], X62, bdd_V102[[Région du FINESS juridique ]], Y62, bdd_V102[Validation prérequis SUN-ES], "Oui")</f>
        <v>7348.5</v>
      </c>
      <c r="AB62" s="70">
        <f t="shared" si="0"/>
        <v>1</v>
      </c>
    </row>
    <row r="63" spans="1:28">
      <c r="A63">
        <v>70000088</v>
      </c>
      <c r="B63" t="str">
        <v>CLINIQUE DU VIVARAIS SAINT DOMINIQUE</v>
      </c>
      <c r="C63" t="str">
        <v>AUVERGNE-RHÔNE-ALPES</v>
      </c>
      <c r="G63" t="str">
        <v>HAD YVELINES SUD</v>
      </c>
      <c r="I63">
        <v>310021357</v>
      </c>
      <c r="X63" t="str">
        <v>ASS. DE LA GANDILLONNERIE</v>
      </c>
      <c r="Y63" t="str">
        <v>NOUVELLE-AQUITAINE</v>
      </c>
      <c r="Z63" s="13">
        <f>SUMIFS(bdd_V102[Activité combinée], bdd_V102[Raison sociale juridique], X63, bdd_V102[[Région du FINESS juridique ]], Y63)</f>
        <v>9949</v>
      </c>
      <c r="AA63" s="13">
        <f>SUMIFS(bdd_V102[Activité combinée], bdd_V102[Raison sociale juridique], X63, bdd_V102[[Région du FINESS juridique ]], Y63, bdd_V102[Validation prérequis SUN-ES], "Oui")</f>
        <v>0</v>
      </c>
      <c r="AB63" s="70">
        <f t="shared" si="0"/>
        <v>0</v>
      </c>
    </row>
    <row r="64" spans="1:28">
      <c r="A64">
        <v>70000245</v>
      </c>
      <c r="B64" t="str">
        <v>HOPITAL PRIVE DROME ARDECHE</v>
      </c>
      <c r="C64" t="str">
        <v>AUVERGNE-RHÔNE-ALPES</v>
      </c>
      <c r="G64" t="str">
        <v>HOPITAL PRIVE DU GRAND NARBONNE</v>
      </c>
      <c r="I64">
        <v>310021365</v>
      </c>
      <c r="X64" t="str">
        <v>ASS. H.A.D. MAUGES BOCAGE CHOLETAIS</v>
      </c>
      <c r="Y64" t="str">
        <v>PAYS DE LA LOIRE</v>
      </c>
      <c r="Z64" s="13">
        <f>SUMIFS(bdd_V102[Activité combinée], bdd_V102[Raison sociale juridique], X64, bdd_V102[[Région du FINESS juridique ]], Y64)</f>
        <v>9022.5</v>
      </c>
      <c r="AA64" s="13">
        <f>SUMIFS(bdd_V102[Activité combinée], bdd_V102[Raison sociale juridique], X64, bdd_V102[[Région du FINESS juridique ]], Y64, bdd_V102[Validation prérequis SUN-ES], "Oui")</f>
        <v>9022.5</v>
      </c>
      <c r="AB64" s="70">
        <f t="shared" si="0"/>
        <v>1</v>
      </c>
    </row>
    <row r="65" spans="1:28">
      <c r="A65">
        <v>70780184</v>
      </c>
      <c r="B65" t="str">
        <v>HOPITAL PRIVE DE SAINT AGREVE</v>
      </c>
      <c r="C65" t="str">
        <v>AUVERGNE-RHÔNE-ALPES</v>
      </c>
      <c r="G65" t="str">
        <v>ICM</v>
      </c>
      <c r="I65">
        <v>310021373</v>
      </c>
      <c r="X65" t="str">
        <v>ASS. HOSPIT A DOM. BEARN SOULE</v>
      </c>
      <c r="Y65" t="str">
        <v>NOUVELLE-AQUITAINE</v>
      </c>
      <c r="Z65" s="13">
        <f>SUMIFS(bdd_V102[Activité combinée], bdd_V102[Raison sociale juridique], X65, bdd_V102[[Région du FINESS juridique ]], Y65)</f>
        <v>6149</v>
      </c>
      <c r="AA65" s="13">
        <f>SUMIFS(bdd_V102[Activité combinée], bdd_V102[Raison sociale juridique], X65, bdd_V102[[Région du FINESS juridique ]], Y65, bdd_V102[Validation prérequis SUN-ES], "Oui")</f>
        <v>6149</v>
      </c>
      <c r="AB65" s="70">
        <f t="shared" si="0"/>
        <v>1</v>
      </c>
    </row>
    <row r="66" spans="1:28">
      <c r="A66">
        <v>80010242</v>
      </c>
      <c r="B66" t="str">
        <v>GCS TERRITORIAL ARDENNE NORD</v>
      </c>
      <c r="C66" t="str">
        <v>GRAND EST</v>
      </c>
      <c r="G66" t="str">
        <v>INSTITUT CAMILLE MIRET</v>
      </c>
      <c r="I66">
        <v>310021381</v>
      </c>
      <c r="X66" t="str">
        <v>ASS. NATIONALE D'ACTION SOCIALE</v>
      </c>
      <c r="Y66" t="str">
        <v>ILE-DE-FRANCE</v>
      </c>
      <c r="Z66" s="13">
        <f>SUMIFS(bdd_V102[Activité combinée], bdd_V102[Raison sociale juridique], X66, bdd_V102[[Région du FINESS juridique ]], Y66)</f>
        <v>8368.5</v>
      </c>
      <c r="AA66" s="13">
        <f>SUMIFS(bdd_V102[Activité combinée], bdd_V102[Raison sociale juridique], X66, bdd_V102[[Région du FINESS juridique ]], Y66, bdd_V102[Validation prérequis SUN-ES], "Oui")</f>
        <v>8368.5</v>
      </c>
      <c r="AB66" s="70">
        <f t="shared" si="0"/>
        <v>1</v>
      </c>
    </row>
    <row r="67" spans="1:28">
      <c r="A67">
        <v>80011224</v>
      </c>
      <c r="B67" t="str">
        <v>GCS ES HAD DES ARDENNES</v>
      </c>
      <c r="C67" t="str">
        <v>GRAND EST</v>
      </c>
      <c r="G67" t="str">
        <v>KORIAN LES TROIS TOURS</v>
      </c>
      <c r="I67">
        <v>310021399</v>
      </c>
      <c r="X67" t="str">
        <v>ASS.DEPISTAGE TRAIT.ENF.INADAP.</v>
      </c>
      <c r="Y67" t="str">
        <v>ILE-DE-FRANCE</v>
      </c>
      <c r="Z67" s="13">
        <f>SUMIFS(bdd_V102[Activité combinée], bdd_V102[Raison sociale juridique], X67, bdd_V102[[Région du FINESS juridique ]], Y67)</f>
        <v>1332.25</v>
      </c>
      <c r="AA67" s="13">
        <f>SUMIFS(bdd_V102[Activité combinée], bdd_V102[Raison sociale juridique], X67, bdd_V102[[Région du FINESS juridique ]], Y67, bdd_V102[Validation prérequis SUN-ES], "Oui")</f>
        <v>0</v>
      </c>
      <c r="AB67" s="70">
        <f t="shared" si="0"/>
        <v>0</v>
      </c>
    </row>
    <row r="68" spans="1:28">
      <c r="A68">
        <v>100001148</v>
      </c>
      <c r="B68" t="str">
        <v>SAS LA CLINIQUE DE ROMILLY</v>
      </c>
      <c r="C68" t="str">
        <v>GRAND EST</v>
      </c>
      <c r="G68" t="str">
        <v>LANGUEDOC MUTUALITE UNION HOSPIT HEBER</v>
      </c>
      <c r="I68">
        <v>310021563</v>
      </c>
      <c r="X68" t="str">
        <v>ASS.HOSPITALIERE PROTESTANTE  DE LYON</v>
      </c>
      <c r="Y68" t="str">
        <v>AUVERGNE-RHÔNE-ALPES</v>
      </c>
      <c r="Z68" s="13">
        <f>SUMIFS(bdd_V102[Activité combinée], bdd_V102[Raison sociale juridique], X68, bdd_V102[[Région du FINESS juridique ]], Y68)</f>
        <v>74197</v>
      </c>
      <c r="AA68" s="13">
        <f>SUMIFS(bdd_V102[Activité combinée], bdd_V102[Raison sociale juridique], X68, bdd_V102[[Région du FINESS juridique ]], Y68, bdd_V102[Validation prérequis SUN-ES], "Oui")</f>
        <v>74197</v>
      </c>
      <c r="AB68" s="70">
        <f t="shared" ref="AB68:AB131" si="1">AA68/Z68</f>
        <v>1</v>
      </c>
    </row>
    <row r="69" spans="1:28">
      <c r="A69">
        <v>100009075</v>
      </c>
      <c r="B69" t="str">
        <v>SAS POLYCLINIQUE MONTIER LA CELLE</v>
      </c>
      <c r="C69" t="str">
        <v>GRAND EST</v>
      </c>
      <c r="G69" t="str">
        <v>LE PECH DU SOLEIL</v>
      </c>
      <c r="I69">
        <v>310021886</v>
      </c>
      <c r="X69" t="str">
        <v>ASSAD HAD TOURS</v>
      </c>
      <c r="Y69" t="str">
        <v>CENTRE-VAL DE LOIRE</v>
      </c>
      <c r="Z69" s="13">
        <f>SUMIFS(bdd_V102[Activité combinée], bdd_V102[Raison sociale juridique], X69, bdd_V102[[Région du FINESS juridique ]], Y69)</f>
        <v>28891</v>
      </c>
      <c r="AA69" s="13">
        <f>SUMIFS(bdd_V102[Activité combinée], bdd_V102[Raison sociale juridique], X69, bdd_V102[[Région du FINESS juridique ]], Y69, bdd_V102[Validation prérequis SUN-ES], "Oui")</f>
        <v>28891</v>
      </c>
      <c r="AB69" s="70">
        <f t="shared" si="1"/>
        <v>1</v>
      </c>
    </row>
    <row r="70" spans="1:28">
      <c r="A70">
        <v>100010347</v>
      </c>
      <c r="B70" t="str">
        <v>GCS PATCS</v>
      </c>
      <c r="C70" t="str">
        <v>GRAND EST</v>
      </c>
      <c r="G70" t="str">
        <v>MEDT CAPVERN</v>
      </c>
      <c r="I70">
        <v>310024732</v>
      </c>
      <c r="X70" t="str">
        <v>ASSO A.L.E.F.P.A.</v>
      </c>
      <c r="Y70" t="str">
        <v>HAUTS-DE-FRANCE</v>
      </c>
      <c r="Z70" s="13">
        <f>SUMIFS(bdd_V102[Activité combinée], bdd_V102[Raison sociale juridique], X70, bdd_V102[[Région du FINESS juridique ]], Y70)</f>
        <v>11998.5</v>
      </c>
      <c r="AA70" s="13">
        <f>SUMIFS(bdd_V102[Activité combinée], bdd_V102[Raison sociale juridique], X70, bdd_V102[[Région du FINESS juridique ]], Y70, bdd_V102[Validation prérequis SUN-ES], "Oui")</f>
        <v>0</v>
      </c>
      <c r="AB70" s="70">
        <f t="shared" si="1"/>
        <v>0</v>
      </c>
    </row>
    <row r="71" spans="1:28">
      <c r="A71">
        <v>100010792</v>
      </c>
      <c r="B71" t="str">
        <v>GCS HOPITAL PRIVE DE L'AUBE</v>
      </c>
      <c r="C71" t="str">
        <v>GRAND EST</v>
      </c>
      <c r="G71" t="str">
        <v>MUTUALITE FRANCAISE GRAND SUD SSAM</v>
      </c>
      <c r="I71">
        <v>310025010</v>
      </c>
      <c r="X71" t="str">
        <v>ASSO CENTRE DE READAPTATION DE MAURS</v>
      </c>
      <c r="Y71" t="str">
        <v>AUVERGNE-RHÔNE-ALPES</v>
      </c>
      <c r="Z71" s="13">
        <f>SUMIFS(bdd_V102[Activité combinée], bdd_V102[Raison sociale juridique], X71, bdd_V102[[Région du FINESS juridique ]], Y71)</f>
        <v>3682</v>
      </c>
      <c r="AA71" s="13">
        <f>SUMIFS(bdd_V102[Activité combinée], bdd_V102[Raison sociale juridique], X71, bdd_V102[[Région du FINESS juridique ]], Y71, bdd_V102[Validation prérequis SUN-ES], "Oui")</f>
        <v>0</v>
      </c>
      <c r="AB71" s="70">
        <f t="shared" si="1"/>
        <v>0</v>
      </c>
    </row>
    <row r="72" spans="1:28">
      <c r="A72">
        <v>100011287</v>
      </c>
      <c r="B72" t="str">
        <v>SARL ASCLEPIADE</v>
      </c>
      <c r="C72" t="str">
        <v>GRAND EST</v>
      </c>
      <c r="G72" t="str">
        <v>NEPHROCARE OCCITANIE</v>
      </c>
      <c r="I72">
        <v>310026075</v>
      </c>
      <c r="X72" t="str">
        <v>ASSO CENTRE HELENE BOREL</v>
      </c>
      <c r="Y72" t="str">
        <v>HAUTS-DE-FRANCE</v>
      </c>
      <c r="Z72" s="13">
        <f>SUMIFS(bdd_V102[Activité combinée], bdd_V102[Raison sociale juridique], X72, bdd_V102[[Région du FINESS juridique ]], Y72)</f>
        <v>9648.5</v>
      </c>
      <c r="AA72" s="13">
        <f>SUMIFS(bdd_V102[Activité combinée], bdd_V102[Raison sociale juridique], X72, bdd_V102[[Région du FINESS juridique ]], Y72, bdd_V102[Validation prérequis SUN-ES], "Oui")</f>
        <v>9648.5</v>
      </c>
      <c r="AB72" s="70">
        <f t="shared" si="1"/>
        <v>1</v>
      </c>
    </row>
    <row r="73" spans="1:28">
      <c r="A73">
        <v>110000064</v>
      </c>
      <c r="B73" t="str">
        <v>SAS CLINIQUE DE MIREMONT</v>
      </c>
      <c r="C73" t="str">
        <v>OCCITANIE</v>
      </c>
      <c r="G73" t="str">
        <v>NEPHROLOGIE DIALYSE ST GUILHEM</v>
      </c>
      <c r="I73">
        <v>310026794</v>
      </c>
      <c r="X73" t="str">
        <v>ASSO CLINIQUE MED CARDIO PNEUMO DURTOL</v>
      </c>
      <c r="Y73" t="str">
        <v>AUVERGNE-RHÔNE-ALPES</v>
      </c>
      <c r="Z73" s="13">
        <f>SUMIFS(bdd_V102[Activité combinée], bdd_V102[Raison sociale juridique], X73, bdd_V102[[Région du FINESS juridique ]], Y73)</f>
        <v>15781.5</v>
      </c>
      <c r="AA73" s="13">
        <f>SUMIFS(bdd_V102[Activité combinée], bdd_V102[Raison sociale juridique], X73, bdd_V102[[Région du FINESS juridique ]], Y73, bdd_V102[Validation prérequis SUN-ES], "Oui")</f>
        <v>15781.5</v>
      </c>
      <c r="AB73" s="70">
        <f t="shared" si="1"/>
        <v>1</v>
      </c>
    </row>
    <row r="74" spans="1:28">
      <c r="A74">
        <v>110000114</v>
      </c>
      <c r="B74" t="str">
        <v>HOPITAL PRIVE DU GRAND NARBONNE</v>
      </c>
      <c r="C74" t="str">
        <v>OCCITANIE</v>
      </c>
      <c r="G74" t="str">
        <v>OREGON</v>
      </c>
      <c r="I74">
        <v>310033550</v>
      </c>
      <c r="X74" t="str">
        <v>ASSO CTRE REED READAPT LILLE HELLEMMES</v>
      </c>
      <c r="Y74" t="str">
        <v>HAUTS-DE-FRANCE</v>
      </c>
      <c r="Z74" s="13">
        <f>SUMIFS(bdd_V102[Activité combinée], bdd_V102[Raison sociale juridique], X74, bdd_V102[[Région du FINESS juridique ]], Y74)</f>
        <v>29503</v>
      </c>
      <c r="AA74" s="13">
        <f>SUMIFS(bdd_V102[Activité combinée], bdd_V102[Raison sociale juridique], X74, bdd_V102[[Région du FINESS juridique ]], Y74, bdd_V102[Validation prérequis SUN-ES], "Oui")</f>
        <v>29503</v>
      </c>
      <c r="AB74" s="70">
        <f t="shared" si="1"/>
        <v>1</v>
      </c>
    </row>
    <row r="75" spans="1:28">
      <c r="A75">
        <v>110000155</v>
      </c>
      <c r="B75" t="str">
        <v>SAS POLYCL MONTREAL</v>
      </c>
      <c r="C75" t="str">
        <v>OCCITANIE</v>
      </c>
      <c r="G75" t="str">
        <v>PLEIN SOLEIL</v>
      </c>
      <c r="I75">
        <v>310781562</v>
      </c>
      <c r="X75" t="str">
        <v>ASSO DE GESTION DU CH PAYS EYGURANDE</v>
      </c>
      <c r="Y75" t="str">
        <v>NOUVELLE-AQUITAINE</v>
      </c>
      <c r="Z75" s="13">
        <f>SUMIFS(bdd_V102[Activité combinée], bdd_V102[Raison sociale juridique], X75, bdd_V102[[Région du FINESS juridique ]], Y75)</f>
        <v>24215</v>
      </c>
      <c r="AA75" s="13">
        <f>SUMIFS(bdd_V102[Activité combinée], bdd_V102[Raison sociale juridique], X75, bdd_V102[[Région du FINESS juridique ]], Y75, bdd_V102[Validation prérequis SUN-ES], "Oui")</f>
        <v>0</v>
      </c>
      <c r="AB75" s="70">
        <f t="shared" si="1"/>
        <v>0</v>
      </c>
    </row>
    <row r="76" spans="1:28">
      <c r="A76">
        <v>110007341</v>
      </c>
      <c r="B76" t="str">
        <v>SAS CLINIQUE DU SUD</v>
      </c>
      <c r="C76" t="str">
        <v>OCCITANIE</v>
      </c>
      <c r="G76" t="str">
        <v>POLYCL DE L'ORMEAU</v>
      </c>
      <c r="I76">
        <v>310782446</v>
      </c>
      <c r="X76" t="str">
        <v>ASSO GEST HOP PRIVE GERIAT LES SOURCES</v>
      </c>
      <c r="Y76" t="str">
        <v>PROVENCE-ALPES-CÔTE D'AZUR</v>
      </c>
      <c r="Z76" s="13">
        <f>SUMIFS(bdd_V102[Activité combinée], bdd_V102[Raison sociale juridique], X76, bdd_V102[[Région du FINESS juridique ]], Y76)</f>
        <v>39909.5</v>
      </c>
      <c r="AA76" s="13">
        <f>SUMIFS(bdd_V102[Activité combinée], bdd_V102[Raison sociale juridique], X76, bdd_V102[[Région du FINESS juridique ]], Y76, bdd_V102[Validation prérequis SUN-ES], "Oui")</f>
        <v>39909.5</v>
      </c>
      <c r="AB76" s="70">
        <f t="shared" si="1"/>
        <v>1</v>
      </c>
    </row>
    <row r="77" spans="1:28">
      <c r="A77">
        <v>110008810</v>
      </c>
      <c r="B77" t="str">
        <v>A3S</v>
      </c>
      <c r="C77" t="str">
        <v>OCCITANIE</v>
      </c>
      <c r="G77" t="str">
        <v>POLYCL STE THERESE</v>
      </c>
      <c r="I77">
        <v>310785068</v>
      </c>
      <c r="X77" t="str">
        <v>ASSO GROUPE AHNAC</v>
      </c>
      <c r="Y77" t="str">
        <v>HAUTS-DE-FRANCE</v>
      </c>
      <c r="Z77" s="13">
        <f>SUMIFS(bdd_V102[Activité combinée], bdd_V102[Raison sociale juridique], X77, bdd_V102[[Région du FINESS juridique ]], Y77)</f>
        <v>258461.25</v>
      </c>
      <c r="AA77" s="13">
        <f>SUMIFS(bdd_V102[Activité combinée], bdd_V102[Raison sociale juridique], X77, bdd_V102[[Région du FINESS juridique ]], Y77, bdd_V102[Validation prérequis SUN-ES], "Oui")</f>
        <v>90406.5</v>
      </c>
      <c r="AB77" s="70">
        <f t="shared" si="1"/>
        <v>0.34978744395920086</v>
      </c>
    </row>
    <row r="78" spans="1:28">
      <c r="A78">
        <v>110786324</v>
      </c>
      <c r="B78" t="str">
        <v>USSAP</v>
      </c>
      <c r="C78" t="str">
        <v>OCCITANIE</v>
      </c>
      <c r="G78" t="str">
        <v>SA AUFRERY</v>
      </c>
      <c r="I78">
        <v>310788799</v>
      </c>
      <c r="X78" t="str">
        <v>ASSO POUR LA READAPTATION &amp; L'INTEGRAT</v>
      </c>
      <c r="Y78" t="str">
        <v>NOUVELLE-AQUITAINE</v>
      </c>
      <c r="Z78" s="13">
        <f>SUMIFS(bdd_V102[Activité combinée], bdd_V102[Raison sociale juridique], X78, bdd_V102[[Région du FINESS juridique ]], Y78)</f>
        <v>2450.5</v>
      </c>
      <c r="AA78" s="13">
        <f>SUMIFS(bdd_V102[Activité combinée], bdd_V102[Raison sociale juridique], X78, bdd_V102[[Région du FINESS juridique ]], Y78, bdd_V102[Validation prérequis SUN-ES], "Oui")</f>
        <v>0</v>
      </c>
      <c r="AB78" s="70">
        <f t="shared" si="1"/>
        <v>0</v>
      </c>
    </row>
    <row r="79" spans="1:28">
      <c r="A79">
        <v>120000104</v>
      </c>
      <c r="B79" t="str">
        <v>ASSOC DE LA CLAUZE</v>
      </c>
      <c r="C79" t="str">
        <v>OCCITANIE</v>
      </c>
      <c r="G79" t="str">
        <v>SA CHATEAU VERNHES</v>
      </c>
      <c r="I79">
        <v>310788880</v>
      </c>
      <c r="X79" t="str">
        <v>ASSO SANTE SERVICE LIMOUSIN</v>
      </c>
      <c r="Y79" t="str">
        <v>NOUVELLE-AQUITAINE</v>
      </c>
      <c r="Z79" s="13">
        <f>SUMIFS(bdd_V102[Activité combinée], bdd_V102[Raison sociale juridique], X79, bdd_V102[[Région du FINESS juridique ]], Y79)</f>
        <v>10143</v>
      </c>
      <c r="AA79" s="13">
        <f>SUMIFS(bdd_V102[Activité combinée], bdd_V102[Raison sociale juridique], X79, bdd_V102[[Région du FINESS juridique ]], Y79, bdd_V102[Validation prérequis SUN-ES], "Oui")</f>
        <v>10143</v>
      </c>
      <c r="AB79" s="70">
        <f t="shared" si="1"/>
        <v>1</v>
      </c>
    </row>
    <row r="80" spans="1:28">
      <c r="A80">
        <v>120000112</v>
      </c>
      <c r="B80" t="str">
        <v>ASSOC LES TILLEULS</v>
      </c>
      <c r="C80" t="str">
        <v>OCCITANIE</v>
      </c>
      <c r="G80" t="str">
        <v>SA CL AMBROISE PARE</v>
      </c>
      <c r="I80">
        <v>310788898</v>
      </c>
      <c r="X80" t="str">
        <v>ASSO." LES SAPINS " - CENTRE MEDICAL</v>
      </c>
      <c r="Y80" t="str">
        <v>AUVERGNE-RHÔNE-ALPES</v>
      </c>
      <c r="Z80" s="13">
        <f>SUMIFS(bdd_V102[Activité combinée], bdd_V102[Raison sociale juridique], X80, bdd_V102[[Région du FINESS juridique ]], Y80)</f>
        <v>8419.5</v>
      </c>
      <c r="AA80" s="13">
        <f>SUMIFS(bdd_V102[Activité combinée], bdd_V102[Raison sociale juridique], X80, bdd_V102[[Région du FINESS juridique ]], Y80, bdd_V102[Validation prérequis SUN-ES], "Oui")</f>
        <v>0</v>
      </c>
      <c r="AB80" s="70">
        <f t="shared" si="1"/>
        <v>0</v>
      </c>
    </row>
    <row r="81" spans="1:28">
      <c r="A81">
        <v>120784616</v>
      </c>
      <c r="B81" t="str">
        <v>UDSMA MUTUALITE FRANCAISE AVEYRON</v>
      </c>
      <c r="C81" t="str">
        <v>OCCITANIE</v>
      </c>
      <c r="G81" t="str">
        <v>SA CL DE BEAUPUY</v>
      </c>
      <c r="I81">
        <v>310788906</v>
      </c>
      <c r="X81" t="str">
        <v>ASSOC AMIS DE LA MEDECINE SOCIALE</v>
      </c>
      <c r="Y81" t="str">
        <v>OCCITANIE</v>
      </c>
      <c r="Z81" s="13">
        <f>SUMIFS(bdd_V102[Activité combinée], bdd_V102[Raison sociale juridique], X81, bdd_V102[[Région du FINESS juridique ]], Y81)</f>
        <v>50135</v>
      </c>
      <c r="AA81" s="13">
        <f>SUMIFS(bdd_V102[Activité combinée], bdd_V102[Raison sociale juridique], X81, bdd_V102[[Région du FINESS juridique ]], Y81, bdd_V102[Validation prérequis SUN-ES], "Oui")</f>
        <v>50135</v>
      </c>
      <c r="AB81" s="70">
        <f t="shared" si="1"/>
        <v>1</v>
      </c>
    </row>
    <row r="82" spans="1:28">
      <c r="A82">
        <v>130000151</v>
      </c>
      <c r="B82" t="str">
        <v>ASSOCIATION GERMAINE REBOUL LACHAUX</v>
      </c>
      <c r="C82" t="str">
        <v>PROVENCE-ALPES-CÔTE D'AZUR</v>
      </c>
      <c r="G82" t="str">
        <v>SA CL DE L'UNION</v>
      </c>
      <c r="I82">
        <v>310788997</v>
      </c>
      <c r="X82" t="str">
        <v>ASSOC BAPTERROSSES HOPITAL  ST JEAN</v>
      </c>
      <c r="Y82" t="str">
        <v>CENTRE-VAL DE LOIRE</v>
      </c>
      <c r="Z82" s="13">
        <f>SUMIFS(bdd_V102[Activité combinée], bdd_V102[Raison sociale juridique], X82, bdd_V102[[Région du FINESS juridique ]], Y82)</f>
        <v>12631</v>
      </c>
      <c r="AA82" s="13">
        <f>SUMIFS(bdd_V102[Activité combinée], bdd_V102[Raison sociale juridique], X82, bdd_V102[[Région du FINESS juridique ]], Y82, bdd_V102[Validation prérequis SUN-ES], "Oui")</f>
        <v>12631</v>
      </c>
      <c r="AB82" s="70">
        <f t="shared" si="1"/>
        <v>1</v>
      </c>
    </row>
    <row r="83" spans="1:28">
      <c r="A83">
        <v>130000417</v>
      </c>
      <c r="B83" t="str">
        <v>CLINIQUE PSYCHIATRIQUE LA JAUBERTE</v>
      </c>
      <c r="C83" t="str">
        <v>PROVENCE-ALPES-CÔTE D'AZUR</v>
      </c>
      <c r="G83" t="str">
        <v>SA CL D'OCCITANIE</v>
      </c>
      <c r="I83">
        <v>310789136</v>
      </c>
      <c r="X83" t="str">
        <v>ASSOC CLIMATIQUE D'AIDE A L'ENFANCE</v>
      </c>
      <c r="Y83" t="str">
        <v>PROVENCE-ALPES-CÔTE D'AZUR</v>
      </c>
      <c r="Z83" s="13">
        <f>SUMIFS(bdd_V102[Activité combinée], bdd_V102[Raison sociale juridique], X83, bdd_V102[[Région du FINESS juridique ]], Y83)</f>
        <v>3944</v>
      </c>
      <c r="AA83" s="13">
        <f>SUMIFS(bdd_V102[Activité combinée], bdd_V102[Raison sociale juridique], X83, bdd_V102[[Région du FINESS juridique ]], Y83, bdd_V102[Validation prérequis SUN-ES], "Oui")</f>
        <v>0</v>
      </c>
      <c r="AB83" s="70">
        <f t="shared" si="1"/>
        <v>0</v>
      </c>
    </row>
    <row r="84" spans="1:28">
      <c r="A84">
        <v>130000532</v>
      </c>
      <c r="B84" t="str">
        <v>CLINIQUE JEANNE D'ARC</v>
      </c>
      <c r="C84" t="str">
        <v>PROVENCE-ALPES-CÔTE D'AZUR</v>
      </c>
      <c r="G84" t="str">
        <v>SA CL DU DR JEAN CAUSSE</v>
      </c>
      <c r="I84">
        <v>310790464</v>
      </c>
      <c r="X84" t="str">
        <v>ASSOC CLINIQUE DES AUGUSTINES</v>
      </c>
      <c r="Y84" t="str">
        <v>BRETAGNE</v>
      </c>
      <c r="Z84" s="13">
        <f>SUMIFS(bdd_V102[Activité combinée], bdd_V102[Raison sociale juridique], X84, bdd_V102[[Région du FINESS juridique ]], Y84)</f>
        <v>31199.5</v>
      </c>
      <c r="AA84" s="13">
        <f>SUMIFS(bdd_V102[Activité combinée], bdd_V102[Raison sociale juridique], X84, bdd_V102[[Région du FINESS juridique ]], Y84, bdd_V102[Validation prérequis SUN-ES], "Oui")</f>
        <v>30246</v>
      </c>
      <c r="AB84" s="70">
        <f t="shared" si="1"/>
        <v>0.96943861279828203</v>
      </c>
    </row>
    <row r="85" spans="1:28">
      <c r="A85">
        <v>130000557</v>
      </c>
      <c r="B85" t="str">
        <v>CLINIQUE DE PROVENCE BOURBONNE</v>
      </c>
      <c r="C85" t="str">
        <v>PROVENCE-ALPES-CÔTE D'AZUR</v>
      </c>
      <c r="G85" t="str">
        <v>SA CL DU PRE</v>
      </c>
      <c r="I85">
        <v>320000052</v>
      </c>
      <c r="X85" t="str">
        <v>ASSOC DE GESTION SSR LES TILLEULS</v>
      </c>
      <c r="Y85" t="str">
        <v>OCCITANIE</v>
      </c>
      <c r="Z85" s="13">
        <f>SUMIFS(bdd_V102[Activité combinée], bdd_V102[Raison sociale juridique], X85, bdd_V102[[Région du FINESS juridique ]], Y85)</f>
        <v>5642.5</v>
      </c>
      <c r="AA85" s="13">
        <f>SUMIFS(bdd_V102[Activité combinée], bdd_V102[Raison sociale juridique], X85, bdd_V102[[Région du FINESS juridique ]], Y85, bdd_V102[Validation prérequis SUN-ES], "Oui")</f>
        <v>5642.5</v>
      </c>
      <c r="AB85" s="70">
        <f t="shared" si="1"/>
        <v>1</v>
      </c>
    </row>
    <row r="86" spans="1:28">
      <c r="A86">
        <v>130000599</v>
      </c>
      <c r="B86" t="str">
        <v>HOPITAL PRIVE LA CASAMANCE</v>
      </c>
      <c r="C86" t="str">
        <v>PROVENCE-ALPES-CÔTE D'AZUR</v>
      </c>
      <c r="G86" t="str">
        <v>SA CL LES SOPHORAS</v>
      </c>
      <c r="I86">
        <v>320000078</v>
      </c>
      <c r="X86" t="str">
        <v>ASSOC DE LA CLAUZE</v>
      </c>
      <c r="Y86" t="str">
        <v>OCCITANIE</v>
      </c>
      <c r="Z86" s="13">
        <f>SUMIFS(bdd_V102[Activité combinée], bdd_V102[Raison sociale juridique], X86, bdd_V102[[Région du FINESS juridique ]], Y86)</f>
        <v>10936</v>
      </c>
      <c r="AA86" s="13">
        <f>SUMIFS(bdd_V102[Activité combinée], bdd_V102[Raison sociale juridique], X86, bdd_V102[[Région du FINESS juridique ]], Y86, bdd_V102[Validation prérequis SUN-ES], "Oui")</f>
        <v>10936</v>
      </c>
      <c r="AB86" s="70">
        <f t="shared" si="1"/>
        <v>1</v>
      </c>
    </row>
    <row r="87" spans="1:28">
      <c r="A87">
        <v>130000763</v>
      </c>
      <c r="B87" t="str">
        <v>CLINIQUE LES PALMIERS</v>
      </c>
      <c r="C87" t="str">
        <v>PROVENCE-ALPES-CÔTE D'AZUR</v>
      </c>
      <c r="G87" t="str">
        <v>SA CL PASTEUR</v>
      </c>
      <c r="I87">
        <v>320000565</v>
      </c>
      <c r="X87" t="str">
        <v>ASSOC DE L'HOP SUISSE DE PARIS</v>
      </c>
      <c r="Y87" t="str">
        <v>ILE-DE-FRANCE</v>
      </c>
      <c r="Z87" s="13">
        <f>SUMIFS(bdd_V102[Activité combinée], bdd_V102[Raison sociale juridique], X87, bdd_V102[[Région du FINESS juridique ]], Y87)</f>
        <v>20885</v>
      </c>
      <c r="AA87" s="13">
        <f>SUMIFS(bdd_V102[Activité combinée], bdd_V102[Raison sociale juridique], X87, bdd_V102[[Région du FINESS juridique ]], Y87, bdd_V102[Validation prérequis SUN-ES], "Oui")</f>
        <v>20885</v>
      </c>
      <c r="AB87" s="70">
        <f t="shared" si="1"/>
        <v>1</v>
      </c>
    </row>
    <row r="88" spans="1:28">
      <c r="A88">
        <v>130000805</v>
      </c>
      <c r="B88" t="str">
        <v>NOTRE DAME DU BON VOYAGE</v>
      </c>
      <c r="C88" t="str">
        <v>PROVENCE-ALPES-CÔTE D'AZUR</v>
      </c>
      <c r="G88" t="str">
        <v>SA CL ST ROCH</v>
      </c>
      <c r="I88">
        <v>340000074</v>
      </c>
      <c r="X88" t="str">
        <v>ASSOC HELIO MARINE DE LA COTE OCCITANE</v>
      </c>
      <c r="Y88" t="str">
        <v>OCCITANIE</v>
      </c>
      <c r="Z88" s="13">
        <f>SUMIFS(bdd_V102[Activité combinée], bdd_V102[Raison sociale juridique], X88, bdd_V102[[Région du FINESS juridique ]], Y88)</f>
        <v>10918.5</v>
      </c>
      <c r="AA88" s="13">
        <f>SUMIFS(bdd_V102[Activité combinée], bdd_V102[Raison sociale juridique], X88, bdd_V102[[Région du FINESS juridique ]], Y88, bdd_V102[Validation prérequis SUN-ES], "Oui")</f>
        <v>10918.5</v>
      </c>
      <c r="AB88" s="70">
        <f t="shared" si="1"/>
        <v>1</v>
      </c>
    </row>
    <row r="89" spans="1:28">
      <c r="A89">
        <v>130000813</v>
      </c>
      <c r="B89" t="str">
        <v>CLINIQUE DE LA CIOTAT</v>
      </c>
      <c r="C89" t="str">
        <v>PROVENCE-ALPES-CÔTE D'AZUR</v>
      </c>
      <c r="G89" t="str">
        <v>SA DES CL DU MIDI</v>
      </c>
      <c r="I89">
        <v>340000082</v>
      </c>
      <c r="X89" t="str">
        <v>ASSOC HOSPITALIERE NOTRE DAME</v>
      </c>
      <c r="Y89" t="str">
        <v>AUVERGNE-RHÔNE-ALPES</v>
      </c>
      <c r="Z89" s="13">
        <f>SUMIFS(bdd_V102[Activité combinée], bdd_V102[Raison sociale juridique], X89, bdd_V102[[Région du FINESS juridique ]], Y89)</f>
        <v>11989</v>
      </c>
      <c r="AA89" s="13">
        <f>SUMIFS(bdd_V102[Activité combinée], bdd_V102[Raison sociale juridique], X89, bdd_V102[[Région du FINESS juridique ]], Y89, bdd_V102[Validation prérequis SUN-ES], "Oui")</f>
        <v>11989</v>
      </c>
      <c r="AB89" s="70">
        <f t="shared" si="1"/>
        <v>1</v>
      </c>
    </row>
    <row r="90" spans="1:28">
      <c r="A90">
        <v>130000847</v>
      </c>
      <c r="B90" t="str">
        <v>FOURQUES OUEST PROV AZUR</v>
      </c>
      <c r="C90" t="str">
        <v>PROVENCE-ALPES-CÔTE D'AZUR</v>
      </c>
      <c r="G90" t="str">
        <v>SA LE MARQUISAT</v>
      </c>
      <c r="I90">
        <v>340000090</v>
      </c>
      <c r="X90" t="str">
        <v>ASSOC INST HEL MAR DOCT PEYRET</v>
      </c>
      <c r="Y90" t="str">
        <v>NOUVELLE-AQUITAINE</v>
      </c>
      <c r="Z90" s="13">
        <f>SUMIFS(bdd_V102[Activité combinée], bdd_V102[Raison sociale juridique], X90, bdd_V102[[Région du FINESS juridique ]], Y90)</f>
        <v>15194.5</v>
      </c>
      <c r="AA90" s="13">
        <f>SUMIFS(bdd_V102[Activité combinée], bdd_V102[Raison sociale juridique], X90, bdd_V102[[Région du FINESS juridique ]], Y90, bdd_V102[Validation prérequis SUN-ES], "Oui")</f>
        <v>15194.5</v>
      </c>
      <c r="AB90" s="70">
        <f t="shared" si="1"/>
        <v>1</v>
      </c>
    </row>
    <row r="91" spans="1:28">
      <c r="A91">
        <v>130000938</v>
      </c>
      <c r="B91" t="str">
        <v>CENTRE DE SIBOURG</v>
      </c>
      <c r="C91" t="str">
        <v>PROVENCE-ALPES-CÔTE D'AZUR</v>
      </c>
      <c r="G91" t="str">
        <v>SA MAISON DE SANTE DE MAILHOL</v>
      </c>
      <c r="I91">
        <v>340000108</v>
      </c>
      <c r="X91" t="str">
        <v>ASSOC INSTITUT CLAUDIUS REGAUD</v>
      </c>
      <c r="Y91" t="str">
        <v>OCCITANIE</v>
      </c>
      <c r="Z91" s="13">
        <f>SUMIFS(bdd_V102[Activité combinée], bdd_V102[Raison sociale juridique], X91, bdd_V102[[Région du FINESS juridique ]], Y91)</f>
        <v>79933</v>
      </c>
      <c r="AA91" s="13">
        <f>SUMIFS(bdd_V102[Activité combinée], bdd_V102[Raison sociale juridique], X91, bdd_V102[[Région du FINESS juridique ]], Y91, bdd_V102[Validation prérequis SUN-ES], "Oui")</f>
        <v>79933</v>
      </c>
      <c r="AB91" s="70">
        <f t="shared" si="1"/>
        <v>1</v>
      </c>
    </row>
    <row r="92" spans="1:28">
      <c r="A92">
        <v>130000979</v>
      </c>
      <c r="B92" t="str">
        <v>CLINIQUE GENERALE DE MARIGNANE</v>
      </c>
      <c r="C92" t="str">
        <v>PROVENCE-ALPES-CÔTE D'AZUR</v>
      </c>
      <c r="G92" t="str">
        <v>SA MEDICA FRANCE</v>
      </c>
      <c r="I92">
        <v>340000116</v>
      </c>
      <c r="X92" t="str">
        <v>ASSOC LE VAL DE SOURNIA</v>
      </c>
      <c r="Y92" t="str">
        <v>OCCITANIE</v>
      </c>
      <c r="Z92" s="13">
        <f>SUMIFS(bdd_V102[Activité combinée], bdd_V102[Raison sociale juridique], X92, bdd_V102[[Région du FINESS juridique ]], Y92)</f>
        <v>10922.5</v>
      </c>
      <c r="AA92" s="13">
        <f>SUMIFS(bdd_V102[Activité combinée], bdd_V102[Raison sociale juridique], X92, bdd_V102[[Région du FINESS juridique ]], Y92, bdd_V102[Validation prérequis SUN-ES], "Oui")</f>
        <v>10922.5</v>
      </c>
      <c r="AB92" s="70">
        <f t="shared" si="1"/>
        <v>1</v>
      </c>
    </row>
    <row r="93" spans="1:28">
      <c r="A93">
        <v>130000987</v>
      </c>
      <c r="B93" t="str">
        <v>CLINIQUE CHIRURGICALE DE MARTIGUES</v>
      </c>
      <c r="C93" t="str">
        <v>PROVENCE-ALPES-CÔTE D'AZUR</v>
      </c>
      <c r="G93" t="str">
        <v>SA POLYCL DU SIDOBRE</v>
      </c>
      <c r="I93">
        <v>340000256</v>
      </c>
      <c r="X93" t="str">
        <v>ASSOC LES AMIS DE LA PROVIDENCE</v>
      </c>
      <c r="Y93" t="str">
        <v>OCCITANIE</v>
      </c>
      <c r="Z93" s="13">
        <f>SUMIFS(bdd_V102[Activité combinée], bdd_V102[Raison sociale juridique], X93, bdd_V102[[Région du FINESS juridique ]], Y93)</f>
        <v>5297.5</v>
      </c>
      <c r="AA93" s="13">
        <f>SUMIFS(bdd_V102[Activité combinée], bdd_V102[Raison sociale juridique], X93, bdd_V102[[Région du FINESS juridique ]], Y93, bdd_V102[Validation prérequis SUN-ES], "Oui")</f>
        <v>5297.5</v>
      </c>
      <c r="AB93" s="70">
        <f t="shared" si="1"/>
        <v>1</v>
      </c>
    </row>
    <row r="94" spans="1:28">
      <c r="A94">
        <v>130001084</v>
      </c>
      <c r="B94" t="str">
        <v>CLINIQUE GENERALE DE L'ETANG DE BERRE</v>
      </c>
      <c r="C94" t="str">
        <v>PROVENCE-ALPES-CÔTE D'AZUR</v>
      </c>
      <c r="G94" t="str">
        <v>SA POLYCL MEDITERRANEE</v>
      </c>
      <c r="I94">
        <v>340000264</v>
      </c>
      <c r="X94" t="str">
        <v>ASSOC LES MAISONS HOSPITALIERES (ALMH)</v>
      </c>
      <c r="Y94" t="str">
        <v>GRAND EST</v>
      </c>
      <c r="Z94" s="13">
        <f>SUMIFS(bdd_V102[Activité combinée], bdd_V102[Raison sociale juridique], X94, bdd_V102[[Région du FINESS juridique ]], Y94)</f>
        <v>18639</v>
      </c>
      <c r="AA94" s="13">
        <f>SUMIFS(bdd_V102[Activité combinée], bdd_V102[Raison sociale juridique], X94, bdd_V102[[Région du FINESS juridique ]], Y94, bdd_V102[Validation prérequis SUN-ES], "Oui")</f>
        <v>18639</v>
      </c>
      <c r="AB94" s="70">
        <f t="shared" si="1"/>
        <v>1</v>
      </c>
    </row>
    <row r="95" spans="1:28">
      <c r="A95">
        <v>130001100</v>
      </c>
      <c r="B95" t="str">
        <v>CLINIQUE DU CHATEAU DE FLORANS</v>
      </c>
      <c r="C95" t="str">
        <v>PROVENCE-ALPES-CÔTE D'AZUR</v>
      </c>
      <c r="G95" t="str">
        <v>SA POLYCL PASTEUR</v>
      </c>
      <c r="I95">
        <v>340000272</v>
      </c>
      <c r="X95" t="str">
        <v>ASSOC LES TILLEULS</v>
      </c>
      <c r="Y95" t="str">
        <v>OCCITANIE</v>
      </c>
      <c r="Z95" s="13">
        <f>SUMIFS(bdd_V102[Activité combinée], bdd_V102[Raison sociale juridique], X95, bdd_V102[[Région du FINESS juridique ]], Y95)</f>
        <v>15743</v>
      </c>
      <c r="AA95" s="13">
        <f>SUMIFS(bdd_V102[Activité combinée], bdd_V102[Raison sociale juridique], X95, bdd_V102[[Région du FINESS juridique ]], Y95, bdd_V102[Validation prérequis SUN-ES], "Oui")</f>
        <v>0</v>
      </c>
      <c r="AB95" s="70">
        <f t="shared" si="1"/>
        <v>0</v>
      </c>
    </row>
    <row r="96" spans="1:28">
      <c r="A96">
        <v>130001118</v>
      </c>
      <c r="B96" t="str">
        <v>LE MEDITERRANEE LE CASTELLAS</v>
      </c>
      <c r="C96" t="str">
        <v>PROVENCE-ALPES-CÔTE D'AZUR</v>
      </c>
      <c r="G96" t="str">
        <v>SANTE RELAIS DOMICILE</v>
      </c>
      <c r="I96">
        <v>340000280</v>
      </c>
      <c r="X96" t="str">
        <v>ASSOC POLYCLINIQUE GRANDE SYNTHE</v>
      </c>
      <c r="Y96" t="str">
        <v>HAUTS-DE-FRANCE</v>
      </c>
      <c r="Z96" s="13">
        <f>SUMIFS(bdd_V102[Activité combinée], bdd_V102[Raison sociale juridique], X96, bdd_V102[[Région du FINESS juridique ]], Y96)</f>
        <v>46634</v>
      </c>
      <c r="AA96" s="13">
        <f>SUMIFS(bdd_V102[Activité combinée], bdd_V102[Raison sociale juridique], X96, bdd_V102[[Région du FINESS juridique ]], Y96, bdd_V102[Validation prérequis SUN-ES], "Oui")</f>
        <v>46634</v>
      </c>
      <c r="AB96" s="70">
        <f t="shared" si="1"/>
        <v>1</v>
      </c>
    </row>
    <row r="97" spans="1:28">
      <c r="A97">
        <v>130001233</v>
      </c>
      <c r="B97" t="str">
        <v>CLINIQUE VIGNOLI</v>
      </c>
      <c r="C97" t="str">
        <v>PROVENCE-ALPES-CÔTE D'AZUR</v>
      </c>
      <c r="G97" t="str">
        <v>SARL BEZIERS HAD</v>
      </c>
      <c r="I97">
        <v>340000298</v>
      </c>
      <c r="X97" t="str">
        <v>ASSOC READAPT ET FORMATION PROF</v>
      </c>
      <c r="Y97" t="str">
        <v>GRAND EST</v>
      </c>
      <c r="Z97" s="13">
        <f>SUMIFS(bdd_V102[Activité combinée], bdd_V102[Raison sociale juridique], X97, bdd_V102[[Région du FINESS juridique ]], Y97)</f>
        <v>16887.5</v>
      </c>
      <c r="AA97" s="13">
        <f>SUMIFS(bdd_V102[Activité combinée], bdd_V102[Raison sociale juridique], X97, bdd_V102[[Région du FINESS juridique ]], Y97, bdd_V102[Validation prérequis SUN-ES], "Oui")</f>
        <v>16887.5</v>
      </c>
      <c r="AB97" s="70">
        <f t="shared" si="1"/>
        <v>1</v>
      </c>
    </row>
    <row r="98" spans="1:28">
      <c r="A98">
        <v>130001365</v>
      </c>
      <c r="B98" t="str">
        <v>ASSOCIATION DE L'OEUVRE DU CALVAIRE</v>
      </c>
      <c r="C98" t="str">
        <v>PROVENCE-ALPES-CÔTE D'AZUR</v>
      </c>
      <c r="G98" t="str">
        <v>SARL LA PETITE PAIX</v>
      </c>
      <c r="I98">
        <v>340000306</v>
      </c>
      <c r="X98" t="str">
        <v>ASSOC REGIONALE ESPOIR ET VIE</v>
      </c>
      <c r="Y98" t="str">
        <v>HAUTS-DE-FRANCE</v>
      </c>
      <c r="Z98" s="13">
        <f>SUMIFS(bdd_V102[Activité combinée], bdd_V102[Raison sociale juridique], X98, bdd_V102[[Région du FINESS juridique ]], Y98)</f>
        <v>4991.5</v>
      </c>
      <c r="AA98" s="13">
        <f>SUMIFS(bdd_V102[Activité combinée], bdd_V102[Raison sociale juridique], X98, bdd_V102[[Région du FINESS juridique ]], Y98, bdd_V102[Validation prérequis SUN-ES], "Oui")</f>
        <v>0</v>
      </c>
      <c r="AB98" s="70">
        <f t="shared" si="1"/>
        <v>0</v>
      </c>
    </row>
    <row r="99" spans="1:28">
      <c r="A99">
        <v>130001415</v>
      </c>
      <c r="B99" t="str">
        <v>CLINIQUE BOUCHARD</v>
      </c>
      <c r="C99" t="str">
        <v>PROVENCE-ALPES-CÔTE D'AZUR</v>
      </c>
      <c r="G99" t="str">
        <v>SARL LA RECOUVRANCE</v>
      </c>
      <c r="I99">
        <v>340000330</v>
      </c>
      <c r="X99" t="str">
        <v>ASSOC ROUTE NOUVELLE</v>
      </c>
      <c r="Y99" t="str">
        <v>OCCITANIE</v>
      </c>
      <c r="Z99" s="13">
        <f>SUMIFS(bdd_V102[Activité combinée], bdd_V102[Raison sociale juridique], X99, bdd_V102[[Région du FINESS juridique ]], Y99)</f>
        <v>5653.5</v>
      </c>
      <c r="AA99" s="13">
        <f>SUMIFS(bdd_V102[Activité combinée], bdd_V102[Raison sociale juridique], X99, bdd_V102[[Région du FINESS juridique ]], Y99, bdd_V102[Validation prérequis SUN-ES], "Oui")</f>
        <v>0</v>
      </c>
      <c r="AB99" s="70">
        <f t="shared" si="1"/>
        <v>0</v>
      </c>
    </row>
    <row r="100" spans="1:28">
      <c r="A100">
        <v>130001456</v>
      </c>
      <c r="B100" t="str">
        <v>CLINIQUE JUGE</v>
      </c>
      <c r="C100" t="str">
        <v>PROVENCE-ALPES-CÔTE D'AZUR</v>
      </c>
      <c r="G100" t="str">
        <v>SARL LE COLOMBIER SANTE</v>
      </c>
      <c r="I100">
        <v>340000348</v>
      </c>
      <c r="X100" t="str">
        <v>ASSOC ST PIERRE</v>
      </c>
      <c r="Y100" t="str">
        <v>OCCITANIE</v>
      </c>
      <c r="Z100" s="13">
        <f>SUMIFS(bdd_V102[Activité combinée], bdd_V102[Raison sociale juridique], X100, bdd_V102[[Région du FINESS juridique ]], Y100)</f>
        <v>19267.5</v>
      </c>
      <c r="AA100" s="13">
        <f>SUMIFS(bdd_V102[Activité combinée], bdd_V102[Raison sociale juridique], X100, bdd_V102[[Région du FINESS juridique ]], Y100, bdd_V102[Validation prérequis SUN-ES], "Oui")</f>
        <v>19267.5</v>
      </c>
      <c r="AB100" s="70">
        <f t="shared" si="1"/>
        <v>1</v>
      </c>
    </row>
    <row r="101" spans="1:28">
      <c r="A101">
        <v>130001514</v>
      </c>
      <c r="B101" t="str">
        <v>CLINIQUE DE LA POINTE ROUGE</v>
      </c>
      <c r="C101" t="str">
        <v>PROVENCE-ALPES-CÔTE D'AZUR</v>
      </c>
      <c r="G101" t="str">
        <v>SARL MIDI GASCOGNE</v>
      </c>
      <c r="I101">
        <v>340000355</v>
      </c>
      <c r="X101" t="str">
        <v>ASSOC.D'EDUCATION POPULAIRE</v>
      </c>
      <c r="Y101" t="str">
        <v>AUVERGNE-RHÔNE-ALPES</v>
      </c>
      <c r="Z101" s="13">
        <f>SUMIFS(bdd_V102[Activité combinée], bdd_V102[Raison sociale juridique], X101, bdd_V102[[Région du FINESS juridique ]], Y101)</f>
        <v>1295.5</v>
      </c>
      <c r="AA101" s="13">
        <f>SUMIFS(bdd_V102[Activité combinée], bdd_V102[Raison sociale juridique], X101, bdd_V102[[Région du FINESS juridique ]], Y101, bdd_V102[Validation prérequis SUN-ES], "Oui")</f>
        <v>0</v>
      </c>
      <c r="AB101" s="70">
        <f t="shared" si="1"/>
        <v>0</v>
      </c>
    </row>
    <row r="102" spans="1:28">
      <c r="A102">
        <v>130001688</v>
      </c>
      <c r="B102" t="str">
        <v>SERENA</v>
      </c>
      <c r="C102" t="str">
        <v>PROVENCE-ALPES-CÔTE D'AZUR</v>
      </c>
      <c r="G102" t="str">
        <v>SARL PDS LA REVISCOLADA</v>
      </c>
      <c r="I102">
        <v>340000371</v>
      </c>
      <c r="X102" t="str">
        <v>ASSOCIA.  HOPITAL A DOMICILE DE VENDEE</v>
      </c>
      <c r="Y102" t="str">
        <v>PAYS DE LA LOIRE</v>
      </c>
      <c r="Z102" s="13">
        <f>SUMIFS(bdd_V102[Activité combinée], bdd_V102[Raison sociale juridique], X102, bdd_V102[[Région du FINESS juridique ]], Y102)</f>
        <v>43312</v>
      </c>
      <c r="AA102" s="13">
        <f>SUMIFS(bdd_V102[Activité combinée], bdd_V102[Raison sociale juridique], X102, bdd_V102[[Région du FINESS juridique ]], Y102, bdd_V102[Validation prérequis SUN-ES], "Oui")</f>
        <v>43312</v>
      </c>
      <c r="AB102" s="70">
        <f t="shared" si="1"/>
        <v>1</v>
      </c>
    </row>
    <row r="103" spans="1:28">
      <c r="A103">
        <v>130001696</v>
      </c>
      <c r="B103" t="str">
        <v>CLINIQUE DES TROIS CYPRES</v>
      </c>
      <c r="C103" t="str">
        <v>PROVENCE-ALPES-CÔTE D'AZUR</v>
      </c>
      <c r="G103" t="str">
        <v>SARL ST CYPRIEN RIVE GAUCHE</v>
      </c>
      <c r="I103">
        <v>340000389</v>
      </c>
      <c r="X103" t="str">
        <v>ASSOCIATION  COORDINATION SAN SOC OISE</v>
      </c>
      <c r="Y103" t="str">
        <v>HAUTS-DE-FRANCE</v>
      </c>
      <c r="Z103" s="13">
        <f>SUMIFS(bdd_V102[Activité combinée], bdd_V102[Raison sociale juridique], X103, bdd_V102[[Région du FINESS juridique ]], Y103)</f>
        <v>17639</v>
      </c>
      <c r="AA103" s="13">
        <f>SUMIFS(bdd_V102[Activité combinée], bdd_V102[Raison sociale juridique], X103, bdd_V102[[Région du FINESS juridique ]], Y103, bdd_V102[Validation prérequis SUN-ES], "Oui")</f>
        <v>0</v>
      </c>
      <c r="AB103" s="70">
        <f t="shared" si="1"/>
        <v>0</v>
      </c>
    </row>
    <row r="104" spans="1:28">
      <c r="A104">
        <v>130001852</v>
      </c>
      <c r="B104" t="str">
        <v>CLINIQUE SAINT MARTIN MARSEILLE</v>
      </c>
      <c r="C104" t="str">
        <v>PROVENCE-ALPES-CÔTE D'AZUR</v>
      </c>
      <c r="G104" t="str">
        <v>SAS 3G SANTE</v>
      </c>
      <c r="I104">
        <v>340000405</v>
      </c>
      <c r="X104" t="str">
        <v>ASSOCIATION  HOPITAL NORD 92</v>
      </c>
      <c r="Y104" t="str">
        <v>ILE-DE-FRANCE</v>
      </c>
      <c r="Z104" s="13">
        <f>SUMIFS(bdd_V102[Activité combinée], bdd_V102[Raison sociale juridique], X104, bdd_V102[[Région du FINESS juridique ]], Y104)</f>
        <v>11964</v>
      </c>
      <c r="AA104" s="13">
        <f>SUMIFS(bdd_V102[Activité combinée], bdd_V102[Raison sociale juridique], X104, bdd_V102[[Région du FINESS juridique ]], Y104, bdd_V102[Validation prérequis SUN-ES], "Oui")</f>
        <v>11964</v>
      </c>
      <c r="AB104" s="70">
        <f t="shared" si="1"/>
        <v>1</v>
      </c>
    </row>
    <row r="105" spans="1:28">
      <c r="A105">
        <v>130001860</v>
      </c>
      <c r="B105" t="str">
        <v>SAINT ROCH MONTFLEURI</v>
      </c>
      <c r="C105" t="str">
        <v>PROVENCE-ALPES-CÔTE D'AZUR</v>
      </c>
      <c r="G105" t="str">
        <v>SAS CAPIO CL DES CEDRES</v>
      </c>
      <c r="I105">
        <v>340000421</v>
      </c>
      <c r="X105" t="str">
        <v>ASSOCIATION  MATERNITE SAINTE-FELICITE</v>
      </c>
      <c r="Y105" t="str">
        <v>ILE-DE-FRANCE</v>
      </c>
      <c r="Z105" s="13">
        <f>SUMIFS(bdd_V102[Activité combinée], bdd_V102[Raison sociale juridique], X105, bdd_V102[[Région du FINESS juridique ]], Y105)</f>
        <v>37179</v>
      </c>
      <c r="AA105" s="13">
        <f>SUMIFS(bdd_V102[Activité combinée], bdd_V102[Raison sociale juridique], X105, bdd_V102[[Région du FINESS juridique ]], Y105, bdd_V102[Validation prérequis SUN-ES], "Oui")</f>
        <v>37179</v>
      </c>
      <c r="AB105" s="70">
        <f t="shared" si="1"/>
        <v>1</v>
      </c>
    </row>
    <row r="106" spans="1:28">
      <c r="A106">
        <v>130001902</v>
      </c>
      <c r="B106" t="str">
        <v>CLINIQUE DES QUATRE SAISONS</v>
      </c>
      <c r="C106" t="str">
        <v>PROVENCE-ALPES-CÔTE D'AZUR</v>
      </c>
      <c r="G106" t="str">
        <v>SAS CAPIO LA CROIX DU SUD</v>
      </c>
      <c r="I106">
        <v>340000454</v>
      </c>
      <c r="X106" t="str">
        <v>ASSOCIATION "SOINS SANTE" - ARGENTAN</v>
      </c>
      <c r="Y106" t="str">
        <v>NORMANDIE</v>
      </c>
      <c r="Z106" s="13">
        <f>SUMIFS(bdd_V102[Activité combinée], bdd_V102[Raison sociale juridique], X106, bdd_V102[[Région du FINESS juridique ]], Y106)</f>
        <v>4046.5</v>
      </c>
      <c r="AA106" s="13">
        <f>SUMIFS(bdd_V102[Activité combinée], bdd_V102[Raison sociale juridique], X106, bdd_V102[[Région du FINESS juridique ]], Y106, bdd_V102[Validation prérequis SUN-ES], "Oui")</f>
        <v>4046.5</v>
      </c>
      <c r="AB106" s="70">
        <f t="shared" si="1"/>
        <v>1</v>
      </c>
    </row>
    <row r="107" spans="1:28">
      <c r="A107">
        <v>130001985</v>
      </c>
      <c r="B107" t="str">
        <v>CLINIQUE SAINT BARNABE</v>
      </c>
      <c r="C107" t="str">
        <v>PROVENCE-ALPES-CÔTE D'AZUR</v>
      </c>
      <c r="G107" t="str">
        <v>SAS CENTRE GERIATRIQUE DES MINIMES</v>
      </c>
      <c r="I107">
        <v>340000512</v>
      </c>
      <c r="X107" t="str">
        <v>ASSOCIATION ADELE DE GLAUBITZ</v>
      </c>
      <c r="Y107" t="str">
        <v>GRAND EST</v>
      </c>
      <c r="Z107" s="13">
        <f>SUMIFS(bdd_V102[Activité combinée], bdd_V102[Raison sociale juridique], X107, bdd_V102[[Région du FINESS juridique ]], Y107)</f>
        <v>3650</v>
      </c>
      <c r="AA107" s="13">
        <f>SUMIFS(bdd_V102[Activité combinée], bdd_V102[Raison sociale juridique], X107, bdd_V102[[Région du FINESS juridique ]], Y107, bdd_V102[Validation prérequis SUN-ES], "Oui")</f>
        <v>3650</v>
      </c>
      <c r="AB107" s="70">
        <f t="shared" si="1"/>
        <v>1</v>
      </c>
    </row>
    <row r="108" spans="1:28">
      <c r="A108">
        <v>130002041</v>
      </c>
      <c r="B108" t="str">
        <v>CLINIQUE LA PHOCEANNE</v>
      </c>
      <c r="C108" t="str">
        <v>PROVENCE-ALPES-CÔTE D'AZUR</v>
      </c>
      <c r="G108" t="str">
        <v>SAS CENTRE REEDUCATION BOURGES</v>
      </c>
      <c r="I108">
        <v>340000629</v>
      </c>
      <c r="X108" t="str">
        <v>ASSOCIATION ADMR DE SOINS ET D'HAD</v>
      </c>
      <c r="Y108" t="str">
        <v>NORMANDIE</v>
      </c>
      <c r="Z108" s="13">
        <f>SUMIFS(bdd_V102[Activité combinée], bdd_V102[Raison sociale juridique], X108, bdd_V102[[Région du FINESS juridique ]], Y108)</f>
        <v>3423.5</v>
      </c>
      <c r="AA108" s="13">
        <f>SUMIFS(bdd_V102[Activité combinée], bdd_V102[Raison sociale juridique], X108, bdd_V102[[Région du FINESS juridique ]], Y108, bdd_V102[Validation prérequis SUN-ES], "Oui")</f>
        <v>3423.5</v>
      </c>
      <c r="AB108" s="70">
        <f t="shared" si="1"/>
        <v>1</v>
      </c>
    </row>
    <row r="109" spans="1:28">
      <c r="A109">
        <v>130002157</v>
      </c>
      <c r="B109" t="str">
        <v>INFIRM PROTEST HOP AMB PARE HOP EUROP</v>
      </c>
      <c r="C109" t="str">
        <v>PROVENCE-ALPES-CÔTE D'AZUR</v>
      </c>
      <c r="G109" t="str">
        <v>SAS CHATEAU LONGUES AYGUES</v>
      </c>
      <c r="I109">
        <v>340001387</v>
      </c>
      <c r="X109" t="str">
        <v>ASSOCIATION AMBROISE CROIZAT</v>
      </c>
      <c r="Y109" t="str">
        <v>ILE-DE-FRANCE</v>
      </c>
      <c r="Z109" s="13">
        <f>SUMIFS(bdd_V102[Activité combinée], bdd_V102[Raison sociale juridique], X109, bdd_V102[[Région du FINESS juridique ]], Y109)</f>
        <v>39170</v>
      </c>
      <c r="AA109" s="13">
        <f>SUMIFS(bdd_V102[Activité combinée], bdd_V102[Raison sociale juridique], X109, bdd_V102[[Région du FINESS juridique ]], Y109, bdd_V102[Validation prérequis SUN-ES], "Oui")</f>
        <v>0</v>
      </c>
      <c r="AB109" s="70">
        <f t="shared" si="1"/>
        <v>0</v>
      </c>
    </row>
    <row r="110" spans="1:28">
      <c r="A110">
        <v>130002173</v>
      </c>
      <c r="B110" t="str">
        <v>CLINIQUE CHANTECLER</v>
      </c>
      <c r="C110" t="str">
        <v>PROVENCE-ALPES-CÔTE D'AZUR</v>
      </c>
      <c r="G110" t="str">
        <v>SAS CL BELLE RIVE</v>
      </c>
      <c r="I110">
        <v>340001825</v>
      </c>
      <c r="X110" t="str">
        <v>ASSOCIATION AMIS DE L'ENFANCE</v>
      </c>
      <c r="Y110" t="str">
        <v>OCCITANIE</v>
      </c>
      <c r="Z110" s="13">
        <f>SUMIFS(bdd_V102[Activité combinée], bdd_V102[Raison sociale juridique], X110, bdd_V102[[Région du FINESS juridique ]], Y110)</f>
        <v>1504</v>
      </c>
      <c r="AA110" s="13">
        <f>SUMIFS(bdd_V102[Activité combinée], bdd_V102[Raison sociale juridique], X110, bdd_V102[[Région du FINESS juridique ]], Y110, bdd_V102[Validation prérequis SUN-ES], "Oui")</f>
        <v>0</v>
      </c>
      <c r="AB110" s="70">
        <f t="shared" si="1"/>
        <v>0</v>
      </c>
    </row>
    <row r="111" spans="1:28">
      <c r="A111">
        <v>130002207</v>
      </c>
      <c r="B111" t="str">
        <v>CLINIQUE LA CHENAIE</v>
      </c>
      <c r="C111" t="str">
        <v>PROVENCE-ALPES-CÔTE D'AZUR</v>
      </c>
      <c r="G111" t="str">
        <v>SAS CL CROIX ST MICHEL</v>
      </c>
      <c r="I111">
        <v>340001866</v>
      </c>
      <c r="X111" t="str">
        <v>ASSOCIATION AMRESO-BETHEL</v>
      </c>
      <c r="Y111" t="str">
        <v>GRAND EST</v>
      </c>
      <c r="Z111" s="13">
        <f>SUMIFS(bdd_V102[Activité combinée], bdd_V102[Raison sociale juridique], X111, bdd_V102[[Région du FINESS juridique ]], Y111)</f>
        <v>8781.5</v>
      </c>
      <c r="AA111" s="13">
        <f>SUMIFS(bdd_V102[Activité combinée], bdd_V102[Raison sociale juridique], X111, bdd_V102[[Région du FINESS juridique ]], Y111, bdd_V102[Validation prérequis SUN-ES], "Oui")</f>
        <v>8781.5</v>
      </c>
      <c r="AB111" s="70">
        <f t="shared" si="1"/>
        <v>1</v>
      </c>
    </row>
    <row r="112" spans="1:28">
      <c r="A112">
        <v>130002249</v>
      </c>
      <c r="B112" t="str">
        <v>HP MARSEILLE VERT COTEAU BEAUREGARD</v>
      </c>
      <c r="C112" t="str">
        <v>PROVENCE-ALPES-CÔTE D'AZUR</v>
      </c>
      <c r="G112" t="str">
        <v>SAS CL DE MONTBERON</v>
      </c>
      <c r="I112">
        <v>340008978</v>
      </c>
      <c r="X112" t="str">
        <v>ASSOCIATION ARDEVIE</v>
      </c>
      <c r="Y112" t="str">
        <v>NOUVELLE-AQUITAINE</v>
      </c>
      <c r="Z112" s="13">
        <f>SUMIFS(bdd_V102[Activité combinée], bdd_V102[Raison sociale juridique], X112, bdd_V102[[Région du FINESS juridique ]], Y112)</f>
        <v>8639.5</v>
      </c>
      <c r="AA112" s="13">
        <f>SUMIFS(bdd_V102[Activité combinée], bdd_V102[Raison sociale juridique], X112, bdd_V102[[Région du FINESS juridique ]], Y112, bdd_V102[Validation prérequis SUN-ES], "Oui")</f>
        <v>8639.5</v>
      </c>
      <c r="AB112" s="70">
        <f t="shared" si="1"/>
        <v>1</v>
      </c>
    </row>
    <row r="113" spans="1:28">
      <c r="A113">
        <v>130002306</v>
      </c>
      <c r="B113" t="str">
        <v>CLINIQUE SAINT CHRISTOPHE</v>
      </c>
      <c r="C113" t="str">
        <v>PROVENCE-ALPES-CÔTE D'AZUR</v>
      </c>
      <c r="G113" t="str">
        <v>SAS CL D'EMBATS</v>
      </c>
      <c r="I113">
        <v>340009489</v>
      </c>
      <c r="X113" t="str">
        <v>ASSOCIATION ATASH</v>
      </c>
      <c r="Y113" t="str">
        <v>NOUVELLE-AQUITAINE</v>
      </c>
      <c r="Z113" s="13">
        <f>SUMIFS(bdd_V102[Activité combinée], bdd_V102[Raison sociale juridique], X113, bdd_V102[[Région du FINESS juridique ]], Y113)</f>
        <v>3735.5</v>
      </c>
      <c r="AA113" s="13">
        <f>SUMIFS(bdd_V102[Activité combinée], bdd_V102[Raison sociale juridique], X113, bdd_V102[[Région du FINESS juridique ]], Y113, bdd_V102[Validation prérequis SUN-ES], "Oui")</f>
        <v>0</v>
      </c>
      <c r="AB113" s="70">
        <f t="shared" si="1"/>
        <v>0</v>
      </c>
    </row>
    <row r="114" spans="1:28">
      <c r="A114">
        <v>130002322</v>
      </c>
      <c r="B114" t="str">
        <v>CLINIQUE VALFLEUR</v>
      </c>
      <c r="C114" t="str">
        <v>PROVENCE-ALPES-CÔTE D'AZUR</v>
      </c>
      <c r="G114" t="str">
        <v>SAS CL DU DOCTEUR HONORE CAVE</v>
      </c>
      <c r="I114">
        <v>340009877</v>
      </c>
      <c r="X114" t="str">
        <v>ASSOCIATION AURA</v>
      </c>
      <c r="Y114" t="str">
        <v>ILE-DE-FRANCE</v>
      </c>
      <c r="Z114" s="13">
        <f>SUMIFS(bdd_V102[Activité combinée], bdd_V102[Raison sociale juridique], X114, bdd_V102[[Région du FINESS juridique ]], Y114)</f>
        <v>28006.5</v>
      </c>
      <c r="AA114" s="13">
        <f>SUMIFS(bdd_V102[Activité combinée], bdd_V102[Raison sociale juridique], X114, bdd_V102[[Région du FINESS juridique ]], Y114, bdd_V102[Validation prérequis SUN-ES], "Oui")</f>
        <v>0</v>
      </c>
      <c r="AB114" s="70">
        <f t="shared" si="1"/>
        <v>0</v>
      </c>
    </row>
    <row r="115" spans="1:28">
      <c r="A115">
        <v>130002330</v>
      </c>
      <c r="B115" t="str">
        <v>KORIAN SAINT BRUNO</v>
      </c>
      <c r="C115" t="str">
        <v>PROVENCE-ALPES-CÔTE D'AZUR</v>
      </c>
      <c r="G115" t="str">
        <v>SAS CL DU MILLENAIRE</v>
      </c>
      <c r="I115">
        <v>340010099</v>
      </c>
      <c r="X115" t="str">
        <v>ASSOCIATION AURORE</v>
      </c>
      <c r="Y115" t="str">
        <v>ILE-DE-FRANCE</v>
      </c>
      <c r="Z115" s="13">
        <f>SUMIFS(bdd_V102[Activité combinée], bdd_V102[Raison sociale juridique], X115, bdd_V102[[Région du FINESS juridique ]], Y115)</f>
        <v>15500</v>
      </c>
      <c r="AA115" s="13">
        <f>SUMIFS(bdd_V102[Activité combinée], bdd_V102[Raison sociale juridique], X115, bdd_V102[[Région du FINESS juridique ]], Y115, bdd_V102[Validation prérequis SUN-ES], "Oui")</f>
        <v>2417.5</v>
      </c>
      <c r="AB115" s="70">
        <f t="shared" si="1"/>
        <v>0.15596774193548388</v>
      </c>
    </row>
    <row r="116" spans="1:28">
      <c r="A116">
        <v>130002421</v>
      </c>
      <c r="B116" t="str">
        <v>CLIN SOINS DE SUITE READAPT LA PAGERIE</v>
      </c>
      <c r="C116" t="str">
        <v>PROVENCE-ALPES-CÔTE D'AZUR</v>
      </c>
      <c r="G116" t="str">
        <v>SAS CL DU PIC ST LOUP</v>
      </c>
      <c r="I116">
        <v>340013028</v>
      </c>
      <c r="X116" t="str">
        <v>ASSOCIATION CENTRE MEDICAL PORTE VERTE</v>
      </c>
      <c r="Y116" t="str">
        <v>ILE-DE-FRANCE</v>
      </c>
      <c r="Z116" s="13">
        <f>SUMIFS(bdd_V102[Activité combinée], bdd_V102[Raison sociale juridique], X116, bdd_V102[[Région du FINESS juridique ]], Y116)</f>
        <v>65863.5</v>
      </c>
      <c r="AA116" s="13">
        <f>SUMIFS(bdd_V102[Activité combinée], bdd_V102[Raison sociale juridique], X116, bdd_V102[[Région du FINESS juridique ]], Y116, bdd_V102[Validation prérequis SUN-ES], "Oui")</f>
        <v>65863.5</v>
      </c>
      <c r="AB116" s="70">
        <f t="shared" si="1"/>
        <v>1</v>
      </c>
    </row>
    <row r="117" spans="1:28">
      <c r="A117">
        <v>130002447</v>
      </c>
      <c r="B117" t="str">
        <v>POLYCLIN PARC RAMBOT HOP PRIV PROVENCE</v>
      </c>
      <c r="C117" t="str">
        <v>PROVENCE-ALPES-CÔTE D'AZUR</v>
      </c>
      <c r="G117" t="str">
        <v>SAS CL DU PONT DE CHAUME</v>
      </c>
      <c r="I117">
        <v>340015171</v>
      </c>
      <c r="X117" t="str">
        <v>ASSOCIATION CENTRE MEDICAL TOKI EDER</v>
      </c>
      <c r="Y117" t="str">
        <v>NOUVELLE-AQUITAINE</v>
      </c>
      <c r="Z117" s="13">
        <f>SUMIFS(bdd_V102[Activité combinée], bdd_V102[Raison sociale juridique], X117, bdd_V102[[Région du FINESS juridique ]], Y117)</f>
        <v>17942</v>
      </c>
      <c r="AA117" s="13">
        <f>SUMIFS(bdd_V102[Activité combinée], bdd_V102[Raison sociale juridique], X117, bdd_V102[[Région du FINESS juridique ]], Y117, bdd_V102[Validation prérequis SUN-ES], "Oui")</f>
        <v>17942</v>
      </c>
      <c r="AB117" s="70">
        <f t="shared" si="1"/>
        <v>1</v>
      </c>
    </row>
    <row r="118" spans="1:28">
      <c r="A118">
        <v>130002454</v>
      </c>
      <c r="B118" t="str">
        <v>CLINIQUE DE L'ETANG DE L'OLIVIER</v>
      </c>
      <c r="C118" t="str">
        <v>PROVENCE-ALPES-CÔTE D'AZUR</v>
      </c>
      <c r="G118" t="str">
        <v>SAS CL DU QUERCY</v>
      </c>
      <c r="I118">
        <v>340016468</v>
      </c>
      <c r="X118" t="str">
        <v>ASSOCIATION CHAINES DE VIE 06</v>
      </c>
      <c r="Y118" t="str">
        <v>PROVENCE-ALPES-CÔTE D'AZUR</v>
      </c>
      <c r="Z118" s="13">
        <f>SUMIFS(bdd_V102[Activité combinée], bdd_V102[Raison sociale juridique], X118, bdd_V102[[Région du FINESS juridique ]], Y118)</f>
        <v>8097</v>
      </c>
      <c r="AA118" s="13">
        <f>SUMIFS(bdd_V102[Activité combinée], bdd_V102[Raison sociale juridique], X118, bdd_V102[[Région du FINESS juridique ]], Y118, bdd_V102[Validation prérequis SUN-ES], "Oui")</f>
        <v>8097</v>
      </c>
      <c r="AB118" s="70">
        <f t="shared" si="1"/>
        <v>1</v>
      </c>
    </row>
    <row r="119" spans="1:28">
      <c r="A119">
        <v>130002488</v>
      </c>
      <c r="B119" t="str">
        <v>MATERNITE CATHOLIQUE PROVENCE L'ETOILE</v>
      </c>
      <c r="C119" t="str">
        <v>PROVENCE-ALPES-CÔTE D'AZUR</v>
      </c>
      <c r="G119" t="str">
        <v>SAS CL DU SOUFFLE LA SOLANE</v>
      </c>
      <c r="I119">
        <v>340016963</v>
      </c>
      <c r="X119" t="str">
        <v>ASSOCIATION CLINIQUE LES ESPERELS</v>
      </c>
      <c r="Y119" t="str">
        <v>PROVENCE-ALPES-CÔTE D'AZUR</v>
      </c>
      <c r="Z119" s="13">
        <f>SUMIFS(bdd_V102[Activité combinée], bdd_V102[Raison sociale juridique], X119, bdd_V102[[Région du FINESS juridique ]], Y119)</f>
        <v>10049</v>
      </c>
      <c r="AA119" s="13">
        <f>SUMIFS(bdd_V102[Activité combinée], bdd_V102[Raison sociale juridique], X119, bdd_V102[[Région du FINESS juridique ]], Y119, bdd_V102[Validation prérequis SUN-ES], "Oui")</f>
        <v>0</v>
      </c>
      <c r="AB119" s="70">
        <f t="shared" si="1"/>
        <v>0</v>
      </c>
    </row>
    <row r="120" spans="1:28">
      <c r="A120">
        <v>130002660</v>
      </c>
      <c r="B120" t="str">
        <v>CENTRE DE REEDUCATION PAUL CEZANNE</v>
      </c>
      <c r="C120" t="str">
        <v>PROVENCE-ALPES-CÔTE D'AZUR</v>
      </c>
      <c r="G120" t="str">
        <v>SAS CL DU SOUFFLE LA VALLONIE</v>
      </c>
      <c r="I120">
        <v>340018175</v>
      </c>
      <c r="X120" t="str">
        <v>ASSOCIATION CLINIQUE SAINT DOMINIQUE</v>
      </c>
      <c r="Y120" t="str">
        <v>PROVENCE-ALPES-CÔTE D'AZUR</v>
      </c>
      <c r="Z120" s="13">
        <f>SUMIFS(bdd_V102[Activité combinée], bdd_V102[Raison sociale juridique], X120, bdd_V102[[Région du FINESS juridique ]], Y120)</f>
        <v>17708.5</v>
      </c>
      <c r="AA120" s="13">
        <f>SUMIFS(bdd_V102[Activité combinée], bdd_V102[Raison sociale juridique], X120, bdd_V102[[Région du FINESS juridique ]], Y120, bdd_V102[Validation prérequis SUN-ES], "Oui")</f>
        <v>17708.5</v>
      </c>
      <c r="AB120" s="70">
        <f t="shared" si="1"/>
        <v>1</v>
      </c>
    </row>
    <row r="121" spans="1:28">
      <c r="A121">
        <v>130002702</v>
      </c>
      <c r="B121" t="str">
        <v>CLINIQUE PSYCHIATRIQUE MEDIAZUR</v>
      </c>
      <c r="C121" t="str">
        <v>PROVENCE-ALPES-CÔTE D'AZUR</v>
      </c>
      <c r="G121" t="str">
        <v>SAS CL DU VIEUX CHATEAU D'OC</v>
      </c>
      <c r="I121">
        <v>340019082</v>
      </c>
      <c r="X121" t="str">
        <v>ASSOCIATION CLINIQUE SAINT JOSEPH</v>
      </c>
      <c r="Y121" t="str">
        <v>BRETAGNE</v>
      </c>
      <c r="Z121" s="13">
        <f>SUMIFS(bdd_V102[Activité combinée], bdd_V102[Raison sociale juridique], X121, bdd_V102[[Région du FINESS juridique ]], Y121)</f>
        <v>10235</v>
      </c>
      <c r="AA121" s="13">
        <f>SUMIFS(bdd_V102[Activité combinée], bdd_V102[Raison sociale juridique], X121, bdd_V102[[Région du FINESS juridique ]], Y121, bdd_V102[Validation prérequis SUN-ES], "Oui")</f>
        <v>10235</v>
      </c>
      <c r="AB121" s="70">
        <f t="shared" si="1"/>
        <v>1</v>
      </c>
    </row>
    <row r="122" spans="1:28">
      <c r="A122">
        <v>130002777</v>
      </c>
      <c r="B122" t="str">
        <v>CTRE REED FONCT LE LE GRAND LARGE</v>
      </c>
      <c r="C122" t="str">
        <v>PROVENCE-ALPES-CÔTE D'AZUR</v>
      </c>
      <c r="G122" t="str">
        <v>SAS CL FONT REDONDE</v>
      </c>
      <c r="I122">
        <v>340019587</v>
      </c>
      <c r="X122" t="str">
        <v>ASSOCIATION CRF ST VINCENT DE PAUL</v>
      </c>
      <c r="Y122" t="str">
        <v>AUVERGNE-RHÔNE-ALPES</v>
      </c>
      <c r="Z122" s="13">
        <f>SUMIFS(bdd_V102[Activité combinée], bdd_V102[Raison sociale juridique], X122, bdd_V102[[Région du FINESS juridique ]], Y122)</f>
        <v>11357.5</v>
      </c>
      <c r="AA122" s="13">
        <f>SUMIFS(bdd_V102[Activité combinée], bdd_V102[Raison sociale juridique], X122, bdd_V102[[Région du FINESS juridique ]], Y122, bdd_V102[Validation prérequis SUN-ES], "Oui")</f>
        <v>11357.5</v>
      </c>
      <c r="AB122" s="70">
        <f t="shared" si="1"/>
        <v>1</v>
      </c>
    </row>
    <row r="123" spans="1:28">
      <c r="A123">
        <v>130002843</v>
      </c>
      <c r="B123" t="str">
        <v>CLINIQUE READAPT FONCT LES FEUILLADES</v>
      </c>
      <c r="C123" t="str">
        <v>PROVENCE-ALPES-CÔTE D'AZUR</v>
      </c>
      <c r="G123" t="str">
        <v>SAS CL LA CAMARGUE MONT DUPLAN</v>
      </c>
      <c r="I123">
        <v>340022722</v>
      </c>
      <c r="X123" t="str">
        <v>ASSOCIATION DE COULOMME</v>
      </c>
      <c r="Y123" t="str">
        <v>NOUVELLE-AQUITAINE</v>
      </c>
      <c r="Z123" s="13">
        <f>SUMIFS(bdd_V102[Activité combinée], bdd_V102[Raison sociale juridique], X123, bdd_V102[[Région du FINESS juridique ]], Y123)</f>
        <v>2885</v>
      </c>
      <c r="AA123" s="13">
        <f>SUMIFS(bdd_V102[Activité combinée], bdd_V102[Raison sociale juridique], X123, bdd_V102[[Région du FINESS juridique ]], Y123, bdd_V102[Validation prérequis SUN-ES], "Oui")</f>
        <v>2885</v>
      </c>
      <c r="AB123" s="70">
        <f t="shared" si="1"/>
        <v>1</v>
      </c>
    </row>
    <row r="124" spans="1:28">
      <c r="A124">
        <v>130004807</v>
      </c>
      <c r="B124" t="str">
        <v>CLINIQUE LA LAURANNE</v>
      </c>
      <c r="C124" t="str">
        <v>PROVENCE-ALPES-CÔTE D'AZUR</v>
      </c>
      <c r="G124" t="str">
        <v>SAS CL LES OLIVIERS</v>
      </c>
      <c r="I124">
        <v>340023209</v>
      </c>
      <c r="X124" t="str">
        <v>ASSOCIATION DE DIALYSE VAROISE</v>
      </c>
      <c r="Y124" t="str">
        <v>PROVENCE-ALPES-CÔTE D'AZUR</v>
      </c>
      <c r="Z124" s="13">
        <f>SUMIFS(bdd_V102[Activité combinée], bdd_V102[Raison sociale juridique], X124, bdd_V102[[Région du FINESS juridique ]], Y124)</f>
        <v>5074.5</v>
      </c>
      <c r="AA124" s="13">
        <f>SUMIFS(bdd_V102[Activité combinée], bdd_V102[Raison sociale juridique], X124, bdd_V102[[Région du FINESS juridique ]], Y124, bdd_V102[Validation prérequis SUN-ES], "Oui")</f>
        <v>0</v>
      </c>
      <c r="AB124" s="70">
        <f t="shared" si="1"/>
        <v>0</v>
      </c>
    </row>
    <row r="125" spans="1:28">
      <c r="A125">
        <v>130007156</v>
      </c>
      <c r="B125" t="str">
        <v>CTRE D'HEMODIALYSE DE PROVENCE AUBAGNE</v>
      </c>
      <c r="C125" t="str">
        <v>PROVENCE-ALPES-CÔTE D'AZUR</v>
      </c>
      <c r="G125" t="str">
        <v>SAS CL MONIE</v>
      </c>
      <c r="I125">
        <v>340023225</v>
      </c>
      <c r="X125" t="str">
        <v>ASSOCIATION DE GESTION DE L'HOPITAL</v>
      </c>
      <c r="Y125" t="str">
        <v>ILE-DE-FRANCE</v>
      </c>
      <c r="Z125" s="13">
        <f>SUMIFS(bdd_V102[Activité combinée], bdd_V102[Raison sociale juridique], X125, bdd_V102[[Région du FINESS juridique ]], Y125)</f>
        <v>53094.5</v>
      </c>
      <c r="AA125" s="13">
        <f>SUMIFS(bdd_V102[Activité combinée], bdd_V102[Raison sociale juridique], X125, bdd_V102[[Région du FINESS juridique ]], Y125, bdd_V102[Validation prérequis SUN-ES], "Oui")</f>
        <v>53094.5</v>
      </c>
      <c r="AB125" s="70">
        <f t="shared" si="1"/>
        <v>1</v>
      </c>
    </row>
    <row r="126" spans="1:28">
      <c r="A126">
        <v>130007362</v>
      </c>
      <c r="B126" t="str">
        <v>SOREVIE GAM</v>
      </c>
      <c r="C126" t="str">
        <v>PROVENCE-ALPES-CÔTE D'AZUR</v>
      </c>
      <c r="G126" t="str">
        <v>SAS CL NEPHRO ST EXUPERY</v>
      </c>
      <c r="I126">
        <v>340023241</v>
      </c>
      <c r="X126" t="str">
        <v>ASSOCIATION DE GESTION MH DE BACCARAT</v>
      </c>
      <c r="Y126" t="str">
        <v>GRAND EST</v>
      </c>
      <c r="Z126" s="13">
        <f>SUMIFS(bdd_V102[Activité combinée], bdd_V102[Raison sociale juridique], X126, bdd_V102[[Région du FINESS juridique ]], Y126)</f>
        <v>11080.5</v>
      </c>
      <c r="AA126" s="13">
        <f>SUMIFS(bdd_V102[Activité combinée], bdd_V102[Raison sociale juridique], X126, bdd_V102[[Région du FINESS juridique ]], Y126, bdd_V102[Validation prérequis SUN-ES], "Oui")</f>
        <v>11080.5</v>
      </c>
      <c r="AB126" s="70">
        <f t="shared" si="1"/>
        <v>1</v>
      </c>
    </row>
    <row r="127" spans="1:28">
      <c r="A127">
        <v>130007487</v>
      </c>
      <c r="B127" t="str">
        <v>LA MAISON</v>
      </c>
      <c r="C127" t="str">
        <v>PROVENCE-ALPES-CÔTE D'AZUR</v>
      </c>
      <c r="G127" t="str">
        <v>SAS CL NEURO PSYCHIATRIQUE</v>
      </c>
      <c r="I127">
        <v>340027879</v>
      </c>
      <c r="X127" t="str">
        <v>ASSOCIATION DE L'OEUVRE DU CALVAIRE</v>
      </c>
      <c r="Y127" t="str">
        <v>PROVENCE-ALPES-CÔTE D'AZUR</v>
      </c>
      <c r="Z127" s="13">
        <f>SUMIFS(bdd_V102[Activité combinée], bdd_V102[Raison sociale juridique], X127, bdd_V102[[Région du FINESS juridique ]], Y127)</f>
        <v>13753</v>
      </c>
      <c r="AA127" s="13">
        <f>SUMIFS(bdd_V102[Activité combinée], bdd_V102[Raison sociale juridique], X127, bdd_V102[[Région du FINESS juridique ]], Y127, bdd_V102[Validation prérequis SUN-ES], "Oui")</f>
        <v>0</v>
      </c>
      <c r="AB127" s="70">
        <f t="shared" si="1"/>
        <v>0</v>
      </c>
    </row>
    <row r="128" spans="1:28">
      <c r="A128">
        <v>130010648</v>
      </c>
      <c r="B128" t="str">
        <v>CLINIQUE SAINT MICHEL</v>
      </c>
      <c r="C128" t="str">
        <v>PROVENCE-ALPES-CÔTE D'AZUR</v>
      </c>
      <c r="G128" t="str">
        <v>SAS CL REPUBLIQUE</v>
      </c>
      <c r="I128">
        <v>340027937</v>
      </c>
      <c r="X128" t="str">
        <v>ASSOCIATION D'ENTRAIDE VIVRE ARCUEIL</v>
      </c>
      <c r="Y128" t="str">
        <v>ILE-DE-FRANCE</v>
      </c>
      <c r="Z128" s="13">
        <f>SUMIFS(bdd_V102[Activité combinée], bdd_V102[Raison sociale juridique], X128, bdd_V102[[Région du FINESS juridique ]], Y128)</f>
        <v>2529</v>
      </c>
      <c r="AA128" s="13">
        <f>SUMIFS(bdd_V102[Activité combinée], bdd_V102[Raison sociale juridique], X128, bdd_V102[[Région du FINESS juridique ]], Y128, bdd_V102[Validation prérequis SUN-ES], "Oui")</f>
        <v>0</v>
      </c>
      <c r="AB128" s="70">
        <f t="shared" si="1"/>
        <v>0</v>
      </c>
    </row>
    <row r="129" spans="1:28">
      <c r="A129">
        <v>130013139</v>
      </c>
      <c r="B129" t="str">
        <v>CLINIQUE GLANUM</v>
      </c>
      <c r="C129" t="str">
        <v>PROVENCE-ALPES-CÔTE D'AZUR</v>
      </c>
      <c r="G129" t="str">
        <v>SAS CL ST ANTOINE</v>
      </c>
      <c r="I129">
        <v>340028901</v>
      </c>
      <c r="X129" t="str">
        <v>ASSOCIATION DES AMIS DE LA TRANSFUSION</v>
      </c>
      <c r="Y129" t="str">
        <v>PROVENCE-ALPES-CÔTE D'AZUR</v>
      </c>
      <c r="Z129" s="13">
        <f>SUMIFS(bdd_V102[Activité combinée], bdd_V102[Raison sociale juridique], X129, bdd_V102[[Région du FINESS juridique ]], Y129)</f>
        <v>89261.5</v>
      </c>
      <c r="AA129" s="13">
        <f>SUMIFS(bdd_V102[Activité combinée], bdd_V102[Raison sociale juridique], X129, bdd_V102[[Région du FINESS juridique ]], Y129, bdd_V102[Validation prérequis SUN-ES], "Oui")</f>
        <v>71696</v>
      </c>
      <c r="AB129" s="70">
        <f t="shared" si="1"/>
        <v>0.80321303137410871</v>
      </c>
    </row>
    <row r="130" spans="1:28">
      <c r="A130">
        <v>130014228</v>
      </c>
      <c r="B130" t="str">
        <v>ASSOCIATION HOPITAL SAINT JOSEPH</v>
      </c>
      <c r="C130" t="str">
        <v>PROVENCE-ALPES-CÔTE D'AZUR</v>
      </c>
      <c r="G130" t="str">
        <v>SAS CL ST CLEMENT</v>
      </c>
      <c r="I130">
        <v>340780493</v>
      </c>
      <c r="X130" t="str">
        <v>ASSOCIATION DES DAMES DU CALVAIRE</v>
      </c>
      <c r="Y130" t="str">
        <v>ILE-DE-FRANCE</v>
      </c>
      <c r="Z130" s="13">
        <f>SUMIFS(bdd_V102[Activité combinée], bdd_V102[Raison sociale juridique], X130, bdd_V102[[Région du FINESS juridique ]], Y130)</f>
        <v>21699</v>
      </c>
      <c r="AA130" s="13">
        <f>SUMIFS(bdd_V102[Activité combinée], bdd_V102[Raison sociale juridique], X130, bdd_V102[[Région du FINESS juridique ]], Y130, bdd_V102[Validation prérequis SUN-ES], "Oui")</f>
        <v>21699</v>
      </c>
      <c r="AB130" s="70">
        <f t="shared" si="1"/>
        <v>1</v>
      </c>
    </row>
    <row r="131" spans="1:28">
      <c r="A131">
        <v>130021439</v>
      </c>
      <c r="B131" t="str">
        <v>HAD BOUCHES DU RHONE EST</v>
      </c>
      <c r="C131" t="str">
        <v>PROVENCE-ALPES-CÔTE D'AZUR</v>
      </c>
      <c r="G131" t="str">
        <v>SAS CL ST JEAN</v>
      </c>
      <c r="I131">
        <v>340780881</v>
      </c>
      <c r="X131" t="str">
        <v>ASSOCIATION DES OEUVRES DES AUGUSTINES</v>
      </c>
      <c r="Y131" t="str">
        <v>BRETAGNE</v>
      </c>
      <c r="Z131" s="13">
        <f>SUMIFS(bdd_V102[Activité combinée], bdd_V102[Raison sociale juridique], X131, bdd_V102[[Région du FINESS juridique ]], Y131)</f>
        <v>22157</v>
      </c>
      <c r="AA131" s="13">
        <f>SUMIFS(bdd_V102[Activité combinée], bdd_V102[Raison sociale juridique], X131, bdd_V102[[Région du FINESS juridique ]], Y131, bdd_V102[Validation prérequis SUN-ES], "Oui")</f>
        <v>22157</v>
      </c>
      <c r="AB131" s="70">
        <f t="shared" si="1"/>
        <v>1</v>
      </c>
    </row>
    <row r="132" spans="1:28">
      <c r="A132">
        <v>130021769</v>
      </c>
      <c r="B132" t="str">
        <v>HAD CLARA SCHUMANN</v>
      </c>
      <c r="C132" t="str">
        <v>PROVENCE-ALPES-CÔTE D'AZUR</v>
      </c>
      <c r="G132" t="str">
        <v>SAS CL ST JOSEPH SUPERVALTECH</v>
      </c>
      <c r="I132">
        <v>340785856</v>
      </c>
      <c r="X132" t="str">
        <v>ASSOCIATION D'HYGIENE SOCIALE SARTHE</v>
      </c>
      <c r="Y132" t="str">
        <v>PAYS DE LA LOIRE</v>
      </c>
      <c r="Z132" s="13">
        <f>SUMIFS(bdd_V102[Activité combinée], bdd_V102[Raison sociale juridique], X132, bdd_V102[[Région du FINESS juridique ]], Y132)</f>
        <v>36168.5</v>
      </c>
      <c r="AA132" s="13">
        <f>SUMIFS(bdd_V102[Activité combinée], bdd_V102[Raison sociale juridique], X132, bdd_V102[[Région du FINESS juridique ]], Y132, bdd_V102[Validation prérequis SUN-ES], "Oui")</f>
        <v>36168.5</v>
      </c>
      <c r="AB132" s="70">
        <f t="shared" ref="AB132:AB195" si="2">AA132/Z132</f>
        <v>1</v>
      </c>
    </row>
    <row r="133" spans="1:28">
      <c r="A133">
        <v>130029218</v>
      </c>
      <c r="B133" t="str">
        <v>CENTRE D'HEMODIALYSE DE PROVENCE AIX</v>
      </c>
      <c r="C133" t="str">
        <v>PROVENCE-ALPES-CÔTE D'AZUR</v>
      </c>
      <c r="G133" t="str">
        <v>SAS CL ST LOUIS</v>
      </c>
      <c r="I133">
        <v>340796069</v>
      </c>
      <c r="X133" t="str">
        <v>ASSOCIATION DU CENTRE ETIENNE MARCEL</v>
      </c>
      <c r="Y133" t="str">
        <v>ILE-DE-FRANCE</v>
      </c>
      <c r="Z133" s="13">
        <f>SUMIFS(bdd_V102[Activité combinée], bdd_V102[Raison sociale juridique], X133, bdd_V102[[Région du FINESS juridique ]], Y133)</f>
        <v>3503</v>
      </c>
      <c r="AA133" s="13">
        <f>SUMIFS(bdd_V102[Activité combinée], bdd_V102[Raison sociale juridique], X133, bdd_V102[[Région du FINESS juridique ]], Y133, bdd_V102[Validation prérequis SUN-ES], "Oui")</f>
        <v>0</v>
      </c>
      <c r="AB133" s="70">
        <f t="shared" si="2"/>
        <v>0</v>
      </c>
    </row>
    <row r="134" spans="1:28">
      <c r="A134">
        <v>130037815</v>
      </c>
      <c r="B134" t="str">
        <v>UGECAM PACA CORSE SIEGE</v>
      </c>
      <c r="C134" t="str">
        <v>PROVENCE-ALPES-CÔTE D'AZUR</v>
      </c>
      <c r="G134" t="str">
        <v>SAS CL ST MARTIN DU VIGNOGOUL</v>
      </c>
      <c r="I134">
        <v>340798123</v>
      </c>
      <c r="X134" t="str">
        <v>ASSOCIATION DU RENOUVEAU</v>
      </c>
      <c r="Y134" t="str">
        <v>BOURGOGNE-FRANCHE-COMTÉ</v>
      </c>
      <c r="Z134" s="13">
        <f>SUMIFS(bdd_V102[Activité combinée], bdd_V102[Raison sociale juridique], X134, bdd_V102[[Région du FINESS juridique ]], Y134)</f>
        <v>7899</v>
      </c>
      <c r="AA134" s="13">
        <f>SUMIFS(bdd_V102[Activité combinée], bdd_V102[Raison sociale juridique], X134, bdd_V102[[Région du FINESS juridique ]], Y134, bdd_V102[Validation prérequis SUN-ES], "Oui")</f>
        <v>0</v>
      </c>
      <c r="AB134" s="70">
        <f t="shared" si="2"/>
        <v>0</v>
      </c>
    </row>
    <row r="135" spans="1:28">
      <c r="A135">
        <v>130037823</v>
      </c>
      <c r="B135" t="str">
        <v>HOPITAL PRIVE CLAIRVAL</v>
      </c>
      <c r="C135" t="str">
        <v>PROVENCE-ALPES-CÔTE D'AZUR</v>
      </c>
      <c r="G135" t="str">
        <v>SAS CL ST ORENS</v>
      </c>
      <c r="I135">
        <v>340798545</v>
      </c>
      <c r="X135" t="str">
        <v>ASSOCIATION ECHO</v>
      </c>
      <c r="Y135" t="str">
        <v>PAYS DE LA LOIRE</v>
      </c>
      <c r="Z135" s="13">
        <f>SUMIFS(bdd_V102[Activité combinée], bdd_V102[Raison sociale juridique], X135, bdd_V102[[Région du FINESS juridique ]], Y135)</f>
        <v>69013</v>
      </c>
      <c r="AA135" s="13">
        <f>SUMIFS(bdd_V102[Activité combinée], bdd_V102[Raison sociale juridique], X135, bdd_V102[[Région du FINESS juridique ]], Y135, bdd_V102[Validation prérequis SUN-ES], "Oui")</f>
        <v>0</v>
      </c>
      <c r="AB135" s="70">
        <f t="shared" si="2"/>
        <v>0</v>
      </c>
    </row>
    <row r="136" spans="1:28">
      <c r="A136">
        <v>130038847</v>
      </c>
      <c r="B136" t="str">
        <v>HP MARSEILLE BEAUREGARD VERT COTEAU</v>
      </c>
      <c r="C136" t="str">
        <v>PROVENCE-ALPES-CÔTE D'AZUR</v>
      </c>
      <c r="G136" t="str">
        <v>SAS CL STELLA</v>
      </c>
      <c r="I136">
        <v>460000029</v>
      </c>
      <c r="X136" t="str">
        <v>ASSOCIATION ENFANTS CHEMINOTS</v>
      </c>
      <c r="Y136" t="str">
        <v>AUVERGNE-RHÔNE-ALPES</v>
      </c>
      <c r="Z136" s="13">
        <f>SUMIFS(bdd_V102[Activité combinée], bdd_V102[Raison sociale juridique], X136, bdd_V102[[Région du FINESS juridique ]], Y136)</f>
        <v>12473.5</v>
      </c>
      <c r="AA136" s="13">
        <f>SUMIFS(bdd_V102[Activité combinée], bdd_V102[Raison sociale juridique], X136, bdd_V102[[Région du FINESS juridique ]], Y136, bdd_V102[Validation prérequis SUN-ES], "Oui")</f>
        <v>12473.5</v>
      </c>
      <c r="AB136" s="70">
        <f t="shared" si="2"/>
        <v>1</v>
      </c>
    </row>
    <row r="137" spans="1:28">
      <c r="A137">
        <v>130041262</v>
      </c>
      <c r="B137" t="str">
        <v>SAS EUROMED CARDIO SITE HOP EUROPEEN</v>
      </c>
      <c r="C137" t="str">
        <v>PROVENCE-ALPES-CÔTE D'AZUR</v>
      </c>
      <c r="G137" t="str">
        <v>SAS CL TOULOUSE LAUTREC</v>
      </c>
      <c r="I137">
        <v>460002207</v>
      </c>
      <c r="X137" t="str">
        <v>ASSOCIATION ENTRAIDE UNION</v>
      </c>
      <c r="Y137" t="str">
        <v>ILE-DE-FRANCE</v>
      </c>
      <c r="Z137" s="13">
        <f>SUMIFS(bdd_V102[Activité combinée], bdd_V102[Raison sociale juridique], X137, bdd_V102[[Région du FINESS juridique ]], Y137)</f>
        <v>677.5</v>
      </c>
      <c r="AA137" s="13">
        <f>SUMIFS(bdd_V102[Activité combinée], bdd_V102[Raison sociale juridique], X137, bdd_V102[[Région du FINESS juridique ]], Y137, bdd_V102[Validation prérequis SUN-ES], "Oui")</f>
        <v>0</v>
      </c>
      <c r="AB137" s="70">
        <f t="shared" si="2"/>
        <v>0</v>
      </c>
    </row>
    <row r="138" spans="1:28">
      <c r="A138">
        <v>130042062</v>
      </c>
      <c r="B138" t="str">
        <v>GCS CENTRE CARDIO AXIUM RAMBOT</v>
      </c>
      <c r="C138" t="str">
        <v>PROVENCE-ALPES-CÔTE D'AZUR</v>
      </c>
      <c r="G138" t="str">
        <v>SAS CLINIQUE DE MIREMONT</v>
      </c>
      <c r="I138">
        <v>460006067</v>
      </c>
      <c r="X138" t="str">
        <v>ASSOCIATION GERMAINE REBOUL LACHAUX</v>
      </c>
      <c r="Y138" t="str">
        <v>PROVENCE-ALPES-CÔTE D'AZUR</v>
      </c>
      <c r="Z138" s="13">
        <f>SUMIFS(bdd_V102[Activité combinée], bdd_V102[Raison sociale juridique], X138, bdd_V102[[Région du FINESS juridique ]], Y138)</f>
        <v>12320.75</v>
      </c>
      <c r="AA138" s="13">
        <f>SUMIFS(bdd_V102[Activité combinée], bdd_V102[Raison sociale juridique], X138, bdd_V102[[Région du FINESS juridique ]], Y138, bdd_V102[Validation prérequis SUN-ES], "Oui")</f>
        <v>0</v>
      </c>
      <c r="AB138" s="70">
        <f t="shared" si="2"/>
        <v>0</v>
      </c>
    </row>
    <row r="139" spans="1:28">
      <c r="A139">
        <v>130043169</v>
      </c>
      <c r="B139" t="str">
        <v>CLINIQUE SAINT MARTIN SUD MARSEILLE</v>
      </c>
      <c r="C139" t="str">
        <v>PROVENCE-ALPES-CÔTE D'AZUR</v>
      </c>
      <c r="G139" t="str">
        <v>SAS CLINIQUE DU SUD</v>
      </c>
      <c r="I139">
        <v>460007396</v>
      </c>
      <c r="X139" t="str">
        <v>ASSOCIATION GOMBAULT DARNAUD</v>
      </c>
      <c r="Y139" t="str">
        <v>ILE-DE-FRANCE</v>
      </c>
      <c r="Z139" s="13">
        <f>SUMIFS(bdd_V102[Activité combinée], bdd_V102[Raison sociale juridique], X139, bdd_V102[[Région du FINESS juridique ]], Y139)</f>
        <v>8807.25</v>
      </c>
      <c r="AA139" s="13">
        <f>SUMIFS(bdd_V102[Activité combinée], bdd_V102[Raison sociale juridique], X139, bdd_V102[[Région du FINESS juridique ]], Y139, bdd_V102[Validation prérequis SUN-ES], "Oui")</f>
        <v>8807.25</v>
      </c>
      <c r="AB139" s="70">
        <f t="shared" si="2"/>
        <v>1</v>
      </c>
    </row>
    <row r="140" spans="1:28">
      <c r="A140">
        <v>130043300</v>
      </c>
      <c r="B140" t="str">
        <v>ASSOC CLIMATIQUE D'AIDE A L'ENFANCE</v>
      </c>
      <c r="C140" t="str">
        <v>PROVENCE-ALPES-CÔTE D'AZUR</v>
      </c>
      <c r="G140" t="str">
        <v>SAS CMCO CLAUDE BERNARD</v>
      </c>
      <c r="I140">
        <v>460780117</v>
      </c>
      <c r="X140" t="str">
        <v>ASSOCIATION GROUPE SOS SANTE</v>
      </c>
      <c r="Y140" t="str">
        <v>GRAND EST</v>
      </c>
      <c r="Z140" s="13">
        <f>SUMIFS(bdd_V102[Activité combinée], bdd_V102[Raison sociale juridique], X140, bdd_V102[[Région du FINESS juridique ]], Y140)</f>
        <v>287063.5</v>
      </c>
      <c r="AA140" s="13">
        <f>SUMIFS(bdd_V102[Activité combinée], bdd_V102[Raison sociale juridique], X140, bdd_V102[[Région du FINESS juridique ]], Y140, bdd_V102[Validation prérequis SUN-ES], "Oui")</f>
        <v>283435</v>
      </c>
      <c r="AB140" s="70">
        <f t="shared" si="2"/>
        <v>0.98735993952557533</v>
      </c>
    </row>
    <row r="141" spans="1:28">
      <c r="A141">
        <v>130043722</v>
      </c>
      <c r="B141" t="str">
        <v>APATS MARSEILLE</v>
      </c>
      <c r="C141" t="str">
        <v>PROVENCE-ALPES-CÔTE D'AZUR</v>
      </c>
      <c r="G141" t="str">
        <v>SAS CTRE MED ET CHIRURGICAL LANGUEDOC</v>
      </c>
      <c r="I141">
        <v>460785090</v>
      </c>
      <c r="X141" t="str">
        <v>ASSOCIATION HAD LITT BOULOGN/MONTREUIL</v>
      </c>
      <c r="Y141" t="str">
        <v>HAUTS-DE-FRANCE</v>
      </c>
      <c r="Z141" s="13">
        <f>SUMIFS(bdd_V102[Activité combinée], bdd_V102[Raison sociale juridique], X141, bdd_V102[[Région du FINESS juridique ]], Y141)</f>
        <v>15963.5</v>
      </c>
      <c r="AA141" s="13">
        <f>SUMIFS(bdd_V102[Activité combinée], bdd_V102[Raison sociale juridique], X141, bdd_V102[[Région du FINESS juridique ]], Y141, bdd_V102[Validation prérequis SUN-ES], "Oui")</f>
        <v>15963.5</v>
      </c>
      <c r="AB141" s="70">
        <f t="shared" si="2"/>
        <v>1</v>
      </c>
    </row>
    <row r="142" spans="1:28">
      <c r="A142">
        <v>130044118</v>
      </c>
      <c r="B142" t="str">
        <v>CLINIQUE LA PHOCEANNE SUD</v>
      </c>
      <c r="C142" t="str">
        <v>PROVENCE-ALPES-CÔTE D'AZUR</v>
      </c>
      <c r="G142" t="str">
        <v>SAS HAD 46</v>
      </c>
      <c r="I142">
        <v>480001635</v>
      </c>
      <c r="X142" t="str">
        <v>ASSOCIATION HAD NORD 79</v>
      </c>
      <c r="Y142" t="str">
        <v>NOUVELLE-AQUITAINE</v>
      </c>
      <c r="Z142" s="13">
        <f>SUMIFS(bdd_V102[Activité combinée], bdd_V102[Raison sociale juridique], X142, bdd_V102[[Région du FINESS juridique ]], Y142)</f>
        <v>5003</v>
      </c>
      <c r="AA142" s="13">
        <f>SUMIFS(bdd_V102[Activité combinée], bdd_V102[Raison sociale juridique], X142, bdd_V102[[Région du FINESS juridique ]], Y142, bdd_V102[Validation prérequis SUN-ES], "Oui")</f>
        <v>5003</v>
      </c>
      <c r="AB142" s="70">
        <f t="shared" si="2"/>
        <v>1</v>
      </c>
    </row>
    <row r="143" spans="1:28">
      <c r="A143">
        <v>130045339</v>
      </c>
      <c r="B143" t="str">
        <v>SANTE ET SOLIDARITE BOUCHES DU RHONE</v>
      </c>
      <c r="C143" t="str">
        <v>PROVENCE-ALPES-CÔTE D'AZUR</v>
      </c>
      <c r="G143" t="str">
        <v>SAS HOME SANTE 34</v>
      </c>
      <c r="I143">
        <v>480782101</v>
      </c>
      <c r="X143" t="str">
        <v>ASSOCIATION HAD RELAIS SANTE ONCORESE</v>
      </c>
      <c r="Y143" t="str">
        <v>NOUVELLE-AQUITAINE</v>
      </c>
      <c r="Z143" s="13">
        <f>SUMIFS(bdd_V102[Activité combinée], bdd_V102[Raison sociale juridique], X143, bdd_V102[[Région du FINESS juridique ]], Y143)</f>
        <v>6318</v>
      </c>
      <c r="AA143" s="13">
        <f>SUMIFS(bdd_V102[Activité combinée], bdd_V102[Raison sociale juridique], X143, bdd_V102[[Région du FINESS juridique ]], Y143, bdd_V102[Validation prérequis SUN-ES], "Oui")</f>
        <v>6318</v>
      </c>
      <c r="AB143" s="70">
        <f t="shared" si="2"/>
        <v>1</v>
      </c>
    </row>
    <row r="144" spans="1:28">
      <c r="A144">
        <v>130050545</v>
      </c>
      <c r="B144" t="str">
        <v>NEPHROCARE AIX EN PROVENCE</v>
      </c>
      <c r="C144" t="str">
        <v>PROVENCE-ALPES-CÔTE D'AZUR</v>
      </c>
      <c r="G144" t="str">
        <v>SAS KENVAL</v>
      </c>
      <c r="I144">
        <v>480782168</v>
      </c>
      <c r="X144" t="str">
        <v>ASSOCIATION HAD VIGNES ET RIVIERES</v>
      </c>
      <c r="Y144" t="str">
        <v>NOUVELLE-AQUITAINE</v>
      </c>
      <c r="Z144" s="13">
        <f>SUMIFS(bdd_V102[Activité combinée], bdd_V102[Raison sociale juridique], X144, bdd_V102[[Région du FINESS juridique ]], Y144)</f>
        <v>16498</v>
      </c>
      <c r="AA144" s="13">
        <f>SUMIFS(bdd_V102[Activité combinée], bdd_V102[Raison sociale juridique], X144, bdd_V102[[Région du FINESS juridique ]], Y144, bdd_V102[Validation prérequis SUN-ES], "Oui")</f>
        <v>0</v>
      </c>
      <c r="AB144" s="70">
        <f t="shared" si="2"/>
        <v>0</v>
      </c>
    </row>
    <row r="145" spans="1:28">
      <c r="A145">
        <v>130050891</v>
      </c>
      <c r="B145" t="str">
        <v>GCS CLINIQUE JEANNE D'ARC</v>
      </c>
      <c r="C145" t="str">
        <v>PROVENCE-ALPES-CÔTE D'AZUR</v>
      </c>
      <c r="G145" t="str">
        <v>SAS KORIAN LES OLIVIERS</v>
      </c>
      <c r="I145">
        <v>650000128</v>
      </c>
      <c r="X145" t="str">
        <v>ASSOCIATION HADAN</v>
      </c>
      <c r="Y145" t="str">
        <v>GRAND EST</v>
      </c>
      <c r="Z145" s="13">
        <f>SUMIFS(bdd_V102[Activité combinée], bdd_V102[Raison sociale juridique], X145, bdd_V102[[Région du FINESS juridique ]], Y145)</f>
        <v>44096.5</v>
      </c>
      <c r="AA145" s="13">
        <f>SUMIFS(bdd_V102[Activité combinée], bdd_V102[Raison sociale juridique], X145, bdd_V102[[Région du FINESS juridique ]], Y145, bdd_V102[Validation prérequis SUN-ES], "Oui")</f>
        <v>44096.5</v>
      </c>
      <c r="AB145" s="70">
        <f t="shared" si="2"/>
        <v>1</v>
      </c>
    </row>
    <row r="146" spans="1:28">
      <c r="A146">
        <v>130784127</v>
      </c>
      <c r="B146" t="str">
        <v>INSTITUT PAOLI CALMETTES</v>
      </c>
      <c r="C146" t="str">
        <v>PROVENCE-ALPES-CÔTE D'AZUR</v>
      </c>
      <c r="G146" t="str">
        <v>SAS KORIAN SANTE</v>
      </c>
      <c r="I146">
        <v>650000243</v>
      </c>
      <c r="X146" t="str">
        <v>ASSOCIATION HOPALE REEDUCATION</v>
      </c>
      <c r="Y146" t="str">
        <v>HAUTS-DE-FRANCE</v>
      </c>
      <c r="Z146" s="13">
        <f>SUMIFS(bdd_V102[Activité combinée], bdd_V102[Raison sociale juridique], X146, bdd_V102[[Région du FINESS juridique ]], Y146)</f>
        <v>9447.5</v>
      </c>
      <c r="AA146" s="13">
        <f>SUMIFS(bdd_V102[Activité combinée], bdd_V102[Raison sociale juridique], X146, bdd_V102[[Région du FINESS juridique ]], Y146, bdd_V102[Validation prérequis SUN-ES], "Oui")</f>
        <v>0</v>
      </c>
      <c r="AB146" s="70">
        <f t="shared" si="2"/>
        <v>0</v>
      </c>
    </row>
    <row r="147" spans="1:28">
      <c r="A147">
        <v>130804032</v>
      </c>
      <c r="B147" t="str">
        <v>ASSOCIATION REGIONALE POUR INTEGRATION</v>
      </c>
      <c r="C147" t="str">
        <v>PROVENCE-ALPES-CÔTE D'AZUR</v>
      </c>
      <c r="G147" t="str">
        <v>SAS LA PINEDE</v>
      </c>
      <c r="I147">
        <v>650000276</v>
      </c>
      <c r="X147" t="str">
        <v>ASSOCIATION HOPITAL A DOMICILE</v>
      </c>
      <c r="Y147" t="str">
        <v>BRETAGNE</v>
      </c>
      <c r="Z147" s="13">
        <f>SUMIFS(bdd_V102[Activité combinée], bdd_V102[Raison sociale juridique], X147, bdd_V102[[Région du FINESS juridique ]], Y147)</f>
        <v>41818</v>
      </c>
      <c r="AA147" s="13">
        <f>SUMIFS(bdd_V102[Activité combinée], bdd_V102[Raison sociale juridique], X147, bdd_V102[[Région du FINESS juridique ]], Y147, bdd_V102[Validation prérequis SUN-ES], "Oui")</f>
        <v>41818</v>
      </c>
      <c r="AB147" s="70">
        <f t="shared" si="2"/>
        <v>1</v>
      </c>
    </row>
    <row r="148" spans="1:28">
      <c r="A148">
        <v>130804396</v>
      </c>
      <c r="B148" t="str">
        <v>ASSOCIATION SOINS ASSISTANCE</v>
      </c>
      <c r="C148" t="str">
        <v>PROVENCE-ALPES-CÔTE D'AZUR</v>
      </c>
      <c r="G148" t="str">
        <v>SAS LA PINEDE</v>
      </c>
      <c r="I148">
        <v>650000284</v>
      </c>
      <c r="X148" t="str">
        <v>ASSOCIATION HOPITAL FOCH</v>
      </c>
      <c r="Y148" t="str">
        <v>ILE-DE-FRANCE</v>
      </c>
      <c r="Z148" s="13">
        <f>SUMIFS(bdd_V102[Activité combinée], bdd_V102[Raison sociale juridique], X148, bdd_V102[[Région du FINESS juridique ]], Y148)</f>
        <v>198065</v>
      </c>
      <c r="AA148" s="13">
        <f>SUMIFS(bdd_V102[Activité combinée], bdd_V102[Raison sociale juridique], X148, bdd_V102[[Région du FINESS juridique ]], Y148, bdd_V102[Validation prérequis SUN-ES], "Oui")</f>
        <v>198065</v>
      </c>
      <c r="AB148" s="70">
        <f t="shared" si="2"/>
        <v>1</v>
      </c>
    </row>
    <row r="149" spans="1:28">
      <c r="A149">
        <v>130810336</v>
      </c>
      <c r="B149" t="str">
        <v>CLINIQUE MONTICELLI</v>
      </c>
      <c r="C149" t="str">
        <v>PROVENCE-ALPES-CÔTE D'AZUR</v>
      </c>
      <c r="G149" t="str">
        <v>SAS LES CHATAIGNIERS</v>
      </c>
      <c r="I149">
        <v>650003148</v>
      </c>
      <c r="X149" t="str">
        <v>ASSOCIATION HOPITAL SAINT JOSEPH</v>
      </c>
      <c r="Y149" t="str">
        <v>PROVENCE-ALPES-CÔTE D'AZUR</v>
      </c>
      <c r="Z149" s="13">
        <f>SUMIFS(bdd_V102[Activité combinée], bdd_V102[Raison sociale juridique], X149, bdd_V102[[Région du FINESS juridique ]], Y149)</f>
        <v>273945</v>
      </c>
      <c r="AA149" s="13">
        <f>SUMIFS(bdd_V102[Activité combinée], bdd_V102[Raison sociale juridique], X149, bdd_V102[[Région du FINESS juridique ]], Y149, bdd_V102[Validation prérequis SUN-ES], "Oui")</f>
        <v>269033.5</v>
      </c>
      <c r="AB149" s="70">
        <f t="shared" si="2"/>
        <v>0.98207121867528158</v>
      </c>
    </row>
    <row r="150" spans="1:28">
      <c r="A150">
        <v>140000415</v>
      </c>
      <c r="B150" t="str">
        <v xml:space="preserve">	SAS HOPITAL PRIVE DU PAYS D'AUGE</v>
      </c>
      <c r="C150" t="str">
        <v>NORMANDIE</v>
      </c>
      <c r="G150" t="str">
        <v>SAS LES FLOTS</v>
      </c>
      <c r="I150">
        <v>660000043</v>
      </c>
      <c r="X150" t="str">
        <v>ASSOCIATION HOPITAL SAINT JOSEPH</v>
      </c>
      <c r="Y150" t="str">
        <v>GRAND EST</v>
      </c>
      <c r="Z150" s="13">
        <f>SUMIFS(bdd_V102[Activité combinée], bdd_V102[Raison sociale juridique], X150, bdd_V102[[Région du FINESS juridique ]], Y150)</f>
        <v>6667</v>
      </c>
      <c r="AA150" s="13">
        <f>SUMIFS(bdd_V102[Activité combinée], bdd_V102[Raison sociale juridique], X150, bdd_V102[[Région du FINESS juridique ]], Y150, bdd_V102[Validation prérequis SUN-ES], "Oui")</f>
        <v>6667</v>
      </c>
      <c r="AB150" s="70">
        <f t="shared" si="2"/>
        <v>1</v>
      </c>
    </row>
    <row r="151" spans="1:28">
      <c r="A151">
        <v>140000449</v>
      </c>
      <c r="B151" t="str">
        <v>CLINIQUE NOTRE DAME - VIRE</v>
      </c>
      <c r="C151" t="str">
        <v>NORMANDIE</v>
      </c>
      <c r="G151" t="str">
        <v>SAS LES JARDINS DE SOPHIA</v>
      </c>
      <c r="I151">
        <v>660000142</v>
      </c>
      <c r="X151" t="str">
        <v>ASSOCIATION HOSPITALIERE DE BRETAGNE</v>
      </c>
      <c r="Y151" t="str">
        <v>BRETAGNE</v>
      </c>
      <c r="Z151" s="13">
        <f>SUMIFS(bdd_V102[Activité combinée], bdd_V102[Raison sociale juridique], X151, bdd_V102[[Région du FINESS juridique ]], Y151)</f>
        <v>47402.25</v>
      </c>
      <c r="AA151" s="13">
        <f>SUMIFS(bdd_V102[Activité combinée], bdd_V102[Raison sociale juridique], X151, bdd_V102[[Région du FINESS juridique ]], Y151, bdd_V102[Validation prérequis SUN-ES], "Oui")</f>
        <v>29799.5</v>
      </c>
      <c r="AB151" s="70">
        <f t="shared" si="2"/>
        <v>0.62865159354250066</v>
      </c>
    </row>
    <row r="152" spans="1:28">
      <c r="A152">
        <v>140000639</v>
      </c>
      <c r="B152" t="str">
        <v>CRLCC FRANCOIS BACLESSE - CAEN</v>
      </c>
      <c r="C152" t="str">
        <v>NORMANDIE</v>
      </c>
      <c r="G152" t="str">
        <v>SAS MEDIPOLE GARONNE</v>
      </c>
      <c r="I152">
        <v>660000183</v>
      </c>
      <c r="X152" t="str">
        <v>ASSOCIATION HOSPITALIERE SAINTE MARIE</v>
      </c>
      <c r="Y152" t="str">
        <v>AUVERGNE-RHÔNE-ALPES</v>
      </c>
      <c r="Z152" s="13">
        <f>SUMIFS(bdd_V102[Activité combinée], bdd_V102[Raison sociale juridique], X152, bdd_V102[[Région du FINESS juridique ]], Y152)</f>
        <v>257968.5</v>
      </c>
      <c r="AA152" s="13">
        <f>SUMIFS(bdd_V102[Activité combinée], bdd_V102[Raison sociale juridique], X152, bdd_V102[[Région du FINESS juridique ]], Y152, bdd_V102[Validation prérequis SUN-ES], "Oui")</f>
        <v>195112.25</v>
      </c>
      <c r="AB152" s="70">
        <f t="shared" si="2"/>
        <v>0.75634137501284071</v>
      </c>
    </row>
    <row r="153" spans="1:28">
      <c r="A153">
        <v>140003146</v>
      </c>
      <c r="B153" t="str">
        <v>SA POLYCLINIQUE DU PARC CAEN</v>
      </c>
      <c r="C153" t="str">
        <v>NORMANDIE</v>
      </c>
      <c r="G153" t="str">
        <v>SAS MEDIPOLE ST ROCH</v>
      </c>
      <c r="I153">
        <v>660000282</v>
      </c>
      <c r="X153" t="str">
        <v>ASSOCIATION HOSPITALIERE SAINT-JOSEPH</v>
      </c>
      <c r="Y153" t="str">
        <v>AUVERGNE-RHÔNE-ALPES</v>
      </c>
      <c r="Z153" s="13">
        <f>SUMIFS(bdd_V102[Activité combinée], bdd_V102[Raison sociale juridique], X153, bdd_V102[[Région du FINESS juridique ]], Y153)</f>
        <v>13730.5</v>
      </c>
      <c r="AA153" s="13">
        <f>SUMIFS(bdd_V102[Activité combinée], bdd_V102[Raison sociale juridique], X153, bdd_V102[[Région du FINESS juridique ]], Y153, bdd_V102[Validation prérequis SUN-ES], "Oui")</f>
        <v>13730.5</v>
      </c>
      <c r="AB153" s="70">
        <f t="shared" si="2"/>
        <v>1</v>
      </c>
    </row>
    <row r="154" spans="1:28">
      <c r="A154">
        <v>140003278</v>
      </c>
      <c r="B154" t="str">
        <v>SAS HOPITAL PRIVE ST MARTIN</v>
      </c>
      <c r="C154" t="str">
        <v>NORMANDIE</v>
      </c>
      <c r="G154" t="str">
        <v>SAS NOUVELLES CL NIMOISES</v>
      </c>
      <c r="I154">
        <v>660000324</v>
      </c>
      <c r="X154" t="str">
        <v>ASSOCIATION HOVIA</v>
      </c>
      <c r="Y154" t="str">
        <v>ILE-DE-FRANCE</v>
      </c>
      <c r="Z154" s="13">
        <f>SUMIFS(bdd_V102[Activité combinée], bdd_V102[Raison sociale juridique], X154, bdd_V102[[Région du FINESS juridique ]], Y154)</f>
        <v>2230</v>
      </c>
      <c r="AA154" s="13">
        <f>SUMIFS(bdd_V102[Activité combinée], bdd_V102[Raison sociale juridique], X154, bdd_V102[[Région du FINESS juridique ]], Y154, bdd_V102[Validation prérequis SUN-ES], "Oui")</f>
        <v>0</v>
      </c>
      <c r="AB154" s="70">
        <f t="shared" si="2"/>
        <v>0</v>
      </c>
    </row>
    <row r="155" spans="1:28">
      <c r="A155">
        <v>140025800</v>
      </c>
      <c r="B155" t="str">
        <v>FONDATION DE LA MISERICORDE</v>
      </c>
      <c r="C155" t="str">
        <v>NORMANDIE</v>
      </c>
      <c r="G155" t="str">
        <v>SAS POLYCL DE GASCOGNE</v>
      </c>
      <c r="I155">
        <v>660000373</v>
      </c>
      <c r="X155" t="str">
        <v>ASSOCIATION INSTITUT SAINTE CATHERINE</v>
      </c>
      <c r="Y155" t="str">
        <v>PROVENCE-ALPES-CÔTE D'AZUR</v>
      </c>
      <c r="Z155" s="13">
        <f>SUMIFS(bdd_V102[Activité combinée], bdd_V102[Raison sociale juridique], X155, bdd_V102[[Région du FINESS juridique ]], Y155)</f>
        <v>64387</v>
      </c>
      <c r="AA155" s="13">
        <f>SUMIFS(bdd_V102[Activité combinée], bdd_V102[Raison sociale juridique], X155, bdd_V102[[Région du FINESS juridique ]], Y155, bdd_V102[Validation prérequis SUN-ES], "Oui")</f>
        <v>64387</v>
      </c>
      <c r="AB155" s="70">
        <f t="shared" si="2"/>
        <v>1</v>
      </c>
    </row>
    <row r="156" spans="1:28">
      <c r="A156">
        <v>150000065</v>
      </c>
      <c r="B156" t="str">
        <v>CLINIQUE DU HAUT CANTAL</v>
      </c>
      <c r="C156" t="str">
        <v>AUVERGNE-RHÔNE-ALPES</v>
      </c>
      <c r="G156" t="str">
        <v>SAS POLYCL DES TROIS VALLEES</v>
      </c>
      <c r="I156">
        <v>660000399</v>
      </c>
      <c r="X156" t="str">
        <v>ASSOCIATION JEAN LACHENAUD</v>
      </c>
      <c r="Y156" t="str">
        <v>PROVENCE-ALPES-CÔTE D'AZUR</v>
      </c>
      <c r="Z156" s="13">
        <f>SUMIFS(bdd_V102[Activité combinée], bdd_V102[Raison sociale juridique], X156, bdd_V102[[Région du FINESS juridique ]], Y156)</f>
        <v>37850.5</v>
      </c>
      <c r="AA156" s="13">
        <f>SUMIFS(bdd_V102[Activité combinée], bdd_V102[Raison sociale juridique], X156, bdd_V102[[Région du FINESS juridique ]], Y156, bdd_V102[Validation prérequis SUN-ES], "Oui")</f>
        <v>0</v>
      </c>
      <c r="AB156" s="70">
        <f t="shared" si="2"/>
        <v>0</v>
      </c>
    </row>
    <row r="157" spans="1:28">
      <c r="A157">
        <v>150000271</v>
      </c>
      <c r="B157" t="str">
        <v>CTRE MEDICO-CHIRURGICAL DE TRONQUIERES</v>
      </c>
      <c r="C157" t="str">
        <v>AUVERGNE-RHÔNE-ALPES</v>
      </c>
      <c r="G157" t="str">
        <v>SAS POLYCL MONTREAL</v>
      </c>
      <c r="I157">
        <v>660000407</v>
      </c>
      <c r="X157" t="str">
        <v>ASSOCIATION L ADAPT</v>
      </c>
      <c r="Y157" t="str">
        <v>ILE-DE-FRANCE</v>
      </c>
      <c r="Z157" s="13">
        <f>SUMIFS(bdd_V102[Activité combinée], bdd_V102[Raison sociale juridique], X157, bdd_V102[[Région du FINESS juridique ]], Y157)</f>
        <v>101541</v>
      </c>
      <c r="AA157" s="13">
        <f>SUMIFS(bdd_V102[Activité combinée], bdd_V102[Raison sociale juridique], X157, bdd_V102[[Région du FINESS juridique ]], Y157, bdd_V102[Validation prérequis SUN-ES], "Oui")</f>
        <v>84107.5</v>
      </c>
      <c r="AB157" s="70">
        <f t="shared" si="2"/>
        <v>0.82831073162564872</v>
      </c>
    </row>
    <row r="158" spans="1:28">
      <c r="A158">
        <v>150002566</v>
      </c>
      <c r="B158" t="str">
        <v>ASSO CENTRE DE READAPTATION DE MAURS</v>
      </c>
      <c r="C158" t="str">
        <v>AUVERGNE-RHÔNE-ALPES</v>
      </c>
      <c r="G158" t="str">
        <v>SAS POLYCL ST PRIVAT</v>
      </c>
      <c r="I158">
        <v>660000431</v>
      </c>
      <c r="X158" t="str">
        <v>ASSOCIATION LA CHATAIGNERAIE</v>
      </c>
      <c r="Y158" t="str">
        <v>ILE-DE-FRANCE</v>
      </c>
      <c r="Z158" s="13">
        <f>SUMIFS(bdd_V102[Activité combinée], bdd_V102[Raison sociale juridique], X158, bdd_V102[[Région du FINESS juridique ]], Y158)</f>
        <v>30991.5</v>
      </c>
      <c r="AA158" s="13">
        <f>SUMIFS(bdd_V102[Activité combinée], bdd_V102[Raison sociale juridique], X158, bdd_V102[[Région du FINESS juridique ]], Y158, bdd_V102[Validation prérequis SUN-ES], "Oui")</f>
        <v>30991.5</v>
      </c>
      <c r="AB158" s="70">
        <f t="shared" si="2"/>
        <v>1</v>
      </c>
    </row>
    <row r="159" spans="1:28">
      <c r="A159">
        <v>160000204</v>
      </c>
      <c r="B159" t="str">
        <v>SAS CLINIQUE SAINT JOSEPH ANGOULEME</v>
      </c>
      <c r="C159" t="str">
        <v>NOUVELLE-AQUITAINE</v>
      </c>
      <c r="G159" t="str">
        <v>SAS POLYCL ST ROCH</v>
      </c>
      <c r="I159">
        <v>660000506</v>
      </c>
      <c r="X159" t="str">
        <v>ASSOCIATION LA JOIE DE VIVRE</v>
      </c>
      <c r="Y159" t="str">
        <v>NOUVELLE-AQUITAINE</v>
      </c>
      <c r="Z159" s="13">
        <f>SUMIFS(bdd_V102[Activité combinée], bdd_V102[Raison sociale juridique], X159, bdd_V102[[Région du FINESS juridique ]], Y159)</f>
        <v>4344.5</v>
      </c>
      <c r="AA159" s="13">
        <f>SUMIFS(bdd_V102[Activité combinée], bdd_V102[Raison sociale juridique], X159, bdd_V102[[Région du FINESS juridique ]], Y159, bdd_V102[Validation prérequis SUN-ES], "Oui")</f>
        <v>4344.5</v>
      </c>
      <c r="AB159" s="70">
        <f t="shared" si="2"/>
        <v>1</v>
      </c>
    </row>
    <row r="160" spans="1:28">
      <c r="A160">
        <v>160000212</v>
      </c>
      <c r="B160" t="str">
        <v>CLINIQUE DE COGNAC</v>
      </c>
      <c r="C160" t="str">
        <v>NOUVELLE-AQUITAINE</v>
      </c>
      <c r="G160" t="str">
        <v>SAS SOCIETE EXPLOITATION DU CROS</v>
      </c>
      <c r="I160">
        <v>660000621</v>
      </c>
      <c r="X160" t="str">
        <v>ASSOCIATION LA MAISON DU MINEUR</v>
      </c>
      <c r="Y160" t="str">
        <v>PROVENCE-ALPES-CÔTE D'AZUR</v>
      </c>
      <c r="Z160" s="13">
        <f>SUMIFS(bdd_V102[Activité combinée], bdd_V102[Raison sociale juridique], X160, bdd_V102[[Région du FINESS juridique ]], Y160)</f>
        <v>10026</v>
      </c>
      <c r="AA160" s="13">
        <f>SUMIFS(bdd_V102[Activité combinée], bdd_V102[Raison sociale juridique], X160, bdd_V102[[Région du FINESS juridique ]], Y160, bdd_V102[Validation prérequis SUN-ES], "Oui")</f>
        <v>10026</v>
      </c>
      <c r="AB160" s="70">
        <f t="shared" si="2"/>
        <v>1</v>
      </c>
    </row>
    <row r="161" spans="1:28">
      <c r="A161">
        <v>160001038</v>
      </c>
      <c r="B161" t="str">
        <v>CLINIQUE DE SANTE MENTALE VILLA BLEUE</v>
      </c>
      <c r="C161" t="str">
        <v>NOUVELLE-AQUITAINE</v>
      </c>
      <c r="G161" t="str">
        <v>SAS STE NELLE DE LA CLINIQUE DU MESNIL</v>
      </c>
      <c r="I161">
        <v>660006370</v>
      </c>
      <c r="X161" t="str">
        <v>ASSOCIATION LA NOUVELLE FORGE</v>
      </c>
      <c r="Y161" t="str">
        <v>HAUTS-DE-FRANCE</v>
      </c>
      <c r="Z161" s="13">
        <f>SUMIFS(bdd_V102[Activité combinée], bdd_V102[Raison sociale juridique], X161, bdd_V102[[Région du FINESS juridique ]], Y161)</f>
        <v>3311</v>
      </c>
      <c r="AA161" s="13">
        <f>SUMIFS(bdd_V102[Activité combinée], bdd_V102[Raison sociale juridique], X161, bdd_V102[[Région du FINESS juridique ]], Y161, bdd_V102[Validation prérequis SUN-ES], "Oui")</f>
        <v>0</v>
      </c>
      <c r="AB161" s="70">
        <f t="shared" si="2"/>
        <v>0</v>
      </c>
    </row>
    <row r="162" spans="1:28">
      <c r="A162">
        <v>160001574</v>
      </c>
      <c r="B162" t="str">
        <v>ASSOCIATION ARDEVIE</v>
      </c>
      <c r="C162" t="str">
        <v>NOUVELLE-AQUITAINE</v>
      </c>
      <c r="G162" t="str">
        <v>SAS THALATTA</v>
      </c>
      <c r="I162">
        <v>660010059</v>
      </c>
      <c r="X162" t="str">
        <v>ASSOCIATION LA RECOUMENE</v>
      </c>
      <c r="Y162" t="str">
        <v>AUVERGNE-RHÔNE-ALPES</v>
      </c>
      <c r="Z162" s="13">
        <f>SUMIFS(bdd_V102[Activité combinée], bdd_V102[Raison sociale juridique], X162, bdd_V102[[Région du FINESS juridique ]], Y162)</f>
        <v>7651</v>
      </c>
      <c r="AA162" s="13">
        <f>SUMIFS(bdd_V102[Activité combinée], bdd_V102[Raison sociale juridique], X162, bdd_V102[[Région du FINESS juridique ]], Y162, bdd_V102[Validation prérequis SUN-ES], "Oui")</f>
        <v>0</v>
      </c>
      <c r="AB162" s="70">
        <f t="shared" si="2"/>
        <v>0</v>
      </c>
    </row>
    <row r="163" spans="1:28">
      <c r="A163">
        <v>160001632</v>
      </c>
      <c r="B163" t="str">
        <v>CENTRE CLINICAL SA</v>
      </c>
      <c r="C163" t="str">
        <v>NOUVELLE-AQUITAINE</v>
      </c>
      <c r="G163" t="str">
        <v>SAS VAL PYRENE</v>
      </c>
      <c r="I163">
        <v>660786542</v>
      </c>
      <c r="X163" t="str">
        <v>ASSOCIATION L'AMITIE</v>
      </c>
      <c r="Y163" t="str">
        <v>GRAND EST</v>
      </c>
      <c r="Z163" s="13">
        <f>SUMIFS(bdd_V102[Activité combinée], bdd_V102[Raison sociale juridique], X163, bdd_V102[[Région du FINESS juridique ]], Y163)</f>
        <v>4733</v>
      </c>
      <c r="AA163" s="13">
        <f>SUMIFS(bdd_V102[Activité combinée], bdd_V102[Raison sociale juridique], X163, bdd_V102[[Région du FINESS juridique ]], Y163, bdd_V102[Validation prérequis SUN-ES], "Oui")</f>
        <v>4733</v>
      </c>
      <c r="AB163" s="70">
        <f t="shared" si="2"/>
        <v>1</v>
      </c>
    </row>
    <row r="164" spans="1:28">
      <c r="A164">
        <v>160009908</v>
      </c>
      <c r="B164" t="str">
        <v>MUTUALITE FRANCAISE CHARENTE</v>
      </c>
      <c r="C164" t="str">
        <v>NOUVELLE-AQUITAINE</v>
      </c>
      <c r="G164" t="str">
        <v>SASU CL LA PERGOLA</v>
      </c>
      <c r="I164">
        <v>660790379</v>
      </c>
      <c r="X164" t="str">
        <v>ASSOCIATION LE PATIS FRAUX</v>
      </c>
      <c r="Y164" t="str">
        <v>BRETAGNE</v>
      </c>
      <c r="Z164" s="13">
        <f>SUMIFS(bdd_V102[Activité combinée], bdd_V102[Raison sociale juridique], X164, bdd_V102[[Région du FINESS juridique ]], Y164)</f>
        <v>5759.5</v>
      </c>
      <c r="AA164" s="13">
        <f>SUMIFS(bdd_V102[Activité combinée], bdd_V102[Raison sociale juridique], X164, bdd_V102[[Région du FINESS juridique ]], Y164, bdd_V102[Validation prérequis SUN-ES], "Oui")</f>
        <v>0</v>
      </c>
      <c r="AB164" s="70">
        <f t="shared" si="2"/>
        <v>0</v>
      </c>
    </row>
    <row r="165" spans="1:28">
      <c r="A165">
        <v>160012191</v>
      </c>
      <c r="B165" t="str">
        <v>SAS KORIAN LE MAS BLANC</v>
      </c>
      <c r="C165" t="str">
        <v>NOUVELLE-AQUITAINE</v>
      </c>
      <c r="G165" t="str">
        <v>SERIENCE SOINS DE SUITE &amp; READAPTATION</v>
      </c>
      <c r="I165">
        <v>810000471</v>
      </c>
      <c r="X165" t="str">
        <v>ASSOCIATION LES AILES DEPLOYEES</v>
      </c>
      <c r="Y165" t="str">
        <v>ILE-DE-FRANCE</v>
      </c>
      <c r="Z165" s="13">
        <f>SUMIFS(bdd_V102[Activité combinée], bdd_V102[Raison sociale juridique], X165, bdd_V102[[Région du FINESS juridique ]], Y165)</f>
        <v>37782</v>
      </c>
      <c r="AA165" s="13">
        <f>SUMIFS(bdd_V102[Activité combinée], bdd_V102[Raison sociale juridique], X165, bdd_V102[[Région du FINESS juridique ]], Y165, bdd_V102[Validation prérequis SUN-ES], "Oui")</f>
        <v>30955.75</v>
      </c>
      <c r="AB165" s="70">
        <f t="shared" si="2"/>
        <v>0.81932534010904667</v>
      </c>
    </row>
    <row r="166" spans="1:28">
      <c r="A166">
        <v>170000186</v>
      </c>
      <c r="B166" t="str">
        <v>S A R L HIPPOCRATE</v>
      </c>
      <c r="C166" t="str">
        <v>NOUVELLE-AQUITAINE</v>
      </c>
      <c r="G166" t="str">
        <v>SOC D'EXPLOITATION CLINIQUE DU PERREUX</v>
      </c>
      <c r="I166">
        <v>810000992</v>
      </c>
      <c r="X166" t="str">
        <v>ASSOCIATION LES CAPUCINS</v>
      </c>
      <c r="Y166" t="str">
        <v>PAYS DE LA LOIRE</v>
      </c>
      <c r="Z166" s="13">
        <f>SUMIFS(bdd_V102[Activité combinée], bdd_V102[Raison sociale juridique], X166, bdd_V102[[Région du FINESS juridique ]], Y166)</f>
        <v>39729</v>
      </c>
      <c r="AA166" s="13">
        <f>SUMIFS(bdd_V102[Activité combinée], bdd_V102[Raison sociale juridique], X166, bdd_V102[[Région du FINESS juridique ]], Y166, bdd_V102[Validation prérequis SUN-ES], "Oui")</f>
        <v>39729</v>
      </c>
      <c r="AB166" s="70">
        <f t="shared" si="2"/>
        <v>1</v>
      </c>
    </row>
    <row r="167" spans="1:28">
      <c r="A167">
        <v>170000194</v>
      </c>
      <c r="B167" t="str">
        <v>SAS VILLA DU PARC</v>
      </c>
      <c r="C167" t="str">
        <v>NOUVELLE-AQUITAINE</v>
      </c>
      <c r="G167" t="str">
        <v>SOC EXPLOITATION CLINIQUE MED ST COME</v>
      </c>
      <c r="I167">
        <v>810005678</v>
      </c>
      <c r="X167" t="str">
        <v>ASSOCIATION MAISON DES INCURABLES</v>
      </c>
      <c r="Y167" t="str">
        <v>AUVERGNE-RHÔNE-ALPES</v>
      </c>
      <c r="Z167" s="13">
        <f>SUMIFS(bdd_V102[Activité combinée], bdd_V102[Raison sociale juridique], X167, bdd_V102[[Région du FINESS juridique ]], Y167)</f>
        <v>5151</v>
      </c>
      <c r="AA167" s="13">
        <f>SUMIFS(bdd_V102[Activité combinée], bdd_V102[Raison sociale juridique], X167, bdd_V102[[Région du FINESS juridique ]], Y167, bdd_V102[Validation prérequis SUN-ES], "Oui")</f>
        <v>0</v>
      </c>
      <c r="AB167" s="70">
        <f t="shared" si="2"/>
        <v>0</v>
      </c>
    </row>
    <row r="168" spans="1:28">
      <c r="A168">
        <v>170000251</v>
      </c>
      <c r="B168" t="str">
        <v>SA CLINIQUE PASTEUR</v>
      </c>
      <c r="C168" t="str">
        <v>NOUVELLE-AQUITAINE</v>
      </c>
      <c r="G168" t="str">
        <v>SOGESK CENTRE HELIO MARIN LE FLORIDE</v>
      </c>
      <c r="I168">
        <v>810099903</v>
      </c>
      <c r="X168" t="str">
        <v>ASSOCIATION MELIORIS</v>
      </c>
      <c r="Y168" t="str">
        <v>NOUVELLE-AQUITAINE</v>
      </c>
      <c r="Z168" s="13">
        <f>SUMIFS(bdd_V102[Activité combinée], bdd_V102[Raison sociale juridique], X168, bdd_V102[[Région du FINESS juridique ]], Y168)</f>
        <v>28969</v>
      </c>
      <c r="AA168" s="13">
        <f>SUMIFS(bdd_V102[Activité combinée], bdd_V102[Raison sociale juridique], X168, bdd_V102[[Région du FINESS juridique ]], Y168, bdd_V102[Validation prérequis SUN-ES], "Oui")</f>
        <v>28969</v>
      </c>
      <c r="AB168" s="70">
        <f t="shared" si="2"/>
        <v>1</v>
      </c>
    </row>
    <row r="169" spans="1:28">
      <c r="A169">
        <v>170000285</v>
      </c>
      <c r="B169" t="str">
        <v>SOC D EXPL DE MAISONS DE SANTE</v>
      </c>
      <c r="C169" t="str">
        <v>NOUVELLE-AQUITAINE</v>
      </c>
      <c r="G169" t="str">
        <v>SUNNY COTTAGE</v>
      </c>
      <c r="I169">
        <v>810100008</v>
      </c>
      <c r="X169" t="str">
        <v>ASSOCIATION MISSIONS PERE CESTAC</v>
      </c>
      <c r="Y169" t="str">
        <v>NOUVELLE-AQUITAINE</v>
      </c>
      <c r="Z169" s="13">
        <f>SUMIFS(bdd_V102[Activité combinée], bdd_V102[Raison sociale juridique], X169, bdd_V102[[Région du FINESS juridique ]], Y169)</f>
        <v>5607</v>
      </c>
      <c r="AA169" s="13">
        <f>SUMIFS(bdd_V102[Activité combinée], bdd_V102[Raison sociale juridique], X169, bdd_V102[[Région du FINESS juridique ]], Y169, bdd_V102[Validation prérequis SUN-ES], "Oui")</f>
        <v>0</v>
      </c>
      <c r="AB169" s="70">
        <f t="shared" si="2"/>
        <v>0</v>
      </c>
    </row>
    <row r="170" spans="1:28">
      <c r="A170">
        <v>170000301</v>
      </c>
      <c r="B170" t="str">
        <v>SAS CLINIQUE RICHELIEU</v>
      </c>
      <c r="C170" t="str">
        <v>NOUVELLE-AQUITAINE</v>
      </c>
      <c r="G170" t="str">
        <v>UDSMA MUTUALITE FRANCAISE AVEYRON</v>
      </c>
      <c r="I170">
        <v>810101162</v>
      </c>
      <c r="X170" t="str">
        <v>ASSOCIATION NOTRE DAME DE JOIE</v>
      </c>
      <c r="Y170" t="str">
        <v>ILE-DE-FRANCE</v>
      </c>
      <c r="Z170" s="13">
        <f>SUMIFS(bdd_V102[Activité combinée], bdd_V102[Raison sociale juridique], X170, bdd_V102[[Région du FINESS juridique ]], Y170)</f>
        <v>29713</v>
      </c>
      <c r="AA170" s="13">
        <f>SUMIFS(bdd_V102[Activité combinée], bdd_V102[Raison sociale juridique], X170, bdd_V102[[Région du FINESS juridique ]], Y170, bdd_V102[Validation prérequis SUN-ES], "Oui")</f>
        <v>29713</v>
      </c>
      <c r="AB170" s="70">
        <f t="shared" si="2"/>
        <v>1</v>
      </c>
    </row>
    <row r="171" spans="1:28">
      <c r="A171">
        <v>170000400</v>
      </c>
      <c r="B171" t="str">
        <v>SAS ALPHA</v>
      </c>
      <c r="C171" t="str">
        <v>NOUVELLE-AQUITAINE</v>
      </c>
      <c r="G171" t="str">
        <v>UGECAM OCCITANIE</v>
      </c>
      <c r="I171">
        <v>820000081</v>
      </c>
      <c r="X171" t="str">
        <v>ASSOCIATION OEUVRES DE PEN BRON</v>
      </c>
      <c r="Y171" t="str">
        <v>PAYS DE LA LOIRE</v>
      </c>
      <c r="Z171" s="13">
        <f>SUMIFS(bdd_V102[Activité combinée], bdd_V102[Raison sociale juridique], X171, bdd_V102[[Région du FINESS juridique ]], Y171)</f>
        <v>28500.5</v>
      </c>
      <c r="AA171" s="13">
        <f>SUMIFS(bdd_V102[Activité combinée], bdd_V102[Raison sociale juridique], X171, bdd_V102[[Région du FINESS juridique ]], Y171, bdd_V102[Validation prérequis SUN-ES], "Oui")</f>
        <v>28500.5</v>
      </c>
      <c r="AB171" s="70">
        <f t="shared" si="2"/>
        <v>1</v>
      </c>
    </row>
    <row r="172" spans="1:28">
      <c r="A172">
        <v>170017321</v>
      </c>
      <c r="B172" t="str">
        <v>ASSOCIATION ATASH</v>
      </c>
      <c r="C172" t="str">
        <v>NOUVELLE-AQUITAINE</v>
      </c>
      <c r="G172" t="str">
        <v>UMP</v>
      </c>
      <c r="I172">
        <v>820000131</v>
      </c>
      <c r="X172" t="str">
        <v>ASSOCIATION PIERRE NOAL</v>
      </c>
      <c r="Y172" t="str">
        <v>NORMANDIE</v>
      </c>
      <c r="Z172" s="13">
        <f>SUMIFS(bdd_V102[Activité combinée], bdd_V102[Raison sociale juridique], X172, bdd_V102[[Région du FINESS juridique ]], Y172)</f>
        <v>28088</v>
      </c>
      <c r="AA172" s="13">
        <f>SUMIFS(bdd_V102[Activité combinée], bdd_V102[Raison sociale juridique], X172, bdd_V102[[Région du FINESS juridique ]], Y172, bdd_V102[Validation prérequis SUN-ES], "Oui")</f>
        <v>28088</v>
      </c>
      <c r="AB172" s="70">
        <f t="shared" si="2"/>
        <v>1</v>
      </c>
    </row>
    <row r="173" spans="1:28">
      <c r="A173">
        <v>170024053</v>
      </c>
      <c r="B173" t="str">
        <v>CLINIQUE DE L'ATLANTIQUE</v>
      </c>
      <c r="C173" t="str">
        <v>NOUVELLE-AQUITAINE</v>
      </c>
      <c r="G173" t="str">
        <v>UMT MUTUALITE TERRES D'OC</v>
      </c>
      <c r="I173">
        <v>820000156</v>
      </c>
      <c r="X173" t="str">
        <v>ASSOCIATION REGIONALE POUR INTEGRATION</v>
      </c>
      <c r="Y173" t="str">
        <v>PROVENCE-ALPES-CÔTE D'AZUR</v>
      </c>
      <c r="Z173" s="13">
        <f>SUMIFS(bdd_V102[Activité combinée], bdd_V102[Raison sociale juridique], X173, bdd_V102[[Région du FINESS juridique ]], Y173)</f>
        <v>486.5</v>
      </c>
      <c r="AA173" s="13">
        <f>SUMIFS(bdd_V102[Activité combinée], bdd_V102[Raison sociale juridique], X173, bdd_V102[[Région du FINESS juridique ]], Y173, bdd_V102[Validation prérequis SUN-ES], "Oui")</f>
        <v>0</v>
      </c>
      <c r="AB173" s="70">
        <f t="shared" si="2"/>
        <v>0</v>
      </c>
    </row>
    <row r="174" spans="1:28">
      <c r="A174">
        <v>180000887</v>
      </c>
      <c r="B174" t="str">
        <v>HOPITAL PRIVE GUILLAUME DE VARYE</v>
      </c>
      <c r="C174" t="str">
        <v>CENTRE-VAL DE LOIRE</v>
      </c>
      <c r="G174" t="str">
        <v>UNION MUTUALISTE LA ROSERAIE</v>
      </c>
      <c r="I174">
        <v>820000560</v>
      </c>
      <c r="X174" t="str">
        <v>ASSOCIATION REINSERTION SOCIALE</v>
      </c>
      <c r="Y174" t="str">
        <v>OCCITANIE</v>
      </c>
      <c r="Z174" s="13">
        <f>SUMIFS(bdd_V102[Activité combinée], bdd_V102[Raison sociale juridique], X174, bdd_V102[[Région du FINESS juridique ]], Y174)</f>
        <v>4352</v>
      </c>
      <c r="AA174" s="13">
        <f>SUMIFS(bdd_V102[Activité combinée], bdd_V102[Raison sociale juridique], X174, bdd_V102[[Région du FINESS juridique ]], Y174, bdd_V102[Validation prérequis SUN-ES], "Oui")</f>
        <v>0</v>
      </c>
      <c r="AB174" s="70">
        <f t="shared" si="2"/>
        <v>0</v>
      </c>
    </row>
    <row r="175" spans="1:28">
      <c r="A175">
        <v>180008518</v>
      </c>
      <c r="B175" t="str">
        <v>SAS CLINIQUE DE LA GAILLARDIERE</v>
      </c>
      <c r="C175" t="str">
        <v>CENTRE-VAL DE LOIRE</v>
      </c>
      <c r="G175" t="str">
        <v>UNION TECHNIQUE MUTUALISTE</v>
      </c>
      <c r="I175">
        <v>820000578</v>
      </c>
      <c r="X175" t="str">
        <v>ASSOCIATION RENE CAPITANT</v>
      </c>
      <c r="Y175" t="str">
        <v>ILE-DE-FRANCE</v>
      </c>
      <c r="Z175" s="13">
        <f>SUMIFS(bdd_V102[Activité combinée], bdd_V102[Raison sociale juridique], X175, bdd_V102[[Région du FINESS juridique ]], Y175)</f>
        <v>5165.75</v>
      </c>
      <c r="AA175" s="13">
        <f>SUMIFS(bdd_V102[Activité combinée], bdd_V102[Raison sociale juridique], X175, bdd_V102[[Région du FINESS juridique ]], Y175, bdd_V102[Validation prérequis SUN-ES], "Oui")</f>
        <v>0</v>
      </c>
      <c r="AB175" s="70">
        <f t="shared" si="2"/>
        <v>0</v>
      </c>
    </row>
    <row r="176" spans="1:28">
      <c r="A176">
        <v>180010191</v>
      </c>
      <c r="B176" t="str">
        <v xml:space="preserve">	POLE DE SANTÉ PUBLIC-PRIVÉ ST-AMANDOIS</v>
      </c>
      <c r="C176" t="str">
        <v>CENTRE-VAL DE LOIRE</v>
      </c>
      <c r="G176" t="str">
        <v>USSAP</v>
      </c>
      <c r="I176">
        <v>820008142</v>
      </c>
      <c r="X176" t="str">
        <v>ASSOCIATION RENOVATION</v>
      </c>
      <c r="Y176" t="str">
        <v>NOUVELLE-AQUITAINE</v>
      </c>
      <c r="Z176" s="13">
        <f>SUMIFS(bdd_V102[Activité combinée], bdd_V102[Raison sociale juridique], X176, bdd_V102[[Région du FINESS juridique ]], Y176)</f>
        <v>12639.25</v>
      </c>
      <c r="AA176" s="13">
        <f>SUMIFS(bdd_V102[Activité combinée], bdd_V102[Raison sociale juridique], X176, bdd_V102[[Région du FINESS juridique ]], Y176, bdd_V102[Validation prérequis SUN-ES], "Oui")</f>
        <v>5907.5</v>
      </c>
      <c r="AB176" s="70">
        <f t="shared" si="2"/>
        <v>0.46739323931404159</v>
      </c>
    </row>
    <row r="177" spans="1:28">
      <c r="A177">
        <v>190000117</v>
      </c>
      <c r="B177" t="str">
        <v>ASSO DE GESTION DU CH PAYS EYGURANDE</v>
      </c>
      <c r="C177" t="str">
        <v>NOUVELLE-AQUITAINE</v>
      </c>
      <c r="X177" t="str">
        <v>ASSOCIATION RHENA</v>
      </c>
      <c r="Y177" t="str">
        <v>GRAND EST</v>
      </c>
      <c r="Z177" s="13">
        <f>SUMIFS(bdd_V102[Activité combinée], bdd_V102[Raison sociale juridique], X177, bdd_V102[[Région du FINESS juridique ]], Y177)</f>
        <v>12972.5</v>
      </c>
      <c r="AA177" s="13">
        <f>SUMIFS(bdd_V102[Activité combinée], bdd_V102[Raison sociale juridique], X177, bdd_V102[[Région du FINESS juridique ]], Y177, bdd_V102[Validation prérequis SUN-ES], "Oui")</f>
        <v>12972.5</v>
      </c>
      <c r="AB177" s="70">
        <f t="shared" si="2"/>
        <v>1</v>
      </c>
    </row>
    <row r="178" spans="1:28">
      <c r="A178">
        <v>190000901</v>
      </c>
      <c r="B178" t="str">
        <v>SA CLINIQUE LES CEDRES</v>
      </c>
      <c r="C178" t="str">
        <v>NOUVELLE-AQUITAINE</v>
      </c>
      <c r="X178" t="str">
        <v>ASSOCIATION SAINT ANTOINE</v>
      </c>
      <c r="Y178" t="str">
        <v>NOUVELLE-AQUITAINE</v>
      </c>
      <c r="Z178" s="13">
        <f>SUMIFS(bdd_V102[Activité combinée], bdd_V102[Raison sociale juridique], X178, bdd_V102[[Région du FINESS juridique ]], Y178)</f>
        <v>2233.5</v>
      </c>
      <c r="AA178" s="13">
        <f>SUMIFS(bdd_V102[Activité combinée], bdd_V102[Raison sociale juridique], X178, bdd_V102[[Région du FINESS juridique ]], Y178, bdd_V102[Validation prérequis SUN-ES], "Oui")</f>
        <v>0</v>
      </c>
      <c r="AB178" s="70">
        <f t="shared" si="2"/>
        <v>0</v>
      </c>
    </row>
    <row r="179" spans="1:28">
      <c r="A179">
        <v>190001131</v>
      </c>
      <c r="B179" t="str">
        <v>SA CLINIQUE SAINT-GERMAIN BRIVE</v>
      </c>
      <c r="C179" t="str">
        <v>NOUVELLE-AQUITAINE</v>
      </c>
      <c r="X179" t="str">
        <v>ASSOCIATION SAINT-HELIER</v>
      </c>
      <c r="Y179" t="str">
        <v>BRETAGNE</v>
      </c>
      <c r="Z179" s="13">
        <f>SUMIFS(bdd_V102[Activité combinée], bdd_V102[Raison sociale juridique], X179, bdd_V102[[Région du FINESS juridique ]], Y179)</f>
        <v>37029.5</v>
      </c>
      <c r="AA179" s="13">
        <f>SUMIFS(bdd_V102[Activité combinée], bdd_V102[Raison sociale juridique], X179, bdd_V102[[Région du FINESS juridique ]], Y179, bdd_V102[Validation prérequis SUN-ES], "Oui")</f>
        <v>37029.5</v>
      </c>
      <c r="AB179" s="70">
        <f t="shared" si="2"/>
        <v>1</v>
      </c>
    </row>
    <row r="180" spans="1:28">
      <c r="A180">
        <v>190010579</v>
      </c>
      <c r="B180" t="str">
        <v>ASSOCIATION HAD RELAIS SANTE ONCORESE</v>
      </c>
      <c r="C180" t="str">
        <v>NOUVELLE-AQUITAINE</v>
      </c>
      <c r="X180" t="str">
        <v>ASSOCIATION SANITAIRE ET SOCIALE</v>
      </c>
      <c r="Y180" t="str">
        <v>PAYS DE LA LOIRE</v>
      </c>
      <c r="Z180" s="13">
        <f>SUMIFS(bdd_V102[Activité combinée], bdd_V102[Raison sociale juridique], X180, bdd_V102[[Région du FINESS juridique ]], Y180)</f>
        <v>7926.5</v>
      </c>
      <c r="AA180" s="13">
        <f>SUMIFS(bdd_V102[Activité combinée], bdd_V102[Raison sociale juridique], X180, bdd_V102[[Région du FINESS juridique ]], Y180, bdd_V102[Validation prérequis SUN-ES], "Oui")</f>
        <v>7926.5</v>
      </c>
      <c r="AB180" s="70">
        <f t="shared" si="2"/>
        <v>1</v>
      </c>
    </row>
    <row r="181" spans="1:28">
      <c r="A181">
        <v>210000105</v>
      </c>
      <c r="B181" t="str">
        <v>SA LES ROSIERS</v>
      </c>
      <c r="C181" t="str">
        <v>BOURGOGNE-FRANCHE-COMTÉ</v>
      </c>
      <c r="X181" t="str">
        <v>ASSOCIATION SOINS ASSISTANCE</v>
      </c>
      <c r="Y181" t="str">
        <v>PROVENCE-ALPES-CÔTE D'AZUR</v>
      </c>
      <c r="Z181" s="13">
        <f>SUMIFS(bdd_V102[Activité combinée], bdd_V102[Raison sociale juridique], X181, bdd_V102[[Région du FINESS juridique ]], Y181)</f>
        <v>13359.5</v>
      </c>
      <c r="AA181" s="13">
        <f>SUMIFS(bdd_V102[Activité combinée], bdd_V102[Raison sociale juridique], X181, bdd_V102[[Région du FINESS juridique ]], Y181, bdd_V102[Validation prérequis SUN-ES], "Oui")</f>
        <v>0</v>
      </c>
      <c r="AB181" s="70">
        <f t="shared" si="2"/>
        <v>0</v>
      </c>
    </row>
    <row r="182" spans="1:28">
      <c r="A182">
        <v>210000337</v>
      </c>
      <c r="B182" t="str">
        <v>ASSOCIATION DU RENOUVEAU</v>
      </c>
      <c r="C182" t="str">
        <v>BOURGOGNE-FRANCHE-COMTÉ</v>
      </c>
      <c r="X182" t="str">
        <v>ASSOCIATION SOINS ET SANTE</v>
      </c>
      <c r="Y182" t="str">
        <v>AUVERGNE-RHÔNE-ALPES</v>
      </c>
      <c r="Z182" s="13">
        <f>SUMIFS(bdd_V102[Activité combinée], bdd_V102[Raison sociale juridique], X182, bdd_V102[[Région du FINESS juridique ]], Y182)</f>
        <v>54578</v>
      </c>
      <c r="AA182" s="13">
        <f>SUMIFS(bdd_V102[Activité combinée], bdd_V102[Raison sociale juridique], X182, bdd_V102[[Région du FINESS juridique ]], Y182, bdd_V102[Validation prérequis SUN-ES], "Oui")</f>
        <v>54578</v>
      </c>
      <c r="AB182" s="70">
        <f t="shared" si="2"/>
        <v>1</v>
      </c>
    </row>
    <row r="183" spans="1:28">
      <c r="A183">
        <v>210003208</v>
      </c>
      <c r="B183" t="str">
        <v>SAS CLINIQUE BENIGNE JOLY</v>
      </c>
      <c r="C183" t="str">
        <v>BOURGOGNE-FRANCHE-COMTÉ</v>
      </c>
      <c r="X183" t="str">
        <v>ASSOCIATION SOINS SERVICE</v>
      </c>
      <c r="Y183" t="str">
        <v>HAUTS-DE-FRANCE</v>
      </c>
      <c r="Z183" s="13">
        <f>SUMIFS(bdd_V102[Activité combinée], bdd_V102[Raison sociale juridique], X183, bdd_V102[[Région du FINESS juridique ]], Y183)</f>
        <v>47895.5</v>
      </c>
      <c r="AA183" s="13">
        <f>SUMIFS(bdd_V102[Activité combinée], bdd_V102[Raison sociale juridique], X183, bdd_V102[[Région du FINESS juridique ]], Y183, bdd_V102[Validation prérequis SUN-ES], "Oui")</f>
        <v>47895.5</v>
      </c>
      <c r="AB183" s="70">
        <f t="shared" si="2"/>
        <v>1</v>
      </c>
    </row>
    <row r="184" spans="1:28">
      <c r="A184">
        <v>210010294</v>
      </c>
      <c r="B184" t="str">
        <v>UGECAM BFC</v>
      </c>
      <c r="C184" t="str">
        <v>BOURGOGNE-FRANCHE-COMTÉ</v>
      </c>
      <c r="X184" t="str">
        <v>ASSOCIATION ST VINCENT DE PAUL</v>
      </c>
      <c r="Y184" t="str">
        <v>NOUVELLE-AQUITAINE</v>
      </c>
      <c r="Z184" s="13">
        <f>SUMIFS(bdd_V102[Activité combinée], bdd_V102[Raison sociale juridique], X184, bdd_V102[[Région du FINESS juridique ]], Y184)</f>
        <v>3939.25</v>
      </c>
      <c r="AA184" s="13">
        <f>SUMIFS(bdd_V102[Activité combinée], bdd_V102[Raison sociale juridique], X184, bdd_V102[[Région du FINESS juridique ]], Y184, bdd_V102[Validation prérequis SUN-ES], "Oui")</f>
        <v>0</v>
      </c>
      <c r="AB184" s="70">
        <f t="shared" si="2"/>
        <v>0</v>
      </c>
    </row>
    <row r="185" spans="1:28">
      <c r="A185">
        <v>210011367</v>
      </c>
      <c r="B185" t="str">
        <v>SA HOPITAL PRIVE DIJON BOURGOGNE</v>
      </c>
      <c r="C185" t="str">
        <v>BOURGOGNE-FRANCHE-COMTÉ</v>
      </c>
      <c r="X185" t="str">
        <v>ASSOCIATION VAROISE HOP LEON BERARD</v>
      </c>
      <c r="Y185" t="str">
        <v>PROVENCE-ALPES-CÔTE D'AZUR</v>
      </c>
      <c r="Z185" s="13">
        <f>SUMIFS(bdd_V102[Activité combinée], bdd_V102[Raison sociale juridique], X185, bdd_V102[[Région du FINESS juridique ]], Y185)</f>
        <v>40027.5</v>
      </c>
      <c r="AA185" s="13">
        <f>SUMIFS(bdd_V102[Activité combinée], bdd_V102[Raison sociale juridique], X185, bdd_V102[[Région du FINESS juridique ]], Y185, bdd_V102[Validation prérequis SUN-ES], "Oui")</f>
        <v>40027.5</v>
      </c>
      <c r="AB185" s="70">
        <f t="shared" si="2"/>
        <v>1</v>
      </c>
    </row>
    <row r="186" spans="1:28">
      <c r="A186">
        <v>210011839</v>
      </c>
      <c r="B186" t="str">
        <v>POLYCLINIQUE DU PARC DREVON</v>
      </c>
      <c r="C186" t="str">
        <v>BOURGOGNE-FRANCHE-COMTÉ</v>
      </c>
      <c r="X186" t="str">
        <v>ASSPO</v>
      </c>
      <c r="Y186" t="str">
        <v>GRAND EST</v>
      </c>
      <c r="Z186" s="13">
        <f>SUMIFS(bdd_V102[Activité combinée], bdd_V102[Raison sociale juridique], X186, bdd_V102[[Région du FINESS juridique ]], Y186)</f>
        <v>18126.5</v>
      </c>
      <c r="AA186" s="13">
        <f>SUMIFS(bdd_V102[Activité combinée], bdd_V102[Raison sociale juridique], X186, bdd_V102[[Région du FINESS juridique ]], Y186, bdd_V102[Validation prérequis SUN-ES], "Oui")</f>
        <v>18126.5</v>
      </c>
      <c r="AB186" s="70">
        <f t="shared" si="2"/>
        <v>1</v>
      </c>
    </row>
    <row r="187" spans="1:28">
      <c r="A187">
        <v>210012290</v>
      </c>
      <c r="B187" t="str">
        <v>SANTELYS BOURGOGNE FRANCHE-COMTE</v>
      </c>
      <c r="C187" t="str">
        <v>BOURGOGNE-FRANCHE-COMTÉ</v>
      </c>
      <c r="X187" t="str">
        <v>ASVMT</v>
      </c>
      <c r="Y187" t="str">
        <v>OCCITANIE</v>
      </c>
      <c r="Z187" s="13">
        <f>SUMIFS(bdd_V102[Activité combinée], bdd_V102[Raison sociale juridique], X187, bdd_V102[[Région du FINESS juridique ]], Y187)</f>
        <v>7984</v>
      </c>
      <c r="AA187" s="13">
        <f>SUMIFS(bdd_V102[Activité combinée], bdd_V102[Raison sociale juridique], X187, bdd_V102[[Région du FINESS juridique ]], Y187, bdd_V102[Validation prérequis SUN-ES], "Oui")</f>
        <v>0</v>
      </c>
      <c r="AB187" s="70">
        <f t="shared" si="2"/>
        <v>0</v>
      </c>
    </row>
    <row r="188" spans="1:28">
      <c r="A188">
        <v>210013231</v>
      </c>
      <c r="B188" t="str">
        <v>SAS INICEA JOUVENCE NUTRITION</v>
      </c>
      <c r="C188" t="str">
        <v>BOURGOGNE-FRANCHE-COMTÉ</v>
      </c>
      <c r="X188" t="str">
        <v>ATHENA LE FUTUR ANTERIEUR</v>
      </c>
      <c r="Y188" t="str">
        <v>PROVENCE-ALPES-CÔTE D'AZUR</v>
      </c>
      <c r="Z188" s="13">
        <f>SUMIFS(bdd_V102[Activité combinée], bdd_V102[Raison sociale juridique], X188, bdd_V102[[Région du FINESS juridique ]], Y188)</f>
        <v>4244</v>
      </c>
      <c r="AA188" s="13">
        <f>SUMIFS(bdd_V102[Activité combinée], bdd_V102[Raison sociale juridique], X188, bdd_V102[[Région du FINESS juridique ]], Y188, bdd_V102[Validation prérequis SUN-ES], "Oui")</f>
        <v>0</v>
      </c>
      <c r="AB188" s="70">
        <f t="shared" si="2"/>
        <v>0</v>
      </c>
    </row>
    <row r="189" spans="1:28">
      <c r="A189">
        <v>210780417</v>
      </c>
      <c r="B189" t="str">
        <v>CRLCC GEORGES-FRANCOIS LECLERC</v>
      </c>
      <c r="C189" t="str">
        <v>BOURGOGNE-FRANCHE-COMTÉ</v>
      </c>
      <c r="X189" t="str">
        <v>ATIR</v>
      </c>
      <c r="Y189" t="str">
        <v>PROVENCE-ALPES-CÔTE D'AZUR</v>
      </c>
      <c r="Z189" s="13">
        <f>SUMIFS(bdd_V102[Activité combinée], bdd_V102[Raison sociale juridique], X189, bdd_V102[[Région du FINESS juridique ]], Y189)</f>
        <v>35490.5</v>
      </c>
      <c r="AA189" s="13">
        <f>SUMIFS(bdd_V102[Activité combinée], bdd_V102[Raison sociale juridique], X189, bdd_V102[[Région du FINESS juridique ]], Y189, bdd_V102[Validation prérequis SUN-ES], "Oui")</f>
        <v>0</v>
      </c>
      <c r="AB189" s="70">
        <f t="shared" si="2"/>
        <v>0</v>
      </c>
    </row>
    <row r="190" spans="1:28">
      <c r="A190">
        <v>210781282</v>
      </c>
      <c r="B190" t="str">
        <v>PEP CBFC</v>
      </c>
      <c r="C190" t="str">
        <v>BOURGOGNE-FRANCHE-COMTÉ</v>
      </c>
      <c r="X190" t="str">
        <v>AUDAVIE</v>
      </c>
      <c r="Y190" t="str">
        <v>AUVERGNE-RHÔNE-ALPES</v>
      </c>
      <c r="Z190" s="13">
        <f>SUMIFS(bdd_V102[Activité combinée], bdd_V102[Raison sociale juridique], X190, bdd_V102[[Région du FINESS juridique ]], Y190)</f>
        <v>43199.5</v>
      </c>
      <c r="AA190" s="13">
        <f>SUMIFS(bdd_V102[Activité combinée], bdd_V102[Raison sociale juridique], X190, bdd_V102[[Région du FINESS juridique ]], Y190, bdd_V102[Validation prérequis SUN-ES], "Oui")</f>
        <v>43199.5</v>
      </c>
      <c r="AB190" s="70">
        <f t="shared" si="2"/>
        <v>1</v>
      </c>
    </row>
    <row r="191" spans="1:28">
      <c r="A191">
        <v>210986733</v>
      </c>
      <c r="B191" t="str">
        <v>SAS MAISON DE JOUVENCE</v>
      </c>
      <c r="C191" t="str">
        <v>BOURGOGNE-FRANCHE-COMTÉ</v>
      </c>
      <c r="X191" t="str">
        <v>AURA SANTE</v>
      </c>
      <c r="Y191" t="str">
        <v>AUVERGNE-RHÔNE-ALPES</v>
      </c>
      <c r="Z191" s="13">
        <f>SUMIFS(bdd_V102[Activité combinée], bdd_V102[Raison sociale juridique], X191, bdd_V102[[Région du FINESS juridique ]], Y191)</f>
        <v>15282</v>
      </c>
      <c r="AA191" s="13">
        <f>SUMIFS(bdd_V102[Activité combinée], bdd_V102[Raison sociale juridique], X191, bdd_V102[[Région du FINESS juridique ]], Y191, bdd_V102[Validation prérequis SUN-ES], "Oui")</f>
        <v>8552.5</v>
      </c>
      <c r="AB191" s="70">
        <f t="shared" si="2"/>
        <v>0.55964533438031672</v>
      </c>
    </row>
    <row r="192" spans="1:28">
      <c r="A192">
        <v>210987038</v>
      </c>
      <c r="B192" t="str">
        <v>SA CTRE CONVALESCENCE FONTAINE DIJON</v>
      </c>
      <c r="C192" t="str">
        <v>BOURGOGNE-FRANCHE-COMTÉ</v>
      </c>
      <c r="X192" t="str">
        <v>AURAL</v>
      </c>
      <c r="Y192" t="str">
        <v>GRAND EST</v>
      </c>
      <c r="Z192" s="13">
        <f>SUMIFS(bdd_V102[Activité combinée], bdd_V102[Raison sociale juridique], X192, bdd_V102[[Région du FINESS juridique ]], Y192)</f>
        <v>30293.5</v>
      </c>
      <c r="AA192" s="13">
        <f>SUMIFS(bdd_V102[Activité combinée], bdd_V102[Raison sociale juridique], X192, bdd_V102[[Région du FINESS juridique ]], Y192, bdd_V102[Validation prérequis SUN-ES], "Oui")</f>
        <v>16015.5</v>
      </c>
      <c r="AB192" s="70">
        <f t="shared" si="2"/>
        <v>0.52867776915840037</v>
      </c>
    </row>
    <row r="193" spans="1:28">
      <c r="A193">
        <v>210987400</v>
      </c>
      <c r="B193" t="str">
        <v>FEDOSAD</v>
      </c>
      <c r="C193" t="str">
        <v>BOURGOGNE-FRANCHE-COMTÉ</v>
      </c>
      <c r="X193" t="str">
        <v>AURAR</v>
      </c>
      <c r="Y193" t="str">
        <v>LA RÉUNION</v>
      </c>
      <c r="Z193" s="13">
        <f>SUMIFS(bdd_V102[Activité combinée], bdd_V102[Raison sociale juridique], X193, bdd_V102[[Région du FINESS juridique ]], Y193)</f>
        <v>20068</v>
      </c>
      <c r="AA193" s="13">
        <f>SUMIFS(bdd_V102[Activité combinée], bdd_V102[Raison sociale juridique], X193, bdd_V102[[Région du FINESS juridique ]], Y193, bdd_V102[Validation prérequis SUN-ES], "Oui")</f>
        <v>4032</v>
      </c>
      <c r="AB193" s="70">
        <f t="shared" si="2"/>
        <v>0.20091688259916285</v>
      </c>
    </row>
    <row r="194" spans="1:28">
      <c r="A194">
        <v>220000202</v>
      </c>
      <c r="B194" t="str">
        <v>ALTYGO</v>
      </c>
      <c r="C194" t="str">
        <v>BRETAGNE</v>
      </c>
      <c r="X194" t="str">
        <v>AVODD SITE CENTRE HAMBURGER</v>
      </c>
      <c r="Y194" t="str">
        <v>PROVENCE-ALPES-CÔTE D'AZUR</v>
      </c>
      <c r="Z194" s="13">
        <f>SUMIFS(bdd_V102[Activité combinée], bdd_V102[Raison sociale juridique], X194, bdd_V102[[Région du FINESS juridique ]], Y194)</f>
        <v>26200.5</v>
      </c>
      <c r="AA194" s="13">
        <f>SUMIFS(bdd_V102[Activité combinée], bdd_V102[Raison sociale juridique], X194, bdd_V102[[Région du FINESS juridique ]], Y194, bdd_V102[Validation prérequis SUN-ES], "Oui")</f>
        <v>0</v>
      </c>
      <c r="AB194" s="70">
        <f t="shared" si="2"/>
        <v>0</v>
      </c>
    </row>
    <row r="195" spans="1:28">
      <c r="A195">
        <v>220000210</v>
      </c>
      <c r="B195" t="str">
        <v>FONDATION BON SAUVEUR</v>
      </c>
      <c r="C195" t="str">
        <v>BRETAGNE</v>
      </c>
      <c r="X195" t="str">
        <v>BELLECOMBE</v>
      </c>
      <c r="Y195" t="str">
        <v>OCCITANIE</v>
      </c>
      <c r="Z195" s="13">
        <f>SUMIFS(bdd_V102[Activité combinée], bdd_V102[Raison sociale juridique], X195, bdd_V102[[Région du FINESS juridique ]], Y195)</f>
        <v>8694</v>
      </c>
      <c r="AA195" s="13">
        <f>SUMIFS(bdd_V102[Activité combinée], bdd_V102[Raison sociale juridique], X195, bdd_V102[[Région du FINESS juridique ]], Y195, bdd_V102[Validation prérequis SUN-ES], "Oui")</f>
        <v>8694</v>
      </c>
      <c r="AB195" s="70">
        <f t="shared" si="2"/>
        <v>1</v>
      </c>
    </row>
    <row r="196" spans="1:28">
      <c r="A196">
        <v>220000376</v>
      </c>
      <c r="B196" t="str">
        <v>POLYCLINIQUE DU TREGOR</v>
      </c>
      <c r="C196" t="str">
        <v>BRETAGNE</v>
      </c>
      <c r="X196" t="str">
        <v>BTP RESIDENCES MEDICO-SOCIALES</v>
      </c>
      <c r="Y196" t="str">
        <v>ILE-DE-FRANCE</v>
      </c>
      <c r="Z196" s="13">
        <f>SUMIFS(bdd_V102[Activité combinée], bdd_V102[Raison sociale juridique], X196, bdd_V102[[Région du FINESS juridique ]], Y196)</f>
        <v>85576.5</v>
      </c>
      <c r="AA196" s="13">
        <f>SUMIFS(bdd_V102[Activité combinée], bdd_V102[Raison sociale juridique], X196, bdd_V102[[Région du FINESS juridique ]], Y196, bdd_V102[Validation prérequis SUN-ES], "Oui")</f>
        <v>33531</v>
      </c>
      <c r="AB196" s="70">
        <f t="shared" ref="AB196:AB259" si="3">AA196/Z196</f>
        <v>0.39182485845997439</v>
      </c>
    </row>
    <row r="197" spans="1:28">
      <c r="A197">
        <v>220000673</v>
      </c>
      <c r="B197" t="str">
        <v>HOPITAL PRIVE DES COTES D'ARMOR</v>
      </c>
      <c r="C197" t="str">
        <v>BRETAGNE</v>
      </c>
      <c r="X197" t="str">
        <v>C2RBP LYON METROPOLE</v>
      </c>
      <c r="Y197" t="str">
        <v>AUVERGNE-RHÔNE-ALPES</v>
      </c>
      <c r="Z197" s="13">
        <f>SUMIFS(bdd_V102[Activité combinée], bdd_V102[Raison sociale juridique], X197, bdd_V102[[Région du FINESS juridique ]], Y197)</f>
        <v>2563.25</v>
      </c>
      <c r="AA197" s="13">
        <f>SUMIFS(bdd_V102[Activité combinée], bdd_V102[Raison sociale juridique], X197, bdd_V102[[Région du FINESS juridique ]], Y197, bdd_V102[Validation prérequis SUN-ES], "Oui")</f>
        <v>2563.25</v>
      </c>
      <c r="AB197" s="70">
        <f t="shared" si="3"/>
        <v>1</v>
      </c>
    </row>
    <row r="198" spans="1:28">
      <c r="A198">
        <v>220000681</v>
      </c>
      <c r="B198" t="str">
        <v>CLINIQUE LA CERISAIE</v>
      </c>
      <c r="C198" t="str">
        <v>BRETAGNE</v>
      </c>
      <c r="X198" t="str">
        <v>CALYDIAL</v>
      </c>
      <c r="Y198" t="str">
        <v>AUVERGNE-RHÔNE-ALPES</v>
      </c>
      <c r="Z198" s="13">
        <f>SUMIFS(bdd_V102[Activité combinée], bdd_V102[Raison sociale juridique], X198, bdd_V102[[Région du FINESS juridique ]], Y198)</f>
        <v>10651.5</v>
      </c>
      <c r="AA198" s="13">
        <f>SUMIFS(bdd_V102[Activité combinée], bdd_V102[Raison sociale juridique], X198, bdd_V102[[Région du FINESS juridique ]], Y198, bdd_V102[Validation prérequis SUN-ES], "Oui")</f>
        <v>0</v>
      </c>
      <c r="AB198" s="70">
        <f t="shared" si="3"/>
        <v>0</v>
      </c>
    </row>
    <row r="199" spans="1:28">
      <c r="A199">
        <v>220017842</v>
      </c>
      <c r="B199" t="str">
        <v>POLYCLINIQUE DU PAYS DE RANCE</v>
      </c>
      <c r="C199" t="str">
        <v>BRETAGNE</v>
      </c>
      <c r="X199" t="str">
        <v>CANSSM FILIERIS</v>
      </c>
      <c r="Y199" t="str">
        <v>ILE-DE-FRANCE</v>
      </c>
      <c r="Z199" s="13">
        <f>SUMIFS(bdd_V102[Activité combinée], bdd_V102[Raison sociale juridique], X199, bdd_V102[[Région du FINESS juridique ]], Y199)</f>
        <v>104326</v>
      </c>
      <c r="AA199" s="13">
        <f>SUMIFS(bdd_V102[Activité combinée], bdd_V102[Raison sociale juridique], X199, bdd_V102[[Région du FINESS juridique ]], Y199, bdd_V102[Validation prérequis SUN-ES], "Oui")</f>
        <v>97210</v>
      </c>
      <c r="AB199" s="70">
        <f t="shared" si="3"/>
        <v>0.93179073289496384</v>
      </c>
    </row>
    <row r="200" spans="1:28">
      <c r="A200">
        <v>220017974</v>
      </c>
      <c r="B200" t="str">
        <v>ASSOCIATION HOSPITALIERE DE BRETAGNE</v>
      </c>
      <c r="C200" t="str">
        <v>BRETAGNE</v>
      </c>
      <c r="X200" t="str">
        <v>CENDANEG</v>
      </c>
      <c r="Y200" t="str">
        <v>AUVERGNE-RHÔNE-ALPES</v>
      </c>
      <c r="Z200" s="13">
        <f>SUMIFS(bdd_V102[Activité combinée], bdd_V102[Raison sociale juridique], X200, bdd_V102[[Région du FINESS juridique ]], Y200)</f>
        <v>2624</v>
      </c>
      <c r="AA200" s="13">
        <f>SUMIFS(bdd_V102[Activité combinée], bdd_V102[Raison sociale juridique], X200, bdd_V102[[Région du FINESS juridique ]], Y200, bdd_V102[Validation prérequis SUN-ES], "Oui")</f>
        <v>2624</v>
      </c>
      <c r="AB200" s="70">
        <f t="shared" si="3"/>
        <v>1</v>
      </c>
    </row>
    <row r="201" spans="1:28">
      <c r="A201">
        <v>220019608</v>
      </c>
      <c r="B201" t="str">
        <v>HAD DU PAYS BRIOCHIN</v>
      </c>
      <c r="C201" t="str">
        <v>BRETAGNE</v>
      </c>
      <c r="X201" t="str">
        <v>CENTRE ANNECIEN DE PSY AMBULATOIRE</v>
      </c>
      <c r="Y201" t="str">
        <v>AUVERGNE-RHÔNE-ALPES</v>
      </c>
      <c r="Z201" s="13">
        <f>SUMIFS(bdd_V102[Activité combinée], bdd_V102[Raison sociale juridique], X201, bdd_V102[[Région du FINESS juridique ]], Y201)</f>
        <v>1</v>
      </c>
      <c r="AA201" s="13">
        <f>SUMIFS(bdd_V102[Activité combinée], bdd_V102[Raison sociale juridique], X201, bdd_V102[[Région du FINESS juridique ]], Y201, bdd_V102[Validation prérequis SUN-ES], "Oui")</f>
        <v>0</v>
      </c>
      <c r="AB201" s="70">
        <f t="shared" si="3"/>
        <v>0</v>
      </c>
    </row>
    <row r="202" spans="1:28">
      <c r="A202">
        <v>220020739</v>
      </c>
      <c r="B202" t="str">
        <v>HOSPITALITE SAINT THOMAS DE VILLENEUVE</v>
      </c>
      <c r="C202" t="str">
        <v>BRETAGNE</v>
      </c>
      <c r="X202" t="str">
        <v>CENTRE ANTOINE LACASSAGNE</v>
      </c>
      <c r="Y202" t="str">
        <v>PROVENCE-ALPES-CÔTE D'AZUR</v>
      </c>
      <c r="Z202" s="13">
        <f>SUMIFS(bdd_V102[Activité combinée], bdd_V102[Raison sociale juridique], X202, bdd_V102[[Région du FINESS juridique ]], Y202)</f>
        <v>69216.5</v>
      </c>
      <c r="AA202" s="13">
        <f>SUMIFS(bdd_V102[Activité combinée], bdd_V102[Raison sociale juridique], X202, bdd_V102[[Région du FINESS juridique ]], Y202, bdd_V102[Validation prérequis SUN-ES], "Oui")</f>
        <v>0</v>
      </c>
      <c r="AB202" s="70">
        <f t="shared" si="3"/>
        <v>0</v>
      </c>
    </row>
    <row r="203" spans="1:28">
      <c r="A203">
        <v>220024384</v>
      </c>
      <c r="B203" t="str">
        <v>CLINIQUE DU VAL JOSSELIN</v>
      </c>
      <c r="C203" t="str">
        <v>BRETAGNE</v>
      </c>
      <c r="X203" t="str">
        <v>CENTRE CLINICAL SA</v>
      </c>
      <c r="Y203" t="str">
        <v>NOUVELLE-AQUITAINE</v>
      </c>
      <c r="Z203" s="13">
        <f>SUMIFS(bdd_V102[Activité combinée], bdd_V102[Raison sociale juridique], X203, bdd_V102[[Région du FINESS juridique ]], Y203)</f>
        <v>53781.5</v>
      </c>
      <c r="AA203" s="13">
        <f>SUMIFS(bdd_V102[Activité combinée], bdd_V102[Raison sociale juridique], X203, bdd_V102[[Région du FINESS juridique ]], Y203, bdd_V102[Validation prérequis SUN-ES], "Oui")</f>
        <v>53781.5</v>
      </c>
      <c r="AB203" s="70">
        <f t="shared" si="3"/>
        <v>1</v>
      </c>
    </row>
    <row r="204" spans="1:28">
      <c r="A204">
        <v>230000861</v>
      </c>
      <c r="B204" t="str">
        <v>SA CLINIQUE LA MARCHE GUERET</v>
      </c>
      <c r="C204" t="str">
        <v>NOUVELLE-AQUITAINE</v>
      </c>
      <c r="X204" t="str">
        <v>CENTRE DE GERONTOLOGIE SAINT FRANCOIS</v>
      </c>
      <c r="Y204" t="str">
        <v>PROVENCE-ALPES-CÔTE D'AZUR</v>
      </c>
      <c r="Z204" s="13">
        <f>SUMIFS(bdd_V102[Activité combinée], bdd_V102[Raison sociale juridique], X204, bdd_V102[[Région du FINESS juridique ]], Y204)</f>
        <v>36056.5</v>
      </c>
      <c r="AA204" s="13">
        <f>SUMIFS(bdd_V102[Activité combinée], bdd_V102[Raison sociale juridique], X204, bdd_V102[[Région du FINESS juridique ]], Y204, bdd_V102[Validation prérequis SUN-ES], "Oui")</f>
        <v>36056.5</v>
      </c>
      <c r="AB204" s="70">
        <f t="shared" si="3"/>
        <v>1</v>
      </c>
    </row>
    <row r="205" spans="1:28">
      <c r="A205">
        <v>230000879</v>
      </c>
      <c r="B205" t="str">
        <v>SAS CLINIQUE CHATELGUYON VIERSAT</v>
      </c>
      <c r="C205" t="str">
        <v>NOUVELLE-AQUITAINE</v>
      </c>
      <c r="X205" t="str">
        <v>CENTRE DE NEPHROLOGIE LES FLEURS</v>
      </c>
      <c r="Y205" t="str">
        <v>PROVENCE-ALPES-CÔTE D'AZUR</v>
      </c>
      <c r="Z205" s="13">
        <f>SUMIFS(bdd_V102[Activité combinée], bdd_V102[Raison sociale juridique], X205, bdd_V102[[Région du FINESS juridique ]], Y205)</f>
        <v>9947</v>
      </c>
      <c r="AA205" s="13">
        <f>SUMIFS(bdd_V102[Activité combinée], bdd_V102[Raison sociale juridique], X205, bdd_V102[[Région du FINESS juridique ]], Y205, bdd_V102[Validation prérequis SUN-ES], "Oui")</f>
        <v>9947</v>
      </c>
      <c r="AB205" s="70">
        <f t="shared" si="3"/>
        <v>1</v>
      </c>
    </row>
    <row r="206" spans="1:28">
      <c r="A206">
        <v>240000265</v>
      </c>
      <c r="B206" t="str">
        <v>FONDATION JOHN BOST</v>
      </c>
      <c r="C206" t="str">
        <v>NOUVELLE-AQUITAINE</v>
      </c>
      <c r="X206" t="str">
        <v>CENTRE DE PNEUMOLOGIE HENRI BAZIRE</v>
      </c>
      <c r="Y206" t="str">
        <v>AUVERGNE-RHÔNE-ALPES</v>
      </c>
      <c r="Z206" s="13">
        <f>SUMIFS(bdd_V102[Activité combinée], bdd_V102[Raison sociale juridique], X206, bdd_V102[[Région du FINESS juridique ]], Y206)</f>
        <v>9690</v>
      </c>
      <c r="AA206" s="13">
        <f>SUMIFS(bdd_V102[Activité combinée], bdd_V102[Raison sociale juridique], X206, bdd_V102[[Région du FINESS juridique ]], Y206, bdd_V102[Validation prérequis SUN-ES], "Oui")</f>
        <v>9690</v>
      </c>
      <c r="AB206" s="70">
        <f t="shared" si="3"/>
        <v>1</v>
      </c>
    </row>
    <row r="207" spans="1:28">
      <c r="A207">
        <v>240000281</v>
      </c>
      <c r="B207" t="str">
        <v>ASSOCIATION LA JOIE DE VIVRE</v>
      </c>
      <c r="C207" t="str">
        <v>NOUVELLE-AQUITAINE</v>
      </c>
      <c r="X207" t="str">
        <v>CENTRE DE REEDUC FONCT DE SIOUVILLE</v>
      </c>
      <c r="Y207" t="str">
        <v>OCCITANIE</v>
      </c>
      <c r="Z207" s="13">
        <f>SUMIFS(bdd_V102[Activité combinée], bdd_V102[Raison sociale juridique], X207, bdd_V102[[Région du FINESS juridique ]], Y207)</f>
        <v>26086</v>
      </c>
      <c r="AA207" s="13">
        <f>SUMIFS(bdd_V102[Activité combinée], bdd_V102[Raison sociale juridique], X207, bdd_V102[[Région du FINESS juridique ]], Y207, bdd_V102[Validation prérequis SUN-ES], "Oui")</f>
        <v>21912.5</v>
      </c>
      <c r="AB207" s="70">
        <f t="shared" si="3"/>
        <v>0.84000996703212449</v>
      </c>
    </row>
    <row r="208" spans="1:28">
      <c r="A208">
        <v>240000596</v>
      </c>
      <c r="B208" t="str">
        <v>SA POLYCLINIQUE FRANCHEVILLE</v>
      </c>
      <c r="C208" t="str">
        <v>NOUVELLE-AQUITAINE</v>
      </c>
      <c r="X208" t="str">
        <v>CENTRE DE REEDUCATION FONCTIONNELLE</v>
      </c>
      <c r="Y208" t="str">
        <v>NOUVELLE-AQUITAINE</v>
      </c>
      <c r="Z208" s="13">
        <f>SUMIFS(bdd_V102[Activité combinée], bdd_V102[Raison sociale juridique], X208, bdd_V102[[Région du FINESS juridique ]], Y208)</f>
        <v>12235.5</v>
      </c>
      <c r="AA208" s="13">
        <f>SUMIFS(bdd_V102[Activité combinée], bdd_V102[Raison sociale juridique], X208, bdd_V102[[Région du FINESS juridique ]], Y208, bdd_V102[Validation prérequis SUN-ES], "Oui")</f>
        <v>0</v>
      </c>
      <c r="AB208" s="70">
        <f t="shared" si="3"/>
        <v>0</v>
      </c>
    </row>
    <row r="209" spans="1:28">
      <c r="A209">
        <v>240000612</v>
      </c>
      <c r="B209" t="str">
        <v>SA CLINIQUE PASTEUR</v>
      </c>
      <c r="C209" t="str">
        <v>NOUVELLE-AQUITAINE</v>
      </c>
      <c r="X209" t="str">
        <v>CENTRE DE REEDUCATION PAUL CEZANNE</v>
      </c>
      <c r="Y209" t="str">
        <v>PROVENCE-ALPES-CÔTE D'AZUR</v>
      </c>
      <c r="Z209" s="13">
        <f>SUMIFS(bdd_V102[Activité combinée], bdd_V102[Raison sociale juridique], X209, bdd_V102[[Région du FINESS juridique ]], Y209)</f>
        <v>25415.5</v>
      </c>
      <c r="AA209" s="13">
        <f>SUMIFS(bdd_V102[Activité combinée], bdd_V102[Raison sociale juridique], X209, bdd_V102[[Région du FINESS juridique ]], Y209, bdd_V102[Validation prérequis SUN-ES], "Oui")</f>
        <v>25415.5</v>
      </c>
      <c r="AB209" s="70">
        <f t="shared" si="3"/>
        <v>1</v>
      </c>
    </row>
    <row r="210" spans="1:28">
      <c r="A210">
        <v>240000620</v>
      </c>
      <c r="B210" t="str">
        <v>SA CLINIQUE DU PARC</v>
      </c>
      <c r="C210" t="str">
        <v>NOUVELLE-AQUITAINE</v>
      </c>
      <c r="X210" t="str">
        <v>CENTRE DE SIBOURG</v>
      </c>
      <c r="Y210" t="str">
        <v>PROVENCE-ALPES-CÔTE D'AZUR</v>
      </c>
      <c r="Z210" s="13">
        <f>SUMIFS(bdd_V102[Activité combinée], bdd_V102[Raison sociale juridique], X210, bdd_V102[[Région du FINESS juridique ]], Y210)</f>
        <v>20244.5</v>
      </c>
      <c r="AA210" s="13">
        <f>SUMIFS(bdd_V102[Activité combinée], bdd_V102[Raison sociale juridique], X210, bdd_V102[[Région du FINESS juridique ]], Y210, bdd_V102[Validation prérequis SUN-ES], "Oui")</f>
        <v>20244.5</v>
      </c>
      <c r="AB210" s="70">
        <f t="shared" si="3"/>
        <v>1</v>
      </c>
    </row>
    <row r="211" spans="1:28">
      <c r="A211">
        <v>240002428</v>
      </c>
      <c r="B211" t="str">
        <v>SARL LE VERGER DES BALANS</v>
      </c>
      <c r="C211" t="str">
        <v>NOUVELLE-AQUITAINE</v>
      </c>
      <c r="X211" t="str">
        <v>CENTRE DE SOINS DE LA BREHONNIERE</v>
      </c>
      <c r="Y211" t="str">
        <v>PAYS DE LA LOIRE</v>
      </c>
      <c r="Z211" s="13">
        <f>SUMIFS(bdd_V102[Activité combinée], bdd_V102[Raison sociale juridique], X211, bdd_V102[[Région du FINESS juridique ]], Y211)</f>
        <v>6773.5</v>
      </c>
      <c r="AA211" s="13">
        <f>SUMIFS(bdd_V102[Activité combinée], bdd_V102[Raison sociale juridique], X211, bdd_V102[[Région du FINESS juridique ]], Y211, bdd_V102[Validation prérequis SUN-ES], "Oui")</f>
        <v>6773.5</v>
      </c>
      <c r="AB211" s="70">
        <f t="shared" si="3"/>
        <v>1</v>
      </c>
    </row>
    <row r="212" spans="1:28">
      <c r="A212">
        <v>240003251</v>
      </c>
      <c r="B212" t="str">
        <v>SA PERIGORD REEDUCATION</v>
      </c>
      <c r="C212" t="str">
        <v>NOUVELLE-AQUITAINE</v>
      </c>
      <c r="X212" t="str">
        <v>CENTRE DE SOINS DE SUITE L'AMANDIER</v>
      </c>
      <c r="Y212" t="str">
        <v>ILE-DE-FRANCE</v>
      </c>
      <c r="Z212" s="13">
        <f>SUMIFS(bdd_V102[Activité combinée], bdd_V102[Raison sociale juridique], X212, bdd_V102[[Région du FINESS juridique ]], Y212)</f>
        <v>24083.5</v>
      </c>
      <c r="AA212" s="13">
        <f>SUMIFS(bdd_V102[Activité combinée], bdd_V102[Raison sociale juridique], X212, bdd_V102[[Région du FINESS juridique ]], Y212, bdd_V102[Validation prérequis SUN-ES], "Oui")</f>
        <v>0</v>
      </c>
      <c r="AB212" s="70">
        <f t="shared" si="3"/>
        <v>0</v>
      </c>
    </row>
    <row r="213" spans="1:28">
      <c r="A213">
        <v>250000643</v>
      </c>
      <c r="B213" t="str">
        <v>SAS CLINIQUE SAINT VINCENT</v>
      </c>
      <c r="C213" t="str">
        <v>BOURGOGNE-FRANCHE-COMTÉ</v>
      </c>
      <c r="X213" t="str">
        <v>CENTRE DES CARMES</v>
      </c>
      <c r="Y213" t="str">
        <v>PROVENCE-ALPES-CÔTE D'AZUR</v>
      </c>
      <c r="Z213" s="13">
        <f>SUMIFS(bdd_V102[Activité combinée], bdd_V102[Raison sociale juridique], X213, bdd_V102[[Région du FINESS juridique ]], Y213)</f>
        <v>20374</v>
      </c>
      <c r="AA213" s="13">
        <f>SUMIFS(bdd_V102[Activité combinée], bdd_V102[Raison sociale juridique], X213, bdd_V102[[Région du FINESS juridique ]], Y213, bdd_V102[Validation prérequis SUN-ES], "Oui")</f>
        <v>0</v>
      </c>
      <c r="AB213" s="70">
        <f t="shared" si="3"/>
        <v>0</v>
      </c>
    </row>
    <row r="214" spans="1:28">
      <c r="A214">
        <v>250001013</v>
      </c>
      <c r="B214" t="str">
        <v>ASS EN FAVEUR DE LA SANTE PSYCHIQUE</v>
      </c>
      <c r="C214" t="str">
        <v>BOURGOGNE-FRANCHE-COMTÉ</v>
      </c>
      <c r="X214" t="str">
        <v>CENTRE D'HEMODIALYSE DE L'ARCHETTE</v>
      </c>
      <c r="Y214" t="str">
        <v>CENTRE-VAL DE LOIRE</v>
      </c>
      <c r="Z214" s="13">
        <f>SUMIFS(bdd_V102[Activité combinée], bdd_V102[Raison sociale juridique], X214, bdd_V102[[Région du FINESS juridique ]], Y214)</f>
        <v>8421</v>
      </c>
      <c r="AA214" s="13">
        <f>SUMIFS(bdd_V102[Activité combinée], bdd_V102[Raison sociale juridique], X214, bdd_V102[[Région du FINESS juridique ]], Y214, bdd_V102[Validation prérequis SUN-ES], "Oui")</f>
        <v>0</v>
      </c>
      <c r="AB214" s="70">
        <f t="shared" si="3"/>
        <v>0</v>
      </c>
    </row>
    <row r="215" spans="1:28">
      <c r="A215">
        <v>250001161</v>
      </c>
      <c r="B215" t="str">
        <v>HOSPITALIA MUTUALITE</v>
      </c>
      <c r="C215" t="str">
        <v>BOURGOGNE-FRANCHE-COMTÉ</v>
      </c>
      <c r="X215" t="str">
        <v>CENTRE D'HEMODIALYSE DE PROVENCE AIX</v>
      </c>
      <c r="Y215" t="str">
        <v>PROVENCE-ALPES-CÔTE D'AZUR</v>
      </c>
      <c r="Z215" s="13">
        <f>SUMIFS(bdd_V102[Activité combinée], bdd_V102[Raison sociale juridique], X215, bdd_V102[[Région du FINESS juridique ]], Y215)</f>
        <v>13435</v>
      </c>
      <c r="AA215" s="13">
        <f>SUMIFS(bdd_V102[Activité combinée], bdd_V102[Raison sociale juridique], X215, bdd_V102[[Région du FINESS juridique ]], Y215, bdd_V102[Validation prérequis SUN-ES], "Oui")</f>
        <v>13435</v>
      </c>
      <c r="AB215" s="70">
        <f t="shared" si="3"/>
        <v>1</v>
      </c>
    </row>
    <row r="216" spans="1:28">
      <c r="A216">
        <v>250002284</v>
      </c>
      <c r="B216" t="str">
        <v>LES SALINS DE BREGILLE ASSOCIATION</v>
      </c>
      <c r="C216" t="str">
        <v>BOURGOGNE-FRANCHE-COMTÉ</v>
      </c>
      <c r="X216" t="str">
        <v>CENTRE EUROPEEN DE REED DU SPORTIF</v>
      </c>
      <c r="Y216" t="str">
        <v>NOUVELLE-AQUITAINE</v>
      </c>
      <c r="Z216" s="13">
        <f>SUMIFS(bdd_V102[Activité combinée], bdd_V102[Raison sociale juridique], X216, bdd_V102[[Région du FINESS juridique ]], Y216)</f>
        <v>26806</v>
      </c>
      <c r="AA216" s="13">
        <f>SUMIFS(bdd_V102[Activité combinée], bdd_V102[Raison sociale juridique], X216, bdd_V102[[Région du FINESS juridique ]], Y216, bdd_V102[Validation prérequis SUN-ES], "Oui")</f>
        <v>0</v>
      </c>
      <c r="AB216" s="70">
        <f t="shared" si="3"/>
        <v>0</v>
      </c>
    </row>
    <row r="217" spans="1:28">
      <c r="A217">
        <v>250006335</v>
      </c>
      <c r="B217" t="str">
        <v>FONDATION  ARC EN CIEL</v>
      </c>
      <c r="C217" t="str">
        <v>BOURGOGNE-FRANCHE-COMTÉ</v>
      </c>
      <c r="X217" t="str">
        <v>CENTRE EUROPEEN REEDUCATION DU SPORTIF</v>
      </c>
      <c r="Y217" t="str">
        <v>PROVENCE-ALPES-CÔTE D'AZUR</v>
      </c>
      <c r="Z217" s="13">
        <f>SUMIFS(bdd_V102[Activité combinée], bdd_V102[Raison sociale juridique], X217, bdd_V102[[Région du FINESS juridique ]], Y217)</f>
        <v>14628</v>
      </c>
      <c r="AA217" s="13">
        <f>SUMIFS(bdd_V102[Activité combinée], bdd_V102[Raison sociale juridique], X217, bdd_V102[[Région du FINESS juridique ]], Y217, bdd_V102[Validation prérequis SUN-ES], "Oui")</f>
        <v>0</v>
      </c>
      <c r="AB217" s="70">
        <f t="shared" si="3"/>
        <v>0</v>
      </c>
    </row>
    <row r="218" spans="1:28">
      <c r="A218">
        <v>250021060</v>
      </c>
      <c r="B218" t="str">
        <v>CLINIQUE DU PAYS DE MONTBELIARD</v>
      </c>
      <c r="C218" t="str">
        <v>BOURGOGNE-FRANCHE-COMTÉ</v>
      </c>
      <c r="X218" t="str">
        <v>CENTRE GERIATRIE ACCUEIL SPECIALISE</v>
      </c>
      <c r="Y218" t="str">
        <v>HAUTS-DE-FRANCE</v>
      </c>
      <c r="Z218" s="13">
        <f>SUMIFS(bdd_V102[Activité combinée], bdd_V102[Raison sociale juridique], X218, bdd_V102[[Région du FINESS juridique ]], Y218)</f>
        <v>6749.5</v>
      </c>
      <c r="AA218" s="13">
        <f>SUMIFS(bdd_V102[Activité combinée], bdd_V102[Raison sociale juridique], X218, bdd_V102[[Région du FINESS juridique ]], Y218, bdd_V102[Validation prérequis SUN-ES], "Oui")</f>
        <v>0</v>
      </c>
      <c r="AB218" s="70">
        <f t="shared" si="3"/>
        <v>0</v>
      </c>
    </row>
    <row r="219" spans="1:28">
      <c r="A219">
        <v>260000161</v>
      </c>
      <c r="B219" t="str">
        <v>ETABLISSEMENT MEDICAL DE LA TEPPE</v>
      </c>
      <c r="C219" t="str">
        <v>AUVERGNE-RHÔNE-ALPES</v>
      </c>
      <c r="X219" t="str">
        <v>CENTRE GRANCHER CYRANO</v>
      </c>
      <c r="Y219" t="str">
        <v>NOUVELLE-AQUITAINE</v>
      </c>
      <c r="Z219" s="13">
        <f>SUMIFS(bdd_V102[Activité combinée], bdd_V102[Raison sociale juridique], X219, bdd_V102[[Région du FINESS juridique ]], Y219)</f>
        <v>18809</v>
      </c>
      <c r="AA219" s="13">
        <f>SUMIFS(bdd_V102[Activité combinée], bdd_V102[Raison sociale juridique], X219, bdd_V102[[Région du FINESS juridique ]], Y219, bdd_V102[Validation prérequis SUN-ES], "Oui")</f>
        <v>18809</v>
      </c>
      <c r="AB219" s="70">
        <f t="shared" si="3"/>
        <v>1</v>
      </c>
    </row>
    <row r="220" spans="1:28">
      <c r="A220">
        <v>260000377</v>
      </c>
      <c r="B220" t="str">
        <v>SA CLINIQUE LA PARISIÃˆRE</v>
      </c>
      <c r="C220" t="str">
        <v>AUVERGNE-RHÔNE-ALPES</v>
      </c>
      <c r="X220" t="str">
        <v>CENTRE HOSPITALIER PRIVE ST GREGOIRE</v>
      </c>
      <c r="Y220" t="str">
        <v>BRETAGNE</v>
      </c>
      <c r="Z220" s="13">
        <f>SUMIFS(bdd_V102[Activité combinée], bdd_V102[Raison sociale juridique], X220, bdd_V102[[Région du FINESS juridique ]], Y220)</f>
        <v>158752</v>
      </c>
      <c r="AA220" s="13">
        <f>SUMIFS(bdd_V102[Activité combinée], bdd_V102[Raison sociale juridique], X220, bdd_V102[[Région du FINESS juridique ]], Y220, bdd_V102[Validation prérequis SUN-ES], "Oui")</f>
        <v>158752</v>
      </c>
      <c r="AB220" s="70">
        <f t="shared" si="3"/>
        <v>1</v>
      </c>
    </row>
    <row r="221" spans="1:28">
      <c r="A221">
        <v>260000781</v>
      </c>
      <c r="B221" t="str">
        <v>CLINIQUE KENNEDY</v>
      </c>
      <c r="C221" t="str">
        <v>AUVERGNE-RHÔNE-ALPES</v>
      </c>
      <c r="X221" t="str">
        <v>CENTRE HOSPITALIER ST-JOSEPH ST-LUC</v>
      </c>
      <c r="Y221" t="str">
        <v>AUVERGNE-RHÔNE-ALPES</v>
      </c>
      <c r="Z221" s="13">
        <f>SUMIFS(bdd_V102[Activité combinée], bdd_V102[Raison sociale juridique], X221, bdd_V102[[Région du FINESS juridique ]], Y221)</f>
        <v>125982.5</v>
      </c>
      <c r="AA221" s="13">
        <f>SUMIFS(bdd_V102[Activité combinée], bdd_V102[Raison sociale juridique], X221, bdd_V102[[Région du FINESS juridique ]], Y221, bdd_V102[Validation prérequis SUN-ES], "Oui")</f>
        <v>0</v>
      </c>
      <c r="AB221" s="70">
        <f t="shared" si="3"/>
        <v>0</v>
      </c>
    </row>
    <row r="222" spans="1:28">
      <c r="A222">
        <v>260016761</v>
      </c>
      <c r="B222" t="str">
        <v>DIEULEFIT SANTE</v>
      </c>
      <c r="C222" t="str">
        <v>AUVERGNE-RHÔNE-ALPES</v>
      </c>
      <c r="X222" t="str">
        <v>CENTRE LUTTE CONTRE LE CANCER J.PERRIN</v>
      </c>
      <c r="Y222" t="str">
        <v>AUVERGNE-RHÔNE-ALPES</v>
      </c>
      <c r="Z222" s="13">
        <f>SUMIFS(bdd_V102[Activité combinée], bdd_V102[Raison sociale juridique], X222, bdd_V102[[Région du FINESS juridique ]], Y222)</f>
        <v>69632</v>
      </c>
      <c r="AA222" s="13">
        <f>SUMIFS(bdd_V102[Activité combinée], bdd_V102[Raison sociale juridique], X222, bdd_V102[[Région du FINESS juridique ]], Y222, bdd_V102[Validation prérequis SUN-ES], "Oui")</f>
        <v>69632</v>
      </c>
      <c r="AB222" s="70">
        <f t="shared" si="3"/>
        <v>1</v>
      </c>
    </row>
    <row r="223" spans="1:28">
      <c r="A223">
        <v>270000680</v>
      </c>
      <c r="B223" t="str">
        <v>HOPITAL PRIVE PASTEUR EVREUX</v>
      </c>
      <c r="C223" t="str">
        <v>NORMANDIE</v>
      </c>
      <c r="X223" t="str">
        <v>CENTRE MANIOUKANI</v>
      </c>
      <c r="Y223" t="str">
        <v>GUADELOUPE</v>
      </c>
      <c r="Z223" s="13">
        <f>SUMIFS(bdd_V102[Activité combinée], bdd_V102[Raison sociale juridique], X223, bdd_V102[[Région du FINESS juridique ]], Y223)</f>
        <v>9576</v>
      </c>
      <c r="AA223" s="13">
        <f>SUMIFS(bdd_V102[Activité combinée], bdd_V102[Raison sociale juridique], X223, bdd_V102[[Région du FINESS juridique ]], Y223, bdd_V102[Validation prérequis SUN-ES], "Oui")</f>
        <v>0</v>
      </c>
      <c r="AB223" s="70">
        <f t="shared" si="3"/>
        <v>0</v>
      </c>
    </row>
    <row r="224" spans="1:28">
      <c r="A224">
        <v>270000953</v>
      </c>
      <c r="B224" t="str">
        <v>CLINIQUE BERGOUIGNAN</v>
      </c>
      <c r="C224" t="str">
        <v>NORMANDIE</v>
      </c>
      <c r="X224" t="str">
        <v>CENTRE MCO COTE D'OPALE</v>
      </c>
      <c r="Y224" t="str">
        <v>HAUTS-DE-FRANCE</v>
      </c>
      <c r="Z224" s="13">
        <f>SUMIFS(bdd_V102[Activité combinée], bdd_V102[Raison sociale juridique], X224, bdd_V102[[Région du FINESS juridique ]], Y224)</f>
        <v>67797</v>
      </c>
      <c r="AA224" s="13">
        <f>SUMIFS(bdd_V102[Activité combinée], bdd_V102[Raison sociale juridique], X224, bdd_V102[[Région du FINESS juridique ]], Y224, bdd_V102[Validation prérequis SUN-ES], "Oui")</f>
        <v>67797</v>
      </c>
      <c r="AB224" s="70">
        <f t="shared" si="3"/>
        <v>1</v>
      </c>
    </row>
    <row r="225" spans="1:28">
      <c r="A225">
        <v>270027881</v>
      </c>
      <c r="B225" t="str">
        <v>SAS CLINIQUE DES PORTES DE L'EURE</v>
      </c>
      <c r="C225" t="str">
        <v>NORMANDIE</v>
      </c>
      <c r="X225" t="str">
        <v>CENTRE MEDICAL INFANTILE MONTPRIBAT</v>
      </c>
      <c r="Y225" t="str">
        <v>OCCITANIE</v>
      </c>
      <c r="Z225" s="13">
        <f>SUMIFS(bdd_V102[Activité combinée], bdd_V102[Raison sociale juridique], X225, bdd_V102[[Région du FINESS juridique ]], Y225)</f>
        <v>11278.5</v>
      </c>
      <c r="AA225" s="13">
        <f>SUMIFS(bdd_V102[Activité combinée], bdd_V102[Raison sociale juridique], X225, bdd_V102[[Région du FINESS juridique ]], Y225, bdd_V102[Validation prérequis SUN-ES], "Oui")</f>
        <v>11278.5</v>
      </c>
      <c r="AB225" s="70">
        <f t="shared" si="3"/>
        <v>1</v>
      </c>
    </row>
    <row r="226" spans="1:28">
      <c r="A226">
        <v>270029275</v>
      </c>
      <c r="B226" t="str">
        <v>CLINIQUE LA MARE Ã” DANS</v>
      </c>
      <c r="C226" t="str">
        <v>NORMANDIE</v>
      </c>
      <c r="X226" t="str">
        <v>CENTRE MEDICAL LA DURANCE</v>
      </c>
      <c r="Y226" t="str">
        <v>PROVENCE-ALPES-CÔTE D'AZUR</v>
      </c>
      <c r="Z226" s="13">
        <f>SUMIFS(bdd_V102[Activité combinée], bdd_V102[Raison sociale juridique], X226, bdd_V102[[Région du FINESS juridique ]], Y226)</f>
        <v>12170.5</v>
      </c>
      <c r="AA226" s="13">
        <f>SUMIFS(bdd_V102[Activité combinée], bdd_V102[Raison sociale juridique], X226, bdd_V102[[Région du FINESS juridique ]], Y226, bdd_V102[Validation prérequis SUN-ES], "Oui")</f>
        <v>12170.5</v>
      </c>
      <c r="AB226" s="70">
        <f t="shared" si="3"/>
        <v>1</v>
      </c>
    </row>
    <row r="227" spans="1:28">
      <c r="A227">
        <v>280001199</v>
      </c>
      <c r="B227" t="str">
        <v>SCTE NVL  EXPL CL ST FRANCOIS</v>
      </c>
      <c r="C227" t="str">
        <v>CENTRE-VAL DE LOIRE</v>
      </c>
      <c r="X227" t="str">
        <v>CENTRE MEDICAL LA SOURCE</v>
      </c>
      <c r="Y227" t="str">
        <v>PROVENCE-ALPES-CÔTE D'AZUR</v>
      </c>
      <c r="Z227" s="13">
        <f>SUMIFS(bdd_V102[Activité combinée], bdd_V102[Raison sociale juridique], X227, bdd_V102[[Région du FINESS juridique ]], Y227)</f>
        <v>5831.5</v>
      </c>
      <c r="AA227" s="13">
        <f>SUMIFS(bdd_V102[Activité combinée], bdd_V102[Raison sociale juridique], X227, bdd_V102[[Région du FINESS juridique ]], Y227, bdd_V102[Validation prérequis SUN-ES], "Oui")</f>
        <v>0</v>
      </c>
      <c r="AB227" s="70">
        <f t="shared" si="3"/>
        <v>0</v>
      </c>
    </row>
    <row r="228" spans="1:28">
      <c r="A228">
        <v>280001264</v>
      </c>
      <c r="B228" t="str">
        <v>SARL LE CALME</v>
      </c>
      <c r="C228" t="str">
        <v>CENTRE-VAL DE LOIRE</v>
      </c>
      <c r="X228" t="str">
        <v>CENTRE MEDICAL LE MONT BLANC</v>
      </c>
      <c r="Y228" t="str">
        <v>OCCITANIE</v>
      </c>
      <c r="Z228" s="13">
        <f>SUMIFS(bdd_V102[Activité combinée], bdd_V102[Raison sociale juridique], X228, bdd_V102[[Région du FINESS juridique ]], Y228)</f>
        <v>31482</v>
      </c>
      <c r="AA228" s="13">
        <f>SUMIFS(bdd_V102[Activité combinée], bdd_V102[Raison sociale juridique], X228, bdd_V102[[Région du FINESS juridique ]], Y228, bdd_V102[Validation prérequis SUN-ES], "Oui")</f>
        <v>31482</v>
      </c>
      <c r="AB228" s="70">
        <f t="shared" si="3"/>
        <v>1</v>
      </c>
    </row>
    <row r="229" spans="1:28">
      <c r="A229">
        <v>280006370</v>
      </c>
      <c r="B229" t="str">
        <v>SAS CSR  LA BOISSIÃˆRE</v>
      </c>
      <c r="C229" t="str">
        <v>CENTRE-VAL DE LOIRE</v>
      </c>
      <c r="X229" t="str">
        <v>CENTRE MEDICAL SAINT PAUL</v>
      </c>
      <c r="Y229" t="str">
        <v>GUYANE</v>
      </c>
      <c r="Z229" s="13">
        <f>SUMIFS(bdd_V102[Activité combinée], bdd_V102[Raison sociale juridique], X229, bdd_V102[[Région du FINESS juridique ]], Y229)</f>
        <v>29830</v>
      </c>
      <c r="AA229" s="13">
        <f>SUMIFS(bdd_V102[Activité combinée], bdd_V102[Raison sociale juridique], X229, bdd_V102[[Région du FINESS juridique ]], Y229, bdd_V102[Validation prérequis SUN-ES], "Oui")</f>
        <v>29830</v>
      </c>
      <c r="AB229" s="70">
        <f t="shared" si="3"/>
        <v>1</v>
      </c>
    </row>
    <row r="230" spans="1:28">
      <c r="A230">
        <v>290000447</v>
      </c>
      <c r="B230" t="str">
        <v>SAS CLINIQUE PASTEUR LANROZE</v>
      </c>
      <c r="C230" t="str">
        <v>BRETAGNE</v>
      </c>
      <c r="X230" t="str">
        <v>CENTRE MEDICO-CHIRURGICAL DES JOCKEYS</v>
      </c>
      <c r="Y230" t="str">
        <v>HAUTS-DE-FRANCE</v>
      </c>
      <c r="Z230" s="13">
        <f>SUMIFS(bdd_V102[Activité combinée], bdd_V102[Raison sociale juridique], X230, bdd_V102[[Région du FINESS juridique ]], Y230)</f>
        <v>17338.5</v>
      </c>
      <c r="AA230" s="13">
        <f>SUMIFS(bdd_V102[Activité combinée], bdd_V102[Raison sociale juridique], X230, bdd_V102[[Région du FINESS juridique ]], Y230, bdd_V102[Validation prérequis SUN-ES], "Oui")</f>
        <v>17338.5</v>
      </c>
      <c r="AB230" s="70">
        <f t="shared" si="3"/>
        <v>1</v>
      </c>
    </row>
    <row r="231" spans="1:28">
      <c r="A231">
        <v>290000546</v>
      </c>
      <c r="B231" t="str">
        <v>FONDATION ILDYS</v>
      </c>
      <c r="C231" t="str">
        <v>BRETAGNE</v>
      </c>
      <c r="X231" t="str">
        <v>CENTRE MEDICO-CHIRURGICAL DU MANS</v>
      </c>
      <c r="Y231" t="str">
        <v>PAYS DE LA LOIRE</v>
      </c>
      <c r="Z231" s="13">
        <f>SUMIFS(bdd_V102[Activité combinée], bdd_V102[Raison sociale juridique], X231, bdd_V102[[Région du FINESS juridique ]], Y231)</f>
        <v>112764.5</v>
      </c>
      <c r="AA231" s="13">
        <f>SUMIFS(bdd_V102[Activité combinée], bdd_V102[Raison sociale juridique], X231, bdd_V102[[Région du FINESS juridique ]], Y231, bdd_V102[Validation prérequis SUN-ES], "Oui")</f>
        <v>112764.5</v>
      </c>
      <c r="AB231" s="70">
        <f t="shared" si="3"/>
        <v>1</v>
      </c>
    </row>
    <row r="232" spans="1:28">
      <c r="A232">
        <v>290000991</v>
      </c>
      <c r="B232" t="str">
        <v>S.A. CLINIQUE DE L'IROISE</v>
      </c>
      <c r="C232" t="str">
        <v>BRETAGNE</v>
      </c>
      <c r="X232" t="str">
        <v>CENTRE MEDICO-SOCIAL</v>
      </c>
      <c r="Y232" t="str">
        <v>GUADELOUPE</v>
      </c>
      <c r="Z232" s="13">
        <f>SUMIFS(bdd_V102[Activité combinée], bdd_V102[Raison sociale juridique], X232, bdd_V102[[Région du FINESS juridique ]], Y232)</f>
        <v>36179</v>
      </c>
      <c r="AA232" s="13">
        <f>SUMIFS(bdd_V102[Activité combinée], bdd_V102[Raison sociale juridique], X232, bdd_V102[[Région du FINESS juridique ]], Y232, bdd_V102[Validation prérequis SUN-ES], "Oui")</f>
        <v>36179</v>
      </c>
      <c r="AB232" s="70">
        <f t="shared" si="3"/>
        <v>1</v>
      </c>
    </row>
    <row r="233" spans="1:28">
      <c r="A233">
        <v>290001007</v>
      </c>
      <c r="B233" t="str">
        <v>S.A. CLINIQUE DE PEN-AR-DALAR</v>
      </c>
      <c r="C233" t="str">
        <v>BRETAGNE</v>
      </c>
      <c r="X233" t="str">
        <v>CENTRE PSYCHIATRIQUE LIVRYEN</v>
      </c>
      <c r="Y233" t="str">
        <v>AUVERGNE-RHÔNE-ALPES</v>
      </c>
      <c r="Z233" s="13">
        <f>SUMIFS(bdd_V102[Activité combinée], bdd_V102[Raison sociale juridique], X233, bdd_V102[[Région du FINESS juridique ]], Y233)</f>
        <v>36</v>
      </c>
      <c r="AA233" s="13">
        <f>SUMIFS(bdd_V102[Activité combinée], bdd_V102[Raison sociale juridique], X233, bdd_V102[[Région du FINESS juridique ]], Y233, bdd_V102[Validation prérequis SUN-ES], "Oui")</f>
        <v>0</v>
      </c>
      <c r="AB233" s="70">
        <f t="shared" si="3"/>
        <v>0</v>
      </c>
    </row>
    <row r="234" spans="1:28">
      <c r="A234">
        <v>290001049</v>
      </c>
      <c r="B234" t="str">
        <v>SAS CLINIQUE DE LA BAIE</v>
      </c>
      <c r="C234" t="str">
        <v>BRETAGNE</v>
      </c>
      <c r="X234" t="str">
        <v>CENTRE READAPTATION DU CONFLUENT LNA</v>
      </c>
      <c r="Y234" t="str">
        <v>PAYS DE LA LOIRE</v>
      </c>
      <c r="Z234" s="13">
        <f>SUMIFS(bdd_V102[Activité combinée], bdd_V102[Raison sociale juridique], X234, bdd_V102[[Région du FINESS juridique ]], Y234)</f>
        <v>6261.5</v>
      </c>
      <c r="AA234" s="13">
        <f>SUMIFS(bdd_V102[Activité combinée], bdd_V102[Raison sociale juridique], X234, bdd_V102[[Région du FINESS juridique ]], Y234, bdd_V102[Validation prérequis SUN-ES], "Oui")</f>
        <v>6261.5</v>
      </c>
      <c r="AB234" s="70">
        <f t="shared" si="3"/>
        <v>1</v>
      </c>
    </row>
    <row r="235" spans="1:28">
      <c r="A235">
        <v>290022508</v>
      </c>
      <c r="B235" t="str">
        <v>SA KERAUDREN GRAND LARGE</v>
      </c>
      <c r="C235" t="str">
        <v>BRETAGNE</v>
      </c>
      <c r="X235" t="str">
        <v>CENTRE REEDUCATION MOTRICE DR STER</v>
      </c>
      <c r="Y235" t="str">
        <v>OCCITANIE</v>
      </c>
      <c r="Z235" s="13">
        <f>SUMIFS(bdd_V102[Activité combinée], bdd_V102[Raison sociale juridique], X235, bdd_V102[[Région du FINESS juridique ]], Y235)</f>
        <v>49238.5</v>
      </c>
      <c r="AA235" s="13">
        <f>SUMIFS(bdd_V102[Activité combinée], bdd_V102[Raison sociale juridique], X235, bdd_V102[[Région du FINESS juridique ]], Y235, bdd_V102[Validation prérequis SUN-ES], "Oui")</f>
        <v>49238.5</v>
      </c>
      <c r="AB235" s="70">
        <f t="shared" si="3"/>
        <v>1</v>
      </c>
    </row>
    <row r="236" spans="1:28">
      <c r="A236">
        <v>290029974</v>
      </c>
      <c r="B236" t="str">
        <v>SAS CLIN MUT BRETAGNE OCCIDENTALE</v>
      </c>
      <c r="C236" t="str">
        <v>BRETAGNE</v>
      </c>
      <c r="X236" t="str">
        <v>CENTRE REGIONAL DE LUTTE CONTRE CANCER</v>
      </c>
      <c r="Y236" t="str">
        <v>BRETAGNE</v>
      </c>
      <c r="Z236" s="13">
        <f>SUMIFS(bdd_V102[Activité combinée], bdd_V102[Raison sociale juridique], X236, bdd_V102[[Région du FINESS juridique ]], Y236)</f>
        <v>43366.5</v>
      </c>
      <c r="AA236" s="13">
        <f>SUMIFS(bdd_V102[Activité combinée], bdd_V102[Raison sociale juridique], X236, bdd_V102[[Région du FINESS juridique ]], Y236, bdd_V102[Validation prérequis SUN-ES], "Oui")</f>
        <v>43366.5</v>
      </c>
      <c r="AB236" s="70">
        <f t="shared" si="3"/>
        <v>1</v>
      </c>
    </row>
    <row r="237" spans="1:28">
      <c r="A237">
        <v>300000148</v>
      </c>
      <c r="B237" t="str">
        <v>SAS CL BELLE RIVE</v>
      </c>
      <c r="C237" t="str">
        <v>OCCITANIE</v>
      </c>
      <c r="X237" t="str">
        <v>CENTRE SOINS DE SUITE DE SARTROUVILLE - ETAB ADMINISTRE PAR KORIAN SA</v>
      </c>
      <c r="Y237" t="str">
        <v>OCCITANIE</v>
      </c>
      <c r="Z237" s="13">
        <f>SUMIFS(bdd_V102[Activité combinée], bdd_V102[Raison sociale juridique], X237, bdd_V102[[Région du FINESS juridique ]], Y237)</f>
        <v>10957.5</v>
      </c>
      <c r="AA237" s="13">
        <f>SUMIFS(bdd_V102[Activité combinée], bdd_V102[Raison sociale juridique], X237, bdd_V102[[Région du FINESS juridique ]], Y237, bdd_V102[Validation prérequis SUN-ES], "Oui")</f>
        <v>10957.5</v>
      </c>
      <c r="AB237" s="70">
        <f t="shared" si="3"/>
        <v>1</v>
      </c>
    </row>
    <row r="238" spans="1:28">
      <c r="A238">
        <v>300000189</v>
      </c>
      <c r="B238" t="str">
        <v>SAS CL NEURO PSYCHIATRIQUE</v>
      </c>
      <c r="C238" t="str">
        <v>OCCITANIE</v>
      </c>
      <c r="X238" t="str">
        <v>CENTRE SSR DE L'ANJOU</v>
      </c>
      <c r="Y238" t="str">
        <v>PAYS DE LA LOIRE</v>
      </c>
      <c r="Z238" s="13">
        <f>SUMIFS(bdd_V102[Activité combinée], bdd_V102[Raison sociale juridique], X238, bdd_V102[[Région du FINESS juridique ]], Y238)</f>
        <v>8536.5</v>
      </c>
      <c r="AA238" s="13">
        <f>SUMIFS(bdd_V102[Activité combinée], bdd_V102[Raison sociale juridique], X238, bdd_V102[[Région du FINESS juridique ]], Y238, bdd_V102[Validation prérequis SUN-ES], "Oui")</f>
        <v>8536.5</v>
      </c>
      <c r="AB238" s="70">
        <f t="shared" si="3"/>
        <v>1</v>
      </c>
    </row>
    <row r="239" spans="1:28">
      <c r="A239">
        <v>300000197</v>
      </c>
      <c r="B239" t="str">
        <v>SA CL LES SOPHORAS</v>
      </c>
      <c r="C239" t="str">
        <v>OCCITANIE</v>
      </c>
      <c r="X239" t="str">
        <v>CENTRE WILLIAM HARVEY</v>
      </c>
      <c r="Y239" t="str">
        <v>OCCITANIE</v>
      </c>
      <c r="Z239" s="13">
        <f>SUMIFS(bdd_V102[Activité combinée], bdd_V102[Raison sociale juridique], X239, bdd_V102[[Région du FINESS juridique ]], Y239)</f>
        <v>15851</v>
      </c>
      <c r="AA239" s="13">
        <f>SUMIFS(bdd_V102[Activité combinée], bdd_V102[Raison sociale juridique], X239, bdd_V102[[Région du FINESS juridique ]], Y239, bdd_V102[Validation prérequis SUN-ES], "Oui")</f>
        <v>15851</v>
      </c>
      <c r="AB239" s="70">
        <f t="shared" si="3"/>
        <v>1</v>
      </c>
    </row>
    <row r="240" spans="1:28">
      <c r="A240">
        <v>300000213</v>
      </c>
      <c r="B240" t="str">
        <v xml:space="preserve">	SAS CL DU GD AVIGNON - GROUPE NOALYS</v>
      </c>
      <c r="C240" t="str">
        <v>OCCITANIE</v>
      </c>
      <c r="X240" t="str">
        <v>CEREP FBG POISSONNIERE PARIS</v>
      </c>
      <c r="Y240" t="str">
        <v>ILE-DE-FRANCE</v>
      </c>
      <c r="Z240" s="13">
        <f>SUMIFS(bdd_V102[Activité combinée], bdd_V102[Raison sociale juridique], X240, bdd_V102[[Région du FINESS juridique ]], Y240)</f>
        <v>6521.5</v>
      </c>
      <c r="AA240" s="13">
        <f>SUMIFS(bdd_V102[Activité combinée], bdd_V102[Raison sociale juridique], X240, bdd_V102[[Région du FINESS juridique ]], Y240, bdd_V102[Validation prérequis SUN-ES], "Oui")</f>
        <v>0</v>
      </c>
      <c r="AB240" s="70">
        <f t="shared" si="3"/>
        <v>0</v>
      </c>
    </row>
    <row r="241" spans="1:28">
      <c r="A241">
        <v>300000247</v>
      </c>
      <c r="B241" t="str">
        <v>ASVMT</v>
      </c>
      <c r="C241" t="str">
        <v>OCCITANIE</v>
      </c>
      <c r="X241" t="str">
        <v>CHAMPEAU MEDITERRANEE</v>
      </c>
      <c r="Y241" t="str">
        <v>OCCITANIE</v>
      </c>
      <c r="Z241" s="13">
        <f>SUMIFS(bdd_V102[Activité combinée], bdd_V102[Raison sociale juridique], X241, bdd_V102[[Région du FINESS juridique ]], Y241)</f>
        <v>42420</v>
      </c>
      <c r="AA241" s="13">
        <f>SUMIFS(bdd_V102[Activité combinée], bdd_V102[Raison sociale juridique], X241, bdd_V102[[Région du FINESS juridique ]], Y241, bdd_V102[Validation prérequis SUN-ES], "Oui")</f>
        <v>42420</v>
      </c>
      <c r="AB241" s="70">
        <f t="shared" si="3"/>
        <v>1</v>
      </c>
    </row>
    <row r="242" spans="1:28">
      <c r="A242">
        <v>300000387</v>
      </c>
      <c r="B242" t="str">
        <v>AEMC</v>
      </c>
      <c r="C242" t="str">
        <v>OCCITANIE</v>
      </c>
      <c r="X242" t="str">
        <v>CHATEAU DE LA VERNEDE</v>
      </c>
      <c r="Y242" t="str">
        <v>OCCITANIE</v>
      </c>
      <c r="Z242" s="13">
        <f>SUMIFS(bdd_V102[Activité combinée], bdd_V102[Raison sociale juridique], X242, bdd_V102[[Région du FINESS juridique ]], Y242)</f>
        <v>16920.5</v>
      </c>
      <c r="AA242" s="13">
        <f>SUMIFS(bdd_V102[Activité combinée], bdd_V102[Raison sociale juridique], X242, bdd_V102[[Région du FINESS juridique ]], Y242, bdd_V102[Validation prérequis SUN-ES], "Oui")</f>
        <v>16920.5</v>
      </c>
      <c r="AB242" s="70">
        <f t="shared" si="3"/>
        <v>1</v>
      </c>
    </row>
    <row r="243" spans="1:28">
      <c r="A243">
        <v>300000692</v>
      </c>
      <c r="B243" t="str">
        <v>SAS CL LA CAMARGUE MONT DUPLAN</v>
      </c>
      <c r="C243" t="str">
        <v>OCCITANIE</v>
      </c>
      <c r="X243" t="str">
        <v>CHIRURGIE SANTE ATLANTIQUE</v>
      </c>
      <c r="Y243" t="str">
        <v>PAYS DE LA LOIRE</v>
      </c>
      <c r="Z243" s="13">
        <f>SUMIFS(bdd_V102[Activité combinée], bdd_V102[Raison sociale juridique], X243, bdd_V102[[Région du FINESS juridique ]], Y243)</f>
        <v>186518</v>
      </c>
      <c r="AA243" s="13">
        <f>SUMIFS(bdd_V102[Activité combinée], bdd_V102[Raison sociale juridique], X243, bdd_V102[[Région du FINESS juridique ]], Y243, bdd_V102[Validation prérequis SUN-ES], "Oui")</f>
        <v>186518</v>
      </c>
      <c r="AB243" s="70">
        <f t="shared" si="3"/>
        <v>1</v>
      </c>
    </row>
    <row r="244" spans="1:28">
      <c r="A244">
        <v>300000700</v>
      </c>
      <c r="B244" t="str">
        <v>SAS SOCIETE EXPLOITATION DU CROS</v>
      </c>
      <c r="C244" t="str">
        <v>OCCITANIE</v>
      </c>
      <c r="X244" t="str">
        <v>CL CLEMENTVILLE</v>
      </c>
      <c r="Y244" t="str">
        <v>OCCITANIE</v>
      </c>
      <c r="Z244" s="13">
        <f>SUMIFS(bdd_V102[Activité combinée], bdd_V102[Raison sociale juridique], X244, bdd_V102[[Région du FINESS juridique ]], Y244)</f>
        <v>67157.5</v>
      </c>
      <c r="AA244" s="13">
        <f>SUMIFS(bdd_V102[Activité combinée], bdd_V102[Raison sociale juridique], X244, bdd_V102[[Région du FINESS juridique ]], Y244, bdd_V102[Validation prérequis SUN-ES], "Oui")</f>
        <v>67157.5</v>
      </c>
      <c r="AB244" s="70">
        <f t="shared" si="3"/>
        <v>1</v>
      </c>
    </row>
    <row r="245" spans="1:28">
      <c r="A245">
        <v>300000726</v>
      </c>
      <c r="B245" t="str">
        <v>SAS KENVAL</v>
      </c>
      <c r="C245" t="str">
        <v>OCCITANIE</v>
      </c>
      <c r="X245" t="str">
        <v>CL DU GD AVIGNON</v>
      </c>
      <c r="Y245" t="str">
        <v>OCCITANIE</v>
      </c>
      <c r="Z245" s="13">
        <f>SUMIFS(bdd_V102[Activité combinée], bdd_V102[Raison sociale juridique], X245, bdd_V102[[Région du FINESS juridique ]], Y245)</f>
        <v>133.25</v>
      </c>
      <c r="AA245" s="13">
        <f>SUMIFS(bdd_V102[Activité combinée], bdd_V102[Raison sociale juridique], X245, bdd_V102[[Région du FINESS juridique ]], Y245, bdd_V102[Validation prérequis SUN-ES], "Oui")</f>
        <v>0</v>
      </c>
      <c r="AB245" s="70">
        <f t="shared" si="3"/>
        <v>0</v>
      </c>
    </row>
    <row r="246" spans="1:28">
      <c r="A246">
        <v>300000759</v>
      </c>
      <c r="B246" t="str">
        <v>CL DU GD AVIGNON</v>
      </c>
      <c r="C246" t="str">
        <v>OCCITANIE</v>
      </c>
      <c r="X246" t="str">
        <v>CL DU RELAIS</v>
      </c>
      <c r="Y246" t="str">
        <v>OCCITANIE</v>
      </c>
      <c r="Z246" s="13">
        <f>SUMIFS(bdd_V102[Activité combinée], bdd_V102[Raison sociale juridique], X246, bdd_V102[[Région du FINESS juridique ]], Y246)</f>
        <v>5153.5</v>
      </c>
      <c r="AA246" s="13">
        <f>SUMIFS(bdd_V102[Activité combinée], bdd_V102[Raison sociale juridique], X246, bdd_V102[[Région du FINESS juridique ]], Y246, bdd_V102[Validation prérequis SUN-ES], "Oui")</f>
        <v>5153.5</v>
      </c>
      <c r="AB246" s="70">
        <f t="shared" si="3"/>
        <v>1</v>
      </c>
    </row>
    <row r="247" spans="1:28">
      <c r="A247">
        <v>300000759</v>
      </c>
      <c r="B247" t="str">
        <v>ARAMAV</v>
      </c>
      <c r="C247" t="str">
        <v>OCCITANIE</v>
      </c>
      <c r="X247" t="str">
        <v>CL DU VALLESPIR</v>
      </c>
      <c r="Y247" t="str">
        <v>OCCITANIE</v>
      </c>
      <c r="Z247" s="13">
        <f>SUMIFS(bdd_V102[Activité combinée], bdd_V102[Raison sociale juridique], X247, bdd_V102[[Région du FINESS juridique ]], Y247)</f>
        <v>12048</v>
      </c>
      <c r="AA247" s="13">
        <f>SUMIFS(bdd_V102[Activité combinée], bdd_V102[Raison sociale juridique], X247, bdd_V102[[Région du FINESS juridique ]], Y247, bdd_V102[Validation prérequis SUN-ES], "Oui")</f>
        <v>12048</v>
      </c>
      <c r="AB247" s="70">
        <f t="shared" si="3"/>
        <v>1</v>
      </c>
    </row>
    <row r="248" spans="1:28">
      <c r="A248">
        <v>300012580</v>
      </c>
      <c r="B248" t="str">
        <v>GCS CENTRE NEUROCHIRURGIE DU GARD</v>
      </c>
      <c r="C248" t="str">
        <v>OCCITANIE</v>
      </c>
      <c r="X248" t="str">
        <v>CL FONTFROIDE</v>
      </c>
      <c r="Y248" t="str">
        <v>OCCITANIE</v>
      </c>
      <c r="Z248" s="13">
        <f>SUMIFS(bdd_V102[Activité combinée], bdd_V102[Raison sociale juridique], X248, bdd_V102[[Région du FINESS juridique ]], Y248)</f>
        <v>20858.5</v>
      </c>
      <c r="AA248" s="13">
        <f>SUMIFS(bdd_V102[Activité combinée], bdd_V102[Raison sociale juridique], X248, bdd_V102[[Région du FINESS juridique ]], Y248, bdd_V102[Validation prérequis SUN-ES], "Oui")</f>
        <v>20858.5</v>
      </c>
      <c r="AB248" s="70">
        <f t="shared" si="3"/>
        <v>1</v>
      </c>
    </row>
    <row r="249" spans="1:28">
      <c r="A249">
        <v>300013760</v>
      </c>
      <c r="B249" t="str">
        <v>SAS 3G SANTE</v>
      </c>
      <c r="C249" t="str">
        <v>OCCITANIE</v>
      </c>
      <c r="X249" t="str">
        <v>CL LE CASTELET</v>
      </c>
      <c r="Y249" t="str">
        <v>OCCITANIE</v>
      </c>
      <c r="Z249" s="13">
        <f>SUMIFS(bdd_V102[Activité combinée], bdd_V102[Raison sociale juridique], X249, bdd_V102[[Région du FINESS juridique ]], Y249)</f>
        <v>21672.5</v>
      </c>
      <c r="AA249" s="13">
        <f>SUMIFS(bdd_V102[Activité combinée], bdd_V102[Raison sociale juridique], X249, bdd_V102[[Région du FINESS juridique ]], Y249, bdd_V102[Validation prérequis SUN-ES], "Oui")</f>
        <v>21672.5</v>
      </c>
      <c r="AB249" s="70">
        <f t="shared" si="3"/>
        <v>1</v>
      </c>
    </row>
    <row r="250" spans="1:28">
      <c r="A250">
        <v>300014024</v>
      </c>
      <c r="B250" t="str">
        <v>GCS CENTRE REEDUCATION GARD RHODANIEN</v>
      </c>
      <c r="C250" t="str">
        <v>OCCITANIE</v>
      </c>
      <c r="X250" t="str">
        <v>CL LE VAL D'ORB</v>
      </c>
      <c r="Y250" t="str">
        <v>OCCITANIE</v>
      </c>
      <c r="Z250" s="13">
        <f>SUMIFS(bdd_V102[Activité combinée], bdd_V102[Raison sociale juridique], X250, bdd_V102[[Région du FINESS juridique ]], Y250)</f>
        <v>16358.5</v>
      </c>
      <c r="AA250" s="13">
        <f>SUMIFS(bdd_V102[Activité combinée], bdd_V102[Raison sociale juridique], X250, bdd_V102[[Région du FINESS juridique ]], Y250, bdd_V102[Validation prérequis SUN-ES], "Oui")</f>
        <v>16358.5</v>
      </c>
      <c r="AB250" s="70">
        <f t="shared" si="3"/>
        <v>1</v>
      </c>
    </row>
    <row r="251" spans="1:28">
      <c r="A251">
        <v>300017464</v>
      </c>
      <c r="B251" t="str">
        <v>SAS LES CHATAIGNIERS</v>
      </c>
      <c r="C251" t="str">
        <v>OCCITANIE</v>
      </c>
      <c r="X251" t="str">
        <v>CL RECH</v>
      </c>
      <c r="Y251" t="str">
        <v>OCCITANIE</v>
      </c>
      <c r="Z251" s="13">
        <f>SUMIFS(bdd_V102[Activité combinée], bdd_V102[Raison sociale juridique], X251, bdd_V102[[Région du FINESS juridique ]], Y251)</f>
        <v>35480.75</v>
      </c>
      <c r="AA251" s="13">
        <f>SUMIFS(bdd_V102[Activité combinée], bdd_V102[Raison sociale juridique], X251, bdd_V102[[Région du FINESS juridique ]], Y251, bdd_V102[Validation prérequis SUN-ES], "Oui")</f>
        <v>35480.75</v>
      </c>
      <c r="AB251" s="70">
        <f t="shared" si="3"/>
        <v>1</v>
      </c>
    </row>
    <row r="252" spans="1:28">
      <c r="A252">
        <v>300017985</v>
      </c>
      <c r="B252" t="str">
        <v>SAS NOUVELLES CL NIMOISES</v>
      </c>
      <c r="C252" t="str">
        <v>OCCITANIE</v>
      </c>
      <c r="X252" t="str">
        <v>CL ST MICHEL</v>
      </c>
      <c r="Y252" t="str">
        <v>OCCITANIE</v>
      </c>
      <c r="Z252" s="13">
        <f>SUMIFS(bdd_V102[Activité combinée], bdd_V102[Raison sociale juridique], X252, bdd_V102[[Région du FINESS juridique ]], Y252)</f>
        <v>9572.5</v>
      </c>
      <c r="AA252" s="13">
        <f>SUMIFS(bdd_V102[Activité combinée], bdd_V102[Raison sociale juridique], X252, bdd_V102[[Région du FINESS juridique ]], Y252, bdd_V102[Validation prérequis SUN-ES], "Oui")</f>
        <v>9572.5</v>
      </c>
      <c r="AB252" s="70">
        <f t="shared" si="3"/>
        <v>1</v>
      </c>
    </row>
    <row r="253" spans="1:28">
      <c r="A253">
        <v>300786266</v>
      </c>
      <c r="B253" t="str">
        <v>ARAMAV</v>
      </c>
      <c r="C253" t="str">
        <v>OCCITANIE</v>
      </c>
      <c r="X253" t="str">
        <v>CL ST PIERRE</v>
      </c>
      <c r="Y253" t="str">
        <v>OCCITANIE</v>
      </c>
      <c r="Z253" s="13">
        <f>SUMIFS(bdd_V102[Activité combinée], bdd_V102[Raison sociale juridique], X253, bdd_V102[[Région du FINESS juridique ]], Y253)</f>
        <v>88857.5</v>
      </c>
      <c r="AA253" s="13">
        <f>SUMIFS(bdd_V102[Activité combinée], bdd_V102[Raison sociale juridique], X253, bdd_V102[[Région du FINESS juridique ]], Y253, bdd_V102[Validation prérequis SUN-ES], "Oui")</f>
        <v>88857.5</v>
      </c>
      <c r="AB253" s="70">
        <f t="shared" si="3"/>
        <v>1</v>
      </c>
    </row>
    <row r="254" spans="1:28">
      <c r="A254">
        <v>310000047</v>
      </c>
      <c r="B254" t="str">
        <v>SAS CL DE MONTBERON</v>
      </c>
      <c r="C254" t="str">
        <v>OCCITANIE</v>
      </c>
      <c r="X254" t="str">
        <v>CL VIA DOMITIA</v>
      </c>
      <c r="Y254" t="str">
        <v>OCCITANIE</v>
      </c>
      <c r="Z254" s="13">
        <f>SUMIFS(bdd_V102[Activité combinée], bdd_V102[Raison sociale juridique], X254, bdd_V102[[Région du FINESS juridique ]], Y254)</f>
        <v>12951.5</v>
      </c>
      <c r="AA254" s="13">
        <f>SUMIFS(bdd_V102[Activité combinée], bdd_V102[Raison sociale juridique], X254, bdd_V102[[Région du FINESS juridique ]], Y254, bdd_V102[Validation prérequis SUN-ES], "Oui")</f>
        <v>12951.5</v>
      </c>
      <c r="AB254" s="70">
        <f t="shared" si="3"/>
        <v>1</v>
      </c>
    </row>
    <row r="255" spans="1:28">
      <c r="A255">
        <v>310000096</v>
      </c>
      <c r="B255" t="str">
        <v>SA CL PASTEUR</v>
      </c>
      <c r="C255" t="str">
        <v>OCCITANIE</v>
      </c>
      <c r="X255" t="str">
        <v>CLC A LYON ET EN RHONE-ALPES</v>
      </c>
      <c r="Y255" t="str">
        <v>AUVERGNE-RHÔNE-ALPES</v>
      </c>
      <c r="Z255" s="13">
        <f>SUMIFS(bdd_V102[Activité combinée], bdd_V102[Raison sociale juridique], X255, bdd_V102[[Région du FINESS juridique ]], Y255)</f>
        <v>167888.5</v>
      </c>
      <c r="AA255" s="13">
        <f>SUMIFS(bdd_V102[Activité combinée], bdd_V102[Raison sociale juridique], X255, bdd_V102[[Région du FINESS juridique ]], Y255, bdd_V102[Validation prérequis SUN-ES], "Oui")</f>
        <v>162861.5</v>
      </c>
      <c r="AB255" s="70">
        <f t="shared" si="3"/>
        <v>0.97005750840587657</v>
      </c>
    </row>
    <row r="256" spans="1:28">
      <c r="A256">
        <v>310000112</v>
      </c>
      <c r="B256" t="str">
        <v>SA CL DE L'UNION</v>
      </c>
      <c r="C256" t="str">
        <v>OCCITANIE</v>
      </c>
      <c r="X256" t="str">
        <v>CLCC OSCAR LAMBRET LILLE</v>
      </c>
      <c r="Y256" t="str">
        <v>HAUTS-DE-FRANCE</v>
      </c>
      <c r="Z256" s="13">
        <f>SUMIFS(bdd_V102[Activité combinée], bdd_V102[Raison sociale juridique], X256, bdd_V102[[Région du FINESS juridique ]], Y256)</f>
        <v>73822.5</v>
      </c>
      <c r="AA256" s="13">
        <f>SUMIFS(bdd_V102[Activité combinée], bdd_V102[Raison sociale juridique], X256, bdd_V102[[Région du FINESS juridique ]], Y256, bdd_V102[Validation prérequis SUN-ES], "Oui")</f>
        <v>73822.5</v>
      </c>
      <c r="AB256" s="70">
        <f t="shared" si="3"/>
        <v>1</v>
      </c>
    </row>
    <row r="257" spans="1:28">
      <c r="A257">
        <v>310000146</v>
      </c>
      <c r="B257" t="str">
        <v>SA MAISON DE SANTE DE MAILHOL</v>
      </c>
      <c r="C257" t="str">
        <v>OCCITANIE</v>
      </c>
      <c r="X257" t="str">
        <v>CLIN SOINS DE SUITE READAPT LA PAGERIE</v>
      </c>
      <c r="Y257" t="str">
        <v>PROVENCE-ALPES-CÔTE D'AZUR</v>
      </c>
      <c r="Z257" s="13">
        <f>SUMIFS(bdd_V102[Activité combinée], bdd_V102[Raison sociale juridique], X257, bdd_V102[[Région du FINESS juridique ]], Y257)</f>
        <v>12148.5</v>
      </c>
      <c r="AA257" s="13">
        <f>SUMIFS(bdd_V102[Activité combinée], bdd_V102[Raison sociale juridique], X257, bdd_V102[[Région du FINESS juridique ]], Y257, bdd_V102[Validation prérequis SUN-ES], "Oui")</f>
        <v>12148.5</v>
      </c>
      <c r="AB257" s="70">
        <f t="shared" si="3"/>
        <v>1</v>
      </c>
    </row>
    <row r="258" spans="1:28">
      <c r="A258">
        <v>310000153</v>
      </c>
      <c r="B258" t="str">
        <v>SAS CL MONIE</v>
      </c>
      <c r="C258" t="str">
        <v>OCCITANIE</v>
      </c>
      <c r="X258" t="str">
        <v>CLINALLIANCE PARIS BUTTES CHAUMONT</v>
      </c>
      <c r="Y258" t="str">
        <v>ILE-DE-FRANCE</v>
      </c>
      <c r="Z258" s="13">
        <f>SUMIFS(bdd_V102[Activité combinée], bdd_V102[Raison sociale juridique], X258, bdd_V102[[Région du FINESS juridique ]], Y258)</f>
        <v>26100</v>
      </c>
      <c r="AA258" s="13">
        <f>SUMIFS(bdd_V102[Activité combinée], bdd_V102[Raison sociale juridique], X258, bdd_V102[[Région du FINESS juridique ]], Y258, bdd_V102[Validation prérequis SUN-ES], "Oui")</f>
        <v>26100</v>
      </c>
      <c r="AB258" s="70">
        <f t="shared" si="3"/>
        <v>1</v>
      </c>
    </row>
    <row r="259" spans="1:28">
      <c r="A259">
        <v>310000161</v>
      </c>
      <c r="B259" t="str">
        <v>SA CHATEAU VERNHES</v>
      </c>
      <c r="C259" t="str">
        <v>OCCITANIE</v>
      </c>
      <c r="X259" t="str">
        <v>CLINIDOM</v>
      </c>
      <c r="Y259" t="str">
        <v>AUVERGNE-RHÔNE-ALPES</v>
      </c>
      <c r="Z259" s="13">
        <f>SUMIFS(bdd_V102[Activité combinée], bdd_V102[Raison sociale juridique], X259, bdd_V102[[Région du FINESS juridique ]], Y259)</f>
        <v>9212.5</v>
      </c>
      <c r="AA259" s="13">
        <f>SUMIFS(bdd_V102[Activité combinée], bdd_V102[Raison sociale juridique], X259, bdd_V102[[Région du FINESS juridique ]], Y259, bdd_V102[Validation prérequis SUN-ES], "Oui")</f>
        <v>9212.5</v>
      </c>
      <c r="AB259" s="70">
        <f t="shared" si="3"/>
        <v>1</v>
      </c>
    </row>
    <row r="260" spans="1:28">
      <c r="A260">
        <v>310000179</v>
      </c>
      <c r="B260" t="str">
        <v>SA CL AMBROISE PARE</v>
      </c>
      <c r="C260" t="str">
        <v>OCCITANIE</v>
      </c>
      <c r="X260" t="str">
        <v>CLINIQUE  LES DRAGS</v>
      </c>
      <c r="Y260" t="str">
        <v>HAUTS-DE-FRANCE</v>
      </c>
      <c r="Z260" s="13">
        <f>SUMIFS(bdd_V102[Activité combinée], bdd_V102[Raison sociale juridique], X260, bdd_V102[[Région du FINESS juridique ]], Y260)</f>
        <v>14453</v>
      </c>
      <c r="AA260" s="13">
        <f>SUMIFS(bdd_V102[Activité combinée], bdd_V102[Raison sociale juridique], X260, bdd_V102[[Région du FINESS juridique ]], Y260, bdd_V102[Validation prérequis SUN-ES], "Oui")</f>
        <v>14453</v>
      </c>
      <c r="AB260" s="70">
        <f t="shared" ref="AB260:AB323" si="4">AA260/Z260</f>
        <v>1</v>
      </c>
    </row>
    <row r="261" spans="1:28">
      <c r="A261">
        <v>310000187</v>
      </c>
      <c r="B261" t="str">
        <v>SA CL DE BEAUPUY</v>
      </c>
      <c r="C261" t="str">
        <v>OCCITANIE</v>
      </c>
      <c r="X261" t="str">
        <v>CLINIQUE ANOUSTE</v>
      </c>
      <c r="Y261" t="str">
        <v>NOUVELLE-AQUITAINE</v>
      </c>
      <c r="Z261" s="13">
        <f>SUMIFS(bdd_V102[Activité combinée], bdd_V102[Raison sociale juridique], X261, bdd_V102[[Région du FINESS juridique ]], Y261)</f>
        <v>11910.75</v>
      </c>
      <c r="AA261" s="13">
        <f>SUMIFS(bdd_V102[Activité combinée], bdd_V102[Raison sociale juridique], X261, bdd_V102[[Région du FINESS juridique ]], Y261, bdd_V102[Validation prérequis SUN-ES], "Oui")</f>
        <v>11910.75</v>
      </c>
      <c r="AB261" s="70">
        <f t="shared" si="4"/>
        <v>1</v>
      </c>
    </row>
    <row r="262" spans="1:28">
      <c r="A262">
        <v>310000419</v>
      </c>
      <c r="B262" t="str">
        <v>SA CL ST ROCH</v>
      </c>
      <c r="C262" t="str">
        <v>OCCITANIE</v>
      </c>
      <c r="X262" t="str">
        <v>CLINIQUE BELLEDONNE</v>
      </c>
      <c r="Y262" t="str">
        <v>AUVERGNE-RHÔNE-ALPES</v>
      </c>
      <c r="Z262" s="13">
        <f>SUMIFS(bdd_V102[Activité combinée], bdd_V102[Raison sociale juridique], X262, bdd_V102[[Région du FINESS juridique ]], Y262)</f>
        <v>83215</v>
      </c>
      <c r="AA262" s="13">
        <f>SUMIFS(bdd_V102[Activité combinée], bdd_V102[Raison sociale juridique], X262, bdd_V102[[Région du FINESS juridique ]], Y262, bdd_V102[Validation prérequis SUN-ES], "Oui")</f>
        <v>83215</v>
      </c>
      <c r="AB262" s="70">
        <f t="shared" si="4"/>
        <v>1</v>
      </c>
    </row>
    <row r="263" spans="1:28">
      <c r="A263">
        <v>310000427</v>
      </c>
      <c r="B263" t="str">
        <v>SA AUFRERY</v>
      </c>
      <c r="C263" t="str">
        <v>OCCITANIE</v>
      </c>
      <c r="X263" t="str">
        <v>CLINIQUE BERGOUIGNAN</v>
      </c>
      <c r="Y263" t="str">
        <v>NORMANDIE</v>
      </c>
      <c r="Z263" s="13">
        <f>SUMIFS(bdd_V102[Activité combinée], bdd_V102[Raison sociale juridique], X263, bdd_V102[[Région du FINESS juridique ]], Y263)</f>
        <v>9486</v>
      </c>
      <c r="AA263" s="13">
        <f>SUMIFS(bdd_V102[Activité combinée], bdd_V102[Raison sociale juridique], X263, bdd_V102[[Région du FINESS juridique ]], Y263, bdd_V102[Validation prérequis SUN-ES], "Oui")</f>
        <v>9486</v>
      </c>
      <c r="AB263" s="70">
        <f t="shared" si="4"/>
        <v>1</v>
      </c>
    </row>
    <row r="264" spans="1:28">
      <c r="A264">
        <v>310000435</v>
      </c>
      <c r="B264" t="str">
        <v>SAS CL DU VIEUX CHATEAU D'OC</v>
      </c>
      <c r="C264" t="str">
        <v>OCCITANIE</v>
      </c>
      <c r="X264" t="str">
        <v>CLINIQUE BETHANIE</v>
      </c>
      <c r="Y264" t="str">
        <v>NOUVELLE-AQUITAINE</v>
      </c>
      <c r="Z264" s="13">
        <f>SUMIFS(bdd_V102[Activité combinée], bdd_V102[Raison sociale juridique], X264, bdd_V102[[Région du FINESS juridique ]], Y264)</f>
        <v>25173.5</v>
      </c>
      <c r="AA264" s="13">
        <f>SUMIFS(bdd_V102[Activité combinée], bdd_V102[Raison sociale juridique], X264, bdd_V102[[Région du FINESS juridique ]], Y264, bdd_V102[Validation prérequis SUN-ES], "Oui")</f>
        <v>25173.5</v>
      </c>
      <c r="AB264" s="70">
        <f t="shared" si="4"/>
        <v>1</v>
      </c>
    </row>
    <row r="265" spans="1:28">
      <c r="A265">
        <v>310000492</v>
      </c>
      <c r="B265" t="str">
        <v>SA CL D'OCCITANIE</v>
      </c>
      <c r="C265" t="str">
        <v>OCCITANIE</v>
      </c>
      <c r="X265" t="str">
        <v>CLINIQUE BON SECOURS</v>
      </c>
      <c r="Y265" t="str">
        <v>AUVERGNE-RHÔNE-ALPES</v>
      </c>
      <c r="Z265" s="13">
        <f>SUMIFS(bdd_V102[Activité combinée], bdd_V102[Raison sociale juridique], X265, bdd_V102[[Région du FINESS juridique ]], Y265)</f>
        <v>16669.5</v>
      </c>
      <c r="AA265" s="13">
        <f>SUMIFS(bdd_V102[Activité combinée], bdd_V102[Raison sociale juridique], X265, bdd_V102[[Région du FINESS juridique ]], Y265, bdd_V102[Validation prérequis SUN-ES], "Oui")</f>
        <v>16669.5</v>
      </c>
      <c r="AB265" s="70">
        <f t="shared" si="4"/>
        <v>1</v>
      </c>
    </row>
    <row r="266" spans="1:28">
      <c r="A266">
        <v>310000617</v>
      </c>
      <c r="B266" t="str">
        <v>SAS CL NEPHRO ST EXUPERY</v>
      </c>
      <c r="C266" t="str">
        <v>OCCITANIE</v>
      </c>
      <c r="X266" t="str">
        <v>CLINIQUE BOUCHARD</v>
      </c>
      <c r="Y266" t="str">
        <v>PROVENCE-ALPES-CÔTE D'AZUR</v>
      </c>
      <c r="Z266" s="13">
        <f>SUMIFS(bdd_V102[Activité combinée], bdd_V102[Raison sociale juridique], X266, bdd_V102[[Région du FINESS juridique ]], Y266)</f>
        <v>67008.5</v>
      </c>
      <c r="AA266" s="13">
        <f>SUMIFS(bdd_V102[Activité combinée], bdd_V102[Raison sociale juridique], X266, bdd_V102[[Région du FINESS juridique ]], Y266, bdd_V102[Validation prérequis SUN-ES], "Oui")</f>
        <v>67008.5</v>
      </c>
      <c r="AB266" s="70">
        <f t="shared" si="4"/>
        <v>1</v>
      </c>
    </row>
    <row r="267" spans="1:28">
      <c r="A267">
        <v>310001433</v>
      </c>
      <c r="B267" t="str">
        <v>SAS CTRE MED ET CHIRURGICAL LANGUEDOC</v>
      </c>
      <c r="C267" t="str">
        <v>OCCITANIE</v>
      </c>
      <c r="X267" t="str">
        <v>CLINIQUE BRETECHE  VIAUD</v>
      </c>
      <c r="Y267" t="str">
        <v>PAYS DE LA LOIRE</v>
      </c>
      <c r="Z267" s="13">
        <f>SUMIFS(bdd_V102[Activité combinée], bdd_V102[Raison sociale juridique], X267, bdd_V102[[Région du FINESS juridique ]], Y267)</f>
        <v>48496</v>
      </c>
      <c r="AA267" s="13">
        <f>SUMIFS(bdd_V102[Activité combinée], bdd_V102[Raison sociale juridique], X267, bdd_V102[[Région du FINESS juridique ]], Y267, bdd_V102[Validation prérequis SUN-ES], "Oui")</f>
        <v>48496</v>
      </c>
      <c r="AB267" s="70">
        <f t="shared" si="4"/>
        <v>1</v>
      </c>
    </row>
    <row r="268" spans="1:28">
      <c r="A268">
        <v>310002191</v>
      </c>
      <c r="B268" t="str">
        <v>SA LE MARQUISAT</v>
      </c>
      <c r="C268" t="str">
        <v>OCCITANIE</v>
      </c>
      <c r="X268" t="str">
        <v>CLINIQUE CARDIOLOGIQUE DE GASVILLE</v>
      </c>
      <c r="Y268" t="str">
        <v>OCCITANIE</v>
      </c>
      <c r="Z268" s="13">
        <f>SUMIFS(bdd_V102[Activité combinée], bdd_V102[Raison sociale juridique], X268, bdd_V102[[Région du FINESS juridique ]], Y268)</f>
        <v>9367.5</v>
      </c>
      <c r="AA268" s="13">
        <f>SUMIFS(bdd_V102[Activité combinée], bdd_V102[Raison sociale juridique], X268, bdd_V102[[Région du FINESS juridique ]], Y268, bdd_V102[Validation prérequis SUN-ES], "Oui")</f>
        <v>9367.5</v>
      </c>
      <c r="AB268" s="70">
        <f t="shared" si="4"/>
        <v>1</v>
      </c>
    </row>
    <row r="269" spans="1:28">
      <c r="A269">
        <v>310002712</v>
      </c>
      <c r="B269" t="str">
        <v>NEPHROCARE OCCITANIE</v>
      </c>
      <c r="C269" t="str">
        <v>OCCITANIE</v>
      </c>
      <c r="X269" t="str">
        <v>CLINIQUE CHANTECLER</v>
      </c>
      <c r="Y269" t="str">
        <v>PROVENCE-ALPES-CÔTE D'AZUR</v>
      </c>
      <c r="Z269" s="13">
        <f>SUMIFS(bdd_V102[Activité combinée], bdd_V102[Raison sociale juridique], X269, bdd_V102[[Région du FINESS juridique ]], Y269)</f>
        <v>29964</v>
      </c>
      <c r="AA269" s="13">
        <f>SUMIFS(bdd_V102[Activité combinée], bdd_V102[Raison sociale juridique], X269, bdd_V102[[Région du FINESS juridique ]], Y269, bdd_V102[Validation prérequis SUN-ES], "Oui")</f>
        <v>29964</v>
      </c>
      <c r="AB269" s="70">
        <f t="shared" si="4"/>
        <v>1</v>
      </c>
    </row>
    <row r="270" spans="1:28">
      <c r="A270">
        <v>310014378</v>
      </c>
      <c r="B270" t="str">
        <v>SA DES CL DU MIDI</v>
      </c>
      <c r="C270" t="str">
        <v>OCCITANIE</v>
      </c>
      <c r="X270" t="str">
        <v>CLINIQUE CHATEAU CARADOC</v>
      </c>
      <c r="Y270" t="str">
        <v>NOUVELLE-AQUITAINE</v>
      </c>
      <c r="Z270" s="13">
        <f>SUMIFS(bdd_V102[Activité combinée], bdd_V102[Raison sociale juridique], X270, bdd_V102[[Région du FINESS juridique ]], Y270)</f>
        <v>26811.75</v>
      </c>
      <c r="AA270" s="13">
        <f>SUMIFS(bdd_V102[Activité combinée], bdd_V102[Raison sociale juridique], X270, bdd_V102[[Région du FINESS juridique ]], Y270, bdd_V102[Validation prérequis SUN-ES], "Oui")</f>
        <v>26811.75</v>
      </c>
      <c r="AB270" s="70">
        <f t="shared" si="4"/>
        <v>1</v>
      </c>
    </row>
    <row r="271" spans="1:28">
      <c r="A271">
        <v>310020383</v>
      </c>
      <c r="B271" t="str">
        <v>SERIENCE SOINS DE SUITE &amp; READAPTATION</v>
      </c>
      <c r="C271" t="str">
        <v>OCCITANIE</v>
      </c>
      <c r="X271" t="str">
        <v>CLINIQUE CHIR DU GOLFE DE ST TROPEZ</v>
      </c>
      <c r="Y271" t="str">
        <v>PROVENCE-ALPES-CÔTE D'AZUR</v>
      </c>
      <c r="Z271" s="13">
        <f>SUMIFS(bdd_V102[Activité combinée], bdd_V102[Raison sociale juridique], X271, bdd_V102[[Région du FINESS juridique ]], Y271)</f>
        <v>12421.5</v>
      </c>
      <c r="AA271" s="13">
        <f>SUMIFS(bdd_V102[Activité combinée], bdd_V102[Raison sociale juridique], X271, bdd_V102[[Région du FINESS juridique ]], Y271, bdd_V102[Validation prérequis SUN-ES], "Oui")</f>
        <v>0</v>
      </c>
      <c r="AB271" s="70">
        <f t="shared" si="4"/>
        <v>0</v>
      </c>
    </row>
    <row r="272" spans="1:28">
      <c r="A272">
        <v>310021068</v>
      </c>
      <c r="B272" t="str">
        <v>CENTRE MEDICAL INFANTILE MONTPRIBAT</v>
      </c>
      <c r="C272" t="str">
        <v>OCCITANIE</v>
      </c>
      <c r="X272" t="str">
        <v>CLINIQUE CHIRURGICALE DE MARTIGUES</v>
      </c>
      <c r="Y272" t="str">
        <v>PROVENCE-ALPES-CÔTE D'AZUR</v>
      </c>
      <c r="Z272" s="13">
        <f>SUMIFS(bdd_V102[Activité combinée], bdd_V102[Raison sociale juridique], X272, bdd_V102[[Région du FINESS juridique ]], Y272)</f>
        <v>13569</v>
      </c>
      <c r="AA272" s="13">
        <f>SUMIFS(bdd_V102[Activité combinée], bdd_V102[Raison sociale juridique], X272, bdd_V102[[Région du FINESS juridique ]], Y272, bdd_V102[Validation prérequis SUN-ES], "Oui")</f>
        <v>13569</v>
      </c>
      <c r="AB272" s="70">
        <f t="shared" si="4"/>
        <v>1</v>
      </c>
    </row>
    <row r="273" spans="1:28">
      <c r="A273">
        <v>310021084</v>
      </c>
      <c r="B273" t="str">
        <v>CENTRE DE REEDUC FONCT DE SIOUVILLE</v>
      </c>
      <c r="C273" t="str">
        <v>OCCITANIE</v>
      </c>
      <c r="X273" t="str">
        <v>CLINIQUE CONV CHATEAU DE CLAVETTE</v>
      </c>
      <c r="Y273" t="str">
        <v>OCCITANIE</v>
      </c>
      <c r="Z273" s="13">
        <f>SUMIFS(bdd_V102[Activité combinée], bdd_V102[Raison sociale juridique], X273, bdd_V102[[Région du FINESS juridique ]], Y273)</f>
        <v>11161.5</v>
      </c>
      <c r="AA273" s="13">
        <f>SUMIFS(bdd_V102[Activité combinée], bdd_V102[Raison sociale juridique], X273, bdd_V102[[Région du FINESS juridique ]], Y273, bdd_V102[Validation prérequis SUN-ES], "Oui")</f>
        <v>11161.5</v>
      </c>
      <c r="AB273" s="70">
        <f t="shared" si="4"/>
        <v>1</v>
      </c>
    </row>
    <row r="274" spans="1:28">
      <c r="A274">
        <v>310021092</v>
      </c>
      <c r="B274" t="str">
        <v>SAS THALATTA</v>
      </c>
      <c r="C274" t="str">
        <v>OCCITANIE</v>
      </c>
      <c r="X274" t="str">
        <v>CLINIQUE CONVERT</v>
      </c>
      <c r="Y274" t="str">
        <v>AUVERGNE-RHÔNE-ALPES</v>
      </c>
      <c r="Z274" s="13">
        <f>SUMIFS(bdd_V102[Activité combinée], bdd_V102[Raison sociale juridique], X274, bdd_V102[[Région du FINESS juridique ]], Y274)</f>
        <v>47318.5</v>
      </c>
      <c r="AA274" s="13">
        <f>SUMIFS(bdd_V102[Activité combinée], bdd_V102[Raison sociale juridique], X274, bdd_V102[[Région du FINESS juridique ]], Y274, bdd_V102[Validation prérequis SUN-ES], "Oui")</f>
        <v>47318.5</v>
      </c>
      <c r="AB274" s="70">
        <f t="shared" si="4"/>
        <v>1</v>
      </c>
    </row>
    <row r="275" spans="1:28">
      <c r="A275">
        <v>310021118</v>
      </c>
      <c r="B275" t="str">
        <v>CENTRE WILLIAM HARVEY</v>
      </c>
      <c r="C275" t="str">
        <v>OCCITANIE</v>
      </c>
      <c r="X275" t="str">
        <v>CLINIQUE D'ARGONAY</v>
      </c>
      <c r="Y275" t="str">
        <v>AUVERGNE-RHÔNE-ALPES</v>
      </c>
      <c r="Z275" s="13">
        <f>SUMIFS(bdd_V102[Activité combinée], bdd_V102[Raison sociale juridique], X275, bdd_V102[[Région du FINESS juridique ]], Y275)</f>
        <v>31801</v>
      </c>
      <c r="AA275" s="13">
        <f>SUMIFS(bdd_V102[Activité combinée], bdd_V102[Raison sociale juridique], X275, bdd_V102[[Région du FINESS juridique ]], Y275, bdd_V102[Validation prérequis SUN-ES], "Oui")</f>
        <v>31801</v>
      </c>
      <c r="AB275" s="70">
        <f t="shared" si="4"/>
        <v>1</v>
      </c>
    </row>
    <row r="276" spans="1:28">
      <c r="A276">
        <v>310021126</v>
      </c>
      <c r="B276" t="str">
        <v>CTRE READAPT FONCTIONNELLE DE CAEN</v>
      </c>
      <c r="C276" t="str">
        <v>OCCITANIE</v>
      </c>
      <c r="X276" t="str">
        <v>CLINIQUE DE CHANGE NOTRE DAME DE PRITZ</v>
      </c>
      <c r="Y276" t="str">
        <v>PAYS DE LA LOIRE</v>
      </c>
      <c r="Z276" s="13">
        <f>SUMIFS(bdd_V102[Activité combinée], bdd_V102[Raison sociale juridique], X276, bdd_V102[[Région du FINESS juridique ]], Y276)</f>
        <v>11209</v>
      </c>
      <c r="AA276" s="13">
        <f>SUMIFS(bdd_V102[Activité combinée], bdd_V102[Raison sociale juridique], X276, bdd_V102[[Région du FINESS juridique ]], Y276, bdd_V102[Validation prérequis SUN-ES], "Oui")</f>
        <v>11209</v>
      </c>
      <c r="AB276" s="70">
        <f t="shared" si="4"/>
        <v>1</v>
      </c>
    </row>
    <row r="277" spans="1:28">
      <c r="A277">
        <v>310021167</v>
      </c>
      <c r="B277" t="str">
        <v>CLINIQUE CARDIOLOGIQUE DE GASVILLE</v>
      </c>
      <c r="C277" t="str">
        <v>OCCITANIE</v>
      </c>
      <c r="X277" t="str">
        <v>CLINIQUE DE CHATELLERAULT</v>
      </c>
      <c r="Y277" t="str">
        <v>NOUVELLE-AQUITAINE</v>
      </c>
      <c r="Z277" s="13">
        <f>SUMIFS(bdd_V102[Activité combinée], bdd_V102[Raison sociale juridique], X277, bdd_V102[[Région du FINESS juridique ]], Y277)</f>
        <v>11786</v>
      </c>
      <c r="AA277" s="13">
        <f>SUMIFS(bdd_V102[Activité combinée], bdd_V102[Raison sociale juridique], X277, bdd_V102[[Région du FINESS juridique ]], Y277, bdd_V102[Validation prérequis SUN-ES], "Oui")</f>
        <v>0</v>
      </c>
      <c r="AB277" s="70">
        <f t="shared" si="4"/>
        <v>0</v>
      </c>
    </row>
    <row r="278" spans="1:28">
      <c r="A278">
        <v>310021191</v>
      </c>
      <c r="B278" t="str">
        <v>CLINIQUE DU CANAL DE L'OURCQ</v>
      </c>
      <c r="C278" t="str">
        <v>OCCITANIE</v>
      </c>
      <c r="X278" t="str">
        <v>CLINIQUE DE CHATILLON</v>
      </c>
      <c r="Y278" t="str">
        <v>AUVERGNE-RHÔNE-ALPES</v>
      </c>
      <c r="Z278" s="13">
        <f>SUMIFS(bdd_V102[Activité combinée], bdd_V102[Raison sociale juridique], X278, bdd_V102[[Région du FINESS juridique ]], Y278)</f>
        <v>23892</v>
      </c>
      <c r="AA278" s="13">
        <f>SUMIFS(bdd_V102[Activité combinée], bdd_V102[Raison sociale juridique], X278, bdd_V102[[Région du FINESS juridique ]], Y278, bdd_V102[Validation prérequis SUN-ES], "Oui")</f>
        <v>23892</v>
      </c>
      <c r="AB278" s="70">
        <f t="shared" si="4"/>
        <v>1</v>
      </c>
    </row>
    <row r="279" spans="1:28">
      <c r="A279">
        <v>310021225</v>
      </c>
      <c r="B279" t="str">
        <v>CENTRE SOINS DE SUITE DE SARTROUVILLE - ETAB ADMINISTRE PAR KORIAN SA</v>
      </c>
      <c r="C279" t="str">
        <v>OCCITANIE</v>
      </c>
      <c r="X279" t="str">
        <v>CLINIQUE DE CHOISY</v>
      </c>
      <c r="Y279" t="str">
        <v>GUADELOUPE</v>
      </c>
      <c r="Z279" s="13">
        <f>SUMIFS(bdd_V102[Activité combinée], bdd_V102[Raison sociale juridique], X279, bdd_V102[[Région du FINESS juridique ]], Y279)</f>
        <v>78085</v>
      </c>
      <c r="AA279" s="13">
        <f>SUMIFS(bdd_V102[Activité combinée], bdd_V102[Raison sociale juridique], X279, bdd_V102[[Région du FINESS juridique ]], Y279, bdd_V102[Validation prérequis SUN-ES], "Oui")</f>
        <v>78085</v>
      </c>
      <c r="AB279" s="70">
        <f t="shared" si="4"/>
        <v>1</v>
      </c>
    </row>
    <row r="280" spans="1:28">
      <c r="A280">
        <v>310021233</v>
      </c>
      <c r="B280" t="str">
        <v>HAD YVELINES SUD</v>
      </c>
      <c r="C280" t="str">
        <v>OCCITANIE</v>
      </c>
      <c r="X280" t="str">
        <v>CLINIQUE DE COGNAC</v>
      </c>
      <c r="Y280" t="str">
        <v>NOUVELLE-AQUITAINE</v>
      </c>
      <c r="Z280" s="13">
        <f>SUMIFS(bdd_V102[Activité combinée], bdd_V102[Raison sociale juridique], X280, bdd_V102[[Région du FINESS juridique ]], Y280)</f>
        <v>11705.5</v>
      </c>
      <c r="AA280" s="13">
        <f>SUMIFS(bdd_V102[Activité combinée], bdd_V102[Raison sociale juridique], X280, bdd_V102[[Région du FINESS juridique ]], Y280, bdd_V102[Validation prérequis SUN-ES], "Oui")</f>
        <v>11705.5</v>
      </c>
      <c r="AB280" s="70">
        <f t="shared" si="4"/>
        <v>1</v>
      </c>
    </row>
    <row r="281" spans="1:28">
      <c r="A281">
        <v>310021258</v>
      </c>
      <c r="B281" t="str">
        <v>SAS STE NELLE DE LA CLINIQUE DU MESNIL</v>
      </c>
      <c r="C281" t="str">
        <v>OCCITANIE</v>
      </c>
      <c r="X281" t="str">
        <v>CLINIQUE DE L ABBAYE FECAMP</v>
      </c>
      <c r="Y281" t="str">
        <v>NORMANDIE</v>
      </c>
      <c r="Z281" s="13">
        <f>SUMIFS(bdd_V102[Activité combinée], bdd_V102[Raison sociale juridique], X281, bdd_V102[[Région du FINESS juridique ]], Y281)</f>
        <v>7860.5</v>
      </c>
      <c r="AA281" s="13">
        <f>SUMIFS(bdd_V102[Activité combinée], bdd_V102[Raison sociale juridique], X281, bdd_V102[[Région du FINESS juridique ]], Y281, bdd_V102[Validation prérequis SUN-ES], "Oui")</f>
        <v>0</v>
      </c>
      <c r="AB281" s="70">
        <f t="shared" si="4"/>
        <v>0</v>
      </c>
    </row>
    <row r="282" spans="1:28">
      <c r="A282">
        <v>310021266</v>
      </c>
      <c r="B282" t="str">
        <v>SOC D'EXPLOITATION CLINIQUE DU PERREUX</v>
      </c>
      <c r="C282" t="str">
        <v>OCCITANIE</v>
      </c>
      <c r="X282" t="str">
        <v>CLINIQUE DE LA BORDE- COUR CHEVERNY</v>
      </c>
      <c r="Y282" t="str">
        <v>CENTRE-VAL DE LOIRE</v>
      </c>
      <c r="Z282" s="13">
        <f>SUMIFS(bdd_V102[Activité combinée], bdd_V102[Raison sociale juridique], X282, bdd_V102[[Région du FINESS juridique ]], Y282)</f>
        <v>22869.25</v>
      </c>
      <c r="AA282" s="13">
        <f>SUMIFS(bdd_V102[Activité combinée], bdd_V102[Raison sociale juridique], X282, bdd_V102[[Région du FINESS juridique ]], Y282, bdd_V102[Validation prérequis SUN-ES], "Oui")</f>
        <v>22869.25</v>
      </c>
      <c r="AB282" s="70">
        <f t="shared" si="4"/>
        <v>1</v>
      </c>
    </row>
    <row r="283" spans="1:28">
      <c r="A283">
        <v>310021274</v>
      </c>
      <c r="B283" t="str">
        <v>CLINIQUE DE LIVRY SULLY</v>
      </c>
      <c r="C283" t="str">
        <v>OCCITANIE</v>
      </c>
      <c r="X283" t="str">
        <v>CLINIQUE DE LA CIOTAT</v>
      </c>
      <c r="Y283" t="str">
        <v>PROVENCE-ALPES-CÔTE D'AZUR</v>
      </c>
      <c r="Z283" s="13">
        <f>SUMIFS(bdd_V102[Activité combinée], bdd_V102[Raison sociale juridique], X283, bdd_V102[[Région du FINESS juridique ]], Y283)</f>
        <v>14037.5</v>
      </c>
      <c r="AA283" s="13">
        <f>SUMIFS(bdd_V102[Activité combinée], bdd_V102[Raison sociale juridique], X283, bdd_V102[[Région du FINESS juridique ]], Y283, bdd_V102[Validation prérequis SUN-ES], "Oui")</f>
        <v>0</v>
      </c>
      <c r="AB283" s="70">
        <f t="shared" si="4"/>
        <v>0</v>
      </c>
    </row>
    <row r="284" spans="1:28">
      <c r="A284">
        <v>310021282</v>
      </c>
      <c r="B284" t="str">
        <v>CLINIQUE DE SACLAS</v>
      </c>
      <c r="C284" t="str">
        <v>OCCITANIE</v>
      </c>
      <c r="X284" t="str">
        <v>CLINIQUE DE LA COSTIERE</v>
      </c>
      <c r="Y284" t="str">
        <v>PROVENCE-ALPES-CÔTE D'AZUR</v>
      </c>
      <c r="Z284" s="13">
        <f>SUMIFS(bdd_V102[Activité combinée], bdd_V102[Raison sociale juridique], X284, bdd_V102[[Région du FINESS juridique ]], Y284)</f>
        <v>15330.75</v>
      </c>
      <c r="AA284" s="13">
        <f>SUMIFS(bdd_V102[Activité combinée], bdd_V102[Raison sociale juridique], X284, bdd_V102[[Région du FINESS juridique ]], Y284, bdd_V102[Validation prérequis SUN-ES], "Oui")</f>
        <v>15330.75</v>
      </c>
      <c r="AB284" s="70">
        <f t="shared" si="4"/>
        <v>1</v>
      </c>
    </row>
    <row r="285" spans="1:28">
      <c r="A285">
        <v>310021308</v>
      </c>
      <c r="B285" t="str">
        <v>SOC EXPLOITATION CLINIQUE MED ST COME</v>
      </c>
      <c r="C285" t="str">
        <v>OCCITANIE</v>
      </c>
      <c r="X285" t="str">
        <v>CLINIQUE DE LA COTE D'EMERAUDE</v>
      </c>
      <c r="Y285" t="str">
        <v>BRETAGNE</v>
      </c>
      <c r="Z285" s="13">
        <f>SUMIFS(bdd_V102[Activité combinée], bdd_V102[Raison sociale juridique], X285, bdd_V102[[Région du FINESS juridique ]], Y285)</f>
        <v>24769.5</v>
      </c>
      <c r="AA285" s="13">
        <f>SUMIFS(bdd_V102[Activité combinée], bdd_V102[Raison sociale juridique], X285, bdd_V102[[Région du FINESS juridique ]], Y285, bdd_V102[Validation prérequis SUN-ES], "Oui")</f>
        <v>24769.5</v>
      </c>
      <c r="AB285" s="70">
        <f t="shared" si="4"/>
        <v>1</v>
      </c>
    </row>
    <row r="286" spans="1:28">
      <c r="A286">
        <v>310021316</v>
      </c>
      <c r="B286" t="str">
        <v>CHATEAU DE LA VERNEDE</v>
      </c>
      <c r="C286" t="str">
        <v>OCCITANIE</v>
      </c>
      <c r="X286" t="str">
        <v>CLINIQUE DE LA POINTE ROUGE</v>
      </c>
      <c r="Y286" t="str">
        <v>PROVENCE-ALPES-CÔTE D'AZUR</v>
      </c>
      <c r="Z286" s="13">
        <f>SUMIFS(bdd_V102[Activité combinée], bdd_V102[Raison sociale juridique], X286, bdd_V102[[Région du FINESS juridique ]], Y286)</f>
        <v>13870</v>
      </c>
      <c r="AA286" s="13">
        <f>SUMIFS(bdd_V102[Activité combinée], bdd_V102[Raison sociale juridique], X286, bdd_V102[[Région du FINESS juridique ]], Y286, bdd_V102[Validation prérequis SUN-ES], "Oui")</f>
        <v>0</v>
      </c>
      <c r="AB286" s="70">
        <f t="shared" si="4"/>
        <v>0</v>
      </c>
    </row>
    <row r="287" spans="1:28">
      <c r="A287">
        <v>310021324</v>
      </c>
      <c r="B287" t="str">
        <v>SAS LA PINEDE</v>
      </c>
      <c r="C287" t="str">
        <v>OCCITANIE</v>
      </c>
      <c r="X287" t="str">
        <v>CLINIQUE DE LA SAUVEGARDE</v>
      </c>
      <c r="Y287" t="str">
        <v>AUVERGNE-RHÔNE-ALPES</v>
      </c>
      <c r="Z287" s="13">
        <f>SUMIFS(bdd_V102[Activité combinée], bdd_V102[Raison sociale juridique], X287, bdd_V102[[Région du FINESS juridique ]], Y287)</f>
        <v>77873.5</v>
      </c>
      <c r="AA287" s="13">
        <f>SUMIFS(bdd_V102[Activité combinée], bdd_V102[Raison sociale juridique], X287, bdd_V102[[Région du FINESS juridique ]], Y287, bdd_V102[Validation prérequis SUN-ES], "Oui")</f>
        <v>77873.5</v>
      </c>
      <c r="AB287" s="70">
        <f t="shared" si="4"/>
        <v>1</v>
      </c>
    </row>
    <row r="288" spans="1:28">
      <c r="A288">
        <v>310021340</v>
      </c>
      <c r="B288" t="str">
        <v>SAS KORIAN LES OLIVIERS</v>
      </c>
      <c r="C288" t="str">
        <v>OCCITANIE</v>
      </c>
      <c r="X288" t="str">
        <v>CLINIQUE DE LA TOUR</v>
      </c>
      <c r="Y288" t="str">
        <v>MARTINIQUE</v>
      </c>
      <c r="Z288" s="13">
        <f>SUMIFS(bdd_V102[Activité combinée], bdd_V102[Raison sociale juridique], X288, bdd_V102[[Région du FINESS juridique ]], Y288)</f>
        <v>33950.5</v>
      </c>
      <c r="AA288" s="13">
        <f>SUMIFS(bdd_V102[Activité combinée], bdd_V102[Raison sociale juridique], X288, bdd_V102[[Région du FINESS juridique ]], Y288, bdd_V102[Validation prérequis SUN-ES], "Oui")</f>
        <v>33950.5</v>
      </c>
      <c r="AB288" s="70">
        <f t="shared" si="4"/>
        <v>1</v>
      </c>
    </row>
    <row r="289" spans="1:28">
      <c r="A289">
        <v>310021357</v>
      </c>
      <c r="B289" t="str">
        <v>CLINIQUE CONV CHATEAU DE CLAVETTE</v>
      </c>
      <c r="C289" t="str">
        <v>OCCITANIE</v>
      </c>
      <c r="X289" t="str">
        <v>CLINIQUE DE L'ATLANTIQUE</v>
      </c>
      <c r="Y289" t="str">
        <v>NOUVELLE-AQUITAINE</v>
      </c>
      <c r="Z289" s="13">
        <f>SUMIFS(bdd_V102[Activité combinée], bdd_V102[Raison sociale juridique], X289, bdd_V102[[Région du FINESS juridique ]], Y289)</f>
        <v>59962.5</v>
      </c>
      <c r="AA289" s="13">
        <f>SUMIFS(bdd_V102[Activité combinée], bdd_V102[Raison sociale juridique], X289, bdd_V102[[Région du FINESS juridique ]], Y289, bdd_V102[Validation prérequis SUN-ES], "Oui")</f>
        <v>59962.5</v>
      </c>
      <c r="AB289" s="70">
        <f t="shared" si="4"/>
        <v>1</v>
      </c>
    </row>
    <row r="290" spans="1:28">
      <c r="A290">
        <v>310021365</v>
      </c>
      <c r="B290" t="str">
        <v>OREGON</v>
      </c>
      <c r="C290" t="str">
        <v>OCCITANIE</v>
      </c>
      <c r="X290" t="str">
        <v>CLINIQUE DE L'AUZON</v>
      </c>
      <c r="Y290" t="str">
        <v>AUVERGNE-RHÔNE-ALPES</v>
      </c>
      <c r="Z290" s="13">
        <f>SUMIFS(bdd_V102[Activité combinée], bdd_V102[Raison sociale juridique], X290, bdd_V102[[Région du FINESS juridique ]], Y290)</f>
        <v>21584.25</v>
      </c>
      <c r="AA290" s="13">
        <f>SUMIFS(bdd_V102[Activité combinée], bdd_V102[Raison sociale juridique], X290, bdd_V102[[Région du FINESS juridique ]], Y290, bdd_V102[Validation prérequis SUN-ES], "Oui")</f>
        <v>21584.25</v>
      </c>
      <c r="AB290" s="70">
        <f t="shared" si="4"/>
        <v>1</v>
      </c>
    </row>
    <row r="291" spans="1:28">
      <c r="A291">
        <v>310021373</v>
      </c>
      <c r="B291" t="str">
        <v>CENTRE MEDICAL LE MONT BLANC</v>
      </c>
      <c r="C291" t="str">
        <v>OCCITANIE</v>
      </c>
      <c r="X291" t="str">
        <v>CLINIQUE DE L'ESTAGNOL</v>
      </c>
      <c r="Y291" t="str">
        <v>PROVENCE-ALPES-CÔTE D'AZUR</v>
      </c>
      <c r="Z291" s="13">
        <f>SUMIFS(bdd_V102[Activité combinée], bdd_V102[Raison sociale juridique], X291, bdd_V102[[Région du FINESS juridique ]], Y291)</f>
        <v>14875</v>
      </c>
      <c r="AA291" s="13">
        <f>SUMIFS(bdd_V102[Activité combinée], bdd_V102[Raison sociale juridique], X291, bdd_V102[[Région du FINESS juridique ]], Y291, bdd_V102[Validation prérequis SUN-ES], "Oui")</f>
        <v>14875</v>
      </c>
      <c r="AB291" s="70">
        <f t="shared" si="4"/>
        <v>1</v>
      </c>
    </row>
    <row r="292" spans="1:28">
      <c r="A292">
        <v>310021381</v>
      </c>
      <c r="B292" t="str">
        <v>CLINIQUE SSR CHATEAU GLETEINS</v>
      </c>
      <c r="C292" t="str">
        <v>OCCITANIE</v>
      </c>
      <c r="X292" t="str">
        <v>CLINIQUE DE L'ETANG DE L'OLIVIER</v>
      </c>
      <c r="Y292" t="str">
        <v>PROVENCE-ALPES-CÔTE D'AZUR</v>
      </c>
      <c r="Z292" s="13">
        <f>SUMIFS(bdd_V102[Activité combinée], bdd_V102[Raison sociale juridique], X292, bdd_V102[[Région du FINESS juridique ]], Y292)</f>
        <v>21935</v>
      </c>
      <c r="AA292" s="13">
        <f>SUMIFS(bdd_V102[Activité combinée], bdd_V102[Raison sociale juridique], X292, bdd_V102[[Région du FINESS juridique ]], Y292, bdd_V102[Validation prérequis SUN-ES], "Oui")</f>
        <v>21935</v>
      </c>
      <c r="AB292" s="70">
        <f t="shared" si="4"/>
        <v>1</v>
      </c>
    </row>
    <row r="293" spans="1:28">
      <c r="A293">
        <v>310021399</v>
      </c>
      <c r="B293" t="str">
        <v>KORIAN LES TROIS TOURS</v>
      </c>
      <c r="C293" t="str">
        <v>OCCITANIE</v>
      </c>
      <c r="X293" t="str">
        <v>CLINIQUE DE LIVRY SULLY</v>
      </c>
      <c r="Y293" t="str">
        <v>OCCITANIE</v>
      </c>
      <c r="Z293" s="13">
        <f>SUMIFS(bdd_V102[Activité combinée], bdd_V102[Raison sociale juridique], X293, bdd_V102[[Région du FINESS juridique ]], Y293)</f>
        <v>22869</v>
      </c>
      <c r="AA293" s="13">
        <f>SUMIFS(bdd_V102[Activité combinée], bdd_V102[Raison sociale juridique], X293, bdd_V102[[Région du FINESS juridique ]], Y293, bdd_V102[Validation prérequis SUN-ES], "Oui")</f>
        <v>22869</v>
      </c>
      <c r="AB293" s="70">
        <f t="shared" si="4"/>
        <v>1</v>
      </c>
    </row>
    <row r="294" spans="1:28">
      <c r="A294">
        <v>310021563</v>
      </c>
      <c r="B294" t="str">
        <v>SAS CENTRE GERIATRIQUE DES MINIMES</v>
      </c>
      <c r="C294" t="str">
        <v>OCCITANIE</v>
      </c>
      <c r="X294" t="str">
        <v>CLINIQUE DE L'OUEST LYONNAIS</v>
      </c>
      <c r="Y294" t="str">
        <v>AUVERGNE-RHÔNE-ALPES</v>
      </c>
      <c r="Z294" s="13">
        <f>SUMIFS(bdd_V102[Activité combinée], bdd_V102[Raison sociale juridique], X294, bdd_V102[[Région du FINESS juridique ]], Y294)</f>
        <v>14491.5</v>
      </c>
      <c r="AA294" s="13">
        <f>SUMIFS(bdd_V102[Activité combinée], bdd_V102[Raison sociale juridique], X294, bdd_V102[[Région du FINESS juridique ]], Y294, bdd_V102[Validation prérequis SUN-ES], "Oui")</f>
        <v>14491.5</v>
      </c>
      <c r="AB294" s="70">
        <f t="shared" si="4"/>
        <v>1</v>
      </c>
    </row>
    <row r="295" spans="1:28">
      <c r="A295">
        <v>310021886</v>
      </c>
      <c r="B295" t="str">
        <v>SANTE RELAIS DOMICILE</v>
      </c>
      <c r="C295" t="str">
        <v>OCCITANIE</v>
      </c>
      <c r="X295" t="str">
        <v>CLINIQUE DE PROVENCE BOURBONNE</v>
      </c>
      <c r="Y295" t="str">
        <v>PROVENCE-ALPES-CÔTE D'AZUR</v>
      </c>
      <c r="Z295" s="13">
        <f>SUMIFS(bdd_V102[Activité combinée], bdd_V102[Raison sociale juridique], X295, bdd_V102[[Région du FINESS juridique ]], Y295)</f>
        <v>37618.5</v>
      </c>
      <c r="AA295" s="13">
        <f>SUMIFS(bdd_V102[Activité combinée], bdd_V102[Raison sociale juridique], X295, bdd_V102[[Région du FINESS juridique ]], Y295, bdd_V102[Validation prérequis SUN-ES], "Oui")</f>
        <v>37618.5</v>
      </c>
      <c r="AB295" s="70">
        <f t="shared" si="4"/>
        <v>1</v>
      </c>
    </row>
    <row r="296" spans="1:28">
      <c r="A296">
        <v>310024732</v>
      </c>
      <c r="B296" t="str">
        <v>SAS LES FLOTS</v>
      </c>
      <c r="C296" t="str">
        <v>OCCITANIE</v>
      </c>
      <c r="X296" t="str">
        <v>CLINIQUE DE REGENNES</v>
      </c>
      <c r="Y296" t="str">
        <v>BOURGOGNE-FRANCHE-COMTÉ</v>
      </c>
      <c r="Z296" s="13">
        <f>SUMIFS(bdd_V102[Activité combinée], bdd_V102[Raison sociale juridique], X296, bdd_V102[[Région du FINESS juridique ]], Y296)</f>
        <v>15699.5</v>
      </c>
      <c r="AA296" s="13">
        <f>SUMIFS(bdd_V102[Activité combinée], bdd_V102[Raison sociale juridique], X296, bdd_V102[[Région du FINESS juridique ]], Y296, bdd_V102[Validation prérequis SUN-ES], "Oui")</f>
        <v>15699.5</v>
      </c>
      <c r="AB296" s="70">
        <f t="shared" si="4"/>
        <v>1</v>
      </c>
    </row>
    <row r="297" spans="1:28">
      <c r="A297">
        <v>310025010</v>
      </c>
      <c r="B297" t="str">
        <v>SAS KORIAN SANTE</v>
      </c>
      <c r="C297" t="str">
        <v>OCCITANIE</v>
      </c>
      <c r="X297" t="str">
        <v>CLINIQUE DE SACLAS</v>
      </c>
      <c r="Y297" t="str">
        <v>OCCITANIE</v>
      </c>
      <c r="Z297" s="13">
        <f>SUMIFS(bdd_V102[Activité combinée], bdd_V102[Raison sociale juridique], X297, bdd_V102[[Région du FINESS juridique ]], Y297)</f>
        <v>15292.5</v>
      </c>
      <c r="AA297" s="13">
        <f>SUMIFS(bdd_V102[Activité combinée], bdd_V102[Raison sociale juridique], X297, bdd_V102[[Région du FINESS juridique ]], Y297, bdd_V102[Validation prérequis SUN-ES], "Oui")</f>
        <v>15292.5</v>
      </c>
      <c r="AB297" s="70">
        <f t="shared" si="4"/>
        <v>1</v>
      </c>
    </row>
    <row r="298" spans="1:28">
      <c r="A298">
        <v>310026075</v>
      </c>
      <c r="B298" t="str">
        <v>SARL ST CYPRIEN RIVE GAUCHE</v>
      </c>
      <c r="C298" t="str">
        <v>OCCITANIE</v>
      </c>
      <c r="X298" t="str">
        <v>CLINIQUE DE SAINT VICTOR</v>
      </c>
      <c r="Y298" t="str">
        <v>AUVERGNE-RHÔNE-ALPES</v>
      </c>
      <c r="Z298" s="13">
        <f>SUMIFS(bdd_V102[Activité combinée], bdd_V102[Raison sociale juridique], X298, bdd_V102[[Région du FINESS juridique ]], Y298)</f>
        <v>21136</v>
      </c>
      <c r="AA298" s="13">
        <f>SUMIFS(bdd_V102[Activité combinée], bdd_V102[Raison sociale juridique], X298, bdd_V102[[Région du FINESS juridique ]], Y298, bdd_V102[Validation prérequis SUN-ES], "Oui")</f>
        <v>21136</v>
      </c>
      <c r="AB298" s="70">
        <f t="shared" si="4"/>
        <v>1</v>
      </c>
    </row>
    <row r="299" spans="1:28">
      <c r="A299">
        <v>310026794</v>
      </c>
      <c r="B299" t="str">
        <v>SAS CAPIO LA CROIX DU SUD</v>
      </c>
      <c r="C299" t="str">
        <v>OCCITANIE</v>
      </c>
      <c r="X299" t="str">
        <v>CLINIQUE DE SANTE MENTALE VILLA BLEUE</v>
      </c>
      <c r="Y299" t="str">
        <v>NOUVELLE-AQUITAINE</v>
      </c>
      <c r="Z299" s="13">
        <f>SUMIFS(bdd_V102[Activité combinée], bdd_V102[Raison sociale juridique], X299, bdd_V102[[Région du FINESS juridique ]], Y299)</f>
        <v>6287</v>
      </c>
      <c r="AA299" s="13">
        <f>SUMIFS(bdd_V102[Activité combinée], bdd_V102[Raison sociale juridique], X299, bdd_V102[[Région du FINESS juridique ]], Y299, bdd_V102[Validation prérequis SUN-ES], "Oui")</f>
        <v>6287</v>
      </c>
      <c r="AB299" s="70">
        <f t="shared" si="4"/>
        <v>1</v>
      </c>
    </row>
    <row r="300" spans="1:28">
      <c r="A300">
        <v>310033550</v>
      </c>
      <c r="B300" t="str">
        <v>BELLECOMBE</v>
      </c>
      <c r="C300" t="str">
        <v>OCCITANIE</v>
      </c>
      <c r="X300" t="str">
        <v>CLINIQUE DE VONTES</v>
      </c>
      <c r="Y300" t="str">
        <v>CENTRE-VAL DE LOIRE</v>
      </c>
      <c r="Z300" s="13">
        <f>SUMIFS(bdd_V102[Activité combinée], bdd_V102[Raison sociale juridique], X300, bdd_V102[[Région du FINESS juridique ]], Y300)</f>
        <v>26302.5</v>
      </c>
      <c r="AA300" s="13">
        <f>SUMIFS(bdd_V102[Activité combinée], bdd_V102[Raison sociale juridique], X300, bdd_V102[[Région du FINESS juridique ]], Y300, bdd_V102[Validation prérequis SUN-ES], "Oui")</f>
        <v>0</v>
      </c>
      <c r="AB300" s="70">
        <f t="shared" si="4"/>
        <v>0</v>
      </c>
    </row>
    <row r="301" spans="1:28">
      <c r="A301">
        <v>310781562</v>
      </c>
      <c r="B301" t="str">
        <v>ASEI</v>
      </c>
      <c r="C301" t="str">
        <v>OCCITANIE</v>
      </c>
      <c r="X301" t="str">
        <v>CLINIQUE D'EPERNAY</v>
      </c>
      <c r="Y301" t="str">
        <v>GRAND EST</v>
      </c>
      <c r="Z301" s="13">
        <f>SUMIFS(bdd_V102[Activité combinée], bdd_V102[Raison sociale juridique], X301, bdd_V102[[Région du FINESS juridique ]], Y301)</f>
        <v>15713.5</v>
      </c>
      <c r="AA301" s="13">
        <f>SUMIFS(bdd_V102[Activité combinée], bdd_V102[Raison sociale juridique], X301, bdd_V102[[Région du FINESS juridique ]], Y301, bdd_V102[Validation prérequis SUN-ES], "Oui")</f>
        <v>15713.5</v>
      </c>
      <c r="AB301" s="70">
        <f t="shared" si="4"/>
        <v>1</v>
      </c>
    </row>
    <row r="302" spans="1:28">
      <c r="A302">
        <v>310782446</v>
      </c>
      <c r="B302" t="str">
        <v>ARSEAA</v>
      </c>
      <c r="C302" t="str">
        <v>OCCITANIE</v>
      </c>
      <c r="X302" t="str">
        <v>CLINIQUE DES ACACIAS</v>
      </c>
      <c r="Y302" t="str">
        <v>HAUTS-DE-FRANCE</v>
      </c>
      <c r="Z302" s="13">
        <f>SUMIFS(bdd_V102[Activité combinée], bdd_V102[Raison sociale juridique], X302, bdd_V102[[Région du FINESS juridique ]], Y302)</f>
        <v>17573.5</v>
      </c>
      <c r="AA302" s="13">
        <f>SUMIFS(bdd_V102[Activité combinée], bdd_V102[Raison sociale juridique], X302, bdd_V102[[Région du FINESS juridique ]], Y302, bdd_V102[Validation prérequis SUN-ES], "Oui")</f>
        <v>17573.5</v>
      </c>
      <c r="AB302" s="70">
        <f t="shared" si="4"/>
        <v>1</v>
      </c>
    </row>
    <row r="303" spans="1:28">
      <c r="A303">
        <v>310785068</v>
      </c>
      <c r="B303" t="str">
        <v>ASSOCIATION REINSERTION SOCIALE</v>
      </c>
      <c r="C303" t="str">
        <v>OCCITANIE</v>
      </c>
      <c r="X303" t="str">
        <v>CLINIQUE DES BOUCLES DE LA SEINE</v>
      </c>
      <c r="Y303" t="str">
        <v>NORMANDIE</v>
      </c>
      <c r="Z303" s="13">
        <f>SUMIFS(bdd_V102[Activité combinée], bdd_V102[Raison sociale juridique], X303, bdd_V102[[Région du FINESS juridique ]], Y303)</f>
        <v>17780</v>
      </c>
      <c r="AA303" s="13">
        <f>SUMIFS(bdd_V102[Activité combinée], bdd_V102[Raison sociale juridique], X303, bdd_V102[[Région du FINESS juridique ]], Y303, bdd_V102[Validation prérequis SUN-ES], "Oui")</f>
        <v>17780</v>
      </c>
      <c r="AB303" s="70">
        <f t="shared" si="4"/>
        <v>1</v>
      </c>
    </row>
    <row r="304" spans="1:28">
      <c r="A304">
        <v>310788799</v>
      </c>
      <c r="B304" t="str">
        <v>SAS MEDIPOLE GARONNE</v>
      </c>
      <c r="C304" t="str">
        <v>OCCITANIE</v>
      </c>
      <c r="X304" t="str">
        <v>CLINIQUE DES CEDRES</v>
      </c>
      <c r="Y304" t="str">
        <v>AUVERGNE-RHÔNE-ALPES</v>
      </c>
      <c r="Z304" s="13">
        <f>SUMIFS(bdd_V102[Activité combinée], bdd_V102[Raison sociale juridique], X304, bdd_V102[[Région du FINESS juridique ]], Y304)</f>
        <v>59932</v>
      </c>
      <c r="AA304" s="13">
        <f>SUMIFS(bdd_V102[Activité combinée], bdd_V102[Raison sociale juridique], X304, bdd_V102[[Région du FINESS juridique ]], Y304, bdd_V102[Validation prérequis SUN-ES], "Oui")</f>
        <v>0</v>
      </c>
      <c r="AB304" s="70">
        <f t="shared" si="4"/>
        <v>0</v>
      </c>
    </row>
    <row r="305" spans="1:28">
      <c r="A305">
        <v>310788880</v>
      </c>
      <c r="B305" t="str">
        <v>SAS CAPIO CL DES CEDRES</v>
      </c>
      <c r="C305" t="str">
        <v>OCCITANIE</v>
      </c>
      <c r="X305" t="str">
        <v>CLINIQUE DES COTES DU RHONE</v>
      </c>
      <c r="Y305" t="str">
        <v>AUVERGNE-RHÔNE-ALPES</v>
      </c>
      <c r="Z305" s="13">
        <f>SUMIFS(bdd_V102[Activité combinée], bdd_V102[Raison sociale juridique], X305, bdd_V102[[Région du FINESS juridique ]], Y305)</f>
        <v>19911.5</v>
      </c>
      <c r="AA305" s="13">
        <f>SUMIFS(bdd_V102[Activité combinée], bdd_V102[Raison sociale juridique], X305, bdd_V102[[Région du FINESS juridique ]], Y305, bdd_V102[Validation prérequis SUN-ES], "Oui")</f>
        <v>19911.5</v>
      </c>
      <c r="AB305" s="70">
        <f t="shared" si="4"/>
        <v>1</v>
      </c>
    </row>
    <row r="306" spans="1:28">
      <c r="A306">
        <v>310788898</v>
      </c>
      <c r="B306" t="str">
        <v>ASSOC AMIS DE LA MEDECINE SOCIALE</v>
      </c>
      <c r="C306" t="str">
        <v>OCCITANIE</v>
      </c>
      <c r="X306" t="str">
        <v>CLINIQUE DES DEUX CAPS</v>
      </c>
      <c r="Y306" t="str">
        <v>HAUTS-DE-FRANCE</v>
      </c>
      <c r="Z306" s="13">
        <f>SUMIFS(bdd_V102[Activité combinée], bdd_V102[Raison sociale juridique], X306, bdd_V102[[Région du FINESS juridique ]], Y306)</f>
        <v>35997</v>
      </c>
      <c r="AA306" s="13">
        <f>SUMIFS(bdd_V102[Activité combinée], bdd_V102[Raison sociale juridique], X306, bdd_V102[[Région du FINESS juridique ]], Y306, bdd_V102[Validation prérequis SUN-ES], "Oui")</f>
        <v>35997</v>
      </c>
      <c r="AB306" s="70">
        <f t="shared" si="4"/>
        <v>1</v>
      </c>
    </row>
    <row r="307" spans="1:28">
      <c r="A307">
        <v>310788906</v>
      </c>
      <c r="B307" t="str">
        <v>ASSOC ROUTE NOUVELLE</v>
      </c>
      <c r="C307" t="str">
        <v>OCCITANIE</v>
      </c>
      <c r="X307" t="str">
        <v>CLINIQUE DES ESSARTS GRAND COURONNE</v>
      </c>
      <c r="Y307" t="str">
        <v>NORMANDIE</v>
      </c>
      <c r="Z307" s="13">
        <f>SUMIFS(bdd_V102[Activité combinée], bdd_V102[Raison sociale juridique], X307, bdd_V102[[Région du FINESS juridique ]], Y307)</f>
        <v>15844</v>
      </c>
      <c r="AA307" s="13">
        <f>SUMIFS(bdd_V102[Activité combinée], bdd_V102[Raison sociale juridique], X307, bdd_V102[[Région du FINESS juridique ]], Y307, bdd_V102[Validation prérequis SUN-ES], "Oui")</f>
        <v>15844</v>
      </c>
      <c r="AB307" s="70">
        <f t="shared" si="4"/>
        <v>1</v>
      </c>
    </row>
    <row r="308" spans="1:28">
      <c r="A308">
        <v>310788997</v>
      </c>
      <c r="B308" t="str">
        <v>ASSOCIATION AMIS DE L'ENFANCE</v>
      </c>
      <c r="C308" t="str">
        <v>OCCITANIE</v>
      </c>
      <c r="X308" t="str">
        <v>CLINIQUE DES HETRES</v>
      </c>
      <c r="Y308" t="str">
        <v>HAUTS-DE-FRANCE</v>
      </c>
      <c r="Z308" s="13">
        <f>SUMIFS(bdd_V102[Activité combinée], bdd_V102[Raison sociale juridique], X308, bdd_V102[[Région du FINESS juridique ]], Y308)</f>
        <v>9663</v>
      </c>
      <c r="AA308" s="13">
        <f>SUMIFS(bdd_V102[Activité combinée], bdd_V102[Raison sociale juridique], X308, bdd_V102[[Région du FINESS juridique ]], Y308, bdd_V102[Validation prérequis SUN-ES], "Oui")</f>
        <v>0</v>
      </c>
      <c r="AB308" s="70">
        <f t="shared" si="4"/>
        <v>0</v>
      </c>
    </row>
    <row r="309" spans="1:28">
      <c r="A309">
        <v>310789136</v>
      </c>
      <c r="B309" t="str">
        <v>ASSOC INSTITUT CLAUDIUS REGAUD</v>
      </c>
      <c r="C309" t="str">
        <v>OCCITANIE</v>
      </c>
      <c r="X309" t="str">
        <v>CLINIQUE DES MONTS DU FOREZ</v>
      </c>
      <c r="Y309" t="str">
        <v>AUVERGNE-RHÔNE-ALPES</v>
      </c>
      <c r="Z309" s="13">
        <f>SUMIFS(bdd_V102[Activité combinée], bdd_V102[Raison sociale juridique], X309, bdd_V102[[Région du FINESS juridique ]], Y309)</f>
        <v>11643.5</v>
      </c>
      <c r="AA309" s="13">
        <f>SUMIFS(bdd_V102[Activité combinée], bdd_V102[Raison sociale juridique], X309, bdd_V102[[Région du FINESS juridique ]], Y309, bdd_V102[Validation prérequis SUN-ES], "Oui")</f>
        <v>11643.5</v>
      </c>
      <c r="AB309" s="70">
        <f t="shared" si="4"/>
        <v>1</v>
      </c>
    </row>
    <row r="310" spans="1:28">
      <c r="A310">
        <v>310790464</v>
      </c>
      <c r="B310" t="str">
        <v>SAS CL ST ORENS</v>
      </c>
      <c r="C310" t="str">
        <v>OCCITANIE</v>
      </c>
      <c r="X310" t="str">
        <v>CLINIQUE DES PLATANES</v>
      </c>
      <c r="Y310" t="str">
        <v>ILE-DE-FRANCE</v>
      </c>
      <c r="Z310" s="13">
        <f>SUMIFS(bdd_V102[Activité combinée], bdd_V102[Raison sociale juridique], X310, bdd_V102[[Région du FINESS juridique ]], Y310)</f>
        <v>9065.5</v>
      </c>
      <c r="AA310" s="13">
        <f>SUMIFS(bdd_V102[Activité combinée], bdd_V102[Raison sociale juridique], X310, bdd_V102[[Région du FINESS juridique ]], Y310, bdd_V102[Validation prérequis SUN-ES], "Oui")</f>
        <v>9065.5</v>
      </c>
      <c r="AB310" s="70">
        <f t="shared" si="4"/>
        <v>1</v>
      </c>
    </row>
    <row r="311" spans="1:28">
      <c r="A311">
        <v>320000052</v>
      </c>
      <c r="B311" t="str">
        <v>SAS POLYCL DE GASCOGNE</v>
      </c>
      <c r="C311" t="str">
        <v>OCCITANIE</v>
      </c>
      <c r="X311" t="str">
        <v>CLINIQUE DES QUATRE SAISONS</v>
      </c>
      <c r="Y311" t="str">
        <v>PROVENCE-ALPES-CÔTE D'AZUR</v>
      </c>
      <c r="Z311" s="13">
        <f>SUMIFS(bdd_V102[Activité combinée], bdd_V102[Raison sociale juridique], X311, bdd_V102[[Région du FINESS juridique ]], Y311)</f>
        <v>20499</v>
      </c>
      <c r="AA311" s="13">
        <f>SUMIFS(bdd_V102[Activité combinée], bdd_V102[Raison sociale juridique], X311, bdd_V102[[Région du FINESS juridique ]], Y311, bdd_V102[Validation prérequis SUN-ES], "Oui")</f>
        <v>20499</v>
      </c>
      <c r="AB311" s="70">
        <f t="shared" si="4"/>
        <v>1</v>
      </c>
    </row>
    <row r="312" spans="1:28">
      <c r="A312">
        <v>320000078</v>
      </c>
      <c r="B312" t="str">
        <v>SAS CL D'EMBATS</v>
      </c>
      <c r="C312" t="str">
        <v>OCCITANIE</v>
      </c>
      <c r="X312" t="str">
        <v>CLINIQUE DES TROIS CYPRES</v>
      </c>
      <c r="Y312" t="str">
        <v>PROVENCE-ALPES-CÔTE D'AZUR</v>
      </c>
      <c r="Z312" s="13">
        <f>SUMIFS(bdd_V102[Activité combinée], bdd_V102[Raison sociale juridique], X312, bdd_V102[[Région du FINESS juridique ]], Y312)</f>
        <v>24326.25</v>
      </c>
      <c r="AA312" s="13">
        <f>SUMIFS(bdd_V102[Activité combinée], bdd_V102[Raison sociale juridique], X312, bdd_V102[[Région du FINESS juridique ]], Y312, bdd_V102[Validation prérequis SUN-ES], "Oui")</f>
        <v>24326.25</v>
      </c>
      <c r="AB312" s="70">
        <f t="shared" si="4"/>
        <v>1</v>
      </c>
    </row>
    <row r="313" spans="1:28">
      <c r="A313">
        <v>320000565</v>
      </c>
      <c r="B313" t="str">
        <v>SARL PDS LA REVISCOLADA</v>
      </c>
      <c r="C313" t="str">
        <v>OCCITANIE</v>
      </c>
      <c r="X313" t="str">
        <v>CLINIQUE D'ORANGE GROUPE ELSAN</v>
      </c>
      <c r="Y313" t="str">
        <v>PROVENCE-ALPES-CÔTE D'AZUR</v>
      </c>
      <c r="Z313" s="13">
        <f>SUMIFS(bdd_V102[Activité combinée], bdd_V102[Raison sociale juridique], X313, bdd_V102[[Région du FINESS juridique ]], Y313)</f>
        <v>14929.5</v>
      </c>
      <c r="AA313" s="13">
        <f>SUMIFS(bdd_V102[Activité combinée], bdd_V102[Raison sociale juridique], X313, bdd_V102[[Région du FINESS juridique ]], Y313, bdd_V102[Validation prérequis SUN-ES], "Oui")</f>
        <v>14929.5</v>
      </c>
      <c r="AB313" s="70">
        <f t="shared" si="4"/>
        <v>1</v>
      </c>
    </row>
    <row r="314" spans="1:28">
      <c r="A314">
        <v>330000027</v>
      </c>
      <c r="B314" t="str">
        <v>SARL NOUVELLE CLINIQUE BEL AIR</v>
      </c>
      <c r="C314" t="str">
        <v>NOUVELLE-AQUITAINE</v>
      </c>
      <c r="X314" t="str">
        <v>CLINIQUE DU CAMBRESIS</v>
      </c>
      <c r="Y314" t="str">
        <v>HAUTS-DE-FRANCE</v>
      </c>
      <c r="Z314" s="13">
        <f>SUMIFS(bdd_V102[Activité combinée], bdd_V102[Raison sociale juridique], X314, bdd_V102[[Région du FINESS juridique ]], Y314)</f>
        <v>8763.5</v>
      </c>
      <c r="AA314" s="13">
        <f>SUMIFS(bdd_V102[Activité combinée], bdd_V102[Raison sociale juridique], X314, bdd_V102[[Région du FINESS juridique ]], Y314, bdd_V102[Validation prérequis SUN-ES], "Oui")</f>
        <v>8763.5</v>
      </c>
      <c r="AB314" s="70">
        <f t="shared" si="4"/>
        <v>1</v>
      </c>
    </row>
    <row r="315" spans="1:28">
      <c r="A315">
        <v>330000043</v>
      </c>
      <c r="B315" t="str">
        <v>SAS CLINIQUE SAINT-AUGUSTIN</v>
      </c>
      <c r="C315" t="str">
        <v>NOUVELLE-AQUITAINE</v>
      </c>
      <c r="X315" t="str">
        <v>CLINIQUE DU CANAL DE L'OURCQ</v>
      </c>
      <c r="Y315" t="str">
        <v>OCCITANIE</v>
      </c>
      <c r="Z315" s="13">
        <f>SUMIFS(bdd_V102[Activité combinée], bdd_V102[Raison sociale juridique], X315, bdd_V102[[Région du FINESS juridique ]], Y315)</f>
        <v>18997</v>
      </c>
      <c r="AA315" s="13">
        <f>SUMIFS(bdd_V102[Activité combinée], bdd_V102[Raison sociale juridique], X315, bdd_V102[[Région du FINESS juridique ]], Y315, bdd_V102[Validation prérequis SUN-ES], "Oui")</f>
        <v>14555</v>
      </c>
      <c r="AB315" s="70">
        <f t="shared" si="4"/>
        <v>0.76617360635889875</v>
      </c>
    </row>
    <row r="316" spans="1:28">
      <c r="A316">
        <v>330000076</v>
      </c>
      <c r="B316" t="str">
        <v>SA CLINIQUE TIVOLI-DUCOS</v>
      </c>
      <c r="C316" t="str">
        <v>NOUVELLE-AQUITAINE</v>
      </c>
      <c r="X316" t="str">
        <v>CLINIQUE DU CAP D'OR</v>
      </c>
      <c r="Y316" t="str">
        <v>PROVENCE-ALPES-CÔTE D'AZUR</v>
      </c>
      <c r="Z316" s="13">
        <f>SUMIFS(bdd_V102[Activité combinée], bdd_V102[Raison sociale juridique], X316, bdd_V102[[Région du FINESS juridique ]], Y316)</f>
        <v>49362.5</v>
      </c>
      <c r="AA316" s="13">
        <f>SUMIFS(bdd_V102[Activité combinée], bdd_V102[Raison sociale juridique], X316, bdd_V102[[Région du FINESS juridique ]], Y316, bdd_V102[Validation prérequis SUN-ES], "Oui")</f>
        <v>49362.5</v>
      </c>
      <c r="AB316" s="70">
        <f t="shared" si="4"/>
        <v>1</v>
      </c>
    </row>
    <row r="317" spans="1:28">
      <c r="A317">
        <v>330000126</v>
      </c>
      <c r="B317" t="str">
        <v>SA CLINIQUE D'ARCACHON</v>
      </c>
      <c r="C317" t="str">
        <v>NOUVELLE-AQUITAINE</v>
      </c>
      <c r="X317" t="str">
        <v>CLINIQUE DU CHATEAU DE FLORANS</v>
      </c>
      <c r="Y317" t="str">
        <v>PROVENCE-ALPES-CÔTE D'AZUR</v>
      </c>
      <c r="Z317" s="13">
        <f>SUMIFS(bdd_V102[Activité combinée], bdd_V102[Raison sociale juridique], X317, bdd_V102[[Région du FINESS juridique ]], Y317)</f>
        <v>23426</v>
      </c>
      <c r="AA317" s="13">
        <f>SUMIFS(bdd_V102[Activité combinée], bdd_V102[Raison sociale juridique], X317, bdd_V102[[Région du FINESS juridique ]], Y317, bdd_V102[Validation prérequis SUN-ES], "Oui")</f>
        <v>23426</v>
      </c>
      <c r="AB317" s="70">
        <f t="shared" si="4"/>
        <v>1</v>
      </c>
    </row>
    <row r="318" spans="1:28">
      <c r="A318">
        <v>330000134</v>
      </c>
      <c r="B318" t="str">
        <v>SA POLYCLINIQUE BORDEAUX RIVE DROITE</v>
      </c>
      <c r="C318" t="str">
        <v>NOUVELLE-AQUITAINE</v>
      </c>
      <c r="X318" t="str">
        <v>CLINIQUE DU DAUPHINE</v>
      </c>
      <c r="Y318" t="str">
        <v>AUVERGNE-RHÔNE-ALPES</v>
      </c>
      <c r="Z318" s="13">
        <f>SUMIFS(bdd_V102[Activité combinée], bdd_V102[Raison sociale juridique], X318, bdd_V102[[Région du FINESS juridique ]], Y318)</f>
        <v>24907</v>
      </c>
      <c r="AA318" s="13">
        <f>SUMIFS(bdd_V102[Activité combinée], bdd_V102[Raison sociale juridique], X318, bdd_V102[[Région du FINESS juridique ]], Y318, bdd_V102[Validation prérequis SUN-ES], "Oui")</f>
        <v>24907</v>
      </c>
      <c r="AB318" s="70">
        <f t="shared" si="4"/>
        <v>1</v>
      </c>
    </row>
    <row r="319" spans="1:28">
      <c r="A319">
        <v>330000175</v>
      </c>
      <c r="B319" t="str">
        <v>CLINIQUE ANOUSTE</v>
      </c>
      <c r="C319" t="str">
        <v>NOUVELLE-AQUITAINE</v>
      </c>
      <c r="X319" t="str">
        <v>CLINIQUE DU HAUT CANTAL</v>
      </c>
      <c r="Y319" t="str">
        <v>AUVERGNE-RHÔNE-ALPES</v>
      </c>
      <c r="Z319" s="13">
        <f>SUMIFS(bdd_V102[Activité combinée], bdd_V102[Raison sociale juridique], X319, bdd_V102[[Région du FINESS juridique ]], Y319)</f>
        <v>6871.5</v>
      </c>
      <c r="AA319" s="13">
        <f>SUMIFS(bdd_V102[Activité combinée], bdd_V102[Raison sociale juridique], X319, bdd_V102[[Région du FINESS juridique ]], Y319, bdd_V102[Validation prérequis SUN-ES], "Oui")</f>
        <v>6871.5</v>
      </c>
      <c r="AB319" s="70">
        <f t="shared" si="4"/>
        <v>1</v>
      </c>
    </row>
    <row r="320" spans="1:28">
      <c r="A320">
        <v>330000191</v>
      </c>
      <c r="B320" t="str">
        <v>MAISON DE SANTE LES PINS</v>
      </c>
      <c r="C320" t="str">
        <v>NOUVELLE-AQUITAINE</v>
      </c>
      <c r="X320" t="str">
        <v>CLINIQUE DU JURA</v>
      </c>
      <c r="Y320" t="str">
        <v>BOURGOGNE-FRANCHE-COMTÉ</v>
      </c>
      <c r="Z320" s="13">
        <f>SUMIFS(bdd_V102[Activité combinée], bdd_V102[Raison sociale juridique], X320, bdd_V102[[Région du FINESS juridique ]], Y320)</f>
        <v>6507.5</v>
      </c>
      <c r="AA320" s="13">
        <f>SUMIFS(bdd_V102[Activité combinée], bdd_V102[Raison sociale juridique], X320, bdd_V102[[Région du FINESS juridique ]], Y320, bdd_V102[Validation prérequis SUN-ES], "Oui")</f>
        <v>6507.5</v>
      </c>
      <c r="AB320" s="70">
        <f t="shared" si="4"/>
        <v>1</v>
      </c>
    </row>
    <row r="321" spans="1:28">
      <c r="A321">
        <v>330000209</v>
      </c>
      <c r="B321" t="str">
        <v>CLINIQUE BETHANIE</v>
      </c>
      <c r="C321" t="str">
        <v>NOUVELLE-AQUITAINE</v>
      </c>
      <c r="X321" t="str">
        <v>CLINIQUE DU MORVAN</v>
      </c>
      <c r="Y321" t="str">
        <v>BOURGOGNE-FRANCHE-COMTÉ</v>
      </c>
      <c r="Z321" s="13">
        <f>SUMIFS(bdd_V102[Activité combinée], bdd_V102[Raison sociale juridique], X321, bdd_V102[[Région du FINESS juridique ]], Y321)</f>
        <v>5152</v>
      </c>
      <c r="AA321" s="13">
        <f>SUMIFS(bdd_V102[Activité combinée], bdd_V102[Raison sociale juridique], X321, bdd_V102[[Région du FINESS juridique ]], Y321, bdd_V102[Validation prérequis SUN-ES], "Oui")</f>
        <v>5152</v>
      </c>
      <c r="AB321" s="70">
        <f t="shared" si="4"/>
        <v>1</v>
      </c>
    </row>
    <row r="322" spans="1:28">
      <c r="A322">
        <v>330000225</v>
      </c>
      <c r="B322" t="str">
        <v>S.A POLYCLINIQUE DE BORDEAUX-CAUDERAN</v>
      </c>
      <c r="C322" t="str">
        <v>NOUVELLE-AQUITAINE</v>
      </c>
      <c r="X322" t="str">
        <v>CLINIQUE DU MOULIN</v>
      </c>
      <c r="Y322" t="str">
        <v>BRETAGNE</v>
      </c>
      <c r="Z322" s="13">
        <f>SUMIFS(bdd_V102[Activité combinée], bdd_V102[Raison sociale juridique], X322, bdd_V102[[Région du FINESS juridique ]], Y322)</f>
        <v>16935.5</v>
      </c>
      <c r="AA322" s="13">
        <f>SUMIFS(bdd_V102[Activité combinée], bdd_V102[Raison sociale juridique], X322, bdd_V102[[Région du FINESS juridique ]], Y322, bdd_V102[Validation prérequis SUN-ES], "Oui")</f>
        <v>16935.5</v>
      </c>
      <c r="AB322" s="70">
        <f t="shared" si="4"/>
        <v>1</v>
      </c>
    </row>
    <row r="323" spans="1:28">
      <c r="A323">
        <v>330000258</v>
      </c>
      <c r="B323" t="str">
        <v>NEPHRO-DIALYSE SAS CTMR ST-AUGUSTIN</v>
      </c>
      <c r="C323" t="str">
        <v>NOUVELLE-AQUITAINE</v>
      </c>
      <c r="X323" t="str">
        <v>CLINIQUE DU PALAIS</v>
      </c>
      <c r="Y323" t="str">
        <v>PROVENCE-ALPES-CÔTE D'AZUR</v>
      </c>
      <c r="Z323" s="13">
        <f>SUMIFS(bdd_V102[Activité combinée], bdd_V102[Raison sociale juridique], X323, bdd_V102[[Région du FINESS juridique ]], Y323)</f>
        <v>14065</v>
      </c>
      <c r="AA323" s="13">
        <f>SUMIFS(bdd_V102[Activité combinée], bdd_V102[Raison sociale juridique], X323, bdd_V102[[Région du FINESS juridique ]], Y323, bdd_V102[Validation prérequis SUN-ES], "Oui")</f>
        <v>14065</v>
      </c>
      <c r="AB323" s="70">
        <f t="shared" si="4"/>
        <v>1</v>
      </c>
    </row>
    <row r="324" spans="1:28">
      <c r="A324">
        <v>330000274</v>
      </c>
      <c r="B324" t="str">
        <v>POLYCLINIQUE BX-NORD-AQUITAINE</v>
      </c>
      <c r="C324" t="str">
        <v>NOUVELLE-AQUITAINE</v>
      </c>
      <c r="X324" t="str">
        <v>CLINIQUE DU PARC</v>
      </c>
      <c r="Y324" t="str">
        <v>BOURGOGNE-FRANCHE-COMTÉ</v>
      </c>
      <c r="Z324" s="13">
        <f>SUMIFS(bdd_V102[Activité combinée], bdd_V102[Raison sociale juridique], X324, bdd_V102[[Région du FINESS juridique ]], Y324)</f>
        <v>9499</v>
      </c>
      <c r="AA324" s="13">
        <f>SUMIFS(bdd_V102[Activité combinée], bdd_V102[Raison sociale juridique], X324, bdd_V102[[Région du FINESS juridique ]], Y324, bdd_V102[Validation prérequis SUN-ES], "Oui")</f>
        <v>9499</v>
      </c>
      <c r="AB324" s="70">
        <f t="shared" ref="AB324:AB387" si="5">AA324/Z324</f>
        <v>1</v>
      </c>
    </row>
    <row r="325" spans="1:28">
      <c r="A325">
        <v>330000282</v>
      </c>
      <c r="B325" t="str">
        <v>SAS CLINIQUE OPHTALMOLOGIQUE THIERS</v>
      </c>
      <c r="C325" t="str">
        <v>NOUVELLE-AQUITAINE</v>
      </c>
      <c r="X325" t="str">
        <v>CLINIQUE DU PARC IMPERIAL</v>
      </c>
      <c r="Y325" t="str">
        <v>PROVENCE-ALPES-CÔTE D'AZUR</v>
      </c>
      <c r="Z325" s="13">
        <f>SUMIFS(bdd_V102[Activité combinée], bdd_V102[Raison sociale juridique], X325, bdd_V102[[Région du FINESS juridique ]], Y325)</f>
        <v>34126</v>
      </c>
      <c r="AA325" s="13">
        <f>SUMIFS(bdd_V102[Activité combinée], bdd_V102[Raison sociale juridique], X325, bdd_V102[[Région du FINESS juridique ]], Y325, bdd_V102[Validation prérequis SUN-ES], "Oui")</f>
        <v>34126</v>
      </c>
      <c r="AB325" s="70">
        <f t="shared" si="5"/>
        <v>1</v>
      </c>
    </row>
    <row r="326" spans="1:28">
      <c r="A326">
        <v>330000308</v>
      </c>
      <c r="B326" t="str">
        <v>SAS HOPITAL PRIVE SAINT MARTIN</v>
      </c>
      <c r="C326" t="str">
        <v>NOUVELLE-AQUITAINE</v>
      </c>
      <c r="X326" t="str">
        <v>CLINIQUE DU PARC LYON</v>
      </c>
      <c r="Y326" t="str">
        <v>AUVERGNE-RHÔNE-ALPES</v>
      </c>
      <c r="Z326" s="13">
        <f>SUMIFS(bdd_V102[Activité combinée], bdd_V102[Raison sociale juridique], X326, bdd_V102[[Région du FINESS juridique ]], Y326)</f>
        <v>40405.5</v>
      </c>
      <c r="AA326" s="13">
        <f>SUMIFS(bdd_V102[Activité combinée], bdd_V102[Raison sociale juridique], X326, bdd_V102[[Région du FINESS juridique ]], Y326, bdd_V102[Validation prérequis SUN-ES], "Oui")</f>
        <v>40405.5</v>
      </c>
      <c r="AB326" s="70">
        <f t="shared" si="5"/>
        <v>1</v>
      </c>
    </row>
    <row r="327" spans="1:28">
      <c r="A327">
        <v>330000316</v>
      </c>
      <c r="B327" t="str">
        <v>CLINIQUE SAINTE ANNE</v>
      </c>
      <c r="C327" t="str">
        <v>NOUVELLE-AQUITAINE</v>
      </c>
      <c r="X327" t="str">
        <v>CLINIQUE DU PARC ST LAZARE</v>
      </c>
      <c r="Y327" t="str">
        <v>HAUTS-DE-FRANCE</v>
      </c>
      <c r="Z327" s="13">
        <f>SUMIFS(bdd_V102[Activité combinée], bdd_V102[Raison sociale juridique], X327, bdd_V102[[Région du FINESS juridique ]], Y327)</f>
        <v>21071.5</v>
      </c>
      <c r="AA327" s="13">
        <f>SUMIFS(bdd_V102[Activité combinée], bdd_V102[Raison sociale juridique], X327, bdd_V102[[Région du FINESS juridique ]], Y327, bdd_V102[Validation prérequis SUN-ES], "Oui")</f>
        <v>21071.5</v>
      </c>
      <c r="AB327" s="70">
        <f t="shared" si="5"/>
        <v>1</v>
      </c>
    </row>
    <row r="328" spans="1:28">
      <c r="A328">
        <v>330000324</v>
      </c>
      <c r="B328" t="str">
        <v>ASS LES AMIS DE L'OEUVRE WALLERSTEIN</v>
      </c>
      <c r="C328" t="str">
        <v>NOUVELLE-AQUITAINE</v>
      </c>
      <c r="X328" t="str">
        <v>CLINIQUE DU PAYS DE MONTBELIARD</v>
      </c>
      <c r="Y328" t="str">
        <v>BOURGOGNE-FRANCHE-COMTÉ</v>
      </c>
      <c r="Z328" s="13">
        <f>SUMIFS(bdd_V102[Activité combinée], bdd_V102[Raison sociale juridique], X328, bdd_V102[[Région du FINESS juridique ]], Y328)</f>
        <v>13289</v>
      </c>
      <c r="AA328" s="13">
        <f>SUMIFS(bdd_V102[Activité combinée], bdd_V102[Raison sociale juridique], X328, bdd_V102[[Région du FINESS juridique ]], Y328, bdd_V102[Validation prérequis SUN-ES], "Oui")</f>
        <v>13289</v>
      </c>
      <c r="AB328" s="70">
        <f t="shared" si="5"/>
        <v>1</v>
      </c>
    </row>
    <row r="329" spans="1:28">
      <c r="A329">
        <v>330000431</v>
      </c>
      <c r="B329" t="str">
        <v>MONTALIER</v>
      </c>
      <c r="C329" t="str">
        <v>NOUVELLE-AQUITAINE</v>
      </c>
      <c r="X329" t="str">
        <v>CLINIQUE DU PLATEAU BEZONS</v>
      </c>
      <c r="Y329" t="str">
        <v>ILE-DE-FRANCE</v>
      </c>
      <c r="Z329" s="13">
        <f>SUMIFS(bdd_V102[Activité combinée], bdd_V102[Raison sociale juridique], X329, bdd_V102[[Région du FINESS juridique ]], Y329)</f>
        <v>26977.5</v>
      </c>
      <c r="AA329" s="13">
        <f>SUMIFS(bdd_V102[Activité combinée], bdd_V102[Raison sociale juridique], X329, bdd_V102[[Région du FINESS juridique ]], Y329, bdd_V102[Validation prérequis SUN-ES], "Oui")</f>
        <v>26977.5</v>
      </c>
      <c r="AB329" s="70">
        <f t="shared" si="5"/>
        <v>1</v>
      </c>
    </row>
    <row r="330" spans="1:28">
      <c r="A330">
        <v>330000480</v>
      </c>
      <c r="B330" t="str">
        <v>ASSOCIATION ST VINCENT DE PAUL</v>
      </c>
      <c r="C330" t="str">
        <v>NOUVELLE-AQUITAINE</v>
      </c>
      <c r="X330" t="str">
        <v>CLINIQUE DU SOUFFLE LE PONTET</v>
      </c>
      <c r="Y330" t="str">
        <v>AUVERGNE-RHÔNE-ALPES</v>
      </c>
      <c r="Z330" s="13">
        <f>SUMIFS(bdd_V102[Activité combinée], bdd_V102[Raison sociale juridique], X330, bdd_V102[[Région du FINESS juridique ]], Y330)</f>
        <v>14741.5</v>
      </c>
      <c r="AA330" s="13">
        <f>SUMIFS(bdd_V102[Activité combinée], bdd_V102[Raison sociale juridique], X330, bdd_V102[[Région du FINESS juridique ]], Y330, bdd_V102[Validation prérequis SUN-ES], "Oui")</f>
        <v>0</v>
      </c>
      <c r="AB330" s="70">
        <f t="shared" si="5"/>
        <v>0</v>
      </c>
    </row>
    <row r="331" spans="1:28">
      <c r="A331">
        <v>330000670</v>
      </c>
      <c r="B331" t="str">
        <v>NOUVELLE CLINIQUE BORDEAUX TONDU</v>
      </c>
      <c r="C331" t="str">
        <v>NOUVELLE-AQUITAINE</v>
      </c>
      <c r="X331" t="str">
        <v>CLINIQUE DU SOUFFLE LES ACACIAS</v>
      </c>
      <c r="Y331" t="str">
        <v>PROVENCE-ALPES-CÔTE D'AZUR</v>
      </c>
      <c r="Z331" s="13">
        <f>SUMIFS(bdd_V102[Activité combinée], bdd_V102[Raison sociale juridique], X331, bdd_V102[[Région du FINESS juridique ]], Y331)</f>
        <v>11378.5</v>
      </c>
      <c r="AA331" s="13">
        <f>SUMIFS(bdd_V102[Activité combinée], bdd_V102[Raison sociale juridique], X331, bdd_V102[[Région du FINESS juridique ]], Y331, bdd_V102[Validation prérequis SUN-ES], "Oui")</f>
        <v>11378.5</v>
      </c>
      <c r="AB331" s="70">
        <f t="shared" si="5"/>
        <v>1</v>
      </c>
    </row>
    <row r="332" spans="1:28">
      <c r="A332">
        <v>330000779</v>
      </c>
      <c r="B332" t="str">
        <v>SOCIETE D'HYGIENE MENTALE D'AQUITAINE</v>
      </c>
      <c r="C332" t="str">
        <v>NOUVELLE-AQUITAINE</v>
      </c>
      <c r="X332" t="str">
        <v>CLINIQUE DU SOUFFLE LES CLARINES</v>
      </c>
      <c r="Y332" t="str">
        <v>OCCITANIE</v>
      </c>
      <c r="Z332" s="13">
        <f>SUMIFS(bdd_V102[Activité combinée], bdd_V102[Raison sociale juridique], X332, bdd_V102[[Région du FINESS juridique ]], Y332)</f>
        <v>11140.5</v>
      </c>
      <c r="AA332" s="13">
        <f>SUMIFS(bdd_V102[Activité combinée], bdd_V102[Raison sociale juridique], X332, bdd_V102[[Région du FINESS juridique ]], Y332, bdd_V102[Validation prérequis SUN-ES], "Oui")</f>
        <v>11140.5</v>
      </c>
      <c r="AB332" s="70">
        <f t="shared" si="5"/>
        <v>1</v>
      </c>
    </row>
    <row r="333" spans="1:28">
      <c r="A333">
        <v>330000928</v>
      </c>
      <c r="B333" t="str">
        <v>AQUITAINE SANTE</v>
      </c>
      <c r="C333" t="str">
        <v>NOUVELLE-AQUITAINE</v>
      </c>
      <c r="X333" t="str">
        <v>CLINIQUE DU VAL JOSSELIN</v>
      </c>
      <c r="Y333" t="str">
        <v>BRETAGNE</v>
      </c>
      <c r="Z333" s="13">
        <f>SUMIFS(bdd_V102[Activité combinée], bdd_V102[Raison sociale juridique], X333, bdd_V102[[Région du FINESS juridique ]], Y333)</f>
        <v>20401.75</v>
      </c>
      <c r="AA333" s="13">
        <f>SUMIFS(bdd_V102[Activité combinée], bdd_V102[Raison sociale juridique], X333, bdd_V102[[Région du FINESS juridique ]], Y333, bdd_V102[Validation prérequis SUN-ES], "Oui")</f>
        <v>20401.75</v>
      </c>
      <c r="AB333" s="70">
        <f t="shared" si="5"/>
        <v>1</v>
      </c>
    </row>
    <row r="334" spans="1:28">
      <c r="A334">
        <v>330021429</v>
      </c>
      <c r="B334" t="str">
        <v>SA CLINIQUE SPORT DE BORDEAUX-MERIGNAC</v>
      </c>
      <c r="C334" t="str">
        <v>NOUVELLE-AQUITAINE</v>
      </c>
      <c r="X334" t="str">
        <v>CLINIQUE DU VIVARAIS SAINT DOMINIQUE</v>
      </c>
      <c r="Y334" t="str">
        <v>AUVERGNE-RHÔNE-ALPES</v>
      </c>
      <c r="Z334" s="13">
        <f>SUMIFS(bdd_V102[Activité combinée], bdd_V102[Raison sociale juridique], X334, bdd_V102[[Région du FINESS juridique ]], Y334)</f>
        <v>11235.5</v>
      </c>
      <c r="AA334" s="13">
        <f>SUMIFS(bdd_V102[Activité combinée], bdd_V102[Raison sociale juridique], X334, bdd_V102[[Région du FINESS juridique ]], Y334, bdd_V102[Validation prérequis SUN-ES], "Oui")</f>
        <v>11235.5</v>
      </c>
      <c r="AB334" s="70">
        <f t="shared" si="5"/>
        <v>1</v>
      </c>
    </row>
    <row r="335" spans="1:28">
      <c r="A335">
        <v>330025859</v>
      </c>
      <c r="B335" t="str">
        <v>ASSOCIATION HAD VIGNES ET RIVIERES</v>
      </c>
      <c r="C335" t="str">
        <v>NOUVELLE-AQUITAINE</v>
      </c>
      <c r="X335" t="str">
        <v>CLINIQUE EUGENIE</v>
      </c>
      <c r="Y335" t="str">
        <v>HAUTS-DE-FRANCE</v>
      </c>
      <c r="Z335" s="13">
        <f>SUMIFS(bdd_V102[Activité combinée], bdd_V102[Raison sociale juridique], X335, bdd_V102[[Région du FINESS juridique ]], Y335)</f>
        <v>11722</v>
      </c>
      <c r="AA335" s="13">
        <f>SUMIFS(bdd_V102[Activité combinée], bdd_V102[Raison sociale juridique], X335, bdd_V102[[Région du FINESS juridique ]], Y335, bdd_V102[Validation prérequis SUN-ES], "Oui")</f>
        <v>11722</v>
      </c>
      <c r="AB335" s="70">
        <f t="shared" si="5"/>
        <v>1</v>
      </c>
    </row>
    <row r="336" spans="1:28">
      <c r="A336">
        <v>330050899</v>
      </c>
      <c r="B336" t="str">
        <v>SAS COLISEE FRANCE</v>
      </c>
      <c r="C336" t="str">
        <v>NOUVELLE-AQUITAINE</v>
      </c>
      <c r="X336" t="str">
        <v>CLINIQUE FONTVERT</v>
      </c>
      <c r="Y336" t="str">
        <v>PROVENCE-ALPES-CÔTE D'AZUR</v>
      </c>
      <c r="Z336" s="13">
        <f>SUMIFS(bdd_V102[Activité combinée], bdd_V102[Raison sociale juridique], X336, bdd_V102[[Région du FINESS juridique ]], Y336)</f>
        <v>29407.5</v>
      </c>
      <c r="AA336" s="13">
        <f>SUMIFS(bdd_V102[Activité combinée], bdd_V102[Raison sociale juridique], X336, bdd_V102[[Région du FINESS juridique ]], Y336, bdd_V102[Validation prérequis SUN-ES], "Oui")</f>
        <v>29407.5</v>
      </c>
      <c r="AB336" s="70">
        <f t="shared" si="5"/>
        <v>1</v>
      </c>
    </row>
    <row r="337" spans="1:28">
      <c r="A337">
        <v>330055542</v>
      </c>
      <c r="B337" t="str">
        <v>CLINIQUE MEDECINE PHYSIQ-READPT FONCT.</v>
      </c>
      <c r="C337" t="str">
        <v>NOUVELLE-AQUITAINE</v>
      </c>
      <c r="X337" t="str">
        <v>CLINIQUE GENERALE D'ANNECY</v>
      </c>
      <c r="Y337" t="str">
        <v>AUVERGNE-RHÔNE-ALPES</v>
      </c>
      <c r="Z337" s="13">
        <f>SUMIFS(bdd_V102[Activité combinée], bdd_V102[Raison sociale juridique], X337, bdd_V102[[Région du FINESS juridique ]], Y337)</f>
        <v>49223</v>
      </c>
      <c r="AA337" s="13">
        <f>SUMIFS(bdd_V102[Activité combinée], bdd_V102[Raison sociale juridique], X337, bdd_V102[[Région du FINESS juridique ]], Y337, bdd_V102[Validation prérequis SUN-ES], "Oui")</f>
        <v>49223</v>
      </c>
      <c r="AB337" s="70">
        <f t="shared" si="5"/>
        <v>1</v>
      </c>
    </row>
    <row r="338" spans="1:28">
      <c r="A338">
        <v>330056540</v>
      </c>
      <c r="B338" t="str">
        <v>UGECAM AQUITAINE</v>
      </c>
      <c r="C338" t="str">
        <v>NOUVELLE-AQUITAINE</v>
      </c>
      <c r="X338" t="str">
        <v>CLINIQUE GENERALE DE L'ETANG DE BERRE</v>
      </c>
      <c r="Y338" t="str">
        <v>PROVENCE-ALPES-CÔTE D'AZUR</v>
      </c>
      <c r="Z338" s="13">
        <f>SUMIFS(bdd_V102[Activité combinée], bdd_V102[Raison sociale juridique], X338, bdd_V102[[Région du FINESS juridique ]], Y338)</f>
        <v>19055.5</v>
      </c>
      <c r="AA338" s="13">
        <f>SUMIFS(bdd_V102[Activité combinée], bdd_V102[Raison sociale juridique], X338, bdd_V102[[Région du FINESS juridique ]], Y338, bdd_V102[Validation prérequis SUN-ES], "Oui")</f>
        <v>19055.5</v>
      </c>
      <c r="AB338" s="70">
        <f t="shared" si="5"/>
        <v>1</v>
      </c>
    </row>
    <row r="339" spans="1:28">
      <c r="A339">
        <v>330056839</v>
      </c>
      <c r="B339" t="str">
        <v>SAS CLINIQUE LES HORIZONS</v>
      </c>
      <c r="C339" t="str">
        <v>NOUVELLE-AQUITAINE</v>
      </c>
      <c r="X339" t="str">
        <v>CLINIQUE GENERALE DE MARIGNANE</v>
      </c>
      <c r="Y339" t="str">
        <v>PROVENCE-ALPES-CÔTE D'AZUR</v>
      </c>
      <c r="Z339" s="13">
        <f>SUMIFS(bdd_V102[Activité combinée], bdd_V102[Raison sociale juridique], X339, bdd_V102[[Région du FINESS juridique ]], Y339)</f>
        <v>42089.5</v>
      </c>
      <c r="AA339" s="13">
        <f>SUMIFS(bdd_V102[Activité combinée], bdd_V102[Raison sociale juridique], X339, bdd_V102[[Région du FINESS juridique ]], Y339, bdd_V102[Validation prérequis SUN-ES], "Oui")</f>
        <v>42089.5</v>
      </c>
      <c r="AB339" s="70">
        <f t="shared" si="5"/>
        <v>1</v>
      </c>
    </row>
    <row r="340" spans="1:28">
      <c r="A340">
        <v>330059825</v>
      </c>
      <c r="B340" t="str">
        <v>CTRE PSY AMBULATOIRE DE CENON</v>
      </c>
      <c r="C340" t="str">
        <v>NOUVELLE-AQUITAINE</v>
      </c>
      <c r="X340" t="str">
        <v>CLINIQUE GLANUM</v>
      </c>
      <c r="Y340" t="str">
        <v>PROVENCE-ALPES-CÔTE D'AZUR</v>
      </c>
      <c r="Z340" s="13">
        <f>SUMIFS(bdd_V102[Activité combinée], bdd_V102[Raison sociale juridique], X340, bdd_V102[[Région du FINESS juridique ]], Y340)</f>
        <v>15669.5</v>
      </c>
      <c r="AA340" s="13">
        <f>SUMIFS(bdd_V102[Activité combinée], bdd_V102[Raison sociale juridique], X340, bdd_V102[[Région du FINESS juridique ]], Y340, bdd_V102[Validation prérequis SUN-ES], "Oui")</f>
        <v>15669.5</v>
      </c>
      <c r="AB340" s="70">
        <f t="shared" si="5"/>
        <v>1</v>
      </c>
    </row>
    <row r="341" spans="1:28">
      <c r="A341">
        <v>330060641</v>
      </c>
      <c r="B341" t="str">
        <v>GCS CLINIQUE CHIRURGICALE LIBOURNAIS</v>
      </c>
      <c r="C341" t="str">
        <v>NOUVELLE-AQUITAINE</v>
      </c>
      <c r="X341" t="str">
        <v>CLINIQUE INTERNATIONALE DE CANNES</v>
      </c>
      <c r="Y341" t="str">
        <v>PROVENCE-ALPES-CÔTE D'AZUR</v>
      </c>
      <c r="Z341" s="13">
        <f>SUMIFS(bdd_V102[Activité combinée], bdd_V102[Raison sociale juridique], X341, bdd_V102[[Région du FINESS juridique ]], Y341)</f>
        <v>35074</v>
      </c>
      <c r="AA341" s="13">
        <f>SUMIFS(bdd_V102[Activité combinée], bdd_V102[Raison sociale juridique], X341, bdd_V102[[Région du FINESS juridique ]], Y341, bdd_V102[Validation prérequis SUN-ES], "Oui")</f>
        <v>35074</v>
      </c>
      <c r="AB341" s="70">
        <f t="shared" si="5"/>
        <v>1</v>
      </c>
    </row>
    <row r="342" spans="1:28">
      <c r="A342">
        <v>330062639</v>
      </c>
      <c r="B342" t="str">
        <v>THERAE CENTRE MEDICAL</v>
      </c>
      <c r="C342" t="str">
        <v>NOUVELLE-AQUITAINE</v>
      </c>
      <c r="X342" t="str">
        <v>CLINIQUE IRIS - MARCY L'ETOILE</v>
      </c>
      <c r="Y342" t="str">
        <v>AUVERGNE-RHÔNE-ALPES</v>
      </c>
      <c r="Z342" s="13">
        <f>SUMIFS(bdd_V102[Activité combinée], bdd_V102[Raison sociale juridique], X342, bdd_V102[[Région du FINESS juridique ]], Y342)</f>
        <v>55001</v>
      </c>
      <c r="AA342" s="13">
        <f>SUMIFS(bdd_V102[Activité combinée], bdd_V102[Raison sociale juridique], X342, bdd_V102[[Région du FINESS juridique ]], Y342, bdd_V102[Validation prérequis SUN-ES], "Oui")</f>
        <v>55001</v>
      </c>
      <c r="AB342" s="70">
        <f t="shared" si="5"/>
        <v>1</v>
      </c>
    </row>
    <row r="343" spans="1:28">
      <c r="A343">
        <v>330780347</v>
      </c>
      <c r="B343" t="str">
        <v>MAISON DE SANTE MARIE GALENE</v>
      </c>
      <c r="C343" t="str">
        <v>NOUVELLE-AQUITAINE</v>
      </c>
      <c r="X343" t="str">
        <v>CLINIQUE JEANNE D'ARC</v>
      </c>
      <c r="Y343" t="str">
        <v>PROVENCE-ALPES-CÔTE D'AZUR</v>
      </c>
      <c r="Z343" s="13">
        <f>SUMIFS(bdd_V102[Activité combinée], bdd_V102[Raison sociale juridique], X343, bdd_V102[[Région du FINESS juridique ]], Y343)</f>
        <v>676</v>
      </c>
      <c r="AA343" s="13">
        <f>SUMIFS(bdd_V102[Activité combinée], bdd_V102[Raison sociale juridique], X343, bdd_V102[[Région du FINESS juridique ]], Y343, bdd_V102[Validation prérequis SUN-ES], "Oui")</f>
        <v>676</v>
      </c>
      <c r="AB343" s="70">
        <f t="shared" si="5"/>
        <v>1</v>
      </c>
    </row>
    <row r="344" spans="1:28">
      <c r="A344">
        <v>330780545</v>
      </c>
      <c r="B344" t="str">
        <v>HOPITAL SUBURBAIN</v>
      </c>
      <c r="C344" t="str">
        <v>NOUVELLE-AQUITAINE</v>
      </c>
      <c r="X344" t="str">
        <v>CLINIQUE JUGE</v>
      </c>
      <c r="Y344" t="str">
        <v>PROVENCE-ALPES-CÔTE D'AZUR</v>
      </c>
      <c r="Z344" s="13">
        <f>SUMIFS(bdd_V102[Activité combinée], bdd_V102[Raison sociale juridique], X344, bdd_V102[[Région du FINESS juridique ]], Y344)</f>
        <v>34342.5</v>
      </c>
      <c r="AA344" s="13">
        <f>SUMIFS(bdd_V102[Activité combinée], bdd_V102[Raison sociale juridique], X344, bdd_V102[[Région du FINESS juridique ]], Y344, bdd_V102[Validation prérequis SUN-ES], "Oui")</f>
        <v>34342.5</v>
      </c>
      <c r="AB344" s="70">
        <f t="shared" si="5"/>
        <v>1</v>
      </c>
    </row>
    <row r="345" spans="1:28">
      <c r="A345">
        <v>330780552</v>
      </c>
      <c r="B345" t="str">
        <v>FONDATION MSP BAGATELLE</v>
      </c>
      <c r="C345" t="str">
        <v>NOUVELLE-AQUITAINE</v>
      </c>
      <c r="X345" t="str">
        <v>CLINIQUE KENNEDY</v>
      </c>
      <c r="Y345" t="str">
        <v>AUVERGNE-RHÔNE-ALPES</v>
      </c>
      <c r="Z345" s="13">
        <f>SUMIFS(bdd_V102[Activité combinée], bdd_V102[Raison sociale juridique], X345, bdd_V102[[Région du FINESS juridique ]], Y345)</f>
        <v>35171</v>
      </c>
      <c r="AA345" s="13">
        <f>SUMIFS(bdd_V102[Activité combinée], bdd_V102[Raison sociale juridique], X345, bdd_V102[[Région du FINESS juridique ]], Y345, bdd_V102[Validation prérequis SUN-ES], "Oui")</f>
        <v>35171</v>
      </c>
      <c r="AB345" s="70">
        <f t="shared" si="5"/>
        <v>1</v>
      </c>
    </row>
    <row r="346" spans="1:28">
      <c r="A346">
        <v>330781329</v>
      </c>
      <c r="B346" t="str">
        <v>INSTITUT BERGONIE</v>
      </c>
      <c r="C346" t="str">
        <v>NOUVELLE-AQUITAINE</v>
      </c>
      <c r="X346" t="str">
        <v>CLINIQUE KER YONNEC</v>
      </c>
      <c r="Y346" t="str">
        <v>BOURGOGNE-FRANCHE-COMTÉ</v>
      </c>
      <c r="Z346" s="13">
        <f>SUMIFS(bdd_V102[Activité combinée], bdd_V102[Raison sociale juridique], X346, bdd_V102[[Région du FINESS juridique ]], Y346)</f>
        <v>29755.25</v>
      </c>
      <c r="AA346" s="13">
        <f>SUMIFS(bdd_V102[Activité combinée], bdd_V102[Raison sociale juridique], X346, bdd_V102[[Région du FINESS juridique ]], Y346, bdd_V102[Validation prérequis SUN-ES], "Oui")</f>
        <v>29755.25</v>
      </c>
      <c r="AB346" s="70">
        <f t="shared" si="5"/>
        <v>1</v>
      </c>
    </row>
    <row r="347" spans="1:28">
      <c r="A347">
        <v>330781386</v>
      </c>
      <c r="B347" t="str">
        <v>FED GIR LUTTE CONTRE MALADIE RESPIR</v>
      </c>
      <c r="C347" t="str">
        <v>NOUVELLE-AQUITAINE</v>
      </c>
      <c r="X347" t="str">
        <v>CLINIQUE LA CERISAIE</v>
      </c>
      <c r="Y347" t="str">
        <v>BRETAGNE</v>
      </c>
      <c r="Z347" s="13">
        <f>SUMIFS(bdd_V102[Activité combinée], bdd_V102[Raison sociale juridique], X347, bdd_V102[[Région du FINESS juridique ]], Y347)</f>
        <v>12948.25</v>
      </c>
      <c r="AA347" s="13">
        <f>SUMIFS(bdd_V102[Activité combinée], bdd_V102[Raison sociale juridique], X347, bdd_V102[[Région du FINESS juridique ]], Y347, bdd_V102[Validation prérequis SUN-ES], "Oui")</f>
        <v>12948.25</v>
      </c>
      <c r="AB347" s="70">
        <f t="shared" si="5"/>
        <v>1</v>
      </c>
    </row>
    <row r="348" spans="1:28">
      <c r="A348">
        <v>330785072</v>
      </c>
      <c r="B348" t="str">
        <v>ASSOCIATION RENOVATION</v>
      </c>
      <c r="C348" t="str">
        <v>NOUVELLE-AQUITAINE</v>
      </c>
      <c r="X348" t="str">
        <v>CLINIQUE LA CHENAIE</v>
      </c>
      <c r="Y348" t="str">
        <v>PROVENCE-ALPES-CÔTE D'AZUR</v>
      </c>
      <c r="Z348" s="13">
        <f>SUMIFS(bdd_V102[Activité combinée], bdd_V102[Raison sociale juridique], X348, bdd_V102[[Région du FINESS juridique ]], Y348)</f>
        <v>22576</v>
      </c>
      <c r="AA348" s="13">
        <f>SUMIFS(bdd_V102[Activité combinée], bdd_V102[Raison sociale juridique], X348, bdd_V102[[Région du FINESS juridique ]], Y348, bdd_V102[Validation prérequis SUN-ES], "Oui")</f>
        <v>22576</v>
      </c>
      <c r="AB348" s="70">
        <f t="shared" si="5"/>
        <v>1</v>
      </c>
    </row>
    <row r="349" spans="1:28">
      <c r="A349">
        <v>330790809</v>
      </c>
      <c r="B349" t="str">
        <v>ASSO POUR LA READAPTATION &amp; L'INTEGRAT</v>
      </c>
      <c r="C349" t="str">
        <v>NOUVELLE-AQUITAINE</v>
      </c>
      <c r="X349" t="str">
        <v>CLINIQUE LA GRANGEA</v>
      </c>
      <c r="Y349" t="str">
        <v>PROVENCE-ALPES-CÔTE D'AZUR</v>
      </c>
      <c r="Z349" s="13">
        <f>SUMIFS(bdd_V102[Activité combinée], bdd_V102[Raison sociale juridique], X349, bdd_V102[[Région du FINESS juridique ]], Y349)</f>
        <v>11272.5</v>
      </c>
      <c r="AA349" s="13">
        <f>SUMIFS(bdd_V102[Activité combinée], bdd_V102[Raison sociale juridique], X349, bdd_V102[[Région du FINESS juridique ]], Y349, bdd_V102[Validation prérequis SUN-ES], "Oui")</f>
        <v>11272.5</v>
      </c>
      <c r="AB349" s="70">
        <f t="shared" si="5"/>
        <v>1</v>
      </c>
    </row>
    <row r="350" spans="1:28">
      <c r="A350">
        <v>330796392</v>
      </c>
      <c r="B350" t="str">
        <v>PAVILLON DE LA MUTUALITE</v>
      </c>
      <c r="C350" t="str">
        <v>NOUVELLE-AQUITAINE</v>
      </c>
      <c r="X350" t="str">
        <v>CLINIQUE LA LAURANNE</v>
      </c>
      <c r="Y350" t="str">
        <v>PROVENCE-ALPES-CÔTE D'AZUR</v>
      </c>
      <c r="Z350" s="13">
        <f>SUMIFS(bdd_V102[Activité combinée], bdd_V102[Raison sociale juridique], X350, bdd_V102[[Région du FINESS juridique ]], Y350)</f>
        <v>37705</v>
      </c>
      <c r="AA350" s="13">
        <f>SUMIFS(bdd_V102[Activité combinée], bdd_V102[Raison sociale juridique], X350, bdd_V102[[Région du FINESS juridique ]], Y350, bdd_V102[Validation prérequis SUN-ES], "Oui")</f>
        <v>37705</v>
      </c>
      <c r="AB350" s="70">
        <f t="shared" si="5"/>
        <v>1</v>
      </c>
    </row>
    <row r="351" spans="1:28">
      <c r="A351">
        <v>340000074</v>
      </c>
      <c r="B351" t="str">
        <v>SAS POLYCL ST PRIVAT</v>
      </c>
      <c r="C351" t="str">
        <v>OCCITANIE</v>
      </c>
      <c r="X351" t="str">
        <v>CLINIQUE LA MARE Ã” DANS</v>
      </c>
      <c r="Y351" t="str">
        <v>NORMANDIE</v>
      </c>
      <c r="Z351" s="13">
        <f>SUMIFS(bdd_V102[Activité combinée], bdd_V102[Raison sociale juridique], X351, bdd_V102[[Région du FINESS juridique ]], Y351)</f>
        <v>20730.25</v>
      </c>
      <c r="AA351" s="13">
        <f>SUMIFS(bdd_V102[Activité combinée], bdd_V102[Raison sociale juridique], X351, bdd_V102[[Région du FINESS juridique ]], Y351, bdd_V102[Validation prérequis SUN-ES], "Oui")</f>
        <v>20730.25</v>
      </c>
      <c r="AB351" s="70">
        <f t="shared" si="5"/>
        <v>1</v>
      </c>
    </row>
    <row r="352" spans="1:28">
      <c r="A352">
        <v>340000082</v>
      </c>
      <c r="B352" t="str">
        <v>SASU CL LA PERGOLA</v>
      </c>
      <c r="C352" t="str">
        <v>OCCITANIE</v>
      </c>
      <c r="X352" t="str">
        <v>CLINIQUE LA PHOCEANNE</v>
      </c>
      <c r="Y352" t="str">
        <v>PROVENCE-ALPES-CÔTE D'AZUR</v>
      </c>
      <c r="Z352" s="13">
        <f>SUMIFS(bdd_V102[Activité combinée], bdd_V102[Raison sociale juridique], X352, bdd_V102[[Région du FINESS juridique ]], Y352)</f>
        <v>30162.5</v>
      </c>
      <c r="AA352" s="13">
        <f>SUMIFS(bdd_V102[Activité combinée], bdd_V102[Raison sociale juridique], X352, bdd_V102[[Région du FINESS juridique ]], Y352, bdd_V102[Validation prérequis SUN-ES], "Oui")</f>
        <v>25929.5</v>
      </c>
      <c r="AB352" s="70">
        <f t="shared" si="5"/>
        <v>0.8596601740571902</v>
      </c>
    </row>
    <row r="353" spans="1:28">
      <c r="A353">
        <v>340000090</v>
      </c>
      <c r="B353" t="str">
        <v>SA CL DU DR JEAN CAUSSE</v>
      </c>
      <c r="C353" t="str">
        <v>OCCITANIE</v>
      </c>
      <c r="X353" t="str">
        <v>CLINIQUE LA PHOCEANNE SUD</v>
      </c>
      <c r="Y353" t="str">
        <v>PROVENCE-ALPES-CÔTE D'AZUR</v>
      </c>
      <c r="Z353" s="13">
        <f>SUMIFS(bdd_V102[Activité combinée], bdd_V102[Raison sociale juridique], X353, bdd_V102[[Région du FINESS juridique ]], Y353)</f>
        <v>14763.5</v>
      </c>
      <c r="AA353" s="13">
        <f>SUMIFS(bdd_V102[Activité combinée], bdd_V102[Raison sociale juridique], X353, bdd_V102[[Région du FINESS juridique ]], Y353, bdd_V102[Validation prérequis SUN-ES], "Oui")</f>
        <v>14763.5</v>
      </c>
      <c r="AB353" s="70">
        <f t="shared" si="5"/>
        <v>1</v>
      </c>
    </row>
    <row r="354" spans="1:28">
      <c r="A354">
        <v>340000108</v>
      </c>
      <c r="B354" t="str">
        <v>SAS POLYCL DES TROIS VALLEES</v>
      </c>
      <c r="C354" t="str">
        <v>OCCITANIE</v>
      </c>
      <c r="X354" t="str">
        <v>CLINIQUE LA VIOLETTE</v>
      </c>
      <c r="Y354" t="str">
        <v>GUADELOUPE</v>
      </c>
      <c r="Z354" s="13">
        <f>SUMIFS(bdd_V102[Activité combinée], bdd_V102[Raison sociale juridique], X354, bdd_V102[[Région du FINESS juridique ]], Y354)</f>
        <v>11553</v>
      </c>
      <c r="AA354" s="13">
        <f>SUMIFS(bdd_V102[Activité combinée], bdd_V102[Raison sociale juridique], X354, bdd_V102[[Région du FINESS juridique ]], Y354, bdd_V102[Validation prérequis SUN-ES], "Oui")</f>
        <v>11553</v>
      </c>
      <c r="AB354" s="70">
        <f t="shared" si="5"/>
        <v>1</v>
      </c>
    </row>
    <row r="355" spans="1:28">
      <c r="A355">
        <v>340000116</v>
      </c>
      <c r="B355" t="str">
        <v>SA POLYCL PASTEUR</v>
      </c>
      <c r="C355" t="str">
        <v>OCCITANIE</v>
      </c>
      <c r="X355" t="str">
        <v>CLINIQUE LE CLOS DE BEAUREGARD</v>
      </c>
      <c r="Y355" t="str">
        <v>AUVERGNE-RHÔNE-ALPES</v>
      </c>
      <c r="Z355" s="13">
        <f>SUMIFS(bdd_V102[Activité combinée], bdd_V102[Raison sociale juridique], X355, bdd_V102[[Région du FINESS juridique ]], Y355)</f>
        <v>8306</v>
      </c>
      <c r="AA355" s="13">
        <f>SUMIFS(bdd_V102[Activité combinée], bdd_V102[Raison sociale juridique], X355, bdd_V102[[Région du FINESS juridique ]], Y355, bdd_V102[Validation prérequis SUN-ES], "Oui")</f>
        <v>8306</v>
      </c>
      <c r="AB355" s="70">
        <f t="shared" si="5"/>
        <v>1</v>
      </c>
    </row>
    <row r="356" spans="1:28">
      <c r="A356">
        <v>340000256</v>
      </c>
      <c r="B356" t="str">
        <v>SAS CL DU SOUFFLE LA VALLONIE</v>
      </c>
      <c r="C356" t="str">
        <v>OCCITANIE</v>
      </c>
      <c r="X356" t="str">
        <v>CLINIQUE LE GOLFE</v>
      </c>
      <c r="Y356" t="str">
        <v>PROVENCE-ALPES-CÔTE D'AZUR</v>
      </c>
      <c r="Z356" s="13">
        <f>SUMIFS(bdd_V102[Activité combinée], bdd_V102[Raison sociale juridique], X356, bdd_V102[[Région du FINESS juridique ]], Y356)</f>
        <v>9791</v>
      </c>
      <c r="AA356" s="13">
        <f>SUMIFS(bdd_V102[Activité combinée], bdd_V102[Raison sociale juridique], X356, bdd_V102[[Région du FINESS juridique ]], Y356, bdd_V102[Validation prérequis SUN-ES], "Oui")</f>
        <v>9791</v>
      </c>
      <c r="AB356" s="70">
        <f t="shared" si="5"/>
        <v>1</v>
      </c>
    </row>
    <row r="357" spans="1:28">
      <c r="A357">
        <v>340000264</v>
      </c>
      <c r="B357" t="str">
        <v>FONDATION CHARLES MION AIDER SANTE</v>
      </c>
      <c r="C357" t="str">
        <v>OCCITANIE</v>
      </c>
      <c r="X357" t="str">
        <v>CLINIQUE LE MERIDIEN</v>
      </c>
      <c r="Y357" t="str">
        <v>PROVENCE-ALPES-CÔTE D'AZUR</v>
      </c>
      <c r="Z357" s="13">
        <f>SUMIFS(bdd_V102[Activité combinée], bdd_V102[Raison sociale juridique], X357, bdd_V102[[Région du FINESS juridique ]], Y357)</f>
        <v>5338.5</v>
      </c>
      <c r="AA357" s="13">
        <f>SUMIFS(bdd_V102[Activité combinée], bdd_V102[Raison sociale juridique], X357, bdd_V102[[Région du FINESS juridique ]], Y357, bdd_V102[Validation prérequis SUN-ES], "Oui")</f>
        <v>5338.5</v>
      </c>
      <c r="AB357" s="70">
        <f t="shared" si="5"/>
        <v>1</v>
      </c>
    </row>
    <row r="358" spans="1:28">
      <c r="A358">
        <v>340000272</v>
      </c>
      <c r="B358" t="str">
        <v>SAS CL ST JEAN</v>
      </c>
      <c r="C358" t="str">
        <v>OCCITANIE</v>
      </c>
      <c r="X358" t="str">
        <v>CLINIQUE LES LAURIERS</v>
      </c>
      <c r="Y358" t="str">
        <v>PROVENCE-ALPES-CÔTE D'AZUR</v>
      </c>
      <c r="Z358" s="13">
        <f>SUMIFS(bdd_V102[Activité combinée], bdd_V102[Raison sociale juridique], X358, bdd_V102[[Région du FINESS juridique ]], Y358)</f>
        <v>15137.5</v>
      </c>
      <c r="AA358" s="13">
        <f>SUMIFS(bdd_V102[Activité combinée], bdd_V102[Raison sociale juridique], X358, bdd_V102[[Région du FINESS juridique ]], Y358, bdd_V102[Validation prérequis SUN-ES], "Oui")</f>
        <v>15137.5</v>
      </c>
      <c r="AB358" s="70">
        <f t="shared" si="5"/>
        <v>1</v>
      </c>
    </row>
    <row r="359" spans="1:28">
      <c r="A359">
        <v>340000280</v>
      </c>
      <c r="B359" t="str">
        <v>GESTION CL DU PARC</v>
      </c>
      <c r="C359" t="str">
        <v>OCCITANIE</v>
      </c>
      <c r="X359" t="str">
        <v>CLINIQUE LES MARTINETS</v>
      </c>
      <c r="Y359" t="str">
        <v>ILE-DE-FRANCE</v>
      </c>
      <c r="Z359" s="13">
        <f>SUMIFS(bdd_V102[Activité combinée], bdd_V102[Raison sociale juridique], X359, bdd_V102[[Région du FINESS juridique ]], Y359)</f>
        <v>21759.5</v>
      </c>
      <c r="AA359" s="13">
        <f>SUMIFS(bdd_V102[Activité combinée], bdd_V102[Raison sociale juridique], X359, bdd_V102[[Région du FINESS juridique ]], Y359, bdd_V102[Validation prérequis SUN-ES], "Oui")</f>
        <v>21759.5</v>
      </c>
      <c r="AB359" s="70">
        <f t="shared" si="5"/>
        <v>1</v>
      </c>
    </row>
    <row r="360" spans="1:28">
      <c r="A360">
        <v>340000298</v>
      </c>
      <c r="B360" t="str">
        <v>CL CLEMENTVILLE</v>
      </c>
      <c r="C360" t="str">
        <v>OCCITANIE</v>
      </c>
      <c r="X360" t="str">
        <v>CLINIQUE LES PALMIERS</v>
      </c>
      <c r="Y360" t="str">
        <v>PROVENCE-ALPES-CÔTE D'AZUR</v>
      </c>
      <c r="Z360" s="13">
        <f>SUMIFS(bdd_V102[Activité combinée], bdd_V102[Raison sociale juridique], X360, bdd_V102[[Région du FINESS juridique ]], Y360)</f>
        <v>15503</v>
      </c>
      <c r="AA360" s="13">
        <f>SUMIFS(bdd_V102[Activité combinée], bdd_V102[Raison sociale juridique], X360, bdd_V102[[Région du FINESS juridique ]], Y360, bdd_V102[Validation prérequis SUN-ES], "Oui")</f>
        <v>15503</v>
      </c>
      <c r="AB360" s="70">
        <f t="shared" si="5"/>
        <v>1</v>
      </c>
    </row>
    <row r="361" spans="1:28">
      <c r="A361">
        <v>340000306</v>
      </c>
      <c r="B361" t="str">
        <v>SAS POLYCL ST ROCH</v>
      </c>
      <c r="C361" t="str">
        <v>OCCITANIE</v>
      </c>
      <c r="X361" t="str">
        <v>CLINIQUE LES TROIS SOLLIES</v>
      </c>
      <c r="Y361" t="str">
        <v>PROVENCE-ALPES-CÔTE D'AZUR</v>
      </c>
      <c r="Z361" s="13">
        <f>SUMIFS(bdd_V102[Activité combinée], bdd_V102[Raison sociale juridique], X361, bdd_V102[[Région du FINESS juridique ]], Y361)</f>
        <v>20727.25</v>
      </c>
      <c r="AA361" s="13">
        <f>SUMIFS(bdd_V102[Activité combinée], bdd_V102[Raison sociale juridique], X361, bdd_V102[[Région du FINESS juridique ]], Y361, bdd_V102[Validation prérequis SUN-ES], "Oui")</f>
        <v>20727.25</v>
      </c>
      <c r="AB361" s="70">
        <f t="shared" si="5"/>
        <v>1</v>
      </c>
    </row>
    <row r="362" spans="1:28">
      <c r="A362">
        <v>340000330</v>
      </c>
      <c r="B362" t="str">
        <v>CL VIA DOMITIA</v>
      </c>
      <c r="C362" t="str">
        <v>OCCITANIE</v>
      </c>
      <c r="X362" t="str">
        <v>CLINIQUE MEDECINE PHYSIQ-READPT FONCT.</v>
      </c>
      <c r="Y362" t="str">
        <v>NOUVELLE-AQUITAINE</v>
      </c>
      <c r="Z362" s="13">
        <f>SUMIFS(bdd_V102[Activité combinée], bdd_V102[Raison sociale juridique], X362, bdd_V102[[Région du FINESS juridique ]], Y362)</f>
        <v>36285.5</v>
      </c>
      <c r="AA362" s="13">
        <f>SUMIFS(bdd_V102[Activité combinée], bdd_V102[Raison sociale juridique], X362, bdd_V102[[Région du FINESS juridique ]], Y362, bdd_V102[Validation prérequis SUN-ES], "Oui")</f>
        <v>36285.5</v>
      </c>
      <c r="AB362" s="70">
        <f t="shared" si="5"/>
        <v>1</v>
      </c>
    </row>
    <row r="363" spans="1:28">
      <c r="A363">
        <v>340000348</v>
      </c>
      <c r="B363" t="str">
        <v>POLYCL STE THERESE</v>
      </c>
      <c r="C363" t="str">
        <v>OCCITANIE</v>
      </c>
      <c r="X363" t="str">
        <v>CLINIQUE MEDICALE DU CENTRE DE SAUMERY</v>
      </c>
      <c r="Y363" t="str">
        <v>CENTRE-VAL DE LOIRE</v>
      </c>
      <c r="Z363" s="13">
        <f>SUMIFS(bdd_V102[Activité combinée], bdd_V102[Raison sociale juridique], X363, bdd_V102[[Région du FINESS juridique ]], Y363)</f>
        <v>13466</v>
      </c>
      <c r="AA363" s="13">
        <f>SUMIFS(bdd_V102[Activité combinée], bdd_V102[Raison sociale juridique], X363, bdd_V102[[Région du FINESS juridique ]], Y363, bdd_V102[Validation prérequis SUN-ES], "Oui")</f>
        <v>11908.75</v>
      </c>
      <c r="AB363" s="70">
        <f t="shared" si="5"/>
        <v>0.88435689885637903</v>
      </c>
    </row>
    <row r="364" spans="1:28">
      <c r="A364">
        <v>340000355</v>
      </c>
      <c r="B364" t="str">
        <v>CL RECH</v>
      </c>
      <c r="C364" t="str">
        <v>OCCITANIE</v>
      </c>
      <c r="X364" t="str">
        <v>CLINIQUE MEDICALE LE SERMAY</v>
      </c>
      <c r="Y364" t="str">
        <v>AUVERGNE-RHÔNE-ALPES</v>
      </c>
      <c r="Z364" s="13">
        <f>SUMIFS(bdd_V102[Activité combinée], bdd_V102[Raison sociale juridique], X364, bdd_V102[[Région du FINESS juridique ]], Y364)</f>
        <v>25719</v>
      </c>
      <c r="AA364" s="13">
        <f>SUMIFS(bdd_V102[Activité combinée], bdd_V102[Raison sociale juridique], X364, bdd_V102[[Région du FINESS juridique ]], Y364, bdd_V102[Validation prérequis SUN-ES], "Oui")</f>
        <v>0</v>
      </c>
      <c r="AB364" s="70">
        <f t="shared" si="5"/>
        <v>0</v>
      </c>
    </row>
    <row r="365" spans="1:28">
      <c r="A365">
        <v>340000371</v>
      </c>
      <c r="B365" t="str">
        <v>SAS CL STELLA</v>
      </c>
      <c r="C365" t="str">
        <v>OCCITANIE</v>
      </c>
      <c r="X365" t="str">
        <v>CLINIQUE MEDICALE VICTOR HUGO</v>
      </c>
      <c r="Y365" t="str">
        <v>PAYS DE LA LOIRE</v>
      </c>
      <c r="Z365" s="13">
        <f>SUMIFS(bdd_V102[Activité combinée], bdd_V102[Raison sociale juridique], X365, bdd_V102[[Région du FINESS juridique ]], Y365)</f>
        <v>22427.5</v>
      </c>
      <c r="AA365" s="13">
        <f>SUMIFS(bdd_V102[Activité combinée], bdd_V102[Raison sociale juridique], X365, bdd_V102[[Région du FINESS juridique ]], Y365, bdd_V102[Validation prérequis SUN-ES], "Oui")</f>
        <v>22427.5</v>
      </c>
      <c r="AB365" s="70">
        <f t="shared" si="5"/>
        <v>1</v>
      </c>
    </row>
    <row r="366" spans="1:28">
      <c r="A366">
        <v>340000389</v>
      </c>
      <c r="B366" t="str">
        <v>SAS CL ST ANTOINE</v>
      </c>
      <c r="C366" t="str">
        <v>OCCITANIE</v>
      </c>
      <c r="X366" t="str">
        <v>CLINIQUE MEDICO-CHIRURGICALE CHARCOT</v>
      </c>
      <c r="Y366" t="str">
        <v>AUVERGNE-RHÔNE-ALPES</v>
      </c>
      <c r="Z366" s="13">
        <f>SUMIFS(bdd_V102[Activité combinée], bdd_V102[Raison sociale juridique], X366, bdd_V102[[Région du FINESS juridique ]], Y366)</f>
        <v>38505.5</v>
      </c>
      <c r="AA366" s="13">
        <f>SUMIFS(bdd_V102[Activité combinée], bdd_V102[Raison sociale juridique], X366, bdd_V102[[Région du FINESS juridique ]], Y366, bdd_V102[Validation prérequis SUN-ES], "Oui")</f>
        <v>38505.5</v>
      </c>
      <c r="AB366" s="70">
        <f t="shared" si="5"/>
        <v>1</v>
      </c>
    </row>
    <row r="367" spans="1:28">
      <c r="A367">
        <v>340000405</v>
      </c>
      <c r="B367" t="str">
        <v>PLEIN SOLEIL</v>
      </c>
      <c r="C367" t="str">
        <v>OCCITANIE</v>
      </c>
      <c r="X367" t="str">
        <v>CLINIQUE MON REPOS</v>
      </c>
      <c r="Y367" t="str">
        <v>AUVERGNE-RHÔNE-ALPES</v>
      </c>
      <c r="Z367" s="13">
        <f>SUMIFS(bdd_V102[Activité combinée], bdd_V102[Raison sociale juridique], X367, bdd_V102[[Région du FINESS juridique ]], Y367)</f>
        <v>30099</v>
      </c>
      <c r="AA367" s="13">
        <f>SUMIFS(bdd_V102[Activité combinée], bdd_V102[Raison sociale juridique], X367, bdd_V102[[Région du FINESS juridique ]], Y367, bdd_V102[Validation prérequis SUN-ES], "Oui")</f>
        <v>30099</v>
      </c>
      <c r="AB367" s="70">
        <f t="shared" si="5"/>
        <v>1</v>
      </c>
    </row>
    <row r="368" spans="1:28">
      <c r="A368">
        <v>340000421</v>
      </c>
      <c r="B368" t="str">
        <v>CL LE CASTELET</v>
      </c>
      <c r="C368" t="str">
        <v>OCCITANIE</v>
      </c>
      <c r="X368" t="str">
        <v>CLINIQUE MONT VENTOUX</v>
      </c>
      <c r="Y368" t="str">
        <v>PROVENCE-ALPES-CÔTE D'AZUR</v>
      </c>
      <c r="Z368" s="13">
        <f>SUMIFS(bdd_V102[Activité combinée], bdd_V102[Raison sociale juridique], X368, bdd_V102[[Région du FINESS juridique ]], Y368)</f>
        <v>16267</v>
      </c>
      <c r="AA368" s="13">
        <f>SUMIFS(bdd_V102[Activité combinée], bdd_V102[Raison sociale juridique], X368, bdd_V102[[Région du FINESS juridique ]], Y368, bdd_V102[Validation prérequis SUN-ES], "Oui")</f>
        <v>16267</v>
      </c>
      <c r="AB368" s="70">
        <f t="shared" si="5"/>
        <v>1</v>
      </c>
    </row>
    <row r="369" spans="1:28">
      <c r="A369">
        <v>340000454</v>
      </c>
      <c r="B369" t="str">
        <v>SAS CL ST MARTIN DU VIGNOGOUL</v>
      </c>
      <c r="C369" t="str">
        <v>OCCITANIE</v>
      </c>
      <c r="X369" t="str">
        <v>CLINIQUE MONTICELLI</v>
      </c>
      <c r="Y369" t="str">
        <v>PROVENCE-ALPES-CÔTE D'AZUR</v>
      </c>
      <c r="Z369" s="13">
        <f>SUMIFS(bdd_V102[Activité combinée], bdd_V102[Raison sociale juridique], X369, bdd_V102[[Région du FINESS juridique ]], Y369)</f>
        <v>21192.5</v>
      </c>
      <c r="AA369" s="13">
        <f>SUMIFS(bdd_V102[Activité combinée], bdd_V102[Raison sociale juridique], X369, bdd_V102[[Région du FINESS juridique ]], Y369, bdd_V102[Validation prérequis SUN-ES], "Oui")</f>
        <v>21192.5</v>
      </c>
      <c r="AB369" s="70">
        <f t="shared" si="5"/>
        <v>1</v>
      </c>
    </row>
    <row r="370" spans="1:28">
      <c r="A370">
        <v>340000512</v>
      </c>
      <c r="B370" t="str">
        <v>SAS CL DU MILLENAIRE</v>
      </c>
      <c r="C370" t="str">
        <v>OCCITANIE</v>
      </c>
      <c r="X370" t="str">
        <v>CLINIQUE MONTJOY</v>
      </c>
      <c r="Y370" t="str">
        <v>PROVENCE-ALPES-CÔTE D'AZUR</v>
      </c>
      <c r="Z370" s="13">
        <f>SUMIFS(bdd_V102[Activité combinée], bdd_V102[Raison sociale juridique], X370, bdd_V102[[Région du FINESS juridique ]], Y370)</f>
        <v>10105</v>
      </c>
      <c r="AA370" s="13">
        <f>SUMIFS(bdd_V102[Activité combinée], bdd_V102[Raison sociale juridique], X370, bdd_V102[[Région du FINESS juridique ]], Y370, bdd_V102[Validation prérequis SUN-ES], "Oui")</f>
        <v>10105</v>
      </c>
      <c r="AB370" s="70">
        <f t="shared" si="5"/>
        <v>1</v>
      </c>
    </row>
    <row r="371" spans="1:28">
      <c r="A371">
        <v>340000629</v>
      </c>
      <c r="B371" t="str">
        <v>SARL LA PETITE PAIX</v>
      </c>
      <c r="C371" t="str">
        <v>OCCITANIE</v>
      </c>
      <c r="X371" t="str">
        <v>CLINIQUE MUTUALISTE DE LA SAGESSE</v>
      </c>
      <c r="Y371" t="str">
        <v>BRETAGNE</v>
      </c>
      <c r="Z371" s="13">
        <f>SUMIFS(bdd_V102[Activité combinée], bdd_V102[Raison sociale juridique], X371, bdd_V102[[Région du FINESS juridique ]], Y371)</f>
        <v>72932</v>
      </c>
      <c r="AA371" s="13">
        <f>SUMIFS(bdd_V102[Activité combinée], bdd_V102[Raison sociale juridique], X371, bdd_V102[[Région du FINESS juridique ]], Y371, bdd_V102[Validation prérequis SUN-ES], "Oui")</f>
        <v>72932</v>
      </c>
      <c r="AB371" s="70">
        <f t="shared" si="5"/>
        <v>1</v>
      </c>
    </row>
    <row r="372" spans="1:28">
      <c r="A372">
        <v>340001387</v>
      </c>
      <c r="B372" t="str">
        <v>SARL LE COLOMBIER SANTE</v>
      </c>
      <c r="C372" t="str">
        <v>OCCITANIE</v>
      </c>
      <c r="X372" t="str">
        <v>CLINIQUE NEURO-PSY DES QUEYRIAUX</v>
      </c>
      <c r="Y372" t="str">
        <v>AUVERGNE-RHÔNE-ALPES</v>
      </c>
      <c r="Z372" s="13">
        <f>SUMIFS(bdd_V102[Activité combinée], bdd_V102[Raison sociale juridique], X372, bdd_V102[[Région du FINESS juridique ]], Y372)</f>
        <v>13829.25</v>
      </c>
      <c r="AA372" s="13">
        <f>SUMIFS(bdd_V102[Activité combinée], bdd_V102[Raison sociale juridique], X372, bdd_V102[[Région du FINESS juridique ]], Y372, bdd_V102[Validation prérequis SUN-ES], "Oui")</f>
        <v>13829.25</v>
      </c>
      <c r="AB372" s="70">
        <f t="shared" si="5"/>
        <v>1</v>
      </c>
    </row>
    <row r="373" spans="1:28">
      <c r="A373">
        <v>340001825</v>
      </c>
      <c r="B373" t="str">
        <v>SAS LES JARDINS DE SOPHIA</v>
      </c>
      <c r="C373" t="str">
        <v>OCCITANIE</v>
      </c>
      <c r="X373" t="str">
        <v>CLINIQUE NOTRE DAME - VIRE</v>
      </c>
      <c r="Y373" t="str">
        <v>NORMANDIE</v>
      </c>
      <c r="Z373" s="13">
        <f>SUMIFS(bdd_V102[Activité combinée], bdd_V102[Raison sociale juridique], X373, bdd_V102[[Région du FINESS juridique ]], Y373)</f>
        <v>12695.5</v>
      </c>
      <c r="AA373" s="13">
        <f>SUMIFS(bdd_V102[Activité combinée], bdd_V102[Raison sociale juridique], X373, bdd_V102[[Région du FINESS juridique ]], Y373, bdd_V102[Validation prérequis SUN-ES], "Oui")</f>
        <v>12695.5</v>
      </c>
      <c r="AB373" s="70">
        <f t="shared" si="5"/>
        <v>1</v>
      </c>
    </row>
    <row r="374" spans="1:28">
      <c r="A374">
        <v>340001866</v>
      </c>
      <c r="B374" t="str">
        <v>CL FONTFROIDE</v>
      </c>
      <c r="C374" t="str">
        <v>OCCITANIE</v>
      </c>
      <c r="X374" t="str">
        <v>CLINIQUE NOTRE DAME DE LA MERCI</v>
      </c>
      <c r="Y374" t="str">
        <v>PROVENCE-ALPES-CÔTE D'AZUR</v>
      </c>
      <c r="Z374" s="13">
        <f>SUMIFS(bdd_V102[Activité combinée], bdd_V102[Raison sociale juridique], X374, bdd_V102[[Région du FINESS juridique ]], Y374)</f>
        <v>11625.5</v>
      </c>
      <c r="AA374" s="13">
        <f>SUMIFS(bdd_V102[Activité combinée], bdd_V102[Raison sociale juridique], X374, bdd_V102[[Région du FINESS juridique ]], Y374, bdd_V102[Validation prérequis SUN-ES], "Oui")</f>
        <v>0</v>
      </c>
      <c r="AB374" s="70">
        <f t="shared" si="5"/>
        <v>0</v>
      </c>
    </row>
    <row r="375" spans="1:28">
      <c r="A375">
        <v>340008978</v>
      </c>
      <c r="B375" t="str">
        <v>SAS CL DU PIC ST LOUP</v>
      </c>
      <c r="C375" t="str">
        <v>OCCITANIE</v>
      </c>
      <c r="X375" t="str">
        <v>CLINIQUE NOUVELLE DES VALLEES</v>
      </c>
      <c r="Y375" t="str">
        <v>AUVERGNE-RHÔNE-ALPES</v>
      </c>
      <c r="Z375" s="13">
        <f>SUMIFS(bdd_V102[Activité combinée], bdd_V102[Raison sociale juridique], X375, bdd_V102[[Région du FINESS juridique ]], Y375)</f>
        <v>25047.5</v>
      </c>
      <c r="AA375" s="13">
        <f>SUMIFS(bdd_V102[Activité combinée], bdd_V102[Raison sociale juridique], X375, bdd_V102[[Région du FINESS juridique ]], Y375, bdd_V102[Validation prérequis SUN-ES], "Oui")</f>
        <v>25047.5</v>
      </c>
      <c r="AB375" s="70">
        <f t="shared" si="5"/>
        <v>1</v>
      </c>
    </row>
    <row r="376" spans="1:28">
      <c r="A376">
        <v>340009489</v>
      </c>
      <c r="B376" t="str">
        <v>NEPHROLOGIE DIALYSE ST GUILHEM</v>
      </c>
      <c r="C376" t="str">
        <v>OCCITANIE</v>
      </c>
      <c r="X376" t="str">
        <v>CLINIQUE PSYCHIATRIQUE LA JAUBERTE</v>
      </c>
      <c r="Y376" t="str">
        <v>PROVENCE-ALPES-CÔTE D'AZUR</v>
      </c>
      <c r="Z376" s="13">
        <f>SUMIFS(bdd_V102[Activité combinée], bdd_V102[Raison sociale juridique], X376, bdd_V102[[Région du FINESS juridique ]], Y376)</f>
        <v>13998</v>
      </c>
      <c r="AA376" s="13">
        <f>SUMIFS(bdd_V102[Activité combinée], bdd_V102[Raison sociale juridique], X376, bdd_V102[[Région du FINESS juridique ]], Y376, bdd_V102[Validation prérequis SUN-ES], "Oui")</f>
        <v>13998</v>
      </c>
      <c r="AB376" s="70">
        <f t="shared" si="5"/>
        <v>1</v>
      </c>
    </row>
    <row r="377" spans="1:28">
      <c r="A377">
        <v>340009877</v>
      </c>
      <c r="B377" t="str">
        <v>CHAMPEAU MEDITERRANEE</v>
      </c>
      <c r="C377" t="str">
        <v>OCCITANIE</v>
      </c>
      <c r="X377" t="str">
        <v>CLINIQUE PSYCHIATRIQUE MEDIAZUR</v>
      </c>
      <c r="Y377" t="str">
        <v>PROVENCE-ALPES-CÔTE D'AZUR</v>
      </c>
      <c r="Z377" s="13">
        <f>SUMIFS(bdd_V102[Activité combinée], bdd_V102[Raison sociale juridique], X377, bdd_V102[[Région du FINESS juridique ]], Y377)</f>
        <v>13653</v>
      </c>
      <c r="AA377" s="13">
        <f>SUMIFS(bdd_V102[Activité combinée], bdd_V102[Raison sociale juridique], X377, bdd_V102[[Région du FINESS juridique ]], Y377, bdd_V102[Validation prérequis SUN-ES], "Oui")</f>
        <v>13653</v>
      </c>
      <c r="AB377" s="70">
        <f t="shared" si="5"/>
        <v>1</v>
      </c>
    </row>
    <row r="378" spans="1:28">
      <c r="A378">
        <v>340010099</v>
      </c>
      <c r="B378" t="str">
        <v>SAS CL ST CLEMENT</v>
      </c>
      <c r="C378" t="str">
        <v>OCCITANIE</v>
      </c>
      <c r="X378" t="str">
        <v>CLINIQUE READAPT FONCT LES FEUILLADES</v>
      </c>
      <c r="Y378" t="str">
        <v>PROVENCE-ALPES-CÔTE D'AZUR</v>
      </c>
      <c r="Z378" s="13">
        <f>SUMIFS(bdd_V102[Activité combinée], bdd_V102[Raison sociale juridique], X378, bdd_V102[[Région du FINESS juridique ]], Y378)</f>
        <v>32712.5</v>
      </c>
      <c r="AA378" s="13">
        <f>SUMIFS(bdd_V102[Activité combinée], bdd_V102[Raison sociale juridique], X378, bdd_V102[[Région du FINESS juridique ]], Y378, bdd_V102[Validation prérequis SUN-ES], "Oui")</f>
        <v>32712.5</v>
      </c>
      <c r="AB378" s="70">
        <f t="shared" si="5"/>
        <v>1</v>
      </c>
    </row>
    <row r="379" spans="1:28">
      <c r="A379">
        <v>340013028</v>
      </c>
      <c r="B379" t="str">
        <v>UMP</v>
      </c>
      <c r="C379" t="str">
        <v>OCCITANIE</v>
      </c>
      <c r="X379" t="str">
        <v>CLINIQUE RHONE DURANCE</v>
      </c>
      <c r="Y379" t="str">
        <v>PROVENCE-ALPES-CÔTE D'AZUR</v>
      </c>
      <c r="Z379" s="13">
        <f>SUMIFS(bdd_V102[Activité combinée], bdd_V102[Raison sociale juridique], X379, bdd_V102[[Région du FINESS juridique ]], Y379)</f>
        <v>37685.5</v>
      </c>
      <c r="AA379" s="13">
        <f>SUMIFS(bdd_V102[Activité combinée], bdd_V102[Raison sociale juridique], X379, bdd_V102[[Région du FINESS juridique ]], Y379, bdd_V102[Validation prérequis SUN-ES], "Oui")</f>
        <v>37685.5</v>
      </c>
      <c r="AB379" s="70">
        <f t="shared" si="5"/>
        <v>1</v>
      </c>
    </row>
    <row r="380" spans="1:28">
      <c r="A380">
        <v>340015171</v>
      </c>
      <c r="B380" t="str">
        <v>UGECAM OCCITANIE</v>
      </c>
      <c r="C380" t="str">
        <v>OCCITANIE</v>
      </c>
      <c r="X380" t="str">
        <v>CLINIQUE RONSARD</v>
      </c>
      <c r="Y380" t="str">
        <v>CENTRE-VAL DE LOIRE</v>
      </c>
      <c r="Z380" s="13">
        <f>SUMIFS(bdd_V102[Activité combinée], bdd_V102[Raison sociale juridique], X380, bdd_V102[[Région du FINESS juridique ]], Y380)</f>
        <v>19947.25</v>
      </c>
      <c r="AA380" s="13">
        <f>SUMIFS(bdd_V102[Activité combinée], bdd_V102[Raison sociale juridique], X380, bdd_V102[[Région du FINESS juridique ]], Y380, bdd_V102[Validation prérequis SUN-ES], "Oui")</f>
        <v>19947.25</v>
      </c>
      <c r="AB380" s="70">
        <f t="shared" si="5"/>
        <v>1</v>
      </c>
    </row>
    <row r="381" spans="1:28">
      <c r="A381">
        <v>340016468</v>
      </c>
      <c r="B381" t="str">
        <v>SARL BEZIERS HAD</v>
      </c>
      <c r="C381" t="str">
        <v>OCCITANIE</v>
      </c>
      <c r="X381" t="str">
        <v>CLINIQUE SAINT ANTOINE KANTYS CENTRE</v>
      </c>
      <c r="Y381" t="str">
        <v>PROVENCE-ALPES-CÔTE D'AZUR</v>
      </c>
      <c r="Z381" s="13">
        <f>SUMIFS(bdd_V102[Activité combinée], bdd_V102[Raison sociale juridique], X381, bdd_V102[[Région du FINESS juridique ]], Y381)</f>
        <v>30388.5</v>
      </c>
      <c r="AA381" s="13">
        <f>SUMIFS(bdd_V102[Activité combinée], bdd_V102[Raison sociale juridique], X381, bdd_V102[[Région du FINESS juridique ]], Y381, bdd_V102[Validation prérequis SUN-ES], "Oui")</f>
        <v>30388.5</v>
      </c>
      <c r="AB381" s="70">
        <f t="shared" si="5"/>
        <v>1</v>
      </c>
    </row>
    <row r="382" spans="1:28">
      <c r="A382">
        <v>340016963</v>
      </c>
      <c r="B382" t="str">
        <v>SAS CL LES OLIVIERS</v>
      </c>
      <c r="C382" t="str">
        <v>OCCITANIE</v>
      </c>
      <c r="X382" t="str">
        <v>CLINIQUE SAINT BARNABE</v>
      </c>
      <c r="Y382" t="str">
        <v>PROVENCE-ALPES-CÔTE D'AZUR</v>
      </c>
      <c r="Z382" s="13">
        <f>SUMIFS(bdd_V102[Activité combinée], bdd_V102[Raison sociale juridique], X382, bdd_V102[[Région du FINESS juridique ]], Y382)</f>
        <v>12084</v>
      </c>
      <c r="AA382" s="13">
        <f>SUMIFS(bdd_V102[Activité combinée], bdd_V102[Raison sociale juridique], X382, bdd_V102[[Région du FINESS juridique ]], Y382, bdd_V102[Validation prérequis SUN-ES], "Oui")</f>
        <v>12084</v>
      </c>
      <c r="AB382" s="70">
        <f t="shared" si="5"/>
        <v>1</v>
      </c>
    </row>
    <row r="383" spans="1:28">
      <c r="A383">
        <v>340018175</v>
      </c>
      <c r="B383" t="str">
        <v>SAS HOME SANTE 34</v>
      </c>
      <c r="C383" t="str">
        <v>OCCITANIE</v>
      </c>
      <c r="X383" t="str">
        <v>CLINIQUE SAINT CHARLES</v>
      </c>
      <c r="Y383" t="str">
        <v>PAYS DE LA LOIRE</v>
      </c>
      <c r="Z383" s="13">
        <f>SUMIFS(bdd_V102[Activité combinée], bdd_V102[Raison sociale juridique], X383, bdd_V102[[Région du FINESS juridique ]], Y383)</f>
        <v>57025</v>
      </c>
      <c r="AA383" s="13">
        <f>SUMIFS(bdd_V102[Activité combinée], bdd_V102[Raison sociale juridique], X383, bdd_V102[[Région du FINESS juridique ]], Y383, bdd_V102[Validation prérequis SUN-ES], "Oui")</f>
        <v>57025</v>
      </c>
      <c r="AB383" s="70">
        <f t="shared" si="5"/>
        <v>1</v>
      </c>
    </row>
    <row r="384" spans="1:28">
      <c r="A384">
        <v>340019082</v>
      </c>
      <c r="B384" t="str">
        <v>SAS CENTRE REEDUCATION BOURGES</v>
      </c>
      <c r="C384" t="str">
        <v>OCCITANIE</v>
      </c>
      <c r="X384" t="str">
        <v>CLINIQUE SAINT CHRISTOPHE</v>
      </c>
      <c r="Y384" t="str">
        <v>PROVENCE-ALPES-CÔTE D'AZUR</v>
      </c>
      <c r="Z384" s="13">
        <f>SUMIFS(bdd_V102[Activité combinée], bdd_V102[Raison sociale juridique], X384, bdd_V102[[Région du FINESS juridique ]], Y384)</f>
        <v>30794</v>
      </c>
      <c r="AA384" s="13">
        <f>SUMIFS(bdd_V102[Activité combinée], bdd_V102[Raison sociale juridique], X384, bdd_V102[[Région du FINESS juridique ]], Y384, bdd_V102[Validation prérequis SUN-ES], "Oui")</f>
        <v>30794</v>
      </c>
      <c r="AB384" s="70">
        <f t="shared" si="5"/>
        <v>1</v>
      </c>
    </row>
    <row r="385" spans="1:28">
      <c r="A385">
        <v>340019587</v>
      </c>
      <c r="B385" t="str">
        <v>GCS HELP</v>
      </c>
      <c r="C385" t="str">
        <v>OCCITANIE</v>
      </c>
      <c r="X385" t="str">
        <v>CLINIQUE SAINT DIDIER</v>
      </c>
      <c r="Y385" t="str">
        <v>PROVENCE-ALPES-CÔTE D'AZUR</v>
      </c>
      <c r="Z385" s="13">
        <f>SUMIFS(bdd_V102[Activité combinée], bdd_V102[Raison sociale juridique], X385, bdd_V102[[Région du FINESS juridique ]], Y385)</f>
        <v>17498.5</v>
      </c>
      <c r="AA385" s="13">
        <f>SUMIFS(bdd_V102[Activité combinée], bdd_V102[Raison sociale juridique], X385, bdd_V102[[Région du FINESS juridique ]], Y385, bdd_V102[Validation prérequis SUN-ES], "Oui")</f>
        <v>17498.5</v>
      </c>
      <c r="AB385" s="70">
        <f t="shared" si="5"/>
        <v>1</v>
      </c>
    </row>
    <row r="386" spans="1:28">
      <c r="A386">
        <v>340022722</v>
      </c>
      <c r="B386" t="str">
        <v>ASSOC ST PIERRE</v>
      </c>
      <c r="C386" t="str">
        <v>OCCITANIE</v>
      </c>
      <c r="X386" t="str">
        <v>CLINIQUE SAINT GEORGE</v>
      </c>
      <c r="Y386" t="str">
        <v>PROVENCE-ALPES-CÔTE D'AZUR</v>
      </c>
      <c r="Z386" s="13">
        <f>SUMIFS(bdd_V102[Activité combinée], bdd_V102[Raison sociale juridique], X386, bdd_V102[[Région du FINESS juridique ]], Y386)</f>
        <v>99568.5</v>
      </c>
      <c r="AA386" s="13">
        <f>SUMIFS(bdd_V102[Activité combinée], bdd_V102[Raison sociale juridique], X386, bdd_V102[[Région du FINESS juridique ]], Y386, bdd_V102[Validation prérequis SUN-ES], "Oui")</f>
        <v>99568.5</v>
      </c>
      <c r="AB386" s="70">
        <f t="shared" si="5"/>
        <v>1</v>
      </c>
    </row>
    <row r="387" spans="1:28">
      <c r="A387">
        <v>340023209</v>
      </c>
      <c r="B387" t="str">
        <v>MUTUALITE FRANCAISE GRAND SUD SSAM</v>
      </c>
      <c r="C387" t="str">
        <v>OCCITANIE</v>
      </c>
      <c r="X387" t="str">
        <v>CLINIQUE SAINT LUC</v>
      </c>
      <c r="Y387" t="str">
        <v>PROVENCE-ALPES-CÔTE D'AZUR</v>
      </c>
      <c r="Z387" s="13">
        <f>SUMIFS(bdd_V102[Activité combinée], bdd_V102[Raison sociale juridique], X387, bdd_V102[[Région du FINESS juridique ]], Y387)</f>
        <v>9199.25</v>
      </c>
      <c r="AA387" s="13">
        <f>SUMIFS(bdd_V102[Activité combinée], bdd_V102[Raison sociale juridique], X387, bdd_V102[[Région du FINESS juridique ]], Y387, bdd_V102[Validation prérequis SUN-ES], "Oui")</f>
        <v>9199.25</v>
      </c>
      <c r="AB387" s="70">
        <f t="shared" si="5"/>
        <v>1</v>
      </c>
    </row>
    <row r="388" spans="1:28">
      <c r="A388">
        <v>340023225</v>
      </c>
      <c r="B388" t="str">
        <v>SAS CL ST LOUIS</v>
      </c>
      <c r="C388" t="str">
        <v>OCCITANIE</v>
      </c>
      <c r="X388" t="str">
        <v>CLINIQUE SAINT MARTIN MARSEILLE</v>
      </c>
      <c r="Y388" t="str">
        <v>PROVENCE-ALPES-CÔTE D'AZUR</v>
      </c>
      <c r="Z388" s="13">
        <f>SUMIFS(bdd_V102[Activité combinée], bdd_V102[Raison sociale juridique], X388, bdd_V102[[Région du FINESS juridique ]], Y388)</f>
        <v>36233</v>
      </c>
      <c r="AA388" s="13">
        <f>SUMIFS(bdd_V102[Activité combinée], bdd_V102[Raison sociale juridique], X388, bdd_V102[[Région du FINESS juridique ]], Y388, bdd_V102[Validation prérequis SUN-ES], "Oui")</f>
        <v>30015</v>
      </c>
      <c r="AB388" s="70">
        <f t="shared" ref="AB388:AB451" si="6">AA388/Z388</f>
        <v>0.8283884856346424</v>
      </c>
    </row>
    <row r="389" spans="1:28">
      <c r="A389">
        <v>340023241</v>
      </c>
      <c r="B389" t="str">
        <v>GCS CENTRE SMR AMBRUSSUM</v>
      </c>
      <c r="C389" t="str">
        <v>OCCITANIE</v>
      </c>
      <c r="X389" t="str">
        <v>CLINIQUE SAINT MARTIN OLLIOULES</v>
      </c>
      <c r="Y389" t="str">
        <v>PROVENCE-ALPES-CÔTE D'AZUR</v>
      </c>
      <c r="Z389" s="13">
        <f>SUMIFS(bdd_V102[Activité combinée], bdd_V102[Raison sociale juridique], X389, bdd_V102[[Région du FINESS juridique ]], Y389)</f>
        <v>17403.75</v>
      </c>
      <c r="AA389" s="13">
        <f>SUMIFS(bdd_V102[Activité combinée], bdd_V102[Raison sociale juridique], X389, bdd_V102[[Région du FINESS juridique ]], Y389, bdd_V102[Validation prérequis SUN-ES], "Oui")</f>
        <v>17403.75</v>
      </c>
      <c r="AB389" s="70">
        <f t="shared" si="6"/>
        <v>1</v>
      </c>
    </row>
    <row r="390" spans="1:28">
      <c r="A390">
        <v>340027879</v>
      </c>
      <c r="B390" t="str">
        <v>GCS POLE READAPT AURORES MEDITERRANEE</v>
      </c>
      <c r="C390" t="str">
        <v>OCCITANIE</v>
      </c>
      <c r="X390" t="str">
        <v>CLINIQUE SAINT MARTIN SUD MARSEILLE</v>
      </c>
      <c r="Y390" t="str">
        <v>PROVENCE-ALPES-CÔTE D'AZUR</v>
      </c>
      <c r="Z390" s="13">
        <f>SUMIFS(bdd_V102[Activité combinée], bdd_V102[Raison sociale juridique], X390, bdd_V102[[Région du FINESS juridique ]], Y390)</f>
        <v>16020.5</v>
      </c>
      <c r="AA390" s="13">
        <f>SUMIFS(bdd_V102[Activité combinée], bdd_V102[Raison sociale juridique], X390, bdd_V102[[Région du FINESS juridique ]], Y390, bdd_V102[Validation prérequis SUN-ES], "Oui")</f>
        <v>0</v>
      </c>
      <c r="AB390" s="70">
        <f t="shared" si="6"/>
        <v>0</v>
      </c>
    </row>
    <row r="391" spans="1:28">
      <c r="A391">
        <v>340027937</v>
      </c>
      <c r="B391" t="str">
        <v>ADENE HAD</v>
      </c>
      <c r="C391" t="str">
        <v>OCCITANIE</v>
      </c>
      <c r="X391" t="str">
        <v>CLINIQUE SAINT MICHEL</v>
      </c>
      <c r="Y391" t="str">
        <v>PROVENCE-ALPES-CÔTE D'AZUR</v>
      </c>
      <c r="Z391" s="13">
        <f>SUMIFS(bdd_V102[Activité combinée], bdd_V102[Raison sociale juridique], X391, bdd_V102[[Région du FINESS juridique ]], Y391)</f>
        <v>47050</v>
      </c>
      <c r="AA391" s="13">
        <f>SUMIFS(bdd_V102[Activité combinée], bdd_V102[Raison sociale juridique], X391, bdd_V102[[Région du FINESS juridique ]], Y391, bdd_V102[Validation prérequis SUN-ES], "Oui")</f>
        <v>45224.5</v>
      </c>
      <c r="AB391" s="70">
        <f t="shared" si="6"/>
        <v>0.96120085015940493</v>
      </c>
    </row>
    <row r="392" spans="1:28">
      <c r="A392">
        <v>340028901</v>
      </c>
      <c r="B392" t="str">
        <v>UNION TECHNIQUE MUTUALISTE</v>
      </c>
      <c r="C392" t="str">
        <v>OCCITANIE</v>
      </c>
      <c r="X392" t="str">
        <v>CLINIQUE SAINT PAUL</v>
      </c>
      <c r="Y392" t="str">
        <v>MARTINIQUE</v>
      </c>
      <c r="Z392" s="13">
        <f>SUMIFS(bdd_V102[Activité combinée], bdd_V102[Raison sociale juridique], X392, bdd_V102[[Région du FINESS juridique ]], Y392)</f>
        <v>49719.5</v>
      </c>
      <c r="AA392" s="13">
        <f>SUMIFS(bdd_V102[Activité combinée], bdd_V102[Raison sociale juridique], X392, bdd_V102[[Région du FINESS juridique ]], Y392, bdd_V102[Validation prérequis SUN-ES], "Oui")</f>
        <v>49719.5</v>
      </c>
      <c r="AB392" s="70">
        <f t="shared" si="6"/>
        <v>1</v>
      </c>
    </row>
    <row r="393" spans="1:28">
      <c r="A393">
        <v>340780493</v>
      </c>
      <c r="B393" t="str">
        <v>ICM</v>
      </c>
      <c r="C393" t="str">
        <v>OCCITANIE</v>
      </c>
      <c r="X393" t="str">
        <v>CLINIQUE SAINT VINCENT DE PAUL</v>
      </c>
      <c r="Y393" t="str">
        <v>AUVERGNE-RHÔNE-ALPES</v>
      </c>
      <c r="Z393" s="13">
        <f>SUMIFS(bdd_V102[Activité combinée], bdd_V102[Raison sociale juridique], X393, bdd_V102[[Région du FINESS juridique ]], Y393)</f>
        <v>27319.25</v>
      </c>
      <c r="AA393" s="13">
        <f>SUMIFS(bdd_V102[Activité combinée], bdd_V102[Raison sociale juridique], X393, bdd_V102[[Région du FINESS juridique ]], Y393, bdd_V102[Validation prérequis SUN-ES], "Oui")</f>
        <v>0</v>
      </c>
      <c r="AB393" s="70">
        <f t="shared" si="6"/>
        <v>0</v>
      </c>
    </row>
    <row r="394" spans="1:28">
      <c r="A394">
        <v>340780881</v>
      </c>
      <c r="B394" t="str">
        <v>ASSOC HELIO MARINE DE LA COTE OCCITANE</v>
      </c>
      <c r="C394" t="str">
        <v>OCCITANIE</v>
      </c>
      <c r="X394" t="str">
        <v>CLINIQUE SAINTE ANNE</v>
      </c>
      <c r="Y394" t="str">
        <v>NOUVELLE-AQUITAINE</v>
      </c>
      <c r="Z394" s="13">
        <f>SUMIFS(bdd_V102[Activité combinée], bdd_V102[Raison sociale juridique], X394, bdd_V102[[Région du FINESS juridique ]], Y394)</f>
        <v>17133.5</v>
      </c>
      <c r="AA394" s="13">
        <f>SUMIFS(bdd_V102[Activité combinée], bdd_V102[Raison sociale juridique], X394, bdd_V102[[Région du FINESS juridique ]], Y394, bdd_V102[Validation prérequis SUN-ES], "Oui")</f>
        <v>17133.5</v>
      </c>
      <c r="AB394" s="70">
        <f t="shared" si="6"/>
        <v>1</v>
      </c>
    </row>
    <row r="395" spans="1:28">
      <c r="A395">
        <v>340785856</v>
      </c>
      <c r="B395" t="str">
        <v>LANGUEDOC MUTUALITE UNION HOSPIT HEBER</v>
      </c>
      <c r="C395" t="str">
        <v>OCCITANIE</v>
      </c>
      <c r="X395" t="str">
        <v>CLINIQUE SAINTE THERESE</v>
      </c>
      <c r="Y395" t="str">
        <v>PROVENCE-ALPES-CÔTE D'AZUR</v>
      </c>
      <c r="Z395" s="13">
        <f>SUMIFS(bdd_V102[Activité combinée], bdd_V102[Raison sociale juridique], X395, bdd_V102[[Région du FINESS juridique ]], Y395)</f>
        <v>15148.5</v>
      </c>
      <c r="AA395" s="13">
        <f>SUMIFS(bdd_V102[Activité combinée], bdd_V102[Raison sociale juridique], X395, bdd_V102[[Région du FINESS juridique ]], Y395, bdd_V102[Validation prérequis SUN-ES], "Oui")</f>
        <v>15148.5</v>
      </c>
      <c r="AB395" s="70">
        <f t="shared" si="6"/>
        <v>1</v>
      </c>
    </row>
    <row r="396" spans="1:28">
      <c r="A396">
        <v>340796069</v>
      </c>
      <c r="B396" t="str">
        <v>CENTRE REEDUCATION MOTRICE DR STER</v>
      </c>
      <c r="C396" t="str">
        <v>OCCITANIE</v>
      </c>
      <c r="X396" t="str">
        <v>CLINIQUE SAINTE-ODILE ELSAN</v>
      </c>
      <c r="Y396" t="str">
        <v>GRAND EST</v>
      </c>
      <c r="Z396" s="13">
        <f>SUMIFS(bdd_V102[Activité combinée], bdd_V102[Raison sociale juridique], X396, bdd_V102[[Région du FINESS juridique ]], Y396)</f>
        <v>22759</v>
      </c>
      <c r="AA396" s="13">
        <f>SUMIFS(bdd_V102[Activité combinée], bdd_V102[Raison sociale juridique], X396, bdd_V102[[Région du FINESS juridique ]], Y396, bdd_V102[Validation prérequis SUN-ES], "Oui")</f>
        <v>22759</v>
      </c>
      <c r="AB396" s="70">
        <f t="shared" si="6"/>
        <v>1</v>
      </c>
    </row>
    <row r="397" spans="1:28">
      <c r="A397">
        <v>340798123</v>
      </c>
      <c r="B397" t="str">
        <v>CL LE VAL D'ORB</v>
      </c>
      <c r="C397" t="str">
        <v>OCCITANIE</v>
      </c>
      <c r="X397" t="str">
        <v>CLINIQUE SAINT-MARTIN SAI</v>
      </c>
      <c r="Y397" t="str">
        <v>BOURGOGNE-FRANCHE-COMTÉ</v>
      </c>
      <c r="Z397" s="13">
        <f>SUMIFS(bdd_V102[Activité combinée], bdd_V102[Raison sociale juridique], X397, bdd_V102[[Région du FINESS juridique ]], Y397)</f>
        <v>7917.5</v>
      </c>
      <c r="AA397" s="13">
        <f>SUMIFS(bdd_V102[Activité combinée], bdd_V102[Raison sociale juridique], X397, bdd_V102[[Région du FINESS juridique ]], Y397, bdd_V102[Validation prérequis SUN-ES], "Oui")</f>
        <v>7917.5</v>
      </c>
      <c r="AB397" s="70">
        <f t="shared" si="6"/>
        <v>1</v>
      </c>
    </row>
    <row r="398" spans="1:28">
      <c r="A398">
        <v>340798545</v>
      </c>
      <c r="B398" t="str">
        <v>LE PECH DU SOLEIL</v>
      </c>
      <c r="C398" t="str">
        <v>OCCITANIE</v>
      </c>
      <c r="X398" t="str">
        <v>CLINIQUE SSR CHATEAU GLETEINS</v>
      </c>
      <c r="Y398" t="str">
        <v>OCCITANIE</v>
      </c>
      <c r="Z398" s="13">
        <f>SUMIFS(bdd_V102[Activité combinée], bdd_V102[Raison sociale juridique], X398, bdd_V102[[Région du FINESS juridique ]], Y398)</f>
        <v>9784</v>
      </c>
      <c r="AA398" s="13">
        <f>SUMIFS(bdd_V102[Activité combinée], bdd_V102[Raison sociale juridique], X398, bdd_V102[[Région du FINESS juridique ]], Y398, bdd_V102[Validation prérequis SUN-ES], "Oui")</f>
        <v>9784</v>
      </c>
      <c r="AB398" s="70">
        <f t="shared" si="6"/>
        <v>1</v>
      </c>
    </row>
    <row r="399" spans="1:28">
      <c r="A399">
        <v>350000303</v>
      </c>
      <c r="B399" t="str">
        <v>CENTRE HOSPITALIER PRIVE ST GREGOIRE</v>
      </c>
      <c r="C399" t="str">
        <v>BRETAGNE</v>
      </c>
      <c r="X399" t="str">
        <v>CLINIQUE ST ANTOINE BOIS GUILLAUME</v>
      </c>
      <c r="Y399" t="str">
        <v>NORMANDIE</v>
      </c>
      <c r="Z399" s="13">
        <f>SUMIFS(bdd_V102[Activité combinée], bdd_V102[Raison sociale juridique], X399, bdd_V102[[Région du FINESS juridique ]], Y399)</f>
        <v>7938</v>
      </c>
      <c r="AA399" s="13">
        <f>SUMIFS(bdd_V102[Activité combinée], bdd_V102[Raison sociale juridique], X399, bdd_V102[[Région du FINESS juridique ]], Y399, bdd_V102[Validation prérequis SUN-ES], "Oui")</f>
        <v>7938</v>
      </c>
      <c r="AB399" s="70">
        <f t="shared" si="6"/>
        <v>1</v>
      </c>
    </row>
    <row r="400" spans="1:28">
      <c r="A400">
        <v>350000311</v>
      </c>
      <c r="B400" t="str">
        <v>CLINIQUE DE LA COTE D'EMERAUDE</v>
      </c>
      <c r="C400" t="str">
        <v>BRETAGNE</v>
      </c>
      <c r="X400" t="str">
        <v>CLINIQUE ST VINCENT DE PAUL MATERNITE</v>
      </c>
      <c r="Y400" t="str">
        <v>AUVERGNE-RHÔNE-ALPES</v>
      </c>
      <c r="Z400" s="13">
        <f>SUMIFS(bdd_V102[Activité combinée], bdd_V102[Raison sociale juridique], X400, bdd_V102[[Région du FINESS juridique ]], Y400)</f>
        <v>37125.5</v>
      </c>
      <c r="AA400" s="13">
        <f>SUMIFS(bdd_V102[Activité combinée], bdd_V102[Raison sociale juridique], X400, bdd_V102[[Région du FINESS juridique ]], Y400, bdd_V102[Validation prérequis SUN-ES], "Oui")</f>
        <v>37125.5</v>
      </c>
      <c r="AB400" s="70">
        <f t="shared" si="6"/>
        <v>1</v>
      </c>
    </row>
    <row r="401" spans="1:28">
      <c r="A401">
        <v>350000386</v>
      </c>
      <c r="B401" t="str">
        <v>CLINIQUE DU MOULIN</v>
      </c>
      <c r="C401" t="str">
        <v>BRETAGNE</v>
      </c>
      <c r="X401" t="str">
        <v>CLINIQUE TOUS VENTS</v>
      </c>
      <c r="Y401" t="str">
        <v>NORMANDIE</v>
      </c>
      <c r="Z401" s="13">
        <f>SUMIFS(bdd_V102[Activité combinée], bdd_V102[Raison sociale juridique], X401, bdd_V102[[Région du FINESS juridique ]], Y401)</f>
        <v>5614</v>
      </c>
      <c r="AA401" s="13">
        <f>SUMIFS(bdd_V102[Activité combinée], bdd_V102[Raison sociale juridique], X401, bdd_V102[[Région du FINESS juridique ]], Y401, bdd_V102[Validation prérequis SUN-ES], "Oui")</f>
        <v>5614</v>
      </c>
      <c r="AB401" s="70">
        <f t="shared" si="6"/>
        <v>1</v>
      </c>
    </row>
    <row r="402" spans="1:28">
      <c r="A402">
        <v>350000402</v>
      </c>
      <c r="B402" t="str">
        <v>S.A. CLINIQUE DE L'ESPERANCE</v>
      </c>
      <c r="C402" t="str">
        <v>BRETAGNE</v>
      </c>
      <c r="X402" t="str">
        <v>CLINIQUE TOUTES AURES</v>
      </c>
      <c r="Y402" t="str">
        <v>PROVENCE-ALPES-CÔTE D'AZUR</v>
      </c>
      <c r="Z402" s="13">
        <f>SUMIFS(bdd_V102[Activité combinée], bdd_V102[Raison sociale juridique], X402, bdd_V102[[Région du FINESS juridique ]], Y402)</f>
        <v>19003</v>
      </c>
      <c r="AA402" s="13">
        <f>SUMIFS(bdd_V102[Activité combinée], bdd_V102[Raison sociale juridique], X402, bdd_V102[[Région du FINESS juridique ]], Y402, bdd_V102[Validation prérequis SUN-ES], "Oui")</f>
        <v>19003</v>
      </c>
      <c r="AB402" s="70">
        <f t="shared" si="6"/>
        <v>1</v>
      </c>
    </row>
    <row r="403" spans="1:28">
      <c r="A403">
        <v>350000626</v>
      </c>
      <c r="B403" t="str">
        <v>FONDATION AUB SANTE</v>
      </c>
      <c r="C403" t="str">
        <v>BRETAGNE</v>
      </c>
      <c r="X403" t="str">
        <v>CLINIQUE VAL DRACY</v>
      </c>
      <c r="Y403" t="str">
        <v>BOURGOGNE-FRANCHE-COMTÉ</v>
      </c>
      <c r="Z403" s="13">
        <f>SUMIFS(bdd_V102[Activité combinée], bdd_V102[Raison sociale juridique], X403, bdd_V102[[Région du FINESS juridique ]], Y403)</f>
        <v>23820.25</v>
      </c>
      <c r="AA403" s="13">
        <f>SUMIFS(bdd_V102[Activité combinée], bdd_V102[Raison sociale juridique], X403, bdd_V102[[Région du FINESS juridique ]], Y403, bdd_V102[Validation prérequis SUN-ES], "Oui")</f>
        <v>23820.25</v>
      </c>
      <c r="AB403" s="70">
        <f t="shared" si="6"/>
        <v>1</v>
      </c>
    </row>
    <row r="404" spans="1:28">
      <c r="A404">
        <v>350000733</v>
      </c>
      <c r="B404" t="str">
        <v>S.A. HOPITAL PRIVE SEVIGNE</v>
      </c>
      <c r="C404" t="str">
        <v>BRETAGNE</v>
      </c>
      <c r="X404" t="str">
        <v>CLINIQUE VAL JURA</v>
      </c>
      <c r="Y404" t="str">
        <v>BOURGOGNE-FRANCHE-COMTÉ</v>
      </c>
      <c r="Z404" s="13">
        <f>SUMIFS(bdd_V102[Activité combinée], bdd_V102[Raison sociale juridique], X404, bdd_V102[[Région du FINESS juridique ]], Y404)</f>
        <v>1692</v>
      </c>
      <c r="AA404" s="13">
        <f>SUMIFS(bdd_V102[Activité combinée], bdd_V102[Raison sociale juridique], X404, bdd_V102[[Région du FINESS juridique ]], Y404, bdd_V102[Validation prérequis SUN-ES], "Oui")</f>
        <v>1692</v>
      </c>
      <c r="AB404" s="70">
        <f t="shared" si="6"/>
        <v>1</v>
      </c>
    </row>
    <row r="405" spans="1:28">
      <c r="A405">
        <v>350001137</v>
      </c>
      <c r="B405" t="str">
        <v>CLINIQUE MUTUALISTE DE LA SAGESSE</v>
      </c>
      <c r="C405" t="str">
        <v>BRETAGNE</v>
      </c>
      <c r="X405" t="str">
        <v>CLINIQUE VALFLEUR</v>
      </c>
      <c r="Y405" t="str">
        <v>PROVENCE-ALPES-CÔTE D'AZUR</v>
      </c>
      <c r="Z405" s="13">
        <f>SUMIFS(bdd_V102[Activité combinée], bdd_V102[Raison sociale juridique], X405, bdd_V102[[Région du FINESS juridique ]], Y405)</f>
        <v>14388</v>
      </c>
      <c r="AA405" s="13">
        <f>SUMIFS(bdd_V102[Activité combinée], bdd_V102[Raison sociale juridique], X405, bdd_V102[[Région du FINESS juridique ]], Y405, bdd_V102[Validation prérequis SUN-ES], "Oui")</f>
        <v>14388</v>
      </c>
      <c r="AB405" s="70">
        <f t="shared" si="6"/>
        <v>1</v>
      </c>
    </row>
    <row r="406" spans="1:28">
      <c r="A406">
        <v>350023248</v>
      </c>
      <c r="B406" t="str">
        <v>ASSOCIATION CLINIQUE SAINT JOSEPH</v>
      </c>
      <c r="C406" t="str">
        <v>BRETAGNE</v>
      </c>
      <c r="X406" t="str">
        <v>CLINIQUE VICTOR PAUCHET DE BUTLER</v>
      </c>
      <c r="Y406" t="str">
        <v>HAUTS-DE-FRANCE</v>
      </c>
      <c r="Z406" s="13">
        <f>SUMIFS(bdd_V102[Activité combinée], bdd_V102[Raison sociale juridique], X406, bdd_V102[[Région du FINESS juridique ]], Y406)</f>
        <v>113129</v>
      </c>
      <c r="AA406" s="13">
        <f>SUMIFS(bdd_V102[Activité combinée], bdd_V102[Raison sociale juridique], X406, bdd_V102[[Région du FINESS juridique ]], Y406, bdd_V102[Validation prérequis SUN-ES], "Oui")</f>
        <v>108293.5</v>
      </c>
      <c r="AB406" s="70">
        <f t="shared" si="6"/>
        <v>0.95725675998196746</v>
      </c>
    </row>
    <row r="407" spans="1:28">
      <c r="A407">
        <v>350023503</v>
      </c>
      <c r="B407" t="str">
        <v>CENTRE REGIONAL DE LUTTE CONTRE CANCER</v>
      </c>
      <c r="C407" t="str">
        <v>BRETAGNE</v>
      </c>
      <c r="X407" t="str">
        <v>CLINIQUE VIGNOLI</v>
      </c>
      <c r="Y407" t="str">
        <v>PROVENCE-ALPES-CÔTE D'AZUR</v>
      </c>
      <c r="Z407" s="13">
        <f>SUMIFS(bdd_V102[Activité combinée], bdd_V102[Raison sociale juridique], X407, bdd_V102[[Région du FINESS juridique ]], Y407)</f>
        <v>12438</v>
      </c>
      <c r="AA407" s="13">
        <f>SUMIFS(bdd_V102[Activité combinée], bdd_V102[Raison sociale juridique], X407, bdd_V102[[Région du FINESS juridique ]], Y407, bdd_V102[Validation prérequis SUN-ES], "Oui")</f>
        <v>12438</v>
      </c>
      <c r="AB407" s="70">
        <f t="shared" si="6"/>
        <v>1</v>
      </c>
    </row>
    <row r="408" spans="1:28">
      <c r="A408">
        <v>350029948</v>
      </c>
      <c r="B408" t="str">
        <v>ASSOCIATION DES OEUVRES DES AUGUSTINES</v>
      </c>
      <c r="C408" t="str">
        <v>BRETAGNE</v>
      </c>
      <c r="X408" t="str">
        <v>CLINIQUE VILLA DES ROSES</v>
      </c>
      <c r="Y408" t="str">
        <v>AUVERGNE-RHÔNE-ALPES</v>
      </c>
      <c r="Z408" s="13">
        <f>SUMIFS(bdd_V102[Activité combinée], bdd_V102[Raison sociale juridique], X408, bdd_V102[[Région du FINESS juridique ]], Y408)</f>
        <v>12408.5</v>
      </c>
      <c r="AA408" s="13">
        <f>SUMIFS(bdd_V102[Activité combinée], bdd_V102[Raison sociale juridique], X408, bdd_V102[[Région du FINESS juridique ]], Y408, bdd_V102[Validation prérequis SUN-ES], "Oui")</f>
        <v>12408.5</v>
      </c>
      <c r="AB408" s="70">
        <f t="shared" si="6"/>
        <v>1</v>
      </c>
    </row>
    <row r="409" spans="1:28">
      <c r="A409">
        <v>350039673</v>
      </c>
      <c r="B409" t="str">
        <v>ASSOCIATION LE PATIS FRAUX</v>
      </c>
      <c r="C409" t="str">
        <v>BRETAGNE</v>
      </c>
      <c r="X409" t="str">
        <v>CLINIQUE VILLA ROMAINE</v>
      </c>
      <c r="Y409" t="str">
        <v>PROVENCE-ALPES-CÔTE D'AZUR</v>
      </c>
      <c r="Z409" s="13">
        <f>SUMIFS(bdd_V102[Activité combinée], bdd_V102[Raison sociale juridique], X409, bdd_V102[[Région du FINESS juridique ]], Y409)</f>
        <v>7209</v>
      </c>
      <c r="AA409" s="13">
        <f>SUMIFS(bdd_V102[Activité combinée], bdd_V102[Raison sociale juridique], X409, bdd_V102[[Région du FINESS juridique ]], Y409, bdd_V102[Validation prérequis SUN-ES], "Oui")</f>
        <v>7209</v>
      </c>
      <c r="AB409" s="70">
        <f t="shared" si="6"/>
        <v>1</v>
      </c>
    </row>
    <row r="410" spans="1:28">
      <c r="A410">
        <v>350042578</v>
      </c>
      <c r="B410" t="str">
        <v>ASSOCIATION HOPITAL A DOMICILE</v>
      </c>
      <c r="C410" t="str">
        <v>BRETAGNE</v>
      </c>
      <c r="X410" t="str">
        <v>CLINIQUE VILLENEUVE-SAINT-GEORGES</v>
      </c>
      <c r="Y410" t="str">
        <v>ILE-DE-FRANCE</v>
      </c>
      <c r="Z410" s="13">
        <f>SUMIFS(bdd_V102[Activité combinée], bdd_V102[Raison sociale juridique], X410, bdd_V102[[Région du FINESS juridique ]], Y410)</f>
        <v>38031</v>
      </c>
      <c r="AA410" s="13">
        <f>SUMIFS(bdd_V102[Activité combinée], bdd_V102[Raison sociale juridique], X410, bdd_V102[[Région du FINESS juridique ]], Y410, bdd_V102[Validation prérequis SUN-ES], "Oui")</f>
        <v>38031</v>
      </c>
      <c r="AB410" s="70">
        <f t="shared" si="6"/>
        <v>1</v>
      </c>
    </row>
    <row r="411" spans="1:28">
      <c r="A411">
        <v>350044749</v>
      </c>
      <c r="B411" t="str">
        <v>SAS CLINIQUE PHILAE</v>
      </c>
      <c r="C411" t="str">
        <v>BRETAGNE</v>
      </c>
      <c r="X411" t="str">
        <v>CLPA - INICEA</v>
      </c>
      <c r="Y411" t="str">
        <v>AUVERGNE-RHÔNE-ALPES</v>
      </c>
      <c r="Z411" s="13">
        <f>SUMIFS(bdd_V102[Activité combinée], bdd_V102[Raison sociale juridique], X411, bdd_V102[[Région du FINESS juridique ]], Y411)</f>
        <v>5365.5</v>
      </c>
      <c r="AA411" s="13">
        <f>SUMIFS(bdd_V102[Activité combinée], bdd_V102[Raison sociale juridique], X411, bdd_V102[[Région du FINESS juridique ]], Y411, bdd_V102[Validation prérequis SUN-ES], "Oui")</f>
        <v>5365.5</v>
      </c>
      <c r="AB411" s="70">
        <f t="shared" si="6"/>
        <v>1</v>
      </c>
    </row>
    <row r="412" spans="1:28">
      <c r="A412">
        <v>350046199</v>
      </c>
      <c r="B412" t="str">
        <v>ASSOCIATION SAINT-HELIER</v>
      </c>
      <c r="C412" t="str">
        <v>BRETAGNE</v>
      </c>
      <c r="X412" t="str">
        <v>CMC PRIVE DE SAINT GERMAIN</v>
      </c>
      <c r="Y412" t="str">
        <v>ILE-DE-FRANCE</v>
      </c>
      <c r="Z412" s="13">
        <f>SUMIFS(bdd_V102[Activité combinée], bdd_V102[Raison sociale juridique], X412, bdd_V102[[Région du FINESS juridique ]], Y412)</f>
        <v>32052</v>
      </c>
      <c r="AA412" s="13">
        <f>SUMIFS(bdd_V102[Activité combinée], bdd_V102[Raison sociale juridique], X412, bdd_V102[[Région du FINESS juridique ]], Y412, bdd_V102[Validation prérequis SUN-ES], "Oui")</f>
        <v>32052</v>
      </c>
      <c r="AB412" s="70">
        <f t="shared" si="6"/>
        <v>1</v>
      </c>
    </row>
    <row r="413" spans="1:28">
      <c r="A413">
        <v>360000269</v>
      </c>
      <c r="B413" t="str">
        <v>SA CLINIQUE SAINT FRANCOIS</v>
      </c>
      <c r="C413" t="str">
        <v>CENTRE-VAL DE LOIRE</v>
      </c>
      <c r="X413" t="str">
        <v>CMPA</v>
      </c>
      <c r="Y413" t="str">
        <v>NOUVELLE-AQUITAINE</v>
      </c>
      <c r="Z413" s="13">
        <f>SUMIFS(bdd_V102[Activité combinée], bdd_V102[Raison sociale juridique], X413, bdd_V102[[Région du FINESS juridique ]], Y413)</f>
        <v>3318.25</v>
      </c>
      <c r="AA413" s="13">
        <f>SUMIFS(bdd_V102[Activité combinée], bdd_V102[Raison sociale juridique], X413, bdd_V102[[Région du FINESS juridique ]], Y413, bdd_V102[Validation prérequis SUN-ES], "Oui")</f>
        <v>3318.25</v>
      </c>
      <c r="AB413" s="70">
        <f t="shared" si="6"/>
        <v>1</v>
      </c>
    </row>
    <row r="414" spans="1:28">
      <c r="A414">
        <v>360000541</v>
      </c>
      <c r="B414" t="str">
        <v>SA CTRE CONVAL &amp; DIET MANOIR EN BERRY</v>
      </c>
      <c r="C414" t="str">
        <v>CENTRE-VAL DE LOIRE</v>
      </c>
      <c r="X414" t="str">
        <v>COM AIDE PERS TRAUMATISEES HANDICAPEES</v>
      </c>
      <c r="Y414" t="str">
        <v>CENTRE-VAL DE LOIRE</v>
      </c>
      <c r="Z414" s="13">
        <f>SUMIFS(bdd_V102[Activité combinée], bdd_V102[Raison sociale juridique], X414, bdd_V102[[Région du FINESS juridique ]], Y414)</f>
        <v>8896.5</v>
      </c>
      <c r="AA414" s="13">
        <f>SUMIFS(bdd_V102[Activité combinée], bdd_V102[Raison sociale juridique], X414, bdd_V102[[Région du FINESS juridique ]], Y414, bdd_V102[Validation prérequis SUN-ES], "Oui")</f>
        <v>0</v>
      </c>
      <c r="AB414" s="70">
        <f t="shared" si="6"/>
        <v>0</v>
      </c>
    </row>
    <row r="415" spans="1:28">
      <c r="A415">
        <v>360000707</v>
      </c>
      <c r="B415" t="str">
        <v>COM AIDE PERS TRAUMATISEES HANDICAPEES</v>
      </c>
      <c r="C415" t="str">
        <v>CENTRE-VAL DE LOIRE</v>
      </c>
      <c r="X415" t="str">
        <v>COMITE DEP. PREVENTION ALCOOLISME</v>
      </c>
      <c r="Y415" t="str">
        <v>GRAND EST</v>
      </c>
      <c r="Z415" s="13">
        <f>SUMIFS(bdd_V102[Activité combinée], bdd_V102[Raison sociale juridique], X415, bdd_V102[[Région du FINESS juridique ]], Y415)</f>
        <v>7426</v>
      </c>
      <c r="AA415" s="13">
        <f>SUMIFS(bdd_V102[Activité combinée], bdd_V102[Raison sociale juridique], X415, bdd_V102[[Région du FINESS juridique ]], Y415, bdd_V102[Validation prérequis SUN-ES], "Oui")</f>
        <v>7426</v>
      </c>
      <c r="AB415" s="70">
        <f t="shared" si="6"/>
        <v>1</v>
      </c>
    </row>
    <row r="416" spans="1:28">
      <c r="A416">
        <v>370000259</v>
      </c>
      <c r="B416" t="str">
        <v>CLINIQUE RONSARD</v>
      </c>
      <c r="C416" t="str">
        <v>CENTRE-VAL DE LOIRE</v>
      </c>
      <c r="X416" t="str">
        <v>COMITE DEPARTEMENTAL D'HYGIENE SOCIALE</v>
      </c>
      <c r="Y416" t="str">
        <v>AUVERGNE-RHÔNE-ALPES</v>
      </c>
      <c r="Z416" s="13">
        <f>SUMIFS(bdd_V102[Activité combinée], bdd_V102[Raison sociale juridique], X416, bdd_V102[[Région du FINESS juridique ]], Y416)</f>
        <v>9591</v>
      </c>
      <c r="AA416" s="13">
        <f>SUMIFS(bdd_V102[Activité combinée], bdd_V102[Raison sociale juridique], X416, bdd_V102[[Région du FINESS juridique ]], Y416, bdd_V102[Validation prérequis SUN-ES], "Oui")</f>
        <v>0</v>
      </c>
      <c r="AB416" s="70">
        <f t="shared" si="6"/>
        <v>0</v>
      </c>
    </row>
    <row r="417" spans="1:28">
      <c r="A417">
        <v>370000291</v>
      </c>
      <c r="B417" t="str">
        <v>SAS CLINIQUE PSYCHOSOMAT. VAL DE LOIRE</v>
      </c>
      <c r="C417" t="str">
        <v>CENTRE-VAL DE LOIRE</v>
      </c>
      <c r="X417" t="str">
        <v>CPRB DE BILLIERS</v>
      </c>
      <c r="Y417" t="str">
        <v>BRETAGNE</v>
      </c>
      <c r="Z417" s="13">
        <f>SUMIFS(bdd_V102[Activité combinée], bdd_V102[Raison sociale juridique], X417, bdd_V102[[Région du FINESS juridique ]], Y417)</f>
        <v>11284</v>
      </c>
      <c r="AA417" s="13">
        <f>SUMIFS(bdd_V102[Activité combinée], bdd_V102[Raison sociale juridique], X417, bdd_V102[[Région du FINESS juridique ]], Y417, bdd_V102[Validation prérequis SUN-ES], "Oui")</f>
        <v>11284</v>
      </c>
      <c r="AB417" s="70">
        <f t="shared" si="6"/>
        <v>1</v>
      </c>
    </row>
    <row r="418" spans="1:28">
      <c r="A418">
        <v>370000333</v>
      </c>
      <c r="B418" t="str">
        <v>SA CLINIQUE VELPEAU</v>
      </c>
      <c r="C418" t="str">
        <v>CENTRE-VAL DE LOIRE</v>
      </c>
      <c r="X418" t="str">
        <v>CRF DE HAUTE PROVENCE L'EAU VIVE</v>
      </c>
      <c r="Y418" t="str">
        <v>PROVENCE-ALPES-CÔTE D'AZUR</v>
      </c>
      <c r="Z418" s="13">
        <f>SUMIFS(bdd_V102[Activité combinée], bdd_V102[Raison sociale juridique], X418, bdd_V102[[Région du FINESS juridique ]], Y418)</f>
        <v>15572</v>
      </c>
      <c r="AA418" s="13">
        <f>SUMIFS(bdd_V102[Activité combinée], bdd_V102[Raison sociale juridique], X418, bdd_V102[[Région du FINESS juridique ]], Y418, bdd_V102[Validation prérequis SUN-ES], "Oui")</f>
        <v>15572</v>
      </c>
      <c r="AB418" s="70">
        <f t="shared" si="6"/>
        <v>1</v>
      </c>
    </row>
    <row r="419" spans="1:28">
      <c r="A419">
        <v>370001638</v>
      </c>
      <c r="B419" t="str">
        <v>ASSAD HAD TOURS</v>
      </c>
      <c r="C419" t="str">
        <v>CENTRE-VAL DE LOIRE</v>
      </c>
      <c r="X419" t="str">
        <v>CRLCC FRANCOIS BACLESSE - CAEN</v>
      </c>
      <c r="Y419" t="str">
        <v>NORMANDIE</v>
      </c>
      <c r="Z419" s="13">
        <f>SUMIFS(bdd_V102[Activité combinée], bdd_V102[Raison sociale juridique], X419, bdd_V102[[Région du FINESS juridique ]], Y419)</f>
        <v>91864</v>
      </c>
      <c r="AA419" s="13">
        <f>SUMIFS(bdd_V102[Activité combinée], bdd_V102[Raison sociale juridique], X419, bdd_V102[[Région du FINESS juridique ]], Y419, bdd_V102[Validation prérequis SUN-ES], "Oui")</f>
        <v>85368</v>
      </c>
      <c r="AB419" s="70">
        <f t="shared" si="6"/>
        <v>0.92928677174954277</v>
      </c>
    </row>
    <row r="420" spans="1:28">
      <c r="A420">
        <v>370007528</v>
      </c>
      <c r="B420" t="str">
        <v>SA PÃ”LE SANTE LEONARD DE VINCI</v>
      </c>
      <c r="C420" t="str">
        <v>CENTRE-VAL DE LOIRE</v>
      </c>
      <c r="X420" t="str">
        <v>CRLCC GEORGES-FRANCOIS LECLERC</v>
      </c>
      <c r="Y420" t="str">
        <v>BOURGOGNE-FRANCHE-COMTÉ</v>
      </c>
      <c r="Z420" s="13">
        <f>SUMIFS(bdd_V102[Activité combinée], bdd_V102[Raison sociale juridique], X420, bdd_V102[[Région du FINESS juridique ]], Y420)</f>
        <v>73249</v>
      </c>
      <c r="AA420" s="13">
        <f>SUMIFS(bdd_V102[Activité combinée], bdd_V102[Raison sociale juridique], X420, bdd_V102[[Région du FINESS juridique ]], Y420, bdd_V102[Validation prérequis SUN-ES], "Oui")</f>
        <v>0</v>
      </c>
      <c r="AB420" s="70">
        <f t="shared" si="6"/>
        <v>0</v>
      </c>
    </row>
    <row r="421" spans="1:28">
      <c r="A421">
        <v>370013054</v>
      </c>
      <c r="B421" t="str">
        <v>POLE DE SANTE MENTALE LA CONFLUENCE</v>
      </c>
      <c r="C421" t="str">
        <v>CENTRE-VAL DE LOIRE</v>
      </c>
      <c r="X421" t="str">
        <v>CRLCC HENRI BECQUEREL ROUEN</v>
      </c>
      <c r="Y421" t="str">
        <v>NORMANDIE</v>
      </c>
      <c r="Z421" s="13">
        <f>SUMIFS(bdd_V102[Activité combinée], bdd_V102[Raison sociale juridique], X421, bdd_V102[[Région du FINESS juridique ]], Y421)</f>
        <v>83699</v>
      </c>
      <c r="AA421" s="13">
        <f>SUMIFS(bdd_V102[Activité combinée], bdd_V102[Raison sociale juridique], X421, bdd_V102[[Région du FINESS juridique ]], Y421, bdd_V102[Validation prérequis SUN-ES], "Oui")</f>
        <v>83699</v>
      </c>
      <c r="AB421" s="70">
        <f t="shared" si="6"/>
        <v>1</v>
      </c>
    </row>
    <row r="422" spans="1:28">
      <c r="A422">
        <v>370013062</v>
      </c>
      <c r="B422" t="str">
        <v>CLINIQUE DE VONTES</v>
      </c>
      <c r="C422" t="str">
        <v>CENTRE-VAL DE LOIRE</v>
      </c>
      <c r="X422" t="str">
        <v>CROIX ROUGE FRANCAISE</v>
      </c>
      <c r="Y422" t="str">
        <v>ILE-DE-FRANCE</v>
      </c>
      <c r="Z422" s="13">
        <f>SUMIFS(bdd_V102[Activité combinée], bdd_V102[Raison sociale juridique], X422, bdd_V102[[Région du FINESS juridique ]], Y422)</f>
        <v>257100.25</v>
      </c>
      <c r="AA422" s="13">
        <f>SUMIFS(bdd_V102[Activité combinée], bdd_V102[Raison sociale juridique], X422, bdd_V102[[Région du FINESS juridique ]], Y422, bdd_V102[Validation prérequis SUN-ES], "Oui")</f>
        <v>141847.5</v>
      </c>
      <c r="AB422" s="70">
        <f t="shared" si="6"/>
        <v>0.55172058370227173</v>
      </c>
    </row>
    <row r="423" spans="1:28">
      <c r="A423">
        <v>370013278</v>
      </c>
      <c r="B423" t="str">
        <v>GCS CHIRURGIE EN CHINONAIS</v>
      </c>
      <c r="C423" t="str">
        <v>CENTRE-VAL DE LOIRE</v>
      </c>
      <c r="X423" t="str">
        <v>CROIX ROUGE RUSSE</v>
      </c>
      <c r="Y423" t="str">
        <v>ILE-DE-FRANCE</v>
      </c>
      <c r="Z423" s="13">
        <f>SUMIFS(bdd_V102[Activité combinée], bdd_V102[Raison sociale juridique], X423, bdd_V102[[Région du FINESS juridique ]], Y423)</f>
        <v>8143</v>
      </c>
      <c r="AA423" s="13">
        <f>SUMIFS(bdd_V102[Activité combinée], bdd_V102[Raison sociale juridique], X423, bdd_V102[[Région du FINESS juridique ]], Y423, bdd_V102[Validation prérequis SUN-ES], "Oui")</f>
        <v>0</v>
      </c>
      <c r="AB423" s="70">
        <f t="shared" si="6"/>
        <v>0</v>
      </c>
    </row>
    <row r="424" spans="1:28">
      <c r="A424">
        <v>370013468</v>
      </c>
      <c r="B424" t="str">
        <v>NCT+ ST GATIEN ALLIANCE</v>
      </c>
      <c r="C424" t="str">
        <v>CENTRE-VAL DE LOIRE</v>
      </c>
      <c r="X424" t="str">
        <v>CTRE CALADOIS DE PSY AMBU - CCPA</v>
      </c>
      <c r="Y424" t="str">
        <v>AUVERGNE-RHÔNE-ALPES</v>
      </c>
      <c r="Z424" s="13">
        <f>SUMIFS(bdd_V102[Activité combinée], bdd_V102[Raison sociale juridique], X424, bdd_V102[[Région du FINESS juridique ]], Y424)</f>
        <v>2470</v>
      </c>
      <c r="AA424" s="13">
        <f>SUMIFS(bdd_V102[Activité combinée], bdd_V102[Raison sociale juridique], X424, bdd_V102[[Région du FINESS juridique ]], Y424, bdd_V102[Validation prérequis SUN-ES], "Oui")</f>
        <v>2470</v>
      </c>
      <c r="AB424" s="70">
        <f t="shared" si="6"/>
        <v>1</v>
      </c>
    </row>
    <row r="425" spans="1:28">
      <c r="A425">
        <v>370016065</v>
      </c>
      <c r="B425" t="str">
        <v>SAS CTRE TOURENGEAU PSYCHIATRIE AMBU</v>
      </c>
      <c r="C425" t="str">
        <v>CENTRE-VAL DE LOIRE</v>
      </c>
      <c r="X425" t="str">
        <v>CTRE CANCEROLOGIE DE LA PORTE ST CLOUD</v>
      </c>
      <c r="Y425" t="str">
        <v>ILE-DE-FRANCE</v>
      </c>
      <c r="Z425" s="13">
        <f>SUMIFS(bdd_V102[Activité combinée], bdd_V102[Raison sociale juridique], X425, bdd_V102[[Région du FINESS juridique ]], Y425)</f>
        <v>4193.5</v>
      </c>
      <c r="AA425" s="13">
        <f>SUMIFS(bdd_V102[Activité combinée], bdd_V102[Raison sociale juridique], X425, bdd_V102[[Région du FINESS juridique ]], Y425, bdd_V102[Validation prérequis SUN-ES], "Oui")</f>
        <v>4193.5</v>
      </c>
      <c r="AB425" s="70">
        <f t="shared" si="6"/>
        <v>1</v>
      </c>
    </row>
    <row r="426" spans="1:28">
      <c r="A426">
        <v>370100935</v>
      </c>
      <c r="B426" t="str">
        <v>MUTUELLE VYV3 CENTRE-VAL DE LOIRE</v>
      </c>
      <c r="C426" t="str">
        <v>CENTRE-VAL DE LOIRE</v>
      </c>
      <c r="X426" t="str">
        <v>CTRE CHIR MONTAGARD</v>
      </c>
      <c r="Y426" t="str">
        <v>PROVENCE-ALPES-CÔTE D'AZUR</v>
      </c>
      <c r="Z426" s="13">
        <f>SUMIFS(bdd_V102[Activité combinée], bdd_V102[Raison sociale juridique], X426, bdd_V102[[Région du FINESS juridique ]], Y426)</f>
        <v>7885.5</v>
      </c>
      <c r="AA426" s="13">
        <f>SUMIFS(bdd_V102[Activité combinée], bdd_V102[Raison sociale juridique], X426, bdd_V102[[Région du FINESS juridique ]], Y426, bdd_V102[Validation prérequis SUN-ES], "Oui")</f>
        <v>7885.5</v>
      </c>
      <c r="AB426" s="70">
        <f t="shared" si="6"/>
        <v>1</v>
      </c>
    </row>
    <row r="427" spans="1:28">
      <c r="A427">
        <v>380012609</v>
      </c>
      <c r="B427" t="str">
        <v>UMGGHM</v>
      </c>
      <c r="C427" t="str">
        <v>AUVERGNE-RHÔNE-ALPES</v>
      </c>
      <c r="X427" t="str">
        <v>CTRE D'HEMODIALYSE DE PROVENCE AUBAGNE</v>
      </c>
      <c r="Y427" t="str">
        <v>PROVENCE-ALPES-CÔTE D'AZUR</v>
      </c>
      <c r="Z427" s="13">
        <f>SUMIFS(bdd_V102[Activité combinée], bdd_V102[Raison sociale juridique], X427, bdd_V102[[Région du FINESS juridique ]], Y427)</f>
        <v>11575.5</v>
      </c>
      <c r="AA427" s="13">
        <f>SUMIFS(bdd_V102[Activité combinée], bdd_V102[Raison sociale juridique], X427, bdd_V102[[Région du FINESS juridique ]], Y427, bdd_V102[Validation prérequis SUN-ES], "Oui")</f>
        <v>11575.5</v>
      </c>
      <c r="AB427" s="70">
        <f t="shared" si="6"/>
        <v>1</v>
      </c>
    </row>
    <row r="428" spans="1:28">
      <c r="A428">
        <v>380013011</v>
      </c>
      <c r="B428" t="str">
        <v>SAS ENDO NORD ISERE</v>
      </c>
      <c r="C428" t="str">
        <v>AUVERGNE-RHÔNE-ALPES</v>
      </c>
      <c r="X428" t="str">
        <v>CTRE INTERVENTION DYN EDUCATIVE</v>
      </c>
      <c r="Y428" t="str">
        <v>ILE-DE-FRANCE</v>
      </c>
      <c r="Z428" s="13">
        <f>SUMIFS(bdd_V102[Activité combinée], bdd_V102[Raison sociale juridique], X428, bdd_V102[[Région du FINESS juridique ]], Y428)</f>
        <v>3855.75</v>
      </c>
      <c r="AA428" s="13">
        <f>SUMIFS(bdd_V102[Activité combinée], bdd_V102[Raison sociale juridique], X428, bdd_V102[[Région du FINESS juridique ]], Y428, bdd_V102[Validation prérequis SUN-ES], "Oui")</f>
        <v>3855.75</v>
      </c>
      <c r="AB428" s="70">
        <f t="shared" si="6"/>
        <v>1</v>
      </c>
    </row>
    <row r="429" spans="1:28">
      <c r="A429">
        <v>380017087</v>
      </c>
      <c r="B429" t="str">
        <v>ASSOCIATION CRF ST VINCENT DE PAUL</v>
      </c>
      <c r="C429" t="str">
        <v>AUVERGNE-RHÔNE-ALPES</v>
      </c>
      <c r="X429" t="str">
        <v>CTRE J.CURIE GCS PUBLIC PRIVE LITTORAL</v>
      </c>
      <c r="Y429" t="str">
        <v>HAUTS-DE-FRANCE</v>
      </c>
      <c r="Z429" s="13">
        <f>SUMIFS(bdd_V102[Activité combinée], bdd_V102[Raison sociale juridique], X429, bdd_V102[[Région du FINESS juridique ]], Y429)</f>
        <v>17505.5</v>
      </c>
      <c r="AA429" s="13">
        <f>SUMIFS(bdd_V102[Activité combinée], bdd_V102[Raison sociale juridique], X429, bdd_V102[[Région du FINESS juridique ]], Y429, bdd_V102[Validation prérequis SUN-ES], "Oui")</f>
        <v>0</v>
      </c>
      <c r="AB429" s="70">
        <f t="shared" si="6"/>
        <v>0</v>
      </c>
    </row>
    <row r="430" spans="1:28">
      <c r="A430">
        <v>380019224</v>
      </c>
      <c r="B430" t="str">
        <v>NOUVELLE CLINIQUE DE CHARTREUSE</v>
      </c>
      <c r="C430" t="str">
        <v>AUVERGNE-RHÔNE-ALPES</v>
      </c>
      <c r="X430" t="str">
        <v>CTRE MEDICO-CHIRURGICAL DE TRONQUIERES</v>
      </c>
      <c r="Y430" t="str">
        <v>AUVERGNE-RHÔNE-ALPES</v>
      </c>
      <c r="Z430" s="13">
        <f>SUMIFS(bdd_V102[Activité combinée], bdd_V102[Raison sociale juridique], X430, bdd_V102[[Région du FINESS juridique ]], Y430)</f>
        <v>53295.5</v>
      </c>
      <c r="AA430" s="13">
        <f>SUMIFS(bdd_V102[Activité combinée], bdd_V102[Raison sociale juridique], X430, bdd_V102[[Région du FINESS juridique ]], Y430, bdd_V102[Validation prérequis SUN-ES], "Oui")</f>
        <v>53295.5</v>
      </c>
      <c r="AB430" s="70">
        <f t="shared" si="6"/>
        <v>1</v>
      </c>
    </row>
    <row r="431" spans="1:28">
      <c r="A431">
        <v>380021139</v>
      </c>
      <c r="B431" t="str">
        <v>CLINIQUE DES COTES DU RHONE</v>
      </c>
      <c r="C431" t="str">
        <v>AUVERGNE-RHÔNE-ALPES</v>
      </c>
      <c r="X431" t="str">
        <v>CTRE PSY AMBULATOIRE DE CENON</v>
      </c>
      <c r="Y431" t="str">
        <v>NOUVELLE-AQUITAINE</v>
      </c>
      <c r="Z431" s="13">
        <f>SUMIFS(bdd_V102[Activité combinée], bdd_V102[Raison sociale juridique], X431, bdd_V102[[Région du FINESS juridique ]], Y431)</f>
        <v>2904</v>
      </c>
      <c r="AA431" s="13">
        <f>SUMIFS(bdd_V102[Activité combinée], bdd_V102[Raison sociale juridique], X431, bdd_V102[[Région du FINESS juridique ]], Y431, bdd_V102[Validation prérequis SUN-ES], "Oui")</f>
        <v>2904</v>
      </c>
      <c r="AB431" s="70">
        <f t="shared" si="6"/>
        <v>1</v>
      </c>
    </row>
    <row r="432" spans="1:28">
      <c r="A432">
        <v>380021550</v>
      </c>
      <c r="B432" t="str">
        <v>CLINIQUE DU DAUPHINE</v>
      </c>
      <c r="C432" t="str">
        <v>AUVERGNE-RHÔNE-ALPES</v>
      </c>
      <c r="X432" t="str">
        <v>CTRE READAPT FONCTIONNELLE DE CAEN</v>
      </c>
      <c r="Y432" t="str">
        <v>OCCITANIE</v>
      </c>
      <c r="Z432" s="13">
        <f>SUMIFS(bdd_V102[Activité combinée], bdd_V102[Raison sociale juridique], X432, bdd_V102[[Région du FINESS juridique ]], Y432)</f>
        <v>14520</v>
      </c>
      <c r="AA432" s="13">
        <f>SUMIFS(bdd_V102[Activité combinée], bdd_V102[Raison sociale juridique], X432, bdd_V102[[Région du FINESS juridique ]], Y432, bdd_V102[Validation prérequis SUN-ES], "Oui")</f>
        <v>14520</v>
      </c>
      <c r="AB432" s="70">
        <f t="shared" si="6"/>
        <v>1</v>
      </c>
    </row>
    <row r="433" spans="1:28">
      <c r="A433">
        <v>380793265</v>
      </c>
      <c r="B433" t="str">
        <v>MUTUALITE FRANCAISE ISERE SSAM</v>
      </c>
      <c r="C433" t="str">
        <v>AUVERGNE-RHÔNE-ALPES</v>
      </c>
      <c r="X433" t="str">
        <v>CTRE READAPTATION FONCTIONNELLE SOINS</v>
      </c>
      <c r="Y433" t="str">
        <v>AUVERGNE-RHÔNE-ALPES</v>
      </c>
      <c r="Z433" s="13">
        <f>SUMIFS(bdd_V102[Activité combinée], bdd_V102[Raison sociale juridique], X433, bdd_V102[[Région du FINESS juridique ]], Y433)</f>
        <v>22533.5</v>
      </c>
      <c r="AA433" s="13">
        <f>SUMIFS(bdd_V102[Activité combinée], bdd_V102[Raison sociale juridique], X433, bdd_V102[[Région du FINESS juridique ]], Y433, bdd_V102[Validation prérequis SUN-ES], "Oui")</f>
        <v>22533.5</v>
      </c>
      <c r="AB433" s="70">
        <f t="shared" si="6"/>
        <v>1</v>
      </c>
    </row>
    <row r="434" spans="1:28">
      <c r="A434">
        <v>380793802</v>
      </c>
      <c r="B434" t="str">
        <v xml:space="preserve">	AGDUC</v>
      </c>
      <c r="C434" t="str">
        <v>AUVERGNE-RHÔNE-ALPES</v>
      </c>
      <c r="X434" t="str">
        <v>CTRE REED FONCT LE LE GRAND LARGE</v>
      </c>
      <c r="Y434" t="str">
        <v>PROVENCE-ALPES-CÔTE D'AZUR</v>
      </c>
      <c r="Z434" s="13">
        <f>SUMIFS(bdd_V102[Activité combinée], bdd_V102[Raison sociale juridique], X434, bdd_V102[[Région du FINESS juridique ]], Y434)</f>
        <v>14046</v>
      </c>
      <c r="AA434" s="13">
        <f>SUMIFS(bdd_V102[Activité combinée], bdd_V102[Raison sociale juridique], X434, bdd_V102[[Région du FINESS juridique ]], Y434, bdd_V102[Validation prérequis SUN-ES], "Oui")</f>
        <v>14046</v>
      </c>
      <c r="AB434" s="70">
        <f t="shared" si="6"/>
        <v>1</v>
      </c>
    </row>
    <row r="435" spans="1:28">
      <c r="A435">
        <v>380794297</v>
      </c>
      <c r="B435" t="str">
        <v>FONDATION GEORGES BOISSEL</v>
      </c>
      <c r="C435" t="str">
        <v>AUVERGNE-RHÔNE-ALPES</v>
      </c>
      <c r="X435" t="str">
        <v>DIAVERUM ANGERS</v>
      </c>
      <c r="Y435" t="str">
        <v>AUVERGNE-RHÔNE-ALPES</v>
      </c>
      <c r="Z435" s="13">
        <f>SUMIFS(bdd_V102[Activité combinée], bdd_V102[Raison sociale juridique], X435, bdd_V102[[Région du FINESS juridique ]], Y435)</f>
        <v>11230</v>
      </c>
      <c r="AA435" s="13">
        <f>SUMIFS(bdd_V102[Activité combinée], bdd_V102[Raison sociale juridique], X435, bdd_V102[[Région du FINESS juridique ]], Y435, bdd_V102[Validation prérequis SUN-ES], "Oui")</f>
        <v>0</v>
      </c>
      <c r="AB435" s="70">
        <f t="shared" si="6"/>
        <v>0</v>
      </c>
    </row>
    <row r="436" spans="1:28">
      <c r="A436">
        <v>380795211</v>
      </c>
      <c r="B436" t="str">
        <v>CLINIQUE DES CEDRES</v>
      </c>
      <c r="C436" t="str">
        <v>AUVERGNE-RHÔNE-ALPES</v>
      </c>
      <c r="X436" t="str">
        <v>DIAVERUM DRAGUIGNAN</v>
      </c>
      <c r="Y436" t="str">
        <v>PROVENCE-ALPES-CÔTE D'AZUR</v>
      </c>
      <c r="Z436" s="13">
        <f>SUMIFS(bdd_V102[Activité combinée], bdd_V102[Raison sociale juridique], X436, bdd_V102[[Région du FINESS juridique ]], Y436)</f>
        <v>11489</v>
      </c>
      <c r="AA436" s="13">
        <f>SUMIFS(bdd_V102[Activité combinée], bdd_V102[Raison sociale juridique], X436, bdd_V102[[Région du FINESS juridique ]], Y436, bdd_V102[Validation prérequis SUN-ES], "Oui")</f>
        <v>11489</v>
      </c>
      <c r="AB436" s="70">
        <f t="shared" si="6"/>
        <v>1</v>
      </c>
    </row>
    <row r="437" spans="1:28">
      <c r="A437">
        <v>380798025</v>
      </c>
      <c r="B437" t="str">
        <v>CLINIQUE BELLEDONNE</v>
      </c>
      <c r="C437" t="str">
        <v>AUVERGNE-RHÔNE-ALPES</v>
      </c>
      <c r="X437" t="str">
        <v>DIAVERUM MONTEREAU</v>
      </c>
      <c r="Y437" t="str">
        <v>ILE-DE-FRANCE</v>
      </c>
      <c r="Z437" s="13">
        <f>SUMIFS(bdd_V102[Activité combinée], bdd_V102[Raison sociale juridique], X437, bdd_V102[[Région du FINESS juridique ]], Y437)</f>
        <v>7299</v>
      </c>
      <c r="AA437" s="13">
        <f>SUMIFS(bdd_V102[Activité combinée], bdd_V102[Raison sociale juridique], X437, bdd_V102[[Région du FINESS juridique ]], Y437, bdd_V102[Validation prérequis SUN-ES], "Oui")</f>
        <v>0</v>
      </c>
      <c r="AB437" s="70">
        <f t="shared" si="6"/>
        <v>0</v>
      </c>
    </row>
    <row r="438" spans="1:28">
      <c r="A438">
        <v>380798173</v>
      </c>
      <c r="B438" t="str">
        <v>CLINIQUE ST VINCENT DE PAUL MATERNITE</v>
      </c>
      <c r="C438" t="str">
        <v>AUVERGNE-RHÔNE-ALPES</v>
      </c>
      <c r="X438" t="str">
        <v>DIAVERUM MULHOUSE</v>
      </c>
      <c r="Y438" t="str">
        <v>AUVERGNE-RHÔNE-ALPES</v>
      </c>
      <c r="Z438" s="13">
        <f>SUMIFS(bdd_V102[Activité combinée], bdd_V102[Raison sociale juridique], X438, bdd_V102[[Région du FINESS juridique ]], Y438)</f>
        <v>13673.5</v>
      </c>
      <c r="AA438" s="13">
        <f>SUMIFS(bdd_V102[Activité combinée], bdd_V102[Raison sociale juridique], X438, bdd_V102[[Région du FINESS juridique ]], Y438, bdd_V102[Validation prérequis SUN-ES], "Oui")</f>
        <v>13673.5</v>
      </c>
      <c r="AB438" s="70">
        <f t="shared" si="6"/>
        <v>1</v>
      </c>
    </row>
    <row r="439" spans="1:28">
      <c r="A439">
        <v>380798249</v>
      </c>
      <c r="B439" t="str">
        <v>CENTRE DE PNEUMOLOGIE HENRI BAZIRE</v>
      </c>
      <c r="C439" t="str">
        <v>AUVERGNE-RHÔNE-ALPES</v>
      </c>
      <c r="X439" t="str">
        <v>DIAVERUM PROVENCE</v>
      </c>
      <c r="Y439" t="str">
        <v>PROVENCE-ALPES-CÔTE D'AZUR</v>
      </c>
      <c r="Z439" s="13">
        <f>SUMIFS(bdd_V102[Activité combinée], bdd_V102[Raison sociale juridique], X439, bdd_V102[[Région du FINESS juridique ]], Y439)</f>
        <v>34962</v>
      </c>
      <c r="AA439" s="13">
        <f>SUMIFS(bdd_V102[Activité combinée], bdd_V102[Raison sociale juridique], X439, bdd_V102[[Région du FINESS juridique ]], Y439, bdd_V102[Validation prérequis SUN-ES], "Oui")</f>
        <v>0</v>
      </c>
      <c r="AB439" s="70">
        <f t="shared" si="6"/>
        <v>0</v>
      </c>
    </row>
    <row r="440" spans="1:28">
      <c r="A440">
        <v>380804542</v>
      </c>
      <c r="B440" t="str">
        <v>AUDAVIE</v>
      </c>
      <c r="C440" t="str">
        <v>AUVERGNE-RHÔNE-ALPES</v>
      </c>
      <c r="X440" t="str">
        <v>DIAVERUM SAINT-DENIS</v>
      </c>
      <c r="Y440" t="str">
        <v>AUVERGNE-RHÔNE-ALPES</v>
      </c>
      <c r="Z440" s="13">
        <f>SUMIFS(bdd_V102[Activité combinée], bdd_V102[Raison sociale juridique], X440, bdd_V102[[Région du FINESS juridique ]], Y440)</f>
        <v>17726.5</v>
      </c>
      <c r="AA440" s="13">
        <f>SUMIFS(bdd_V102[Activité combinée], bdd_V102[Raison sociale juridique], X440, bdd_V102[[Région du FINESS juridique ]], Y440, bdd_V102[Validation prérequis SUN-ES], "Oui")</f>
        <v>0</v>
      </c>
      <c r="AB440" s="70">
        <f t="shared" si="6"/>
        <v>0</v>
      </c>
    </row>
    <row r="441" spans="1:28">
      <c r="A441">
        <v>390000180</v>
      </c>
      <c r="B441" t="str">
        <v>CLINIQUE DU JURA</v>
      </c>
      <c r="C441" t="str">
        <v>BOURGOGNE-FRANCHE-COMTÉ</v>
      </c>
      <c r="X441" t="str">
        <v>DIEULEFIT SANTE</v>
      </c>
      <c r="Y441" t="str">
        <v>AUVERGNE-RHÔNE-ALPES</v>
      </c>
      <c r="Z441" s="13">
        <f>SUMIFS(bdd_V102[Activité combinée], bdd_V102[Raison sociale juridique], X441, bdd_V102[[Région du FINESS juridique ]], Y441)</f>
        <v>17135</v>
      </c>
      <c r="AA441" s="13">
        <f>SUMIFS(bdd_V102[Activité combinée], bdd_V102[Raison sociale juridique], X441, bdd_V102[[Région du FINESS juridique ]], Y441, bdd_V102[Validation prérequis SUN-ES], "Oui")</f>
        <v>17135</v>
      </c>
      <c r="AB441" s="70">
        <f t="shared" si="6"/>
        <v>1</v>
      </c>
    </row>
    <row r="442" spans="1:28">
      <c r="A442">
        <v>390000768</v>
      </c>
      <c r="B442" t="str">
        <v>ADLCA ASSOC LUTTE CONTRE L'ALCOOLISME</v>
      </c>
      <c r="C442" t="str">
        <v>BOURGOGNE-FRANCHE-COMTÉ</v>
      </c>
      <c r="X442" t="str">
        <v>DOMAINE DE CHOISY</v>
      </c>
      <c r="Y442" t="str">
        <v>GUADELOUPE</v>
      </c>
      <c r="Z442" s="13">
        <f>SUMIFS(bdd_V102[Activité combinée], bdd_V102[Raison sociale juridique], X442, bdd_V102[[Région du FINESS juridique ]], Y442)</f>
        <v>5820.5</v>
      </c>
      <c r="AA442" s="13">
        <f>SUMIFS(bdd_V102[Activité combinée], bdd_V102[Raison sociale juridique], X442, bdd_V102[[Région du FINESS juridique ]], Y442, bdd_V102[Validation prérequis SUN-ES], "Oui")</f>
        <v>5820.5</v>
      </c>
      <c r="AB442" s="70">
        <f t="shared" si="6"/>
        <v>1</v>
      </c>
    </row>
    <row r="443" spans="1:28">
      <c r="A443">
        <v>400000055</v>
      </c>
      <c r="B443" t="str">
        <v>SAS CLINIQUE NAPOLEON</v>
      </c>
      <c r="C443" t="str">
        <v>NOUVELLE-AQUITAINE</v>
      </c>
      <c r="X443" t="str">
        <v>E.T.E.E.R.</v>
      </c>
      <c r="Y443" t="str">
        <v>MARTINIQUE</v>
      </c>
      <c r="Z443" s="13">
        <f>SUMIFS(bdd_V102[Activité combinée], bdd_V102[Raison sociale juridique], X443, bdd_V102[[Région du FINESS juridique ]], Y443)</f>
        <v>7065</v>
      </c>
      <c r="AA443" s="13">
        <f>SUMIFS(bdd_V102[Activité combinée], bdd_V102[Raison sociale juridique], X443, bdd_V102[[Région du FINESS juridique ]], Y443, bdd_V102[Validation prérequis SUN-ES], "Oui")</f>
        <v>0</v>
      </c>
      <c r="AB443" s="70">
        <f t="shared" si="6"/>
        <v>0</v>
      </c>
    </row>
    <row r="444" spans="1:28">
      <c r="A444">
        <v>400000196</v>
      </c>
      <c r="B444" t="str">
        <v>SA CLINIQUE JEAN LE BON</v>
      </c>
      <c r="C444" t="str">
        <v>NOUVELLE-AQUITAINE</v>
      </c>
      <c r="X444" t="str">
        <v>E3S SAINT JEAN</v>
      </c>
      <c r="Y444" t="str">
        <v>PROVENCE-ALPES-CÔTE D'AZUR</v>
      </c>
      <c r="Z444" s="13">
        <f>SUMIFS(bdd_V102[Activité combinée], bdd_V102[Raison sociale juridique], X444, bdd_V102[[Région du FINESS juridique ]], Y444)</f>
        <v>9345.5</v>
      </c>
      <c r="AA444" s="13">
        <f>SUMIFS(bdd_V102[Activité combinée], bdd_V102[Raison sociale juridique], X444, bdd_V102[[Région du FINESS juridique ]], Y444, bdd_V102[Validation prérequis SUN-ES], "Oui")</f>
        <v>0</v>
      </c>
      <c r="AB444" s="70">
        <f t="shared" si="6"/>
        <v>0</v>
      </c>
    </row>
    <row r="445" spans="1:28">
      <c r="A445">
        <v>400000246</v>
      </c>
      <c r="B445" t="str">
        <v>SARL PRIMEROSE</v>
      </c>
      <c r="C445" t="str">
        <v>NOUVELLE-AQUITAINE</v>
      </c>
      <c r="X445" t="str">
        <v>ENDOSAV</v>
      </c>
      <c r="Y445" t="str">
        <v>GRAND EST</v>
      </c>
      <c r="Z445" s="13">
        <f>SUMIFS(bdd_V102[Activité combinée], bdd_V102[Raison sociale juridique], X445, bdd_V102[[Région du FINESS juridique ]], Y445)</f>
        <v>2457.5</v>
      </c>
      <c r="AA445" s="13">
        <f>SUMIFS(bdd_V102[Activité combinée], bdd_V102[Raison sociale juridique], X445, bdd_V102[[Région du FINESS juridique ]], Y445, bdd_V102[Validation prérequis SUN-ES], "Oui")</f>
        <v>0</v>
      </c>
      <c r="AB445" s="70">
        <f t="shared" si="6"/>
        <v>0</v>
      </c>
    </row>
    <row r="446" spans="1:28">
      <c r="A446">
        <v>400000279</v>
      </c>
      <c r="B446" t="str">
        <v>SAS LE BELVEDERE</v>
      </c>
      <c r="C446" t="str">
        <v>NOUVELLE-AQUITAINE</v>
      </c>
      <c r="X446" t="str">
        <v>ESTRELIA</v>
      </c>
      <c r="Y446" t="str">
        <v>ILE-DE-FRANCE</v>
      </c>
      <c r="Z446" s="13">
        <f>SUMIFS(bdd_V102[Activité combinée], bdd_V102[Raison sociale juridique], X446, bdd_V102[[Région du FINESS juridique ]], Y446)</f>
        <v>7465</v>
      </c>
      <c r="AA446" s="13">
        <f>SUMIFS(bdd_V102[Activité combinée], bdd_V102[Raison sociale juridique], X446, bdd_V102[[Région du FINESS juridique ]], Y446, bdd_V102[Validation prérequis SUN-ES], "Oui")</f>
        <v>0</v>
      </c>
      <c r="AB446" s="70">
        <f t="shared" si="6"/>
        <v>0</v>
      </c>
    </row>
    <row r="447" spans="1:28">
      <c r="A447">
        <v>400000535</v>
      </c>
      <c r="B447" t="str">
        <v>SANTE SERVICE DAX</v>
      </c>
      <c r="C447" t="str">
        <v>NOUVELLE-AQUITAINE</v>
      </c>
      <c r="X447" t="str">
        <v>ETABLISSEMENT MEDICAL DE LA TEPPE</v>
      </c>
      <c r="Y447" t="str">
        <v>AUVERGNE-RHÔNE-ALPES</v>
      </c>
      <c r="Z447" s="13">
        <f>SUMIFS(bdd_V102[Activité combinée], bdd_V102[Raison sociale juridique], X447, bdd_V102[[Région du FINESS juridique ]], Y447)</f>
        <v>5134</v>
      </c>
      <c r="AA447" s="13">
        <f>SUMIFS(bdd_V102[Activité combinée], bdd_V102[Raison sociale juridique], X447, bdd_V102[[Région du FINESS juridique ]], Y447, bdd_V102[Validation prérequis SUN-ES], "Oui")</f>
        <v>5134</v>
      </c>
      <c r="AB447" s="70">
        <f t="shared" si="6"/>
        <v>1</v>
      </c>
    </row>
    <row r="448" spans="1:28">
      <c r="A448">
        <v>400013801</v>
      </c>
      <c r="B448" t="str">
        <v>SAS CLINIQUE MAYLIS</v>
      </c>
      <c r="C448" t="str">
        <v>NOUVELLE-AQUITAINE</v>
      </c>
      <c r="X448" t="str">
        <v>EURL CTRE HEMODIALYSE MG DURIEUX</v>
      </c>
      <c r="Y448" t="str">
        <v>LA RÉUNION</v>
      </c>
      <c r="Z448" s="13">
        <f>SUMIFS(bdd_V102[Activité combinée], bdd_V102[Raison sociale juridique], X448, bdd_V102[[Région du FINESS juridique ]], Y448)</f>
        <v>8663.5</v>
      </c>
      <c r="AA448" s="13">
        <f>SUMIFS(bdd_V102[Activité combinée], bdd_V102[Raison sociale juridique], X448, bdd_V102[[Région du FINESS juridique ]], Y448, bdd_V102[Validation prérequis SUN-ES], "Oui")</f>
        <v>8663.5</v>
      </c>
      <c r="AB448" s="70">
        <f t="shared" si="6"/>
        <v>1</v>
      </c>
    </row>
    <row r="449" spans="1:28">
      <c r="A449">
        <v>400014064</v>
      </c>
      <c r="B449" t="str">
        <v>CMPA</v>
      </c>
      <c r="C449" t="str">
        <v>NOUVELLE-AQUITAINE</v>
      </c>
      <c r="X449" t="str">
        <v>EURL ENDO LYON SUD OUEST</v>
      </c>
      <c r="Y449" t="str">
        <v>AUVERGNE-RHÔNE-ALPES</v>
      </c>
      <c r="Z449" s="13">
        <f>SUMIFS(bdd_V102[Activité combinée], bdd_V102[Raison sociale juridique], X449, bdd_V102[[Région du FINESS juridique ]], Y449)</f>
        <v>2443</v>
      </c>
      <c r="AA449" s="13">
        <f>SUMIFS(bdd_V102[Activité combinée], bdd_V102[Raison sociale juridique], X449, bdd_V102[[Région du FINESS juridique ]], Y449, bdd_V102[Validation prérequis SUN-ES], "Oui")</f>
        <v>0</v>
      </c>
      <c r="AB449" s="70">
        <f t="shared" si="6"/>
        <v>0</v>
      </c>
    </row>
    <row r="450" spans="1:28">
      <c r="A450">
        <v>400015095</v>
      </c>
      <c r="B450" t="str">
        <v>GCS PAYS DE L'ADOUR</v>
      </c>
      <c r="C450" t="str">
        <v>NOUVELLE-AQUITAINE</v>
      </c>
      <c r="X450" t="str">
        <v>EURL LA PALMOLA</v>
      </c>
      <c r="Y450" t="str">
        <v>CORSE</v>
      </c>
      <c r="Z450" s="13">
        <f>SUMIFS(bdd_V102[Activité combinée], bdd_V102[Raison sociale juridique], X450, bdd_V102[[Région du FINESS juridique ]], Y450)</f>
        <v>12950</v>
      </c>
      <c r="AA450" s="13">
        <f>SUMIFS(bdd_V102[Activité combinée], bdd_V102[Raison sociale juridique], X450, bdd_V102[[Région du FINESS juridique ]], Y450, bdd_V102[Validation prérequis SUN-ES], "Oui")</f>
        <v>12950</v>
      </c>
      <c r="AB450" s="70">
        <f t="shared" si="6"/>
        <v>1</v>
      </c>
    </row>
    <row r="451" spans="1:28">
      <c r="A451">
        <v>400015145</v>
      </c>
      <c r="B451" t="str">
        <v xml:space="preserve">	GCS DU MARSAN - CLINIQUE DES LANDES</v>
      </c>
      <c r="C451" t="str">
        <v>NOUVELLE-AQUITAINE</v>
      </c>
      <c r="X451" t="str">
        <v>FASSIC</v>
      </c>
      <c r="Y451" t="str">
        <v>PAYS DE LA LOIRE</v>
      </c>
      <c r="Z451" s="13">
        <f>SUMIFS(bdd_V102[Activité combinée], bdd_V102[Raison sociale juridique], X451, bdd_V102[[Région du FINESS juridique ]], Y451)</f>
        <v>8596</v>
      </c>
      <c r="AA451" s="13">
        <f>SUMIFS(bdd_V102[Activité combinée], bdd_V102[Raison sociale juridique], X451, bdd_V102[[Région du FINESS juridique ]], Y451, bdd_V102[Validation prérequis SUN-ES], "Oui")</f>
        <v>8596</v>
      </c>
      <c r="AB451" s="70">
        <f t="shared" si="6"/>
        <v>1</v>
      </c>
    </row>
    <row r="452" spans="1:28">
      <c r="A452">
        <v>400015491</v>
      </c>
      <c r="B452" t="str">
        <v>HEGALDIA SUD LANDES</v>
      </c>
      <c r="C452" t="str">
        <v>NOUVELLE-AQUITAINE</v>
      </c>
      <c r="X452" t="str">
        <v>FED GIR LUTTE CONTRE MALADIE RESPIR</v>
      </c>
      <c r="Y452" t="str">
        <v>NOUVELLE-AQUITAINE</v>
      </c>
      <c r="Z452" s="13">
        <f>SUMIFS(bdd_V102[Activité combinée], bdd_V102[Raison sociale juridique], X452, bdd_V102[[Région du FINESS juridique ]], Y452)</f>
        <v>9592</v>
      </c>
      <c r="AA452" s="13">
        <f>SUMIFS(bdd_V102[Activité combinée], bdd_V102[Raison sociale juridique], X452, bdd_V102[[Région du FINESS juridique ]], Y452, bdd_V102[Validation prérequis SUN-ES], "Oui")</f>
        <v>0</v>
      </c>
      <c r="AB452" s="70">
        <f t="shared" ref="AB452:AB515" si="7">AA452/Z452</f>
        <v>0</v>
      </c>
    </row>
    <row r="453" spans="1:28">
      <c r="A453">
        <v>400780458</v>
      </c>
      <c r="B453" t="str">
        <v>ASS AVENIR GERONTO SANTE POINT HELIO</v>
      </c>
      <c r="C453" t="str">
        <v>NOUVELLE-AQUITAINE</v>
      </c>
      <c r="X453" t="str">
        <v>FEDERATION CHARITE CARITAS ALSACE</v>
      </c>
      <c r="Y453" t="str">
        <v>GRAND EST</v>
      </c>
      <c r="Z453" s="13">
        <f>SUMIFS(bdd_V102[Activité combinée], bdd_V102[Raison sociale juridique], X453, bdd_V102[[Région du FINESS juridique ]], Y453)</f>
        <v>10743.5</v>
      </c>
      <c r="AA453" s="13">
        <f>SUMIFS(bdd_V102[Activité combinée], bdd_V102[Raison sociale juridique], X453, bdd_V102[[Région du FINESS juridique ]], Y453, bdd_V102[Validation prérequis SUN-ES], "Oui")</f>
        <v>10743.5</v>
      </c>
      <c r="AB453" s="70">
        <f t="shared" si="7"/>
        <v>1</v>
      </c>
    </row>
    <row r="454" spans="1:28">
      <c r="A454">
        <v>400780607</v>
      </c>
      <c r="B454" t="str">
        <v>ASSOCIATION DE COULOMME</v>
      </c>
      <c r="C454" t="str">
        <v>NOUVELLE-AQUITAINE</v>
      </c>
      <c r="X454" t="str">
        <v>FEDERATION DES APAJH</v>
      </c>
      <c r="Y454" t="str">
        <v>ILE-DE-FRANCE</v>
      </c>
      <c r="Z454" s="13">
        <f>SUMIFS(bdd_V102[Activité combinée], bdd_V102[Raison sociale juridique], X454, bdd_V102[[Région du FINESS juridique ]], Y454)</f>
        <v>13175</v>
      </c>
      <c r="AA454" s="13">
        <f>SUMIFS(bdd_V102[Activité combinée], bdd_V102[Raison sociale juridique], X454, bdd_V102[[Région du FINESS juridique ]], Y454, bdd_V102[Validation prérequis SUN-ES], "Oui")</f>
        <v>0</v>
      </c>
      <c r="AB454" s="70">
        <f t="shared" si="7"/>
        <v>0</v>
      </c>
    </row>
    <row r="455" spans="1:28">
      <c r="A455">
        <v>400790994</v>
      </c>
      <c r="B455" t="str">
        <v>CENTRE EUROPEEN DE REED DU SPORTIF</v>
      </c>
      <c r="C455" t="str">
        <v>NOUVELLE-AQUITAINE</v>
      </c>
      <c r="X455" t="str">
        <v>FEDOSAD</v>
      </c>
      <c r="Y455" t="str">
        <v>BOURGOGNE-FRANCHE-COMTÉ</v>
      </c>
      <c r="Z455" s="13">
        <f>SUMIFS(bdd_V102[Activité combinée], bdd_V102[Raison sociale juridique], X455, bdd_V102[[Région du FINESS juridique ]], Y455)</f>
        <v>10528.5</v>
      </c>
      <c r="AA455" s="13">
        <f>SUMIFS(bdd_V102[Activité combinée], bdd_V102[Raison sociale juridique], X455, bdd_V102[[Région du FINESS juridique ]], Y455, bdd_V102[Validation prérequis SUN-ES], "Oui")</f>
        <v>10528.5</v>
      </c>
      <c r="AB455" s="70">
        <f t="shared" si="7"/>
        <v>1</v>
      </c>
    </row>
    <row r="456" spans="1:28">
      <c r="A456">
        <v>410000319</v>
      </c>
      <c r="B456" t="str">
        <v>SA POLYCLINIQUE DE BLOIS</v>
      </c>
      <c r="C456" t="str">
        <v>CENTRE-VAL DE LOIRE</v>
      </c>
      <c r="X456" t="str">
        <v>FIDEV</v>
      </c>
      <c r="Y456" t="str">
        <v>AUVERGNE-RHÔNE-ALPES</v>
      </c>
      <c r="Z456" s="13">
        <f>SUMIFS(bdd_V102[Activité combinée], bdd_V102[Raison sociale juridique], X456, bdd_V102[[Région du FINESS juridique ]], Y456)</f>
        <v>4553.5</v>
      </c>
      <c r="AA456" s="13">
        <f>SUMIFS(bdd_V102[Activité combinée], bdd_V102[Raison sociale juridique], X456, bdd_V102[[Région du FINESS juridique ]], Y456, bdd_V102[Validation prérequis SUN-ES], "Oui")</f>
        <v>4553.5</v>
      </c>
      <c r="AB456" s="70">
        <f t="shared" si="7"/>
        <v>1</v>
      </c>
    </row>
    <row r="457" spans="1:28">
      <c r="A457">
        <v>410000467</v>
      </c>
      <c r="B457" t="str">
        <v>CLINIQUE DE LA BORDE- COUR CHEVERNY</v>
      </c>
      <c r="C457" t="str">
        <v>CENTRE-VAL DE LOIRE</v>
      </c>
      <c r="X457" t="str">
        <v>FILIERIS</v>
      </c>
      <c r="Y457" t="str">
        <v>ILE-DE-FRANCE</v>
      </c>
      <c r="Z457" s="13">
        <f>SUMIFS(bdd_V102[Activité combinée], bdd_V102[Raison sociale juridique], X457, bdd_V102[[Région du FINESS juridique ]], Y457)</f>
        <v>4290.5</v>
      </c>
      <c r="AA457" s="13">
        <f>SUMIFS(bdd_V102[Activité combinée], bdd_V102[Raison sociale juridique], X457, bdd_V102[[Région du FINESS juridique ]], Y457, bdd_V102[Validation prérequis SUN-ES], "Oui")</f>
        <v>0</v>
      </c>
      <c r="AB457" s="70">
        <f t="shared" si="7"/>
        <v>0</v>
      </c>
    </row>
    <row r="458" spans="1:28">
      <c r="A458">
        <v>410000475</v>
      </c>
      <c r="B458" t="str">
        <v>CLINIQUE MEDICALE DU CENTRE DE SAUMERY</v>
      </c>
      <c r="C458" t="str">
        <v>CENTRE-VAL DE LOIRE</v>
      </c>
      <c r="X458" t="str">
        <v>FONDATION  ARC EN CIEL</v>
      </c>
      <c r="Y458" t="str">
        <v>BOURGOGNE-FRANCHE-COMTÉ</v>
      </c>
      <c r="Z458" s="13">
        <f>SUMIFS(bdd_V102[Activité combinée], bdd_V102[Raison sociale juridique], X458, bdd_V102[[Région du FINESS juridique ]], Y458)</f>
        <v>53908</v>
      </c>
      <c r="AA458" s="13">
        <f>SUMIFS(bdd_V102[Activité combinée], bdd_V102[Raison sociale juridique], X458, bdd_V102[[Région du FINESS juridique ]], Y458, bdd_V102[Validation prérequis SUN-ES], "Oui")</f>
        <v>53908</v>
      </c>
      <c r="AB458" s="70">
        <f t="shared" si="7"/>
        <v>1</v>
      </c>
    </row>
    <row r="459" spans="1:28">
      <c r="A459">
        <v>410000491</v>
      </c>
      <c r="B459" t="str">
        <v>SA CLINIQUE DE CHAILLES</v>
      </c>
      <c r="C459" t="str">
        <v>CENTRE-VAL DE LOIRE</v>
      </c>
      <c r="X459" t="str">
        <v>FONDATION  LEOPOLD BELLAN</v>
      </c>
      <c r="Y459" t="str">
        <v>ILE-DE-FRANCE</v>
      </c>
      <c r="Z459" s="13">
        <f>SUMIFS(bdd_V102[Activité combinée], bdd_V102[Raison sociale juridique], X459, bdd_V102[[Région du FINESS juridique ]], Y459)</f>
        <v>65419.5</v>
      </c>
      <c r="AA459" s="13">
        <f>SUMIFS(bdd_V102[Activité combinée], bdd_V102[Raison sociale juridique], X459, bdd_V102[[Région du FINESS juridique ]], Y459, bdd_V102[Validation prérequis SUN-ES], "Oui")</f>
        <v>53713.5</v>
      </c>
      <c r="AB459" s="70">
        <f t="shared" si="7"/>
        <v>0.82106252722812001</v>
      </c>
    </row>
    <row r="460" spans="1:28">
      <c r="A460">
        <v>410000871</v>
      </c>
      <c r="B460" t="str">
        <v>SA CLINIQUE DU SAINT COEUR</v>
      </c>
      <c r="C460" t="str">
        <v>CENTRE-VAL DE LOIRE</v>
      </c>
      <c r="X460" t="str">
        <v>FONDATION ADOLPHE DE ROTHSCHILD</v>
      </c>
      <c r="Y460" t="str">
        <v>ILE-DE-FRANCE</v>
      </c>
      <c r="Z460" s="13">
        <f>SUMIFS(bdd_V102[Activité combinée], bdd_V102[Raison sociale juridique], X460, bdd_V102[[Région du FINESS juridique ]], Y460)</f>
        <v>85133.5</v>
      </c>
      <c r="AA460" s="13">
        <f>SUMIFS(bdd_V102[Activité combinée], bdd_V102[Raison sociale juridique], X460, bdd_V102[[Région du FINESS juridique ]], Y460, bdd_V102[Validation prérequis SUN-ES], "Oui")</f>
        <v>85133.5</v>
      </c>
      <c r="AB460" s="70">
        <f t="shared" si="7"/>
        <v>1</v>
      </c>
    </row>
    <row r="461" spans="1:28">
      <c r="A461">
        <v>410000905</v>
      </c>
      <c r="B461" t="str">
        <v>ASS L HOSPITALET</v>
      </c>
      <c r="C461" t="str">
        <v>CENTRE-VAL DE LOIRE</v>
      </c>
      <c r="X461" t="str">
        <v>FONDATION ALIA</v>
      </c>
      <c r="Y461" t="str">
        <v>AUVERGNE-RHÔNE-ALPES</v>
      </c>
      <c r="Z461" s="13">
        <f>SUMIFS(bdd_V102[Activité combinée], bdd_V102[Raison sociale juridique], X461, bdd_V102[[Région du FINESS juridique ]], Y461)</f>
        <v>28716.5</v>
      </c>
      <c r="AA461" s="13">
        <f>SUMIFS(bdd_V102[Activité combinée], bdd_V102[Raison sociale juridique], X461, bdd_V102[[Région du FINESS juridique ]], Y461, bdd_V102[Validation prérequis SUN-ES], "Oui")</f>
        <v>0</v>
      </c>
      <c r="AB461" s="70">
        <f t="shared" si="7"/>
        <v>0</v>
      </c>
    </row>
    <row r="462" spans="1:28">
      <c r="A462">
        <v>420000135</v>
      </c>
      <c r="B462" t="str">
        <v>SA CLINIQUE DU PARC</v>
      </c>
      <c r="C462" t="str">
        <v>AUVERGNE-RHÔNE-ALPES</v>
      </c>
      <c r="X462" t="str">
        <v>FONDATION ARHM</v>
      </c>
      <c r="Y462" t="str">
        <v>AUVERGNE-RHÔNE-ALPES</v>
      </c>
      <c r="Z462" s="13">
        <f>SUMIFS(bdd_V102[Activité combinée], bdd_V102[Raison sociale juridique], X462, bdd_V102[[Région du FINESS juridique ]], Y462)</f>
        <v>56386.5</v>
      </c>
      <c r="AA462" s="13">
        <f>SUMIFS(bdd_V102[Activité combinée], bdd_V102[Raison sociale juridique], X462, bdd_V102[[Région du FINESS juridique ]], Y462, bdd_V102[Validation prérequis SUN-ES], "Oui")</f>
        <v>0</v>
      </c>
      <c r="AB462" s="70">
        <f t="shared" si="7"/>
        <v>0</v>
      </c>
    </row>
    <row r="463" spans="1:28">
      <c r="A463">
        <v>420000168</v>
      </c>
      <c r="B463" t="str">
        <v>ASSOCIATION MAISON DES INCURABLES</v>
      </c>
      <c r="C463" t="str">
        <v>AUVERGNE-RHÔNE-ALPES</v>
      </c>
      <c r="X463" t="str">
        <v>FONDATION AUB SANTE</v>
      </c>
      <c r="Y463" t="str">
        <v>BRETAGNE</v>
      </c>
      <c r="Z463" s="13">
        <f>SUMIFS(bdd_V102[Activité combinée], bdd_V102[Raison sociale juridique], X463, bdd_V102[[Région du FINESS juridique ]], Y463)</f>
        <v>88493</v>
      </c>
      <c r="AA463" s="13">
        <f>SUMIFS(bdd_V102[Activité combinée], bdd_V102[Raison sociale juridique], X463, bdd_V102[[Région du FINESS juridique ]], Y463, bdd_V102[Validation prérequis SUN-ES], "Oui")</f>
        <v>43409.5</v>
      </c>
      <c r="AB463" s="70">
        <f t="shared" si="7"/>
        <v>0.49054162476128055</v>
      </c>
    </row>
    <row r="464" spans="1:28">
      <c r="A464">
        <v>420000523</v>
      </c>
      <c r="B464" t="str">
        <v>CLINIQUE DES MONTS DU FOREZ</v>
      </c>
      <c r="C464" t="str">
        <v>AUVERGNE-RHÔNE-ALPES</v>
      </c>
      <c r="X464" t="str">
        <v>FONDATION BON SAUVEUR</v>
      </c>
      <c r="Y464" t="str">
        <v>BRETAGNE</v>
      </c>
      <c r="Z464" s="13">
        <f>SUMIFS(bdd_V102[Activité combinée], bdd_V102[Raison sociale juridique], X464, bdd_V102[[Région du FINESS juridique ]], Y464)</f>
        <v>33955.25</v>
      </c>
      <c r="AA464" s="13">
        <f>SUMIFS(bdd_V102[Activité combinée], bdd_V102[Raison sociale juridique], X464, bdd_V102[[Région du FINESS juridique ]], Y464, bdd_V102[Validation prérequis SUN-ES], "Oui")</f>
        <v>27028.75</v>
      </c>
      <c r="AB464" s="70">
        <f t="shared" si="7"/>
        <v>0.79601092614544144</v>
      </c>
    </row>
    <row r="465" spans="1:28">
      <c r="A465">
        <v>420000853</v>
      </c>
      <c r="B465" t="str">
        <v>SA CLINIQUE DU RENAISON</v>
      </c>
      <c r="C465" t="str">
        <v>AUVERGNE-RHÔNE-ALPES</v>
      </c>
      <c r="X465" t="str">
        <v>FONDATION BON SAUVEUR D'ALBY</v>
      </c>
      <c r="Y465" t="str">
        <v>OCCITANIE</v>
      </c>
      <c r="Z465" s="13">
        <f>SUMIFS(bdd_V102[Activité combinée], bdd_V102[Raison sociale juridique], X465, bdd_V102[[Région du FINESS juridique ]], Y465)</f>
        <v>41745</v>
      </c>
      <c r="AA465" s="13">
        <f>SUMIFS(bdd_V102[Activité combinée], bdd_V102[Raison sociale juridique], X465, bdd_V102[[Région du FINESS juridique ]], Y465, bdd_V102[Validation prérequis SUN-ES], "Oui")</f>
        <v>41745</v>
      </c>
      <c r="AB465" s="70">
        <f t="shared" si="7"/>
        <v>1</v>
      </c>
    </row>
    <row r="466" spans="1:28">
      <c r="A466">
        <v>420000887</v>
      </c>
      <c r="B466" t="str">
        <v>SA CLINIQUE NOUVELLE DU FOREZ</v>
      </c>
      <c r="C466" t="str">
        <v>AUVERGNE-RHÔNE-ALPES</v>
      </c>
      <c r="X466" t="str">
        <v>FONDATION BON SAUVEUR DE LA MANCHE</v>
      </c>
      <c r="Y466" t="str">
        <v>NORMANDIE</v>
      </c>
      <c r="Z466" s="13">
        <f>SUMIFS(bdd_V102[Activité combinée], bdd_V102[Raison sociale juridique], X466, bdd_V102[[Région du FINESS juridique ]], Y466)</f>
        <v>55783</v>
      </c>
      <c r="AA466" s="13">
        <f>SUMIFS(bdd_V102[Activité combinée], bdd_V102[Raison sociale juridique], X466, bdd_V102[[Région du FINESS juridique ]], Y466, bdd_V102[Validation prérequis SUN-ES], "Oui")</f>
        <v>0</v>
      </c>
      <c r="AB466" s="70">
        <f t="shared" si="7"/>
        <v>0</v>
      </c>
    </row>
    <row r="467" spans="1:28">
      <c r="A467">
        <v>420000929</v>
      </c>
      <c r="B467" t="str">
        <v>SAS LA MUSARDIÃˆRE</v>
      </c>
      <c r="C467" t="str">
        <v>AUVERGNE-RHÔNE-ALPES</v>
      </c>
      <c r="X467" t="str">
        <v>FONDATION CHANTEPIE MANCIER</v>
      </c>
      <c r="Y467" t="str">
        <v>ILE-DE-FRANCE</v>
      </c>
      <c r="Z467" s="13">
        <f>SUMIFS(bdd_V102[Activité combinée], bdd_V102[Raison sociale juridique], X467, bdd_V102[[Région du FINESS juridique ]], Y467)</f>
        <v>18919.5</v>
      </c>
      <c r="AA467" s="13">
        <f>SUMIFS(bdd_V102[Activité combinée], bdd_V102[Raison sociale juridique], X467, bdd_V102[[Région du FINESS juridique ]], Y467, bdd_V102[Validation prérequis SUN-ES], "Oui")</f>
        <v>18919.5</v>
      </c>
      <c r="AB467" s="70">
        <f t="shared" si="7"/>
        <v>1</v>
      </c>
    </row>
    <row r="468" spans="1:28">
      <c r="A468">
        <v>420001752</v>
      </c>
      <c r="B468" t="str">
        <v xml:space="preserve">	ARTIC 42</v>
      </c>
      <c r="C468" t="str">
        <v>AUVERGNE-RHÔNE-ALPES</v>
      </c>
      <c r="X468" t="str">
        <v>FONDATION CHARLES MION AIDER SANTE</v>
      </c>
      <c r="Y468" t="str">
        <v>OCCITANIE</v>
      </c>
      <c r="Z468" s="13">
        <f>SUMIFS(bdd_V102[Activité combinée], bdd_V102[Raison sociale juridique], X468, bdd_V102[[Région du FINESS juridique ]], Y468)</f>
        <v>7642.5</v>
      </c>
      <c r="AA468" s="13">
        <f>SUMIFS(bdd_V102[Activité combinée], bdd_V102[Raison sociale juridique], X468, bdd_V102[[Région du FINESS juridique ]], Y468, bdd_V102[Validation prérequis SUN-ES], "Oui")</f>
        <v>0</v>
      </c>
      <c r="AB468" s="70">
        <f t="shared" si="7"/>
        <v>0</v>
      </c>
    </row>
    <row r="469" spans="1:28">
      <c r="A469">
        <v>420001794</v>
      </c>
      <c r="B469" t="str">
        <v>CLINIQUE DE SAINT VICTOR</v>
      </c>
      <c r="C469" t="str">
        <v>AUVERGNE-RHÔNE-ALPES</v>
      </c>
      <c r="X469" t="str">
        <v>FONDATION COGNACQ-JAY</v>
      </c>
      <c r="Y469" t="str">
        <v>ILE-DE-FRANCE</v>
      </c>
      <c r="Z469" s="13">
        <f>SUMIFS(bdd_V102[Activité combinée], bdd_V102[Raison sociale juridique], X469, bdd_V102[[Région du FINESS juridique ]], Y469)</f>
        <v>167418</v>
      </c>
      <c r="AA469" s="13">
        <f>SUMIFS(bdd_V102[Activité combinée], bdd_V102[Raison sociale juridique], X469, bdd_V102[[Région du FINESS juridique ]], Y469, bdd_V102[Validation prérequis SUN-ES], "Oui")</f>
        <v>102457.5</v>
      </c>
      <c r="AB469" s="70">
        <f t="shared" si="7"/>
        <v>0.61198616636203995</v>
      </c>
    </row>
    <row r="470" spans="1:28">
      <c r="A470">
        <v>420010209</v>
      </c>
      <c r="B470" t="str">
        <v>GCS SANTE A DOMICILE</v>
      </c>
      <c r="C470" t="str">
        <v>AUVERGNE-RHÔNE-ALPES</v>
      </c>
      <c r="X470" t="str">
        <v>FONDATION CONDE</v>
      </c>
      <c r="Y470" t="str">
        <v>HAUTS-DE-FRANCE</v>
      </c>
      <c r="Z470" s="13">
        <f>SUMIFS(bdd_V102[Activité combinée], bdd_V102[Raison sociale juridique], X470, bdd_V102[[Région du FINESS juridique ]], Y470)</f>
        <v>13162</v>
      </c>
      <c r="AA470" s="13">
        <f>SUMIFS(bdd_V102[Activité combinée], bdd_V102[Raison sociale juridique], X470, bdd_V102[[Région du FINESS juridique ]], Y470, bdd_V102[Validation prérequis SUN-ES], "Oui")</f>
        <v>0</v>
      </c>
      <c r="AB470" s="70">
        <f t="shared" si="7"/>
        <v>0</v>
      </c>
    </row>
    <row r="471" spans="1:28">
      <c r="A471">
        <v>420011405</v>
      </c>
      <c r="B471" t="str">
        <v>HOPITAL PRIVE DE LA LOIRE</v>
      </c>
      <c r="C471" t="str">
        <v>AUVERGNE-RHÔNE-ALPES</v>
      </c>
      <c r="X471" t="str">
        <v>FONDATION COS ALEXANDRE GLASBERG</v>
      </c>
      <c r="Y471" t="str">
        <v>ILE-DE-FRANCE</v>
      </c>
      <c r="Z471" s="13">
        <f>SUMIFS(bdd_V102[Activité combinée], bdd_V102[Raison sociale juridique], X471, bdd_V102[[Région du FINESS juridique ]], Y471)</f>
        <v>81290</v>
      </c>
      <c r="AA471" s="13">
        <f>SUMIFS(bdd_V102[Activité combinée], bdd_V102[Raison sociale juridique], X471, bdd_V102[[Région du FINESS juridique ]], Y471, bdd_V102[Validation prérequis SUN-ES], "Oui")</f>
        <v>56379</v>
      </c>
      <c r="AB471" s="70">
        <f t="shared" si="7"/>
        <v>0.69355394267437565</v>
      </c>
    </row>
    <row r="472" spans="1:28">
      <c r="A472">
        <v>420011504</v>
      </c>
      <c r="B472" t="str">
        <v>LE CLOS CHAMPIROL</v>
      </c>
      <c r="C472" t="str">
        <v>AUVERGNE-RHÔNE-ALPES</v>
      </c>
      <c r="X472" t="str">
        <v>FONDATION CURIE</v>
      </c>
      <c r="Y472" t="str">
        <v>ILE-DE-FRANCE</v>
      </c>
      <c r="Z472" s="13">
        <f>SUMIFS(bdd_V102[Activité combinée], bdd_V102[Raison sociale juridique], X472, bdd_V102[[Région du FINESS juridique ]], Y472)</f>
        <v>140336</v>
      </c>
      <c r="AA472" s="13">
        <f>SUMIFS(bdd_V102[Activité combinée], bdd_V102[Raison sociale juridique], X472, bdd_V102[[Région du FINESS juridique ]], Y472, bdd_V102[Validation prérequis SUN-ES], "Oui")</f>
        <v>140336</v>
      </c>
      <c r="AB472" s="70">
        <f t="shared" si="7"/>
        <v>1</v>
      </c>
    </row>
    <row r="473" spans="1:28">
      <c r="A473">
        <v>420787061</v>
      </c>
      <c r="B473" t="str">
        <v>MUTUALITE FRANCAISE 42 - 43 - 63 SSAM</v>
      </c>
      <c r="C473" t="str">
        <v>AUVERGNE-RHÔNE-ALPES</v>
      </c>
      <c r="X473" t="str">
        <v>FONDATION DE LA MAISON DU DIACONAT</v>
      </c>
      <c r="Y473" t="str">
        <v>GRAND EST</v>
      </c>
      <c r="Z473" s="13">
        <f>SUMIFS(bdd_V102[Activité combinée], bdd_V102[Raison sociale juridique], X473, bdd_V102[[Région du FINESS juridique ]], Y473)</f>
        <v>261557.5</v>
      </c>
      <c r="AA473" s="13">
        <f>SUMIFS(bdd_V102[Activité combinée], bdd_V102[Raison sociale juridique], X473, bdd_V102[[Région du FINESS juridique ]], Y473, bdd_V102[Validation prérequis SUN-ES], "Oui")</f>
        <v>0</v>
      </c>
      <c r="AB473" s="70">
        <f t="shared" si="7"/>
        <v>0</v>
      </c>
    </row>
    <row r="474" spans="1:28">
      <c r="A474">
        <v>420793689</v>
      </c>
      <c r="B474" t="str">
        <v>SAS CLINIQUE ALMA SANTE</v>
      </c>
      <c r="C474" t="str">
        <v>AUVERGNE-RHÔNE-ALPES</v>
      </c>
      <c r="X474" t="str">
        <v>FONDATION DE LA MISERICORDE</v>
      </c>
      <c r="Y474" t="str">
        <v>NORMANDIE</v>
      </c>
      <c r="Z474" s="13">
        <f>SUMIFS(bdd_V102[Activité combinée], bdd_V102[Raison sociale juridique], X474, bdd_V102[[Région du FINESS juridique ]], Y474)</f>
        <v>42612</v>
      </c>
      <c r="AA474" s="13">
        <f>SUMIFS(bdd_V102[Activité combinée], bdd_V102[Raison sociale juridique], X474, bdd_V102[[Région du FINESS juridique ]], Y474, bdd_V102[Validation prérequis SUN-ES], "Oui")</f>
        <v>42612</v>
      </c>
      <c r="AB474" s="70">
        <f t="shared" si="7"/>
        <v>1</v>
      </c>
    </row>
    <row r="475" spans="1:28">
      <c r="A475">
        <v>430000372</v>
      </c>
      <c r="B475" t="str">
        <v>CLINIQUE BON SECOURS</v>
      </c>
      <c r="C475" t="str">
        <v>AUVERGNE-RHÔNE-ALPES</v>
      </c>
      <c r="X475" t="str">
        <v>FONDATION DE L'ARMEE DU SALUT</v>
      </c>
      <c r="Y475" t="str">
        <v>ILE-DE-FRANCE</v>
      </c>
      <c r="Z475" s="13">
        <f>SUMIFS(bdd_V102[Activité combinée], bdd_V102[Raison sociale juridique], X475, bdd_V102[[Région du FINESS juridique ]], Y475)</f>
        <v>3524.5</v>
      </c>
      <c r="AA475" s="13">
        <f>SUMIFS(bdd_V102[Activité combinée], bdd_V102[Raison sociale juridique], X475, bdd_V102[[Région du FINESS juridique ]], Y475, bdd_V102[Validation prérequis SUN-ES], "Oui")</f>
        <v>0</v>
      </c>
      <c r="AB475" s="70">
        <f t="shared" si="7"/>
        <v>0</v>
      </c>
    </row>
    <row r="476" spans="1:28">
      <c r="A476">
        <v>430000380</v>
      </c>
      <c r="B476" t="str">
        <v>CLINIQUE LE CLOS DE BEAUREGARD</v>
      </c>
      <c r="C476" t="str">
        <v>AUVERGNE-RHÔNE-ALPES</v>
      </c>
      <c r="X476" t="str">
        <v>FONDATION DE ROTHSCHILD</v>
      </c>
      <c r="Y476" t="str">
        <v>ILE-DE-FRANCE</v>
      </c>
      <c r="Z476" s="13">
        <f>SUMIFS(bdd_V102[Activité combinée], bdd_V102[Raison sociale juridique], X476, bdd_V102[[Région du FINESS juridique ]], Y476)</f>
        <v>27758.25</v>
      </c>
      <c r="AA476" s="13">
        <f>SUMIFS(bdd_V102[Activité combinée], bdd_V102[Raison sociale juridique], X476, bdd_V102[[Région du FINESS juridique ]], Y476, bdd_V102[Validation prérequis SUN-ES], "Oui")</f>
        <v>16055</v>
      </c>
      <c r="AB476" s="70">
        <f t="shared" si="7"/>
        <v>0.57838660578386603</v>
      </c>
    </row>
    <row r="477" spans="1:28">
      <c r="A477">
        <v>430005843</v>
      </c>
      <c r="B477" t="str">
        <v>ASSOCIATION HOSPITALIERE SAINT-JOSEPH</v>
      </c>
      <c r="C477" t="str">
        <v>AUVERGNE-RHÔNE-ALPES</v>
      </c>
      <c r="X477" t="str">
        <v>FONDATION DIACONESSES DE REUILLY</v>
      </c>
      <c r="Y477" t="str">
        <v>ILE-DE-FRANCE</v>
      </c>
      <c r="Z477" s="13">
        <f>SUMIFS(bdd_V102[Activité combinée], bdd_V102[Raison sociale juridique], X477, bdd_V102[[Région du FINESS juridique ]], Y477)</f>
        <v>43479.5</v>
      </c>
      <c r="AA477" s="13">
        <f>SUMIFS(bdd_V102[Activité combinée], bdd_V102[Raison sociale juridique], X477, bdd_V102[[Région du FINESS juridique ]], Y477, bdd_V102[Validation prérequis SUN-ES], "Oui")</f>
        <v>43479.5</v>
      </c>
      <c r="AB477" s="70">
        <f t="shared" si="7"/>
        <v>1</v>
      </c>
    </row>
    <row r="478" spans="1:28">
      <c r="A478">
        <v>430007427</v>
      </c>
      <c r="B478" t="str">
        <v>KORIAN LE HAUT LIGNON</v>
      </c>
      <c r="C478" t="str">
        <v>AUVERGNE-RHÔNE-ALPES</v>
      </c>
      <c r="X478" t="str">
        <v>FONDATION EDITH SELTZER</v>
      </c>
      <c r="Y478" t="str">
        <v>PROVENCE-ALPES-CÔTE D'AZUR</v>
      </c>
      <c r="Z478" s="13">
        <f>SUMIFS(bdd_V102[Activité combinée], bdd_V102[Raison sociale juridique], X478, bdd_V102[[Région du FINESS juridique ]], Y478)</f>
        <v>23506.5</v>
      </c>
      <c r="AA478" s="13">
        <f>SUMIFS(bdd_V102[Activité combinée], bdd_V102[Raison sociale juridique], X478, bdd_V102[[Région du FINESS juridique ]], Y478, bdd_V102[Validation prérequis SUN-ES], "Oui")</f>
        <v>23506.5</v>
      </c>
      <c r="AB478" s="70">
        <f t="shared" si="7"/>
        <v>1</v>
      </c>
    </row>
    <row r="479" spans="1:28">
      <c r="A479">
        <v>430007708</v>
      </c>
      <c r="B479" t="str">
        <v>ASSOCIATION LA RECOUMENE</v>
      </c>
      <c r="C479" t="str">
        <v>AUVERGNE-RHÔNE-ALPES</v>
      </c>
      <c r="X479" t="str">
        <v>FONDATION ELLEN POIDATZ</v>
      </c>
      <c r="Y479" t="str">
        <v>ILE-DE-FRANCE</v>
      </c>
      <c r="Z479" s="13">
        <f>SUMIFS(bdd_V102[Activité combinée], bdd_V102[Raison sociale juridique], X479, bdd_V102[[Région du FINESS juridique ]], Y479)</f>
        <v>13179.5</v>
      </c>
      <c r="AA479" s="13">
        <f>SUMIFS(bdd_V102[Activité combinée], bdd_V102[Raison sociale juridique], X479, bdd_V102[[Région du FINESS juridique ]], Y479, bdd_V102[Validation prérequis SUN-ES], "Oui")</f>
        <v>0</v>
      </c>
      <c r="AB479" s="70">
        <f t="shared" si="7"/>
        <v>0</v>
      </c>
    </row>
    <row r="480" spans="1:28">
      <c r="A480">
        <v>440000925</v>
      </c>
      <c r="B480" t="str">
        <v>SA CLINIQUE SAINTE-MARIE</v>
      </c>
      <c r="C480" t="str">
        <v>PAYS DE LA LOIRE</v>
      </c>
      <c r="X480" t="str">
        <v>FONDATION GEORGES BOISSEL</v>
      </c>
      <c r="Y480" t="str">
        <v>AUVERGNE-RHÔNE-ALPES</v>
      </c>
      <c r="Z480" s="13">
        <f>SUMIFS(bdd_V102[Activité combinée], bdd_V102[Raison sociale juridique], X480, bdd_V102[[Région du FINESS juridique ]], Y480)</f>
        <v>27170.5</v>
      </c>
      <c r="AA480" s="13">
        <f>SUMIFS(bdd_V102[Activité combinée], bdd_V102[Raison sociale juridique], X480, bdd_V102[[Région du FINESS juridique ]], Y480, bdd_V102[Validation prérequis SUN-ES], "Oui")</f>
        <v>14668.5</v>
      </c>
      <c r="AB480" s="70">
        <f t="shared" si="7"/>
        <v>0.53986860749710164</v>
      </c>
    </row>
    <row r="481" spans="1:28">
      <c r="A481">
        <v>440000941</v>
      </c>
      <c r="B481" t="str">
        <v>CLINIQUE BRETECHE  VIAUD</v>
      </c>
      <c r="C481" t="str">
        <v>PAYS DE LA LOIRE</v>
      </c>
      <c r="X481" t="str">
        <v>FONDATION GEORGES COULON</v>
      </c>
      <c r="Y481" t="str">
        <v>PAYS DE LA LOIRE</v>
      </c>
      <c r="Z481" s="13">
        <f>SUMIFS(bdd_V102[Activité combinée], bdd_V102[Raison sociale juridique], X481, bdd_V102[[Région du FINESS juridique ]], Y481)</f>
        <v>28382</v>
      </c>
      <c r="AA481" s="13">
        <f>SUMIFS(bdd_V102[Activité combinée], bdd_V102[Raison sociale juridique], X481, bdd_V102[[Région du FINESS juridique ]], Y481, bdd_V102[Validation prérequis SUN-ES], "Oui")</f>
        <v>28382</v>
      </c>
      <c r="AB481" s="70">
        <f t="shared" si="7"/>
        <v>1</v>
      </c>
    </row>
    <row r="482" spans="1:28">
      <c r="A482">
        <v>440000974</v>
      </c>
      <c r="B482" t="str">
        <v>S.A.S. CLINIQUE JULES VERNE</v>
      </c>
      <c r="C482" t="str">
        <v>PAYS DE LA LOIRE</v>
      </c>
      <c r="X482" t="str">
        <v>FONDATION GERMAINE REVEL</v>
      </c>
      <c r="Y482" t="str">
        <v>AUVERGNE-RHÔNE-ALPES</v>
      </c>
      <c r="Z482" s="13">
        <f>SUMIFS(bdd_V102[Activité combinée], bdd_V102[Raison sociale juridique], X482, bdd_V102[[Région du FINESS juridique ]], Y482)</f>
        <v>8757</v>
      </c>
      <c r="AA482" s="13">
        <f>SUMIFS(bdd_V102[Activité combinée], bdd_V102[Raison sociale juridique], X482, bdd_V102[[Région du FINESS juridique ]], Y482, bdd_V102[Validation prérequis SUN-ES], "Oui")</f>
        <v>8757</v>
      </c>
      <c r="AB482" s="70">
        <f t="shared" si="7"/>
        <v>1</v>
      </c>
    </row>
    <row r="483" spans="1:28">
      <c r="A483">
        <v>440001014</v>
      </c>
      <c r="B483" t="str">
        <v>UROLOGIE NANTES CLIN ET INSTIT URO</v>
      </c>
      <c r="C483" t="str">
        <v>PAYS DE LA LOIRE</v>
      </c>
      <c r="X483" t="str">
        <v>FONDATION HOPALE</v>
      </c>
      <c r="Y483" t="str">
        <v>HAUTS-DE-FRANCE</v>
      </c>
      <c r="Z483" s="13">
        <f>SUMIFS(bdd_V102[Activité combinée], bdd_V102[Raison sociale juridique], X483, bdd_V102[[Région du FINESS juridique ]], Y483)</f>
        <v>114676</v>
      </c>
      <c r="AA483" s="13">
        <f>SUMIFS(bdd_V102[Activité combinée], bdd_V102[Raison sociale juridique], X483, bdd_V102[[Région du FINESS juridique ]], Y483, bdd_V102[Validation prérequis SUN-ES], "Oui")</f>
        <v>0</v>
      </c>
      <c r="AB483" s="70">
        <f t="shared" si="7"/>
        <v>0</v>
      </c>
    </row>
    <row r="484" spans="1:28">
      <c r="A484">
        <v>440001220</v>
      </c>
      <c r="B484" t="str">
        <v>SASU ROZ ARVOR</v>
      </c>
      <c r="C484" t="str">
        <v>PAYS DE LA LOIRE</v>
      </c>
      <c r="X484" t="str">
        <v>FONDATION HOPITAL SAINT-JOSEPH</v>
      </c>
      <c r="Y484" t="str">
        <v>ILE-DE-FRANCE</v>
      </c>
      <c r="Z484" s="13">
        <f>SUMIFS(bdd_V102[Activité combinée], bdd_V102[Raison sociale juridique], X484, bdd_V102[[Région du FINESS juridique ]], Y484)</f>
        <v>346687</v>
      </c>
      <c r="AA484" s="13">
        <f>SUMIFS(bdd_V102[Activité combinée], bdd_V102[Raison sociale juridique], X484, bdd_V102[[Région du FINESS juridique ]], Y484, bdd_V102[Validation prérequis SUN-ES], "Oui")</f>
        <v>346687</v>
      </c>
      <c r="AB484" s="70">
        <f t="shared" si="7"/>
        <v>1</v>
      </c>
    </row>
    <row r="485" spans="1:28">
      <c r="A485">
        <v>440001246</v>
      </c>
      <c r="B485" t="str">
        <v>S.A. CLINIQUE DU PARC</v>
      </c>
      <c r="C485" t="str">
        <v>PAYS DE LA LOIRE</v>
      </c>
      <c r="X485" t="str">
        <v>FONDATION ILDYS</v>
      </c>
      <c r="Y485" t="str">
        <v>BRETAGNE</v>
      </c>
      <c r="Z485" s="13">
        <f>SUMIFS(bdd_V102[Activité combinée], bdd_V102[Raison sociale juridique], X485, bdd_V102[[Région du FINESS juridique ]], Y485)</f>
        <v>59632</v>
      </c>
      <c r="AA485" s="13">
        <f>SUMIFS(bdd_V102[Activité combinée], bdd_V102[Raison sociale juridique], X485, bdd_V102[[Région du FINESS juridique ]], Y485, bdd_V102[Validation prérequis SUN-ES], "Oui")</f>
        <v>59632</v>
      </c>
      <c r="AB485" s="70">
        <f t="shared" si="7"/>
        <v>1</v>
      </c>
    </row>
    <row r="486" spans="1:28">
      <c r="A486">
        <v>440001386</v>
      </c>
      <c r="B486" t="str">
        <v>POLYCLINIQUE DE L'EUROPE</v>
      </c>
      <c r="C486" t="str">
        <v>PAYS DE LA LOIRE</v>
      </c>
      <c r="X486" t="str">
        <v>FONDATION INSTITUT ARTHUR VERNES</v>
      </c>
      <c r="Y486" t="str">
        <v>ILE-DE-FRANCE</v>
      </c>
      <c r="Z486" s="13">
        <f>SUMIFS(bdd_V102[Activité combinée], bdd_V102[Raison sociale juridique], X486, bdd_V102[[Région du FINESS juridique ]], Y486)</f>
        <v>7120</v>
      </c>
      <c r="AA486" s="13">
        <f>SUMIFS(bdd_V102[Activité combinée], bdd_V102[Raison sociale juridique], X486, bdd_V102[[Région du FINESS juridique ]], Y486, bdd_V102[Validation prérequis SUN-ES], "Oui")</f>
        <v>7120</v>
      </c>
      <c r="AB486" s="70">
        <f t="shared" si="7"/>
        <v>1</v>
      </c>
    </row>
    <row r="487" spans="1:28">
      <c r="A487">
        <v>440002590</v>
      </c>
      <c r="B487" t="str">
        <v>ASSOCIATION ECHO</v>
      </c>
      <c r="C487" t="str">
        <v>PAYS DE LA LOIRE</v>
      </c>
      <c r="X487" t="str">
        <v>FONDATION JOHN BOST</v>
      </c>
      <c r="Y487" t="str">
        <v>NOUVELLE-AQUITAINE</v>
      </c>
      <c r="Z487" s="13">
        <f>SUMIFS(bdd_V102[Activité combinée], bdd_V102[Raison sociale juridique], X487, bdd_V102[[Région du FINESS juridique ]], Y487)</f>
        <v>46624.75</v>
      </c>
      <c r="AA487" s="13">
        <f>SUMIFS(bdd_V102[Activité combinée], bdd_V102[Raison sociale juridique], X487, bdd_V102[[Région du FINESS juridique ]], Y487, bdd_V102[Validation prérequis SUN-ES], "Oui")</f>
        <v>5013.5</v>
      </c>
      <c r="AB487" s="70">
        <f t="shared" si="7"/>
        <v>0.1075287266955855</v>
      </c>
    </row>
    <row r="488" spans="1:28">
      <c r="A488">
        <v>440003960</v>
      </c>
      <c r="B488" t="str">
        <v>HOPITAL A DOMICILE NANTES &amp; REGION</v>
      </c>
      <c r="C488" t="str">
        <v>PAYS DE LA LOIRE</v>
      </c>
      <c r="X488" t="str">
        <v>FONDATION LA RENAISSANCE SANITAIRE</v>
      </c>
      <c r="Y488" t="str">
        <v>ILE-DE-FRANCE</v>
      </c>
      <c r="Z488" s="13">
        <f>SUMIFS(bdd_V102[Activité combinée], bdd_V102[Raison sociale juridique], X488, bdd_V102[[Région du FINESS juridique ]], Y488)</f>
        <v>120363.5</v>
      </c>
      <c r="AA488" s="13">
        <f>SUMIFS(bdd_V102[Activité combinée], bdd_V102[Raison sociale juridique], X488, bdd_V102[[Région du FINESS juridique ]], Y488, bdd_V102[Validation prérequis SUN-ES], "Oui")</f>
        <v>113667.5</v>
      </c>
      <c r="AB488" s="70">
        <f t="shared" si="7"/>
        <v>0.94436851703381841</v>
      </c>
    </row>
    <row r="489" spans="1:28">
      <c r="A489">
        <v>440006344</v>
      </c>
      <c r="B489" t="str">
        <v>CHIRURGIE SANTE ATLANTIQUE</v>
      </c>
      <c r="C489" t="str">
        <v>PAYS DE LA LOIRE</v>
      </c>
      <c r="X489" t="str">
        <v>FONDATION L'ELAN RETROUVE</v>
      </c>
      <c r="Y489" t="str">
        <v>ILE-DE-FRANCE</v>
      </c>
      <c r="Z489" s="13">
        <f>SUMIFS(bdd_V102[Activité combinée], bdd_V102[Raison sociale juridique], X489, bdd_V102[[Région du FINESS juridique ]], Y489)</f>
        <v>51213.25</v>
      </c>
      <c r="AA489" s="13">
        <f>SUMIFS(bdd_V102[Activité combinée], bdd_V102[Raison sociale juridique], X489, bdd_V102[[Région du FINESS juridique ]], Y489, bdd_V102[Validation prérequis SUN-ES], "Oui")</f>
        <v>51213.25</v>
      </c>
      <c r="AB489" s="70">
        <f t="shared" si="7"/>
        <v>1</v>
      </c>
    </row>
    <row r="490" spans="1:28">
      <c r="A490">
        <v>440007482</v>
      </c>
      <c r="B490" t="str">
        <v>PSY'ACTIV</v>
      </c>
      <c r="C490" t="str">
        <v>PAYS DE LA LOIRE</v>
      </c>
      <c r="X490" t="str">
        <v>FONDATION LENVAL</v>
      </c>
      <c r="Y490" t="str">
        <v>PROVENCE-ALPES-CÔTE D'AZUR</v>
      </c>
      <c r="Z490" s="13">
        <f>SUMIFS(bdd_V102[Activité combinée], bdd_V102[Raison sociale juridique], X490, bdd_V102[[Région du FINESS juridique ]], Y490)</f>
        <v>51623</v>
      </c>
      <c r="AA490" s="13">
        <f>SUMIFS(bdd_V102[Activité combinée], bdd_V102[Raison sociale juridique], X490, bdd_V102[[Région du FINESS juridique ]], Y490, bdd_V102[Validation prérequis SUN-ES], "Oui")</f>
        <v>46065.5</v>
      </c>
      <c r="AB490" s="70">
        <f t="shared" si="7"/>
        <v>0.89234449760765555</v>
      </c>
    </row>
    <row r="491" spans="1:28">
      <c r="A491">
        <v>440018620</v>
      </c>
      <c r="B491" t="str">
        <v>VYV3 PDL PERSONNES AGEES</v>
      </c>
      <c r="C491" t="str">
        <v>PAYS DE LA LOIRE</v>
      </c>
      <c r="X491" t="str">
        <v>FONDATION MALLET</v>
      </c>
      <c r="Y491" t="str">
        <v>ILE-DE-FRANCE</v>
      </c>
      <c r="Z491" s="13">
        <f>SUMIFS(bdd_V102[Activité combinée], bdd_V102[Raison sociale juridique], X491, bdd_V102[[Région du FINESS juridique ]], Y491)</f>
        <v>12376.5</v>
      </c>
      <c r="AA491" s="13">
        <f>SUMIFS(bdd_V102[Activité combinée], bdd_V102[Raison sociale juridique], X491, bdd_V102[[Région du FINESS juridique ]], Y491, bdd_V102[Validation prérequis SUN-ES], "Oui")</f>
        <v>12376.5</v>
      </c>
      <c r="AB491" s="70">
        <f t="shared" si="7"/>
        <v>1</v>
      </c>
    </row>
    <row r="492" spans="1:28">
      <c r="A492">
        <v>440018661</v>
      </c>
      <c r="B492" t="str">
        <v>ASSOCIATION OEUVRES DE PEN BRON</v>
      </c>
      <c r="C492" t="str">
        <v>PAYS DE LA LOIRE</v>
      </c>
      <c r="X492" t="str">
        <v>FONDATION MSP BAGATELLE</v>
      </c>
      <c r="Y492" t="str">
        <v>NOUVELLE-AQUITAINE</v>
      </c>
      <c r="Z492" s="13">
        <f>SUMIFS(bdd_V102[Activité combinée], bdd_V102[Raison sociale juridique], X492, bdd_V102[[Région du FINESS juridique ]], Y492)</f>
        <v>139267</v>
      </c>
      <c r="AA492" s="13">
        <f>SUMIFS(bdd_V102[Activité combinée], bdd_V102[Raison sociale juridique], X492, bdd_V102[[Région du FINESS juridique ]], Y492, bdd_V102[Validation prérequis SUN-ES], "Oui")</f>
        <v>0</v>
      </c>
      <c r="AB492" s="70">
        <f t="shared" si="7"/>
        <v>0</v>
      </c>
    </row>
    <row r="493" spans="1:28">
      <c r="A493">
        <v>440018729</v>
      </c>
      <c r="B493" t="str">
        <v>LES APSYADES</v>
      </c>
      <c r="C493" t="str">
        <v>PAYS DE LA LOIRE</v>
      </c>
      <c r="X493" t="str">
        <v>FONDATION NORMANDIE GENERATIONS</v>
      </c>
      <c r="Y493" t="str">
        <v>NORMANDIE</v>
      </c>
      <c r="Z493" s="13">
        <f>SUMIFS(bdd_V102[Activité combinée], bdd_V102[Raison sociale juridique], X493, bdd_V102[[Région du FINESS juridique ]], Y493)</f>
        <v>9163.5</v>
      </c>
      <c r="AA493" s="13">
        <f>SUMIFS(bdd_V102[Activité combinée], bdd_V102[Raison sociale juridique], X493, bdd_V102[[Région du FINESS juridique ]], Y493, bdd_V102[Validation prérequis SUN-ES], "Oui")</f>
        <v>0</v>
      </c>
      <c r="AB493" s="70">
        <f t="shared" si="7"/>
        <v>0</v>
      </c>
    </row>
    <row r="494" spans="1:28">
      <c r="A494">
        <v>440041572</v>
      </c>
      <c r="B494" t="str">
        <v>L'HOPITAL PRIVE DU CONFLUENT</v>
      </c>
      <c r="C494" t="str">
        <v>PAYS DE LA LOIRE</v>
      </c>
      <c r="X494" t="str">
        <v>FONDATION OEUVRE CROIX SAINT SIMON</v>
      </c>
      <c r="Y494" t="str">
        <v>ILE-DE-FRANCE</v>
      </c>
      <c r="Z494" s="13">
        <f>SUMIFS(bdd_V102[Activité combinée], bdd_V102[Raison sociale juridique], X494, bdd_V102[[Région du FINESS juridique ]], Y494)</f>
        <v>61283</v>
      </c>
      <c r="AA494" s="13">
        <f>SUMIFS(bdd_V102[Activité combinée], bdd_V102[Raison sociale juridique], X494, bdd_V102[[Région du FINESS juridique ]], Y494, bdd_V102[Validation prérequis SUN-ES], "Oui")</f>
        <v>61283</v>
      </c>
      <c r="AB494" s="70">
        <f t="shared" si="7"/>
        <v>1</v>
      </c>
    </row>
    <row r="495" spans="1:28">
      <c r="A495">
        <v>440042844</v>
      </c>
      <c r="B495" t="str">
        <v>UGECAM BRETAGNE ET PAYS DE LA LOIRE</v>
      </c>
      <c r="C495" t="str">
        <v>PAYS DE LA LOIRE</v>
      </c>
      <c r="X495" t="str">
        <v>FONDATION PARTAGE ET VIE</v>
      </c>
      <c r="Y495" t="str">
        <v>ILE-DE-FRANCE</v>
      </c>
      <c r="Z495" s="13">
        <f>SUMIFS(bdd_V102[Activité combinée], bdd_V102[Raison sociale juridique], X495, bdd_V102[[Région du FINESS juridique ]], Y495)</f>
        <v>57982.5</v>
      </c>
      <c r="AA495" s="13">
        <f>SUMIFS(bdd_V102[Activité combinée], bdd_V102[Raison sociale juridique], X495, bdd_V102[[Région du FINESS juridique ]], Y495, bdd_V102[Validation prérequis SUN-ES], "Oui")</f>
        <v>52735.5</v>
      </c>
      <c r="AB495" s="70">
        <f t="shared" si="7"/>
        <v>0.9095071788901824</v>
      </c>
    </row>
    <row r="496" spans="1:28">
      <c r="A496">
        <v>440052041</v>
      </c>
      <c r="B496" t="str">
        <v>LNA ES</v>
      </c>
      <c r="C496" t="str">
        <v>PAYS DE LA LOIRE</v>
      </c>
      <c r="X496" t="str">
        <v>FONDATION PAUL PARQUET</v>
      </c>
      <c r="Y496" t="str">
        <v>ILE-DE-FRANCE</v>
      </c>
      <c r="Z496" s="13">
        <f>SUMIFS(bdd_V102[Activité combinée], bdd_V102[Raison sociale juridique], X496, bdd_V102[[Région du FINESS juridique ]], Y496)</f>
        <v>4955</v>
      </c>
      <c r="AA496" s="13">
        <f>SUMIFS(bdd_V102[Activité combinée], bdd_V102[Raison sociale juridique], X496, bdd_V102[[Région du FINESS juridique ]], Y496, bdd_V102[Validation prérequis SUN-ES], "Oui")</f>
        <v>0</v>
      </c>
      <c r="AB496" s="70">
        <f t="shared" si="7"/>
        <v>0</v>
      </c>
    </row>
    <row r="497" spans="1:28">
      <c r="A497">
        <v>440053411</v>
      </c>
      <c r="B497" t="str">
        <v>UG CLINIQUE MUTUALISTE JULES VERNE</v>
      </c>
      <c r="C497" t="str">
        <v>PAYS DE LA LOIRE</v>
      </c>
      <c r="X497" t="str">
        <v>FONDATION SAINT FRANÃ‡OIS</v>
      </c>
      <c r="Y497" t="str">
        <v>GRAND EST</v>
      </c>
      <c r="Z497" s="13">
        <f>SUMIFS(bdd_V102[Activité combinée], bdd_V102[Raison sociale juridique], X497, bdd_V102[[Région du FINESS juridique ]], Y497)</f>
        <v>49509</v>
      </c>
      <c r="AA497" s="13">
        <f>SUMIFS(bdd_V102[Activité combinée], bdd_V102[Raison sociale juridique], X497, bdd_V102[[Région du FINESS juridique ]], Y497, bdd_V102[Validation prérequis SUN-ES], "Oui")</f>
        <v>49509</v>
      </c>
      <c r="AB497" s="70">
        <f t="shared" si="7"/>
        <v>1</v>
      </c>
    </row>
    <row r="498" spans="1:28">
      <c r="A498">
        <v>440053429</v>
      </c>
      <c r="B498" t="str">
        <v>UNION GESTIONNAIRE CLINIQUE ESTUAIRE</v>
      </c>
      <c r="C498" t="str">
        <v>PAYS DE LA LOIRE</v>
      </c>
      <c r="X498" t="str">
        <v>FONDATION SAINT JEAN DE DIEU</v>
      </c>
      <c r="Y498" t="str">
        <v>ILE-DE-FRANCE</v>
      </c>
      <c r="Z498" s="13">
        <f>SUMIFS(bdd_V102[Activité combinée], bdd_V102[Raison sociale juridique], X498, bdd_V102[[Région du FINESS juridique ]], Y498)</f>
        <v>45502.75</v>
      </c>
      <c r="AA498" s="13">
        <f>SUMIFS(bdd_V102[Activité combinée], bdd_V102[Raison sociale juridique], X498, bdd_V102[[Région du FINESS juridique ]], Y498, bdd_V102[Validation prérequis SUN-ES], "Oui")</f>
        <v>26653.75</v>
      </c>
      <c r="AB498" s="70">
        <f t="shared" si="7"/>
        <v>0.5857613001412002</v>
      </c>
    </row>
    <row r="499" spans="1:28">
      <c r="A499">
        <v>440055911</v>
      </c>
      <c r="B499" t="str">
        <v>SAS INST. DE READAPTATION DU CAP HORN</v>
      </c>
      <c r="C499" t="str">
        <v>PAYS DE LA LOIRE</v>
      </c>
      <c r="X499" t="str">
        <v>FONDATION SANTE ETUDIANTS DE FRANCE</v>
      </c>
      <c r="Y499" t="str">
        <v>ILE-DE-FRANCE</v>
      </c>
      <c r="Z499" s="13">
        <f>SUMIFS(bdd_V102[Activité combinée], bdd_V102[Raison sociale juridique], X499, bdd_V102[[Région du FINESS juridique ]], Y499)</f>
        <v>167057</v>
      </c>
      <c r="AA499" s="13">
        <f>SUMIFS(bdd_V102[Activité combinée], bdd_V102[Raison sociale juridique], X499, bdd_V102[[Région du FINESS juridique ]], Y499, bdd_V102[Validation prérequis SUN-ES], "Oui")</f>
        <v>103723</v>
      </c>
      <c r="AB499" s="70">
        <f t="shared" si="7"/>
        <v>0.62088388992978449</v>
      </c>
    </row>
    <row r="500" spans="1:28">
      <c r="A500">
        <v>440055952</v>
      </c>
      <c r="B500" t="str">
        <v>SAS CTRE DE READAPTATION DE L'ESTUAIRE</v>
      </c>
      <c r="C500" t="str">
        <v>PAYS DE LA LOIRE</v>
      </c>
      <c r="X500" t="str">
        <v>FONDATION SANTE SERVICE</v>
      </c>
      <c r="Y500" t="str">
        <v>ILE-DE-FRANCE</v>
      </c>
      <c r="Z500" s="13">
        <f>SUMIFS(bdd_V102[Activité combinée], bdd_V102[Raison sociale juridique], X500, bdd_V102[[Région du FINESS juridique ]], Y500)</f>
        <v>328010.5</v>
      </c>
      <c r="AA500" s="13">
        <f>SUMIFS(bdd_V102[Activité combinée], bdd_V102[Raison sociale juridique], X500, bdd_V102[[Région du FINESS juridique ]], Y500, bdd_V102[Validation prérequis SUN-ES], "Oui")</f>
        <v>328010.5</v>
      </c>
      <c r="AB500" s="70">
        <f t="shared" si="7"/>
        <v>1</v>
      </c>
    </row>
    <row r="501" spans="1:28">
      <c r="A501">
        <v>440056455</v>
      </c>
      <c r="B501" t="str">
        <v>POLE SANTE ORGEMONT</v>
      </c>
      <c r="C501" t="str">
        <v>PAYS DE LA LOIRE</v>
      </c>
      <c r="X501" t="str">
        <v>FONDATION VINCENT DE PAUL</v>
      </c>
      <c r="Y501" t="str">
        <v>GRAND EST</v>
      </c>
      <c r="Z501" s="13">
        <f>SUMIFS(bdd_V102[Activité combinée], bdd_V102[Raison sociale juridique], X501, bdd_V102[[Région du FINESS juridique ]], Y501)</f>
        <v>155574.75</v>
      </c>
      <c r="AA501" s="13">
        <f>SUMIFS(bdd_V102[Activité combinée], bdd_V102[Raison sociale juridique], X501, bdd_V102[[Région du FINESS juridique ]], Y501, bdd_V102[Validation prérequis SUN-ES], "Oui")</f>
        <v>152848</v>
      </c>
      <c r="AB501" s="70">
        <f t="shared" si="7"/>
        <v>0.98247305555689468</v>
      </c>
    </row>
    <row r="502" spans="1:28">
      <c r="A502">
        <v>440059301</v>
      </c>
      <c r="B502" t="str">
        <v>CENTRE READAPTATION DU CONFLUENT LNA</v>
      </c>
      <c r="C502" t="str">
        <v>PAYS DE LA LOIRE</v>
      </c>
      <c r="X502" t="str">
        <v>FONDS DE COMMERCE KAPA SANTE</v>
      </c>
      <c r="Y502" t="str">
        <v>GUADELOUPE</v>
      </c>
      <c r="Z502" s="13">
        <f>SUMIFS(bdd_V102[Activité combinée], bdd_V102[Raison sociale juridique], X502, bdd_V102[[Région du FINESS juridique ]], Y502)</f>
        <v>13697.5</v>
      </c>
      <c r="AA502" s="13">
        <f>SUMIFS(bdd_V102[Activité combinée], bdd_V102[Raison sociale juridique], X502, bdd_V102[[Région du FINESS juridique ]], Y502, bdd_V102[Validation prérequis SUN-ES], "Oui")</f>
        <v>13697.5</v>
      </c>
      <c r="AB502" s="70">
        <f t="shared" si="7"/>
        <v>1</v>
      </c>
    </row>
    <row r="503" spans="1:28">
      <c r="A503">
        <v>440059327</v>
      </c>
      <c r="B503" t="str">
        <v>VS SUB 3</v>
      </c>
      <c r="C503" t="str">
        <v>PAYS DE LA LOIRE</v>
      </c>
      <c r="X503" t="str">
        <v>FOURQUES OUEST PROV AZUR</v>
      </c>
      <c r="Y503" t="str">
        <v>PROVENCE-ALPES-CÔTE D'AZUR</v>
      </c>
      <c r="Z503" s="13">
        <f>SUMIFS(bdd_V102[Activité combinée], bdd_V102[Raison sociale juridique], X503, bdd_V102[[Région du FINESS juridique ]], Y503)</f>
        <v>16154</v>
      </c>
      <c r="AA503" s="13">
        <f>SUMIFS(bdd_V102[Activité combinée], bdd_V102[Raison sociale juridique], X503, bdd_V102[[Région du FINESS juridique ]], Y503, bdd_V102[Validation prérequis SUN-ES], "Oui")</f>
        <v>0</v>
      </c>
      <c r="AB503" s="70">
        <f t="shared" si="7"/>
        <v>0</v>
      </c>
    </row>
    <row r="504" spans="1:28">
      <c r="A504">
        <v>450000179</v>
      </c>
      <c r="B504" t="str">
        <v>ASSOC BAPTERROSSES HOPITAL  ST JEAN</v>
      </c>
      <c r="C504" t="str">
        <v>CENTRE-VAL DE LOIRE</v>
      </c>
      <c r="X504" t="str">
        <v>G.C.S. H.A.D. MARIE-GALANTE</v>
      </c>
      <c r="Y504" t="str">
        <v>GUADELOUPE</v>
      </c>
      <c r="Z504" s="13">
        <f>SUMIFS(bdd_V102[Activité combinée], bdd_V102[Raison sociale juridique], X504, bdd_V102[[Région du FINESS juridique ]], Y504)</f>
        <v>2938</v>
      </c>
      <c r="AA504" s="13">
        <f>SUMIFS(bdd_V102[Activité combinée], bdd_V102[Raison sociale juridique], X504, bdd_V102[[Région du FINESS juridique ]], Y504, bdd_V102[Validation prérequis SUN-ES], "Oui")</f>
        <v>2938</v>
      </c>
      <c r="AB504" s="70">
        <f t="shared" si="7"/>
        <v>1</v>
      </c>
    </row>
    <row r="505" spans="1:28">
      <c r="A505">
        <v>450000195</v>
      </c>
      <c r="B505" t="str">
        <v>SAS POLYCLINIQUE LES LONGUES ALLEES</v>
      </c>
      <c r="C505" t="str">
        <v>CENTRE-VAL DE LOIRE</v>
      </c>
      <c r="X505" t="str">
        <v>GCS CANCER NORD HAUTE MARNE</v>
      </c>
      <c r="Y505" t="str">
        <v>GRAND EST</v>
      </c>
      <c r="Z505" s="13">
        <f>SUMIFS(bdd_V102[Activité combinée], bdd_V102[Raison sociale juridique], X505, bdd_V102[[Région du FINESS juridique ]], Y505)</f>
        <v>206</v>
      </c>
      <c r="AA505" s="13">
        <f>SUMIFS(bdd_V102[Activité combinée], bdd_V102[Raison sociale juridique], X505, bdd_V102[[Région du FINESS juridique ]], Y505, bdd_V102[Validation prérequis SUN-ES], "Oui")</f>
        <v>0</v>
      </c>
      <c r="AB505" s="70">
        <f t="shared" si="7"/>
        <v>0</v>
      </c>
    </row>
    <row r="506" spans="1:28">
      <c r="A506">
        <v>450000542</v>
      </c>
      <c r="B506" t="str">
        <v>SA CLINIQUE DE L'ARCHETTE</v>
      </c>
      <c r="C506" t="str">
        <v>CENTRE-VAL DE LOIRE</v>
      </c>
      <c r="X506" t="str">
        <v>GCS CENTRE CARDIO AXIUM RAMBOT</v>
      </c>
      <c r="Y506" t="str">
        <v>PROVENCE-ALPES-CÔTE D'AZUR</v>
      </c>
      <c r="Z506" s="13">
        <f>SUMIFS(bdd_V102[Activité combinée], bdd_V102[Raison sociale juridique], X506, bdd_V102[[Région du FINESS juridique ]], Y506)</f>
        <v>10816</v>
      </c>
      <c r="AA506" s="13">
        <f>SUMIFS(bdd_V102[Activité combinée], bdd_V102[Raison sociale juridique], X506, bdd_V102[[Région du FINESS juridique ]], Y506, bdd_V102[Validation prérequis SUN-ES], "Oui")</f>
        <v>10816</v>
      </c>
      <c r="AB506" s="70">
        <f t="shared" si="7"/>
        <v>1</v>
      </c>
    </row>
    <row r="507" spans="1:28">
      <c r="A507">
        <v>450000559</v>
      </c>
      <c r="B507" t="str">
        <v>SA CLINIQUE BELLE ALLEE</v>
      </c>
      <c r="C507" t="str">
        <v>CENTRE-VAL DE LOIRE</v>
      </c>
      <c r="X507" t="str">
        <v>GCS CENTRE CARDIOLOGIE DU PAYS BASQUE</v>
      </c>
      <c r="Y507" t="str">
        <v>NOUVELLE-AQUITAINE</v>
      </c>
      <c r="Z507" s="13">
        <f>SUMIFS(bdd_V102[Activité combinée], bdd_V102[Raison sociale juridique], X507, bdd_V102[[Région du FINESS juridique ]], Y507)</f>
        <v>23234</v>
      </c>
      <c r="AA507" s="13">
        <f>SUMIFS(bdd_V102[Activité combinée], bdd_V102[Raison sociale juridique], X507, bdd_V102[[Région du FINESS juridique ]], Y507, bdd_V102[Validation prérequis SUN-ES], "Oui")</f>
        <v>23234</v>
      </c>
      <c r="AB507" s="70">
        <f t="shared" si="7"/>
        <v>1</v>
      </c>
    </row>
    <row r="508" spans="1:28">
      <c r="A508">
        <v>450000591</v>
      </c>
      <c r="B508" t="str">
        <v>SA CLINIQUE DE LA REINE BLANCHE</v>
      </c>
      <c r="C508" t="str">
        <v>CENTRE-VAL DE LOIRE</v>
      </c>
      <c r="X508" t="str">
        <v>GCS CENTRE NEUROCHIRURGIE DU GARD</v>
      </c>
      <c r="Y508" t="str">
        <v>OCCITANIE</v>
      </c>
      <c r="Z508" s="13">
        <f>SUMIFS(bdd_V102[Activité combinée], bdd_V102[Raison sociale juridique], X508, bdd_V102[[Région du FINESS juridique ]], Y508)</f>
        <v>3636</v>
      </c>
      <c r="AA508" s="13">
        <f>SUMIFS(bdd_V102[Activité combinée], bdd_V102[Raison sociale juridique], X508, bdd_V102[[Région du FINESS juridique ]], Y508, bdd_V102[Validation prérequis SUN-ES], "Oui")</f>
        <v>0</v>
      </c>
      <c r="AB508" s="70">
        <f t="shared" si="7"/>
        <v>0</v>
      </c>
    </row>
    <row r="509" spans="1:28">
      <c r="A509">
        <v>450000849</v>
      </c>
      <c r="B509" t="str">
        <v>SAMEC LES SABLONS</v>
      </c>
      <c r="C509" t="str">
        <v>CENTRE-VAL DE LOIRE</v>
      </c>
      <c r="X509" t="str">
        <v>GCS CENTRE REEDUCATION GARD RHODANIEN</v>
      </c>
      <c r="Y509" t="str">
        <v>OCCITANIE</v>
      </c>
      <c r="Z509" s="13">
        <f>SUMIFS(bdd_V102[Activité combinée], bdd_V102[Raison sociale juridique], X509, bdd_V102[[Région du FINESS juridique ]], Y509)</f>
        <v>10008.5</v>
      </c>
      <c r="AA509" s="13">
        <f>SUMIFS(bdd_V102[Activité combinée], bdd_V102[Raison sociale juridique], X509, bdd_V102[[Région du FINESS juridique ]], Y509, bdd_V102[Validation prérequis SUN-ES], "Oui")</f>
        <v>0</v>
      </c>
      <c r="AB509" s="70">
        <f t="shared" si="7"/>
        <v>0</v>
      </c>
    </row>
    <row r="510" spans="1:28">
      <c r="A510">
        <v>450001466</v>
      </c>
      <c r="B510" t="str">
        <v>CENTRE D'HEMODIALYSE DE L'ARCHETTE</v>
      </c>
      <c r="C510" t="str">
        <v>CENTRE-VAL DE LOIRE</v>
      </c>
      <c r="X510" t="str">
        <v>GCS CENTRE SMR AMBRUSSUM</v>
      </c>
      <c r="Y510" t="str">
        <v>OCCITANIE</v>
      </c>
      <c r="Z510" s="13">
        <f>SUMIFS(bdd_V102[Activité combinée], bdd_V102[Raison sociale juridique], X510, bdd_V102[[Région du FINESS juridique ]], Y510)</f>
        <v>10262.5</v>
      </c>
      <c r="AA510" s="13">
        <f>SUMIFS(bdd_V102[Activité combinée], bdd_V102[Raison sociale juridique], X510, bdd_V102[[Région du FINESS juridique ]], Y510, bdd_V102[Validation prérequis SUN-ES], "Oui")</f>
        <v>10262.5</v>
      </c>
      <c r="AB510" s="70">
        <f t="shared" si="7"/>
        <v>1</v>
      </c>
    </row>
    <row r="511" spans="1:28">
      <c r="A511">
        <v>450001474</v>
      </c>
      <c r="B511" t="str">
        <v>SA CLINIQUE DE MONTARGIS</v>
      </c>
      <c r="C511" t="str">
        <v>CENTRE-VAL DE LOIRE</v>
      </c>
      <c r="X511" t="str">
        <v>GCS CHIRURGIE EN CHINONAIS</v>
      </c>
      <c r="Y511" t="str">
        <v>CENTRE-VAL DE LOIRE</v>
      </c>
      <c r="Z511" s="13">
        <f>SUMIFS(bdd_V102[Activité combinée], bdd_V102[Raison sociale juridique], X511, bdd_V102[[Région du FINESS juridique ]], Y511)</f>
        <v>9558.5</v>
      </c>
      <c r="AA511" s="13">
        <f>SUMIFS(bdd_V102[Activité combinée], bdd_V102[Raison sociale juridique], X511, bdd_V102[[Région du FINESS juridique ]], Y511, bdd_V102[Validation prérequis SUN-ES], "Oui")</f>
        <v>0</v>
      </c>
      <c r="AB511" s="70">
        <f t="shared" si="7"/>
        <v>0</v>
      </c>
    </row>
    <row r="512" spans="1:28">
      <c r="A512">
        <v>450001490</v>
      </c>
      <c r="B512" t="str">
        <v>SAS LA CIGOGNE</v>
      </c>
      <c r="C512" t="str">
        <v>CENTRE-VAL DE LOIRE</v>
      </c>
      <c r="X512" t="str">
        <v>GCS CLINIQUE CHIRURGICALE LIBOURNAIS</v>
      </c>
      <c r="Y512" t="str">
        <v>NOUVELLE-AQUITAINE</v>
      </c>
      <c r="Z512" s="13">
        <f>SUMIFS(bdd_V102[Activité combinée], bdd_V102[Raison sociale juridique], X512, bdd_V102[[Région du FINESS juridique ]], Y512)</f>
        <v>15006.5</v>
      </c>
      <c r="AA512" s="13">
        <f>SUMIFS(bdd_V102[Activité combinée], bdd_V102[Raison sociale juridique], X512, bdd_V102[[Région du FINESS juridique ]], Y512, bdd_V102[Validation prérequis SUN-ES], "Oui")</f>
        <v>15006.5</v>
      </c>
      <c r="AB512" s="70">
        <f t="shared" si="7"/>
        <v>1</v>
      </c>
    </row>
    <row r="513" spans="1:28">
      <c r="A513">
        <v>450011507</v>
      </c>
      <c r="B513" t="str">
        <v>AIDAPHI</v>
      </c>
      <c r="C513" t="str">
        <v>CENTRE-VAL DE LOIRE</v>
      </c>
      <c r="X513" t="str">
        <v>GCS CLINIQUE DU TER</v>
      </c>
      <c r="Y513" t="str">
        <v>BRETAGNE</v>
      </c>
      <c r="Z513" s="13">
        <f>SUMIFS(bdd_V102[Activité combinée], bdd_V102[Raison sociale juridique], X513, bdd_V102[[Région du FINESS juridique ]], Y513)</f>
        <v>19852</v>
      </c>
      <c r="AA513" s="13">
        <f>SUMIFS(bdd_V102[Activité combinée], bdd_V102[Raison sociale juridique], X513, bdd_V102[[Région du FINESS juridique ]], Y513, bdd_V102[Validation prérequis SUN-ES], "Oui")</f>
        <v>19852</v>
      </c>
      <c r="AB513" s="70">
        <f t="shared" si="7"/>
        <v>1</v>
      </c>
    </row>
    <row r="514" spans="1:28">
      <c r="A514">
        <v>450015409</v>
      </c>
      <c r="B514" t="str">
        <v>SAS CLINIQUE DU PONT DE GIEN</v>
      </c>
      <c r="C514" t="str">
        <v>CENTRE-VAL DE LOIRE</v>
      </c>
      <c r="X514" t="str">
        <v>GCS CLINIQUE HERBERT</v>
      </c>
      <c r="Y514" t="str">
        <v>AUVERGNE-RHÔNE-ALPES</v>
      </c>
      <c r="Z514" s="13">
        <f>SUMIFS(bdd_V102[Activité combinée], bdd_V102[Raison sociale juridique], X514, bdd_V102[[Région du FINESS juridique ]], Y514)</f>
        <v>11637.5</v>
      </c>
      <c r="AA514" s="13">
        <f>SUMIFS(bdd_V102[Activité combinée], bdd_V102[Raison sociale juridique], X514, bdd_V102[[Région du FINESS juridique ]], Y514, bdd_V102[Validation prérequis SUN-ES], "Oui")</f>
        <v>0</v>
      </c>
      <c r="AB514" s="70">
        <f t="shared" si="7"/>
        <v>0</v>
      </c>
    </row>
    <row r="515" spans="1:28">
      <c r="A515">
        <v>450018106</v>
      </c>
      <c r="B515" t="str">
        <v>UGECAM CENTRE</v>
      </c>
      <c r="C515" t="str">
        <v>CENTRE-VAL DE LOIRE</v>
      </c>
      <c r="X515" t="str">
        <v>GCS CLINIQUE JEANNE D'ARC</v>
      </c>
      <c r="Y515" t="str">
        <v>PROVENCE-ALPES-CÔTE D'AZUR</v>
      </c>
      <c r="Z515" s="13">
        <f>SUMIFS(bdd_V102[Activité combinée], bdd_V102[Raison sociale juridique], X515, bdd_V102[[Région du FINESS juridique ]], Y515)</f>
        <v>13753</v>
      </c>
      <c r="AA515" s="13">
        <f>SUMIFS(bdd_V102[Activité combinée], bdd_V102[Raison sociale juridique], X515, bdd_V102[[Région du FINESS juridique ]], Y515, bdd_V102[Validation prérequis SUN-ES], "Oui")</f>
        <v>0</v>
      </c>
      <c r="AB515" s="70">
        <f t="shared" si="7"/>
        <v>0</v>
      </c>
    </row>
    <row r="516" spans="1:28">
      <c r="A516">
        <v>460000029</v>
      </c>
      <c r="B516" t="str">
        <v>SAS CL DU QUERCY</v>
      </c>
      <c r="C516" t="str">
        <v>OCCITANIE</v>
      </c>
      <c r="X516" t="str">
        <v>GCS COTE BASQUE SUD - POLYCLINIQUE SAINT-JEAN-DE-LUZ</v>
      </c>
      <c r="Y516" t="str">
        <v>NOUVELLE-AQUITAINE</v>
      </c>
      <c r="Z516" s="13">
        <f>SUMIFS(bdd_V102[Activité combinée], bdd_V102[Raison sociale juridique], X516, bdd_V102[[Région du FINESS juridique ]], Y516)</f>
        <v>7387</v>
      </c>
      <c r="AA516" s="13">
        <f>SUMIFS(bdd_V102[Activité combinée], bdd_V102[Raison sociale juridique], X516, bdd_V102[[Région du FINESS juridique ]], Y516, bdd_V102[Validation prérequis SUN-ES], "Oui")</f>
        <v>0</v>
      </c>
      <c r="AB516" s="70">
        <f t="shared" ref="AB516:AB579" si="8">AA516/Z516</f>
        <v>0</v>
      </c>
    </row>
    <row r="517" spans="1:28">
      <c r="A517">
        <v>460002207</v>
      </c>
      <c r="B517" t="str">
        <v>CL DU RELAIS</v>
      </c>
      <c r="C517" t="str">
        <v>OCCITANIE</v>
      </c>
      <c r="X517" t="str">
        <v>GCS DE MEDECINE DES TROIS FRONTIERES</v>
      </c>
      <c r="Y517" t="str">
        <v>GRAND EST</v>
      </c>
      <c r="Z517" s="13">
        <f>SUMIFS(bdd_V102[Activité combinée], bdd_V102[Raison sociale juridique], X517, bdd_V102[[Région du FINESS juridique ]], Y517)</f>
        <v>12595</v>
      </c>
      <c r="AA517" s="13">
        <f>SUMIFS(bdd_V102[Activité combinée], bdd_V102[Raison sociale juridique], X517, bdd_V102[[Région du FINESS juridique ]], Y517, bdd_V102[Validation prérequis SUN-ES], "Oui")</f>
        <v>0</v>
      </c>
      <c r="AB517" s="70">
        <f t="shared" si="8"/>
        <v>0</v>
      </c>
    </row>
    <row r="518" spans="1:28">
      <c r="A518">
        <v>460006067</v>
      </c>
      <c r="B518" t="str">
        <v>SAS CL FONT REDONDE</v>
      </c>
      <c r="C518" t="str">
        <v>OCCITANIE</v>
      </c>
      <c r="X518" t="str">
        <v>GCS DES TROIS FRONTIERES (GCS 3F)</v>
      </c>
      <c r="Y518" t="str">
        <v>GRAND EST</v>
      </c>
      <c r="Z518" s="13">
        <f>SUMIFS(bdd_V102[Activité combinée], bdd_V102[Raison sociale juridique], X518, bdd_V102[[Région du FINESS juridique ]], Y518)</f>
        <v>3664.5</v>
      </c>
      <c r="AA518" s="13">
        <f>SUMIFS(bdd_V102[Activité combinée], bdd_V102[Raison sociale juridique], X518, bdd_V102[[Région du FINESS juridique ]], Y518, bdd_V102[Validation prérequis SUN-ES], "Oui")</f>
        <v>0</v>
      </c>
      <c r="AB518" s="70">
        <f t="shared" si="8"/>
        <v>0</v>
      </c>
    </row>
    <row r="519" spans="1:28">
      <c r="A519">
        <v>460007396</v>
      </c>
      <c r="B519" t="str">
        <v>SAS HAD 46</v>
      </c>
      <c r="C519" t="str">
        <v>OCCITANIE</v>
      </c>
      <c r="X519" t="str">
        <v>GCS ES HAD DES ARDENNES</v>
      </c>
      <c r="Y519" t="str">
        <v>GRAND EST</v>
      </c>
      <c r="Z519" s="13">
        <f>SUMIFS(bdd_V102[Activité combinée], bdd_V102[Raison sociale juridique], X519, bdd_V102[[Région du FINESS juridique ]], Y519)</f>
        <v>8303</v>
      </c>
      <c r="AA519" s="13">
        <f>SUMIFS(bdd_V102[Activité combinée], bdd_V102[Raison sociale juridique], X519, bdd_V102[[Région du FINESS juridique ]], Y519, bdd_V102[Validation prérequis SUN-ES], "Oui")</f>
        <v>0</v>
      </c>
      <c r="AB519" s="70">
        <f t="shared" si="8"/>
        <v>0</v>
      </c>
    </row>
    <row r="520" spans="1:28">
      <c r="A520">
        <v>460780117</v>
      </c>
      <c r="B520" t="str">
        <v>UNION MUTUALISTE LA ROSERAIE</v>
      </c>
      <c r="C520" t="str">
        <v>OCCITANIE</v>
      </c>
      <c r="X520" t="str">
        <v>GCS ES RHENA</v>
      </c>
      <c r="Y520" t="str">
        <v>GRAND EST</v>
      </c>
      <c r="Z520" s="13">
        <f>SUMIFS(bdd_V102[Activité combinée], bdd_V102[Raison sociale juridique], X520, bdd_V102[[Région du FINESS juridique ]], Y520)</f>
        <v>130951.5</v>
      </c>
      <c r="AA520" s="13">
        <f>SUMIFS(bdd_V102[Activité combinée], bdd_V102[Raison sociale juridique], X520, bdd_V102[[Région du FINESS juridique ]], Y520, bdd_V102[Validation prérequis SUN-ES], "Oui")</f>
        <v>130951.5</v>
      </c>
      <c r="AB520" s="70">
        <f t="shared" si="8"/>
        <v>1</v>
      </c>
    </row>
    <row r="521" spans="1:28">
      <c r="A521">
        <v>460785090</v>
      </c>
      <c r="B521" t="str">
        <v>INSTITUT CAMILLE MIRET</v>
      </c>
      <c r="C521" t="str">
        <v>OCCITANIE</v>
      </c>
      <c r="X521" t="str">
        <v>GCS GHICL DES HOPITAUX DE L'ICL</v>
      </c>
      <c r="Y521" t="str">
        <v>HAUTS-DE-FRANCE</v>
      </c>
      <c r="Z521" s="13">
        <f>SUMIFS(bdd_V102[Activité combinée], bdd_V102[Raison sociale juridique], X521, bdd_V102[[Région du FINESS juridique ]], Y521)</f>
        <v>289536</v>
      </c>
      <c r="AA521" s="13">
        <f>SUMIFS(bdd_V102[Activité combinée], bdd_V102[Raison sociale juridique], X521, bdd_V102[[Région du FINESS juridique ]], Y521, bdd_V102[Validation prérequis SUN-ES], "Oui")</f>
        <v>289536</v>
      </c>
      <c r="AB521" s="70">
        <f t="shared" si="8"/>
        <v>1</v>
      </c>
    </row>
    <row r="522" spans="1:28">
      <c r="A522">
        <v>470009309</v>
      </c>
      <c r="B522" t="str">
        <v>HOSPITALISATION A DOMICILE 47</v>
      </c>
      <c r="C522" t="str">
        <v>NOUVELLE-AQUITAINE</v>
      </c>
      <c r="X522" t="str">
        <v>GCS HAD D'EPERNAY</v>
      </c>
      <c r="Y522" t="str">
        <v>GRAND EST</v>
      </c>
      <c r="Z522" s="13">
        <f>SUMIFS(bdd_V102[Activité combinée], bdd_V102[Raison sociale juridique], X522, bdd_V102[[Région du FINESS juridique ]], Y522)</f>
        <v>2813.5</v>
      </c>
      <c r="AA522" s="13">
        <f>SUMIFS(bdd_V102[Activité combinée], bdd_V102[Raison sociale juridique], X522, bdd_V102[[Région du FINESS juridique ]], Y522, bdd_V102[Validation prérequis SUN-ES], "Oui")</f>
        <v>0</v>
      </c>
      <c r="AB522" s="70">
        <f t="shared" si="8"/>
        <v>0</v>
      </c>
    </row>
    <row r="523" spans="1:28">
      <c r="A523">
        <v>470014069</v>
      </c>
      <c r="B523" t="str">
        <v>SAS CLINIQUE ESQUIROL SAINT HILAIRE</v>
      </c>
      <c r="C523" t="str">
        <v>NOUVELLE-AQUITAINE</v>
      </c>
      <c r="X523" t="str">
        <v>GCS HAD NORD SAONE ET LOIRE</v>
      </c>
      <c r="Y523" t="str">
        <v>BOURGOGNE-FRANCHE-COMTÉ</v>
      </c>
      <c r="Z523" s="13">
        <f>SUMIFS(bdd_V102[Activité combinée], bdd_V102[Raison sociale juridique], X523, bdd_V102[[Région du FINESS juridique ]], Y523)</f>
        <v>22824.5</v>
      </c>
      <c r="AA523" s="13">
        <f>SUMIFS(bdd_V102[Activité combinée], bdd_V102[Raison sociale juridique], X523, bdd_V102[[Région du FINESS juridique ]], Y523, bdd_V102[Validation prérequis SUN-ES], "Oui")</f>
        <v>22824.5</v>
      </c>
      <c r="AB523" s="70">
        <f t="shared" si="8"/>
        <v>1</v>
      </c>
    </row>
    <row r="524" spans="1:28">
      <c r="A524">
        <v>470016023</v>
      </c>
      <c r="B524" t="str">
        <v>GCS POLE DE SANTE DU VILLENEUVOIS</v>
      </c>
      <c r="C524" t="str">
        <v>NOUVELLE-AQUITAINE</v>
      </c>
      <c r="X524" t="str">
        <v>GCS HAD REGION DE MELUN</v>
      </c>
      <c r="Y524" t="str">
        <v>ILE-DE-FRANCE</v>
      </c>
      <c r="Z524" s="13">
        <f>SUMIFS(bdd_V102[Activité combinée], bdd_V102[Raison sociale juridique], X524, bdd_V102[[Région du FINESS juridique ]], Y524)</f>
        <v>12873</v>
      </c>
      <c r="AA524" s="13">
        <f>SUMIFS(bdd_V102[Activité combinée], bdd_V102[Raison sociale juridique], X524, bdd_V102[[Région du FINESS juridique ]], Y524, bdd_V102[Validation prérequis SUN-ES], "Oui")</f>
        <v>0</v>
      </c>
      <c r="AB524" s="70">
        <f t="shared" si="8"/>
        <v>0</v>
      </c>
    </row>
    <row r="525" spans="1:28">
      <c r="A525">
        <v>480001635</v>
      </c>
      <c r="B525" t="str">
        <v>ASSOC DE GESTION SSR LES TILLEULS</v>
      </c>
      <c r="C525" t="str">
        <v>OCCITANIE</v>
      </c>
      <c r="X525" t="str">
        <v>GCS HANDICAP SENSORIEL DU POITOU-CH.</v>
      </c>
      <c r="Y525" t="str">
        <v>NOUVELLE-AQUITAINE</v>
      </c>
      <c r="Z525" s="13">
        <f>SUMIFS(bdd_V102[Activité combinée], bdd_V102[Raison sociale juridique], X525, bdd_V102[[Région du FINESS juridique ]], Y525)</f>
        <v>2384.5</v>
      </c>
      <c r="AA525" s="13">
        <f>SUMIFS(bdd_V102[Activité combinée], bdd_V102[Raison sociale juridique], X525, bdd_V102[[Région du FINESS juridique ]], Y525, bdd_V102[Validation prérequis SUN-ES], "Oui")</f>
        <v>1824.5</v>
      </c>
      <c r="AB525" s="70">
        <f t="shared" si="8"/>
        <v>0.7651499266093521</v>
      </c>
    </row>
    <row r="526" spans="1:28">
      <c r="A526">
        <v>480782101</v>
      </c>
      <c r="B526" t="str">
        <v>A2LFS</v>
      </c>
      <c r="C526" t="str">
        <v>OCCITANIE</v>
      </c>
      <c r="X526" t="str">
        <v>GCS HELP</v>
      </c>
      <c r="Y526" t="str">
        <v>OCCITANIE</v>
      </c>
      <c r="Z526" s="13">
        <f>SUMIFS(bdd_V102[Activité combinée], bdd_V102[Raison sociale juridique], X526, bdd_V102[[Région du FINESS juridique ]], Y526)</f>
        <v>4289.5</v>
      </c>
      <c r="AA526" s="13">
        <f>SUMIFS(bdd_V102[Activité combinée], bdd_V102[Raison sociale juridique], X526, bdd_V102[[Région du FINESS juridique ]], Y526, bdd_V102[Validation prérequis SUN-ES], "Oui")</f>
        <v>0</v>
      </c>
      <c r="AB526" s="70">
        <f t="shared" si="8"/>
        <v>0</v>
      </c>
    </row>
    <row r="527" spans="1:28">
      <c r="A527">
        <v>480782168</v>
      </c>
      <c r="B527" t="str">
        <v>ASSOC LES AMIS DE LA PROVIDENCE</v>
      </c>
      <c r="C527" t="str">
        <v>OCCITANIE</v>
      </c>
      <c r="X527" t="str">
        <v>GCS HOPITAL PRIVE DE L'AUBE</v>
      </c>
      <c r="Y527" t="str">
        <v>GRAND EST</v>
      </c>
      <c r="Z527" s="13">
        <f>SUMIFS(bdd_V102[Activité combinée], bdd_V102[Raison sociale juridique], X527, bdd_V102[[Région du FINESS juridique ]], Y527)</f>
        <v>15417.5</v>
      </c>
      <c r="AA527" s="13">
        <f>SUMIFS(bdd_V102[Activité combinée], bdd_V102[Raison sociale juridique], X527, bdd_V102[[Région du FINESS juridique ]], Y527, bdd_V102[Validation prérequis SUN-ES], "Oui")</f>
        <v>0</v>
      </c>
      <c r="AB527" s="70">
        <f t="shared" si="8"/>
        <v>0</v>
      </c>
    </row>
    <row r="528" spans="1:28">
      <c r="A528">
        <v>490000130</v>
      </c>
      <c r="B528" t="str">
        <v>SAS CLINIQUE SAINT DIDIER</v>
      </c>
      <c r="C528" t="str">
        <v>PAYS DE LA LOIRE</v>
      </c>
      <c r="X528" t="str">
        <v>GCS ICANS</v>
      </c>
      <c r="Y528" t="str">
        <v>GRAND EST</v>
      </c>
      <c r="Z528" s="13">
        <f>SUMIFS(bdd_V102[Activité combinée], bdd_V102[Raison sociale juridique], X528, bdd_V102[[Région du FINESS juridique ]], Y528)</f>
        <v>76314</v>
      </c>
      <c r="AA528" s="13">
        <f>SUMIFS(bdd_V102[Activité combinée], bdd_V102[Raison sociale juridique], X528, bdd_V102[[Région du FINESS juridique ]], Y528, bdd_V102[Validation prérequis SUN-ES], "Oui")</f>
        <v>0</v>
      </c>
      <c r="AB528" s="70">
        <f t="shared" si="8"/>
        <v>0</v>
      </c>
    </row>
    <row r="529" spans="1:28">
      <c r="A529">
        <v>490000171</v>
      </c>
      <c r="B529" t="str">
        <v>SA CLINIQUE SAINT JOSEPH</v>
      </c>
      <c r="C529" t="str">
        <v>PAYS DE LA LOIRE</v>
      </c>
      <c r="X529" t="str">
        <v>GCS ORTHEZIEN DE CHIRURGIE</v>
      </c>
      <c r="Y529" t="str">
        <v>NOUVELLE-AQUITAINE</v>
      </c>
      <c r="Z529" s="13">
        <f>SUMIFS(bdd_V102[Activité combinée], bdd_V102[Raison sociale juridique], X529, bdd_V102[[Région du FINESS juridique ]], Y529)</f>
        <v>5546</v>
      </c>
      <c r="AA529" s="13">
        <f>SUMIFS(bdd_V102[Activité combinée], bdd_V102[Raison sociale juridique], X529, bdd_V102[[Région du FINESS juridique ]], Y529, bdd_V102[Validation prérequis SUN-ES], "Oui")</f>
        <v>0</v>
      </c>
      <c r="AB529" s="70">
        <f t="shared" si="8"/>
        <v>0</v>
      </c>
    </row>
    <row r="530" spans="1:28">
      <c r="A530">
        <v>490000197</v>
      </c>
      <c r="B530" t="str">
        <v>SA CLINIQUE ST LEONARD</v>
      </c>
      <c r="C530" t="str">
        <v>PAYS DE LA LOIRE</v>
      </c>
      <c r="X530" t="str">
        <v>GCS OUDINOT COGNACQ JAY</v>
      </c>
      <c r="Y530" t="str">
        <v>ILE-DE-FRANCE</v>
      </c>
      <c r="Z530" s="13">
        <f>SUMIFS(bdd_V102[Activité combinée], bdd_V102[Raison sociale juridique], X530, bdd_V102[[Région du FINESS juridique ]], Y530)</f>
        <v>27307</v>
      </c>
      <c r="AA530" s="13">
        <f>SUMIFS(bdd_V102[Activité combinée], bdd_V102[Raison sociale juridique], X530, bdd_V102[[Région du FINESS juridique ]], Y530, bdd_V102[Validation prérequis SUN-ES], "Oui")</f>
        <v>27307</v>
      </c>
      <c r="AB530" s="70">
        <f t="shared" si="8"/>
        <v>1</v>
      </c>
    </row>
    <row r="531" spans="1:28">
      <c r="A531">
        <v>490000627</v>
      </c>
      <c r="B531" t="str">
        <v>SA CLINIQUE CHIRURGICALE DE LA LOIRE</v>
      </c>
      <c r="C531" t="str">
        <v>PAYS DE LA LOIRE</v>
      </c>
      <c r="X531" t="str">
        <v>GCS PATCS</v>
      </c>
      <c r="Y531" t="str">
        <v>GRAND EST</v>
      </c>
      <c r="Z531" s="13">
        <f>SUMIFS(bdd_V102[Activité combinée], bdd_V102[Raison sociale juridique], X531, bdd_V102[[Région du FINESS juridique ]], Y531)</f>
        <v>33031.5</v>
      </c>
      <c r="AA531" s="13">
        <f>SUMIFS(bdd_V102[Activité combinée], bdd_V102[Raison sociale juridique], X531, bdd_V102[[Région du FINESS juridique ]], Y531, bdd_V102[Validation prérequis SUN-ES], "Oui")</f>
        <v>20980</v>
      </c>
      <c r="AB531" s="70">
        <f t="shared" si="8"/>
        <v>0.63515129497600775</v>
      </c>
    </row>
    <row r="532" spans="1:28">
      <c r="A532">
        <v>490000890</v>
      </c>
      <c r="B532" t="str">
        <v>POLYCLINIQUE DU PARC</v>
      </c>
      <c r="C532" t="str">
        <v>PAYS DE LA LOIRE</v>
      </c>
      <c r="X532" t="str">
        <v>GCS PAYS DE L'ADOUR</v>
      </c>
      <c r="Y532" t="str">
        <v>NOUVELLE-AQUITAINE</v>
      </c>
      <c r="Z532" s="13">
        <f>SUMIFS(bdd_V102[Activité combinée], bdd_V102[Raison sociale juridique], X532, bdd_V102[[Région du FINESS juridique ]], Y532)</f>
        <v>19598</v>
      </c>
      <c r="AA532" s="13">
        <f>SUMIFS(bdd_V102[Activité combinée], bdd_V102[Raison sociale juridique], X532, bdd_V102[[Région du FINESS juridique ]], Y532, bdd_V102[Validation prérequis SUN-ES], "Oui")</f>
        <v>19598</v>
      </c>
      <c r="AB532" s="70">
        <f t="shared" si="8"/>
        <v>1</v>
      </c>
    </row>
    <row r="533" spans="1:28">
      <c r="A533">
        <v>490004330</v>
      </c>
      <c r="B533" t="str">
        <v>SAS CENTRE DE LA MAIN</v>
      </c>
      <c r="C533" t="str">
        <v>PAYS DE LA LOIRE</v>
      </c>
      <c r="X533" t="str">
        <v>GCS POLE DE SANTE DU VILLENEUVOIS</v>
      </c>
      <c r="Y533" t="str">
        <v>NOUVELLE-AQUITAINE</v>
      </c>
      <c r="Z533" s="13">
        <f>SUMIFS(bdd_V102[Activité combinée], bdd_V102[Raison sociale juridique], X533, bdd_V102[[Région du FINESS juridique ]], Y533)</f>
        <v>21209</v>
      </c>
      <c r="AA533" s="13">
        <f>SUMIFS(bdd_V102[Activité combinée], bdd_V102[Raison sociale juridique], X533, bdd_V102[[Région du FINESS juridique ]], Y533, bdd_V102[Validation prérequis SUN-ES], "Oui")</f>
        <v>0</v>
      </c>
      <c r="AB533" s="70">
        <f t="shared" si="8"/>
        <v>0</v>
      </c>
    </row>
    <row r="534" spans="1:28">
      <c r="A534">
        <v>490008109</v>
      </c>
      <c r="B534" t="str">
        <v>S.A.S. CLINIQUE DE L'ANJOU</v>
      </c>
      <c r="C534" t="str">
        <v>PAYS DE LA LOIRE</v>
      </c>
      <c r="X534" t="str">
        <v>GCS POLE READAPT AURORES MEDITERRANEE</v>
      </c>
      <c r="Y534" t="str">
        <v>OCCITANIE</v>
      </c>
      <c r="Z534" s="13">
        <f>SUMIFS(bdd_V102[Activité combinée], bdd_V102[Raison sociale juridique], X534, bdd_V102[[Région du FINESS juridique ]], Y534)</f>
        <v>1</v>
      </c>
      <c r="AA534" s="13">
        <f>SUMIFS(bdd_V102[Activité combinée], bdd_V102[Raison sociale juridique], X534, bdd_V102[[Région du FINESS juridique ]], Y534, bdd_V102[Validation prérequis SUN-ES], "Oui")</f>
        <v>0</v>
      </c>
      <c r="AB534" s="70">
        <f t="shared" si="8"/>
        <v>0</v>
      </c>
    </row>
    <row r="535" spans="1:28">
      <c r="A535">
        <v>490009529</v>
      </c>
      <c r="B535" t="str">
        <v>CENTRE SSR DE L'ANJOU</v>
      </c>
      <c r="C535" t="str">
        <v>PAYS DE LA LOIRE</v>
      </c>
      <c r="X535" t="str">
        <v>GCS POLE SANITAIRE CERDAN</v>
      </c>
      <c r="Y535" t="str">
        <v>OCCITANIE</v>
      </c>
      <c r="Z535" s="13">
        <f>SUMIFS(bdd_V102[Activité combinée], bdd_V102[Raison sociale juridique], X535, bdd_V102[[Région du FINESS juridique ]], Y535)</f>
        <v>10861.5</v>
      </c>
      <c r="AA535" s="13">
        <f>SUMIFS(bdd_V102[Activité combinée], bdd_V102[Raison sociale juridique], X535, bdd_V102[[Région du FINESS juridique ]], Y535, bdd_V102[Validation prérequis SUN-ES], "Oui")</f>
        <v>0</v>
      </c>
      <c r="AB535" s="70">
        <f t="shared" si="8"/>
        <v>0</v>
      </c>
    </row>
    <row r="536" spans="1:28">
      <c r="A536">
        <v>490012176</v>
      </c>
      <c r="B536" t="str">
        <v>HAD SAINT SAUVEUR</v>
      </c>
      <c r="C536" t="str">
        <v>PAYS DE LA LOIRE</v>
      </c>
      <c r="X536" t="str">
        <v>GCS RESAPY</v>
      </c>
      <c r="Y536" t="str">
        <v>OCCITANIE</v>
      </c>
      <c r="Z536" s="13">
        <f>SUMIFS(bdd_V102[Activité combinée], bdd_V102[Raison sociale juridique], X536, bdd_V102[[Région du FINESS juridique ]], Y536)</f>
        <v>9675.5</v>
      </c>
      <c r="AA536" s="13">
        <f>SUMIFS(bdd_V102[Activité combinée], bdd_V102[Raison sociale juridique], X536, bdd_V102[[Région du FINESS juridique ]], Y536, bdd_V102[Validation prérequis SUN-ES], "Oui")</f>
        <v>9675.5</v>
      </c>
      <c r="AB536" s="70">
        <f t="shared" si="8"/>
        <v>1</v>
      </c>
    </row>
    <row r="537" spans="1:28">
      <c r="A537">
        <v>490016326</v>
      </c>
      <c r="B537" t="str">
        <v>ASS. H.A.D. MAUGES BOCAGE CHOLETAIS</v>
      </c>
      <c r="C537" t="str">
        <v>PAYS DE LA LOIRE</v>
      </c>
      <c r="X537" t="str">
        <v>GCS SANTE A DOMICILE</v>
      </c>
      <c r="Y537" t="str">
        <v>AUVERGNE-RHÔNE-ALPES</v>
      </c>
      <c r="Z537" s="13">
        <f>SUMIFS(bdd_V102[Activité combinée], bdd_V102[Raison sociale juridique], X537, bdd_V102[[Région du FINESS juridique ]], Y537)</f>
        <v>16509</v>
      </c>
      <c r="AA537" s="13">
        <f>SUMIFS(bdd_V102[Activité combinée], bdd_V102[Raison sociale juridique], X537, bdd_V102[[Région du FINESS juridique ]], Y537, bdd_V102[Validation prérequis SUN-ES], "Oui")</f>
        <v>16509</v>
      </c>
      <c r="AB537" s="70">
        <f t="shared" si="8"/>
        <v>1</v>
      </c>
    </row>
    <row r="538" spans="1:28">
      <c r="A538">
        <v>490017258</v>
      </c>
      <c r="B538" t="str">
        <v>INSTITUT DE CANCEROLOGIE DE L'OUEST</v>
      </c>
      <c r="C538" t="str">
        <v>PAYS DE LA LOIRE</v>
      </c>
      <c r="X538" t="str">
        <v>GCS TERRITORIAL ARDENNE NORD</v>
      </c>
      <c r="Y538" t="str">
        <v>GRAND EST</v>
      </c>
      <c r="Z538" s="13">
        <f>SUMIFS(bdd_V102[Activité combinée], bdd_V102[Raison sociale juridique], X538, bdd_V102[[Région du FINESS juridique ]], Y538)</f>
        <v>21408</v>
      </c>
      <c r="AA538" s="13">
        <f>SUMIFS(bdd_V102[Activité combinée], bdd_V102[Raison sociale juridique], X538, bdd_V102[[Région du FINESS juridique ]], Y538, bdd_V102[Validation prérequis SUN-ES], "Oui")</f>
        <v>0</v>
      </c>
      <c r="AB538" s="70">
        <f t="shared" si="8"/>
        <v>0</v>
      </c>
    </row>
    <row r="539" spans="1:28">
      <c r="A539">
        <v>490020773</v>
      </c>
      <c r="B539" t="str">
        <v>FASSIC</v>
      </c>
      <c r="C539" t="str">
        <v>PAYS DE LA LOIRE</v>
      </c>
      <c r="X539" t="str">
        <v>GCS UNITE SENOLOGIQUE VENTOUX</v>
      </c>
      <c r="Y539" t="str">
        <v>PROVENCE-ALPES-CÔTE D'AZUR</v>
      </c>
      <c r="Z539" s="13">
        <f>SUMIFS(bdd_V102[Activité combinée], bdd_V102[Raison sociale juridique], X539, bdd_V102[[Région du FINESS juridique ]], Y539)</f>
        <v>205.5</v>
      </c>
      <c r="AA539" s="13">
        <f>SUMIFS(bdd_V102[Activité combinée], bdd_V102[Raison sociale juridique], X539, bdd_V102[[Région du FINESS juridique ]], Y539, bdd_V102[Validation prérequis SUN-ES], "Oui")</f>
        <v>0</v>
      </c>
      <c r="AB539" s="70">
        <f t="shared" si="8"/>
        <v>0</v>
      </c>
    </row>
    <row r="540" spans="1:28">
      <c r="A540">
        <v>490535093</v>
      </c>
      <c r="B540" t="str">
        <v>ASSOCIATION LES CAPUCINS</v>
      </c>
      <c r="C540" t="str">
        <v>PAYS DE LA LOIRE</v>
      </c>
      <c r="X540" t="str">
        <v>GESTION CL DU PARC</v>
      </c>
      <c r="Y540" t="str">
        <v>OCCITANIE</v>
      </c>
      <c r="Z540" s="13">
        <f>SUMIFS(bdd_V102[Activité combinée], bdd_V102[Raison sociale juridique], X540, bdd_V102[[Région du FINESS juridique ]], Y540)</f>
        <v>99332</v>
      </c>
      <c r="AA540" s="13">
        <f>SUMIFS(bdd_V102[Activité combinée], bdd_V102[Raison sociale juridique], X540, bdd_V102[[Région du FINESS juridique ]], Y540, bdd_V102[Validation prérequis SUN-ES], "Oui")</f>
        <v>99332</v>
      </c>
      <c r="AB540" s="70">
        <f t="shared" si="8"/>
        <v>1</v>
      </c>
    </row>
    <row r="541" spans="1:28">
      <c r="A541">
        <v>490535168</v>
      </c>
      <c r="B541" t="str">
        <v>VYV3 PDL PÃ”LE ACCOMPAGNEMENT ET SOINS</v>
      </c>
      <c r="C541" t="str">
        <v>PAYS DE LA LOIRE</v>
      </c>
      <c r="X541" t="str">
        <v>GROUPE ACPPA</v>
      </c>
      <c r="Y541" t="str">
        <v>AUVERGNE-RHÔNE-ALPES</v>
      </c>
      <c r="Z541" s="13">
        <f>SUMIFS(bdd_V102[Activité combinée], bdd_V102[Raison sociale juridique], X541, bdd_V102[[Région du FINESS juridique ]], Y541)</f>
        <v>10065.5</v>
      </c>
      <c r="AA541" s="13">
        <f>SUMIFS(bdd_V102[Activité combinée], bdd_V102[Raison sociale juridique], X541, bdd_V102[[Région du FINESS juridique ]], Y541, bdd_V102[Validation prérequis SUN-ES], "Oui")</f>
        <v>0</v>
      </c>
      <c r="AB541" s="70">
        <f t="shared" si="8"/>
        <v>0</v>
      </c>
    </row>
    <row r="542" spans="1:28">
      <c r="A542">
        <v>490535705</v>
      </c>
      <c r="B542" t="str">
        <v>ASSOCIATION SANITAIRE ET SOCIALE</v>
      </c>
      <c r="C542" t="str">
        <v>PAYS DE LA LOIRE</v>
      </c>
      <c r="X542" t="str">
        <v>GROUPE HOSPITALIER LES CHEMINOTS</v>
      </c>
      <c r="Y542" t="str">
        <v>ILE-DE-FRANCE</v>
      </c>
      <c r="Z542" s="13">
        <f>SUMIFS(bdd_V102[Activité combinée], bdd_V102[Raison sociale juridique], X542, bdd_V102[[Région du FINESS juridique ]], Y542)</f>
        <v>27238.5</v>
      </c>
      <c r="AA542" s="13">
        <f>SUMIFS(bdd_V102[Activité combinée], bdd_V102[Raison sociale juridique], X542, bdd_V102[[Région du FINESS juridique ]], Y542, bdd_V102[Validation prérequis SUN-ES], "Oui")</f>
        <v>27238.5</v>
      </c>
      <c r="AB542" s="70">
        <f t="shared" si="8"/>
        <v>1</v>
      </c>
    </row>
    <row r="543" spans="1:28">
      <c r="A543">
        <v>500000500</v>
      </c>
      <c r="B543" t="str">
        <v>SA HOPITAL PRIVE DE LA BAIE</v>
      </c>
      <c r="C543" t="str">
        <v>NORMANDIE</v>
      </c>
      <c r="X543" t="str">
        <v>GROUPE SAINT SAUVEUR</v>
      </c>
      <c r="Y543" t="str">
        <v>GRAND EST</v>
      </c>
      <c r="Z543" s="13">
        <f>SUMIFS(bdd_V102[Activité combinée], bdd_V102[Raison sociale juridique], X543, bdd_V102[[Région du FINESS juridique ]], Y543)</f>
        <v>11258.5</v>
      </c>
      <c r="AA543" s="13">
        <f>SUMIFS(bdd_V102[Activité combinée], bdd_V102[Raison sociale juridique], X543, bdd_V102[[Région du FINESS juridique ]], Y543, bdd_V102[Validation prérequis SUN-ES], "Oui")</f>
        <v>0</v>
      </c>
      <c r="AB543" s="70">
        <f t="shared" si="8"/>
        <v>0</v>
      </c>
    </row>
    <row r="544" spans="1:28">
      <c r="A544">
        <v>500000542</v>
      </c>
      <c r="B544" t="str">
        <v>S.A. POLYCLINIQUE DE LA MANCHE</v>
      </c>
      <c r="C544" t="str">
        <v>NORMANDIE</v>
      </c>
      <c r="X544" t="str">
        <v>GRPE HOSP DIACONESSES-CROIX ST-SIMON</v>
      </c>
      <c r="Y544" t="str">
        <v>ILE-DE-FRANCE</v>
      </c>
      <c r="Z544" s="13">
        <f>SUMIFS(bdd_V102[Activité combinée], bdd_V102[Raison sociale juridique], X544, bdd_V102[[Région du FINESS juridique ]], Y544)</f>
        <v>103538</v>
      </c>
      <c r="AA544" s="13">
        <f>SUMIFS(bdd_V102[Activité combinée], bdd_V102[Raison sociale juridique], X544, bdd_V102[[Région du FINESS juridique ]], Y544, bdd_V102[Validation prérequis SUN-ES], "Oui")</f>
        <v>103538</v>
      </c>
      <c r="AB544" s="70">
        <f t="shared" si="8"/>
        <v>1</v>
      </c>
    </row>
    <row r="545" spans="1:28">
      <c r="A545">
        <v>500000567</v>
      </c>
      <c r="B545" t="str">
        <v>NORMANDY</v>
      </c>
      <c r="C545" t="str">
        <v>NORMANDIE</v>
      </c>
      <c r="X545" t="str">
        <v>HAD BOUCHES DU RHONE EST</v>
      </c>
      <c r="Y545" t="str">
        <v>PROVENCE-ALPES-CÔTE D'AZUR</v>
      </c>
      <c r="Z545" s="13">
        <f>SUMIFS(bdd_V102[Activité combinée], bdd_V102[Raison sociale juridique], X545, bdd_V102[[Région du FINESS juridique ]], Y545)</f>
        <v>6852</v>
      </c>
      <c r="AA545" s="13">
        <f>SUMIFS(bdd_V102[Activité combinée], bdd_V102[Raison sociale juridique], X545, bdd_V102[[Région du FINESS juridique ]], Y545, bdd_V102[Validation prérequis SUN-ES], "Oui")</f>
        <v>6852</v>
      </c>
      <c r="AB545" s="70">
        <f t="shared" si="8"/>
        <v>1</v>
      </c>
    </row>
    <row r="546" spans="1:28">
      <c r="A546">
        <v>500000609</v>
      </c>
      <c r="B546" t="str">
        <v>SA CLINIQUE HENRY GUILLARD</v>
      </c>
      <c r="C546" t="str">
        <v>NORMANDIE</v>
      </c>
      <c r="X546" t="str">
        <v>HAD CLARA SCHUMANN</v>
      </c>
      <c r="Y546" t="str">
        <v>PROVENCE-ALPES-CÔTE D'AZUR</v>
      </c>
      <c r="Z546" s="13">
        <f>SUMIFS(bdd_V102[Activité combinée], bdd_V102[Raison sociale juridique], X546, bdd_V102[[Région du FINESS juridique ]], Y546)</f>
        <v>13859</v>
      </c>
      <c r="AA546" s="13">
        <f>SUMIFS(bdd_V102[Activité combinée], bdd_V102[Raison sociale juridique], X546, bdd_V102[[Région du FINESS juridique ]], Y546, bdd_V102[Validation prérequis SUN-ES], "Oui")</f>
        <v>13859</v>
      </c>
      <c r="AB546" s="70">
        <f t="shared" si="8"/>
        <v>1</v>
      </c>
    </row>
    <row r="547" spans="1:28">
      <c r="A547">
        <v>500002233</v>
      </c>
      <c r="B547" t="str">
        <v>S.A. POLYCLINIQUE DU COTENTIN</v>
      </c>
      <c r="C547" t="str">
        <v>NORMANDIE</v>
      </c>
      <c r="X547" t="str">
        <v>HAD DE CORSE</v>
      </c>
      <c r="Y547" t="str">
        <v>CORSE</v>
      </c>
      <c r="Z547" s="13">
        <f>SUMIFS(bdd_V102[Activité combinée], bdd_V102[Raison sociale juridique], X547, bdd_V102[[Région du FINESS juridique ]], Y547)</f>
        <v>6475</v>
      </c>
      <c r="AA547" s="13">
        <f>SUMIFS(bdd_V102[Activité combinée], bdd_V102[Raison sociale juridique], X547, bdd_V102[[Région du FINESS juridique ]], Y547, bdd_V102[Validation prérequis SUN-ES], "Oui")</f>
        <v>6475</v>
      </c>
      <c r="AB547" s="70">
        <f t="shared" si="8"/>
        <v>1</v>
      </c>
    </row>
    <row r="548" spans="1:28">
      <c r="A548">
        <v>500010384</v>
      </c>
      <c r="B548" t="str">
        <v>FONDATION BON SAUVEUR DE LA MANCHE</v>
      </c>
      <c r="C548" t="str">
        <v>NORMANDIE</v>
      </c>
      <c r="X548" t="str">
        <v>HAD DU CENTRE ALSACE</v>
      </c>
      <c r="Y548" t="str">
        <v>GRAND EST</v>
      </c>
      <c r="Z548" s="13">
        <f>SUMIFS(bdd_V102[Activité combinée], bdd_V102[Raison sociale juridique], X548, bdd_V102[[Région du FINESS juridique ]], Y548)</f>
        <v>15994</v>
      </c>
      <c r="AA548" s="13">
        <f>SUMIFS(bdd_V102[Activité combinée], bdd_V102[Raison sociale juridique], X548, bdd_V102[[Région du FINESS juridique ]], Y548, bdd_V102[Validation prérequis SUN-ES], "Oui")</f>
        <v>15994</v>
      </c>
      <c r="AB548" s="70">
        <f t="shared" si="8"/>
        <v>1</v>
      </c>
    </row>
    <row r="549" spans="1:28">
      <c r="A549">
        <v>510000136</v>
      </c>
      <c r="B549" t="str">
        <v>INSTITUT GODINOT</v>
      </c>
      <c r="C549" t="str">
        <v>GRAND EST</v>
      </c>
      <c r="X549" t="str">
        <v>HAD DU PAYS BRIOCHIN</v>
      </c>
      <c r="Y549" t="str">
        <v>BRETAGNE</v>
      </c>
      <c r="Z549" s="13">
        <f>SUMIFS(bdd_V102[Activité combinée], bdd_V102[Raison sociale juridique], X549, bdd_V102[[Région du FINESS juridique ]], Y549)</f>
        <v>13029</v>
      </c>
      <c r="AA549" s="13">
        <f>SUMIFS(bdd_V102[Activité combinée], bdd_V102[Raison sociale juridique], X549, bdd_V102[[Région du FINESS juridique ]], Y549, bdd_V102[Validation prérequis SUN-ES], "Oui")</f>
        <v>13029</v>
      </c>
      <c r="AB549" s="70">
        <f t="shared" si="8"/>
        <v>1</v>
      </c>
    </row>
    <row r="550" spans="1:28">
      <c r="A550">
        <v>510000532</v>
      </c>
      <c r="B550" t="str">
        <v>SA COURLANCY SANTE</v>
      </c>
      <c r="C550" t="str">
        <v>GRAND EST</v>
      </c>
      <c r="X550" t="str">
        <v>HAD DU SUD ALSACE</v>
      </c>
      <c r="Y550" t="str">
        <v>GRAND EST</v>
      </c>
      <c r="Z550" s="13">
        <f>SUMIFS(bdd_V102[Activité combinée], bdd_V102[Raison sociale juridique], X550, bdd_V102[[Région du FINESS juridique ]], Y550)</f>
        <v>17410.5</v>
      </c>
      <c r="AA550" s="13">
        <f>SUMIFS(bdd_V102[Activité combinée], bdd_V102[Raison sociale juridique], X550, bdd_V102[[Région du FINESS juridique ]], Y550, bdd_V102[Validation prérequis SUN-ES], "Oui")</f>
        <v>17410.5</v>
      </c>
      <c r="AB550" s="70">
        <f t="shared" si="8"/>
        <v>1</v>
      </c>
    </row>
    <row r="551" spans="1:28">
      <c r="A551">
        <v>510000573</v>
      </c>
      <c r="B551" t="str">
        <v>CLINIQUE D'EPERNAY</v>
      </c>
      <c r="C551" t="str">
        <v>GRAND EST</v>
      </c>
      <c r="X551" t="str">
        <v>HAD NICE &amp; REGION</v>
      </c>
      <c r="Y551" t="str">
        <v>PROVENCE-ALPES-CÔTE D'AZUR</v>
      </c>
      <c r="Z551" s="13">
        <f>SUMIFS(bdd_V102[Activité combinée], bdd_V102[Raison sociale juridique], X551, bdd_V102[[Région du FINESS juridique ]], Y551)</f>
        <v>50399.5</v>
      </c>
      <c r="AA551" s="13">
        <f>SUMIFS(bdd_V102[Activité combinée], bdd_V102[Raison sociale juridique], X551, bdd_V102[[Région du FINESS juridique ]], Y551, bdd_V102[Validation prérequis SUN-ES], "Oui")</f>
        <v>50399.5</v>
      </c>
      <c r="AB551" s="70">
        <f t="shared" si="8"/>
        <v>1</v>
      </c>
    </row>
    <row r="552" spans="1:28">
      <c r="A552">
        <v>510000854</v>
      </c>
      <c r="B552" t="str">
        <v>ASSOCIATION L'AMITIE</v>
      </c>
      <c r="C552" t="str">
        <v>GRAND EST</v>
      </c>
      <c r="X552" t="str">
        <v>HAD NORD BASSE TERRE</v>
      </c>
      <c r="Y552" t="str">
        <v>GUADELOUPE</v>
      </c>
      <c r="Z552" s="13">
        <f>SUMIFS(bdd_V102[Activité combinée], bdd_V102[Raison sociale juridique], X552, bdd_V102[[Région du FINESS juridique ]], Y552)</f>
        <v>10821</v>
      </c>
      <c r="AA552" s="13">
        <f>SUMIFS(bdd_V102[Activité combinée], bdd_V102[Raison sociale juridique], X552, bdd_V102[[Région du FINESS juridique ]], Y552, bdd_V102[Validation prérequis SUN-ES], "Oui")</f>
        <v>0</v>
      </c>
      <c r="AB552" s="70">
        <f t="shared" si="8"/>
        <v>0</v>
      </c>
    </row>
    <row r="553" spans="1:28">
      <c r="A553">
        <v>510026263</v>
      </c>
      <c r="B553" t="str">
        <v>GCS HAD D'EPERNAY</v>
      </c>
      <c r="C553" t="str">
        <v>GRAND EST</v>
      </c>
      <c r="X553" t="str">
        <v>HAD SAINT SAUVEUR</v>
      </c>
      <c r="Y553" t="str">
        <v>PAYS DE LA LOIRE</v>
      </c>
      <c r="Z553" s="13">
        <f>SUMIFS(bdd_V102[Activité combinée], bdd_V102[Raison sociale juridique], X553, bdd_V102[[Région du FINESS juridique ]], Y553)</f>
        <v>17823.5</v>
      </c>
      <c r="AA553" s="13">
        <f>SUMIFS(bdd_V102[Activité combinée], bdd_V102[Raison sociale juridique], X553, bdd_V102[[Région du FINESS juridique ]], Y553, bdd_V102[Validation prérequis SUN-ES], "Oui")</f>
        <v>17823.5</v>
      </c>
      <c r="AB553" s="70">
        <f t="shared" si="8"/>
        <v>1</v>
      </c>
    </row>
    <row r="554" spans="1:28">
      <c r="A554">
        <v>520000092</v>
      </c>
      <c r="B554" t="str">
        <v>SARL CLINI LA COMPASSION</v>
      </c>
      <c r="C554" t="str">
        <v>GRAND EST</v>
      </c>
      <c r="X554" t="str">
        <v>HAD YVELINES SUD</v>
      </c>
      <c r="Y554" t="str">
        <v>OCCITANIE</v>
      </c>
      <c r="Z554" s="13">
        <f>SUMIFS(bdd_V102[Activité combinée], bdd_V102[Raison sociale juridique], X554, bdd_V102[[Région du FINESS juridique ]], Y554)</f>
        <v>22649</v>
      </c>
      <c r="AA554" s="13">
        <f>SUMIFS(bdd_V102[Activité combinée], bdd_V102[Raison sociale juridique], X554, bdd_V102[[Région du FINESS juridique ]], Y554, bdd_V102[Validation prérequis SUN-ES], "Oui")</f>
        <v>14897.5</v>
      </c>
      <c r="AB554" s="70">
        <f t="shared" si="8"/>
        <v>0.65775530928517811</v>
      </c>
    </row>
    <row r="555" spans="1:28">
      <c r="A555">
        <v>520000100</v>
      </c>
      <c r="B555" t="str">
        <v>SAS CLINIQUE FRANCOIS 1ER</v>
      </c>
      <c r="C555" t="str">
        <v>GRAND EST</v>
      </c>
      <c r="X555" t="str">
        <v>HADAR</v>
      </c>
      <c r="Y555" t="str">
        <v>PROVENCE-ALPES-CÔTE D'AZUR</v>
      </c>
      <c r="Z555" s="13">
        <f>SUMIFS(bdd_V102[Activité combinée], bdd_V102[Raison sociale juridique], X555, bdd_V102[[Région du FINESS juridique ]], Y555)</f>
        <v>20677</v>
      </c>
      <c r="AA555" s="13">
        <f>SUMIFS(bdd_V102[Activité combinée], bdd_V102[Raison sociale juridique], X555, bdd_V102[[Région du FINESS juridique ]], Y555, bdd_V102[Validation prérequis SUN-ES], "Oui")</f>
        <v>20677</v>
      </c>
      <c r="AB555" s="70">
        <f t="shared" si="8"/>
        <v>1</v>
      </c>
    </row>
    <row r="556" spans="1:28">
      <c r="A556">
        <v>520000118</v>
      </c>
      <c r="B556" t="str">
        <v>SA CTRE MEDICO CHIR LE BOIS</v>
      </c>
      <c r="C556" t="str">
        <v>GRAND EST</v>
      </c>
      <c r="X556" t="str">
        <v>HEGALDIA SUD LANDES</v>
      </c>
      <c r="Y556" t="str">
        <v>NOUVELLE-AQUITAINE</v>
      </c>
      <c r="Z556" s="13">
        <f>SUMIFS(bdd_V102[Activité combinée], bdd_V102[Raison sociale juridique], X556, bdd_V102[[Région du FINESS juridique ]], Y556)</f>
        <v>1021</v>
      </c>
      <c r="AA556" s="13">
        <f>SUMIFS(bdd_V102[Activité combinée], bdd_V102[Raison sociale juridique], X556, bdd_V102[[Région du FINESS juridique ]], Y556, bdd_V102[Validation prérequis SUN-ES], "Oui")</f>
        <v>0</v>
      </c>
      <c r="AB556" s="70">
        <f t="shared" si="8"/>
        <v>0</v>
      </c>
    </row>
    <row r="557" spans="1:28">
      <c r="A557">
        <v>520004664</v>
      </c>
      <c r="B557" t="str">
        <v>POLE DE SANTE SUD HAUT MARNAIS - GCS</v>
      </c>
      <c r="C557" t="str">
        <v>GRAND EST</v>
      </c>
      <c r="X557" t="str">
        <v>HOP PRIVE TOULON HYERES STE MARGUERITE</v>
      </c>
      <c r="Y557" t="str">
        <v>PROVENCE-ALPES-CÔTE D'AZUR</v>
      </c>
      <c r="Z557" s="13">
        <f>SUMIFS(bdd_V102[Activité combinée], bdd_V102[Raison sociale juridique], X557, bdd_V102[[Région du FINESS juridique ]], Y557)</f>
        <v>39833.5</v>
      </c>
      <c r="AA557" s="13">
        <f>SUMIFS(bdd_V102[Activité combinée], bdd_V102[Raison sociale juridique], X557, bdd_V102[[Région du FINESS juridique ]], Y557, bdd_V102[Validation prérequis SUN-ES], "Oui")</f>
        <v>0</v>
      </c>
      <c r="AB557" s="70">
        <f t="shared" si="8"/>
        <v>0</v>
      </c>
    </row>
    <row r="558" spans="1:28">
      <c r="A558">
        <v>520005372</v>
      </c>
      <c r="B558" t="str">
        <v>GCS CANCER NORD HAUTE MARNE</v>
      </c>
      <c r="C558" t="str">
        <v>GRAND EST</v>
      </c>
      <c r="X558" t="str">
        <v>HOPITAL A DOMICILE DE L'AVEN A ETEL</v>
      </c>
      <c r="Y558" t="str">
        <v>BRETAGNE</v>
      </c>
      <c r="Z558" s="13">
        <f>SUMIFS(bdd_V102[Activité combinée], bdd_V102[Raison sociale juridique], X558, bdd_V102[[Région du FINESS juridique ]], Y558)</f>
        <v>29777.5</v>
      </c>
      <c r="AA558" s="13">
        <f>SUMIFS(bdd_V102[Activité combinée], bdd_V102[Raison sociale juridique], X558, bdd_V102[[Région du FINESS juridique ]], Y558, bdd_V102[Validation prérequis SUN-ES], "Oui")</f>
        <v>29777.5</v>
      </c>
      <c r="AB558" s="70">
        <f t="shared" si="8"/>
        <v>1</v>
      </c>
    </row>
    <row r="559" spans="1:28">
      <c r="A559">
        <v>530000249</v>
      </c>
      <c r="B559" t="str">
        <v>CLINIQUE DE CHANGE NOTRE DAME DE PRITZ</v>
      </c>
      <c r="C559" t="str">
        <v>PAYS DE LA LOIRE</v>
      </c>
      <c r="X559" t="str">
        <v>HOPITAL A DOMICILE NANTES &amp; REGION</v>
      </c>
      <c r="Y559" t="str">
        <v>PAYS DE LA LOIRE</v>
      </c>
      <c r="Z559" s="13">
        <f>SUMIFS(bdd_V102[Activité combinée], bdd_V102[Raison sociale juridique], X559, bdd_V102[[Région du FINESS juridique ]], Y559)</f>
        <v>40274.5</v>
      </c>
      <c r="AA559" s="13">
        <f>SUMIFS(bdd_V102[Activité combinée], bdd_V102[Raison sociale juridique], X559, bdd_V102[[Région du FINESS juridique ]], Y559, bdd_V102[Validation prérequis SUN-ES], "Oui")</f>
        <v>40274.5</v>
      </c>
      <c r="AB559" s="70">
        <f t="shared" si="8"/>
        <v>1</v>
      </c>
    </row>
    <row r="560" spans="1:28">
      <c r="A560">
        <v>530000868</v>
      </c>
      <c r="B560" t="str">
        <v>CENTRE DE SOINS DE LA BREHONNIERE</v>
      </c>
      <c r="C560" t="str">
        <v>PAYS DE LA LOIRE</v>
      </c>
      <c r="X560" t="str">
        <v>HOPITAL DE FOURVIERE</v>
      </c>
      <c r="Y560" t="str">
        <v>AUVERGNE-RHÔNE-ALPES</v>
      </c>
      <c r="Z560" s="13">
        <f>SUMIFS(bdd_V102[Activité combinée], bdd_V102[Raison sociale juridique], X560, bdd_V102[[Région du FINESS juridique ]], Y560)</f>
        <v>32400</v>
      </c>
      <c r="AA560" s="13">
        <f>SUMIFS(bdd_V102[Activité combinée], bdd_V102[Raison sociale juridique], X560, bdd_V102[[Région du FINESS juridique ]], Y560, bdd_V102[Validation prérequis SUN-ES], "Oui")</f>
        <v>32400</v>
      </c>
      <c r="AB560" s="70">
        <f t="shared" si="8"/>
        <v>1</v>
      </c>
    </row>
    <row r="561" spans="1:28">
      <c r="A561">
        <v>530000975</v>
      </c>
      <c r="B561" t="str">
        <v>S.A. POLYCLINIQUE DU MAINE</v>
      </c>
      <c r="C561" t="str">
        <v>PAYS DE LA LOIRE</v>
      </c>
      <c r="X561" t="str">
        <v>HOPITAL DE L'ARBRESLE LE RAVATEL</v>
      </c>
      <c r="Y561" t="str">
        <v>AUVERGNE-RHÔNE-ALPES</v>
      </c>
      <c r="Z561" s="13">
        <f>SUMIFS(bdd_V102[Activité combinée], bdd_V102[Raison sociale juridique], X561, bdd_V102[[Région du FINESS juridique ]], Y561)</f>
        <v>17977</v>
      </c>
      <c r="AA561" s="13">
        <f>SUMIFS(bdd_V102[Activité combinée], bdd_V102[Raison sociale juridique], X561, bdd_V102[[Région du FINESS juridique ]], Y561, bdd_V102[Validation prérequis SUN-ES], "Oui")</f>
        <v>17977</v>
      </c>
      <c r="AB561" s="70">
        <f t="shared" si="8"/>
        <v>1</v>
      </c>
    </row>
    <row r="562" spans="1:28">
      <c r="A562">
        <v>540000122</v>
      </c>
      <c r="B562" t="str">
        <v>ASSOC LES MAISONS HOSPITALIERES (ALMH)</v>
      </c>
      <c r="C562" t="str">
        <v>GRAND EST</v>
      </c>
      <c r="X562" t="str">
        <v>HOPITAL DES GARDIENS DE LA PAIX</v>
      </c>
      <c r="Y562" t="str">
        <v>ILE-DE-FRANCE</v>
      </c>
      <c r="Z562" s="13">
        <f>SUMIFS(bdd_V102[Activité combinée], bdd_V102[Raison sociale juridique], X562, bdd_V102[[Région du FINESS juridique ]], Y562)</f>
        <v>10566.5</v>
      </c>
      <c r="AA562" s="13">
        <f>SUMIFS(bdd_V102[Activité combinée], bdd_V102[Raison sociale juridique], X562, bdd_V102[[Région du FINESS juridique ]], Y562, bdd_V102[Validation prérequis SUN-ES], "Oui")</f>
        <v>0</v>
      </c>
      <c r="AB562" s="70">
        <f t="shared" si="8"/>
        <v>0</v>
      </c>
    </row>
    <row r="563" spans="1:28">
      <c r="A563">
        <v>540000536</v>
      </c>
      <c r="B563" t="str">
        <v>SA POLYCLINIQUE MAJORELLE</v>
      </c>
      <c r="C563" t="str">
        <v>GRAND EST</v>
      </c>
      <c r="X563" t="str">
        <v>HOPITAL PRIVE CLAIRVAL</v>
      </c>
      <c r="Y563" t="str">
        <v>PROVENCE-ALPES-CÔTE D'AZUR</v>
      </c>
      <c r="Z563" s="13">
        <f>SUMIFS(bdd_V102[Activité combinée], bdd_V102[Raison sociale juridique], X563, bdd_V102[[Région du FINESS juridique ]], Y563)</f>
        <v>107890</v>
      </c>
      <c r="AA563" s="13">
        <f>SUMIFS(bdd_V102[Activité combinée], bdd_V102[Raison sociale juridique], X563, bdd_V102[[Région du FINESS juridique ]], Y563, bdd_V102[Validation prérequis SUN-ES], "Oui")</f>
        <v>107890</v>
      </c>
      <c r="AB563" s="70">
        <f t="shared" si="8"/>
        <v>1</v>
      </c>
    </row>
    <row r="564" spans="1:28">
      <c r="A564">
        <v>540000908</v>
      </c>
      <c r="B564" t="str">
        <v>SA CLINIQUE SAINT-ANDRE</v>
      </c>
      <c r="C564" t="str">
        <v>GRAND EST</v>
      </c>
      <c r="X564" t="str">
        <v>HOPITAL PRIVE D'AMBERIEU</v>
      </c>
      <c r="Y564" t="str">
        <v>AUVERGNE-RHÔNE-ALPES</v>
      </c>
      <c r="Z564" s="13">
        <f>SUMIFS(bdd_V102[Activité combinée], bdd_V102[Raison sociale juridique], X564, bdd_V102[[Région du FINESS juridique ]], Y564)</f>
        <v>52729</v>
      </c>
      <c r="AA564" s="13">
        <f>SUMIFS(bdd_V102[Activité combinée], bdd_V102[Raison sociale juridique], X564, bdd_V102[[Région du FINESS juridique ]], Y564, bdd_V102[Validation prérequis SUN-ES], "Oui")</f>
        <v>52729</v>
      </c>
      <c r="AB564" s="70">
        <f t="shared" si="8"/>
        <v>1</v>
      </c>
    </row>
    <row r="565" spans="1:28">
      <c r="A565">
        <v>540003019</v>
      </c>
      <c r="B565" t="str">
        <v>INSTITUT DE CANCEROLOGIE DE LORRAINE</v>
      </c>
      <c r="C565" t="str">
        <v>GRAND EST</v>
      </c>
      <c r="X565" t="str">
        <v>HOPITAL PRIVE D'ANTONY</v>
      </c>
      <c r="Y565" t="str">
        <v>ILE-DE-FRANCE</v>
      </c>
      <c r="Z565" s="13">
        <f>SUMIFS(bdd_V102[Activité combinée], bdd_V102[Raison sociale juridique], X565, bdd_V102[[Région du FINESS juridique ]], Y565)</f>
        <v>144884</v>
      </c>
      <c r="AA565" s="13">
        <f>SUMIFS(bdd_V102[Activité combinée], bdd_V102[Raison sociale juridique], X565, bdd_V102[[Région du FINESS juridique ]], Y565, bdd_V102[Validation prérequis SUN-ES], "Oui")</f>
        <v>144884</v>
      </c>
      <c r="AB565" s="70">
        <f t="shared" si="8"/>
        <v>1</v>
      </c>
    </row>
    <row r="566" spans="1:28">
      <c r="A566">
        <v>540003928</v>
      </c>
      <c r="B566" t="str">
        <v>SAS SOCIETE NOUVELLE CLQ JEANNE D'ARC</v>
      </c>
      <c r="C566" t="str">
        <v>GRAND EST</v>
      </c>
      <c r="X566" t="str">
        <v>HOPITAL PRIVE DE BOIS BERNARD</v>
      </c>
      <c r="Y566" t="str">
        <v>HAUTS-DE-FRANCE</v>
      </c>
      <c r="Z566" s="13">
        <f>SUMIFS(bdd_V102[Activité combinée], bdd_V102[Raison sociale juridique], X566, bdd_V102[[Région du FINESS juridique ]], Y566)</f>
        <v>79036.5</v>
      </c>
      <c r="AA566" s="13">
        <f>SUMIFS(bdd_V102[Activité combinée], bdd_V102[Raison sociale juridique], X566, bdd_V102[[Région du FINESS juridique ]], Y566, bdd_V102[Validation prérequis SUN-ES], "Oui")</f>
        <v>79036.5</v>
      </c>
      <c r="AB566" s="70">
        <f t="shared" si="8"/>
        <v>1</v>
      </c>
    </row>
    <row r="567" spans="1:28">
      <c r="A567">
        <v>540006707</v>
      </c>
      <c r="B567" t="str">
        <v>OFFICE D'HYGIENE SOCIALE DE LORRAINE</v>
      </c>
      <c r="C567" t="str">
        <v>GRAND EST</v>
      </c>
      <c r="X567" t="str">
        <v>HOPITAL PRIVE DE LA LOIRE</v>
      </c>
      <c r="Y567" t="str">
        <v>AUVERGNE-RHÔNE-ALPES</v>
      </c>
      <c r="Z567" s="13">
        <f>SUMIFS(bdd_V102[Activité combinée], bdd_V102[Raison sociale juridique], X567, bdd_V102[[Région du FINESS juridique ]], Y567)</f>
        <v>134529.5</v>
      </c>
      <c r="AA567" s="13">
        <f>SUMIFS(bdd_V102[Activité combinée], bdd_V102[Raison sociale juridique], X567, bdd_V102[[Région du FINESS juridique ]], Y567, bdd_V102[Validation prérequis SUN-ES], "Oui")</f>
        <v>134529.5</v>
      </c>
      <c r="AB567" s="70">
        <f t="shared" si="8"/>
        <v>1</v>
      </c>
    </row>
    <row r="568" spans="1:28">
      <c r="A568">
        <v>540008398</v>
      </c>
      <c r="B568" t="str">
        <v>MUTUELLE " LE CHATEAU "</v>
      </c>
      <c r="C568" t="str">
        <v>GRAND EST</v>
      </c>
      <c r="X568" t="str">
        <v>HOPITAL PRIVE DE L'EST LYONNAIS (HPEL)</v>
      </c>
      <c r="Y568" t="str">
        <v>AUVERGNE-RHÔNE-ALPES</v>
      </c>
      <c r="Z568" s="13">
        <f>SUMIFS(bdd_V102[Activité combinée], bdd_V102[Raison sociale juridique], X568, bdd_V102[[Région du FINESS juridique ]], Y568)</f>
        <v>40458</v>
      </c>
      <c r="AA568" s="13">
        <f>SUMIFS(bdd_V102[Activité combinée], bdd_V102[Raison sociale juridique], X568, bdd_V102[[Région du FINESS juridique ]], Y568, bdd_V102[Validation prérequis SUN-ES], "Oui")</f>
        <v>0</v>
      </c>
      <c r="AB568" s="70">
        <f t="shared" si="8"/>
        <v>0</v>
      </c>
    </row>
    <row r="569" spans="1:28">
      <c r="A569">
        <v>540010519</v>
      </c>
      <c r="B569" t="str">
        <v>ASSOCIATION HADAN</v>
      </c>
      <c r="C569" t="str">
        <v>GRAND EST</v>
      </c>
      <c r="X569" t="str">
        <v>HOPITAL PRIVE DE MARNE CHANTEREINE</v>
      </c>
      <c r="Y569" t="str">
        <v>ILE-DE-FRANCE</v>
      </c>
      <c r="Z569" s="13">
        <f>SUMIFS(bdd_V102[Activité combinée], bdd_V102[Raison sociale juridique], X569, bdd_V102[[Région du FINESS juridique ]], Y569)</f>
        <v>44471.5</v>
      </c>
      <c r="AA569" s="13">
        <f>SUMIFS(bdd_V102[Activité combinée], bdd_V102[Raison sociale juridique], X569, bdd_V102[[Région du FINESS juridique ]], Y569, bdd_V102[Validation prérequis SUN-ES], "Oui")</f>
        <v>44471.5</v>
      </c>
      <c r="AB569" s="70">
        <f t="shared" si="8"/>
        <v>1</v>
      </c>
    </row>
    <row r="570" spans="1:28">
      <c r="A570">
        <v>540014081</v>
      </c>
      <c r="B570" t="str">
        <v>ASSOCIATION DE GESTION MH DE BACCARAT</v>
      </c>
      <c r="C570" t="str">
        <v>GRAND EST</v>
      </c>
      <c r="X570" t="str">
        <v>HOPITAL PRIVE DE SAINT AGREVE</v>
      </c>
      <c r="Y570" t="str">
        <v>AUVERGNE-RHÔNE-ALPES</v>
      </c>
      <c r="Z570" s="13">
        <f>SUMIFS(bdd_V102[Activité combinée], bdd_V102[Raison sociale juridique], X570, bdd_V102[[Région du FINESS juridique ]], Y570)</f>
        <v>6436</v>
      </c>
      <c r="AA570" s="13">
        <f>SUMIFS(bdd_V102[Activité combinée], bdd_V102[Raison sociale juridique], X570, bdd_V102[[Région du FINESS juridique ]], Y570, bdd_V102[Validation prérequis SUN-ES], "Oui")</f>
        <v>0</v>
      </c>
      <c r="AB570" s="70">
        <f t="shared" si="8"/>
        <v>0</v>
      </c>
    </row>
    <row r="571" spans="1:28">
      <c r="A571">
        <v>540018710</v>
      </c>
      <c r="B571" t="str">
        <v>SA " LES ELIEUX " ETABLISSEMENT SSR</v>
      </c>
      <c r="C571" t="str">
        <v>GRAND EST</v>
      </c>
      <c r="X571" t="str">
        <v>HOPITAL PRIVE DE VILLENEUVE D'ASCQ</v>
      </c>
      <c r="Y571" t="str">
        <v>HAUTS-DE-FRANCE</v>
      </c>
      <c r="Z571" s="13">
        <f>SUMIFS(bdd_V102[Activité combinée], bdd_V102[Raison sociale juridique], X571, bdd_V102[[Région du FINESS juridique ]], Y571)</f>
        <v>61874.5</v>
      </c>
      <c r="AA571" s="13">
        <f>SUMIFS(bdd_V102[Activité combinée], bdd_V102[Raison sociale juridique], X571, bdd_V102[[Région du FINESS juridique ]], Y571, bdd_V102[Validation prérequis SUN-ES], "Oui")</f>
        <v>61874.5</v>
      </c>
      <c r="AB571" s="70">
        <f t="shared" si="8"/>
        <v>1</v>
      </c>
    </row>
    <row r="572" spans="1:28">
      <c r="A572">
        <v>540019726</v>
      </c>
      <c r="B572" t="str">
        <v>UGECAM NORD-EST</v>
      </c>
      <c r="C572" t="str">
        <v>GRAND EST</v>
      </c>
      <c r="X572" t="str">
        <v>HOPITAL PRIVE DES COTES D'ARMOR</v>
      </c>
      <c r="Y572" t="str">
        <v>BRETAGNE</v>
      </c>
      <c r="Z572" s="13">
        <f>SUMIFS(bdd_V102[Activité combinée], bdd_V102[Raison sociale juridique], X572, bdd_V102[[Région du FINESS juridique ]], Y572)</f>
        <v>74495.5</v>
      </c>
      <c r="AA572" s="13">
        <f>SUMIFS(bdd_V102[Activité combinée], bdd_V102[Raison sociale juridique], X572, bdd_V102[[Région du FINESS juridique ]], Y572, bdd_V102[Validation prérequis SUN-ES], "Oui")</f>
        <v>74495.5</v>
      </c>
      <c r="AB572" s="70">
        <f t="shared" si="8"/>
        <v>1</v>
      </c>
    </row>
    <row r="573" spans="1:28">
      <c r="A573">
        <v>540026739</v>
      </c>
      <c r="B573" t="str">
        <v>SAS MEDIPOLE DE NANCY</v>
      </c>
      <c r="C573" t="str">
        <v>GRAND EST</v>
      </c>
      <c r="X573" t="str">
        <v>HOPITAL PRIVE DROME ARDECHE</v>
      </c>
      <c r="Y573" t="str">
        <v>AUVERGNE-RHÔNE-ALPES</v>
      </c>
      <c r="Z573" s="13">
        <f>SUMIFS(bdd_V102[Activité combinée], bdd_V102[Raison sociale juridique], X573, bdd_V102[[Région du FINESS juridique ]], Y573)</f>
        <v>66396.5</v>
      </c>
      <c r="AA573" s="13">
        <f>SUMIFS(bdd_V102[Activité combinée], bdd_V102[Raison sociale juridique], X573, bdd_V102[[Région du FINESS juridique ]], Y573, bdd_V102[Validation prérequis SUN-ES], "Oui")</f>
        <v>66396.5</v>
      </c>
      <c r="AB573" s="70">
        <f t="shared" si="8"/>
        <v>1</v>
      </c>
    </row>
    <row r="574" spans="1:28">
      <c r="A574">
        <v>540027547</v>
      </c>
      <c r="B574" t="str">
        <v>SAS CLINIQUE LOUIS PASTEUR</v>
      </c>
      <c r="C574" t="str">
        <v>GRAND EST</v>
      </c>
      <c r="X574" t="str">
        <v>HOPITAL PRIVE DU GRAND NARBONNE</v>
      </c>
      <c r="Y574" t="str">
        <v>OCCITANIE</v>
      </c>
      <c r="Z574" s="13">
        <f>SUMIFS(bdd_V102[Activité combinée], bdd_V102[Raison sociale juridique], X574, bdd_V102[[Région du FINESS juridique ]], Y574)</f>
        <v>80800.5</v>
      </c>
      <c r="AA574" s="13">
        <f>SUMIFS(bdd_V102[Activité combinée], bdd_V102[Raison sociale juridique], X574, bdd_V102[[Région du FINESS juridique ]], Y574, bdd_V102[Validation prérequis SUN-ES], "Oui")</f>
        <v>80800.5</v>
      </c>
      <c r="AB574" s="70">
        <f t="shared" si="8"/>
        <v>1</v>
      </c>
    </row>
    <row r="575" spans="1:28">
      <c r="A575">
        <v>550000293</v>
      </c>
      <c r="B575" t="str">
        <v>POLYCLINIQUE DU PARC</v>
      </c>
      <c r="C575" t="str">
        <v>GRAND EST</v>
      </c>
      <c r="X575" t="str">
        <v>HOPITAL PRIVE GUILLAUME DE VARYE</v>
      </c>
      <c r="Y575" t="str">
        <v>CENTRE-VAL DE LOIRE</v>
      </c>
      <c r="Z575" s="13">
        <f>SUMIFS(bdd_V102[Activité combinée], bdd_V102[Raison sociale juridique], X575, bdd_V102[[Région du FINESS juridique ]], Y575)</f>
        <v>61468.5</v>
      </c>
      <c r="AA575" s="13">
        <f>SUMIFS(bdd_V102[Activité combinée], bdd_V102[Raison sociale juridique], X575, bdd_V102[[Région du FINESS juridique ]], Y575, bdd_V102[Validation prérequis SUN-ES], "Oui")</f>
        <v>61468.5</v>
      </c>
      <c r="AB575" s="70">
        <f t="shared" si="8"/>
        <v>1</v>
      </c>
    </row>
    <row r="576" spans="1:28">
      <c r="A576">
        <v>560000416</v>
      </c>
      <c r="B576" t="str">
        <v>S.A CLINIQUE DU GOLFE</v>
      </c>
      <c r="C576" t="str">
        <v>BRETAGNE</v>
      </c>
      <c r="X576" t="str">
        <v>HOPITAL PRIVE JACQUES CARTIER</v>
      </c>
      <c r="Y576" t="str">
        <v>ILE-DE-FRANCE</v>
      </c>
      <c r="Z576" s="13">
        <f>SUMIFS(bdd_V102[Activité combinée], bdd_V102[Raison sociale juridique], X576, bdd_V102[[Région du FINESS juridique ]], Y576)</f>
        <v>89511</v>
      </c>
      <c r="AA576" s="13">
        <f>SUMIFS(bdd_V102[Activité combinée], bdd_V102[Raison sociale juridique], X576, bdd_V102[[Région du FINESS juridique ]], Y576, bdd_V102[Validation prérequis SUN-ES], "Oui")</f>
        <v>89511</v>
      </c>
      <c r="AB576" s="70">
        <f t="shared" si="8"/>
        <v>1</v>
      </c>
    </row>
    <row r="577" spans="1:28">
      <c r="A577">
        <v>560001307</v>
      </c>
      <c r="B577" t="str">
        <v>POLYCLINIQUE DE KERIO</v>
      </c>
      <c r="C577" t="str">
        <v>BRETAGNE</v>
      </c>
      <c r="X577" t="str">
        <v>HOPITAL PRIVE JEAN MERMOZ</v>
      </c>
      <c r="Y577" t="str">
        <v>AUVERGNE-RHÔNE-ALPES</v>
      </c>
      <c r="Z577" s="13">
        <f>SUMIFS(bdd_V102[Activité combinée], bdd_V102[Raison sociale juridique], X577, bdd_V102[[Région du FINESS juridique ]], Y577)</f>
        <v>100448.5</v>
      </c>
      <c r="AA577" s="13">
        <f>SUMIFS(bdd_V102[Activité combinée], bdd_V102[Raison sociale juridique], X577, bdd_V102[[Région du FINESS juridique ]], Y577, bdd_V102[Validation prérequis SUN-ES], "Oui")</f>
        <v>100448.5</v>
      </c>
      <c r="AB577" s="70">
        <f t="shared" si="8"/>
        <v>1</v>
      </c>
    </row>
    <row r="578" spans="1:28">
      <c r="A578">
        <v>560006017</v>
      </c>
      <c r="B578" t="str">
        <v>ASSOC CLINIQUE DES AUGUSTINES</v>
      </c>
      <c r="C578" t="str">
        <v>BRETAGNE</v>
      </c>
      <c r="X578" t="str">
        <v>HOPITAL PRIVE LA CASAMANCE</v>
      </c>
      <c r="Y578" t="str">
        <v>PROVENCE-ALPES-CÔTE D'AZUR</v>
      </c>
      <c r="Z578" s="13">
        <f>SUMIFS(bdd_V102[Activité combinée], bdd_V102[Raison sociale juridique], X578, bdd_V102[[Région du FINESS juridique ]], Y578)</f>
        <v>77849</v>
      </c>
      <c r="AA578" s="13">
        <f>SUMIFS(bdd_V102[Activité combinée], bdd_V102[Raison sociale juridique], X578, bdd_V102[[Région du FINESS juridique ]], Y578, bdd_V102[Validation prérequis SUN-ES], "Oui")</f>
        <v>77849</v>
      </c>
      <c r="AB578" s="70">
        <f t="shared" si="8"/>
        <v>1</v>
      </c>
    </row>
    <row r="579" spans="1:28">
      <c r="A579">
        <v>560006074</v>
      </c>
      <c r="B579" t="str">
        <v>MUTUALITE BRETAGNE SANITAIRE ET SOCIAL</v>
      </c>
      <c r="C579" t="str">
        <v>BRETAGNE</v>
      </c>
      <c r="X579" t="str">
        <v>HOPITAL PRIVE LA CHATAIGNERAIE</v>
      </c>
      <c r="Y579" t="str">
        <v>AUVERGNE-RHÔNE-ALPES</v>
      </c>
      <c r="Z579" s="13">
        <f>SUMIFS(bdd_V102[Activité combinée], bdd_V102[Raison sociale juridique], X579, bdd_V102[[Région du FINESS juridique ]], Y579)</f>
        <v>100511.5</v>
      </c>
      <c r="AA579" s="13">
        <f>SUMIFS(bdd_V102[Activité combinée], bdd_V102[Raison sociale juridique], X579, bdd_V102[[Région du FINESS juridique ]], Y579, bdd_V102[Validation prérequis SUN-ES], "Oui")</f>
        <v>100511.5</v>
      </c>
      <c r="AB579" s="70">
        <f t="shared" si="8"/>
        <v>1</v>
      </c>
    </row>
    <row r="580" spans="1:28">
      <c r="A580">
        <v>560013989</v>
      </c>
      <c r="B580" t="str">
        <v>SOCIETE D'EXPLOITATION OCEANE</v>
      </c>
      <c r="C580" t="str">
        <v>BRETAGNE</v>
      </c>
      <c r="X580" t="str">
        <v>HOPITAL PRIVE LA LOUVIERE</v>
      </c>
      <c r="Y580" t="str">
        <v>HAUTS-DE-FRANCE</v>
      </c>
      <c r="Z580" s="13">
        <f>SUMIFS(bdd_V102[Activité combinée], bdd_V102[Raison sociale juridique], X580, bdd_V102[[Région du FINESS juridique ]], Y580)</f>
        <v>79674.5</v>
      </c>
      <c r="AA580" s="13">
        <f>SUMIFS(bdd_V102[Activité combinée], bdd_V102[Raison sociale juridique], X580, bdd_V102[[Région du FINESS juridique ]], Y580, bdd_V102[Validation prérequis SUN-ES], "Oui")</f>
        <v>79674.5</v>
      </c>
      <c r="AB580" s="70">
        <f t="shared" ref="AB580:AB643" si="9">AA580/Z580</f>
        <v>1</v>
      </c>
    </row>
    <row r="581" spans="1:28">
      <c r="A581">
        <v>560018459</v>
      </c>
      <c r="B581" t="str">
        <v>HOPITAL A DOMICILE DE L'AVEN A ETEL</v>
      </c>
      <c r="C581" t="str">
        <v>BRETAGNE</v>
      </c>
      <c r="X581" t="str">
        <v>HOPITAL PRIVE LA MIOTTE</v>
      </c>
      <c r="Y581" t="str">
        <v>BOURGOGNE-FRANCHE-COMTÉ</v>
      </c>
      <c r="Z581" s="13">
        <f>SUMIFS(bdd_V102[Activité combinée], bdd_V102[Raison sociale juridique], X581, bdd_V102[[Région du FINESS juridique ]], Y581)</f>
        <v>16481.5</v>
      </c>
      <c r="AA581" s="13">
        <f>SUMIFS(bdd_V102[Activité combinée], bdd_V102[Raison sociale juridique], X581, bdd_V102[[Région du FINESS juridique ]], Y581, bdd_V102[Validation prérequis SUN-ES], "Oui")</f>
        <v>16481.5</v>
      </c>
      <c r="AB581" s="70">
        <f t="shared" si="9"/>
        <v>1</v>
      </c>
    </row>
    <row r="582" spans="1:28">
      <c r="A582">
        <v>560022246</v>
      </c>
      <c r="B582" t="str">
        <v>CPRB DE BILLIERS</v>
      </c>
      <c r="C582" t="str">
        <v>BRETAGNE</v>
      </c>
      <c r="X582" t="str">
        <v>HOPITAL PRIVE NATECIA</v>
      </c>
      <c r="Y582" t="str">
        <v>AUVERGNE-RHÔNE-ALPES</v>
      </c>
      <c r="Z582" s="13">
        <f>SUMIFS(bdd_V102[Activité combinée], bdd_V102[Raison sociale juridique], X582, bdd_V102[[Région du FINESS juridique ]], Y582)</f>
        <v>54289.5</v>
      </c>
      <c r="AA582" s="13">
        <f>SUMIFS(bdd_V102[Activité combinée], bdd_V102[Raison sociale juridique], X582, bdd_V102[[Région du FINESS juridique ]], Y582, bdd_V102[Validation prérequis SUN-ES], "Oui")</f>
        <v>54289.5</v>
      </c>
      <c r="AB582" s="70">
        <f t="shared" si="9"/>
        <v>1</v>
      </c>
    </row>
    <row r="583" spans="1:28">
      <c r="A583">
        <v>560026965</v>
      </c>
      <c r="B583" t="str">
        <v>UG CLIN MUTUALISTE PORTE DE L'ORIENT</v>
      </c>
      <c r="C583" t="str">
        <v>BRETAGNE</v>
      </c>
      <c r="X583" t="str">
        <v>HOPITAL PRIVE PASTEUR EVREUX</v>
      </c>
      <c r="Y583" t="str">
        <v>NORMANDIE</v>
      </c>
      <c r="Z583" s="13">
        <f>SUMIFS(bdd_V102[Activité combinée], bdd_V102[Raison sociale juridique], X583, bdd_V102[[Région du FINESS juridique ]], Y583)</f>
        <v>33502.5</v>
      </c>
      <c r="AA583" s="13">
        <f>SUMIFS(bdd_V102[Activité combinée], bdd_V102[Raison sociale juridique], X583, bdd_V102[[Région du FINESS juridique ]], Y583, bdd_V102[Validation prérequis SUN-ES], "Oui")</f>
        <v>33502.5</v>
      </c>
      <c r="AB583" s="70">
        <f t="shared" si="9"/>
        <v>1</v>
      </c>
    </row>
    <row r="584" spans="1:28">
      <c r="A584">
        <v>560029050</v>
      </c>
      <c r="B584" t="str">
        <v>GCS CLINIQUE DU TER</v>
      </c>
      <c r="C584" t="str">
        <v>BRETAGNE</v>
      </c>
      <c r="X584" t="str">
        <v>HOPITAL PRIVE PAYS DE SAVOIE</v>
      </c>
      <c r="Y584" t="str">
        <v>AUVERGNE-RHÔNE-ALPES</v>
      </c>
      <c r="Z584" s="13">
        <f>SUMIFS(bdd_V102[Activité combinée], bdd_V102[Raison sociale juridique], X584, bdd_V102[[Région du FINESS juridique ]], Y584)</f>
        <v>66718.5</v>
      </c>
      <c r="AA584" s="13">
        <f>SUMIFS(bdd_V102[Activité combinée], bdd_V102[Raison sociale juridique], X584, bdd_V102[[Région du FINESS juridique ]], Y584, bdd_V102[Validation prérequis SUN-ES], "Oui")</f>
        <v>66718.5</v>
      </c>
      <c r="AB584" s="70">
        <f t="shared" si="9"/>
        <v>1</v>
      </c>
    </row>
    <row r="585" spans="1:28">
      <c r="A585">
        <v>570000729</v>
      </c>
      <c r="B585" t="str">
        <v>SA CLINIQUE ST NABOR</v>
      </c>
      <c r="C585" t="str">
        <v>GRAND EST</v>
      </c>
      <c r="X585" t="str">
        <v>HOPITAL PRIVE SAINT CLAUDE</v>
      </c>
      <c r="Y585" t="str">
        <v>HAUTS-DE-FRANCE</v>
      </c>
      <c r="Z585" s="13">
        <f>SUMIFS(bdd_V102[Activité combinée], bdd_V102[Raison sociale juridique], X585, bdd_V102[[Région du FINESS juridique ]], Y585)</f>
        <v>37415</v>
      </c>
      <c r="AA585" s="13">
        <f>SUMIFS(bdd_V102[Activité combinée], bdd_V102[Raison sociale juridique], X585, bdd_V102[[Région du FINESS juridique ]], Y585, bdd_V102[Validation prérequis SUN-ES], "Oui")</f>
        <v>37415</v>
      </c>
      <c r="AB585" s="70">
        <f t="shared" si="9"/>
        <v>1</v>
      </c>
    </row>
    <row r="586" spans="1:28">
      <c r="A586">
        <v>570000919</v>
      </c>
      <c r="B586" t="str">
        <v>SARL CLINIQUE AMBROISE PARE</v>
      </c>
      <c r="C586" t="str">
        <v>GRAND EST</v>
      </c>
      <c r="X586" t="str">
        <v>HOPITAL PRIVE TOULON HYERES ST JEAN</v>
      </c>
      <c r="Y586" t="str">
        <v>PROVENCE-ALPES-CÔTE D'AZUR</v>
      </c>
      <c r="Z586" s="13">
        <f>SUMIFS(bdd_V102[Activité combinée], bdd_V102[Raison sociale juridique], X586, bdd_V102[[Région du FINESS juridique ]], Y586)</f>
        <v>72249.5</v>
      </c>
      <c r="AA586" s="13">
        <f>SUMIFS(bdd_V102[Activité combinée], bdd_V102[Raison sociale juridique], X586, bdd_V102[[Région du FINESS juridique ]], Y586, bdd_V102[Validation prérequis SUN-ES], "Oui")</f>
        <v>0</v>
      </c>
      <c r="AB586" s="70">
        <f t="shared" si="9"/>
        <v>0</v>
      </c>
    </row>
    <row r="587" spans="1:28">
      <c r="A587">
        <v>570001115</v>
      </c>
      <c r="B587" t="str">
        <v>SA HOPITAL CLINIQUE CLAUDE BERNARD</v>
      </c>
      <c r="C587" t="str">
        <v>GRAND EST</v>
      </c>
      <c r="X587" t="str">
        <v>HOPITAL PRIVE TOULON HYERES ST ROCH</v>
      </c>
      <c r="Y587" t="str">
        <v>PROVENCE-ALPES-CÔTE D'AZUR</v>
      </c>
      <c r="Z587" s="13">
        <f>SUMIFS(bdd_V102[Activité combinée], bdd_V102[Raison sociale juridique], X587, bdd_V102[[Région du FINESS juridique ]], Y587)</f>
        <v>14365.5</v>
      </c>
      <c r="AA587" s="13">
        <f>SUMIFS(bdd_V102[Activité combinée], bdd_V102[Raison sociale juridique], X587, bdd_V102[[Région du FINESS juridique ]], Y587, bdd_V102[Validation prérequis SUN-ES], "Oui")</f>
        <v>0</v>
      </c>
      <c r="AB587" s="70">
        <f t="shared" si="9"/>
        <v>0</v>
      </c>
    </row>
    <row r="588" spans="1:28">
      <c r="A588">
        <v>570001230</v>
      </c>
      <c r="B588" t="str">
        <v>MAISON DE SANTE SAINTE MARGUERITE</v>
      </c>
      <c r="C588" t="str">
        <v>GRAND EST</v>
      </c>
      <c r="X588" t="str">
        <v>HOPITAL SUBURBAIN</v>
      </c>
      <c r="Y588" t="str">
        <v>NOUVELLE-AQUITAINE</v>
      </c>
      <c r="Z588" s="13">
        <f>SUMIFS(bdd_V102[Activité combinée], bdd_V102[Raison sociale juridique], X588, bdd_V102[[Région du FINESS juridique ]], Y588)</f>
        <v>42062.5</v>
      </c>
      <c r="AA588" s="13">
        <f>SUMIFS(bdd_V102[Activité combinée], bdd_V102[Raison sociale juridique], X588, bdd_V102[[Région du FINESS juridique ]], Y588, bdd_V102[Validation prérequis SUN-ES], "Oui")</f>
        <v>42062.5</v>
      </c>
      <c r="AB588" s="70">
        <f t="shared" si="9"/>
        <v>1</v>
      </c>
    </row>
    <row r="589" spans="1:28">
      <c r="A589">
        <v>570010181</v>
      </c>
      <c r="B589" t="str">
        <v>ASSOCIATION GROUPE SOS SANTE</v>
      </c>
      <c r="C589" t="str">
        <v>GRAND EST</v>
      </c>
      <c r="X589" t="str">
        <v>HOPITAUX PRIVES DE METZ (HPM)</v>
      </c>
      <c r="Y589" t="str">
        <v>GRAND EST</v>
      </c>
      <c r="Z589" s="13">
        <f>SUMIFS(bdd_V102[Activité combinée], bdd_V102[Raison sociale juridique], X589, bdd_V102[[Région du FINESS juridique ]], Y589)</f>
        <v>179789.5</v>
      </c>
      <c r="AA589" s="13">
        <f>SUMIFS(bdd_V102[Activité combinée], bdd_V102[Raison sociale juridique], X589, bdd_V102[[Région du FINESS juridique ]], Y589, bdd_V102[Validation prérequis SUN-ES], "Oui")</f>
        <v>174488</v>
      </c>
      <c r="AB589" s="70">
        <f t="shared" si="9"/>
        <v>0.97051273850808861</v>
      </c>
    </row>
    <row r="590" spans="1:28">
      <c r="A590">
        <v>570011452</v>
      </c>
      <c r="B590" t="str">
        <v>COMITE DEP. PREVENTION ALCOOLISME</v>
      </c>
      <c r="C590" t="str">
        <v>GRAND EST</v>
      </c>
      <c r="X590" t="str">
        <v>HOSPITALIA MUTUALITE</v>
      </c>
      <c r="Y590" t="str">
        <v>BOURGOGNE-FRANCHE-COMTÉ</v>
      </c>
      <c r="Z590" s="13">
        <f>SUMIFS(bdd_V102[Activité combinée], bdd_V102[Raison sociale juridique], X590, bdd_V102[[Région du FINESS juridique ]], Y590)</f>
        <v>37462</v>
      </c>
      <c r="AA590" s="13">
        <f>SUMIFS(bdd_V102[Activité combinée], bdd_V102[Raison sociale juridique], X590, bdd_V102[[Région du FINESS juridique ]], Y590, bdd_V102[Validation prérequis SUN-ES], "Oui")</f>
        <v>37462</v>
      </c>
      <c r="AB590" s="70">
        <f t="shared" si="9"/>
        <v>1</v>
      </c>
    </row>
    <row r="591" spans="1:28">
      <c r="A591">
        <v>570011569</v>
      </c>
      <c r="B591" t="str">
        <v>SE DE LA  CLINIQUE NOTRE DAME</v>
      </c>
      <c r="C591" t="str">
        <v>GRAND EST</v>
      </c>
      <c r="X591" t="str">
        <v>HOSPITALISATION A DOMICILE 47</v>
      </c>
      <c r="Y591" t="str">
        <v>NOUVELLE-AQUITAINE</v>
      </c>
      <c r="Z591" s="13">
        <f>SUMIFS(bdd_V102[Activité combinée], bdd_V102[Raison sociale juridique], X591, bdd_V102[[Région du FINESS juridique ]], Y591)</f>
        <v>17603</v>
      </c>
      <c r="AA591" s="13">
        <f>SUMIFS(bdd_V102[Activité combinée], bdd_V102[Raison sociale juridique], X591, bdd_V102[[Région du FINESS juridique ]], Y591, bdd_V102[Validation prérequis SUN-ES], "Oui")</f>
        <v>17603</v>
      </c>
      <c r="AB591" s="70">
        <f t="shared" si="9"/>
        <v>1</v>
      </c>
    </row>
    <row r="592" spans="1:28">
      <c r="A592">
        <v>570023630</v>
      </c>
      <c r="B592" t="str">
        <v>HOPITAUX PRIVES DE METZ (HPM)</v>
      </c>
      <c r="C592" t="str">
        <v>GRAND EST</v>
      </c>
      <c r="X592" t="str">
        <v>HOSPITALISATION A DOMICILE ST ANTOINE</v>
      </c>
      <c r="Y592" t="str">
        <v>PROVENCE-ALPES-CÔTE D'AZUR</v>
      </c>
      <c r="Z592" s="13">
        <f>SUMIFS(bdd_V102[Activité combinée], bdd_V102[Raison sociale juridique], X592, bdd_V102[[Région du FINESS juridique ]], Y592)</f>
        <v>9302</v>
      </c>
      <c r="AA592" s="13">
        <f>SUMIFS(bdd_V102[Activité combinée], bdd_V102[Raison sociale juridique], X592, bdd_V102[[Région du FINESS juridique ]], Y592, bdd_V102[Validation prérequis SUN-ES], "Oui")</f>
        <v>9302</v>
      </c>
      <c r="AB592" s="70">
        <f t="shared" si="9"/>
        <v>1</v>
      </c>
    </row>
    <row r="593" spans="1:28">
      <c r="A593">
        <v>570024794</v>
      </c>
      <c r="B593" t="str">
        <v>ASSOCIATION HOPITAL SAINT JOSEPH</v>
      </c>
      <c r="C593" t="str">
        <v>GRAND EST</v>
      </c>
      <c r="X593" t="str">
        <v>HOSPITALITE SAINT THOMAS DE VILLENEUVE</v>
      </c>
      <c r="Y593" t="str">
        <v>BRETAGNE</v>
      </c>
      <c r="Z593" s="13">
        <f>SUMIFS(bdd_V102[Activité combinée], bdd_V102[Raison sociale juridique], X593, bdd_V102[[Région du FINESS juridique ]], Y593)</f>
        <v>213957</v>
      </c>
      <c r="AA593" s="13">
        <f>SUMIFS(bdd_V102[Activité combinée], bdd_V102[Raison sociale juridique], X593, bdd_V102[[Région du FINESS juridique ]], Y593, bdd_V102[Validation prérequis SUN-ES], "Oui")</f>
        <v>181361</v>
      </c>
      <c r="AB593" s="70">
        <f t="shared" si="9"/>
        <v>0.84765163093518792</v>
      </c>
    </row>
    <row r="594" spans="1:28">
      <c r="A594">
        <v>570027995</v>
      </c>
      <c r="B594" t="str">
        <v>ASSPO</v>
      </c>
      <c r="C594" t="str">
        <v>GRAND EST</v>
      </c>
      <c r="X594" t="str">
        <v>HP MARSEILLE BEAUREGARD VERT COTEAU</v>
      </c>
      <c r="Y594" t="str">
        <v>PROVENCE-ALPES-CÔTE D'AZUR</v>
      </c>
      <c r="Z594" s="13">
        <f>SUMIFS(bdd_V102[Activité combinée], bdd_V102[Raison sociale juridique], X594, bdd_V102[[Région du FINESS juridique ]], Y594)</f>
        <v>90259</v>
      </c>
      <c r="AA594" s="13">
        <f>SUMIFS(bdd_V102[Activité combinée], bdd_V102[Raison sociale juridique], X594, bdd_V102[[Région du FINESS juridique ]], Y594, bdd_V102[Validation prérequis SUN-ES], "Oui")</f>
        <v>0</v>
      </c>
      <c r="AB594" s="70">
        <f t="shared" si="9"/>
        <v>0</v>
      </c>
    </row>
    <row r="595" spans="1:28">
      <c r="A595">
        <v>570029504</v>
      </c>
      <c r="B595" t="str">
        <v>SAS CNPA</v>
      </c>
      <c r="C595" t="str">
        <v>GRAND EST</v>
      </c>
      <c r="X595" t="str">
        <v>HP MARSEILLE VERT COTEAU BEAUREGARD</v>
      </c>
      <c r="Y595" t="str">
        <v>PROVENCE-ALPES-CÔTE D'AZUR</v>
      </c>
      <c r="Z595" s="13">
        <f>SUMIFS(bdd_V102[Activité combinée], bdd_V102[Raison sociale juridique], X595, bdd_V102[[Région du FINESS juridique ]], Y595)</f>
        <v>35337.5</v>
      </c>
      <c r="AA595" s="13">
        <f>SUMIFS(bdd_V102[Activité combinée], bdd_V102[Raison sociale juridique], X595, bdd_V102[[Région du FINESS juridique ]], Y595, bdd_V102[Validation prérequis SUN-ES], "Oui")</f>
        <v>0</v>
      </c>
      <c r="AB595" s="70">
        <f t="shared" si="9"/>
        <v>0</v>
      </c>
    </row>
    <row r="596" spans="1:28">
      <c r="A596">
        <v>570030395</v>
      </c>
      <c r="B596" t="str">
        <v>POLE SANTE MOSELLE</v>
      </c>
      <c r="C596" t="str">
        <v>GRAND EST</v>
      </c>
      <c r="X596" t="str">
        <v>HP TZANCK MOUGINS SOPHIA ANTIPOLIS</v>
      </c>
      <c r="Y596" t="str">
        <v>PROVENCE-ALPES-CÔTE D'AZUR</v>
      </c>
      <c r="Z596" s="13">
        <f>SUMIFS(bdd_V102[Activité combinée], bdd_V102[Raison sociale juridique], X596, bdd_V102[[Région du FINESS juridique ]], Y596)</f>
        <v>72044.5</v>
      </c>
      <c r="AA596" s="13">
        <f>SUMIFS(bdd_V102[Activité combinée], bdd_V102[Raison sociale juridique], X596, bdd_V102[[Région du FINESS juridique ]], Y596, bdd_V102[Validation prérequis SUN-ES], "Oui")</f>
        <v>72044.5</v>
      </c>
      <c r="AB596" s="70">
        <f t="shared" si="9"/>
        <v>1</v>
      </c>
    </row>
    <row r="597" spans="1:28">
      <c r="A597">
        <v>580000024</v>
      </c>
      <c r="B597" t="str">
        <v>SAS  POLYCLINIQUE DU VAL DE LOIRE</v>
      </c>
      <c r="C597" t="str">
        <v>BOURGOGNE-FRANCHE-COMTÉ</v>
      </c>
      <c r="X597" t="str">
        <v>HPA SSR ADDICTO PARIS 13</v>
      </c>
      <c r="Y597" t="str">
        <v>ILE-DE-FRANCE</v>
      </c>
      <c r="Z597" s="13">
        <f>SUMIFS(bdd_V102[Activité combinée], bdd_V102[Raison sociale juridique], X597, bdd_V102[[Région du FINESS juridique ]], Y597)</f>
        <v>4159</v>
      </c>
      <c r="AA597" s="13">
        <f>SUMIFS(bdd_V102[Activité combinée], bdd_V102[Raison sociale juridique], X597, bdd_V102[[Région du FINESS juridique ]], Y597, bdd_V102[Validation prérequis SUN-ES], "Oui")</f>
        <v>4159</v>
      </c>
      <c r="AB597" s="70">
        <f t="shared" si="9"/>
        <v>1</v>
      </c>
    </row>
    <row r="598" spans="1:28">
      <c r="A598">
        <v>580000057</v>
      </c>
      <c r="B598" t="str">
        <v>CLINIQUE DU MORVAN</v>
      </c>
      <c r="C598" t="str">
        <v>BOURGOGNE-FRANCHE-COMTÉ</v>
      </c>
      <c r="X598" t="str">
        <v>HPA-SSR ADDICTO PARIS 15</v>
      </c>
      <c r="Y598" t="str">
        <v>ILE-DE-FRANCE</v>
      </c>
      <c r="Z598" s="13">
        <f>SUMIFS(bdd_V102[Activité combinée], bdd_V102[Raison sociale juridique], X598, bdd_V102[[Région du FINESS juridique ]], Y598)</f>
        <v>591</v>
      </c>
      <c r="AA598" s="13">
        <f>SUMIFS(bdd_V102[Activité combinée], bdd_V102[Raison sociale juridique], X598, bdd_V102[[Région du FINESS juridique ]], Y598, bdd_V102[Validation prérequis SUN-ES], "Oui")</f>
        <v>0</v>
      </c>
      <c r="AB598" s="70">
        <f t="shared" si="9"/>
        <v>0</v>
      </c>
    </row>
    <row r="599" spans="1:28">
      <c r="A599">
        <v>580000073</v>
      </c>
      <c r="B599" t="str">
        <v>SAS CENTRE MEDICAL DE LA VENERIE</v>
      </c>
      <c r="C599" t="str">
        <v>BOURGOGNE-FRANCHE-COMTÉ</v>
      </c>
      <c r="X599" t="str">
        <v>ICM</v>
      </c>
      <c r="Y599" t="str">
        <v>OCCITANIE</v>
      </c>
      <c r="Z599" s="13">
        <f>SUMIFS(bdd_V102[Activité combinée], bdd_V102[Raison sociale juridique], X599, bdd_V102[[Région du FINESS juridique ]], Y599)</f>
        <v>87146</v>
      </c>
      <c r="AA599" s="13">
        <f>SUMIFS(bdd_V102[Activité combinée], bdd_V102[Raison sociale juridique], X599, bdd_V102[[Région du FINESS juridique ]], Y599, bdd_V102[Validation prérequis SUN-ES], "Oui")</f>
        <v>87146</v>
      </c>
      <c r="AB599" s="70">
        <f t="shared" si="9"/>
        <v>1</v>
      </c>
    </row>
    <row r="600" spans="1:28">
      <c r="A600">
        <v>580000099</v>
      </c>
      <c r="B600" t="str">
        <v>S.A.S. CLINIQUE DU CHATEAU DU TREMBLAY</v>
      </c>
      <c r="C600" t="str">
        <v>BOURGOGNE-FRANCHE-COMTÉ</v>
      </c>
      <c r="X600" t="str">
        <v>IEAJA</v>
      </c>
      <c r="Y600" t="str">
        <v>AUVERGNE-RHÔNE-ALPES</v>
      </c>
      <c r="Z600" s="13">
        <f>SUMIFS(bdd_V102[Activité combinée], bdd_V102[Raison sociale juridique], X600, bdd_V102[[Région du FINESS juridique ]], Y600)</f>
        <v>1140.5</v>
      </c>
      <c r="AA600" s="13">
        <f>SUMIFS(bdd_V102[Activité combinée], bdd_V102[Raison sociale juridique], X600, bdd_V102[[Région du FINESS juridique ]], Y600, bdd_V102[Validation prérequis SUN-ES], "Oui")</f>
        <v>0</v>
      </c>
      <c r="AB600" s="70">
        <f t="shared" si="9"/>
        <v>0</v>
      </c>
    </row>
    <row r="601" spans="1:28">
      <c r="A601">
        <v>580000628</v>
      </c>
      <c r="B601" t="str">
        <v>S.A.S. PASORI</v>
      </c>
      <c r="C601" t="str">
        <v>BOURGOGNE-FRANCHE-COMTÉ</v>
      </c>
      <c r="X601" t="str">
        <v>INFIRM PROTEST HOP AMB PARE HOP EUROP</v>
      </c>
      <c r="Y601" t="str">
        <v>PROVENCE-ALPES-CÔTE D'AZUR</v>
      </c>
      <c r="Z601" s="13">
        <f>SUMIFS(bdd_V102[Activité combinée], bdd_V102[Raison sociale juridique], X601, bdd_V102[[Région du FINESS juridique ]], Y601)</f>
        <v>130422.5</v>
      </c>
      <c r="AA601" s="13">
        <f>SUMIFS(bdd_V102[Activité combinée], bdd_V102[Raison sociale juridique], X601, bdd_V102[[Région du FINESS juridique ]], Y601, bdd_V102[Validation prérequis SUN-ES], "Oui")</f>
        <v>130422.5</v>
      </c>
      <c r="AB601" s="70">
        <f t="shared" si="9"/>
        <v>1</v>
      </c>
    </row>
    <row r="602" spans="1:28">
      <c r="A602">
        <v>580002129</v>
      </c>
      <c r="B602" t="str">
        <v>SCTE DE GESTION MAISON CONVALESCENCE</v>
      </c>
      <c r="C602" t="str">
        <v>BOURGOGNE-FRANCHE-COMTÉ</v>
      </c>
      <c r="X602" t="str">
        <v>INSTITUT BERGONIE</v>
      </c>
      <c r="Y602" t="str">
        <v>NOUVELLE-AQUITAINE</v>
      </c>
      <c r="Z602" s="13">
        <f>SUMIFS(bdd_V102[Activité combinée], bdd_V102[Raison sociale juridique], X602, bdd_V102[[Région du FINESS juridique ]], Y602)</f>
        <v>73764</v>
      </c>
      <c r="AA602" s="13">
        <f>SUMIFS(bdd_V102[Activité combinée], bdd_V102[Raison sociale juridique], X602, bdd_V102[[Région du FINESS juridique ]], Y602, bdd_V102[Validation prérequis SUN-ES], "Oui")</f>
        <v>73764</v>
      </c>
      <c r="AB602" s="70">
        <f t="shared" si="9"/>
        <v>1</v>
      </c>
    </row>
    <row r="603" spans="1:28">
      <c r="A603">
        <v>590000022</v>
      </c>
      <c r="B603" t="str">
        <v>INSTITUT OPHTALMIQUE</v>
      </c>
      <c r="C603" t="str">
        <v>HAUTS-DE-FRANCE</v>
      </c>
      <c r="X603" t="str">
        <v>INSTITUT CAMILLE MIRET</v>
      </c>
      <c r="Y603" t="str">
        <v>OCCITANIE</v>
      </c>
      <c r="Z603" s="13">
        <f>SUMIFS(bdd_V102[Activité combinée], bdd_V102[Raison sociale juridique], X603, bdd_V102[[Région du FINESS juridique ]], Y603)</f>
        <v>26914.5</v>
      </c>
      <c r="AA603" s="13">
        <f>SUMIFS(bdd_V102[Activité combinée], bdd_V102[Raison sociale juridique], X603, bdd_V102[[Région du FINESS juridique ]], Y603, bdd_V102[Validation prérequis SUN-ES], "Oui")</f>
        <v>15157.25</v>
      </c>
      <c r="AB603" s="70">
        <f t="shared" si="9"/>
        <v>0.56316297906333013</v>
      </c>
    </row>
    <row r="604" spans="1:28">
      <c r="A604">
        <v>590000048</v>
      </c>
      <c r="B604" t="str">
        <v>SA CLINIQUE SAINT AME</v>
      </c>
      <c r="C604" t="str">
        <v>HAUTS-DE-FRANCE</v>
      </c>
      <c r="X604" t="str">
        <v>INSTITUT DE CANCEROLOGIE DE LORRAINE</v>
      </c>
      <c r="Y604" t="str">
        <v>GRAND EST</v>
      </c>
      <c r="Z604" s="13">
        <f>SUMIFS(bdd_V102[Activité combinée], bdd_V102[Raison sociale juridique], X604, bdd_V102[[Région du FINESS juridique ]], Y604)</f>
        <v>59473</v>
      </c>
      <c r="AA604" s="13">
        <f>SUMIFS(bdd_V102[Activité combinée], bdd_V102[Raison sociale juridique], X604, bdd_V102[[Région du FINESS juridique ]], Y604, bdd_V102[Validation prérequis SUN-ES], "Oui")</f>
        <v>59473</v>
      </c>
      <c r="AB604" s="70">
        <f t="shared" si="9"/>
        <v>1</v>
      </c>
    </row>
    <row r="605" spans="1:28">
      <c r="A605">
        <v>590000055</v>
      </c>
      <c r="B605" t="str">
        <v>SARL DU PONT SAINT-VAAST</v>
      </c>
      <c r="C605" t="str">
        <v>HAUTS-DE-FRANCE</v>
      </c>
      <c r="X605" t="str">
        <v>INSTITUT DE CANCEROLOGIE DE L'OUEST</v>
      </c>
      <c r="Y605" t="str">
        <v>PAYS DE LA LOIRE</v>
      </c>
      <c r="Z605" s="13">
        <f>SUMIFS(bdd_V102[Activité combinée], bdd_V102[Raison sociale juridique], X605, bdd_V102[[Région du FINESS juridique ]], Y605)</f>
        <v>123723.5</v>
      </c>
      <c r="AA605" s="13">
        <f>SUMIFS(bdd_V102[Activité combinée], bdd_V102[Raison sociale juridique], X605, bdd_V102[[Région du FINESS juridique ]], Y605, bdd_V102[Validation prérequis SUN-ES], "Oui")</f>
        <v>123723.5</v>
      </c>
      <c r="AB605" s="70">
        <f t="shared" si="9"/>
        <v>1</v>
      </c>
    </row>
    <row r="606" spans="1:28">
      <c r="A606">
        <v>590000063</v>
      </c>
      <c r="B606" t="str">
        <v>ASSO CENTRE HELENE BOREL</v>
      </c>
      <c r="C606" t="str">
        <v>HAUTS-DE-FRANCE</v>
      </c>
      <c r="X606" t="str">
        <v>INSTITUT GODINOT</v>
      </c>
      <c r="Y606" t="str">
        <v>GRAND EST</v>
      </c>
      <c r="Z606" s="13">
        <f>SUMIFS(bdd_V102[Activité combinée], bdd_V102[Raison sociale juridique], X606, bdd_V102[[Région du FINESS juridique ]], Y606)</f>
        <v>41698</v>
      </c>
      <c r="AA606" s="13">
        <f>SUMIFS(bdd_V102[Activité combinée], bdd_V102[Raison sociale juridique], X606, bdd_V102[[Région du FINESS juridique ]], Y606, bdd_V102[Validation prérequis SUN-ES], "Oui")</f>
        <v>41698</v>
      </c>
      <c r="AB606" s="70">
        <f t="shared" si="9"/>
        <v>1</v>
      </c>
    </row>
    <row r="607" spans="1:28">
      <c r="A607">
        <v>590000204</v>
      </c>
      <c r="B607" t="str">
        <v>HOPITAL PRIVE LA LOUVIERE</v>
      </c>
      <c r="C607" t="str">
        <v>HAUTS-DE-FRANCE</v>
      </c>
      <c r="X607" t="str">
        <v>INSTITUT GUSTAVE ROUSSY</v>
      </c>
      <c r="Y607" t="str">
        <v>ILE-DE-FRANCE</v>
      </c>
      <c r="Z607" s="13">
        <f>SUMIFS(bdd_V102[Activité combinée], bdd_V102[Raison sociale juridique], X607, bdd_V102[[Région du FINESS juridique ]], Y607)</f>
        <v>178443</v>
      </c>
      <c r="AA607" s="13">
        <f>SUMIFS(bdd_V102[Activité combinée], bdd_V102[Raison sociale juridique], X607, bdd_V102[[Région du FINESS juridique ]], Y607, bdd_V102[Validation prérequis SUN-ES], "Oui")</f>
        <v>167451.5</v>
      </c>
      <c r="AB607" s="70">
        <f t="shared" si="9"/>
        <v>0.93840329965311053</v>
      </c>
    </row>
    <row r="608" spans="1:28">
      <c r="A608">
        <v>590000386</v>
      </c>
      <c r="B608" t="str">
        <v>NOUVELLE CLINIQUE VILLETTE SA</v>
      </c>
      <c r="C608" t="str">
        <v>HAUTS-DE-FRANCE</v>
      </c>
      <c r="X608" t="str">
        <v>INSTITUT OPHTALMIQUE</v>
      </c>
      <c r="Y608" t="str">
        <v>HAUTS-DE-FRANCE</v>
      </c>
      <c r="Z608" s="13">
        <f>SUMIFS(bdd_V102[Activité combinée], bdd_V102[Raison sociale juridique], X608, bdd_V102[[Région du FINESS juridique ]], Y608)</f>
        <v>15998.5</v>
      </c>
      <c r="AA608" s="13">
        <f>SUMIFS(bdd_V102[Activité combinée], bdd_V102[Raison sociale juridique], X608, bdd_V102[[Région du FINESS juridique ]], Y608, bdd_V102[Validation prérequis SUN-ES], "Oui")</f>
        <v>15998.5</v>
      </c>
      <c r="AB608" s="70">
        <f t="shared" si="9"/>
        <v>1</v>
      </c>
    </row>
    <row r="609" spans="1:28">
      <c r="A609">
        <v>590000402</v>
      </c>
      <c r="B609" t="str">
        <v>CLINIQUE DU CAMBRESIS</v>
      </c>
      <c r="C609" t="str">
        <v>HAUTS-DE-FRANCE</v>
      </c>
      <c r="X609" t="str">
        <v>INSTITUT PAOLI CALMETTES</v>
      </c>
      <c r="Y609" t="str">
        <v>PROVENCE-ALPES-CÔTE D'AZUR</v>
      </c>
      <c r="Z609" s="13">
        <f>SUMIFS(bdd_V102[Activité combinée], bdd_V102[Raison sociale juridique], X609, bdd_V102[[Région du FINESS juridique ]], Y609)</f>
        <v>156073</v>
      </c>
      <c r="AA609" s="13">
        <f>SUMIFS(bdd_V102[Activité combinée], bdd_V102[Raison sociale juridique], X609, bdd_V102[[Région du FINESS juridique ]], Y609, bdd_V102[Validation prérequis SUN-ES], "Oui")</f>
        <v>150997.5</v>
      </c>
      <c r="AB609" s="70">
        <f t="shared" si="9"/>
        <v>0.96747996130016078</v>
      </c>
    </row>
    <row r="610" spans="1:28">
      <c r="A610">
        <v>590000485</v>
      </c>
      <c r="B610" t="str">
        <v>S.A. POLYCLINIQUE DU VAL DE SAMBRE</v>
      </c>
      <c r="C610" t="str">
        <v>HAUTS-DE-FRANCE</v>
      </c>
      <c r="X610" t="str">
        <v>INSTITUT POLYCLINIQUE DE CANNES</v>
      </c>
      <c r="Y610" t="str">
        <v>PROVENCE-ALPES-CÔTE D'AZUR</v>
      </c>
      <c r="Z610" s="13">
        <f>SUMIFS(bdd_V102[Activité combinée], bdd_V102[Raison sociale juridique], X610, bdd_V102[[Région du FINESS juridique ]], Y610)</f>
        <v>21193.5</v>
      </c>
      <c r="AA610" s="13">
        <f>SUMIFS(bdd_V102[Activité combinée], bdd_V102[Raison sociale juridique], X610, bdd_V102[[Région du FINESS juridique ]], Y610, bdd_V102[Validation prérequis SUN-ES], "Oui")</f>
        <v>21193.5</v>
      </c>
      <c r="AB610" s="70">
        <f t="shared" si="9"/>
        <v>1</v>
      </c>
    </row>
    <row r="611" spans="1:28">
      <c r="A611">
        <v>590000519</v>
      </c>
      <c r="B611" t="str">
        <v>S.A. POLYCLINIQUE DE LA THIERACHE</v>
      </c>
      <c r="C611" t="str">
        <v>HAUTS-DE-FRANCE</v>
      </c>
      <c r="X611" t="str">
        <v>ITINOVA</v>
      </c>
      <c r="Y611" t="str">
        <v>AUVERGNE-RHÔNE-ALPES</v>
      </c>
      <c r="Z611" s="13">
        <f>SUMIFS(bdd_V102[Activité combinée], bdd_V102[Raison sociale juridique], X611, bdd_V102[[Région du FINESS juridique ]], Y611)</f>
        <v>33897</v>
      </c>
      <c r="AA611" s="13">
        <f>SUMIFS(bdd_V102[Activité combinée], bdd_V102[Raison sociale juridique], X611, bdd_V102[[Région du FINESS juridique ]], Y611, bdd_V102[Validation prérequis SUN-ES], "Oui")</f>
        <v>33897</v>
      </c>
      <c r="AB611" s="70">
        <f t="shared" si="9"/>
        <v>1</v>
      </c>
    </row>
    <row r="612" spans="1:28">
      <c r="A612">
        <v>590000659</v>
      </c>
      <c r="B612" t="str">
        <v>NOUVELLE CLINIQUE DES DENTELLIERES</v>
      </c>
      <c r="C612" t="str">
        <v>HAUTS-DE-FRANCE</v>
      </c>
      <c r="X612" t="str">
        <v>KORIAN LA BRESSANE</v>
      </c>
      <c r="Y612" t="str">
        <v>BOURGOGNE-FRANCHE-COMTÉ</v>
      </c>
      <c r="Z612" s="13">
        <f>SUMIFS(bdd_V102[Activité combinée], bdd_V102[Raison sociale juridique], X612, bdd_V102[[Région du FINESS juridique ]], Y612)</f>
        <v>10175.5</v>
      </c>
      <c r="AA612" s="13">
        <f>SUMIFS(bdd_V102[Activité combinée], bdd_V102[Raison sociale juridique], X612, bdd_V102[[Région du FINESS juridique ]], Y612, bdd_V102[Validation prérequis SUN-ES], "Oui")</f>
        <v>10175.5</v>
      </c>
      <c r="AB612" s="70">
        <f t="shared" si="9"/>
        <v>1</v>
      </c>
    </row>
    <row r="613" spans="1:28">
      <c r="A613">
        <v>590000675</v>
      </c>
      <c r="B613" t="str">
        <v>POLYCLINIQUE DU PARC</v>
      </c>
      <c r="C613" t="str">
        <v>HAUTS-DE-FRANCE</v>
      </c>
      <c r="X613" t="str">
        <v>KORIAN LE HAUT LIGNON</v>
      </c>
      <c r="Y613" t="str">
        <v>AUVERGNE-RHÔNE-ALPES</v>
      </c>
      <c r="Z613" s="13">
        <f>SUMIFS(bdd_V102[Activité combinée], bdd_V102[Raison sociale juridique], X613, bdd_V102[[Région du FINESS juridique ]], Y613)</f>
        <v>16362</v>
      </c>
      <c r="AA613" s="13">
        <f>SUMIFS(bdd_V102[Activité combinée], bdd_V102[Raison sociale juridique], X613, bdd_V102[[Région du FINESS juridique ]], Y613, bdd_V102[Validation prérequis SUN-ES], "Oui")</f>
        <v>16362</v>
      </c>
      <c r="AB613" s="70">
        <f t="shared" si="9"/>
        <v>1</v>
      </c>
    </row>
    <row r="614" spans="1:28">
      <c r="A614">
        <v>590000733</v>
      </c>
      <c r="B614" t="str">
        <v>SAS CLINIQUE DES PEUPLIERS</v>
      </c>
      <c r="C614" t="str">
        <v>HAUTS-DE-FRANCE</v>
      </c>
      <c r="X614" t="str">
        <v>KORIAN LES TROIS TOURS</v>
      </c>
      <c r="Y614" t="str">
        <v>OCCITANIE</v>
      </c>
      <c r="Z614" s="13">
        <f>SUMIFS(bdd_V102[Activité combinée], bdd_V102[Raison sociale juridique], X614, bdd_V102[[Région du FINESS juridique ]], Y614)</f>
        <v>42452</v>
      </c>
      <c r="AA614" s="13">
        <f>SUMIFS(bdd_V102[Activité combinée], bdd_V102[Raison sociale juridique], X614, bdd_V102[[Région du FINESS juridique ]], Y614, bdd_V102[Validation prérequis SUN-ES], "Oui")</f>
        <v>42452</v>
      </c>
      <c r="AB614" s="70">
        <f t="shared" si="9"/>
        <v>1</v>
      </c>
    </row>
    <row r="615" spans="1:28">
      <c r="A615">
        <v>590000741</v>
      </c>
      <c r="B615" t="str">
        <v>HOPITAL PRIVE DE VILLENEUVE D'ASCQ</v>
      </c>
      <c r="C615" t="str">
        <v>HAUTS-DE-FRANCE</v>
      </c>
      <c r="X615" t="str">
        <v>KORIAN SAINT BRUNO</v>
      </c>
      <c r="Y615" t="str">
        <v>PROVENCE-ALPES-CÔTE D'AZUR</v>
      </c>
      <c r="Z615" s="13">
        <f>SUMIFS(bdd_V102[Activité combinée], bdd_V102[Raison sociale juridique], X615, bdd_V102[[Région du FINESS juridique ]], Y615)</f>
        <v>22917.5</v>
      </c>
      <c r="AA615" s="13">
        <f>SUMIFS(bdd_V102[Activité combinée], bdd_V102[Raison sociale juridique], X615, bdd_V102[[Région du FINESS juridique ]], Y615, bdd_V102[Validation prérequis SUN-ES], "Oui")</f>
        <v>22917.5</v>
      </c>
      <c r="AB615" s="70">
        <f t="shared" si="9"/>
        <v>1</v>
      </c>
    </row>
    <row r="616" spans="1:28">
      <c r="A616">
        <v>590001467</v>
      </c>
      <c r="B616" t="str">
        <v>SAS NEPHROCARE MAUBEUGE</v>
      </c>
      <c r="C616" t="str">
        <v>HAUTS-DE-FRANCE</v>
      </c>
      <c r="X616" t="str">
        <v>LA CHERY UNRN</v>
      </c>
      <c r="Y616" t="str">
        <v>PROVENCE-ALPES-CÔTE D'AZUR</v>
      </c>
      <c r="Z616" s="13">
        <f>SUMIFS(bdd_V102[Activité combinée], bdd_V102[Raison sociale juridique], X616, bdd_V102[[Région du FINESS juridique ]], Y616)</f>
        <v>2379.5</v>
      </c>
      <c r="AA616" s="13">
        <f>SUMIFS(bdd_V102[Activité combinée], bdd_V102[Raison sociale juridique], X616, bdd_V102[[Région du FINESS juridique ]], Y616, bdd_V102[Validation prérequis SUN-ES], "Oui")</f>
        <v>2379.5</v>
      </c>
      <c r="AB616" s="70">
        <f t="shared" si="9"/>
        <v>1</v>
      </c>
    </row>
    <row r="617" spans="1:28">
      <c r="A617">
        <v>590001756</v>
      </c>
      <c r="B617" t="str">
        <v>SARL CLINIQUE DU PARC</v>
      </c>
      <c r="C617" t="str">
        <v>HAUTS-DE-FRANCE</v>
      </c>
      <c r="X617" t="str">
        <v>LA GUISANE</v>
      </c>
      <c r="Y617" t="str">
        <v>PROVENCE-ALPES-CÔTE D'AZUR</v>
      </c>
      <c r="Z617" s="13">
        <f>SUMIFS(bdd_V102[Activité combinée], bdd_V102[Raison sociale juridique], X617, bdd_V102[[Région du FINESS juridique ]], Y617)</f>
        <v>6840.5</v>
      </c>
      <c r="AA617" s="13">
        <f>SUMIFS(bdd_V102[Activité combinée], bdd_V102[Raison sociale juridique], X617, bdd_V102[[Région du FINESS juridique ]], Y617, bdd_V102[Validation prérequis SUN-ES], "Oui")</f>
        <v>0</v>
      </c>
      <c r="AB617" s="70">
        <f t="shared" si="9"/>
        <v>0</v>
      </c>
    </row>
    <row r="618" spans="1:28">
      <c r="A618">
        <v>590002234</v>
      </c>
      <c r="B618" t="str">
        <v>SA CLINIQUE "LES BRUYERES"</v>
      </c>
      <c r="C618" t="str">
        <v>HAUTS-DE-FRANCE</v>
      </c>
      <c r="X618" t="str">
        <v>LA MAISON</v>
      </c>
      <c r="Y618" t="str">
        <v>PROVENCE-ALPES-CÔTE D'AZUR</v>
      </c>
      <c r="Z618" s="13">
        <f>SUMIFS(bdd_V102[Activité combinée], bdd_V102[Raison sociale juridique], X618, bdd_V102[[Région du FINESS juridique ]], Y618)</f>
        <v>13263</v>
      </c>
      <c r="AA618" s="13">
        <f>SUMIFS(bdd_V102[Activité combinée], bdd_V102[Raison sociale juridique], X618, bdd_V102[[Région du FINESS juridique ]], Y618, bdd_V102[Validation prérequis SUN-ES], "Oui")</f>
        <v>0</v>
      </c>
      <c r="AB618" s="70">
        <f t="shared" si="9"/>
        <v>0</v>
      </c>
    </row>
    <row r="619" spans="1:28">
      <c r="A619">
        <v>590003596</v>
      </c>
      <c r="B619" t="str">
        <v>SAS CLINIQUE DE LA MITTERIE</v>
      </c>
      <c r="C619" t="str">
        <v>HAUTS-DE-FRANCE</v>
      </c>
      <c r="X619" t="str">
        <v>LANGUEDOC MUTUALITE UNION HOSPIT HEBER</v>
      </c>
      <c r="Y619" t="str">
        <v>OCCITANIE</v>
      </c>
      <c r="Z619" s="13">
        <f>SUMIFS(bdd_V102[Activité combinée], bdd_V102[Raison sociale juridique], X619, bdd_V102[[Région du FINESS juridique ]], Y619)</f>
        <v>39876.5</v>
      </c>
      <c r="AA619" s="13">
        <f>SUMIFS(bdd_V102[Activité combinée], bdd_V102[Raison sociale juridique], X619, bdd_V102[[Région du FINESS juridique ]], Y619, bdd_V102[Validation prérequis SUN-ES], "Oui")</f>
        <v>39876.5</v>
      </c>
      <c r="AB619" s="70">
        <f t="shared" si="9"/>
        <v>1</v>
      </c>
    </row>
    <row r="620" spans="1:28">
      <c r="A620">
        <v>590004552</v>
      </c>
      <c r="B620" t="str">
        <v>SAS CLINIQUE SAINT ROCH</v>
      </c>
      <c r="C620" t="str">
        <v>HAUTS-DE-FRANCE</v>
      </c>
      <c r="X620" t="str">
        <v>LE CLOS CHAMPIROL</v>
      </c>
      <c r="Y620" t="str">
        <v>AUVERGNE-RHÔNE-ALPES</v>
      </c>
      <c r="Z620" s="13">
        <f>SUMIFS(bdd_V102[Activité combinée], bdd_V102[Raison sociale juridique], X620, bdd_V102[[Région du FINESS juridique ]], Y620)</f>
        <v>39792.5</v>
      </c>
      <c r="AA620" s="13">
        <f>SUMIFS(bdd_V102[Activité combinée], bdd_V102[Raison sociale juridique], X620, bdd_V102[[Région du FINESS juridique ]], Y620, bdd_V102[Validation prérequis SUN-ES], "Oui")</f>
        <v>39792.5</v>
      </c>
      <c r="AB620" s="70">
        <f t="shared" si="9"/>
        <v>1</v>
      </c>
    </row>
    <row r="621" spans="1:28">
      <c r="A621">
        <v>590005245</v>
      </c>
      <c r="B621" t="str">
        <v>S.A CLINIQUE DE L'ESCREBIEUX</v>
      </c>
      <c r="C621" t="str">
        <v>HAUTS-DE-FRANCE</v>
      </c>
      <c r="X621" t="str">
        <v>LE MEDITERRANEE LE CASTELLAS</v>
      </c>
      <c r="Y621" t="str">
        <v>PROVENCE-ALPES-CÔTE D'AZUR</v>
      </c>
      <c r="Z621" s="13">
        <f>SUMIFS(bdd_V102[Activité combinée], bdd_V102[Raison sociale juridique], X621, bdd_V102[[Région du FINESS juridique ]], Y621)</f>
        <v>14687.5</v>
      </c>
      <c r="AA621" s="13">
        <f>SUMIFS(bdd_V102[Activité combinée], bdd_V102[Raison sociale juridique], X621, bdd_V102[[Région du FINESS juridique ]], Y621, bdd_V102[Validation prérequis SUN-ES], "Oui")</f>
        <v>14687.5</v>
      </c>
      <c r="AB621" s="70">
        <f t="shared" si="9"/>
        <v>1</v>
      </c>
    </row>
    <row r="622" spans="1:28">
      <c r="A622">
        <v>590005278</v>
      </c>
      <c r="B622" t="str">
        <v>CLINIQUE DES HETRES</v>
      </c>
      <c r="C622" t="str">
        <v>HAUTS-DE-FRANCE</v>
      </c>
      <c r="X622" t="str">
        <v>LE PECH DU SOLEIL</v>
      </c>
      <c r="Y622" t="str">
        <v>OCCITANIE</v>
      </c>
      <c r="Z622" s="13">
        <f>SUMIFS(bdd_V102[Activité combinée], bdd_V102[Raison sociale juridique], X622, bdd_V102[[Région du FINESS juridique ]], Y622)</f>
        <v>14329.5</v>
      </c>
      <c r="AA622" s="13">
        <f>SUMIFS(bdd_V102[Activité combinée], bdd_V102[Raison sociale juridique], X622, bdd_V102[[Région du FINESS juridique ]], Y622, bdd_V102[Validation prérequis SUN-ES], "Oui")</f>
        <v>14329.5</v>
      </c>
      <c r="AB622" s="70">
        <f t="shared" si="9"/>
        <v>1</v>
      </c>
    </row>
    <row r="623" spans="1:28">
      <c r="A623">
        <v>590005492</v>
      </c>
      <c r="B623" t="str">
        <v>S.A CLINIQUE DE FLANDRE</v>
      </c>
      <c r="C623" t="str">
        <v>HAUTS-DE-FRANCE</v>
      </c>
      <c r="X623" t="str">
        <v>LE VAL D'ESTREILLES</v>
      </c>
      <c r="Y623" t="str">
        <v>PROVENCE-ALPES-CÔTE D'AZUR</v>
      </c>
      <c r="Z623" s="13">
        <f>SUMIFS(bdd_V102[Activité combinée], bdd_V102[Raison sociale juridique], X623, bdd_V102[[Région du FINESS juridique ]], Y623)</f>
        <v>10694.5</v>
      </c>
      <c r="AA623" s="13">
        <f>SUMIFS(bdd_V102[Activité combinée], bdd_V102[Raison sociale juridique], X623, bdd_V102[[Région du FINESS juridique ]], Y623, bdd_V102[Validation prérequis SUN-ES], "Oui")</f>
        <v>0</v>
      </c>
      <c r="AB623" s="70">
        <f t="shared" si="9"/>
        <v>0</v>
      </c>
    </row>
    <row r="624" spans="1:28">
      <c r="A624">
        <v>590008033</v>
      </c>
      <c r="B624" t="str">
        <v>POLYCLINIQUE VAUBAN</v>
      </c>
      <c r="C624" t="str">
        <v>HAUTS-DE-FRANCE</v>
      </c>
      <c r="X624" t="str">
        <v>LES APSYADES</v>
      </c>
      <c r="Y624" t="str">
        <v>PAYS DE LA LOIRE</v>
      </c>
      <c r="Z624" s="13">
        <f>SUMIFS(bdd_V102[Activité combinée], bdd_V102[Raison sociale juridique], X624, bdd_V102[[Région du FINESS juridique ]], Y624)</f>
        <v>11736.75</v>
      </c>
      <c r="AA624" s="13">
        <f>SUMIFS(bdd_V102[Activité combinée], bdd_V102[Raison sociale juridique], X624, bdd_V102[[Région du FINESS juridique ]], Y624, bdd_V102[Validation prérequis SUN-ES], "Oui")</f>
        <v>0</v>
      </c>
      <c r="AB624" s="70">
        <f t="shared" si="9"/>
        <v>0</v>
      </c>
    </row>
    <row r="625" spans="1:28">
      <c r="A625">
        <v>590024469</v>
      </c>
      <c r="B625" t="str">
        <v>MUTUALITE FRANÃ‡AISE AISNE NPDC SSAM</v>
      </c>
      <c r="C625" t="str">
        <v>HAUTS-DE-FRANCE</v>
      </c>
      <c r="X625" t="str">
        <v>LES ROSIERS</v>
      </c>
      <c r="Y625" t="str">
        <v>PROVENCE-ALPES-CÔTE D'AZUR</v>
      </c>
      <c r="Z625" s="13">
        <f>SUMIFS(bdd_V102[Activité combinée], bdd_V102[Raison sociale juridique], X625, bdd_V102[[Région du FINESS juridique ]], Y625)</f>
        <v>9071</v>
      </c>
      <c r="AA625" s="13">
        <f>SUMIFS(bdd_V102[Activité combinée], bdd_V102[Raison sociale juridique], X625, bdd_V102[[Région du FINESS juridique ]], Y625, bdd_V102[Validation prérequis SUN-ES], "Oui")</f>
        <v>9071</v>
      </c>
      <c r="AB625" s="70">
        <f t="shared" si="9"/>
        <v>1</v>
      </c>
    </row>
    <row r="626" spans="1:28">
      <c r="A626">
        <v>590039863</v>
      </c>
      <c r="B626" t="str">
        <v>SIÃˆGE UGECAM HAUTS DE FRANCE</v>
      </c>
      <c r="C626" t="str">
        <v>HAUTS-DE-FRANCE</v>
      </c>
      <c r="X626" t="str">
        <v>LES SALINS DE BREGILLE ASSOCIATION</v>
      </c>
      <c r="Y626" t="str">
        <v>BOURGOGNE-FRANCHE-COMTÉ</v>
      </c>
      <c r="Z626" s="13">
        <f>SUMIFS(bdd_V102[Activité combinée], bdd_V102[Raison sociale juridique], X626, bdd_V102[[Région du FINESS juridique ]], Y626)</f>
        <v>29740.5</v>
      </c>
      <c r="AA626" s="13">
        <f>SUMIFS(bdd_V102[Activité combinée], bdd_V102[Raison sociale juridique], X626, bdd_V102[[Région du FINESS juridique ]], Y626, bdd_V102[Validation prérequis SUN-ES], "Oui")</f>
        <v>29740.5</v>
      </c>
      <c r="AB626" s="70">
        <f t="shared" si="9"/>
        <v>1</v>
      </c>
    </row>
    <row r="627" spans="1:28">
      <c r="A627">
        <v>590051801</v>
      </c>
      <c r="B627" t="str">
        <v>GCS GHICL DES HOPITAUX DE L'ICL</v>
      </c>
      <c r="C627" t="str">
        <v>HAUTS-DE-FRANCE</v>
      </c>
      <c r="X627" t="str">
        <v>L'HOPITAL PRIVE DU CONFLUENT</v>
      </c>
      <c r="Y627" t="str">
        <v>PAYS DE LA LOIRE</v>
      </c>
      <c r="Z627" s="13">
        <f>SUMIFS(bdd_V102[Activité combinée], bdd_V102[Raison sociale juridique], X627, bdd_V102[[Région du FINESS juridique ]], Y627)</f>
        <v>180371</v>
      </c>
      <c r="AA627" s="13">
        <f>SUMIFS(bdd_V102[Activité combinée], bdd_V102[Raison sociale juridique], X627, bdd_V102[[Région du FINESS juridique ]], Y627, bdd_V102[Validation prérequis SUN-ES], "Oui")</f>
        <v>178033</v>
      </c>
      <c r="AB627" s="70">
        <f t="shared" si="9"/>
        <v>0.98703782758869218</v>
      </c>
    </row>
    <row r="628" spans="1:28">
      <c r="A628">
        <v>590053955</v>
      </c>
      <c r="B628" t="str">
        <v>SAS HPM NORD</v>
      </c>
      <c r="C628" t="str">
        <v>HAUTS-DE-FRANCE</v>
      </c>
      <c r="X628" t="str">
        <v>LNA ES</v>
      </c>
      <c r="Y628" t="str">
        <v>PAYS DE LA LOIRE</v>
      </c>
      <c r="Z628" s="13">
        <f>SUMIFS(bdd_V102[Activité combinée], bdd_V102[Raison sociale juridique], X628, bdd_V102[[Région du FINESS juridique ]], Y628)</f>
        <v>423016.5</v>
      </c>
      <c r="AA628" s="13">
        <f>SUMIFS(bdd_V102[Activité combinée], bdd_V102[Raison sociale juridique], X628, bdd_V102[[Région du FINESS juridique ]], Y628, bdd_V102[Validation prérequis SUN-ES], "Oui")</f>
        <v>418203.5</v>
      </c>
      <c r="AB628" s="70">
        <f t="shared" si="9"/>
        <v>0.98862219322414135</v>
      </c>
    </row>
    <row r="629" spans="1:28">
      <c r="A629">
        <v>590780334</v>
      </c>
      <c r="B629" t="str">
        <v>CLCC OSCAR LAMBRET LILLE</v>
      </c>
      <c r="C629" t="str">
        <v>HAUTS-DE-FRANCE</v>
      </c>
      <c r="X629" t="str">
        <v>LUSEBOR CLINIQUE SAINT FRANCOIS</v>
      </c>
      <c r="Y629" t="str">
        <v>PROVENCE-ALPES-CÔTE D'AZUR</v>
      </c>
      <c r="Z629" s="13">
        <f>SUMIFS(bdd_V102[Activité combinée], bdd_V102[Raison sociale juridique], X629, bdd_V102[[Région du FINESS juridique ]], Y629)</f>
        <v>22223.75</v>
      </c>
      <c r="AA629" s="13">
        <f>SUMIFS(bdd_V102[Activité combinée], bdd_V102[Raison sociale juridique], X629, bdd_V102[[Région du FINESS juridique ]], Y629, bdd_V102[Validation prérequis SUN-ES], "Oui")</f>
        <v>22223.75</v>
      </c>
      <c r="AB629" s="70">
        <f t="shared" si="9"/>
        <v>1</v>
      </c>
    </row>
    <row r="630" spans="1:28">
      <c r="A630">
        <v>590788956</v>
      </c>
      <c r="B630" t="str">
        <v>ASSOC POLYCLINIQUE GRANDE SYNTHE</v>
      </c>
      <c r="C630" t="str">
        <v>HAUTS-DE-FRANCE</v>
      </c>
      <c r="X630" t="str">
        <v>MAISON DE SANTE LES PINS</v>
      </c>
      <c r="Y630" t="str">
        <v>NOUVELLE-AQUITAINE</v>
      </c>
      <c r="Z630" s="13">
        <f>SUMIFS(bdd_V102[Activité combinée], bdd_V102[Raison sociale juridique], X630, bdd_V102[[Région du FINESS juridique ]], Y630)</f>
        <v>14964.5</v>
      </c>
      <c r="AA630" s="13">
        <f>SUMIFS(bdd_V102[Activité combinée], bdd_V102[Raison sociale juridique], X630, bdd_V102[[Région du FINESS juridique ]], Y630, bdd_V102[Validation prérequis SUN-ES], "Oui")</f>
        <v>14964.5</v>
      </c>
      <c r="AB630" s="70">
        <f t="shared" si="9"/>
        <v>1</v>
      </c>
    </row>
    <row r="631" spans="1:28">
      <c r="A631">
        <v>590799730</v>
      </c>
      <c r="B631" t="str">
        <v>ASSO A.L.E.F.P.A.</v>
      </c>
      <c r="C631" t="str">
        <v>HAUTS-DE-FRANCE</v>
      </c>
      <c r="X631" t="str">
        <v>MAISON DE SANTE MARIE GALENE</v>
      </c>
      <c r="Y631" t="str">
        <v>NOUVELLE-AQUITAINE</v>
      </c>
      <c r="Z631" s="13">
        <f>SUMIFS(bdd_V102[Activité combinée], bdd_V102[Raison sociale juridique], X631, bdd_V102[[Région du FINESS juridique ]], Y631)</f>
        <v>12658</v>
      </c>
      <c r="AA631" s="13">
        <f>SUMIFS(bdd_V102[Activité combinée], bdd_V102[Raison sociale juridique], X631, bdd_V102[[Région du FINESS juridique ]], Y631, bdd_V102[Validation prérequis SUN-ES], "Oui")</f>
        <v>12658</v>
      </c>
      <c r="AB631" s="70">
        <f t="shared" si="9"/>
        <v>1</v>
      </c>
    </row>
    <row r="632" spans="1:28">
      <c r="A632">
        <v>590799995</v>
      </c>
      <c r="B632" t="str">
        <v>SANTELYS ASSOCIATION LOOS</v>
      </c>
      <c r="C632" t="str">
        <v>HAUTS-DE-FRANCE</v>
      </c>
      <c r="X632" t="str">
        <v>MAISON DE SANTE SAINTE MARGUERITE</v>
      </c>
      <c r="Y632" t="str">
        <v>GRAND EST</v>
      </c>
      <c r="Z632" s="13">
        <f>SUMIFS(bdd_V102[Activité combinée], bdd_V102[Raison sociale juridique], X632, bdd_V102[[Région du FINESS juridique ]], Y632)</f>
        <v>14047.5</v>
      </c>
      <c r="AA632" s="13">
        <f>SUMIFS(bdd_V102[Activité combinée], bdd_V102[Raison sociale juridique], X632, bdd_V102[[Région du FINESS juridique ]], Y632, bdd_V102[Validation prérequis SUN-ES], "Oui")</f>
        <v>14047.5</v>
      </c>
      <c r="AB632" s="70">
        <f t="shared" si="9"/>
        <v>1</v>
      </c>
    </row>
    <row r="633" spans="1:28">
      <c r="A633">
        <v>590805065</v>
      </c>
      <c r="B633" t="str">
        <v>TEMPS DE VIE</v>
      </c>
      <c r="C633" t="str">
        <v>HAUTS-DE-FRANCE</v>
      </c>
      <c r="X633" t="str">
        <v>MAISONS DE FAMILLE L'OASIS</v>
      </c>
      <c r="Y633" t="str">
        <v>ILE-DE-FRANCE</v>
      </c>
      <c r="Z633" s="13">
        <f>SUMIFS(bdd_V102[Activité combinée], bdd_V102[Raison sociale juridique], X633, bdd_V102[[Région du FINESS juridique ]], Y633)</f>
        <v>10085</v>
      </c>
      <c r="AA633" s="13">
        <f>SUMIFS(bdd_V102[Activité combinée], bdd_V102[Raison sociale juridique], X633, bdd_V102[[Région du FINESS juridique ]], Y633, bdd_V102[Validation prérequis SUN-ES], "Oui")</f>
        <v>0</v>
      </c>
      <c r="AB633" s="70">
        <f t="shared" si="9"/>
        <v>0</v>
      </c>
    </row>
    <row r="634" spans="1:28">
      <c r="A634">
        <v>590805628</v>
      </c>
      <c r="B634" t="str">
        <v>ASSO CTRE REED READAPT LILLE HELLEMMES</v>
      </c>
      <c r="C634" t="str">
        <v>HAUTS-DE-FRANCE</v>
      </c>
      <c r="X634" t="str">
        <v>MARIENIA SA</v>
      </c>
      <c r="Y634" t="str">
        <v>NOUVELLE-AQUITAINE</v>
      </c>
      <c r="Z634" s="13">
        <f>SUMIFS(bdd_V102[Activité combinée], bdd_V102[Raison sociale juridique], X634, bdd_V102[[Région du FINESS juridique ]], Y634)</f>
        <v>21443</v>
      </c>
      <c r="AA634" s="13">
        <f>SUMIFS(bdd_V102[Activité combinée], bdd_V102[Raison sociale juridique], X634, bdd_V102[[Région du FINESS juridique ]], Y634, bdd_V102[Validation prérequis SUN-ES], "Oui")</f>
        <v>21443</v>
      </c>
      <c r="AB634" s="70">
        <f t="shared" si="9"/>
        <v>1</v>
      </c>
    </row>
    <row r="635" spans="1:28">
      <c r="A635">
        <v>600000228</v>
      </c>
      <c r="B635" t="str">
        <v>SA POLYCLINIQUE SAINT CÃ”ME</v>
      </c>
      <c r="C635" t="str">
        <v>HAUTS-DE-FRANCE</v>
      </c>
      <c r="X635" t="str">
        <v>MATERNITE CATHOLIQUE PROVENCE L'ETOILE</v>
      </c>
      <c r="Y635" t="str">
        <v>PROVENCE-ALPES-CÔTE D'AZUR</v>
      </c>
      <c r="Z635" s="13">
        <f>SUMIFS(bdd_V102[Activité combinée], bdd_V102[Raison sociale juridique], X635, bdd_V102[[Région du FINESS juridique ]], Y635)</f>
        <v>33679</v>
      </c>
      <c r="AA635" s="13">
        <f>SUMIFS(bdd_V102[Activité combinée], bdd_V102[Raison sociale juridique], X635, bdd_V102[[Région du FINESS juridique ]], Y635, bdd_V102[Validation prérequis SUN-ES], "Oui")</f>
        <v>33679</v>
      </c>
      <c r="AB635" s="70">
        <f t="shared" si="9"/>
        <v>1</v>
      </c>
    </row>
    <row r="636" spans="1:28">
      <c r="A636">
        <v>600000798</v>
      </c>
      <c r="B636" t="str">
        <v>CLINIQUE EUGENIE</v>
      </c>
      <c r="C636" t="str">
        <v>HAUTS-DE-FRANCE</v>
      </c>
      <c r="X636" t="str">
        <v>MEDIPOLE HOPITAL PRIVE</v>
      </c>
      <c r="Y636" t="str">
        <v>AUVERGNE-RHÔNE-ALPES</v>
      </c>
      <c r="Z636" s="13">
        <f>SUMIFS(bdd_V102[Activité combinée], bdd_V102[Raison sociale juridique], X636, bdd_V102[[Région du FINESS juridique ]], Y636)</f>
        <v>98950.5</v>
      </c>
      <c r="AA636" s="13">
        <f>SUMIFS(bdd_V102[Activité combinée], bdd_V102[Raison sociale juridique], X636, bdd_V102[[Région du FINESS juridique ]], Y636, bdd_V102[Validation prérequis SUN-ES], "Oui")</f>
        <v>98950.5</v>
      </c>
      <c r="AB636" s="70">
        <f t="shared" si="9"/>
        <v>1</v>
      </c>
    </row>
    <row r="637" spans="1:28">
      <c r="A637">
        <v>600001234</v>
      </c>
      <c r="B637" t="str">
        <v>CLINIQUE DU PARC ST LAZARE</v>
      </c>
      <c r="C637" t="str">
        <v>HAUTS-DE-FRANCE</v>
      </c>
      <c r="X637" t="str">
        <v>MEDT CAPVERN</v>
      </c>
      <c r="Y637" t="str">
        <v>OCCITANIE</v>
      </c>
      <c r="Z637" s="13">
        <f>SUMIFS(bdd_V102[Activité combinée], bdd_V102[Raison sociale juridique], X637, bdd_V102[[Région du FINESS juridique ]], Y637)</f>
        <v>5409.5</v>
      </c>
      <c r="AA637" s="13">
        <f>SUMIFS(bdd_V102[Activité combinée], bdd_V102[Raison sociale juridique], X637, bdd_V102[[Région du FINESS juridique ]], Y637, bdd_V102[Validation prérequis SUN-ES], "Oui")</f>
        <v>5409.5</v>
      </c>
      <c r="AB637" s="70">
        <f t="shared" si="9"/>
        <v>1</v>
      </c>
    </row>
    <row r="638" spans="1:28">
      <c r="A638">
        <v>600008635</v>
      </c>
      <c r="B638" t="str">
        <v>SARL AMBOISE</v>
      </c>
      <c r="C638" t="str">
        <v>HAUTS-DE-FRANCE</v>
      </c>
      <c r="X638" t="str">
        <v>MGEN ACTION SANITAIRE ET SOCIALE</v>
      </c>
      <c r="Y638" t="str">
        <v>ILE-DE-FRANCE</v>
      </c>
      <c r="Z638" s="13">
        <f>SUMIFS(bdd_V102[Activité combinée], bdd_V102[Raison sociale juridique], X638, bdd_V102[[Région du FINESS juridique ]], Y638)</f>
        <v>257437</v>
      </c>
      <c r="AA638" s="13">
        <f>SUMIFS(bdd_V102[Activité combinée], bdd_V102[Raison sociale juridique], X638, bdd_V102[[Région du FINESS juridique ]], Y638, bdd_V102[Validation prérequis SUN-ES], "Oui")</f>
        <v>257437</v>
      </c>
      <c r="AB638" s="70">
        <f t="shared" si="9"/>
        <v>1</v>
      </c>
    </row>
    <row r="639" spans="1:28">
      <c r="A639">
        <v>600010854</v>
      </c>
      <c r="B639" t="str">
        <v>SAS CENTRE CHIRURGICAL DE CHANTILLY</v>
      </c>
      <c r="C639" t="str">
        <v>HAUTS-DE-FRANCE</v>
      </c>
      <c r="X639" t="str">
        <v>MONTALIER</v>
      </c>
      <c r="Y639" t="str">
        <v>NOUVELLE-AQUITAINE</v>
      </c>
      <c r="Z639" s="13">
        <f>SUMIFS(bdd_V102[Activité combinée], bdd_V102[Raison sociale juridique], X639, bdd_V102[[Région du FINESS juridique ]], Y639)</f>
        <v>11165.5</v>
      </c>
      <c r="AA639" s="13">
        <f>SUMIFS(bdd_V102[Activité combinée], bdd_V102[Raison sociale juridique], X639, bdd_V102[[Région du FINESS juridique ]], Y639, bdd_V102[Validation prérequis SUN-ES], "Oui")</f>
        <v>11165.5</v>
      </c>
      <c r="AB639" s="70">
        <f t="shared" si="9"/>
        <v>1</v>
      </c>
    </row>
    <row r="640" spans="1:28">
      <c r="A640">
        <v>600106561</v>
      </c>
      <c r="B640" t="str">
        <v>CENTRE GERIATRIE ACCUEIL SPECIALISE</v>
      </c>
      <c r="C640" t="str">
        <v>HAUTS-DE-FRANCE</v>
      </c>
      <c r="X640" t="str">
        <v>MUTUALITE BRETAGNE SANITAIRE ET SOCIAL</v>
      </c>
      <c r="Y640" t="str">
        <v>BRETAGNE</v>
      </c>
      <c r="Z640" s="13">
        <f>SUMIFS(bdd_V102[Activité combinée], bdd_V102[Raison sociale juridique], X640, bdd_V102[[Région du FINESS juridique ]], Y640)</f>
        <v>69797</v>
      </c>
      <c r="AA640" s="13">
        <f>SUMIFS(bdd_V102[Activité combinée], bdd_V102[Raison sociale juridique], X640, bdd_V102[[Région du FINESS juridique ]], Y640, bdd_V102[Validation prérequis SUN-ES], "Oui")</f>
        <v>62010</v>
      </c>
      <c r="AB640" s="70">
        <f t="shared" si="9"/>
        <v>0.88843360029800711</v>
      </c>
    </row>
    <row r="641" spans="1:28">
      <c r="A641">
        <v>600106611</v>
      </c>
      <c r="B641" t="str">
        <v>FONDATION CONDE</v>
      </c>
      <c r="C641" t="str">
        <v>HAUTS-DE-FRANCE</v>
      </c>
      <c r="X641" t="str">
        <v>MUTUALITE FONCT PUBLIQUE ACTION SANTE</v>
      </c>
      <c r="Y641" t="str">
        <v>ILE-DE-FRANCE</v>
      </c>
      <c r="Z641" s="13">
        <f>SUMIFS(bdd_V102[Activité combinée], bdd_V102[Raison sociale juridique], X641, bdd_V102[[Région du FINESS juridique ]], Y641)</f>
        <v>118870</v>
      </c>
      <c r="AA641" s="13">
        <f>SUMIFS(bdd_V102[Activité combinée], bdd_V102[Raison sociale juridique], X641, bdd_V102[[Région du FINESS juridique ]], Y641, bdd_V102[Validation prérequis SUN-ES], "Oui")</f>
        <v>118870</v>
      </c>
      <c r="AB641" s="70">
        <f t="shared" si="9"/>
        <v>1</v>
      </c>
    </row>
    <row r="642" spans="1:28">
      <c r="A642">
        <v>600106629</v>
      </c>
      <c r="B642" t="str">
        <v>CENTRE MEDICO-CHIRURGICAL DES JOCKEYS</v>
      </c>
      <c r="C642" t="str">
        <v>HAUTS-DE-FRANCE</v>
      </c>
      <c r="X642" t="str">
        <v>MUTUALITE FRANÃ‡AISE AISNE NPDC SSAM</v>
      </c>
      <c r="Y642" t="str">
        <v>HAUTS-DE-FRANCE</v>
      </c>
      <c r="Z642" s="13">
        <f>SUMIFS(bdd_V102[Activité combinée], bdd_V102[Raison sociale juridique], X642, bdd_V102[[Région du FINESS juridique ]], Y642)</f>
        <v>40124.5</v>
      </c>
      <c r="AA642" s="13">
        <f>SUMIFS(bdd_V102[Activité combinée], bdd_V102[Raison sociale juridique], X642, bdd_V102[[Région du FINESS juridique ]], Y642, bdd_V102[Validation prérequis SUN-ES], "Oui")</f>
        <v>40124.5</v>
      </c>
      <c r="AB642" s="70">
        <f t="shared" si="9"/>
        <v>1</v>
      </c>
    </row>
    <row r="643" spans="1:28">
      <c r="A643">
        <v>600107049</v>
      </c>
      <c r="B643" t="str">
        <v>ASSOCIATION LA NOUVELLE FORGE</v>
      </c>
      <c r="C643" t="str">
        <v>HAUTS-DE-FRANCE</v>
      </c>
      <c r="X643" t="str">
        <v>MUTUALITE FRANCAISE 42 - 43 - 63 SSAM</v>
      </c>
      <c r="Y643" t="str">
        <v>AUVERGNE-RHÔNE-ALPES</v>
      </c>
      <c r="Z643" s="13">
        <f>SUMIFS(bdd_V102[Activité combinée], bdd_V102[Raison sociale juridique], X643, bdd_V102[[Région du FINESS juridique ]], Y643)</f>
        <v>81628.5</v>
      </c>
      <c r="AA643" s="13">
        <f>SUMIFS(bdd_V102[Activité combinée], bdd_V102[Raison sociale juridique], X643, bdd_V102[[Région du FINESS juridique ]], Y643, bdd_V102[Validation prérequis SUN-ES], "Oui")</f>
        <v>81628.5</v>
      </c>
      <c r="AB643" s="70">
        <f t="shared" si="9"/>
        <v>1</v>
      </c>
    </row>
    <row r="644" spans="1:28">
      <c r="A644">
        <v>600113278</v>
      </c>
      <c r="B644" t="str">
        <v>ASSOCIATION  COORDINATION SAN SOC OISE</v>
      </c>
      <c r="C644" t="str">
        <v>HAUTS-DE-FRANCE</v>
      </c>
      <c r="X644" t="str">
        <v>MUTUALITE FRANCAISE CHARENTE</v>
      </c>
      <c r="Y644" t="str">
        <v>NOUVELLE-AQUITAINE</v>
      </c>
      <c r="Z644" s="13">
        <f>SUMIFS(bdd_V102[Activité combinée], bdd_V102[Raison sociale juridique], X644, bdd_V102[[Région du FINESS juridique ]], Y644)</f>
        <v>20759.5</v>
      </c>
      <c r="AA644" s="13">
        <f>SUMIFS(bdd_V102[Activité combinée], bdd_V102[Raison sociale juridique], X644, bdd_V102[[Région du FINESS juridique ]], Y644, bdd_V102[Validation prérequis SUN-ES], "Oui")</f>
        <v>20759.5</v>
      </c>
      <c r="AB644" s="70">
        <f t="shared" ref="AB644:AB707" si="10">AA644/Z644</f>
        <v>1</v>
      </c>
    </row>
    <row r="645" spans="1:28">
      <c r="A645">
        <v>610006413</v>
      </c>
      <c r="B645" t="str">
        <v>S.A.S.U. CLINIQUE D'ALENCON</v>
      </c>
      <c r="C645" t="str">
        <v>NORMANDIE</v>
      </c>
      <c r="X645" t="str">
        <v>MUTUALITE FRANCAISE GRAND SUD SSAM</v>
      </c>
      <c r="Y645" t="str">
        <v>OCCITANIE</v>
      </c>
      <c r="Z645" s="13">
        <f>SUMIFS(bdd_V102[Activité combinée], bdd_V102[Raison sociale juridique], X645, bdd_V102[[Région du FINESS juridique ]], Y645)</f>
        <v>9536</v>
      </c>
      <c r="AA645" s="13">
        <f>SUMIFS(bdd_V102[Activité combinée], bdd_V102[Raison sociale juridique], X645, bdd_V102[[Région du FINESS juridique ]], Y645, bdd_V102[Validation prérequis SUN-ES], "Oui")</f>
        <v>9536</v>
      </c>
      <c r="AB645" s="70">
        <f t="shared" si="10"/>
        <v>1</v>
      </c>
    </row>
    <row r="646" spans="1:28">
      <c r="A646">
        <v>610006769</v>
      </c>
      <c r="B646" t="str">
        <v>ASSOCIATION ADMR DE SOINS ET D'HAD</v>
      </c>
      <c r="C646" t="str">
        <v>NORMANDIE</v>
      </c>
      <c r="X646" t="str">
        <v>MUTUALITE FRANCAISE ISERE SSAM</v>
      </c>
      <c r="Y646" t="str">
        <v>AUVERGNE-RHÔNE-ALPES</v>
      </c>
      <c r="Z646" s="13">
        <f>SUMIFS(bdd_V102[Activité combinée], bdd_V102[Raison sociale juridique], X646, bdd_V102[[Région du FINESS juridique ]], Y646)</f>
        <v>8054</v>
      </c>
      <c r="AA646" s="13">
        <f>SUMIFS(bdd_V102[Activité combinée], bdd_V102[Raison sociale juridique], X646, bdd_V102[[Région du FINESS juridique ]], Y646, bdd_V102[Validation prérequis SUN-ES], "Oui")</f>
        <v>0</v>
      </c>
      <c r="AB646" s="70">
        <f t="shared" si="10"/>
        <v>0</v>
      </c>
    </row>
    <row r="647" spans="1:28">
      <c r="A647">
        <v>610787038</v>
      </c>
      <c r="B647" t="str">
        <v>ASSOCIATION "SOINS SANTE" - ARGENTAN</v>
      </c>
      <c r="C647" t="str">
        <v>NORMANDIE</v>
      </c>
      <c r="X647" t="str">
        <v>MUTUALITE FRANCAISE LIMOUSINE</v>
      </c>
      <c r="Y647" t="str">
        <v>NOUVELLE-AQUITAINE</v>
      </c>
      <c r="Z647" s="13">
        <f>SUMIFS(bdd_V102[Activité combinée], bdd_V102[Raison sociale juridique], X647, bdd_V102[[Région du FINESS juridique ]], Y647)</f>
        <v>17340.5</v>
      </c>
      <c r="AA647" s="13">
        <f>SUMIFS(bdd_V102[Activité combinée], bdd_V102[Raison sociale juridique], X647, bdd_V102[[Région du FINESS juridique ]], Y647, bdd_V102[Validation prérequis SUN-ES], "Oui")</f>
        <v>0</v>
      </c>
      <c r="AB647" s="70">
        <f t="shared" si="10"/>
        <v>0</v>
      </c>
    </row>
    <row r="648" spans="1:28">
      <c r="A648">
        <v>610787285</v>
      </c>
      <c r="B648" t="str">
        <v>ASSOCIATION PIERRE NOAL</v>
      </c>
      <c r="C648" t="str">
        <v>NORMANDIE</v>
      </c>
      <c r="X648" t="str">
        <v>MUTUELLE " LE CHATEAU "</v>
      </c>
      <c r="Y648" t="str">
        <v>GRAND EST</v>
      </c>
      <c r="Z648" s="13">
        <f>SUMIFS(bdd_V102[Activité combinée], bdd_V102[Raison sociale juridique], X648, bdd_V102[[Région du FINESS juridique ]], Y648)</f>
        <v>11824.5</v>
      </c>
      <c r="AA648" s="13">
        <f>SUMIFS(bdd_V102[Activité combinée], bdd_V102[Raison sociale juridique], X648, bdd_V102[[Région du FINESS juridique ]], Y648, bdd_V102[Validation prérequis SUN-ES], "Oui")</f>
        <v>11824.5</v>
      </c>
      <c r="AB648" s="70">
        <f t="shared" si="10"/>
        <v>1</v>
      </c>
    </row>
    <row r="649" spans="1:28">
      <c r="A649">
        <v>610787764</v>
      </c>
      <c r="B649" t="str">
        <v>FONDATION NORMANDIE GENERATIONS</v>
      </c>
      <c r="C649" t="str">
        <v>NORMANDIE</v>
      </c>
      <c r="X649" t="str">
        <v>MUTUELLE VYV3 CENTRE-VAL DE LOIRE</v>
      </c>
      <c r="Y649" t="str">
        <v>CENTRE-VAL DE LOIRE</v>
      </c>
      <c r="Z649" s="13">
        <f>SUMIFS(bdd_V102[Activité combinée], bdd_V102[Raison sociale juridique], X649, bdd_V102[[Région du FINESS juridique ]], Y649)</f>
        <v>14804.5</v>
      </c>
      <c r="AA649" s="13">
        <f>SUMIFS(bdd_V102[Activité combinée], bdd_V102[Raison sociale juridique], X649, bdd_V102[[Région du FINESS juridique ]], Y649, bdd_V102[Validation prérequis SUN-ES], "Oui")</f>
        <v>14804.5</v>
      </c>
      <c r="AB649" s="70">
        <f t="shared" si="10"/>
        <v>1</v>
      </c>
    </row>
    <row r="650" spans="1:28">
      <c r="A650">
        <v>620000125</v>
      </c>
      <c r="B650" t="str">
        <v>CLINIQUE DES ACACIAS</v>
      </c>
      <c r="C650" t="str">
        <v>HAUTS-DE-FRANCE</v>
      </c>
      <c r="X650" t="str">
        <v>MUTUELLES DE FRANCE DU VAR</v>
      </c>
      <c r="Y650" t="str">
        <v>PROVENCE-ALPES-CÔTE D'AZUR</v>
      </c>
      <c r="Z650" s="13">
        <f>SUMIFS(bdd_V102[Activité combinée], bdd_V102[Raison sociale juridique], X650, bdd_V102[[Région du FINESS juridique ]], Y650)</f>
        <v>20562</v>
      </c>
      <c r="AA650" s="13">
        <f>SUMIFS(bdd_V102[Activité combinée], bdd_V102[Raison sociale juridique], X650, bdd_V102[[Région du FINESS juridique ]], Y650, bdd_V102[Validation prérequis SUN-ES], "Oui")</f>
        <v>20562</v>
      </c>
      <c r="AB650" s="70">
        <f t="shared" si="10"/>
        <v>1</v>
      </c>
    </row>
    <row r="651" spans="1:28">
      <c r="A651">
        <v>620000133</v>
      </c>
      <c r="B651" t="str">
        <v>CLINIQUE  LES DRAGS</v>
      </c>
      <c r="C651" t="str">
        <v>HAUTS-DE-FRANCE</v>
      </c>
      <c r="X651" t="str">
        <v>NCT+ ST GATIEN ALLIANCE</v>
      </c>
      <c r="Y651" t="str">
        <v>CENTRE-VAL DE LOIRE</v>
      </c>
      <c r="Z651" s="13">
        <f>SUMIFS(bdd_V102[Activité combinée], bdd_V102[Raison sociale juridique], X651, bdd_V102[[Région du FINESS juridique ]], Y651)</f>
        <v>119614.5</v>
      </c>
      <c r="AA651" s="13">
        <f>SUMIFS(bdd_V102[Activité combinée], bdd_V102[Raison sociale juridique], X651, bdd_V102[[Région du FINESS juridique ]], Y651, bdd_V102[Validation prérequis SUN-ES], "Oui")</f>
        <v>119614.5</v>
      </c>
      <c r="AB651" s="70">
        <f t="shared" si="10"/>
        <v>1</v>
      </c>
    </row>
    <row r="652" spans="1:28">
      <c r="A652">
        <v>620000265</v>
      </c>
      <c r="B652" t="str">
        <v>S.A.CLINIQUE ANNE D'ARTOIS</v>
      </c>
      <c r="C652" t="str">
        <v>HAUTS-DE-FRANCE</v>
      </c>
      <c r="X652" t="str">
        <v>NEPHROCARE AIX EN PROVENCE</v>
      </c>
      <c r="Y652" t="str">
        <v>PROVENCE-ALPES-CÔTE D'AZUR</v>
      </c>
      <c r="Z652" s="13">
        <f>SUMIFS(bdd_V102[Activité combinée], bdd_V102[Raison sociale juridique], X652, bdd_V102[[Région du FINESS juridique ]], Y652)</f>
        <v>3703.5</v>
      </c>
      <c r="AA652" s="13">
        <f>SUMIFS(bdd_V102[Activité combinée], bdd_V102[Raison sociale juridique], X652, bdd_V102[[Région du FINESS juridique ]], Y652, bdd_V102[Validation prérequis SUN-ES], "Oui")</f>
        <v>0</v>
      </c>
      <c r="AB652" s="70">
        <f t="shared" si="10"/>
        <v>0</v>
      </c>
    </row>
    <row r="653" spans="1:28">
      <c r="A653">
        <v>620000273</v>
      </c>
      <c r="B653" t="str">
        <v>SARL CLINIQUE AMBROISE PARE</v>
      </c>
      <c r="C653" t="str">
        <v>HAUTS-DE-FRANCE</v>
      </c>
      <c r="X653" t="str">
        <v>NEPHROCARE HELFAUT</v>
      </c>
      <c r="Y653" t="str">
        <v>HAUTS-DE-FRANCE</v>
      </c>
      <c r="Z653" s="13">
        <f>SUMIFS(bdd_V102[Activité combinée], bdd_V102[Raison sociale juridique], X653, bdd_V102[[Région du FINESS juridique ]], Y653)</f>
        <v>7551.5</v>
      </c>
      <c r="AA653" s="13">
        <f>SUMIFS(bdd_V102[Activité combinée], bdd_V102[Raison sociale juridique], X653, bdd_V102[[Région du FINESS juridique ]], Y653, bdd_V102[Validation prérequis SUN-ES], "Oui")</f>
        <v>7551.5</v>
      </c>
      <c r="AB653" s="70">
        <f t="shared" si="10"/>
        <v>1</v>
      </c>
    </row>
    <row r="654" spans="1:28">
      <c r="A654">
        <v>620000331</v>
      </c>
      <c r="B654" t="str">
        <v>SARL CLINIQUE DE ST-OMER</v>
      </c>
      <c r="C654" t="str">
        <v>HAUTS-DE-FRANCE</v>
      </c>
      <c r="X654" t="str">
        <v>NEPHROCARE OCCITANIE</v>
      </c>
      <c r="Y654" t="str">
        <v>OCCITANIE</v>
      </c>
      <c r="Z654" s="13">
        <f>SUMIFS(bdd_V102[Activité combinée], bdd_V102[Raison sociale juridique], X654, bdd_V102[[Région du FINESS juridique ]], Y654)</f>
        <v>14025</v>
      </c>
      <c r="AA654" s="13">
        <f>SUMIFS(bdd_V102[Activité combinée], bdd_V102[Raison sociale juridique], X654, bdd_V102[[Région du FINESS juridique ]], Y654, bdd_V102[Validation prérequis SUN-ES], "Oui")</f>
        <v>0</v>
      </c>
      <c r="AB654" s="70">
        <f t="shared" si="10"/>
        <v>0</v>
      </c>
    </row>
    <row r="655" spans="1:28">
      <c r="A655">
        <v>620000364</v>
      </c>
      <c r="B655" t="str">
        <v>HOPITAL PRIVE DE BOIS BERNARD</v>
      </c>
      <c r="C655" t="str">
        <v>HAUTS-DE-FRANCE</v>
      </c>
      <c r="X655" t="str">
        <v>NEPHROCARE RHONE ALPES</v>
      </c>
      <c r="Y655" t="str">
        <v>AUVERGNE-RHÔNE-ALPES</v>
      </c>
      <c r="Z655" s="13">
        <f>SUMIFS(bdd_V102[Activité combinée], bdd_V102[Raison sociale juridique], X655, bdd_V102[[Région du FINESS juridique ]], Y655)</f>
        <v>23845</v>
      </c>
      <c r="AA655" s="13">
        <f>SUMIFS(bdd_V102[Activité combinée], bdd_V102[Raison sociale juridique], X655, bdd_V102[[Région du FINESS juridique ]], Y655, bdd_V102[Validation prérequis SUN-ES], "Oui")</f>
        <v>0</v>
      </c>
      <c r="AB655" s="70">
        <f t="shared" si="10"/>
        <v>0</v>
      </c>
    </row>
    <row r="656" spans="1:28">
      <c r="A656">
        <v>620000638</v>
      </c>
      <c r="B656" t="str">
        <v>ASSOC REGIONALE ESPOIR ET VIE</v>
      </c>
      <c r="C656" t="str">
        <v>HAUTS-DE-FRANCE</v>
      </c>
      <c r="X656" t="str">
        <v>NEPHRO-DIALYSE SAS CTMR ST-AUGUSTIN</v>
      </c>
      <c r="Y656" t="str">
        <v>NOUVELLE-AQUITAINE</v>
      </c>
      <c r="Z656" s="13">
        <f>SUMIFS(bdd_V102[Activité combinée], bdd_V102[Raison sociale juridique], X656, bdd_V102[[Région du FINESS juridique ]], Y656)</f>
        <v>12807</v>
      </c>
      <c r="AA656" s="13">
        <f>SUMIFS(bdd_V102[Activité combinée], bdd_V102[Raison sociale juridique], X656, bdd_V102[[Région du FINESS juridique ]], Y656, bdd_V102[Validation prérequis SUN-ES], "Oui")</f>
        <v>12807</v>
      </c>
      <c r="AB656" s="70">
        <f t="shared" si="10"/>
        <v>1</v>
      </c>
    </row>
    <row r="657" spans="1:28">
      <c r="A657">
        <v>620000950</v>
      </c>
      <c r="B657" t="str">
        <v>POLYCLINIQUE DU TERNOIS</v>
      </c>
      <c r="C657" t="str">
        <v>HAUTS-DE-FRANCE</v>
      </c>
      <c r="X657" t="str">
        <v>NEPHROLOGIE DIALYSE ST GUILHEM</v>
      </c>
      <c r="Y657" t="str">
        <v>OCCITANIE</v>
      </c>
      <c r="Z657" s="13">
        <f>SUMIFS(bdd_V102[Activité combinée], bdd_V102[Raison sociale juridique], X657, bdd_V102[[Région du FINESS juridique ]], Y657)</f>
        <v>8734.5</v>
      </c>
      <c r="AA657" s="13">
        <f>SUMIFS(bdd_V102[Activité combinée], bdd_V102[Raison sociale juridique], X657, bdd_V102[[Région du FINESS juridique ]], Y657, bdd_V102[Validation prérequis SUN-ES], "Oui")</f>
        <v>8734.5</v>
      </c>
      <c r="AB657" s="70">
        <f t="shared" si="10"/>
        <v>1</v>
      </c>
    </row>
    <row r="658" spans="1:28">
      <c r="A658">
        <v>620000968</v>
      </c>
      <c r="B658" t="str">
        <v>SANTE SERVICES DE LA REGION DE LENS</v>
      </c>
      <c r="C658" t="str">
        <v>HAUTS-DE-FRANCE</v>
      </c>
      <c r="X658" t="str">
        <v>NORMANDY</v>
      </c>
      <c r="Y658" t="str">
        <v>NORMANDIE</v>
      </c>
      <c r="Z658" s="13">
        <f>SUMIFS(bdd_V102[Activité combinée], bdd_V102[Raison sociale juridique], X658, bdd_V102[[Région du FINESS juridique ]], Y658)</f>
        <v>56653.5</v>
      </c>
      <c r="AA658" s="13">
        <f>SUMIFS(bdd_V102[Activité combinée], bdd_V102[Raison sociale juridique], X658, bdd_V102[[Région du FINESS juridique ]], Y658, bdd_V102[Validation prérequis SUN-ES], "Oui")</f>
        <v>56653.5</v>
      </c>
      <c r="AB658" s="70">
        <f t="shared" si="10"/>
        <v>1</v>
      </c>
    </row>
    <row r="659" spans="1:28">
      <c r="A659">
        <v>620001834</v>
      </c>
      <c r="B659" t="str">
        <v>ASSO GROUPE AHNAC</v>
      </c>
      <c r="C659" t="str">
        <v>HAUTS-DE-FRANCE</v>
      </c>
      <c r="X659" t="str">
        <v>NOTRE DAME DU BON VOYAGE</v>
      </c>
      <c r="Y659" t="str">
        <v>PROVENCE-ALPES-CÔTE D'AZUR</v>
      </c>
      <c r="Z659" s="13">
        <f>SUMIFS(bdd_V102[Activité combinée], bdd_V102[Raison sociale juridique], X659, bdd_V102[[Région du FINESS juridique ]], Y659)</f>
        <v>37241.5</v>
      </c>
      <c r="AA659" s="13">
        <f>SUMIFS(bdd_V102[Activité combinée], bdd_V102[Raison sociale juridique], X659, bdd_V102[[Région du FINESS juridique ]], Y659, bdd_V102[Validation prérequis SUN-ES], "Oui")</f>
        <v>0</v>
      </c>
      <c r="AB659" s="70">
        <f t="shared" si="10"/>
        <v>0</v>
      </c>
    </row>
    <row r="660" spans="1:28">
      <c r="A660">
        <v>620002352</v>
      </c>
      <c r="B660" t="str">
        <v>NEPHROCARE HELFAUT</v>
      </c>
      <c r="C660" t="str">
        <v>HAUTS-DE-FRANCE</v>
      </c>
      <c r="X660" t="str">
        <v>NOUVELLE ASSOCIATION EMILIE DE VIALAR</v>
      </c>
      <c r="Y660" t="str">
        <v>AUVERGNE-RHÔNE-ALPES</v>
      </c>
      <c r="Z660" s="13">
        <f>SUMIFS(bdd_V102[Activité combinée], bdd_V102[Raison sociale juridique], X660, bdd_V102[[Région du FINESS juridique ]], Y660)</f>
        <v>9172</v>
      </c>
      <c r="AA660" s="13">
        <f>SUMIFS(bdd_V102[Activité combinée], bdd_V102[Raison sociale juridique], X660, bdd_V102[[Région du FINESS juridique ]], Y660, bdd_V102[Validation prérequis SUN-ES], "Oui")</f>
        <v>0</v>
      </c>
      <c r="AB660" s="70">
        <f t="shared" si="10"/>
        <v>0</v>
      </c>
    </row>
    <row r="661" spans="1:28">
      <c r="A661">
        <v>620002915</v>
      </c>
      <c r="B661" t="str">
        <v>CENTRE MCO COTE D'OPALE</v>
      </c>
      <c r="C661" t="str">
        <v>HAUTS-DE-FRANCE</v>
      </c>
      <c r="X661" t="str">
        <v>NOUVELLE CLINIQUE BORDEAUX TONDU</v>
      </c>
      <c r="Y661" t="str">
        <v>NOUVELLE-AQUITAINE</v>
      </c>
      <c r="Z661" s="13">
        <f>SUMIFS(bdd_V102[Activité combinée], bdd_V102[Raison sociale juridique], X661, bdd_V102[[Région du FINESS juridique ]], Y661)</f>
        <v>42801</v>
      </c>
      <c r="AA661" s="13">
        <f>SUMIFS(bdd_V102[Activité combinée], bdd_V102[Raison sociale juridique], X661, bdd_V102[[Région du FINESS juridique ]], Y661, bdd_V102[Validation prérequis SUN-ES], "Oui")</f>
        <v>42801</v>
      </c>
      <c r="AB661" s="70">
        <f t="shared" si="10"/>
        <v>1</v>
      </c>
    </row>
    <row r="662" spans="1:28">
      <c r="A662">
        <v>620003814</v>
      </c>
      <c r="B662" t="str">
        <v>FONDATION HOPALE</v>
      </c>
      <c r="C662" t="str">
        <v>HAUTS-DE-FRANCE</v>
      </c>
      <c r="X662" t="str">
        <v>NOUVELLE CLINIQUE DE CHARTREUSE</v>
      </c>
      <c r="Y662" t="str">
        <v>AUVERGNE-RHÔNE-ALPES</v>
      </c>
      <c r="Z662" s="13">
        <f>SUMIFS(bdd_V102[Activité combinée], bdd_V102[Raison sociale juridique], X662, bdd_V102[[Région du FINESS juridique ]], Y662)</f>
        <v>15619</v>
      </c>
      <c r="AA662" s="13">
        <f>SUMIFS(bdd_V102[Activité combinée], bdd_V102[Raison sociale juridique], X662, bdd_V102[[Région du FINESS juridique ]], Y662, bdd_V102[Validation prérequis SUN-ES], "Oui")</f>
        <v>15619</v>
      </c>
      <c r="AB662" s="70">
        <f t="shared" si="10"/>
        <v>1</v>
      </c>
    </row>
    <row r="663" spans="1:28">
      <c r="A663">
        <v>620013599</v>
      </c>
      <c r="B663" t="str">
        <v>ASSOCIATION HAD LITT BOULOGN/MONTREUIL</v>
      </c>
      <c r="C663" t="str">
        <v>HAUTS-DE-FRANCE</v>
      </c>
      <c r="X663" t="str">
        <v>NOUVELLE CLINIQUE DES DENTELLIERES</v>
      </c>
      <c r="Y663" t="str">
        <v>HAUTS-DE-FRANCE</v>
      </c>
      <c r="Z663" s="13">
        <f>SUMIFS(bdd_V102[Activité combinée], bdd_V102[Raison sociale juridique], X663, bdd_V102[[Région du FINESS juridique ]], Y663)</f>
        <v>5721.5</v>
      </c>
      <c r="AA663" s="13">
        <f>SUMIFS(bdd_V102[Activité combinée], bdd_V102[Raison sociale juridique], X663, bdd_V102[[Région du FINESS juridique ]], Y663, bdd_V102[Validation prérequis SUN-ES], "Oui")</f>
        <v>5721.5</v>
      </c>
      <c r="AB663" s="70">
        <f t="shared" si="10"/>
        <v>1</v>
      </c>
    </row>
    <row r="664" spans="1:28">
      <c r="A664">
        <v>620014779</v>
      </c>
      <c r="B664" t="str">
        <v>SAS CLINIQUE BON SECOURS</v>
      </c>
      <c r="C664" t="str">
        <v>HAUTS-DE-FRANCE</v>
      </c>
      <c r="X664" t="str">
        <v>NOUVELLE CLINIQUE VILLETTE SA</v>
      </c>
      <c r="Y664" t="str">
        <v>HAUTS-DE-FRANCE</v>
      </c>
      <c r="Z664" s="13">
        <f>SUMIFS(bdd_V102[Activité combinée], bdd_V102[Raison sociale juridique], X664, bdd_V102[[Région du FINESS juridique ]], Y664)</f>
        <v>13383.5</v>
      </c>
      <c r="AA664" s="13">
        <f>SUMIFS(bdd_V102[Activité combinée], bdd_V102[Raison sociale juridique], X664, bdd_V102[[Région du FINESS juridique ]], Y664, bdd_V102[Validation prérequis SUN-ES], "Oui")</f>
        <v>13383.5</v>
      </c>
      <c r="AB664" s="70">
        <f t="shared" si="10"/>
        <v>1</v>
      </c>
    </row>
    <row r="665" spans="1:28">
      <c r="A665">
        <v>620024158</v>
      </c>
      <c r="B665" t="str">
        <v>ASSOCIATION HOPALE REEDUCATION</v>
      </c>
      <c r="C665" t="str">
        <v>HAUTS-DE-FRANCE</v>
      </c>
      <c r="X665" t="str">
        <v>NOUVELLE SA DE LA MUETTE</v>
      </c>
      <c r="Y665" t="str">
        <v>ILE-DE-FRANCE</v>
      </c>
      <c r="Z665" s="13">
        <f>SUMIFS(bdd_V102[Activité combinée], bdd_V102[Raison sociale juridique], X665, bdd_V102[[Région du FINESS juridique ]], Y665)</f>
        <v>27821</v>
      </c>
      <c r="AA665" s="13">
        <f>SUMIFS(bdd_V102[Activité combinée], bdd_V102[Raison sociale juridique], X665, bdd_V102[[Région du FINESS juridique ]], Y665, bdd_V102[Validation prérequis SUN-ES], "Oui")</f>
        <v>27821</v>
      </c>
      <c r="AB665" s="70">
        <f t="shared" si="10"/>
        <v>1</v>
      </c>
    </row>
    <row r="666" spans="1:28">
      <c r="A666">
        <v>620027763</v>
      </c>
      <c r="B666" t="str">
        <v>CLINIQUE DES DEUX CAPS</v>
      </c>
      <c r="C666" t="str">
        <v>HAUTS-DE-FRANCE</v>
      </c>
      <c r="X666" t="str">
        <v>OEUVRES HOSP DE L'ORDRE DE MALTE</v>
      </c>
      <c r="Y666" t="str">
        <v>ILE-DE-FRANCE</v>
      </c>
      <c r="Z666" s="13">
        <f>SUMIFS(bdd_V102[Activité combinée], bdd_V102[Raison sociale juridique], X666, bdd_V102[[Région du FINESS juridique ]], Y666)</f>
        <v>7101</v>
      </c>
      <c r="AA666" s="13">
        <f>SUMIFS(bdd_V102[Activité combinée], bdd_V102[Raison sociale juridique], X666, bdd_V102[[Région du FINESS juridique ]], Y666, bdd_V102[Validation prérequis SUN-ES], "Oui")</f>
        <v>7101</v>
      </c>
      <c r="AB666" s="70">
        <f t="shared" si="10"/>
        <v>1</v>
      </c>
    </row>
    <row r="667" spans="1:28">
      <c r="A667">
        <v>620027839</v>
      </c>
      <c r="B667" t="str">
        <v>CTRE J.CURIE GCS PUBLIC PRIVE LITTORAL</v>
      </c>
      <c r="C667" t="str">
        <v>HAUTS-DE-FRANCE</v>
      </c>
      <c r="X667" t="str">
        <v>OFFICE D'HYGIENE SOCIALE DE LORRAINE</v>
      </c>
      <c r="Y667" t="str">
        <v>GRAND EST</v>
      </c>
      <c r="Z667" s="13">
        <f>SUMIFS(bdd_V102[Activité combinée], bdd_V102[Raison sociale juridique], X667, bdd_V102[[Région du FINESS juridique ]], Y667)</f>
        <v>42524</v>
      </c>
      <c r="AA667" s="13">
        <f>SUMIFS(bdd_V102[Activité combinée], bdd_V102[Raison sociale juridique], X667, bdd_V102[[Région du FINESS juridique ]], Y667, bdd_V102[Validation prérequis SUN-ES], "Oui")</f>
        <v>42524</v>
      </c>
      <c r="AB667" s="70">
        <f t="shared" si="10"/>
        <v>1</v>
      </c>
    </row>
    <row r="668" spans="1:28">
      <c r="A668">
        <v>620035303</v>
      </c>
      <c r="B668" t="str">
        <v>POLE PRIVE DES SEPT VALLEES</v>
      </c>
      <c r="C668" t="str">
        <v>HAUTS-DE-FRANCE</v>
      </c>
      <c r="X668" t="str">
        <v>OMEG'AGE GESTION</v>
      </c>
      <c r="Y668" t="str">
        <v>ILE-DE-FRANCE</v>
      </c>
      <c r="Z668" s="13">
        <f>SUMIFS(bdd_V102[Activité combinée], bdd_V102[Raison sociale juridique], X668, bdd_V102[[Région du FINESS juridique ]], Y668)</f>
        <v>10711</v>
      </c>
      <c r="AA668" s="13">
        <f>SUMIFS(bdd_V102[Activité combinée], bdd_V102[Raison sociale juridique], X668, bdd_V102[[Région du FINESS juridique ]], Y668, bdd_V102[Validation prérequis SUN-ES], "Oui")</f>
        <v>0</v>
      </c>
      <c r="AB668" s="70">
        <f t="shared" si="10"/>
        <v>0</v>
      </c>
    </row>
    <row r="669" spans="1:28">
      <c r="A669">
        <v>630000107</v>
      </c>
      <c r="B669" t="str">
        <v>STE GESTION ETABL.DE SOINS</v>
      </c>
      <c r="C669" t="str">
        <v>AUVERGNE-RHÔNE-ALPES</v>
      </c>
      <c r="X669" t="str">
        <v>OPPELIA</v>
      </c>
      <c r="Y669" t="str">
        <v>ILE-DE-FRANCE</v>
      </c>
      <c r="Z669" s="13">
        <f>SUMIFS(bdd_V102[Activité combinée], bdd_V102[Raison sociale juridique], X669, bdd_V102[[Région du FINESS juridique ]], Y669)</f>
        <v>4030.5</v>
      </c>
      <c r="AA669" s="13">
        <f>SUMIFS(bdd_V102[Activité combinée], bdd_V102[Raison sociale juridique], X669, bdd_V102[[Région du FINESS juridique ]], Y669, bdd_V102[Validation prérequis SUN-ES], "Oui")</f>
        <v>4030.5</v>
      </c>
      <c r="AB669" s="70">
        <f t="shared" si="10"/>
        <v>1</v>
      </c>
    </row>
    <row r="670" spans="1:28">
      <c r="A670">
        <v>630000164</v>
      </c>
      <c r="B670" t="str">
        <v>STE D'EXPLOIT.CLIN.DE LA PLAINE</v>
      </c>
      <c r="C670" t="str">
        <v>AUVERGNE-RHÔNE-ALPES</v>
      </c>
      <c r="X670" t="str">
        <v>OREGON</v>
      </c>
      <c r="Y670" t="str">
        <v>OCCITANIE</v>
      </c>
      <c r="Z670" s="13">
        <f>SUMIFS(bdd_V102[Activité combinée], bdd_V102[Raison sociale juridique], X670, bdd_V102[[Région du FINESS juridique ]], Y670)</f>
        <v>14988</v>
      </c>
      <c r="AA670" s="13">
        <f>SUMIFS(bdd_V102[Activité combinée], bdd_V102[Raison sociale juridique], X670, bdd_V102[[Région du FINESS juridique ]], Y670, bdd_V102[Validation prérequis SUN-ES], "Oui")</f>
        <v>14988</v>
      </c>
      <c r="AB670" s="70">
        <f t="shared" si="10"/>
        <v>1</v>
      </c>
    </row>
    <row r="671" spans="1:28">
      <c r="A671">
        <v>630000172</v>
      </c>
      <c r="B671" t="str">
        <v>CLINIQUE DE L'AUZON</v>
      </c>
      <c r="C671" t="str">
        <v>AUVERGNE-RHÔNE-ALPES</v>
      </c>
      <c r="X671" t="str">
        <v>ORSAC</v>
      </c>
      <c r="Y671" t="str">
        <v>AUVERGNE-RHÔNE-ALPES</v>
      </c>
      <c r="Z671" s="13">
        <f>SUMIFS(bdd_V102[Activité combinée], bdd_V102[Raison sociale juridique], X671, bdd_V102[[Région du FINESS juridique ]], Y671)</f>
        <v>156899</v>
      </c>
      <c r="AA671" s="13">
        <f>SUMIFS(bdd_V102[Activité combinée], bdd_V102[Raison sociale juridique], X671, bdd_V102[[Région du FINESS juridique ]], Y671, bdd_V102[Validation prérequis SUN-ES], "Oui")</f>
        <v>154379</v>
      </c>
      <c r="AB671" s="70">
        <f t="shared" si="10"/>
        <v>0.98393871216515083</v>
      </c>
    </row>
    <row r="672" spans="1:28">
      <c r="A672">
        <v>630000362</v>
      </c>
      <c r="B672" t="str">
        <v>ASSOC.D'EDUCATION POPULAIRE</v>
      </c>
      <c r="C672" t="str">
        <v>AUVERGNE-RHÔNE-ALPES</v>
      </c>
      <c r="X672" t="str">
        <v>PAPILLONS BLANCS DE LA COLLINE</v>
      </c>
      <c r="Y672" t="str">
        <v>ILE-DE-FRANCE</v>
      </c>
      <c r="Z672" s="13">
        <f>SUMIFS(bdd_V102[Activité combinée], bdd_V102[Raison sociale juridique], X672, bdd_V102[[Région du FINESS juridique ]], Y672)</f>
        <v>2169.25</v>
      </c>
      <c r="AA672" s="13">
        <f>SUMIFS(bdd_V102[Activité combinée], bdd_V102[Raison sociale juridique], X672, bdd_V102[[Région du FINESS juridique ]], Y672, bdd_V102[Validation prérequis SUN-ES], "Oui")</f>
        <v>0</v>
      </c>
      <c r="AB672" s="70">
        <f t="shared" si="10"/>
        <v>0</v>
      </c>
    </row>
    <row r="673" spans="1:28">
      <c r="A673">
        <v>630000578</v>
      </c>
      <c r="B673" t="str">
        <v>CLINIQUE NEURO-PSY DES QUEYRIAUX</v>
      </c>
      <c r="C673" t="str">
        <v>AUVERGNE-RHÔNE-ALPES</v>
      </c>
      <c r="X673" t="str">
        <v>PAVILLON DE LA MUTUALITE</v>
      </c>
      <c r="Y673" t="str">
        <v>NOUVELLE-AQUITAINE</v>
      </c>
      <c r="Z673" s="13">
        <f>SUMIFS(bdd_V102[Activité combinée], bdd_V102[Raison sociale juridique], X673, bdd_V102[[Région du FINESS juridique ]], Y673)</f>
        <v>96490.5</v>
      </c>
      <c r="AA673" s="13">
        <f>SUMIFS(bdd_V102[Activité combinée], bdd_V102[Raison sociale juridique], X673, bdd_V102[[Région du FINESS juridique ]], Y673, bdd_V102[Validation prérequis SUN-ES], "Oui")</f>
        <v>96490.5</v>
      </c>
      <c r="AB673" s="70">
        <f t="shared" si="10"/>
        <v>1</v>
      </c>
    </row>
    <row r="674" spans="1:28">
      <c r="A674">
        <v>630000826</v>
      </c>
      <c r="B674" t="str">
        <v>HOPITAL PRIVE LA CHATAIGNERAIE</v>
      </c>
      <c r="C674" t="str">
        <v>AUVERGNE-RHÔNE-ALPES</v>
      </c>
      <c r="X674" t="str">
        <v>PEP CBFC</v>
      </c>
      <c r="Y674" t="str">
        <v>BOURGOGNE-FRANCHE-COMTÉ</v>
      </c>
      <c r="Z674" s="13">
        <f>SUMIFS(bdd_V102[Activité combinée], bdd_V102[Raison sociale juridique], X674, bdd_V102[[Région du FINESS juridique ]], Y674)</f>
        <v>1394.5</v>
      </c>
      <c r="AA674" s="13">
        <f>SUMIFS(bdd_V102[Activité combinée], bdd_V102[Raison sociale juridique], X674, bdd_V102[[Région du FINESS juridique ]], Y674, bdd_V102[Validation prérequis SUN-ES], "Oui")</f>
        <v>0</v>
      </c>
      <c r="AB674" s="70">
        <f t="shared" si="10"/>
        <v>0</v>
      </c>
    </row>
    <row r="675" spans="1:28">
      <c r="A675">
        <v>630000990</v>
      </c>
      <c r="B675" t="str">
        <v>AURA SANTE</v>
      </c>
      <c r="C675" t="str">
        <v>AUVERGNE-RHÔNE-ALPES</v>
      </c>
      <c r="X675" t="str">
        <v>PEWEN</v>
      </c>
      <c r="Y675" t="str">
        <v>GUADELOUPE</v>
      </c>
      <c r="Z675" s="13">
        <f>SUMIFS(bdd_V102[Activité combinée], bdd_V102[Raison sociale juridique], X675, bdd_V102[[Région du FINESS juridique ]], Y675)</f>
        <v>1114.5</v>
      </c>
      <c r="AA675" s="13">
        <f>SUMIFS(bdd_V102[Activité combinée], bdd_V102[Raison sociale juridique], X675, bdd_V102[[Région du FINESS juridique ]], Y675, bdd_V102[Validation prérequis SUN-ES], "Oui")</f>
        <v>0</v>
      </c>
      <c r="AB675" s="70">
        <f t="shared" si="10"/>
        <v>0</v>
      </c>
    </row>
    <row r="676" spans="1:28">
      <c r="A676">
        <v>630001188</v>
      </c>
      <c r="B676" t="str">
        <v>AGESSA</v>
      </c>
      <c r="C676" t="str">
        <v>AUVERGNE-RHÔNE-ALPES</v>
      </c>
      <c r="X676" t="str">
        <v>PLEIN SOLEIL</v>
      </c>
      <c r="Y676" t="str">
        <v>OCCITANIE</v>
      </c>
      <c r="Z676" s="13">
        <f>SUMIFS(bdd_V102[Activité combinée], bdd_V102[Raison sociale juridique], X676, bdd_V102[[Région du FINESS juridique ]], Y676)</f>
        <v>14275</v>
      </c>
      <c r="AA676" s="13">
        <f>SUMIFS(bdd_V102[Activité combinée], bdd_V102[Raison sociale juridique], X676, bdd_V102[[Région du FINESS juridique ]], Y676, bdd_V102[Validation prérequis SUN-ES], "Oui")</f>
        <v>14275</v>
      </c>
      <c r="AB676" s="70">
        <f t="shared" si="10"/>
        <v>1</v>
      </c>
    </row>
    <row r="677" spans="1:28">
      <c r="A677">
        <v>630003168</v>
      </c>
      <c r="B677" t="str">
        <v>ASSO CLINIQUE MED CARDIO PNEUMO DURTOL</v>
      </c>
      <c r="C677" t="str">
        <v>AUVERGNE-RHÔNE-ALPES</v>
      </c>
      <c r="X677" t="str">
        <v>POLE DE SANTE MENTALE LA CONFLUENCE</v>
      </c>
      <c r="Y677" t="str">
        <v>CENTRE-VAL DE LOIRE</v>
      </c>
      <c r="Z677" s="13">
        <f>SUMIFS(bdd_V102[Activité combinée], bdd_V102[Raison sociale juridique], X677, bdd_V102[[Région du FINESS juridique ]], Y677)</f>
        <v>14621.5</v>
      </c>
      <c r="AA677" s="13">
        <f>SUMIFS(bdd_V102[Activité combinée], bdd_V102[Raison sociale juridique], X677, bdd_V102[[Région du FINESS juridique ]], Y677, bdd_V102[Validation prérequis SUN-ES], "Oui")</f>
        <v>0</v>
      </c>
      <c r="AB677" s="70">
        <f t="shared" si="10"/>
        <v>0</v>
      </c>
    </row>
    <row r="678" spans="1:28">
      <c r="A678">
        <v>630009991</v>
      </c>
      <c r="B678" t="str">
        <v>ASSO." LES SAPINS " - CENTRE MEDICAL</v>
      </c>
      <c r="C678" t="str">
        <v>AUVERGNE-RHÔNE-ALPES</v>
      </c>
      <c r="X678" t="str">
        <v>POLE DE SANTE SUD HAUT MARNAIS - GCS</v>
      </c>
      <c r="Y678" t="str">
        <v>GRAND EST</v>
      </c>
      <c r="Z678" s="13">
        <f>SUMIFS(bdd_V102[Activité combinée], bdd_V102[Raison sociale juridique], X678, bdd_V102[[Région du FINESS juridique ]], Y678)</f>
        <v>20949</v>
      </c>
      <c r="AA678" s="13">
        <f>SUMIFS(bdd_V102[Activité combinée], bdd_V102[Raison sociale juridique], X678, bdd_V102[[Région du FINESS juridique ]], Y678, bdd_V102[Validation prérequis SUN-ES], "Oui")</f>
        <v>20949</v>
      </c>
      <c r="AB678" s="70">
        <f t="shared" si="10"/>
        <v>1</v>
      </c>
    </row>
    <row r="679" spans="1:28">
      <c r="A679">
        <v>630011153</v>
      </c>
      <c r="B679" t="str">
        <v>CLINIDOM</v>
      </c>
      <c r="C679" t="str">
        <v>AUVERGNE-RHÔNE-ALPES</v>
      </c>
      <c r="X679" t="str">
        <v>POLE PRIVE DES SEPT VALLEES</v>
      </c>
      <c r="Y679" t="str">
        <v>HAUTS-DE-FRANCE</v>
      </c>
      <c r="Z679" s="13">
        <f>SUMIFS(bdd_V102[Activité combinée], bdd_V102[Raison sociale juridique], X679, bdd_V102[[Région du FINESS juridique ]], Y679)</f>
        <v>3782.5</v>
      </c>
      <c r="AA679" s="13">
        <f>SUMIFS(bdd_V102[Activité combinée], bdd_V102[Raison sociale juridique], X679, bdd_V102[[Région du FINESS juridique ]], Y679, bdd_V102[Validation prérequis SUN-ES], "Oui")</f>
        <v>3782.5</v>
      </c>
      <c r="AB679" s="70">
        <f t="shared" si="10"/>
        <v>1</v>
      </c>
    </row>
    <row r="680" spans="1:28">
      <c r="A680">
        <v>630011518</v>
      </c>
      <c r="B680" t="str">
        <v>ASSOCIATION ENFANTS CHEMINOTS</v>
      </c>
      <c r="C680" t="str">
        <v>AUVERGNE-RHÔNE-ALPES</v>
      </c>
      <c r="X680" t="str">
        <v>POLE REGIONAL DU HANDICAP</v>
      </c>
      <c r="Y680" t="str">
        <v>PAYS DE LA LOIRE</v>
      </c>
      <c r="Z680" s="13">
        <f>SUMIFS(bdd_V102[Activité combinée], bdd_V102[Raison sociale juridique], X680, bdd_V102[[Région du FINESS juridique ]], Y680)</f>
        <v>32868</v>
      </c>
      <c r="AA680" s="13">
        <f>SUMIFS(bdd_V102[Activité combinée], bdd_V102[Raison sociale juridique], X680, bdd_V102[[Région du FINESS juridique ]], Y680, bdd_V102[Validation prérequis SUN-ES], "Oui")</f>
        <v>32868</v>
      </c>
      <c r="AB680" s="70">
        <f t="shared" si="10"/>
        <v>1</v>
      </c>
    </row>
    <row r="681" spans="1:28">
      <c r="A681">
        <v>630011534</v>
      </c>
      <c r="B681" t="str">
        <v>ALTERIS</v>
      </c>
      <c r="C681" t="str">
        <v>AUVERGNE-RHÔNE-ALPES</v>
      </c>
      <c r="X681" t="str">
        <v>POLE SANTE MOSELLE</v>
      </c>
      <c r="Y681" t="str">
        <v>GRAND EST</v>
      </c>
      <c r="Z681" s="13">
        <f>SUMIFS(bdd_V102[Activité combinée], bdd_V102[Raison sociale juridique], X681, bdd_V102[[Région du FINESS juridique ]], Y681)</f>
        <v>40886</v>
      </c>
      <c r="AA681" s="13">
        <f>SUMIFS(bdd_V102[Activité combinée], bdd_V102[Raison sociale juridique], X681, bdd_V102[[Région du FINESS juridique ]], Y681, bdd_V102[Validation prérequis SUN-ES], "Oui")</f>
        <v>40886</v>
      </c>
      <c r="AB681" s="70">
        <f t="shared" si="10"/>
        <v>1</v>
      </c>
    </row>
    <row r="682" spans="1:28">
      <c r="A682">
        <v>630781110</v>
      </c>
      <c r="B682" t="str">
        <v>CENTRE LUTTE CONTRE LE CANCER J.PERRIN</v>
      </c>
      <c r="C682" t="str">
        <v>AUVERGNE-RHÔNE-ALPES</v>
      </c>
      <c r="X682" t="str">
        <v>POLE SANTE ORGEMONT</v>
      </c>
      <c r="Y682" t="str">
        <v>PAYS DE LA LOIRE</v>
      </c>
      <c r="Z682" s="13">
        <f>SUMIFS(bdd_V102[Activité combinée], bdd_V102[Raison sociale juridique], X682, bdd_V102[[Région du FINESS juridique ]], Y682)</f>
        <v>30708.5</v>
      </c>
      <c r="AA682" s="13">
        <f>SUMIFS(bdd_V102[Activité combinée], bdd_V102[Raison sociale juridique], X682, bdd_V102[[Région du FINESS juridique ]], Y682, bdd_V102[Validation prérequis SUN-ES], "Oui")</f>
        <v>30708.5</v>
      </c>
      <c r="AB682" s="70">
        <f t="shared" si="10"/>
        <v>1</v>
      </c>
    </row>
    <row r="683" spans="1:28">
      <c r="A683">
        <v>630781136</v>
      </c>
      <c r="B683" t="str">
        <v>ASSOC HOSPITALIERE NOTRE DAME</v>
      </c>
      <c r="C683" t="str">
        <v>AUVERGNE-RHÔNE-ALPES</v>
      </c>
      <c r="X683" t="str">
        <v>POLYCL DE L'ORMEAU</v>
      </c>
      <c r="Y683" t="str">
        <v>OCCITANIE</v>
      </c>
      <c r="Z683" s="13">
        <f>SUMIFS(bdd_V102[Activité combinée], bdd_V102[Raison sociale juridique], X683, bdd_V102[[Région du FINESS juridique ]], Y683)</f>
        <v>71693</v>
      </c>
      <c r="AA683" s="13">
        <f>SUMIFS(bdd_V102[Activité combinée], bdd_V102[Raison sociale juridique], X683, bdd_V102[[Région du FINESS juridique ]], Y683, bdd_V102[Validation prérequis SUN-ES], "Oui")</f>
        <v>71693</v>
      </c>
      <c r="AB683" s="70">
        <f t="shared" si="10"/>
        <v>1</v>
      </c>
    </row>
    <row r="684" spans="1:28">
      <c r="A684">
        <v>630786754</v>
      </c>
      <c r="B684" t="str">
        <v>ASSOCIATION HOSPITALIERE SAINTE MARIE</v>
      </c>
      <c r="C684" t="str">
        <v>AUVERGNE-RHÔNE-ALPES</v>
      </c>
      <c r="X684" t="str">
        <v>POLYCL STE THERESE</v>
      </c>
      <c r="Y684" t="str">
        <v>OCCITANIE</v>
      </c>
      <c r="Z684" s="13">
        <f>SUMIFS(bdd_V102[Activité combinée], bdd_V102[Raison sociale juridique], X684, bdd_V102[[Région du FINESS juridique ]], Y684)</f>
        <v>21949</v>
      </c>
      <c r="AA684" s="13">
        <f>SUMIFS(bdd_V102[Activité combinée], bdd_V102[Raison sociale juridique], X684, bdd_V102[[Région du FINESS juridique ]], Y684, bdd_V102[Validation prérequis SUN-ES], "Oui")</f>
        <v>21949</v>
      </c>
      <c r="AB684" s="70">
        <f t="shared" si="10"/>
        <v>1</v>
      </c>
    </row>
    <row r="685" spans="1:28">
      <c r="A685">
        <v>640000089</v>
      </c>
      <c r="B685" t="str">
        <v>ASSOC INST HEL MAR DOCT PEYRET</v>
      </c>
      <c r="C685" t="str">
        <v>NOUVELLE-AQUITAINE</v>
      </c>
      <c r="X685" t="str">
        <v>POLYCLIN PARC RAMBOT HOP PRIV PROVENCE</v>
      </c>
      <c r="Y685" t="str">
        <v>PROVENCE-ALPES-CÔTE D'AZUR</v>
      </c>
      <c r="Z685" s="13">
        <f>SUMIFS(bdd_V102[Activité combinée], bdd_V102[Raison sociale juridique], X685, bdd_V102[[Région du FINESS juridique ]], Y685)</f>
        <v>106983.5</v>
      </c>
      <c r="AA685" s="13">
        <f>SUMIFS(bdd_V102[Activité combinée], bdd_V102[Raison sociale juridique], X685, bdd_V102[[Région du FINESS juridique ]], Y685, bdd_V102[Validation prérequis SUN-ES], "Oui")</f>
        <v>0</v>
      </c>
      <c r="AB685" s="70">
        <f t="shared" si="10"/>
        <v>0</v>
      </c>
    </row>
    <row r="686" spans="1:28">
      <c r="A686">
        <v>640000113</v>
      </c>
      <c r="B686" t="str">
        <v>SAS CLINIQUE DELAY</v>
      </c>
      <c r="C686" t="str">
        <v>NOUVELLE-AQUITAINE</v>
      </c>
      <c r="X686" t="str">
        <v>POLYCLINIQUE BX-NORD-AQUITAINE</v>
      </c>
      <c r="Y686" t="str">
        <v>NOUVELLE-AQUITAINE</v>
      </c>
      <c r="Z686" s="13">
        <f>SUMIFS(bdd_V102[Activité combinée], bdd_V102[Raison sociale juridique], X686, bdd_V102[[Région du FINESS juridique ]], Y686)</f>
        <v>162416.5</v>
      </c>
      <c r="AA686" s="13">
        <f>SUMIFS(bdd_V102[Activité combinée], bdd_V102[Raison sociale juridique], X686, bdd_V102[[Région du FINESS juridique ]], Y686, bdd_V102[Validation prérequis SUN-ES], "Oui")</f>
        <v>149565.5</v>
      </c>
      <c r="AB686" s="70">
        <f t="shared" si="10"/>
        <v>0.92087626565034952</v>
      </c>
    </row>
    <row r="687" spans="1:28">
      <c r="A687">
        <v>640000154</v>
      </c>
      <c r="B687" t="str">
        <v>SARL CLINIQUE MIRAMBEAU</v>
      </c>
      <c r="C687" t="str">
        <v>NOUVELLE-AQUITAINE</v>
      </c>
      <c r="X687" t="str">
        <v>POLYCLINIQUE DE FRANCHE-COMTE</v>
      </c>
      <c r="Y687" t="str">
        <v>AUVERGNE-RHÔNE-ALPES</v>
      </c>
      <c r="Z687" s="13">
        <f>SUMIFS(bdd_V102[Activité combinée], bdd_V102[Raison sociale juridique], X687, bdd_V102[[Région du FINESS juridique ]], Y687)</f>
        <v>36946.5</v>
      </c>
      <c r="AA687" s="13">
        <f>SUMIFS(bdd_V102[Activité combinée], bdd_V102[Raison sociale juridique], X687, bdd_V102[[Région du FINESS juridique ]], Y687, bdd_V102[Validation prérequis SUN-ES], "Oui")</f>
        <v>36946.5</v>
      </c>
      <c r="AB687" s="70">
        <f t="shared" si="10"/>
        <v>1</v>
      </c>
    </row>
    <row r="688" spans="1:28">
      <c r="A688">
        <v>640000212</v>
      </c>
      <c r="B688" t="str">
        <v>SAS CLINIQUE AGUILERA</v>
      </c>
      <c r="C688" t="str">
        <v>NOUVELLE-AQUITAINE</v>
      </c>
      <c r="X688" t="str">
        <v>POLYCLINIQUE DE KERIO</v>
      </c>
      <c r="Y688" t="str">
        <v>BRETAGNE</v>
      </c>
      <c r="Z688" s="13">
        <f>SUMIFS(bdd_V102[Activité combinée], bdd_V102[Raison sociale juridique], X688, bdd_V102[[Région du FINESS juridique ]], Y688)</f>
        <v>14052.5</v>
      </c>
      <c r="AA688" s="13">
        <f>SUMIFS(bdd_V102[Activité combinée], bdd_V102[Raison sociale juridique], X688, bdd_V102[[Région du FINESS juridique ]], Y688, bdd_V102[Validation prérequis SUN-ES], "Oui")</f>
        <v>14052.5</v>
      </c>
      <c r="AB688" s="70">
        <f t="shared" si="10"/>
        <v>1</v>
      </c>
    </row>
    <row r="689" spans="1:28">
      <c r="A689">
        <v>640000238</v>
      </c>
      <c r="B689" t="str">
        <v>ASSOCIATION CENTRE MEDICAL TOKI EDER</v>
      </c>
      <c r="C689" t="str">
        <v>NOUVELLE-AQUITAINE</v>
      </c>
      <c r="X689" t="str">
        <v>POLYCLINIQUE DE LA GUADELOUPE</v>
      </c>
      <c r="Y689" t="str">
        <v>GUADELOUPE</v>
      </c>
      <c r="Z689" s="13">
        <f>SUMIFS(bdd_V102[Activité combinée], bdd_V102[Raison sociale juridique], X689, bdd_V102[[Région du FINESS juridique ]], Y689)</f>
        <v>22193.5</v>
      </c>
      <c r="AA689" s="13">
        <f>SUMIFS(bdd_V102[Activité combinée], bdd_V102[Raison sociale juridique], X689, bdd_V102[[Région du FINESS juridique ]], Y689, bdd_V102[Validation prérequis SUN-ES], "Oui")</f>
        <v>22193.5</v>
      </c>
      <c r="AB689" s="70">
        <f t="shared" si="10"/>
        <v>1</v>
      </c>
    </row>
    <row r="690" spans="1:28">
      <c r="A690">
        <v>640000253</v>
      </c>
      <c r="B690" t="str">
        <v>STE D'EXPLOIT. DU CENTRE LES TERRASSES</v>
      </c>
      <c r="C690" t="str">
        <v>NOUVELLE-AQUITAINE</v>
      </c>
      <c r="X690" t="str">
        <v>POLYCLINIQUE DE L'EUROPE</v>
      </c>
      <c r="Y690" t="str">
        <v>PAYS DE LA LOIRE</v>
      </c>
      <c r="Z690" s="13">
        <f>SUMIFS(bdd_V102[Activité combinée], bdd_V102[Raison sociale juridique], X690, bdd_V102[[Région du FINESS juridique ]], Y690)</f>
        <v>45540.5</v>
      </c>
      <c r="AA690" s="13">
        <f>SUMIFS(bdd_V102[Activité combinée], bdd_V102[Raison sociale juridique], X690, bdd_V102[[Région du FINESS juridique ]], Y690, bdd_V102[Validation prérequis SUN-ES], "Oui")</f>
        <v>45540.5</v>
      </c>
      <c r="AB690" s="70">
        <f t="shared" si="10"/>
        <v>1</v>
      </c>
    </row>
    <row r="691" spans="1:28">
      <c r="A691">
        <v>640000287</v>
      </c>
      <c r="B691" t="str">
        <v>SARL TROTOT</v>
      </c>
      <c r="C691" t="str">
        <v>NOUVELLE-AQUITAINE</v>
      </c>
      <c r="X691" t="str">
        <v>POLYCLINIQUE DE SAINT-ODILON</v>
      </c>
      <c r="Y691" t="str">
        <v>AUVERGNE-RHÔNE-ALPES</v>
      </c>
      <c r="Z691" s="13">
        <f>SUMIFS(bdd_V102[Activité combinée], bdd_V102[Raison sociale juridique], X691, bdd_V102[[Région du FINESS juridique ]], Y691)</f>
        <v>22571</v>
      </c>
      <c r="AA691" s="13">
        <f>SUMIFS(bdd_V102[Activité combinée], bdd_V102[Raison sociale juridique], X691, bdd_V102[[Région du FINESS juridique ]], Y691, bdd_V102[Validation prérequis SUN-ES], "Oui")</f>
        <v>22571</v>
      </c>
      <c r="AB691" s="70">
        <f t="shared" si="10"/>
        <v>1</v>
      </c>
    </row>
    <row r="692" spans="1:28">
      <c r="A692">
        <v>640000295</v>
      </c>
      <c r="B692" t="str">
        <v>CENTRE GRANCHER CYRANO</v>
      </c>
      <c r="C692" t="str">
        <v>NOUVELLE-AQUITAINE</v>
      </c>
      <c r="X692" t="str">
        <v>POLYCLINIQUE DES ALPES DU SUD GAP</v>
      </c>
      <c r="Y692" t="str">
        <v>PROVENCE-ALPES-CÔTE D'AZUR</v>
      </c>
      <c r="Z692" s="13">
        <f>SUMIFS(bdd_V102[Activité combinée], bdd_V102[Raison sociale juridique], X692, bdd_V102[[Région du FINESS juridique ]], Y692)</f>
        <v>20123</v>
      </c>
      <c r="AA692" s="13">
        <f>SUMIFS(bdd_V102[Activité combinée], bdd_V102[Raison sociale juridique], X692, bdd_V102[[Région du FINESS juridique ]], Y692, bdd_V102[Validation prérequis SUN-ES], "Oui")</f>
        <v>20123</v>
      </c>
      <c r="AB692" s="70">
        <f t="shared" si="10"/>
        <v>1</v>
      </c>
    </row>
    <row r="693" spans="1:28">
      <c r="A693">
        <v>640000303</v>
      </c>
      <c r="B693" t="str">
        <v>SAS CENTRE MEDICAL LANDOUZY</v>
      </c>
      <c r="C693" t="str">
        <v>NOUVELLE-AQUITAINE</v>
      </c>
      <c r="X693" t="str">
        <v>POLYCLINIQUE DU BEAUJOLAIS</v>
      </c>
      <c r="Y693" t="str">
        <v>AUVERGNE-RHÔNE-ALPES</v>
      </c>
      <c r="Z693" s="13">
        <f>SUMIFS(bdd_V102[Activité combinée], bdd_V102[Raison sociale juridique], X693, bdd_V102[[Région du FINESS juridique ]], Y693)</f>
        <v>42941.5</v>
      </c>
      <c r="AA693" s="13">
        <f>SUMIFS(bdd_V102[Activité combinée], bdd_V102[Raison sociale juridique], X693, bdd_V102[[Région du FINESS juridique ]], Y693, bdd_V102[Validation prérequis SUN-ES], "Oui")</f>
        <v>42941.5</v>
      </c>
      <c r="AB693" s="70">
        <f t="shared" si="10"/>
        <v>1</v>
      </c>
    </row>
    <row r="694" spans="1:28">
      <c r="A694">
        <v>640000337</v>
      </c>
      <c r="B694" t="str">
        <v>MARIENIA SA</v>
      </c>
      <c r="C694" t="str">
        <v>NOUVELLE-AQUITAINE</v>
      </c>
      <c r="X694" t="str">
        <v>POLYCLINIQUE DU PARC</v>
      </c>
      <c r="Y694" t="str">
        <v>PAYS DE LA LOIRE</v>
      </c>
      <c r="Z694" s="13">
        <f>SUMIFS(bdd_V102[Activité combinée], bdd_V102[Raison sociale juridique], X694, bdd_V102[[Région du FINESS juridique ]], Y694)</f>
        <v>57929.5</v>
      </c>
      <c r="AA694" s="13">
        <f>SUMIFS(bdd_V102[Activité combinée], bdd_V102[Raison sociale juridique], X694, bdd_V102[[Région du FINESS juridique ]], Y694, bdd_V102[Validation prérequis SUN-ES], "Oui")</f>
        <v>57929.5</v>
      </c>
      <c r="AB694" s="70">
        <f t="shared" si="10"/>
        <v>1</v>
      </c>
    </row>
    <row r="695" spans="1:28">
      <c r="A695">
        <v>640000360</v>
      </c>
      <c r="B695" t="str">
        <v>SA POLYCLINIQUE COTE BASQUE SUD</v>
      </c>
      <c r="C695" t="str">
        <v>NOUVELLE-AQUITAINE</v>
      </c>
      <c r="X695" t="str">
        <v>POLYCLINIQUE DU PARC</v>
      </c>
      <c r="Y695" t="str">
        <v>GRAND EST</v>
      </c>
      <c r="Z695" s="13">
        <f>SUMIFS(bdd_V102[Activité combinée], bdd_V102[Raison sociale juridique], X695, bdd_V102[[Région du FINESS juridique ]], Y695)</f>
        <v>23509.5</v>
      </c>
      <c r="AA695" s="13">
        <f>SUMIFS(bdd_V102[Activité combinée], bdd_V102[Raison sociale juridique], X695, bdd_V102[[Région du FINESS juridique ]], Y695, bdd_V102[Validation prérequis SUN-ES], "Oui")</f>
        <v>23509.5</v>
      </c>
      <c r="AB695" s="70">
        <f t="shared" si="10"/>
        <v>1</v>
      </c>
    </row>
    <row r="696" spans="1:28">
      <c r="A696">
        <v>640000469</v>
      </c>
      <c r="B696" t="str">
        <v>SAS POLYCLINIQUE DE NAVARRE</v>
      </c>
      <c r="C696" t="str">
        <v>NOUVELLE-AQUITAINE</v>
      </c>
      <c r="X696" t="str">
        <v>POLYCLINIQUE DU PARC</v>
      </c>
      <c r="Y696" t="str">
        <v>HAUTS-DE-FRANCE</v>
      </c>
      <c r="Z696" s="13">
        <f>SUMIFS(bdd_V102[Activité combinée], bdd_V102[Raison sociale juridique], X696, bdd_V102[[Région du FINESS juridique ]], Y696)</f>
        <v>64675.5</v>
      </c>
      <c r="AA696" s="13">
        <f>SUMIFS(bdd_V102[Activité combinée], bdd_V102[Raison sociale juridique], X696, bdd_V102[[Région du FINESS juridique ]], Y696, bdd_V102[Validation prérequis SUN-ES], "Oui")</f>
        <v>64675.5</v>
      </c>
      <c r="AB696" s="70">
        <f t="shared" si="10"/>
        <v>1</v>
      </c>
    </row>
    <row r="697" spans="1:28">
      <c r="A697">
        <v>640000568</v>
      </c>
      <c r="B697" t="str">
        <v>SAS STE NELLE EXPLOIT CLIN CARDIO.</v>
      </c>
      <c r="C697" t="str">
        <v>NOUVELLE-AQUITAINE</v>
      </c>
      <c r="X697" t="str">
        <v>POLYCLINIQUE DU PARC</v>
      </c>
      <c r="Y697" t="str">
        <v>AUVERGNE-RHÔNE-ALPES</v>
      </c>
      <c r="Z697" s="13">
        <f>SUMIFS(bdd_V102[Activité combinée], bdd_V102[Raison sociale juridique], X697, bdd_V102[[Région du FINESS juridique ]], Y697)</f>
        <v>12993.5</v>
      </c>
      <c r="AA697" s="13">
        <f>SUMIFS(bdd_V102[Activité combinée], bdd_V102[Raison sociale juridique], X697, bdd_V102[[Région du FINESS juridique ]], Y697, bdd_V102[Validation prérequis SUN-ES], "Oui")</f>
        <v>12993.5</v>
      </c>
      <c r="AB697" s="70">
        <f t="shared" si="10"/>
        <v>1</v>
      </c>
    </row>
    <row r="698" spans="1:28">
      <c r="A698">
        <v>640000626</v>
      </c>
      <c r="B698" t="str">
        <v>ASSOCIATION SAINT ANTOINE</v>
      </c>
      <c r="C698" t="str">
        <v>NOUVELLE-AQUITAINE</v>
      </c>
      <c r="X698" t="str">
        <v>POLYCLINIQUE DU PARC DREVON</v>
      </c>
      <c r="Y698" t="str">
        <v>BOURGOGNE-FRANCHE-COMTÉ</v>
      </c>
      <c r="Z698" s="13">
        <f>SUMIFS(bdd_V102[Activité combinée], bdd_V102[Raison sociale juridique], X698, bdd_V102[[Région du FINESS juridique ]], Y698)</f>
        <v>23392.5</v>
      </c>
      <c r="AA698" s="13">
        <f>SUMIFS(bdd_V102[Activité combinée], bdd_V102[Raison sociale juridique], X698, bdd_V102[[Région du FINESS juridique ]], Y698, bdd_V102[Validation prérequis SUN-ES], "Oui")</f>
        <v>0</v>
      </c>
      <c r="AB698" s="70">
        <f t="shared" si="10"/>
        <v>0</v>
      </c>
    </row>
    <row r="699" spans="1:28">
      <c r="A699">
        <v>640001681</v>
      </c>
      <c r="B699" t="str">
        <v>CENTRE DE REEDUCATION FONCTIONNELLE</v>
      </c>
      <c r="C699" t="str">
        <v>NOUVELLE-AQUITAINE</v>
      </c>
      <c r="X699" t="str">
        <v>POLYCLINIQUE DU PAYS DE RANCE</v>
      </c>
      <c r="Y699" t="str">
        <v>BRETAGNE</v>
      </c>
      <c r="Z699" s="13">
        <f>SUMIFS(bdd_V102[Activité combinée], bdd_V102[Raison sociale juridique], X699, bdd_V102[[Région du FINESS juridique ]], Y699)</f>
        <v>18540</v>
      </c>
      <c r="AA699" s="13">
        <f>SUMIFS(bdd_V102[Activité combinée], bdd_V102[Raison sociale juridique], X699, bdd_V102[[Région du FINESS juridique ]], Y699, bdd_V102[Validation prérequis SUN-ES], "Oui")</f>
        <v>18540</v>
      </c>
      <c r="AB699" s="70">
        <f t="shared" si="10"/>
        <v>1</v>
      </c>
    </row>
    <row r="700" spans="1:28">
      <c r="A700">
        <v>640003497</v>
      </c>
      <c r="B700" t="str">
        <v>SAS LES ACACIAS</v>
      </c>
      <c r="C700" t="str">
        <v>NOUVELLE-AQUITAINE</v>
      </c>
      <c r="X700" t="str">
        <v>POLYCLINIQUE DU TERNOIS</v>
      </c>
      <c r="Y700" t="str">
        <v>HAUTS-DE-FRANCE</v>
      </c>
      <c r="Z700" s="13">
        <f>SUMIFS(bdd_V102[Activité combinée], bdd_V102[Raison sociale juridique], X700, bdd_V102[[Région du FINESS juridique ]], Y700)</f>
        <v>12008</v>
      </c>
      <c r="AA700" s="13">
        <f>SUMIFS(bdd_V102[Activité combinée], bdd_V102[Raison sociale juridique], X700, bdd_V102[[Région du FINESS juridique ]], Y700, bdd_V102[Validation prérequis SUN-ES], "Oui")</f>
        <v>12008</v>
      </c>
      <c r="AB700" s="70">
        <f t="shared" si="10"/>
        <v>1</v>
      </c>
    </row>
    <row r="701" spans="1:28">
      <c r="A701">
        <v>640003570</v>
      </c>
      <c r="B701" t="str">
        <v>SANTE SERVICE BAYONNE</v>
      </c>
      <c r="C701" t="str">
        <v>NOUVELLE-AQUITAINE</v>
      </c>
      <c r="X701" t="str">
        <v>POLYCLINIQUE DU TREGOR</v>
      </c>
      <c r="Y701" t="str">
        <v>BRETAGNE</v>
      </c>
      <c r="Z701" s="13">
        <f>SUMIFS(bdd_V102[Activité combinée], bdd_V102[Raison sociale juridique], X701, bdd_V102[[Région du FINESS juridique ]], Y701)</f>
        <v>13991.5</v>
      </c>
      <c r="AA701" s="13">
        <f>SUMIFS(bdd_V102[Activité combinée], bdd_V102[Raison sociale juridique], X701, bdd_V102[[Région du FINESS juridique ]], Y701, bdd_V102[Validation prérequis SUN-ES], "Oui")</f>
        <v>13991.5</v>
      </c>
      <c r="AB701" s="70">
        <f t="shared" si="10"/>
        <v>1</v>
      </c>
    </row>
    <row r="702" spans="1:28">
      <c r="A702">
        <v>640007019</v>
      </c>
      <c r="B702" t="str">
        <v>CLINIQUE CHATEAU CARADOC</v>
      </c>
      <c r="C702" t="str">
        <v>NOUVELLE-AQUITAINE</v>
      </c>
      <c r="X702" t="str">
        <v>POLYCLINIQUE LA PERGOLA (SA)</v>
      </c>
      <c r="Y702" t="str">
        <v>AUVERGNE-RHÔNE-ALPES</v>
      </c>
      <c r="Z702" s="13">
        <f>SUMIFS(bdd_V102[Activité combinée], bdd_V102[Raison sociale juridique], X702, bdd_V102[[Région du FINESS juridique ]], Y702)</f>
        <v>33042</v>
      </c>
      <c r="AA702" s="13">
        <f>SUMIFS(bdd_V102[Activité combinée], bdd_V102[Raison sociale juridique], X702, bdd_V102[[Région du FINESS juridique ]], Y702, bdd_V102[Validation prérequis SUN-ES], "Oui")</f>
        <v>33042</v>
      </c>
      <c r="AB702" s="70">
        <f t="shared" si="10"/>
        <v>1</v>
      </c>
    </row>
    <row r="703" spans="1:28">
      <c r="A703">
        <v>640010328</v>
      </c>
      <c r="B703" t="str">
        <v>ASSOCIATION MISSIONS PERE CESTAC</v>
      </c>
      <c r="C703" t="str">
        <v>NOUVELLE-AQUITAINE</v>
      </c>
      <c r="X703" t="str">
        <v>POLYCLINIQUE LES FLEURS</v>
      </c>
      <c r="Y703" t="str">
        <v>PROVENCE-ALPES-CÔTE D'AZUR</v>
      </c>
      <c r="Z703" s="13">
        <f>SUMIFS(bdd_V102[Activité combinée], bdd_V102[Raison sociale juridique], X703, bdd_V102[[Région du FINESS juridique ]], Y703)</f>
        <v>56503.5</v>
      </c>
      <c r="AA703" s="13">
        <f>SUMIFS(bdd_V102[Activité combinée], bdd_V102[Raison sociale juridique], X703, bdd_V102[[Région du FINESS juridique ]], Y703, bdd_V102[Validation prérequis SUN-ES], "Oui")</f>
        <v>56503.5</v>
      </c>
      <c r="AB703" s="70">
        <f t="shared" si="10"/>
        <v>1</v>
      </c>
    </row>
    <row r="704" spans="1:28">
      <c r="A704">
        <v>640010468</v>
      </c>
      <c r="B704" t="str">
        <v>SAS FRANCLET</v>
      </c>
      <c r="C704" t="str">
        <v>NOUVELLE-AQUITAINE</v>
      </c>
      <c r="X704" t="str">
        <v>POLYCLINIQUE LYON NORD</v>
      </c>
      <c r="Y704" t="str">
        <v>AUVERGNE-RHÔNE-ALPES</v>
      </c>
      <c r="Z704" s="13">
        <f>SUMIFS(bdd_V102[Activité combinée], bdd_V102[Raison sociale juridique], X704, bdd_V102[[Région du FINESS juridique ]], Y704)</f>
        <v>36013.5</v>
      </c>
      <c r="AA704" s="13">
        <f>SUMIFS(bdd_V102[Activité combinée], bdd_V102[Raison sociale juridique], X704, bdd_V102[[Région du FINESS juridique ]], Y704, bdd_V102[Validation prérequis SUN-ES], "Oui")</f>
        <v>36013.5</v>
      </c>
      <c r="AB704" s="70">
        <f t="shared" si="10"/>
        <v>1</v>
      </c>
    </row>
    <row r="705" spans="1:28">
      <c r="A705">
        <v>640010658</v>
      </c>
      <c r="B705" t="str">
        <v>GCS CENTRE CARDIOLOGIE DU PAYS BASQUE</v>
      </c>
      <c r="C705" t="str">
        <v>NOUVELLE-AQUITAINE</v>
      </c>
      <c r="X705" t="str">
        <v>POLYCLINIQUE NOTRE DAME</v>
      </c>
      <c r="Y705" t="str">
        <v>PROVENCE-ALPES-CÔTE D'AZUR</v>
      </c>
      <c r="Z705" s="13">
        <f>SUMIFS(bdd_V102[Activité combinée], bdd_V102[Raison sociale juridique], X705, bdd_V102[[Région du FINESS juridique ]], Y705)</f>
        <v>39566</v>
      </c>
      <c r="AA705" s="13">
        <f>SUMIFS(bdd_V102[Activité combinée], bdd_V102[Raison sociale juridique], X705, bdd_V102[[Région du FINESS juridique ]], Y705, bdd_V102[Validation prérequis SUN-ES], "Oui")</f>
        <v>39566</v>
      </c>
      <c r="AB705" s="70">
        <f t="shared" si="10"/>
        <v>1</v>
      </c>
    </row>
    <row r="706" spans="1:28">
      <c r="A706">
        <v>640011508</v>
      </c>
      <c r="B706" t="str">
        <v>ASS. HOSPIT A DOM. BEARN SOULE</v>
      </c>
      <c r="C706" t="str">
        <v>NOUVELLE-AQUITAINE</v>
      </c>
      <c r="X706" t="str">
        <v>POLYCLINIQUE SAINT JEAN</v>
      </c>
      <c r="Y706" t="str">
        <v>PROVENCE-ALPES-CÔTE D'AZUR</v>
      </c>
      <c r="Z706" s="13">
        <f>SUMIFS(bdd_V102[Activité combinée], bdd_V102[Raison sociale juridique], X706, bdd_V102[[Région du FINESS juridique ]], Y706)</f>
        <v>84267</v>
      </c>
      <c r="AA706" s="13">
        <f>SUMIFS(bdd_V102[Activité combinée], bdd_V102[Raison sociale juridique], X706, bdd_V102[[Région du FINESS juridique ]], Y706, bdd_V102[Validation prérequis SUN-ES], "Oui")</f>
        <v>84267</v>
      </c>
      <c r="AB706" s="70">
        <f t="shared" si="10"/>
        <v>1</v>
      </c>
    </row>
    <row r="707" spans="1:28">
      <c r="A707">
        <v>640012209</v>
      </c>
      <c r="B707" t="str">
        <v>SAS CLINIQUE BELHARRA</v>
      </c>
      <c r="C707" t="str">
        <v>NOUVELLE-AQUITAINE</v>
      </c>
      <c r="X707" t="str">
        <v>POLYCLINIQUE SAINT-CHRISTOPHE</v>
      </c>
      <c r="Y707" t="str">
        <v>GUADELOUPE</v>
      </c>
      <c r="Z707" s="13">
        <f>SUMIFS(bdd_V102[Activité combinée], bdd_V102[Raison sociale juridique], X707, bdd_V102[[Région du FINESS juridique ]], Y707)</f>
        <v>10657</v>
      </c>
      <c r="AA707" s="13">
        <f>SUMIFS(bdd_V102[Activité combinée], bdd_V102[Raison sociale juridique], X707, bdd_V102[[Région du FINESS juridique ]], Y707, bdd_V102[Validation prérequis SUN-ES], "Oui")</f>
        <v>10657</v>
      </c>
      <c r="AB707" s="70">
        <f t="shared" si="10"/>
        <v>1</v>
      </c>
    </row>
    <row r="708" spans="1:28">
      <c r="A708">
        <v>640017612</v>
      </c>
      <c r="B708" t="str">
        <v>SAS NEPHROCARE BEARN</v>
      </c>
      <c r="C708" t="str">
        <v>NOUVELLE-AQUITAINE</v>
      </c>
      <c r="X708" t="str">
        <v>POLYCLINIQUE SANTA MARIA</v>
      </c>
      <c r="Y708" t="str">
        <v>PROVENCE-ALPES-CÔTE D'AZUR</v>
      </c>
      <c r="Z708" s="13">
        <f>SUMIFS(bdd_V102[Activité combinée], bdd_V102[Raison sociale juridique], X708, bdd_V102[[Région du FINESS juridique ]], Y708)</f>
        <v>45971</v>
      </c>
      <c r="AA708" s="13">
        <f>SUMIFS(bdd_V102[Activité combinée], bdd_V102[Raison sociale juridique], X708, bdd_V102[[Région du FINESS juridique ]], Y708, bdd_V102[Validation prérequis SUN-ES], "Oui")</f>
        <v>45971</v>
      </c>
      <c r="AB708" s="70">
        <f t="shared" ref="AB708:AB771" si="11">AA708/Z708</f>
        <v>1</v>
      </c>
    </row>
    <row r="709" spans="1:28">
      <c r="A709">
        <v>640017893</v>
      </c>
      <c r="B709" t="str">
        <v>SAS CLINIQUE D'AMADE</v>
      </c>
      <c r="C709" t="str">
        <v>NOUVELLE-AQUITAINE</v>
      </c>
      <c r="X709" t="str">
        <v>POLYCLINIQUE ST-FRANCOIS ST-ANTOINE</v>
      </c>
      <c r="Y709" t="str">
        <v>AUVERGNE-RHÔNE-ALPES</v>
      </c>
      <c r="Z709" s="13">
        <f>SUMIFS(bdd_V102[Activité combinée], bdd_V102[Raison sociale juridique], X709, bdd_V102[[Région du FINESS juridique ]], Y709)</f>
        <v>58074</v>
      </c>
      <c r="AA709" s="13">
        <f>SUMIFS(bdd_V102[Activité combinée], bdd_V102[Raison sociale juridique], X709, bdd_V102[[Région du FINESS juridique ]], Y709, bdd_V102[Validation prérequis SUN-ES], "Oui")</f>
        <v>58074</v>
      </c>
      <c r="AB709" s="70">
        <f t="shared" si="11"/>
        <v>1</v>
      </c>
    </row>
    <row r="710" spans="1:28">
      <c r="A710">
        <v>640019626</v>
      </c>
      <c r="B710" t="str">
        <v>GCS COTE BASQUE SUD - POLYCLINIQUE SAINT-JEAN-DE-LUZ</v>
      </c>
      <c r="C710" t="str">
        <v>NOUVELLE-AQUITAINE</v>
      </c>
      <c r="X710" t="str">
        <v>POLYCLINIQUE URBAIN V</v>
      </c>
      <c r="Y710" t="str">
        <v>PROVENCE-ALPES-CÔTE D'AZUR</v>
      </c>
      <c r="Z710" s="13">
        <f>SUMIFS(bdd_V102[Activité combinée], bdd_V102[Raison sociale juridique], X710, bdd_V102[[Région du FINESS juridique ]], Y710)</f>
        <v>28199.5</v>
      </c>
      <c r="AA710" s="13">
        <f>SUMIFS(bdd_V102[Activité combinée], bdd_V102[Raison sociale juridique], X710, bdd_V102[[Région du FINESS juridique ]], Y710, bdd_V102[Validation prérequis SUN-ES], "Oui")</f>
        <v>28199.5</v>
      </c>
      <c r="AB710" s="70">
        <f t="shared" si="11"/>
        <v>1</v>
      </c>
    </row>
    <row r="711" spans="1:28">
      <c r="A711">
        <v>640020640</v>
      </c>
      <c r="B711" t="str">
        <v>GCS ORTHEZIEN DE CHIRURGIE</v>
      </c>
      <c r="C711" t="str">
        <v>NOUVELLE-AQUITAINE</v>
      </c>
      <c r="X711" t="str">
        <v>POLYCLINIQUE VAUBAN</v>
      </c>
      <c r="Y711" t="str">
        <v>HAUTS-DE-FRANCE</v>
      </c>
      <c r="Z711" s="13">
        <f>SUMIFS(bdd_V102[Activité combinée], bdd_V102[Raison sociale juridique], X711, bdd_V102[[Région du FINESS juridique ]], Y711)</f>
        <v>80221.5</v>
      </c>
      <c r="AA711" s="13">
        <f>SUMIFS(bdd_V102[Activité combinée], bdd_V102[Raison sociale juridique], X711, bdd_V102[[Région du FINESS juridique ]], Y711, bdd_V102[Validation prérequis SUN-ES], "Oui")</f>
        <v>80221.5</v>
      </c>
      <c r="AB711" s="70">
        <f t="shared" si="11"/>
        <v>1</v>
      </c>
    </row>
    <row r="712" spans="1:28">
      <c r="A712">
        <v>640790374</v>
      </c>
      <c r="B712" t="str">
        <v>ASS DEP PUPILLES ENSEIGN PUBLIC DES PA</v>
      </c>
      <c r="C712" t="str">
        <v>NOUVELLE-AQUITAINE</v>
      </c>
      <c r="X712" t="str">
        <v>PSY'ACTIV</v>
      </c>
      <c r="Y712" t="str">
        <v>PAYS DE LA LOIRE</v>
      </c>
      <c r="Z712" s="13">
        <f>SUMIFS(bdd_V102[Activité combinée], bdd_V102[Raison sociale juridique], X712, bdd_V102[[Région du FINESS juridique ]], Y712)</f>
        <v>9101.5</v>
      </c>
      <c r="AA712" s="13">
        <f>SUMIFS(bdd_V102[Activité combinée], bdd_V102[Raison sociale juridique], X712, bdd_V102[[Région du FINESS juridique ]], Y712, bdd_V102[Validation prérequis SUN-ES], "Oui")</f>
        <v>0</v>
      </c>
      <c r="AB712" s="70">
        <f t="shared" si="11"/>
        <v>0</v>
      </c>
    </row>
    <row r="713" spans="1:28">
      <c r="A713">
        <v>650000128</v>
      </c>
      <c r="B713" t="str">
        <v>MEDT CAPVERN</v>
      </c>
      <c r="C713" t="str">
        <v>OCCITANIE</v>
      </c>
      <c r="X713" t="str">
        <v>PSYPRO AMIENS</v>
      </c>
      <c r="Y713" t="str">
        <v>AUVERGNE-RHÔNE-ALPES</v>
      </c>
      <c r="Z713" s="13">
        <f>SUMIFS(bdd_V102[Activité combinée], bdd_V102[Raison sociale juridique], X713, bdd_V102[[Région du FINESS juridique ]], Y713)</f>
        <v>1</v>
      </c>
      <c r="AA713" s="13">
        <f>SUMIFS(bdd_V102[Activité combinée], bdd_V102[Raison sociale juridique], X713, bdd_V102[[Région du FINESS juridique ]], Y713, bdd_V102[Validation prérequis SUN-ES], "Oui")</f>
        <v>0</v>
      </c>
      <c r="AB713" s="70">
        <f t="shared" si="11"/>
        <v>0</v>
      </c>
    </row>
    <row r="714" spans="1:28">
      <c r="A714">
        <v>650000243</v>
      </c>
      <c r="B714" t="str">
        <v>POLYCL DE L'ORMEAU</v>
      </c>
      <c r="C714" t="str">
        <v>OCCITANIE</v>
      </c>
      <c r="X714" t="str">
        <v>PSYPRO GRENOBLE</v>
      </c>
      <c r="Y714" t="str">
        <v>AUVERGNE-RHÔNE-ALPES</v>
      </c>
      <c r="Z714" s="13">
        <f>SUMIFS(bdd_V102[Activité combinée], bdd_V102[Raison sociale juridique], X714, bdd_V102[[Région du FINESS juridique ]], Y714)</f>
        <v>3387.25</v>
      </c>
      <c r="AA714" s="13">
        <f>SUMIFS(bdd_V102[Activité combinée], bdd_V102[Raison sociale juridique], X714, bdd_V102[[Région du FINESS juridique ]], Y714, bdd_V102[Validation prérequis SUN-ES], "Oui")</f>
        <v>0</v>
      </c>
      <c r="AB714" s="70">
        <f t="shared" si="11"/>
        <v>0</v>
      </c>
    </row>
    <row r="715" spans="1:28">
      <c r="A715">
        <v>650000276</v>
      </c>
      <c r="B715" t="str">
        <v>SAS CL REPUBLIQUE</v>
      </c>
      <c r="C715" t="str">
        <v>OCCITANIE</v>
      </c>
      <c r="X715" t="str">
        <v>PSYPRO LILLE</v>
      </c>
      <c r="Y715" t="str">
        <v>AUVERGNE-RHÔNE-ALPES</v>
      </c>
      <c r="Z715" s="13">
        <f>SUMIFS(bdd_V102[Activité combinée], bdd_V102[Raison sociale juridique], X715, bdd_V102[[Région du FINESS juridique ]], Y715)</f>
        <v>649.25</v>
      </c>
      <c r="AA715" s="13">
        <f>SUMIFS(bdd_V102[Activité combinée], bdd_V102[Raison sociale juridique], X715, bdd_V102[[Région du FINESS juridique ]], Y715, bdd_V102[Validation prérequis SUN-ES], "Oui")</f>
        <v>0</v>
      </c>
      <c r="AB715" s="70">
        <f t="shared" si="11"/>
        <v>0</v>
      </c>
    </row>
    <row r="716" spans="1:28">
      <c r="A716">
        <v>650000284</v>
      </c>
      <c r="B716" t="str">
        <v>SA MEDICA FRANCE</v>
      </c>
      <c r="C716" t="str">
        <v>OCCITANIE</v>
      </c>
      <c r="X716" t="str">
        <v>PSYPRO LYON</v>
      </c>
      <c r="Y716" t="str">
        <v>AUVERGNE-RHÔNE-ALPES</v>
      </c>
      <c r="Z716" s="13">
        <f>SUMIFS(bdd_V102[Activité combinée], bdd_V102[Raison sociale juridique], X716, bdd_V102[[Région du FINESS juridique ]], Y716)</f>
        <v>6723</v>
      </c>
      <c r="AA716" s="13">
        <f>SUMIFS(bdd_V102[Activité combinée], bdd_V102[Raison sociale juridique], X716, bdd_V102[[Région du FINESS juridique ]], Y716, bdd_V102[Validation prérequis SUN-ES], "Oui")</f>
        <v>0</v>
      </c>
      <c r="AB716" s="70">
        <f t="shared" si="11"/>
        <v>0</v>
      </c>
    </row>
    <row r="717" spans="1:28">
      <c r="A717">
        <v>650003148</v>
      </c>
      <c r="B717" t="str">
        <v>GCS RESAPY</v>
      </c>
      <c r="C717" t="str">
        <v>OCCITANIE</v>
      </c>
      <c r="X717" t="str">
        <v>PSYPRO METZ</v>
      </c>
      <c r="Y717" t="str">
        <v>AUVERGNE-RHÔNE-ALPES</v>
      </c>
      <c r="Z717" s="13">
        <f>SUMIFS(bdd_V102[Activité combinée], bdd_V102[Raison sociale juridique], X717, bdd_V102[[Région du FINESS juridique ]], Y717)</f>
        <v>1</v>
      </c>
      <c r="AA717" s="13">
        <f>SUMIFS(bdd_V102[Activité combinée], bdd_V102[Raison sociale juridique], X717, bdd_V102[[Région du FINESS juridique ]], Y717, bdd_V102[Validation prérequis SUN-ES], "Oui")</f>
        <v>0</v>
      </c>
      <c r="AB717" s="70">
        <f t="shared" si="11"/>
        <v>0</v>
      </c>
    </row>
    <row r="718" spans="1:28">
      <c r="A718">
        <v>660000043</v>
      </c>
      <c r="B718" t="str">
        <v>AL SOLA</v>
      </c>
      <c r="C718" t="str">
        <v>OCCITANIE</v>
      </c>
      <c r="X718" t="str">
        <v>PSYPRO REIMS</v>
      </c>
      <c r="Y718" t="str">
        <v>AUVERGNE-RHÔNE-ALPES</v>
      </c>
      <c r="Z718" s="13">
        <f>SUMIFS(bdd_V102[Activité combinée], bdd_V102[Raison sociale juridique], X718, bdd_V102[[Région du FINESS juridique ]], Y718)</f>
        <v>1679</v>
      </c>
      <c r="AA718" s="13">
        <f>SUMIFS(bdd_V102[Activité combinée], bdd_V102[Raison sociale juridique], X718, bdd_V102[[Région du FINESS juridique ]], Y718, bdd_V102[Validation prérequis SUN-ES], "Oui")</f>
        <v>0</v>
      </c>
      <c r="AB718" s="70">
        <f t="shared" si="11"/>
        <v>0</v>
      </c>
    </row>
    <row r="719" spans="1:28">
      <c r="A719">
        <v>660000142</v>
      </c>
      <c r="B719" t="str">
        <v>SA CL DU PRE</v>
      </c>
      <c r="C719" t="str">
        <v>OCCITANIE</v>
      </c>
      <c r="X719" t="str">
        <v>RECAM</v>
      </c>
      <c r="Y719" t="str">
        <v>PROVENCE-ALPES-CÔTE D'AZUR</v>
      </c>
      <c r="Z719" s="13">
        <f>SUMIFS(bdd_V102[Activité combinée], bdd_V102[Raison sociale juridique], X719, bdd_V102[[Région du FINESS juridique ]], Y719)</f>
        <v>9279</v>
      </c>
      <c r="AA719" s="13">
        <f>SUMIFS(bdd_V102[Activité combinée], bdd_V102[Raison sociale juridique], X719, bdd_V102[[Région du FINESS juridique ]], Y719, bdd_V102[Validation prérequis SUN-ES], "Oui")</f>
        <v>9279</v>
      </c>
      <c r="AB719" s="70">
        <f t="shared" si="11"/>
        <v>1</v>
      </c>
    </row>
    <row r="720" spans="1:28">
      <c r="A720">
        <v>660000183</v>
      </c>
      <c r="B720" t="str">
        <v>SAS CL DU SOUFFLE LA SOLANE</v>
      </c>
      <c r="C720" t="str">
        <v>OCCITANIE</v>
      </c>
      <c r="X720" t="str">
        <v>RESAMUT - RESEAU DE SANTE MUTUALISTE</v>
      </c>
      <c r="Y720" t="str">
        <v>AUVERGNE-RHÔNE-ALPES</v>
      </c>
      <c r="Z720" s="13">
        <f>SUMIFS(bdd_V102[Activité combinée], bdd_V102[Raison sociale juridique], X720, bdd_V102[[Région du FINESS juridique ]], Y720)</f>
        <v>146845.5</v>
      </c>
      <c r="AA720" s="13">
        <f>SUMIFS(bdd_V102[Activité combinée], bdd_V102[Raison sociale juridique], X720, bdd_V102[[Région du FINESS juridique ]], Y720, bdd_V102[Validation prérequis SUN-ES], "Oui")</f>
        <v>146845.5</v>
      </c>
      <c r="AB720" s="70">
        <f t="shared" si="11"/>
        <v>1</v>
      </c>
    </row>
    <row r="721" spans="1:28">
      <c r="A721">
        <v>660000282</v>
      </c>
      <c r="B721" t="str">
        <v>CL DU VALLESPIR</v>
      </c>
      <c r="C721" t="str">
        <v>OCCITANIE</v>
      </c>
      <c r="X721" t="str">
        <v>S A R L HIPPOCRATE</v>
      </c>
      <c r="Y721" t="str">
        <v>NOUVELLE-AQUITAINE</v>
      </c>
      <c r="Z721" s="13">
        <f>SUMIFS(bdd_V102[Activité combinée], bdd_V102[Raison sociale juridique], X721, bdd_V102[[Région du FINESS juridique ]], Y721)</f>
        <v>8441.5</v>
      </c>
      <c r="AA721" s="13">
        <f>SUMIFS(bdd_V102[Activité combinée], bdd_V102[Raison sociale juridique], X721, bdd_V102[[Région du FINESS juridique ]], Y721, bdd_V102[Validation prérequis SUN-ES], "Oui")</f>
        <v>8441.5</v>
      </c>
      <c r="AB721" s="70">
        <f t="shared" si="11"/>
        <v>1</v>
      </c>
    </row>
    <row r="722" spans="1:28">
      <c r="A722">
        <v>660000324</v>
      </c>
      <c r="B722" t="str">
        <v>SA POLYCL MEDITERRANEE</v>
      </c>
      <c r="C722" t="str">
        <v>OCCITANIE</v>
      </c>
      <c r="X722" t="str">
        <v>S.A .HOTEL DE L'ESPERANCE</v>
      </c>
      <c r="Y722" t="str">
        <v>ILE-DE-FRANCE</v>
      </c>
      <c r="Z722" s="13">
        <f>SUMIFS(bdd_V102[Activité combinée], bdd_V102[Raison sociale juridique], X722, bdd_V102[[Région du FINESS juridique ]], Y722)</f>
        <v>23704.5</v>
      </c>
      <c r="AA722" s="13">
        <f>SUMIFS(bdd_V102[Activité combinée], bdd_V102[Raison sociale juridique], X722, bdd_V102[[Région du FINESS juridique ]], Y722, bdd_V102[Validation prérequis SUN-ES], "Oui")</f>
        <v>23704.5</v>
      </c>
      <c r="AB722" s="70">
        <f t="shared" si="11"/>
        <v>1</v>
      </c>
    </row>
    <row r="723" spans="1:28">
      <c r="A723">
        <v>660000373</v>
      </c>
      <c r="B723" t="str">
        <v>SAS CL ST JOSEPH SUPERVALTECH</v>
      </c>
      <c r="C723" t="str">
        <v>OCCITANIE</v>
      </c>
      <c r="X723" t="str">
        <v>S.A CLINIQUE DE CHOISY LE ROI</v>
      </c>
      <c r="Y723" t="str">
        <v>ILE-DE-FRANCE</v>
      </c>
      <c r="Z723" s="13">
        <f>SUMIFS(bdd_V102[Activité combinée], bdd_V102[Raison sociale juridique], X723, bdd_V102[[Région du FINESS juridique ]], Y723)</f>
        <v>13264</v>
      </c>
      <c r="AA723" s="13">
        <f>SUMIFS(bdd_V102[Activité combinée], bdd_V102[Raison sociale juridique], X723, bdd_V102[[Région du FINESS juridique ]], Y723, bdd_V102[Validation prérequis SUN-ES], "Oui")</f>
        <v>13264</v>
      </c>
      <c r="AB723" s="70">
        <f t="shared" si="11"/>
        <v>1</v>
      </c>
    </row>
    <row r="724" spans="1:28">
      <c r="A724">
        <v>660000399</v>
      </c>
      <c r="B724" t="str">
        <v>CL ST MICHEL</v>
      </c>
      <c r="C724" t="str">
        <v>OCCITANIE</v>
      </c>
      <c r="X724" t="str">
        <v>S.A CLINIQUE DE FLANDRE</v>
      </c>
      <c r="Y724" t="str">
        <v>HAUTS-DE-FRANCE</v>
      </c>
      <c r="Z724" s="13">
        <f>SUMIFS(bdd_V102[Activité combinée], bdd_V102[Raison sociale juridique], X724, bdd_V102[[Région du FINESS juridique ]], Y724)</f>
        <v>36660.5</v>
      </c>
      <c r="AA724" s="13">
        <f>SUMIFS(bdd_V102[Activité combinée], bdd_V102[Raison sociale juridique], X724, bdd_V102[[Région du FINESS juridique ]], Y724, bdd_V102[Validation prérequis SUN-ES], "Oui")</f>
        <v>36660.5</v>
      </c>
      <c r="AB724" s="70">
        <f t="shared" si="11"/>
        <v>1</v>
      </c>
    </row>
    <row r="725" spans="1:28">
      <c r="A725">
        <v>660000407</v>
      </c>
      <c r="B725" t="str">
        <v>CL ST PIERRE</v>
      </c>
      <c r="C725" t="str">
        <v>OCCITANIE</v>
      </c>
      <c r="X725" t="str">
        <v>S.A CLINIQUE DE L'ESCREBIEUX</v>
      </c>
      <c r="Y725" t="str">
        <v>HAUTS-DE-FRANCE</v>
      </c>
      <c r="Z725" s="13">
        <f>SUMIFS(bdd_V102[Activité combinée], bdd_V102[Raison sociale juridique], X725, bdd_V102[[Région du FINESS juridique ]], Y725)</f>
        <v>18867</v>
      </c>
      <c r="AA725" s="13">
        <f>SUMIFS(bdd_V102[Activité combinée], bdd_V102[Raison sociale juridique], X725, bdd_V102[[Région du FINESS juridique ]], Y725, bdd_V102[Validation prérequis SUN-ES], "Oui")</f>
        <v>16806</v>
      </c>
      <c r="AB725" s="70">
        <f t="shared" si="11"/>
        <v>0.89076164732071872</v>
      </c>
    </row>
    <row r="726" spans="1:28">
      <c r="A726">
        <v>660000431</v>
      </c>
      <c r="B726" t="str">
        <v>SAS VAL PYRENE</v>
      </c>
      <c r="C726" t="str">
        <v>OCCITANIE</v>
      </c>
      <c r="X726" t="str">
        <v>S.A CLINIQUE DE TOURNAN</v>
      </c>
      <c r="Y726" t="str">
        <v>ILE-DE-FRANCE</v>
      </c>
      <c r="Z726" s="13">
        <f>SUMIFS(bdd_V102[Activité combinée], bdd_V102[Raison sociale juridique], X726, bdd_V102[[Région du FINESS juridique ]], Y726)</f>
        <v>32824</v>
      </c>
      <c r="AA726" s="13">
        <f>SUMIFS(bdd_V102[Activité combinée], bdd_V102[Raison sociale juridique], X726, bdd_V102[[Région du FINESS juridique ]], Y726, bdd_V102[Validation prérequis SUN-ES], "Oui")</f>
        <v>32824</v>
      </c>
      <c r="AB726" s="70">
        <f t="shared" si="11"/>
        <v>1</v>
      </c>
    </row>
    <row r="727" spans="1:28">
      <c r="A727">
        <v>660000506</v>
      </c>
      <c r="B727" t="str">
        <v>SUNNY COTTAGE</v>
      </c>
      <c r="C727" t="str">
        <v>OCCITANIE</v>
      </c>
      <c r="X727" t="str">
        <v>S.A CLINIQUE D'ESTREE</v>
      </c>
      <c r="Y727" t="str">
        <v>ILE-DE-FRANCE</v>
      </c>
      <c r="Z727" s="13">
        <f>SUMIFS(bdd_V102[Activité combinée], bdd_V102[Raison sociale juridique], X727, bdd_V102[[Région du FINESS juridique ]], Y727)</f>
        <v>71689</v>
      </c>
      <c r="AA727" s="13">
        <f>SUMIFS(bdd_V102[Activité combinée], bdd_V102[Raison sociale juridique], X727, bdd_V102[[Région du FINESS juridique ]], Y727, bdd_V102[Validation prérequis SUN-ES], "Oui")</f>
        <v>71689</v>
      </c>
      <c r="AB727" s="70">
        <f t="shared" si="11"/>
        <v>1</v>
      </c>
    </row>
    <row r="728" spans="1:28">
      <c r="A728">
        <v>660000621</v>
      </c>
      <c r="B728" t="str">
        <v>SOGESK CENTRE HELIO MARIN LE FLORIDE</v>
      </c>
      <c r="C728" t="str">
        <v>OCCITANIE</v>
      </c>
      <c r="X728" t="str">
        <v>S.A CLINIQUE DU GOLFE</v>
      </c>
      <c r="Y728" t="str">
        <v>BRETAGNE</v>
      </c>
      <c r="Z728" s="13">
        <f>SUMIFS(bdd_V102[Activité combinée], bdd_V102[Raison sociale juridique], X728, bdd_V102[[Région du FINESS juridique ]], Y728)</f>
        <v>14768</v>
      </c>
      <c r="AA728" s="13">
        <f>SUMIFS(bdd_V102[Activité combinée], bdd_V102[Raison sociale juridique], X728, bdd_V102[[Région du FINESS juridique ]], Y728, bdd_V102[Validation prérequis SUN-ES], "Oui")</f>
        <v>14768</v>
      </c>
      <c r="AB728" s="70">
        <f t="shared" si="11"/>
        <v>1</v>
      </c>
    </row>
    <row r="729" spans="1:28">
      <c r="A729">
        <v>660006370</v>
      </c>
      <c r="B729" t="str">
        <v>CLINIQUE DU SOUFFLE LES CLARINES</v>
      </c>
      <c r="C729" t="str">
        <v>OCCITANIE</v>
      </c>
      <c r="X729" t="str">
        <v>S.A CLINIQUE MATHILDE ROUEN</v>
      </c>
      <c r="Y729" t="str">
        <v>NORMANDIE</v>
      </c>
      <c r="Z729" s="13">
        <f>SUMIFS(bdd_V102[Activité combinée], bdd_V102[Raison sociale juridique], X729, bdd_V102[[Région du FINESS juridique ]], Y729)</f>
        <v>85609.5</v>
      </c>
      <c r="AA729" s="13">
        <f>SUMIFS(bdd_V102[Activité combinée], bdd_V102[Raison sociale juridique], X729, bdd_V102[[Région du FINESS juridique ]], Y729, bdd_V102[Validation prérequis SUN-ES], "Oui")</f>
        <v>85609.5</v>
      </c>
      <c r="AB729" s="70">
        <f t="shared" si="11"/>
        <v>1</v>
      </c>
    </row>
    <row r="730" spans="1:28">
      <c r="A730">
        <v>660010059</v>
      </c>
      <c r="B730" t="str">
        <v>GCS POLE SANITAIRE CERDAN</v>
      </c>
      <c r="C730" t="str">
        <v>OCCITANIE</v>
      </c>
      <c r="X730" t="str">
        <v>S.A CLINIQUE SAINT BRICE</v>
      </c>
      <c r="Y730" t="str">
        <v>ILE-DE-FRANCE</v>
      </c>
      <c r="Z730" s="13">
        <f>SUMIFS(bdd_V102[Activité combinée], bdd_V102[Raison sociale juridique], X730, bdd_V102[[Région du FINESS juridique ]], Y730)</f>
        <v>2156.5</v>
      </c>
      <c r="AA730" s="13">
        <f>SUMIFS(bdd_V102[Activité combinée], bdd_V102[Raison sociale juridique], X730, bdd_V102[[Région du FINESS juridique ]], Y730, bdd_V102[Validation prérequis SUN-ES], "Oui")</f>
        <v>0</v>
      </c>
      <c r="AB730" s="70">
        <f t="shared" si="11"/>
        <v>0</v>
      </c>
    </row>
    <row r="731" spans="1:28">
      <c r="A731">
        <v>660786542</v>
      </c>
      <c r="B731" t="str">
        <v>ASSOC LE VAL DE SOURNIA</v>
      </c>
      <c r="C731" t="str">
        <v>OCCITANIE</v>
      </c>
      <c r="X731" t="str">
        <v>S.A HOLDING DU CENTRE DE DRACY</v>
      </c>
      <c r="Y731" t="str">
        <v>BOURGOGNE-FRANCHE-COMTÉ</v>
      </c>
      <c r="Z731" s="13">
        <f>SUMIFS(bdd_V102[Activité combinée], bdd_V102[Raison sociale juridique], X731, bdd_V102[[Région du FINESS juridique ]], Y731)</f>
        <v>31474.5</v>
      </c>
      <c r="AA731" s="13">
        <f>SUMIFS(bdd_V102[Activité combinée], bdd_V102[Raison sociale juridique], X731, bdd_V102[[Région du FINESS juridique ]], Y731, bdd_V102[Validation prérequis SUN-ES], "Oui")</f>
        <v>31474.5</v>
      </c>
      <c r="AB731" s="70">
        <f t="shared" si="11"/>
        <v>1</v>
      </c>
    </row>
    <row r="732" spans="1:28">
      <c r="A732">
        <v>660790379</v>
      </c>
      <c r="B732" t="str">
        <v>SAS MEDIPOLE ST ROCH</v>
      </c>
      <c r="C732" t="str">
        <v>OCCITANIE</v>
      </c>
      <c r="X732" t="str">
        <v>S.A HOPITAL PRIVE DE L'EST PARISIEN</v>
      </c>
      <c r="Y732" t="str">
        <v>ILE-DE-FRANCE</v>
      </c>
      <c r="Z732" s="13">
        <f>SUMIFS(bdd_V102[Activité combinée], bdd_V102[Raison sociale juridique], X732, bdd_V102[[Région du FINESS juridique ]], Y732)</f>
        <v>55957.5</v>
      </c>
      <c r="AA732" s="13">
        <f>SUMIFS(bdd_V102[Activité combinée], bdd_V102[Raison sociale juridique], X732, bdd_V102[[Région du FINESS juridique ]], Y732, bdd_V102[Validation prérequis SUN-ES], "Oui")</f>
        <v>0</v>
      </c>
      <c r="AB732" s="70">
        <f t="shared" si="11"/>
        <v>0</v>
      </c>
    </row>
    <row r="733" spans="1:28">
      <c r="A733">
        <v>670000116</v>
      </c>
      <c r="B733" t="str">
        <v>SA CLINIQUE DE L'ORANGERIE</v>
      </c>
      <c r="C733" t="str">
        <v>GRAND EST</v>
      </c>
      <c r="X733" t="str">
        <v>S.A POLYCLINIQUE DE BORDEAUX-CAUDERAN</v>
      </c>
      <c r="Y733" t="str">
        <v>NOUVELLE-AQUITAINE</v>
      </c>
      <c r="Z733" s="13">
        <f>SUMIFS(bdd_V102[Activité combinée], bdd_V102[Raison sociale juridique], X733, bdd_V102[[Région du FINESS juridique ]], Y733)</f>
        <v>14300.5</v>
      </c>
      <c r="AA733" s="13">
        <f>SUMIFS(bdd_V102[Activité combinée], bdd_V102[Raison sociale juridique], X733, bdd_V102[[Région du FINESS juridique ]], Y733, bdd_V102[Validation prérequis SUN-ES], "Oui")</f>
        <v>14300.5</v>
      </c>
      <c r="AB733" s="70">
        <f t="shared" si="11"/>
        <v>1</v>
      </c>
    </row>
    <row r="734" spans="1:28">
      <c r="A734">
        <v>670000199</v>
      </c>
      <c r="B734" t="str">
        <v>CLINIQUE SAINTE-ODILE ELSAN</v>
      </c>
      <c r="C734" t="str">
        <v>GRAND EST</v>
      </c>
      <c r="X734" t="str">
        <v>S.A. CLINIQUE CONTI</v>
      </c>
      <c r="Y734" t="str">
        <v>ILE-DE-FRANCE</v>
      </c>
      <c r="Z734" s="13">
        <f>SUMIFS(bdd_V102[Activité combinée], bdd_V102[Raison sociale juridique], X734, bdd_V102[[Région du FINESS juridique ]], Y734)</f>
        <v>40772.5</v>
      </c>
      <c r="AA734" s="13">
        <f>SUMIFS(bdd_V102[Activité combinée], bdd_V102[Raison sociale juridique], X734, bdd_V102[[Région du FINESS juridique ]], Y734, bdd_V102[Validation prérequis SUN-ES], "Oui")</f>
        <v>40772.5</v>
      </c>
      <c r="AB734" s="70">
        <f t="shared" si="11"/>
        <v>1</v>
      </c>
    </row>
    <row r="735" spans="1:28">
      <c r="A735">
        <v>670000652</v>
      </c>
      <c r="B735" t="str">
        <v>AURAL</v>
      </c>
      <c r="C735" t="str">
        <v>GRAND EST</v>
      </c>
      <c r="X735" t="str">
        <v>S.A. CLINIQUE DE L'ESPERANCE</v>
      </c>
      <c r="Y735" t="str">
        <v>BRETAGNE</v>
      </c>
      <c r="Z735" s="13">
        <f>SUMIFS(bdd_V102[Activité combinée], bdd_V102[Raison sociale juridique], X735, bdd_V102[[Région du FINESS juridique ]], Y735)</f>
        <v>14207.75</v>
      </c>
      <c r="AA735" s="13">
        <f>SUMIFS(bdd_V102[Activité combinée], bdd_V102[Raison sociale juridique], X735, bdd_V102[[Région du FINESS juridique ]], Y735, bdd_V102[Validation prérequis SUN-ES], "Oui")</f>
        <v>14207.75</v>
      </c>
      <c r="AB735" s="70">
        <f t="shared" si="11"/>
        <v>1</v>
      </c>
    </row>
    <row r="736" spans="1:28">
      <c r="A736">
        <v>670000785</v>
      </c>
      <c r="B736" t="str">
        <v>FONDATION SAINT FRANÃ‡OIS</v>
      </c>
      <c r="C736" t="str">
        <v>GRAND EST</v>
      </c>
      <c r="X736" t="str">
        <v>S.A. CLINIQUE DE L'IROISE</v>
      </c>
      <c r="Y736" t="str">
        <v>BRETAGNE</v>
      </c>
      <c r="Z736" s="13">
        <f>SUMIFS(bdd_V102[Activité combinée], bdd_V102[Raison sociale juridique], X736, bdd_V102[[Région du FINESS juridique ]], Y736)</f>
        <v>13240.25</v>
      </c>
      <c r="AA736" s="13">
        <f>SUMIFS(bdd_V102[Activité combinée], bdd_V102[Raison sociale juridique], X736, bdd_V102[[Région du FINESS juridique ]], Y736, bdd_V102[Validation prérequis SUN-ES], "Oui")</f>
        <v>13240.25</v>
      </c>
      <c r="AB736" s="70">
        <f t="shared" si="11"/>
        <v>1</v>
      </c>
    </row>
    <row r="737" spans="1:28">
      <c r="A737">
        <v>670013317</v>
      </c>
      <c r="B737" t="str">
        <v>SARL "CAEDA"</v>
      </c>
      <c r="C737" t="str">
        <v>GRAND EST</v>
      </c>
      <c r="X737" t="str">
        <v>S.A. CLINIQUE DE PEN-AR-DALAR</v>
      </c>
      <c r="Y737" t="str">
        <v>BRETAGNE</v>
      </c>
      <c r="Z737" s="13">
        <f>SUMIFS(bdd_V102[Activité combinée], bdd_V102[Raison sociale juridique], X737, bdd_V102[[Région du FINESS juridique ]], Y737)</f>
        <v>26476.75</v>
      </c>
      <c r="AA737" s="13">
        <f>SUMIFS(bdd_V102[Activité combinée], bdd_V102[Raison sociale juridique], X737, bdd_V102[[Région du FINESS juridique ]], Y737, bdd_V102[Validation prérequis SUN-ES], "Oui")</f>
        <v>26476.75</v>
      </c>
      <c r="AB737" s="70">
        <f t="shared" si="11"/>
        <v>1</v>
      </c>
    </row>
    <row r="738" spans="1:28">
      <c r="A738">
        <v>670013333</v>
      </c>
      <c r="B738" t="str">
        <v>ENDOSAV</v>
      </c>
      <c r="C738" t="str">
        <v>GRAND EST</v>
      </c>
      <c r="X738" t="str">
        <v>S.A. CLINIQUE DU  PRE PASTEUR</v>
      </c>
      <c r="Y738" t="str">
        <v>PAYS DE LA LOIRE</v>
      </c>
      <c r="Z738" s="13">
        <f>SUMIFS(bdd_V102[Activité combinée], bdd_V102[Raison sociale juridique], X738, bdd_V102[[Région du FINESS juridique ]], Y738)</f>
        <v>62989</v>
      </c>
      <c r="AA738" s="13">
        <f>SUMIFS(bdd_V102[Activité combinée], bdd_V102[Raison sociale juridique], X738, bdd_V102[[Région du FINESS juridique ]], Y738, bdd_V102[Validation prérequis SUN-ES], "Oui")</f>
        <v>62989</v>
      </c>
      <c r="AB738" s="70">
        <f t="shared" si="11"/>
        <v>1</v>
      </c>
    </row>
    <row r="739" spans="1:28">
      <c r="A739">
        <v>670013754</v>
      </c>
      <c r="B739" t="str">
        <v>UGECAM ALSACE</v>
      </c>
      <c r="C739" t="str">
        <v>GRAND EST</v>
      </c>
      <c r="X739" t="str">
        <v>S.A. CLINIQUE DU PARC</v>
      </c>
      <c r="Y739" t="str">
        <v>PAYS DE LA LOIRE</v>
      </c>
      <c r="Z739" s="13">
        <f>SUMIFS(bdd_V102[Activité combinée], bdd_V102[Raison sociale juridique], X739, bdd_V102[[Région du FINESS juridique ]], Y739)</f>
        <v>13108.5</v>
      </c>
      <c r="AA739" s="13">
        <f>SUMIFS(bdd_V102[Activité combinée], bdd_V102[Raison sociale juridique], X739, bdd_V102[[Région du FINESS juridique ]], Y739, bdd_V102[Validation prérequis SUN-ES], "Oui")</f>
        <v>13108.5</v>
      </c>
      <c r="AB739" s="70">
        <f t="shared" si="11"/>
        <v>1</v>
      </c>
    </row>
    <row r="740" spans="1:28">
      <c r="A740">
        <v>670014604</v>
      </c>
      <c r="B740" t="str">
        <v>FONDATION VINCENT DE PAUL</v>
      </c>
      <c r="C740" t="str">
        <v>GRAND EST</v>
      </c>
      <c r="X740" t="str">
        <v>S.A. CLINIQUE DU TERTRE ROUGE</v>
      </c>
      <c r="Y740" t="str">
        <v>PAYS DE LA LOIRE</v>
      </c>
      <c r="Z740" s="13">
        <f>SUMIFS(bdd_V102[Activité combinée], bdd_V102[Raison sociale juridique], X740, bdd_V102[[Région du FINESS juridique ]], Y740)</f>
        <v>22341</v>
      </c>
      <c r="AA740" s="13">
        <f>SUMIFS(bdd_V102[Activité combinée], bdd_V102[Raison sociale juridique], X740, bdd_V102[[Région du FINESS juridique ]], Y740, bdd_V102[Validation prérequis SUN-ES], "Oui")</f>
        <v>22341</v>
      </c>
      <c r="AB740" s="70">
        <f t="shared" si="11"/>
        <v>1</v>
      </c>
    </row>
    <row r="741" spans="1:28">
      <c r="A741">
        <v>670016914</v>
      </c>
      <c r="B741" t="str">
        <v>GCS ICANS</v>
      </c>
      <c r="C741" t="str">
        <v>GRAND EST</v>
      </c>
      <c r="X741" t="str">
        <v>S.A. CLINIQUE SUD VENDEE</v>
      </c>
      <c r="Y741" t="str">
        <v>PAYS DE LA LOIRE</v>
      </c>
      <c r="Z741" s="13">
        <f>SUMIFS(bdd_V102[Activité combinée], bdd_V102[Raison sociale juridique], X741, bdd_V102[[Région du FINESS juridique ]], Y741)</f>
        <v>17025.5</v>
      </c>
      <c r="AA741" s="13">
        <f>SUMIFS(bdd_V102[Activité combinée], bdd_V102[Raison sociale juridique], X741, bdd_V102[[Région du FINESS juridique ]], Y741, bdd_V102[Validation prérequis SUN-ES], "Oui")</f>
        <v>17025.5</v>
      </c>
      <c r="AB741" s="70">
        <f t="shared" si="11"/>
        <v>1</v>
      </c>
    </row>
    <row r="742" spans="1:28">
      <c r="A742">
        <v>670017441</v>
      </c>
      <c r="B742" t="str">
        <v>ASSOCIATION RHENA</v>
      </c>
      <c r="C742" t="str">
        <v>GRAND EST</v>
      </c>
      <c r="X742" t="str">
        <v>S.A. HOPITAL PRIVE SEVIGNE</v>
      </c>
      <c r="Y742" t="str">
        <v>BRETAGNE</v>
      </c>
      <c r="Z742" s="13">
        <f>SUMIFS(bdd_V102[Activité combinée], bdd_V102[Raison sociale juridique], X742, bdd_V102[[Région du FINESS juridique ]], Y742)</f>
        <v>70899.5</v>
      </c>
      <c r="AA742" s="13">
        <f>SUMIFS(bdd_V102[Activité combinée], bdd_V102[Raison sociale juridique], X742, bdd_V102[[Région du FINESS juridique ]], Y742, bdd_V102[Validation prérequis SUN-ES], "Oui")</f>
        <v>70899.5</v>
      </c>
      <c r="AB742" s="70">
        <f t="shared" si="11"/>
        <v>1</v>
      </c>
    </row>
    <row r="743" spans="1:28">
      <c r="A743">
        <v>670017847</v>
      </c>
      <c r="B743" t="str">
        <v>GCS ES RHENA</v>
      </c>
      <c r="C743" t="str">
        <v>GRAND EST</v>
      </c>
      <c r="X743" t="str">
        <v>S.A. POLYCLINIQUE DE LA MANCHE</v>
      </c>
      <c r="Y743" t="str">
        <v>NORMANDIE</v>
      </c>
      <c r="Z743" s="13">
        <f>SUMIFS(bdd_V102[Activité combinée], bdd_V102[Raison sociale juridique], X743, bdd_V102[[Région du FINESS juridique ]], Y743)</f>
        <v>15922.5</v>
      </c>
      <c r="AA743" s="13">
        <f>SUMIFS(bdd_V102[Activité combinée], bdd_V102[Raison sociale juridique], X743, bdd_V102[[Région du FINESS juridique ]], Y743, bdd_V102[Validation prérequis SUN-ES], "Oui")</f>
        <v>0</v>
      </c>
      <c r="AB743" s="70">
        <f t="shared" si="11"/>
        <v>0</v>
      </c>
    </row>
    <row r="744" spans="1:28">
      <c r="A744">
        <v>670780139</v>
      </c>
      <c r="B744" t="str">
        <v>ASSOCIATION AMRESO-BETHEL</v>
      </c>
      <c r="C744" t="str">
        <v>GRAND EST</v>
      </c>
      <c r="X744" t="str">
        <v>S.A. POLYCLINIQUE DE LA THIERACHE</v>
      </c>
      <c r="Y744" t="str">
        <v>HAUTS-DE-FRANCE</v>
      </c>
      <c r="Z744" s="13">
        <f>SUMIFS(bdd_V102[Activité combinée], bdd_V102[Raison sociale juridique], X744, bdd_V102[[Région du FINESS juridique ]], Y744)</f>
        <v>13139.5</v>
      </c>
      <c r="AA744" s="13">
        <f>SUMIFS(bdd_V102[Activité combinée], bdd_V102[Raison sociale juridique], X744, bdd_V102[[Région du FINESS juridique ]], Y744, bdd_V102[Validation prérequis SUN-ES], "Oui")</f>
        <v>13139.5</v>
      </c>
      <c r="AB744" s="70">
        <f t="shared" si="11"/>
        <v>1</v>
      </c>
    </row>
    <row r="745" spans="1:28">
      <c r="A745">
        <v>670781293</v>
      </c>
      <c r="B745" t="str">
        <v>ASSOCIATION ADELE DE GLAUBITZ</v>
      </c>
      <c r="C745" t="str">
        <v>GRAND EST</v>
      </c>
      <c r="X745" t="str">
        <v>S.A. POLYCLINIQUE DE PICARDIE</v>
      </c>
      <c r="Y745" t="str">
        <v>HAUTS-DE-FRANCE</v>
      </c>
      <c r="Z745" s="13">
        <f>SUMIFS(bdd_V102[Activité combinée], bdd_V102[Raison sociale juridique], X745, bdd_V102[[Région du FINESS juridique ]], Y745)</f>
        <v>34207.5</v>
      </c>
      <c r="AA745" s="13">
        <f>SUMIFS(bdd_V102[Activité combinée], bdd_V102[Raison sociale juridique], X745, bdd_V102[[Région du FINESS juridique ]], Y745, bdd_V102[Validation prérequis SUN-ES], "Oui")</f>
        <v>34207.5</v>
      </c>
      <c r="AB745" s="70">
        <f t="shared" si="11"/>
        <v>1</v>
      </c>
    </row>
    <row r="746" spans="1:28">
      <c r="A746">
        <v>670792340</v>
      </c>
      <c r="B746" t="str">
        <v>ABRAPA</v>
      </c>
      <c r="C746" t="str">
        <v>GRAND EST</v>
      </c>
      <c r="X746" t="str">
        <v>S.A. POLYCLINIQUE DU COTENTIN</v>
      </c>
      <c r="Y746" t="str">
        <v>NORMANDIE</v>
      </c>
      <c r="Z746" s="13">
        <f>SUMIFS(bdd_V102[Activité combinée], bdd_V102[Raison sociale juridique], X746, bdd_V102[[Région du FINESS juridique ]], Y746)</f>
        <v>19210</v>
      </c>
      <c r="AA746" s="13">
        <f>SUMIFS(bdd_V102[Activité combinée], bdd_V102[Raison sociale juridique], X746, bdd_V102[[Région du FINESS juridique ]], Y746, bdd_V102[Validation prérequis SUN-ES], "Oui")</f>
        <v>19210</v>
      </c>
      <c r="AB746" s="70">
        <f t="shared" si="11"/>
        <v>1</v>
      </c>
    </row>
    <row r="747" spans="1:28">
      <c r="A747">
        <v>670792415</v>
      </c>
      <c r="B747" t="str">
        <v>FEDERATION CHARITE CARITAS ALSACE</v>
      </c>
      <c r="C747" t="str">
        <v>GRAND EST</v>
      </c>
      <c r="X747" t="str">
        <v>S.A. POLYCLINIQUE DU MAINE</v>
      </c>
      <c r="Y747" t="str">
        <v>PAYS DE LA LOIRE</v>
      </c>
      <c r="Z747" s="13">
        <f>SUMIFS(bdd_V102[Activité combinée], bdd_V102[Raison sociale juridique], X747, bdd_V102[[Région du FINESS juridique ]], Y747)</f>
        <v>38395</v>
      </c>
      <c r="AA747" s="13">
        <f>SUMIFS(bdd_V102[Activité combinée], bdd_V102[Raison sociale juridique], X747, bdd_V102[[Région du FINESS juridique ]], Y747, bdd_V102[Validation prérequis SUN-ES], "Oui")</f>
        <v>38395</v>
      </c>
      <c r="AB747" s="70">
        <f t="shared" si="11"/>
        <v>1</v>
      </c>
    </row>
    <row r="748" spans="1:28">
      <c r="A748">
        <v>680000353</v>
      </c>
      <c r="B748" t="str">
        <v>ASSOC READAPT ET FORMATION PROF</v>
      </c>
      <c r="C748" t="str">
        <v>GRAND EST</v>
      </c>
      <c r="X748" t="str">
        <v>S.A. POLYCLINIQUE DU VAL DE SAMBRE</v>
      </c>
      <c r="Y748" t="str">
        <v>HAUTS-DE-FRANCE</v>
      </c>
      <c r="Z748" s="13">
        <f>SUMIFS(bdd_V102[Activité combinée], bdd_V102[Raison sociale juridique], X748, bdd_V102[[Région du FINESS juridique ]], Y748)</f>
        <v>31684</v>
      </c>
      <c r="AA748" s="13">
        <f>SUMIFS(bdd_V102[Activité combinée], bdd_V102[Raison sociale juridique], X748, bdd_V102[[Région du FINESS juridique ]], Y748, bdd_V102[Validation prérequis SUN-ES], "Oui")</f>
        <v>24896.5</v>
      </c>
      <c r="AB748" s="70">
        <f t="shared" si="11"/>
        <v>0.78577515465219039</v>
      </c>
    </row>
    <row r="749" spans="1:28">
      <c r="A749">
        <v>680000643</v>
      </c>
      <c r="B749" t="str">
        <v>FONDATION DE LA MAISON DU DIACONAT</v>
      </c>
      <c r="C749" t="str">
        <v>GRAND EST</v>
      </c>
      <c r="X749" t="str">
        <v>S.A.CLINIQUE ANNE D'ARTOIS</v>
      </c>
      <c r="Y749" t="str">
        <v>HAUTS-DE-FRANCE</v>
      </c>
      <c r="Z749" s="13">
        <f>SUMIFS(bdd_V102[Activité combinée], bdd_V102[Raison sociale juridique], X749, bdd_V102[[Région du FINESS juridique ]], Y749)</f>
        <v>40755</v>
      </c>
      <c r="AA749" s="13">
        <f>SUMIFS(bdd_V102[Activité combinée], bdd_V102[Raison sociale juridique], X749, bdd_V102[[Région du FINESS juridique ]], Y749, bdd_V102[Validation prérequis SUN-ES], "Oui")</f>
        <v>40755</v>
      </c>
      <c r="AB749" s="70">
        <f t="shared" si="11"/>
        <v>1</v>
      </c>
    </row>
    <row r="750" spans="1:28">
      <c r="A750">
        <v>680000890</v>
      </c>
      <c r="B750" t="str">
        <v>SAS CLINIQUE KORIAN SOLISANA</v>
      </c>
      <c r="C750" t="str">
        <v>GRAND EST</v>
      </c>
      <c r="X750" t="str">
        <v>S.A.E. CLINIQUE FIEF DE GRIMOIRE</v>
      </c>
      <c r="Y750" t="str">
        <v>NOUVELLE-AQUITAINE</v>
      </c>
      <c r="Z750" s="13">
        <f>SUMIFS(bdd_V102[Activité combinée], bdd_V102[Raison sociale juridique], X750, bdd_V102[[Région du FINESS juridique ]], Y750)</f>
        <v>19127</v>
      </c>
      <c r="AA750" s="13">
        <f>SUMIFS(bdd_V102[Activité combinée], bdd_V102[Raison sociale juridique], X750, bdd_V102[[Région du FINESS juridique ]], Y750, bdd_V102[Validation prérequis SUN-ES], "Oui")</f>
        <v>19127</v>
      </c>
      <c r="AB750" s="70">
        <f t="shared" si="11"/>
        <v>1</v>
      </c>
    </row>
    <row r="751" spans="1:28">
      <c r="A751">
        <v>680007598</v>
      </c>
      <c r="B751" t="str">
        <v>HAD DU CENTRE ALSACE</v>
      </c>
      <c r="C751" t="str">
        <v>GRAND EST</v>
      </c>
      <c r="X751" t="str">
        <v>S.A.R.L. "LA GIBAUDERIE"</v>
      </c>
      <c r="Y751" t="str">
        <v>NOUVELLE-AQUITAINE</v>
      </c>
      <c r="Z751" s="13">
        <f>SUMIFS(bdd_V102[Activité combinée], bdd_V102[Raison sociale juridique], X751, bdd_V102[[Région du FINESS juridique ]], Y751)</f>
        <v>12548.5</v>
      </c>
      <c r="AA751" s="13">
        <f>SUMIFS(bdd_V102[Activité combinée], bdd_V102[Raison sociale juridique], X751, bdd_V102[[Région du FINESS juridique ]], Y751, bdd_V102[Validation prérequis SUN-ES], "Oui")</f>
        <v>12548.5</v>
      </c>
      <c r="AB751" s="70">
        <f t="shared" si="11"/>
        <v>1</v>
      </c>
    </row>
    <row r="752" spans="1:28">
      <c r="A752">
        <v>680015963</v>
      </c>
      <c r="B752" t="str">
        <v>GROUPE SAINT SAUVEUR</v>
      </c>
      <c r="C752" t="str">
        <v>GRAND EST</v>
      </c>
      <c r="X752" t="str">
        <v>S.A.R.L. HOPITAL PRIVE ST ADRIEN</v>
      </c>
      <c r="Y752" t="str">
        <v>GUYANE</v>
      </c>
      <c r="Z752" s="13">
        <f>SUMIFS(bdd_V102[Activité combinée], bdd_V102[Raison sociale juridique], X752, bdd_V102[[Région du FINESS juridique ]], Y752)</f>
        <v>3472.5</v>
      </c>
      <c r="AA752" s="13">
        <f>SUMIFS(bdd_V102[Activité combinée], bdd_V102[Raison sociale juridique], X752, bdd_V102[[Région du FINESS juridique ]], Y752, bdd_V102[Validation prérequis SUN-ES], "Oui")</f>
        <v>3472.5</v>
      </c>
      <c r="AB752" s="70">
        <f t="shared" si="11"/>
        <v>1</v>
      </c>
    </row>
    <row r="753" spans="1:28">
      <c r="A753">
        <v>680017811</v>
      </c>
      <c r="B753" t="str">
        <v>HAD DU SUD ALSACE</v>
      </c>
      <c r="C753" t="str">
        <v>GRAND EST</v>
      </c>
      <c r="X753" t="str">
        <v>S.A.S CLINIQUE DU SUD</v>
      </c>
      <c r="Y753" t="str">
        <v>ILE-DE-FRANCE</v>
      </c>
      <c r="Z753" s="13">
        <f>SUMIFS(bdd_V102[Activité combinée], bdd_V102[Raison sociale juridique], X753, bdd_V102[[Région du FINESS juridique ]], Y753)</f>
        <v>40608.5</v>
      </c>
      <c r="AA753" s="13">
        <f>SUMIFS(bdd_V102[Activité combinée], bdd_V102[Raison sociale juridique], X753, bdd_V102[[Région du FINESS juridique ]], Y753, bdd_V102[Validation prérequis SUN-ES], "Oui")</f>
        <v>40608.5</v>
      </c>
      <c r="AB753" s="70">
        <f t="shared" si="11"/>
        <v>1</v>
      </c>
    </row>
    <row r="754" spans="1:28">
      <c r="A754">
        <v>680020062</v>
      </c>
      <c r="B754" t="str">
        <v>GCS DES TROIS FRONTIERES (GCS 3F)</v>
      </c>
      <c r="C754" t="str">
        <v>GRAND EST</v>
      </c>
      <c r="X754" t="str">
        <v>S.A.S. "CHATEAU DE PARSAY"</v>
      </c>
      <c r="Y754" t="str">
        <v>NOUVELLE-AQUITAINE</v>
      </c>
      <c r="Z754" s="13">
        <f>SUMIFS(bdd_V102[Activité combinée], bdd_V102[Raison sociale juridique], X754, bdd_V102[[Région du FINESS juridique ]], Y754)</f>
        <v>8162.5</v>
      </c>
      <c r="AA754" s="13">
        <f>SUMIFS(bdd_V102[Activité combinée], bdd_V102[Raison sociale juridique], X754, bdd_V102[[Région du FINESS juridique ]], Y754, bdd_V102[Validation prérequis SUN-ES], "Oui")</f>
        <v>8162.5</v>
      </c>
      <c r="AB754" s="70">
        <f t="shared" si="11"/>
        <v>1</v>
      </c>
    </row>
    <row r="755" spans="1:28">
      <c r="A755">
        <v>680021664</v>
      </c>
      <c r="B755" t="str">
        <v>GCS DE MEDECINE DES TROIS FRONTIERES</v>
      </c>
      <c r="C755" t="str">
        <v>GRAND EST</v>
      </c>
      <c r="X755" t="str">
        <v>S.A.S. CLINIQUE DE LA PART-DIEU</v>
      </c>
      <c r="Y755" t="str">
        <v>AUVERGNE-RHÔNE-ALPES</v>
      </c>
      <c r="Z755" s="13">
        <f>SUMIFS(bdd_V102[Activité combinée], bdd_V102[Raison sociale juridique], X755, bdd_V102[[Région du FINESS juridique ]], Y755)</f>
        <v>4671.5</v>
      </c>
      <c r="AA755" s="13">
        <f>SUMIFS(bdd_V102[Activité combinée], bdd_V102[Raison sociale juridique], X755, bdd_V102[[Région du FINESS juridique ]], Y755, bdd_V102[Validation prérequis SUN-ES], "Oui")</f>
        <v>4671.5</v>
      </c>
      <c r="AB755" s="70">
        <f t="shared" si="11"/>
        <v>1</v>
      </c>
    </row>
    <row r="756" spans="1:28">
      <c r="A756">
        <v>690000104</v>
      </c>
      <c r="B756" t="str">
        <v>HOPITAL DE L'ARBRESLE LE RAVATEL</v>
      </c>
      <c r="C756" t="str">
        <v>AUVERGNE-RHÔNE-ALPES</v>
      </c>
      <c r="X756" t="str">
        <v>S.A.S. CLINIQUE DE L'ANJOU</v>
      </c>
      <c r="Y756" t="str">
        <v>PAYS DE LA LOIRE</v>
      </c>
      <c r="Z756" s="13">
        <f>SUMIFS(bdd_V102[Activité combinée], bdd_V102[Raison sociale juridique], X756, bdd_V102[[Région du FINESS juridique ]], Y756)</f>
        <v>111512</v>
      </c>
      <c r="AA756" s="13">
        <f>SUMIFS(bdd_V102[Activité combinée], bdd_V102[Raison sociale juridique], X756, bdd_V102[[Région du FINESS juridique ]], Y756, bdd_V102[Validation prérequis SUN-ES], "Oui")</f>
        <v>111512</v>
      </c>
      <c r="AB756" s="70">
        <f t="shared" si="11"/>
        <v>1</v>
      </c>
    </row>
    <row r="757" spans="1:28">
      <c r="A757">
        <v>690000112</v>
      </c>
      <c r="B757" t="str">
        <v>NOUVELLE ASSOCIATION EMILIE DE VIALAR</v>
      </c>
      <c r="C757" t="str">
        <v>AUVERGNE-RHÔNE-ALPES</v>
      </c>
      <c r="X757" t="str">
        <v>S.A.S. CLINIQUE DU CHATEAU DU TREMBLAY</v>
      </c>
      <c r="Y757" t="str">
        <v>BOURGOGNE-FRANCHE-COMTÉ</v>
      </c>
      <c r="Z757" s="13">
        <f>SUMIFS(bdd_V102[Activité combinée], bdd_V102[Raison sociale juridique], X757, bdd_V102[[Région du FINESS juridique ]], Y757)</f>
        <v>14136</v>
      </c>
      <c r="AA757" s="13">
        <f>SUMIFS(bdd_V102[Activité combinée], bdd_V102[Raison sociale juridique], X757, bdd_V102[[Région du FINESS juridique ]], Y757, bdd_V102[Validation prérequis SUN-ES], "Oui")</f>
        <v>14136</v>
      </c>
      <c r="AB757" s="70">
        <f t="shared" si="11"/>
        <v>1</v>
      </c>
    </row>
    <row r="758" spans="1:28">
      <c r="A758">
        <v>690000146</v>
      </c>
      <c r="B758" t="str">
        <v>CLINIQUE DU PARC LYON</v>
      </c>
      <c r="C758" t="str">
        <v>AUVERGNE-RHÔNE-ALPES</v>
      </c>
      <c r="X758" t="str">
        <v>S.A.S. CLINIQUE JULES VERNE</v>
      </c>
      <c r="Y758" t="str">
        <v>PAYS DE LA LOIRE</v>
      </c>
      <c r="Z758" s="13">
        <f>SUMIFS(bdd_V102[Activité combinée], bdd_V102[Raison sociale juridique], X758, bdd_V102[[Région du FINESS juridique ]], Y758)</f>
        <v>65908.5</v>
      </c>
      <c r="AA758" s="13">
        <f>SUMIFS(bdd_V102[Activité combinée], bdd_V102[Raison sociale juridique], X758, bdd_V102[[Région du FINESS juridique ]], Y758, bdd_V102[Validation prérequis SUN-ES], "Oui")</f>
        <v>65908.5</v>
      </c>
      <c r="AB758" s="70">
        <f t="shared" si="11"/>
        <v>1</v>
      </c>
    </row>
    <row r="759" spans="1:28">
      <c r="A759">
        <v>690000195</v>
      </c>
      <c r="B759" t="str">
        <v>SA CLINIQUE DU VAL D'OUEST-VENDÃ”ME</v>
      </c>
      <c r="C759" t="str">
        <v>AUVERGNE-RHÔNE-ALPES</v>
      </c>
      <c r="X759" t="str">
        <v>S.A.S. PASORI</v>
      </c>
      <c r="Y759" t="str">
        <v>BOURGOGNE-FRANCHE-COMTÉ</v>
      </c>
      <c r="Z759" s="13">
        <f>SUMIFS(bdd_V102[Activité combinée], bdd_V102[Raison sociale juridique], X759, bdd_V102[[Région du FINESS juridique ]], Y759)</f>
        <v>21390.5</v>
      </c>
      <c r="AA759" s="13">
        <f>SUMIFS(bdd_V102[Activité combinée], bdd_V102[Raison sociale juridique], X759, bdd_V102[[Région du FINESS juridique ]], Y759, bdd_V102[Validation prérequis SUN-ES], "Oui")</f>
        <v>21390.5</v>
      </c>
      <c r="AB759" s="70">
        <f t="shared" si="11"/>
        <v>1</v>
      </c>
    </row>
    <row r="760" spans="1:28">
      <c r="A760">
        <v>690000203</v>
      </c>
      <c r="B760" t="str">
        <v>CLINIQUE MEDICO-CHIRURGICALE CHARCOT</v>
      </c>
      <c r="C760" t="str">
        <v>AUVERGNE-RHÔNE-ALPES</v>
      </c>
      <c r="X760" t="str">
        <v>S.A.S. POLYCLINIQUE DU VAL DE SAONE</v>
      </c>
      <c r="Y760" t="str">
        <v>BOURGOGNE-FRANCHE-COMTÉ</v>
      </c>
      <c r="Z760" s="13">
        <f>SUMIFS(bdd_V102[Activité combinée], bdd_V102[Raison sociale juridique], X760, bdd_V102[[Région du FINESS juridique ]], Y760)</f>
        <v>36861.5</v>
      </c>
      <c r="AA760" s="13">
        <f>SUMIFS(bdd_V102[Activité combinée], bdd_V102[Raison sociale juridique], X760, bdd_V102[[Région du FINESS juridique ]], Y760, bdd_V102[Validation prérequis SUN-ES], "Oui")</f>
        <v>36861.5</v>
      </c>
      <c r="AB760" s="70">
        <f t="shared" si="11"/>
        <v>1</v>
      </c>
    </row>
    <row r="761" spans="1:28">
      <c r="A761">
        <v>690000229</v>
      </c>
      <c r="B761" t="str">
        <v>POLYCLINIQUE LYON NORD</v>
      </c>
      <c r="C761" t="str">
        <v>AUVERGNE-RHÔNE-ALPES</v>
      </c>
      <c r="X761" t="str">
        <v>S.A.S.U. CLINIQUE D'ALENCON</v>
      </c>
      <c r="Y761" t="str">
        <v>NORMANDIE</v>
      </c>
      <c r="Z761" s="13">
        <f>SUMIFS(bdd_V102[Activité combinée], bdd_V102[Raison sociale juridique], X761, bdd_V102[[Région du FINESS juridique ]], Y761)</f>
        <v>24672.5</v>
      </c>
      <c r="AA761" s="13">
        <f>SUMIFS(bdd_V102[Activité combinée], bdd_V102[Raison sociale juridique], X761, bdd_V102[[Région du FINESS juridique ]], Y761, bdd_V102[Validation prérequis SUN-ES], "Oui")</f>
        <v>24672.5</v>
      </c>
      <c r="AB761" s="70">
        <f t="shared" si="11"/>
        <v>1</v>
      </c>
    </row>
    <row r="762" spans="1:28">
      <c r="A762">
        <v>690000252</v>
      </c>
      <c r="B762" t="str">
        <v>HOPITAL PRIVE JEAN MERMOZ</v>
      </c>
      <c r="C762" t="str">
        <v>AUVERGNE-RHÔNE-ALPES</v>
      </c>
      <c r="X762" t="str">
        <v>SA  POLYCLINIQUE DE FURIANI</v>
      </c>
      <c r="Y762" t="str">
        <v>CORSE</v>
      </c>
      <c r="Z762" s="13">
        <f>SUMIFS(bdd_V102[Activité combinée], bdd_V102[Raison sociale juridique], X762, bdd_V102[[Région du FINESS juridique ]], Y762)</f>
        <v>11591</v>
      </c>
      <c r="AA762" s="13">
        <f>SUMIFS(bdd_V102[Activité combinée], bdd_V102[Raison sociale juridique], X762, bdd_V102[[Région du FINESS juridique ]], Y762, bdd_V102[Validation prérequis SUN-ES], "Oui")</f>
        <v>11591</v>
      </c>
      <c r="AB762" s="70">
        <f t="shared" si="11"/>
        <v>1</v>
      </c>
    </row>
    <row r="763" spans="1:28">
      <c r="A763">
        <v>690000278</v>
      </c>
      <c r="B763" t="str">
        <v>NEPHROCARE RHONE ALPES</v>
      </c>
      <c r="C763" t="str">
        <v>AUVERGNE-RHÔNE-ALPES</v>
      </c>
      <c r="X763" t="str">
        <v>SA  VALICELLI</v>
      </c>
      <c r="Y763" t="str">
        <v>CORSE</v>
      </c>
      <c r="Z763" s="13">
        <f>SUMIFS(bdd_V102[Activité combinée], bdd_V102[Raison sociale juridique], X763, bdd_V102[[Région du FINESS juridique ]], Y763)</f>
        <v>8963.5</v>
      </c>
      <c r="AA763" s="13">
        <f>SUMIFS(bdd_V102[Activité combinée], bdd_V102[Raison sociale juridique], X763, bdd_V102[[Région du FINESS juridique ]], Y763, bdd_V102[Validation prérequis SUN-ES], "Oui")</f>
        <v>8963.5</v>
      </c>
      <c r="AB763" s="70">
        <f t="shared" si="11"/>
        <v>1</v>
      </c>
    </row>
    <row r="764" spans="1:28">
      <c r="A764">
        <v>690000294</v>
      </c>
      <c r="B764" t="str">
        <v>CLINIQUE VILLA DES ROSES</v>
      </c>
      <c r="C764" t="str">
        <v>AUVERGNE-RHÔNE-ALPES</v>
      </c>
      <c r="X764" t="str">
        <v>SA " LES ELIEUX " ETABLISSEMENT SSR</v>
      </c>
      <c r="Y764" t="str">
        <v>GRAND EST</v>
      </c>
      <c r="Z764" s="13">
        <f>SUMIFS(bdd_V102[Activité combinée], bdd_V102[Raison sociale juridique], X764, bdd_V102[[Région du FINESS juridique ]], Y764)</f>
        <v>11771</v>
      </c>
      <c r="AA764" s="13">
        <f>SUMIFS(bdd_V102[Activité combinée], bdd_V102[Raison sociale juridique], X764, bdd_V102[[Région du FINESS juridique ]], Y764, bdd_V102[Validation prérequis SUN-ES], "Oui")</f>
        <v>11771</v>
      </c>
      <c r="AB764" s="70">
        <f t="shared" si="11"/>
        <v>1</v>
      </c>
    </row>
    <row r="765" spans="1:28">
      <c r="A765">
        <v>690000310</v>
      </c>
      <c r="B765" t="str">
        <v>CLINIQUE MON REPOS</v>
      </c>
      <c r="C765" t="str">
        <v>AUVERGNE-RHÔNE-ALPES</v>
      </c>
      <c r="X765" t="str">
        <v>SA AUFRERY</v>
      </c>
      <c r="Y765" t="str">
        <v>OCCITANIE</v>
      </c>
      <c r="Z765" s="13">
        <f>SUMIFS(bdd_V102[Activité combinée], bdd_V102[Raison sociale juridique], X765, bdd_V102[[Région du FINESS juridique ]], Y765)</f>
        <v>28487</v>
      </c>
      <c r="AA765" s="13">
        <f>SUMIFS(bdd_V102[Activité combinée], bdd_V102[Raison sociale juridique], X765, bdd_V102[[Région du FINESS juridique ]], Y765, bdd_V102[Validation prérequis SUN-ES], "Oui")</f>
        <v>28487</v>
      </c>
      <c r="AB765" s="70">
        <f t="shared" si="11"/>
        <v>1</v>
      </c>
    </row>
    <row r="766" spans="1:28">
      <c r="A766">
        <v>690000377</v>
      </c>
      <c r="B766" t="str">
        <v>HOPITAL PRIVE DE L'EST LYONNAIS (HPEL)</v>
      </c>
      <c r="C766" t="str">
        <v>AUVERGNE-RHÔNE-ALPES</v>
      </c>
      <c r="X766" t="str">
        <v>SA CENTRE DE CONVALESCENCE LA ROSERAIE</v>
      </c>
      <c r="Y766" t="str">
        <v>NORMANDIE</v>
      </c>
      <c r="Z766" s="13">
        <f>SUMIFS(bdd_V102[Activité combinée], bdd_V102[Raison sociale juridique], X766, bdd_V102[[Région du FINESS juridique ]], Y766)</f>
        <v>15181.5</v>
      </c>
      <c r="AA766" s="13">
        <f>SUMIFS(bdd_V102[Activité combinée], bdd_V102[Raison sociale juridique], X766, bdd_V102[[Région du FINESS juridique ]], Y766, bdd_V102[Validation prérequis SUN-ES], "Oui")</f>
        <v>15181.5</v>
      </c>
      <c r="AB766" s="70">
        <f t="shared" si="11"/>
        <v>1</v>
      </c>
    </row>
    <row r="767" spans="1:28">
      <c r="A767">
        <v>690000385</v>
      </c>
      <c r="B767" t="str">
        <v>SA CLINIQUE TRENEL</v>
      </c>
      <c r="C767" t="str">
        <v>AUVERGNE-RHÔNE-ALPES</v>
      </c>
      <c r="X767" t="str">
        <v>SA CENTRE HOSP PRIVE DE L'EUROPE</v>
      </c>
      <c r="Y767" t="str">
        <v>ILE-DE-FRANCE</v>
      </c>
      <c r="Z767" s="13">
        <f>SUMIFS(bdd_V102[Activité combinée], bdd_V102[Raison sociale juridique], X767, bdd_V102[[Région du FINESS juridique ]], Y767)</f>
        <v>63962</v>
      </c>
      <c r="AA767" s="13">
        <f>SUMIFS(bdd_V102[Activité combinée], bdd_V102[Raison sociale juridique], X767, bdd_V102[[Région du FINESS juridique ]], Y767, bdd_V102[Validation prérequis SUN-ES], "Oui")</f>
        <v>63962</v>
      </c>
      <c r="AB767" s="70">
        <f t="shared" si="11"/>
        <v>1</v>
      </c>
    </row>
    <row r="768" spans="1:28">
      <c r="A768">
        <v>690000450</v>
      </c>
      <c r="B768" t="str">
        <v>CLINIQUE IRIS - MARCY L'ETOILE</v>
      </c>
      <c r="C768" t="str">
        <v>AUVERGNE-RHÔNE-ALPES</v>
      </c>
      <c r="X768" t="str">
        <v>SA CENTRE MEDICO CHIRURGICAL FLOREAL</v>
      </c>
      <c r="Y768" t="str">
        <v>ILE-DE-FRANCE</v>
      </c>
      <c r="Z768" s="13">
        <f>SUMIFS(bdd_V102[Activité combinée], bdd_V102[Raison sociale juridique], X768, bdd_V102[[Région du FINESS juridique ]], Y768)</f>
        <v>36835.5</v>
      </c>
      <c r="AA768" s="13">
        <f>SUMIFS(bdd_V102[Activité combinée], bdd_V102[Raison sociale juridique], X768, bdd_V102[[Région du FINESS juridique ]], Y768, bdd_V102[Validation prérequis SUN-ES], "Oui")</f>
        <v>36835.5</v>
      </c>
      <c r="AB768" s="70">
        <f t="shared" si="11"/>
        <v>1</v>
      </c>
    </row>
    <row r="769" spans="1:28">
      <c r="A769">
        <v>690000542</v>
      </c>
      <c r="B769" t="str">
        <v>CLINIQUE SAINT VINCENT DE PAUL</v>
      </c>
      <c r="C769" t="str">
        <v>AUVERGNE-RHÔNE-ALPES</v>
      </c>
      <c r="X769" t="str">
        <v>SA CHATEAU VERNHES</v>
      </c>
      <c r="Y769" t="str">
        <v>OCCITANIE</v>
      </c>
      <c r="Z769" s="13">
        <f>SUMIFS(bdd_V102[Activité combinée], bdd_V102[Raison sociale juridique], X769, bdd_V102[[Région du FINESS juridique ]], Y769)</f>
        <v>27566.5</v>
      </c>
      <c r="AA769" s="13">
        <f>SUMIFS(bdd_V102[Activité combinée], bdd_V102[Raison sociale juridique], X769, bdd_V102[[Région du FINESS juridique ]], Y769, bdd_V102[Validation prérequis SUN-ES], "Oui")</f>
        <v>27566.5</v>
      </c>
      <c r="AB769" s="70">
        <f t="shared" si="11"/>
        <v>1</v>
      </c>
    </row>
    <row r="770" spans="1:28">
      <c r="A770">
        <v>690000724</v>
      </c>
      <c r="B770" t="str">
        <v>MEDIPOLE HOPITAL PRIVE</v>
      </c>
      <c r="C770" t="str">
        <v>AUVERGNE-RHÔNE-ALPES</v>
      </c>
      <c r="X770" t="str">
        <v>SA CL AMBROISE PARE</v>
      </c>
      <c r="Y770" t="str">
        <v>OCCITANIE</v>
      </c>
      <c r="Z770" s="13">
        <f>SUMIFS(bdd_V102[Activité combinée], bdd_V102[Raison sociale juridique], X770, bdd_V102[[Région du FINESS juridique ]], Y770)</f>
        <v>58708.5</v>
      </c>
      <c r="AA770" s="13">
        <f>SUMIFS(bdd_V102[Activité combinée], bdd_V102[Raison sociale juridique], X770, bdd_V102[[Région du FINESS juridique ]], Y770, bdd_V102[Validation prérequis SUN-ES], "Oui")</f>
        <v>58708.5</v>
      </c>
      <c r="AB770" s="70">
        <f t="shared" si="11"/>
        <v>1</v>
      </c>
    </row>
    <row r="771" spans="1:28">
      <c r="A771">
        <v>690000732</v>
      </c>
      <c r="B771" t="str">
        <v>HOPITAL PRIVE NATECIA</v>
      </c>
      <c r="C771" t="str">
        <v>AUVERGNE-RHÔNE-ALPES</v>
      </c>
      <c r="X771" t="str">
        <v>SA CL DE BEAUPUY</v>
      </c>
      <c r="Y771" t="str">
        <v>OCCITANIE</v>
      </c>
      <c r="Z771" s="13">
        <f>SUMIFS(bdd_V102[Activité combinée], bdd_V102[Raison sociale juridique], X771, bdd_V102[[Région du FINESS juridique ]], Y771)</f>
        <v>28863.5</v>
      </c>
      <c r="AA771" s="13">
        <f>SUMIFS(bdd_V102[Activité combinée], bdd_V102[Raison sociale juridique], X771, bdd_V102[[Région du FINESS juridique ]], Y771, bdd_V102[Validation prérequis SUN-ES], "Oui")</f>
        <v>28863.5</v>
      </c>
      <c r="AB771" s="70">
        <f t="shared" si="11"/>
        <v>1</v>
      </c>
    </row>
    <row r="772" spans="1:28">
      <c r="A772">
        <v>690001623</v>
      </c>
      <c r="B772" t="str">
        <v>ASSOCIATION SOINS ET SANTE</v>
      </c>
      <c r="C772" t="str">
        <v>AUVERGNE-RHÔNE-ALPES</v>
      </c>
      <c r="X772" t="str">
        <v>SA CL DE L'UNION</v>
      </c>
      <c r="Y772" t="str">
        <v>OCCITANIE</v>
      </c>
      <c r="Z772" s="13">
        <f>SUMIFS(bdd_V102[Activité combinée], bdd_V102[Raison sociale juridique], X772, bdd_V102[[Région du FINESS juridique ]], Y772)</f>
        <v>124890</v>
      </c>
      <c r="AA772" s="13">
        <f>SUMIFS(bdd_V102[Activité combinée], bdd_V102[Raison sociale juridique], X772, bdd_V102[[Région du FINESS juridique ]], Y772, bdd_V102[Validation prérequis SUN-ES], "Oui")</f>
        <v>0</v>
      </c>
      <c r="AB772" s="70">
        <f t="shared" ref="AB772:AB835" si="12">AA772/Z772</f>
        <v>0</v>
      </c>
    </row>
    <row r="773" spans="1:28">
      <c r="A773">
        <v>690001904</v>
      </c>
      <c r="B773" t="str">
        <v>SAS CLINIQUE LES BRUYERES</v>
      </c>
      <c r="C773" t="str">
        <v>AUVERGNE-RHÔNE-ALPES</v>
      </c>
      <c r="X773" t="str">
        <v>SA CL D'OCCITANIE</v>
      </c>
      <c r="Y773" t="str">
        <v>OCCITANIE</v>
      </c>
      <c r="Z773" s="13">
        <f>SUMIFS(bdd_V102[Activité combinée], bdd_V102[Raison sociale juridique], X773, bdd_V102[[Région du FINESS juridique ]], Y773)</f>
        <v>85525</v>
      </c>
      <c r="AA773" s="13">
        <f>SUMIFS(bdd_V102[Activité combinée], bdd_V102[Raison sociale juridique], X773, bdd_V102[[Région du FINESS juridique ]], Y773, bdd_V102[Validation prérequis SUN-ES], "Oui")</f>
        <v>85525</v>
      </c>
      <c r="AB773" s="70">
        <f t="shared" si="12"/>
        <v>1</v>
      </c>
    </row>
    <row r="774" spans="1:28">
      <c r="A774">
        <v>690002068</v>
      </c>
      <c r="B774" t="str">
        <v>ASS.HOSPITALIERE PROTESTANTE  DE LYON</v>
      </c>
      <c r="C774" t="str">
        <v>AUVERGNE-RHÔNE-ALPES</v>
      </c>
      <c r="X774" t="str">
        <v>SA CL DU DR JEAN CAUSSE</v>
      </c>
      <c r="Y774" t="str">
        <v>OCCITANIE</v>
      </c>
      <c r="Z774" s="13">
        <f>SUMIFS(bdd_V102[Activité combinée], bdd_V102[Raison sociale juridique], X774, bdd_V102[[Région du FINESS juridique ]], Y774)</f>
        <v>20540</v>
      </c>
      <c r="AA774" s="13">
        <f>SUMIFS(bdd_V102[Activité combinée], bdd_V102[Raison sociale juridique], X774, bdd_V102[[Région du FINESS juridique ]], Y774, bdd_V102[Validation prérequis SUN-ES], "Oui")</f>
        <v>20540</v>
      </c>
      <c r="AB774" s="70">
        <f t="shared" si="12"/>
        <v>1</v>
      </c>
    </row>
    <row r="775" spans="1:28">
      <c r="A775">
        <v>690002225</v>
      </c>
      <c r="B775" t="str">
        <v>CALYDIAL</v>
      </c>
      <c r="C775" t="str">
        <v>AUVERGNE-RHÔNE-ALPES</v>
      </c>
      <c r="X775" t="str">
        <v>SA CL DU PRE</v>
      </c>
      <c r="Y775" t="str">
        <v>OCCITANIE</v>
      </c>
      <c r="Z775" s="13">
        <f>SUMIFS(bdd_V102[Activité combinée], bdd_V102[Raison sociale juridique], X775, bdd_V102[[Région du FINESS juridique ]], Y775)</f>
        <v>25761.5</v>
      </c>
      <c r="AA775" s="13">
        <f>SUMIFS(bdd_V102[Activité combinée], bdd_V102[Raison sociale juridique], X775, bdd_V102[[Région du FINESS juridique ]], Y775, bdd_V102[Validation prérequis SUN-ES], "Oui")</f>
        <v>25761.5</v>
      </c>
      <c r="AB775" s="70">
        <f t="shared" si="12"/>
        <v>1</v>
      </c>
    </row>
    <row r="776" spans="1:28">
      <c r="A776">
        <v>690003447</v>
      </c>
      <c r="B776" t="str">
        <v>POLYCLINIQUE DU BEAUJOLAIS</v>
      </c>
      <c r="C776" t="str">
        <v>AUVERGNE-RHÔNE-ALPES</v>
      </c>
      <c r="X776" t="str">
        <v>SA CL LES SOPHORAS</v>
      </c>
      <c r="Y776" t="str">
        <v>OCCITANIE</v>
      </c>
      <c r="Z776" s="13">
        <f>SUMIFS(bdd_V102[Activité combinée], bdd_V102[Raison sociale juridique], X776, bdd_V102[[Région du FINESS juridique ]], Y776)</f>
        <v>18081.75</v>
      </c>
      <c r="AA776" s="13">
        <f>SUMIFS(bdd_V102[Activité combinée], bdd_V102[Raison sociale juridique], X776, bdd_V102[[Région du FINESS juridique ]], Y776, bdd_V102[Validation prérequis SUN-ES], "Oui")</f>
        <v>0</v>
      </c>
      <c r="AB776" s="70">
        <f t="shared" si="12"/>
        <v>0</v>
      </c>
    </row>
    <row r="777" spans="1:28">
      <c r="A777">
        <v>690006598</v>
      </c>
      <c r="B777" t="str">
        <v>RESAMUT - RESEAU DE SANTE MUTUALISTE</v>
      </c>
      <c r="C777" t="str">
        <v>AUVERGNE-RHÔNE-ALPES</v>
      </c>
      <c r="X777" t="str">
        <v>SA CL PASTEUR</v>
      </c>
      <c r="Y777" t="str">
        <v>OCCITANIE</v>
      </c>
      <c r="Z777" s="13">
        <f>SUMIFS(bdd_V102[Activité combinée], bdd_V102[Raison sociale juridique], X777, bdd_V102[[Région du FINESS juridique ]], Y777)</f>
        <v>172916</v>
      </c>
      <c r="AA777" s="13">
        <f>SUMIFS(bdd_V102[Activité combinée], bdd_V102[Raison sociale juridique], X777, bdd_V102[[Région du FINESS juridique ]], Y777, bdd_V102[Validation prérequis SUN-ES], "Oui")</f>
        <v>172916</v>
      </c>
      <c r="AB777" s="70">
        <f t="shared" si="12"/>
        <v>1</v>
      </c>
    </row>
    <row r="778" spans="1:28">
      <c r="A778">
        <v>690027099</v>
      </c>
      <c r="B778" t="str">
        <v>EURL ENDO LYON SUD OUEST</v>
      </c>
      <c r="C778" t="str">
        <v>AUVERGNE-RHÔNE-ALPES</v>
      </c>
      <c r="X778" t="str">
        <v>SA CL ST ROCH</v>
      </c>
      <c r="Y778" t="str">
        <v>OCCITANIE</v>
      </c>
      <c r="Z778" s="13">
        <f>SUMIFS(bdd_V102[Activité combinée], bdd_V102[Raison sociale juridique], X778, bdd_V102[[Région du FINESS juridique ]], Y778)</f>
        <v>8783.5</v>
      </c>
      <c r="AA778" s="13">
        <f>SUMIFS(bdd_V102[Activité combinée], bdd_V102[Raison sociale juridique], X778, bdd_V102[[Région du FINESS juridique ]], Y778, bdd_V102[Validation prérequis SUN-ES], "Oui")</f>
        <v>8783.5</v>
      </c>
      <c r="AB778" s="70">
        <f t="shared" si="12"/>
        <v>1</v>
      </c>
    </row>
    <row r="779" spans="1:28">
      <c r="A779">
        <v>690029723</v>
      </c>
      <c r="B779" t="str">
        <v>UGECAM RHONE-ALPES</v>
      </c>
      <c r="C779" t="str">
        <v>AUVERGNE-RHÔNE-ALPES</v>
      </c>
      <c r="X779" t="str">
        <v>SA CLINIQUE "LES BRUYERES"</v>
      </c>
      <c r="Y779" t="str">
        <v>HAUTS-DE-FRANCE</v>
      </c>
      <c r="Z779" s="13">
        <f>SUMIFS(bdd_V102[Activité combinée], bdd_V102[Raison sociale juridique], X779, bdd_V102[[Région du FINESS juridique ]], Y779)</f>
        <v>10275</v>
      </c>
      <c r="AA779" s="13">
        <f>SUMIFS(bdd_V102[Activité combinée], bdd_V102[Raison sociale juridique], X779, bdd_V102[[Région du FINESS juridique ]], Y779, bdd_V102[Validation prérequis SUN-ES], "Oui")</f>
        <v>10275</v>
      </c>
      <c r="AB779" s="70">
        <f t="shared" si="12"/>
        <v>1</v>
      </c>
    </row>
    <row r="780" spans="1:28">
      <c r="A780">
        <v>690030325</v>
      </c>
      <c r="B780" t="str">
        <v>FIDEV</v>
      </c>
      <c r="C780" t="str">
        <v>AUVERGNE-RHÔNE-ALPES</v>
      </c>
      <c r="X780" t="str">
        <v>SA CLINIQUE BELLE ALLEE</v>
      </c>
      <c r="Y780" t="str">
        <v>CENTRE-VAL DE LOIRE</v>
      </c>
      <c r="Z780" s="13">
        <f>SUMIFS(bdd_V102[Activité combinée], bdd_V102[Raison sociale juridique], X780, bdd_V102[[Région du FINESS juridique ]], Y780)</f>
        <v>15924</v>
      </c>
      <c r="AA780" s="13">
        <f>SUMIFS(bdd_V102[Activité combinée], bdd_V102[Raison sociale juridique], X780, bdd_V102[[Région du FINESS juridique ]], Y780, bdd_V102[Validation prérequis SUN-ES], "Oui")</f>
        <v>15924</v>
      </c>
      <c r="AB780" s="70">
        <f t="shared" si="12"/>
        <v>1</v>
      </c>
    </row>
    <row r="781" spans="1:28">
      <c r="A781">
        <v>690030457</v>
      </c>
      <c r="B781" t="str">
        <v>SOCIETE NOUVELLE CLINIQUE ST CHARLES</v>
      </c>
      <c r="C781" t="str">
        <v>AUVERGNE-RHÔNE-ALPES</v>
      </c>
      <c r="X781" t="str">
        <v>SA CLINIQUE CARON</v>
      </c>
      <c r="Y781" t="str">
        <v>ILE-DE-FRANCE</v>
      </c>
      <c r="Z781" s="13">
        <f>SUMIFS(bdd_V102[Activité combinée], bdd_V102[Raison sociale juridique], X781, bdd_V102[[Région du FINESS juridique ]], Y781)</f>
        <v>37148</v>
      </c>
      <c r="AA781" s="13">
        <f>SUMIFS(bdd_V102[Activité combinée], bdd_V102[Raison sociale juridique], X781, bdd_V102[[Région du FINESS juridique ]], Y781, bdd_V102[Validation prérequis SUN-ES], "Oui")</f>
        <v>37148</v>
      </c>
      <c r="AB781" s="70">
        <f t="shared" si="12"/>
        <v>1</v>
      </c>
    </row>
    <row r="782" spans="1:28">
      <c r="A782">
        <v>690031190</v>
      </c>
      <c r="B782" t="str">
        <v>UMG DES ETABLISSEMENTS DU GRAND LYON</v>
      </c>
      <c r="C782" t="str">
        <v>AUVERGNE-RHÔNE-ALPES</v>
      </c>
      <c r="X782" t="str">
        <v>SA CLINIQUE CHIRURGICALE DE LA LOIRE</v>
      </c>
      <c r="Y782" t="str">
        <v>PAYS DE LA LOIRE</v>
      </c>
      <c r="Z782" s="13">
        <f>SUMIFS(bdd_V102[Activité combinée], bdd_V102[Raison sociale juridique], X782, bdd_V102[[Région du FINESS juridique ]], Y782)</f>
        <v>21820.5</v>
      </c>
      <c r="AA782" s="13">
        <f>SUMIFS(bdd_V102[Activité combinée], bdd_V102[Raison sociale juridique], X782, bdd_V102[[Région du FINESS juridique ]], Y782, bdd_V102[Validation prérequis SUN-ES], "Oui")</f>
        <v>21820.5</v>
      </c>
      <c r="AB782" s="70">
        <f t="shared" si="12"/>
        <v>1</v>
      </c>
    </row>
    <row r="783" spans="1:28">
      <c r="A783">
        <v>690036090</v>
      </c>
      <c r="B783" t="str">
        <v>CLPA - INICEA</v>
      </c>
      <c r="C783" t="str">
        <v>AUVERGNE-RHÔNE-ALPES</v>
      </c>
      <c r="X783" t="str">
        <v>SA CLINIQUE CHIRURGICALE DU TROCADERO</v>
      </c>
      <c r="Y783" t="str">
        <v>ILE-DE-FRANCE</v>
      </c>
      <c r="Z783" s="13">
        <f>SUMIFS(bdd_V102[Activité combinée], bdd_V102[Raison sociale juridique], X783, bdd_V102[[Région du FINESS juridique ]], Y783)</f>
        <v>24488</v>
      </c>
      <c r="AA783" s="13">
        <f>SUMIFS(bdd_V102[Activité combinée], bdd_V102[Raison sociale juridique], X783, bdd_V102[[Région du FINESS juridique ]], Y783, bdd_V102[Validation prérequis SUN-ES], "Oui")</f>
        <v>24488</v>
      </c>
      <c r="AB783" s="70">
        <f t="shared" si="12"/>
        <v>1</v>
      </c>
    </row>
    <row r="784" spans="1:28">
      <c r="A784">
        <v>690036900</v>
      </c>
      <c r="B784" t="str">
        <v>CLINIQUE DE LA SAUVEGARDE</v>
      </c>
      <c r="C784" t="str">
        <v>AUVERGNE-RHÔNE-ALPES</v>
      </c>
      <c r="X784" t="str">
        <v>SA CLINIQUE CHIRURGICALE PORTE OCEANE</v>
      </c>
      <c r="Y784" t="str">
        <v>PAYS DE LA LOIRE</v>
      </c>
      <c r="Z784" s="13">
        <f>SUMIFS(bdd_V102[Activité combinée], bdd_V102[Raison sociale juridique], X784, bdd_V102[[Région du FINESS juridique ]], Y784)</f>
        <v>24727.5</v>
      </c>
      <c r="AA784" s="13">
        <f>SUMIFS(bdd_V102[Activité combinée], bdd_V102[Raison sociale juridique], X784, bdd_V102[[Région du FINESS juridique ]], Y784, bdd_V102[Validation prérequis SUN-ES], "Oui")</f>
        <v>24727.5</v>
      </c>
      <c r="AB784" s="70">
        <f t="shared" si="12"/>
        <v>1</v>
      </c>
    </row>
    <row r="785" spans="1:28">
      <c r="A785">
        <v>690039870</v>
      </c>
      <c r="B785" t="str">
        <v>S.A.S. CLINIQUE DE LA PART-DIEU</v>
      </c>
      <c r="C785" t="str">
        <v>AUVERGNE-RHÔNE-ALPES</v>
      </c>
      <c r="X785" t="str">
        <v>SA CLINIQUE D'ARCACHON</v>
      </c>
      <c r="Y785" t="str">
        <v>NOUVELLE-AQUITAINE</v>
      </c>
      <c r="Z785" s="13">
        <f>SUMIFS(bdd_V102[Activité combinée], bdd_V102[Raison sociale juridique], X785, bdd_V102[[Région du FINESS juridique ]], Y785)</f>
        <v>24985.5</v>
      </c>
      <c r="AA785" s="13">
        <f>SUMIFS(bdd_V102[Activité combinée], bdd_V102[Raison sociale juridique], X785, bdd_V102[[Région du FINESS juridique ]], Y785, bdd_V102[Validation prérequis SUN-ES], "Oui")</f>
        <v>24985.5</v>
      </c>
      <c r="AB785" s="70">
        <f t="shared" si="12"/>
        <v>1</v>
      </c>
    </row>
    <row r="786" spans="1:28">
      <c r="A786">
        <v>690041488</v>
      </c>
      <c r="B786" t="str">
        <v>ADDIPSY</v>
      </c>
      <c r="C786" t="str">
        <v>AUVERGNE-RHÔNE-ALPES</v>
      </c>
      <c r="X786" t="str">
        <v>SA CLINIQUE DE CHAILLES</v>
      </c>
      <c r="Y786" t="str">
        <v>CENTRE-VAL DE LOIRE</v>
      </c>
      <c r="Z786" s="13">
        <f>SUMIFS(bdd_V102[Activité combinée], bdd_V102[Raison sociale juridique], X786, bdd_V102[[Région du FINESS juridique ]], Y786)</f>
        <v>23077</v>
      </c>
      <c r="AA786" s="13">
        <f>SUMIFS(bdd_V102[Activité combinée], bdd_V102[Raison sociale juridique], X786, bdd_V102[[Région du FINESS juridique ]], Y786, bdd_V102[Validation prérequis SUN-ES], "Oui")</f>
        <v>23077</v>
      </c>
      <c r="AB786" s="70">
        <f t="shared" si="12"/>
        <v>1</v>
      </c>
    </row>
    <row r="787" spans="1:28">
      <c r="A787">
        <v>690042593</v>
      </c>
      <c r="B787" t="str">
        <v>PSYPRO LYON</v>
      </c>
      <c r="C787" t="str">
        <v>AUVERGNE-RHÔNE-ALPES</v>
      </c>
      <c r="X787" t="str">
        <v>SA CLINIQUE DE CHATILLON</v>
      </c>
      <c r="Y787" t="str">
        <v>ILE-DE-FRANCE</v>
      </c>
      <c r="Z787" s="13">
        <f>SUMIFS(bdd_V102[Activité combinée], bdd_V102[Raison sociale juridique], X787, bdd_V102[[Région du FINESS juridique ]], Y787)</f>
        <v>14613</v>
      </c>
      <c r="AA787" s="13">
        <f>SUMIFS(bdd_V102[Activité combinée], bdd_V102[Raison sociale juridique], X787, bdd_V102[[Région du FINESS juridique ]], Y787, bdd_V102[Validation prérequis SUN-ES], "Oui")</f>
        <v>14613</v>
      </c>
      <c r="AB787" s="70">
        <f t="shared" si="12"/>
        <v>1</v>
      </c>
    </row>
    <row r="788" spans="1:28">
      <c r="A788">
        <v>690043385</v>
      </c>
      <c r="B788" t="str">
        <v>C2RBP LYON METROPOLE</v>
      </c>
      <c r="C788" t="str">
        <v>AUVERGNE-RHÔNE-ALPES</v>
      </c>
      <c r="X788" t="str">
        <v>SA CLINIQUE DE L YVETTE</v>
      </c>
      <c r="Y788" t="str">
        <v>ILE-DE-FRANCE</v>
      </c>
      <c r="Z788" s="13">
        <f>SUMIFS(bdd_V102[Activité combinée], bdd_V102[Raison sociale juridique], X788, bdd_V102[[Région du FINESS juridique ]], Y788)</f>
        <v>39715.5</v>
      </c>
      <c r="AA788" s="13">
        <f>SUMIFS(bdd_V102[Activité combinée], bdd_V102[Raison sociale juridique], X788, bdd_V102[[Région du FINESS juridique ]], Y788, bdd_V102[Validation prérequis SUN-ES], "Oui")</f>
        <v>39715.5</v>
      </c>
      <c r="AB788" s="70">
        <f t="shared" si="12"/>
        <v>1</v>
      </c>
    </row>
    <row r="789" spans="1:28">
      <c r="A789">
        <v>690044052</v>
      </c>
      <c r="B789" t="str">
        <v>CTRE CALADOIS DE PSY AMBU - CCPA</v>
      </c>
      <c r="C789" t="str">
        <v>AUVERGNE-RHÔNE-ALPES</v>
      </c>
      <c r="X789" t="str">
        <v>SA CLINIQUE DE LA DEFENSE</v>
      </c>
      <c r="Y789" t="str">
        <v>ILE-DE-FRANCE</v>
      </c>
      <c r="Z789" s="13">
        <f>SUMIFS(bdd_V102[Activité combinée], bdd_V102[Raison sociale juridique], X789, bdd_V102[[Région du FINESS juridique ]], Y789)</f>
        <v>17167.5</v>
      </c>
      <c r="AA789" s="13">
        <f>SUMIFS(bdd_V102[Activité combinée], bdd_V102[Raison sociale juridique], X789, bdd_V102[[Région du FINESS juridique ]], Y789, bdd_V102[Validation prérequis SUN-ES], "Oui")</f>
        <v>17167.5</v>
      </c>
      <c r="AB789" s="70">
        <f t="shared" si="12"/>
        <v>1</v>
      </c>
    </row>
    <row r="790" spans="1:28">
      <c r="A790">
        <v>690044938</v>
      </c>
      <c r="B790" t="str">
        <v>CENTRE ANNECIEN DE PSY AMBULATOIRE</v>
      </c>
      <c r="C790" t="str">
        <v>AUVERGNE-RHÔNE-ALPES</v>
      </c>
      <c r="X790" t="str">
        <v>SA CLINIQUE DE LA REGION MANTAISE</v>
      </c>
      <c r="Y790" t="str">
        <v>ILE-DE-FRANCE</v>
      </c>
      <c r="Z790" s="13">
        <f>SUMIFS(bdd_V102[Activité combinée], bdd_V102[Raison sociale juridique], X790, bdd_V102[[Région du FINESS juridique ]], Y790)</f>
        <v>25307.5</v>
      </c>
      <c r="AA790" s="13">
        <f>SUMIFS(bdd_V102[Activité combinée], bdd_V102[Raison sociale juridique], X790, bdd_V102[[Région du FINESS juridique ]], Y790, bdd_V102[Validation prérequis SUN-ES], "Oui")</f>
        <v>25307.5</v>
      </c>
      <c r="AB790" s="70">
        <f t="shared" si="12"/>
        <v>1</v>
      </c>
    </row>
    <row r="791" spans="1:28">
      <c r="A791">
        <v>690044979</v>
      </c>
      <c r="B791" t="str">
        <v>PSYPRO REIMS</v>
      </c>
      <c r="C791" t="str">
        <v>AUVERGNE-RHÔNE-ALPES</v>
      </c>
      <c r="X791" t="str">
        <v>SA CLINIQUE DE LA REINE BLANCHE</v>
      </c>
      <c r="Y791" t="str">
        <v>CENTRE-VAL DE LOIRE</v>
      </c>
      <c r="Z791" s="13">
        <f>SUMIFS(bdd_V102[Activité combinée], bdd_V102[Raison sociale juridique], X791, bdd_V102[[Région du FINESS juridique ]], Y791)</f>
        <v>70178</v>
      </c>
      <c r="AA791" s="13">
        <f>SUMIFS(bdd_V102[Activité combinée], bdd_V102[Raison sociale juridique], X791, bdd_V102[[Région du FINESS juridique ]], Y791, bdd_V102[Validation prérequis SUN-ES], "Oui")</f>
        <v>70178</v>
      </c>
      <c r="AB791" s="70">
        <f t="shared" si="12"/>
        <v>1</v>
      </c>
    </row>
    <row r="792" spans="1:28">
      <c r="A792">
        <v>690044987</v>
      </c>
      <c r="B792" t="str">
        <v>PSYPRO METZ</v>
      </c>
      <c r="C792" t="str">
        <v>AUVERGNE-RHÔNE-ALPES</v>
      </c>
      <c r="X792" t="str">
        <v>SA CLINIQUE DE L'ARCHETTE</v>
      </c>
      <c r="Y792" t="str">
        <v>CENTRE-VAL DE LOIRE</v>
      </c>
      <c r="Z792" s="13">
        <f>SUMIFS(bdd_V102[Activité combinée], bdd_V102[Raison sociale juridique], X792, bdd_V102[[Région du FINESS juridique ]], Y792)</f>
        <v>30997.5</v>
      </c>
      <c r="AA792" s="13">
        <f>SUMIFS(bdd_V102[Activité combinée], bdd_V102[Raison sociale juridique], X792, bdd_V102[[Région du FINESS juridique ]], Y792, bdd_V102[Validation prérequis SUN-ES], "Oui")</f>
        <v>30997.5</v>
      </c>
      <c r="AB792" s="70">
        <f t="shared" si="12"/>
        <v>1</v>
      </c>
    </row>
    <row r="793" spans="1:28">
      <c r="A793">
        <v>690045117</v>
      </c>
      <c r="B793" t="str">
        <v>IEAJA</v>
      </c>
      <c r="C793" t="str">
        <v>AUVERGNE-RHÔNE-ALPES</v>
      </c>
      <c r="X793" t="str">
        <v>SA CLINIQUE DE L'EUROPE ROUEN</v>
      </c>
      <c r="Y793" t="str">
        <v>NORMANDIE</v>
      </c>
      <c r="Z793" s="13">
        <f>SUMIFS(bdd_V102[Activité combinée], bdd_V102[Raison sociale juridique], X793, bdd_V102[[Région du FINESS juridique ]], Y793)</f>
        <v>77695.5</v>
      </c>
      <c r="AA793" s="13">
        <f>SUMIFS(bdd_V102[Activité combinée], bdd_V102[Raison sociale juridique], X793, bdd_V102[[Région du FINESS juridique ]], Y793, bdd_V102[Validation prérequis SUN-ES], "Oui")</f>
        <v>77695.5</v>
      </c>
      <c r="AB793" s="70">
        <f t="shared" si="12"/>
        <v>1</v>
      </c>
    </row>
    <row r="794" spans="1:28">
      <c r="A794">
        <v>690046339</v>
      </c>
      <c r="B794" t="str">
        <v>POLYCLINIQUE DU PARC</v>
      </c>
      <c r="C794" t="str">
        <v>AUVERGNE-RHÔNE-ALPES</v>
      </c>
      <c r="X794" t="str">
        <v>SA CLINIQUE DE L'ORANGERIE</v>
      </c>
      <c r="Y794" t="str">
        <v>GRAND EST</v>
      </c>
      <c r="Z794" s="13">
        <f>SUMIFS(bdd_V102[Activité combinée], bdd_V102[Raison sociale juridique], X794, bdd_V102[[Région du FINESS juridique ]], Y794)</f>
        <v>44225.5</v>
      </c>
      <c r="AA794" s="13">
        <f>SUMIFS(bdd_V102[Activité combinée], bdd_V102[Raison sociale juridique], X794, bdd_V102[[Région du FINESS juridique ]], Y794, bdd_V102[Validation prérequis SUN-ES], "Oui")</f>
        <v>44225.5</v>
      </c>
      <c r="AB794" s="70">
        <f t="shared" si="12"/>
        <v>1</v>
      </c>
    </row>
    <row r="795" spans="1:28">
      <c r="A795">
        <v>690046347</v>
      </c>
      <c r="B795" t="str">
        <v>POLYCLINIQUE DE FRANCHE-COMTE</v>
      </c>
      <c r="C795" t="str">
        <v>AUVERGNE-RHÔNE-ALPES</v>
      </c>
      <c r="X795" t="str">
        <v>SA CLINIQUE DE MONTARGIS</v>
      </c>
      <c r="Y795" t="str">
        <v>CENTRE-VAL DE LOIRE</v>
      </c>
      <c r="Z795" s="13">
        <f>SUMIFS(bdd_V102[Activité combinée], bdd_V102[Raison sociale juridique], X795, bdd_V102[[Région du FINESS juridique ]], Y795)</f>
        <v>9767.5</v>
      </c>
      <c r="AA795" s="13">
        <f>SUMIFS(bdd_V102[Activité combinée], bdd_V102[Raison sociale juridique], X795, bdd_V102[[Région du FINESS juridique ]], Y795, bdd_V102[Validation prérequis SUN-ES], "Oui")</f>
        <v>9767.5</v>
      </c>
      <c r="AB795" s="70">
        <f t="shared" si="12"/>
        <v>1</v>
      </c>
    </row>
    <row r="796" spans="1:28">
      <c r="A796">
        <v>690048798</v>
      </c>
      <c r="B796" t="str">
        <v>PSYPRO GRENOBLE</v>
      </c>
      <c r="C796" t="str">
        <v>AUVERGNE-RHÔNE-ALPES</v>
      </c>
      <c r="X796" t="str">
        <v>SA CLINIQUE DU DR FILIPPI</v>
      </c>
      <c r="Y796" t="str">
        <v>CORSE</v>
      </c>
      <c r="Z796" s="13">
        <f>SUMIFS(bdd_V102[Activité combinée], bdd_V102[Raison sociale juridique], X796, bdd_V102[[Région du FINESS juridique ]], Y796)</f>
        <v>7047.5</v>
      </c>
      <c r="AA796" s="13">
        <f>SUMIFS(bdd_V102[Activité combinée], bdd_V102[Raison sociale juridique], X796, bdd_V102[[Région du FINESS juridique ]], Y796, bdd_V102[Validation prérequis SUN-ES], "Oui")</f>
        <v>0</v>
      </c>
      <c r="AB796" s="70">
        <f t="shared" si="12"/>
        <v>0</v>
      </c>
    </row>
    <row r="797" spans="1:28">
      <c r="A797">
        <v>690049846</v>
      </c>
      <c r="B797" t="str">
        <v>DIAVERUM SAINT-DENIS</v>
      </c>
      <c r="C797" t="str">
        <v>AUVERGNE-RHÔNE-ALPES</v>
      </c>
      <c r="X797" t="str">
        <v>SA CLINIQUE DU LOUVRE</v>
      </c>
      <c r="Y797" t="str">
        <v>ILE-DE-FRANCE</v>
      </c>
      <c r="Z797" s="13">
        <f>SUMIFS(bdd_V102[Activité combinée], bdd_V102[Raison sociale juridique], X797, bdd_V102[[Région du FINESS juridique ]], Y797)</f>
        <v>8243.5</v>
      </c>
      <c r="AA797" s="13">
        <f>SUMIFS(bdd_V102[Activité combinée], bdd_V102[Raison sociale juridique], X797, bdd_V102[[Région du FINESS juridique ]], Y797, bdd_V102[Validation prérequis SUN-ES], "Oui")</f>
        <v>8243.5</v>
      </c>
      <c r="AB797" s="70">
        <f t="shared" si="12"/>
        <v>1</v>
      </c>
    </row>
    <row r="798" spans="1:28">
      <c r="A798">
        <v>690049853</v>
      </c>
      <c r="B798" t="str">
        <v>DIAVERUM ANGERS</v>
      </c>
      <c r="C798" t="str">
        <v>AUVERGNE-RHÔNE-ALPES</v>
      </c>
      <c r="X798" t="str">
        <v>SA CLINIQUE DU PARC</v>
      </c>
      <c r="Y798" t="str">
        <v>NOUVELLE-AQUITAINE</v>
      </c>
      <c r="Z798" s="13">
        <f>SUMIFS(bdd_V102[Activité combinée], bdd_V102[Raison sociale juridique], X798, bdd_V102[[Région du FINESS juridique ]], Y798)</f>
        <v>13948.5</v>
      </c>
      <c r="AA798" s="13">
        <f>SUMIFS(bdd_V102[Activité combinée], bdd_V102[Raison sociale juridique], X798, bdd_V102[[Région du FINESS juridique ]], Y798, bdd_V102[Validation prérequis SUN-ES], "Oui")</f>
        <v>0</v>
      </c>
      <c r="AB798" s="70">
        <f t="shared" si="12"/>
        <v>0</v>
      </c>
    </row>
    <row r="799" spans="1:28">
      <c r="A799">
        <v>690049879</v>
      </c>
      <c r="B799" t="str">
        <v>DIAVERUM MULHOUSE</v>
      </c>
      <c r="C799" t="str">
        <v>AUVERGNE-RHÔNE-ALPES</v>
      </c>
      <c r="X799" t="str">
        <v>SA CLINIQUE DU PARC</v>
      </c>
      <c r="Y799" t="str">
        <v>AUVERGNE-RHÔNE-ALPES</v>
      </c>
      <c r="Z799" s="13">
        <f>SUMIFS(bdd_V102[Activité combinée], bdd_V102[Raison sociale juridique], X799, bdd_V102[[Région du FINESS juridique ]], Y799)</f>
        <v>44058.5</v>
      </c>
      <c r="AA799" s="13">
        <f>SUMIFS(bdd_V102[Activité combinée], bdd_V102[Raison sociale juridique], X799, bdd_V102[[Région du FINESS juridique ]], Y799, bdd_V102[Validation prérequis SUN-ES], "Oui")</f>
        <v>44058.5</v>
      </c>
      <c r="AB799" s="70">
        <f t="shared" si="12"/>
        <v>1</v>
      </c>
    </row>
    <row r="800" spans="1:28">
      <c r="A800">
        <v>690049895</v>
      </c>
      <c r="B800" t="str">
        <v>DIAVERUM PROVENCE</v>
      </c>
      <c r="C800" t="str">
        <v>PROVENCE-ALPES-CÔTE D'AZUR</v>
      </c>
      <c r="X800" t="str">
        <v>SA CLINIQUE DU RENAISON</v>
      </c>
      <c r="Y800" t="str">
        <v>AUVERGNE-RHÔNE-ALPES</v>
      </c>
      <c r="Z800" s="13">
        <f>SUMIFS(bdd_V102[Activité combinée], bdd_V102[Raison sociale juridique], X800, bdd_V102[[Région du FINESS juridique ]], Y800)</f>
        <v>46285</v>
      </c>
      <c r="AA800" s="13">
        <f>SUMIFS(bdd_V102[Activité combinée], bdd_V102[Raison sociale juridique], X800, bdd_V102[[Région du FINESS juridique ]], Y800, bdd_V102[Validation prérequis SUN-ES], "Oui")</f>
        <v>46285</v>
      </c>
      <c r="AB800" s="70">
        <f t="shared" si="12"/>
        <v>1</v>
      </c>
    </row>
    <row r="801" spans="1:28">
      <c r="A801">
        <v>690051115</v>
      </c>
      <c r="B801" t="str">
        <v xml:space="preserve">	SARL CLINIQUE DE LA VUE ROANNE</v>
      </c>
      <c r="C801" t="str">
        <v>AUVERGNE-RHÔNE-ALPES</v>
      </c>
      <c r="X801" t="str">
        <v>SA CLINIQUE DU SAINT COEUR</v>
      </c>
      <c r="Y801" t="str">
        <v>CENTRE-VAL DE LOIRE</v>
      </c>
      <c r="Z801" s="13">
        <f>SUMIFS(bdd_V102[Activité combinée], bdd_V102[Raison sociale juridique], X801, bdd_V102[[Région du FINESS juridique ]], Y801)</f>
        <v>16741.5</v>
      </c>
      <c r="AA801" s="13">
        <f>SUMIFS(bdd_V102[Activité combinée], bdd_V102[Raison sociale juridique], X801, bdd_V102[[Région du FINESS juridique ]], Y801, bdd_V102[Validation prérequis SUN-ES], "Oui")</f>
        <v>16741.5</v>
      </c>
      <c r="AB801" s="70">
        <f t="shared" si="12"/>
        <v>1</v>
      </c>
    </row>
    <row r="802" spans="1:28">
      <c r="A802">
        <v>690051461</v>
      </c>
      <c r="B802" t="str">
        <v>PSYPRO LILLE</v>
      </c>
      <c r="C802" t="str">
        <v>AUVERGNE-RHÔNE-ALPES</v>
      </c>
      <c r="X802" t="str">
        <v>SA CLINIQUE DU VAL D'AQUENNES</v>
      </c>
      <c r="Y802" t="str">
        <v>HAUTS-DE-FRANCE</v>
      </c>
      <c r="Z802" s="13">
        <f>SUMIFS(bdd_V102[Activité combinée], bdd_V102[Raison sociale juridique], X802, bdd_V102[[Région du FINESS juridique ]], Y802)</f>
        <v>7974</v>
      </c>
      <c r="AA802" s="13">
        <f>SUMIFS(bdd_V102[Activité combinée], bdd_V102[Raison sociale juridique], X802, bdd_V102[[Région du FINESS juridique ]], Y802, bdd_V102[Validation prérequis SUN-ES], "Oui")</f>
        <v>7974</v>
      </c>
      <c r="AB802" s="70">
        <f t="shared" si="12"/>
        <v>1</v>
      </c>
    </row>
    <row r="803" spans="1:28">
      <c r="A803">
        <v>690051594</v>
      </c>
      <c r="B803" t="str">
        <v>CENTRE PSYCHIATRIQUE LIVRYEN</v>
      </c>
      <c r="C803" t="str">
        <v>AUVERGNE-RHÔNE-ALPES</v>
      </c>
      <c r="X803" t="str">
        <v>SA CLINIQUE DU VAL D'OUEST-VENDÃ”ME</v>
      </c>
      <c r="Y803" t="str">
        <v>AUVERGNE-RHÔNE-ALPES</v>
      </c>
      <c r="Z803" s="13">
        <f>SUMIFS(bdd_V102[Activité combinée], bdd_V102[Raison sociale juridique], X803, bdd_V102[[Région du FINESS juridique ]], Y803)</f>
        <v>72017.5</v>
      </c>
      <c r="AA803" s="13">
        <f>SUMIFS(bdd_V102[Activité combinée], bdd_V102[Raison sociale juridique], X803, bdd_V102[[Région du FINESS juridique ]], Y803, bdd_V102[Validation prérequis SUN-ES], "Oui")</f>
        <v>72017.5</v>
      </c>
      <c r="AB803" s="70">
        <f t="shared" si="12"/>
        <v>1</v>
      </c>
    </row>
    <row r="804" spans="1:28">
      <c r="A804">
        <v>690052147</v>
      </c>
      <c r="B804" t="str">
        <v>PSYPRO AMIENS</v>
      </c>
      <c r="C804" t="str">
        <v>AUVERGNE-RHÔNE-ALPES</v>
      </c>
      <c r="X804" t="str">
        <v>SA CLINIQUE HENRY GUILLARD</v>
      </c>
      <c r="Y804" t="str">
        <v>NORMANDIE</v>
      </c>
      <c r="Z804" s="13">
        <f>SUMIFS(bdd_V102[Activité combinée], bdd_V102[Raison sociale juridique], X804, bdd_V102[[Région du FINESS juridique ]], Y804)</f>
        <v>6735</v>
      </c>
      <c r="AA804" s="13">
        <f>SUMIFS(bdd_V102[Activité combinée], bdd_V102[Raison sociale juridique], X804, bdd_V102[[Région du FINESS juridique ]], Y804, bdd_V102[Validation prérequis SUN-ES], "Oui")</f>
        <v>0</v>
      </c>
      <c r="AB804" s="70">
        <f t="shared" si="12"/>
        <v>0</v>
      </c>
    </row>
    <row r="805" spans="1:28">
      <c r="A805">
        <v>690780432</v>
      </c>
      <c r="B805" t="str">
        <v>HOPITAL DE FOURVIERE</v>
      </c>
      <c r="C805" t="str">
        <v>AUVERGNE-RHÔNE-ALPES</v>
      </c>
      <c r="X805" t="str">
        <v>SA CLINIQUE JEAN LE BON</v>
      </c>
      <c r="Y805" t="str">
        <v>NOUVELLE-AQUITAINE</v>
      </c>
      <c r="Z805" s="13">
        <f>SUMIFS(bdd_V102[Activité combinée], bdd_V102[Raison sociale juridique], X805, bdd_V102[[Région du FINESS juridique ]], Y805)</f>
        <v>11828.5</v>
      </c>
      <c r="AA805" s="13">
        <f>SUMIFS(bdd_V102[Activité combinée], bdd_V102[Raison sociale juridique], X805, bdd_V102[[Région du FINESS juridique ]], Y805, bdd_V102[Validation prérequis SUN-ES], "Oui")</f>
        <v>11828.5</v>
      </c>
      <c r="AB805" s="70">
        <f t="shared" si="12"/>
        <v>1</v>
      </c>
    </row>
    <row r="806" spans="1:28">
      <c r="A806">
        <v>690780564</v>
      </c>
      <c r="B806" t="str">
        <v>CLINIQUE DE L'OUEST LYONNAIS</v>
      </c>
      <c r="C806" t="str">
        <v>AUVERGNE-RHÔNE-ALPES</v>
      </c>
      <c r="X806" t="str">
        <v>SA CLINIQUE LA MARCHE GUERET</v>
      </c>
      <c r="Y806" t="str">
        <v>NOUVELLE-AQUITAINE</v>
      </c>
      <c r="Z806" s="13">
        <f>SUMIFS(bdd_V102[Activité combinée], bdd_V102[Raison sociale juridique], X806, bdd_V102[[Région du FINESS juridique ]], Y806)</f>
        <v>7128</v>
      </c>
      <c r="AA806" s="13">
        <f>SUMIFS(bdd_V102[Activité combinée], bdd_V102[Raison sociale juridique], X806, bdd_V102[[Région du FINESS juridique ]], Y806, bdd_V102[Validation prérequis SUN-ES], "Oui")</f>
        <v>7128</v>
      </c>
      <c r="AB806" s="70">
        <f t="shared" si="12"/>
        <v>1</v>
      </c>
    </row>
    <row r="807" spans="1:28">
      <c r="A807">
        <v>690782172</v>
      </c>
      <c r="B807" t="str">
        <v>SANTE MENTALE ET COMMUNAUTES</v>
      </c>
      <c r="C807" t="str">
        <v>AUVERGNE-RHÔNE-ALPES</v>
      </c>
      <c r="X807" t="str">
        <v>SA CLINIQUE LA PARISIÃˆRE</v>
      </c>
      <c r="Y807" t="str">
        <v>AUVERGNE-RHÔNE-ALPES</v>
      </c>
      <c r="Z807" s="13">
        <f>SUMIFS(bdd_V102[Activité combinée], bdd_V102[Raison sociale juridique], X807, bdd_V102[[Région du FINESS juridique ]], Y807)</f>
        <v>15147</v>
      </c>
      <c r="AA807" s="13">
        <f>SUMIFS(bdd_V102[Activité combinée], bdd_V102[Raison sociale juridique], X807, bdd_V102[[Région du FINESS juridique ]], Y807, bdd_V102[Validation prérequis SUN-ES], "Oui")</f>
        <v>0</v>
      </c>
      <c r="AB807" s="70">
        <f t="shared" si="12"/>
        <v>0</v>
      </c>
    </row>
    <row r="808" spans="1:28">
      <c r="A808">
        <v>690783220</v>
      </c>
      <c r="B808" t="str">
        <v>CLC A LYON ET EN RHONE-ALPES</v>
      </c>
      <c r="C808" t="str">
        <v>AUVERGNE-RHÔNE-ALPES</v>
      </c>
      <c r="X808" t="str">
        <v>SA CLINIQUE L'EMERAUDE</v>
      </c>
      <c r="Y808" t="str">
        <v>ILE-DE-FRANCE</v>
      </c>
      <c r="Z808" s="13">
        <f>SUMIFS(bdd_V102[Activité combinée], bdd_V102[Raison sociale juridique], X808, bdd_V102[[Région du FINESS juridique ]], Y808)</f>
        <v>52619</v>
      </c>
      <c r="AA808" s="13">
        <f>SUMIFS(bdd_V102[Activité combinée], bdd_V102[Raison sociale juridique], X808, bdd_V102[[Région du FINESS juridique ]], Y808, bdd_V102[Validation prérequis SUN-ES], "Oui")</f>
        <v>52619</v>
      </c>
      <c r="AB808" s="70">
        <f t="shared" si="12"/>
        <v>1</v>
      </c>
    </row>
    <row r="809" spans="1:28">
      <c r="A809">
        <v>690787338</v>
      </c>
      <c r="B809" t="str">
        <v>FONDATION GERMAINE REVEL</v>
      </c>
      <c r="C809" t="str">
        <v>AUVERGNE-RHÔNE-ALPES</v>
      </c>
      <c r="X809" t="str">
        <v>SA CLINIQUE LES CEDRES</v>
      </c>
      <c r="Y809" t="str">
        <v>NOUVELLE-AQUITAINE</v>
      </c>
      <c r="Z809" s="13">
        <f>SUMIFS(bdd_V102[Activité combinée], bdd_V102[Raison sociale juridique], X809, bdd_V102[[Région du FINESS juridique ]], Y809)</f>
        <v>40174</v>
      </c>
      <c r="AA809" s="13">
        <f>SUMIFS(bdd_V102[Activité combinée], bdd_V102[Raison sociale juridique], X809, bdd_V102[[Région du FINESS juridique ]], Y809, bdd_V102[Validation prérequis SUN-ES], "Oui")</f>
        <v>40174</v>
      </c>
      <c r="AB809" s="70">
        <f t="shared" si="12"/>
        <v>1</v>
      </c>
    </row>
    <row r="810" spans="1:28">
      <c r="A810">
        <v>690793195</v>
      </c>
      <c r="B810" t="str">
        <v>ITINOVA</v>
      </c>
      <c r="C810" t="str">
        <v>AUVERGNE-RHÔNE-ALPES</v>
      </c>
      <c r="X810" t="str">
        <v>SA CLINIQUE LES FONTAINES</v>
      </c>
      <c r="Y810" t="str">
        <v>ILE-DE-FRANCE</v>
      </c>
      <c r="Z810" s="13">
        <f>SUMIFS(bdd_V102[Activité combinée], bdd_V102[Raison sociale juridique], X810, bdd_V102[[Région du FINESS juridique ]], Y810)</f>
        <v>36938</v>
      </c>
      <c r="AA810" s="13">
        <f>SUMIFS(bdd_V102[Activité combinée], bdd_V102[Raison sociale juridique], X810, bdd_V102[[Région du FINESS juridique ]], Y810, bdd_V102[Validation prérequis SUN-ES], "Oui")</f>
        <v>36938</v>
      </c>
      <c r="AB810" s="70">
        <f t="shared" si="12"/>
        <v>1</v>
      </c>
    </row>
    <row r="811" spans="1:28">
      <c r="A811">
        <v>690793633</v>
      </c>
      <c r="B811" t="str">
        <v>COMITE DEPARTEMENTAL D'HYGIENE SOCIALE</v>
      </c>
      <c r="C811" t="str">
        <v>AUVERGNE-RHÔNE-ALPES</v>
      </c>
      <c r="X811" t="str">
        <v>SA CLINIQUE LES ORMEAUX LE HAVRE</v>
      </c>
      <c r="Y811" t="str">
        <v>NORMANDIE</v>
      </c>
      <c r="Z811" s="13">
        <f>SUMIFS(bdd_V102[Activité combinée], bdd_V102[Raison sociale juridique], X811, bdd_V102[[Région du FINESS juridique ]], Y811)</f>
        <v>28607</v>
      </c>
      <c r="AA811" s="13">
        <f>SUMIFS(bdd_V102[Activité combinée], bdd_V102[Raison sociale juridique], X811, bdd_V102[[Région du FINESS juridique ]], Y811, bdd_V102[Validation prérequis SUN-ES], "Oui")</f>
        <v>28607</v>
      </c>
      <c r="AB811" s="70">
        <f t="shared" si="12"/>
        <v>1</v>
      </c>
    </row>
    <row r="812" spans="1:28">
      <c r="A812">
        <v>690796552</v>
      </c>
      <c r="B812" t="str">
        <v xml:space="preserve">	AURAL</v>
      </c>
      <c r="C812" t="str">
        <v>AUVERGNE-RHÔNE-ALPES</v>
      </c>
      <c r="X812" t="str">
        <v>SA CLINIQUE MAUSSINS-NOLLET</v>
      </c>
      <c r="Y812" t="str">
        <v>ILE-DE-FRANCE</v>
      </c>
      <c r="Z812" s="13">
        <f>SUMIFS(bdd_V102[Activité combinée], bdd_V102[Raison sociale juridique], X812, bdd_V102[[Région du FINESS juridique ]], Y812)</f>
        <v>19383</v>
      </c>
      <c r="AA812" s="13">
        <f>SUMIFS(bdd_V102[Activité combinée], bdd_V102[Raison sociale juridique], X812, bdd_V102[[Région du FINESS juridique ]], Y812, bdd_V102[Validation prérequis SUN-ES], "Oui")</f>
        <v>19383</v>
      </c>
      <c r="AB812" s="70">
        <f t="shared" si="12"/>
        <v>1</v>
      </c>
    </row>
    <row r="813" spans="1:28">
      <c r="A813">
        <v>690796727</v>
      </c>
      <c r="B813" t="str">
        <v>FONDATION ARHM</v>
      </c>
      <c r="C813" t="str">
        <v>AUVERGNE-RHÔNE-ALPES</v>
      </c>
      <c r="X813" t="str">
        <v>SA CLINIQUE MED.CHIR. G.METIVET</v>
      </c>
      <c r="Y813" t="str">
        <v>ILE-DE-FRANCE</v>
      </c>
      <c r="Z813" s="13">
        <f>SUMIFS(bdd_V102[Activité combinée], bdd_V102[Raison sociale juridique], X813, bdd_V102[[Région du FINESS juridique ]], Y813)</f>
        <v>36621</v>
      </c>
      <c r="AA813" s="13">
        <f>SUMIFS(bdd_V102[Activité combinée], bdd_V102[Raison sociale juridique], X813, bdd_V102[[Région du FINESS juridique ]], Y813, bdd_V102[Validation prérequis SUN-ES], "Oui")</f>
        <v>36621</v>
      </c>
      <c r="AB813" s="70">
        <f t="shared" si="12"/>
        <v>1</v>
      </c>
    </row>
    <row r="814" spans="1:28">
      <c r="A814">
        <v>690802715</v>
      </c>
      <c r="B814" t="str">
        <v>GROUPE ACPPA</v>
      </c>
      <c r="C814" t="str">
        <v>AUVERGNE-RHÔNE-ALPES</v>
      </c>
      <c r="X814" t="str">
        <v>SA CLINIQUE NOUVELLE DU FOREZ</v>
      </c>
      <c r="Y814" t="str">
        <v>AUVERGNE-RHÔNE-ALPES</v>
      </c>
      <c r="Z814" s="13">
        <f>SUMIFS(bdd_V102[Activité combinée], bdd_V102[Raison sociale juridique], X814, bdd_V102[[Région du FINESS juridique ]], Y814)</f>
        <v>16123</v>
      </c>
      <c r="AA814" s="13">
        <f>SUMIFS(bdd_V102[Activité combinée], bdd_V102[Raison sociale juridique], X814, bdd_V102[[Région du FINESS juridique ]], Y814, bdd_V102[Validation prérequis SUN-ES], "Oui")</f>
        <v>16123</v>
      </c>
      <c r="AB814" s="70">
        <f t="shared" si="12"/>
        <v>1</v>
      </c>
    </row>
    <row r="815" spans="1:28">
      <c r="A815">
        <v>690805353</v>
      </c>
      <c r="B815" t="str">
        <v>CENTRE HOSPITALIER ST-JOSEPH ST-LUC</v>
      </c>
      <c r="C815" t="str">
        <v>AUVERGNE-RHÔNE-ALPES</v>
      </c>
      <c r="X815" t="str">
        <v>SA CLINIQUE PASTEUR</v>
      </c>
      <c r="Y815" t="str">
        <v>NOUVELLE-AQUITAINE</v>
      </c>
      <c r="Z815" s="13">
        <f>SUMIFS(bdd_V102[Activité combinée], bdd_V102[Raison sociale juridique], X815, bdd_V102[[Région du FINESS juridique ]], Y815)</f>
        <v>52988</v>
      </c>
      <c r="AA815" s="13">
        <f>SUMIFS(bdd_V102[Activité combinée], bdd_V102[Raison sociale juridique], X815, bdd_V102[[Région du FINESS juridique ]], Y815, bdd_V102[Validation prérequis SUN-ES], "Oui")</f>
        <v>52988</v>
      </c>
      <c r="AB815" s="70">
        <f t="shared" si="12"/>
        <v>1</v>
      </c>
    </row>
    <row r="816" spans="1:28">
      <c r="A816">
        <v>700000052</v>
      </c>
      <c r="B816" t="str">
        <v>CLINIQUE SAINT-MARTIN SAI</v>
      </c>
      <c r="C816" t="str">
        <v>BOURGOGNE-FRANCHE-COMTÉ</v>
      </c>
      <c r="X816" t="str">
        <v>SA CLINIQUE REGINA</v>
      </c>
      <c r="Y816" t="str">
        <v>ILE-DE-FRANCE</v>
      </c>
      <c r="Z816" s="13">
        <f>SUMIFS(bdd_V102[Activité combinée], bdd_V102[Raison sociale juridique], X816, bdd_V102[[Région du FINESS juridique ]], Y816)</f>
        <v>17930.25</v>
      </c>
      <c r="AA816" s="13">
        <f>SUMIFS(bdd_V102[Activité combinée], bdd_V102[Raison sociale juridique], X816, bdd_V102[[Région du FINESS juridique ]], Y816, bdd_V102[Validation prérequis SUN-ES], "Oui")</f>
        <v>17930.25</v>
      </c>
      <c r="AB816" s="70">
        <f t="shared" si="12"/>
        <v>1</v>
      </c>
    </row>
    <row r="817" spans="1:28">
      <c r="A817">
        <v>700004096</v>
      </c>
      <c r="B817" t="str">
        <v>AHBFC</v>
      </c>
      <c r="C817" t="str">
        <v>BOURGOGNE-FRANCHE-COMTÉ</v>
      </c>
      <c r="X817" t="str">
        <v>SA CLINIQUE SAINT AME</v>
      </c>
      <c r="Y817" t="str">
        <v>HAUTS-DE-FRANCE</v>
      </c>
      <c r="Z817" s="13">
        <f>SUMIFS(bdd_V102[Activité combinée], bdd_V102[Raison sociale juridique], X817, bdd_V102[[Région du FINESS juridique ]], Y817)</f>
        <v>34394</v>
      </c>
      <c r="AA817" s="13">
        <f>SUMIFS(bdd_V102[Activité combinée], bdd_V102[Raison sociale juridique], X817, bdd_V102[[Région du FINESS juridique ]], Y817, bdd_V102[Validation prérequis SUN-ES], "Oui")</f>
        <v>34394</v>
      </c>
      <c r="AB817" s="70">
        <f t="shared" si="12"/>
        <v>1</v>
      </c>
    </row>
    <row r="818" spans="1:28">
      <c r="A818">
        <v>710000092</v>
      </c>
      <c r="B818" t="str">
        <v>SAS CLINIQUE DU CHALONNAIS</v>
      </c>
      <c r="C818" t="str">
        <v>BOURGOGNE-FRANCHE-COMTÉ</v>
      </c>
      <c r="X818" t="str">
        <v>SA CLINIQUE SAINT FARON</v>
      </c>
      <c r="Y818" t="str">
        <v>ILE-DE-FRANCE</v>
      </c>
      <c r="Z818" s="13">
        <f>SUMIFS(bdd_V102[Activité combinée], bdd_V102[Raison sociale juridique], X818, bdd_V102[[Région du FINESS juridique ]], Y818)</f>
        <v>19357</v>
      </c>
      <c r="AA818" s="13">
        <f>SUMIFS(bdd_V102[Activité combinée], bdd_V102[Raison sociale juridique], X818, bdd_V102[[Région du FINESS juridique ]], Y818, bdd_V102[Validation prérequis SUN-ES], "Oui")</f>
        <v>19357</v>
      </c>
      <c r="AB818" s="70">
        <f t="shared" si="12"/>
        <v>1</v>
      </c>
    </row>
    <row r="819" spans="1:28">
      <c r="A819">
        <v>710000118</v>
      </c>
      <c r="B819" t="str">
        <v>S.A.S. POLYCLINIQUE DU VAL DE SAONE</v>
      </c>
      <c r="C819" t="str">
        <v>BOURGOGNE-FRANCHE-COMTÉ</v>
      </c>
      <c r="X819" t="str">
        <v>SA CLINIQUE SAINT FRANCOIS</v>
      </c>
      <c r="Y819" t="str">
        <v>CENTRE-VAL DE LOIRE</v>
      </c>
      <c r="Z819" s="13">
        <f>SUMIFS(bdd_V102[Activité combinée], bdd_V102[Raison sociale juridique], X819, bdd_V102[[Région du FINESS juridique ]], Y819)</f>
        <v>20538.5</v>
      </c>
      <c r="AA819" s="13">
        <f>SUMIFS(bdd_V102[Activité combinée], bdd_V102[Raison sociale juridique], X819, bdd_V102[[Région du FINESS juridique ]], Y819, bdd_V102[Validation prérequis SUN-ES], "Oui")</f>
        <v>20538.5</v>
      </c>
      <c r="AB819" s="70">
        <f t="shared" si="12"/>
        <v>1</v>
      </c>
    </row>
    <row r="820" spans="1:28">
      <c r="A820">
        <v>710000233</v>
      </c>
      <c r="B820" t="str">
        <v>CLINIQUE VAL DRACY</v>
      </c>
      <c r="C820" t="str">
        <v>BOURGOGNE-FRANCHE-COMTÉ</v>
      </c>
      <c r="X820" t="str">
        <v>SA CLINIQUE SAINT JOSEPH</v>
      </c>
      <c r="Y820" t="str">
        <v>PAYS DE LA LOIRE</v>
      </c>
      <c r="Z820" s="13">
        <f>SUMIFS(bdd_V102[Activité combinée], bdd_V102[Raison sociale juridique], X820, bdd_V102[[Région du FINESS juridique ]], Y820)</f>
        <v>47627</v>
      </c>
      <c r="AA820" s="13">
        <f>SUMIFS(bdd_V102[Activité combinée], bdd_V102[Raison sociale juridique], X820, bdd_V102[[Région du FINESS juridique ]], Y820, bdd_V102[Validation prérequis SUN-ES], "Oui")</f>
        <v>47627</v>
      </c>
      <c r="AB820" s="70">
        <f t="shared" si="12"/>
        <v>1</v>
      </c>
    </row>
    <row r="821" spans="1:28">
      <c r="A821">
        <v>710000274</v>
      </c>
      <c r="B821" t="str">
        <v>SA HÃ”PITAL PRIVE SAINTE MARIE CHALON</v>
      </c>
      <c r="C821" t="str">
        <v>BOURGOGNE-FRANCHE-COMTÉ</v>
      </c>
      <c r="X821" t="str">
        <v>SA CLINIQUE SAINT LOUIS</v>
      </c>
      <c r="Y821" t="str">
        <v>ILE-DE-FRANCE</v>
      </c>
      <c r="Z821" s="13">
        <f>SUMIFS(bdd_V102[Activité combinée], bdd_V102[Raison sociale juridique], X821, bdd_V102[[Région du FINESS juridique ]], Y821)</f>
        <v>26442.5</v>
      </c>
      <c r="AA821" s="13">
        <f>SUMIFS(bdd_V102[Activité combinée], bdd_V102[Raison sociale juridique], X821, bdd_V102[[Région du FINESS juridique ]], Y821, bdd_V102[Validation prérequis SUN-ES], "Oui")</f>
        <v>26442.5</v>
      </c>
      <c r="AB821" s="70">
        <f t="shared" si="12"/>
        <v>1</v>
      </c>
    </row>
    <row r="822" spans="1:28">
      <c r="A822">
        <v>710000373</v>
      </c>
      <c r="B822" t="str">
        <v>CLINIQUE DU PARC</v>
      </c>
      <c r="C822" t="str">
        <v>BOURGOGNE-FRANCHE-COMTÉ</v>
      </c>
      <c r="X822" t="str">
        <v>SA CLINIQUE SAINT-ANDRE</v>
      </c>
      <c r="Y822" t="str">
        <v>GRAND EST</v>
      </c>
      <c r="Z822" s="13">
        <f>SUMIFS(bdd_V102[Activité combinée], bdd_V102[Raison sociale juridique], X822, bdd_V102[[Région du FINESS juridique ]], Y822)</f>
        <v>26504</v>
      </c>
      <c r="AA822" s="13">
        <f>SUMIFS(bdd_V102[Activité combinée], bdd_V102[Raison sociale juridique], X822, bdd_V102[[Région du FINESS juridique ]], Y822, bdd_V102[Validation prérequis SUN-ES], "Oui")</f>
        <v>26504</v>
      </c>
      <c r="AB822" s="70">
        <f t="shared" si="12"/>
        <v>1</v>
      </c>
    </row>
    <row r="823" spans="1:28">
      <c r="A823">
        <v>710000464</v>
      </c>
      <c r="B823" t="str">
        <v>S.A HOLDING DU CENTRE DE DRACY</v>
      </c>
      <c r="C823" t="str">
        <v>BOURGOGNE-FRANCHE-COMTÉ</v>
      </c>
      <c r="X823" t="str">
        <v>SA CLINIQUE SAINTE-MARIE</v>
      </c>
      <c r="Y823" t="str">
        <v>PAYS DE LA LOIRE</v>
      </c>
      <c r="Z823" s="13">
        <f>SUMIFS(bdd_V102[Activité combinée], bdd_V102[Raison sociale juridique], X823, bdd_V102[[Région du FINESS juridique ]], Y823)</f>
        <v>12458</v>
      </c>
      <c r="AA823" s="13">
        <f>SUMIFS(bdd_V102[Activité combinée], bdd_V102[Raison sociale juridique], X823, bdd_V102[[Région du FINESS juridique ]], Y823, bdd_V102[Validation prérequis SUN-ES], "Oui")</f>
        <v>12458</v>
      </c>
      <c r="AB823" s="70">
        <f t="shared" si="12"/>
        <v>1</v>
      </c>
    </row>
    <row r="824" spans="1:28">
      <c r="A824">
        <v>710010695</v>
      </c>
      <c r="B824" t="str">
        <v xml:space="preserve">	INICEA LE TINAILLER</v>
      </c>
      <c r="C824" t="str">
        <v>BOURGOGNE-FRANCHE-COMTÉ</v>
      </c>
      <c r="X824" t="str">
        <v>SA CLINIQUE SAINT-GERMAIN BRIVE</v>
      </c>
      <c r="Y824" t="str">
        <v>NOUVELLE-AQUITAINE</v>
      </c>
      <c r="Z824" s="13">
        <f>SUMIFS(bdd_V102[Activité combinée], bdd_V102[Raison sociale juridique], X824, bdd_V102[[Région du FINESS juridique ]], Y824)</f>
        <v>7766.5</v>
      </c>
      <c r="AA824" s="13">
        <f>SUMIFS(bdd_V102[Activité combinée], bdd_V102[Raison sociale juridique], X824, bdd_V102[[Région du FINESS juridique ]], Y824, bdd_V102[Validation prérequis SUN-ES], "Oui")</f>
        <v>7766.5</v>
      </c>
      <c r="AB824" s="70">
        <f t="shared" si="12"/>
        <v>1</v>
      </c>
    </row>
    <row r="825" spans="1:28">
      <c r="A825">
        <v>710015223</v>
      </c>
      <c r="B825" t="str">
        <v>GCS HAD NORD SAONE ET LOIRE</v>
      </c>
      <c r="C825" t="str">
        <v>BOURGOGNE-FRANCHE-COMTÉ</v>
      </c>
      <c r="X825" t="str">
        <v>SA CLINIQUE SPORT DE BORDEAUX-MERIGNAC</v>
      </c>
      <c r="Y825" t="str">
        <v>NOUVELLE-AQUITAINE</v>
      </c>
      <c r="Z825" s="13">
        <f>SUMIFS(bdd_V102[Activité combinée], bdd_V102[Raison sociale juridique], X825, bdd_V102[[Région du FINESS juridique ]], Y825)</f>
        <v>21390</v>
      </c>
      <c r="AA825" s="13">
        <f>SUMIFS(bdd_V102[Activité combinée], bdd_V102[Raison sociale juridique], X825, bdd_V102[[Région du FINESS juridique ]], Y825, bdd_V102[Validation prérequis SUN-ES], "Oui")</f>
        <v>21390</v>
      </c>
      <c r="AB825" s="70">
        <f t="shared" si="12"/>
        <v>1</v>
      </c>
    </row>
    <row r="826" spans="1:28">
      <c r="A826">
        <v>710016387</v>
      </c>
      <c r="B826" t="str">
        <v>CLINIQUE VAL JURA</v>
      </c>
      <c r="C826" t="str">
        <v>BOURGOGNE-FRANCHE-COMTÉ</v>
      </c>
      <c r="X826" t="str">
        <v>SA CLINIQUE ST HILAIRE ROUEN</v>
      </c>
      <c r="Y826" t="str">
        <v>NORMANDIE</v>
      </c>
      <c r="Z826" s="13">
        <f>SUMIFS(bdd_V102[Activité combinée], bdd_V102[Raison sociale juridique], X826, bdd_V102[[Région du FINESS juridique ]], Y826)</f>
        <v>79205</v>
      </c>
      <c r="AA826" s="13">
        <f>SUMIFS(bdd_V102[Activité combinée], bdd_V102[Raison sociale juridique], X826, bdd_V102[[Région du FINESS juridique ]], Y826, bdd_V102[Validation prérequis SUN-ES], "Oui")</f>
        <v>79205</v>
      </c>
      <c r="AB826" s="70">
        <f t="shared" si="12"/>
        <v>1</v>
      </c>
    </row>
    <row r="827" spans="1:28">
      <c r="A827">
        <v>710977299</v>
      </c>
      <c r="B827" t="str">
        <v>KORIAN LA BRESSANE</v>
      </c>
      <c r="C827" t="str">
        <v>BOURGOGNE-FRANCHE-COMTÉ</v>
      </c>
      <c r="X827" t="str">
        <v>SA CLINIQUE ST LEONARD</v>
      </c>
      <c r="Y827" t="str">
        <v>PAYS DE LA LOIRE</v>
      </c>
      <c r="Z827" s="13">
        <f>SUMIFS(bdd_V102[Activité combinée], bdd_V102[Raison sociale juridique], X827, bdd_V102[[Région du FINESS juridique ]], Y827)</f>
        <v>25277.5</v>
      </c>
      <c r="AA827" s="13">
        <f>SUMIFS(bdd_V102[Activité combinée], bdd_V102[Raison sociale juridique], X827, bdd_V102[[Région du FINESS juridique ]], Y827, bdd_V102[Validation prérequis SUN-ES], "Oui")</f>
        <v>0</v>
      </c>
      <c r="AB827" s="70">
        <f t="shared" si="12"/>
        <v>0</v>
      </c>
    </row>
    <row r="828" spans="1:28">
      <c r="A828">
        <v>720000454</v>
      </c>
      <c r="B828" t="str">
        <v>POLE REGIONAL DU HANDICAP</v>
      </c>
      <c r="C828" t="str">
        <v>PAYS DE LA LOIRE</v>
      </c>
      <c r="X828" t="str">
        <v>SA CLINIQUE ST NABOR</v>
      </c>
      <c r="Y828" t="str">
        <v>GRAND EST</v>
      </c>
      <c r="Z828" s="13">
        <f>SUMIFS(bdd_V102[Activité combinée], bdd_V102[Raison sociale juridique], X828, bdd_V102[[Région du FINESS juridique ]], Y828)</f>
        <v>27023.5</v>
      </c>
      <c r="AA828" s="13">
        <f>SUMIFS(bdd_V102[Activité combinée], bdd_V102[Raison sociale juridique], X828, bdd_V102[[Région du FINESS juridique ]], Y828, bdd_V102[Validation prérequis SUN-ES], "Oui")</f>
        <v>27023.5</v>
      </c>
      <c r="AB828" s="70">
        <f t="shared" si="12"/>
        <v>1</v>
      </c>
    </row>
    <row r="829" spans="1:28">
      <c r="A829">
        <v>720000561</v>
      </c>
      <c r="B829" t="str">
        <v>CENTRE MEDICO-CHIRURGICAL DU MANS</v>
      </c>
      <c r="C829" t="str">
        <v>PAYS DE LA LOIRE</v>
      </c>
      <c r="X829" t="str">
        <v>SA CLINIQUE TIVOLI-DUCOS</v>
      </c>
      <c r="Y829" t="str">
        <v>NOUVELLE-AQUITAINE</v>
      </c>
      <c r="Z829" s="13">
        <f>SUMIFS(bdd_V102[Activité combinée], bdd_V102[Raison sociale juridique], X829, bdd_V102[[Région du FINESS juridique ]], Y829)</f>
        <v>40376.5</v>
      </c>
      <c r="AA829" s="13">
        <f>SUMIFS(bdd_V102[Activité combinée], bdd_V102[Raison sociale juridique], X829, bdd_V102[[Région du FINESS juridique ]], Y829, bdd_V102[Validation prérequis SUN-ES], "Oui")</f>
        <v>40376.5</v>
      </c>
      <c r="AB829" s="70">
        <f t="shared" si="12"/>
        <v>1</v>
      </c>
    </row>
    <row r="830" spans="1:28">
      <c r="A830">
        <v>720000595</v>
      </c>
      <c r="B830" t="str">
        <v>S.A. CLINIQUE DU  PRE PASTEUR</v>
      </c>
      <c r="C830" t="str">
        <v>PAYS DE LA LOIRE</v>
      </c>
      <c r="X830" t="str">
        <v>SA CLINIQUE TRENEL</v>
      </c>
      <c r="Y830" t="str">
        <v>AUVERGNE-RHÔNE-ALPES</v>
      </c>
      <c r="Z830" s="13">
        <f>SUMIFS(bdd_V102[Activité combinée], bdd_V102[Raison sociale juridique], X830, bdd_V102[[Région du FINESS juridique ]], Y830)</f>
        <v>33993.5</v>
      </c>
      <c r="AA830" s="13">
        <f>SUMIFS(bdd_V102[Activité combinée], bdd_V102[Raison sociale juridique], X830, bdd_V102[[Région du FINESS juridique ]], Y830, bdd_V102[Validation prérequis SUN-ES], "Oui")</f>
        <v>33993.5</v>
      </c>
      <c r="AB830" s="70">
        <f t="shared" si="12"/>
        <v>1</v>
      </c>
    </row>
    <row r="831" spans="1:28">
      <c r="A831">
        <v>720000637</v>
      </c>
      <c r="B831" t="str">
        <v>S.A. CLINIQUE DU TERTRE ROUGE</v>
      </c>
      <c r="C831" t="str">
        <v>PAYS DE LA LOIRE</v>
      </c>
      <c r="X831" t="str">
        <v>SA CLINIQUE VELPEAU</v>
      </c>
      <c r="Y831" t="str">
        <v>CENTRE-VAL DE LOIRE</v>
      </c>
      <c r="Z831" s="13">
        <f>SUMIFS(bdd_V102[Activité combinée], bdd_V102[Raison sociale juridique], X831, bdd_V102[[Région du FINESS juridique ]], Y831)</f>
        <v>14508</v>
      </c>
      <c r="AA831" s="13">
        <f>SUMIFS(bdd_V102[Activité combinée], bdd_V102[Raison sociale juridique], X831, bdd_V102[[Région du FINESS juridique ]], Y831, bdd_V102[Validation prérequis SUN-ES], "Oui")</f>
        <v>14508</v>
      </c>
      <c r="AB831" s="70">
        <f t="shared" si="12"/>
        <v>1</v>
      </c>
    </row>
    <row r="832" spans="1:28">
      <c r="A832">
        <v>720000645</v>
      </c>
      <c r="B832" t="str">
        <v>CLINIQUE MEDICALE VICTOR HUGO</v>
      </c>
      <c r="C832" t="str">
        <v>PAYS DE LA LOIRE</v>
      </c>
      <c r="X832" t="str">
        <v>SA CLINIQUES D'AJACCIO</v>
      </c>
      <c r="Y832" t="str">
        <v>CORSE</v>
      </c>
      <c r="Z832" s="13">
        <f>SUMIFS(bdd_V102[Activité combinée], bdd_V102[Raison sociale juridique], X832, bdd_V102[[Région du FINESS juridique ]], Y832)</f>
        <v>33061</v>
      </c>
      <c r="AA832" s="13">
        <f>SUMIFS(bdd_V102[Activité combinée], bdd_V102[Raison sociale juridique], X832, bdd_V102[[Région du FINESS juridique ]], Y832, bdd_V102[Validation prérequis SUN-ES], "Oui")</f>
        <v>33061</v>
      </c>
      <c r="AB832" s="70">
        <f t="shared" si="12"/>
        <v>1</v>
      </c>
    </row>
    <row r="833" spans="1:28">
      <c r="A833">
        <v>720008390</v>
      </c>
      <c r="B833" t="str">
        <v>ASSOCIATION D'HYGIENE SOCIALE SARTHE</v>
      </c>
      <c r="C833" t="str">
        <v>PAYS DE LA LOIRE</v>
      </c>
      <c r="X833" t="str">
        <v>SA CLINQUE DU BOURGET</v>
      </c>
      <c r="Y833" t="str">
        <v>ILE-DE-FRANCE</v>
      </c>
      <c r="Z833" s="13">
        <f>SUMIFS(bdd_V102[Activité combinée], bdd_V102[Raison sociale juridique], X833, bdd_V102[[Région du FINESS juridique ]], Y833)</f>
        <v>28354.5</v>
      </c>
      <c r="AA833" s="13">
        <f>SUMIFS(bdd_V102[Activité combinée], bdd_V102[Raison sociale juridique], X833, bdd_V102[[Région du FINESS juridique ]], Y833, bdd_V102[Validation prérequis SUN-ES], "Oui")</f>
        <v>28354.5</v>
      </c>
      <c r="AB833" s="70">
        <f t="shared" si="12"/>
        <v>1</v>
      </c>
    </row>
    <row r="834" spans="1:28">
      <c r="A834">
        <v>720012749</v>
      </c>
      <c r="B834" t="str">
        <v>FONDATION GEORGES COULON</v>
      </c>
      <c r="C834" t="str">
        <v>PAYS DE LA LOIRE</v>
      </c>
      <c r="X834" t="str">
        <v>SA COURLANCY SANTE</v>
      </c>
      <c r="Y834" t="str">
        <v>GRAND EST</v>
      </c>
      <c r="Z834" s="13">
        <f>SUMIFS(bdd_V102[Activité combinée], bdd_V102[Raison sociale juridique], X834, bdd_V102[[Région du FINESS juridique ]], Y834)</f>
        <v>250361.5</v>
      </c>
      <c r="AA834" s="13">
        <f>SUMIFS(bdd_V102[Activité combinée], bdd_V102[Raison sociale juridique], X834, bdd_V102[[Région du FINESS juridique ]], Y834, bdd_V102[Validation prérequis SUN-ES], "Oui")</f>
        <v>250361.5</v>
      </c>
      <c r="AB834" s="70">
        <f t="shared" si="12"/>
        <v>1</v>
      </c>
    </row>
    <row r="835" spans="1:28">
      <c r="A835">
        <v>730002698</v>
      </c>
      <c r="B835" t="str">
        <v>CTRE READAPTATION FONCTIONNELLE SOINS</v>
      </c>
      <c r="C835" t="str">
        <v>AUVERGNE-RHÔNE-ALPES</v>
      </c>
      <c r="X835" t="str">
        <v>SA CRF ALBITRECCIA</v>
      </c>
      <c r="Y835" t="str">
        <v>CORSE</v>
      </c>
      <c r="Z835" s="13">
        <f>SUMIFS(bdd_V102[Activité combinée], bdd_V102[Raison sociale juridique], X835, bdd_V102[[Région du FINESS juridique ]], Y835)</f>
        <v>21208.5</v>
      </c>
      <c r="AA835" s="13">
        <f>SUMIFS(bdd_V102[Activité combinée], bdd_V102[Raison sociale juridique], X835, bdd_V102[[Région du FINESS juridique ]], Y835, bdd_V102[Validation prérequis SUN-ES], "Oui")</f>
        <v>21208.5</v>
      </c>
      <c r="AB835" s="70">
        <f t="shared" si="12"/>
        <v>1</v>
      </c>
    </row>
    <row r="836" spans="1:28">
      <c r="A836">
        <v>730010048</v>
      </c>
      <c r="B836" t="str">
        <v>SAS MEDIPOLE DE SAVOIE</v>
      </c>
      <c r="C836" t="str">
        <v>AUVERGNE-RHÔNE-ALPES</v>
      </c>
      <c r="X836" t="str">
        <v>SA CTRE CONVAL &amp; DIET MANOIR EN BERRY</v>
      </c>
      <c r="Y836" t="str">
        <v>CENTRE-VAL DE LOIRE</v>
      </c>
      <c r="Z836" s="13">
        <f>SUMIFS(bdd_V102[Activité combinée], bdd_V102[Raison sociale juridique], X836, bdd_V102[[Région du FINESS juridique ]], Y836)</f>
        <v>21212.5</v>
      </c>
      <c r="AA836" s="13">
        <f>SUMIFS(bdd_V102[Activité combinée], bdd_V102[Raison sociale juridique], X836, bdd_V102[[Région du FINESS juridique ]], Y836, bdd_V102[Validation prérequis SUN-ES], "Oui")</f>
        <v>21212.5</v>
      </c>
      <c r="AB836" s="70">
        <f t="shared" ref="AB836:AB899" si="13">AA836/Z836</f>
        <v>1</v>
      </c>
    </row>
    <row r="837" spans="1:28">
      <c r="A837">
        <v>730011731</v>
      </c>
      <c r="B837" t="str">
        <v>CLINIQUE MEDICALE LE SERMAY</v>
      </c>
      <c r="C837" t="str">
        <v>AUVERGNE-RHÔNE-ALPES</v>
      </c>
      <c r="X837" t="str">
        <v>SA CTRE CONVALESCENCE FONTAINE DIJON</v>
      </c>
      <c r="Y837" t="str">
        <v>BOURGOGNE-FRANCHE-COMTÉ</v>
      </c>
      <c r="Z837" s="13">
        <f>SUMIFS(bdd_V102[Activité combinée], bdd_V102[Raison sociale juridique], X837, bdd_V102[[Région du FINESS juridique ]], Y837)</f>
        <v>16025.5</v>
      </c>
      <c r="AA837" s="13">
        <f>SUMIFS(bdd_V102[Activité combinée], bdd_V102[Raison sociale juridique], X837, bdd_V102[[Région du FINESS juridique ]], Y837, bdd_V102[Validation prérequis SUN-ES], "Oui")</f>
        <v>16025.5</v>
      </c>
      <c r="AB837" s="70">
        <f t="shared" si="13"/>
        <v>1</v>
      </c>
    </row>
    <row r="838" spans="1:28">
      <c r="A838">
        <v>730012481</v>
      </c>
      <c r="B838" t="str">
        <v>GCS CLINIQUE HERBERT</v>
      </c>
      <c r="C838" t="str">
        <v>AUVERGNE-RHÔNE-ALPES</v>
      </c>
      <c r="X838" t="str">
        <v>SA CTRE MEDICO CHIR LE BOIS</v>
      </c>
      <c r="Y838" t="str">
        <v>GRAND EST</v>
      </c>
      <c r="Z838" s="13">
        <f>SUMIFS(bdd_V102[Activité combinée], bdd_V102[Raison sociale juridique], X838, bdd_V102[[Région du FINESS juridique ]], Y838)</f>
        <v>20954</v>
      </c>
      <c r="AA838" s="13">
        <f>SUMIFS(bdd_V102[Activité combinée], bdd_V102[Raison sociale juridique], X838, bdd_V102[[Région du FINESS juridique ]], Y838, bdd_V102[Validation prérequis SUN-ES], "Oui")</f>
        <v>20954</v>
      </c>
      <c r="AB838" s="70">
        <f t="shared" si="13"/>
        <v>1</v>
      </c>
    </row>
    <row r="839" spans="1:28">
      <c r="A839">
        <v>740000112</v>
      </c>
      <c r="B839" t="str">
        <v>CLINIQUE D'ARGONAY</v>
      </c>
      <c r="C839" t="str">
        <v>AUVERGNE-RHÔNE-ALPES</v>
      </c>
      <c r="X839" t="str">
        <v>SA DE L OSPEDALE</v>
      </c>
      <c r="Y839" t="str">
        <v>CORSE</v>
      </c>
      <c r="Z839" s="13">
        <f>SUMIFS(bdd_V102[Activité combinée], bdd_V102[Raison sociale juridique], X839, bdd_V102[[Région du FINESS juridique ]], Y839)</f>
        <v>21425</v>
      </c>
      <c r="AA839" s="13">
        <f>SUMIFS(bdd_V102[Activité combinée], bdd_V102[Raison sociale juridique], X839, bdd_V102[[Région du FINESS juridique ]], Y839, bdd_V102[Validation prérequis SUN-ES], "Oui")</f>
        <v>21425</v>
      </c>
      <c r="AB839" s="70">
        <f t="shared" si="13"/>
        <v>1</v>
      </c>
    </row>
    <row r="840" spans="1:28">
      <c r="A840">
        <v>740000120</v>
      </c>
      <c r="B840" t="str">
        <v>CLINIQUE GENERALE D'ANNECY</v>
      </c>
      <c r="C840" t="str">
        <v>AUVERGNE-RHÔNE-ALPES</v>
      </c>
      <c r="X840" t="str">
        <v>SA DES CL DU MIDI</v>
      </c>
      <c r="Y840" t="str">
        <v>OCCITANIE</v>
      </c>
      <c r="Z840" s="13">
        <f>SUMIFS(bdd_V102[Activité combinée], bdd_V102[Raison sociale juridique], X840, bdd_V102[[Région du FINESS juridique ]], Y840)</f>
        <v>27566</v>
      </c>
      <c r="AA840" s="13">
        <f>SUMIFS(bdd_V102[Activité combinée], bdd_V102[Raison sociale juridique], X840, bdd_V102[[Région du FINESS juridique ]], Y840, bdd_V102[Validation prérequis SUN-ES], "Oui")</f>
        <v>27566</v>
      </c>
      <c r="AB840" s="70">
        <f t="shared" si="13"/>
        <v>1</v>
      </c>
    </row>
    <row r="841" spans="1:28">
      <c r="A841">
        <v>740000211</v>
      </c>
      <c r="B841" t="str">
        <v>CLINIQUE NOUVELLE DES VALLEES</v>
      </c>
      <c r="C841" t="str">
        <v>AUVERGNE-RHÔNE-ALPES</v>
      </c>
      <c r="X841" t="str">
        <v>SA EXPLOITATION CTE CARDIOLOGIQUE NORD</v>
      </c>
      <c r="Y841" t="str">
        <v>ILE-DE-FRANCE</v>
      </c>
      <c r="Z841" s="13">
        <f>SUMIFS(bdd_V102[Activité combinée], bdd_V102[Raison sociale juridique], X841, bdd_V102[[Région du FINESS juridique ]], Y841)</f>
        <v>79052.5</v>
      </c>
      <c r="AA841" s="13">
        <f>SUMIFS(bdd_V102[Activité combinée], bdd_V102[Raison sociale juridique], X841, bdd_V102[[Région du FINESS juridique ]], Y841, bdd_V102[Validation prérequis SUN-ES], "Oui")</f>
        <v>79052.5</v>
      </c>
      <c r="AB841" s="70">
        <f t="shared" si="13"/>
        <v>1</v>
      </c>
    </row>
    <row r="842" spans="1:28">
      <c r="A842">
        <v>740000617</v>
      </c>
      <c r="B842" t="str">
        <v>HOPITAL PRIVE PAYS DE SAVOIE</v>
      </c>
      <c r="C842" t="str">
        <v>AUVERGNE-RHÔNE-ALPES</v>
      </c>
      <c r="X842" t="str">
        <v>SA GENERALE DE SANTE-MEDIPSY</v>
      </c>
      <c r="Y842" t="str">
        <v>ILE-DE-FRANCE</v>
      </c>
      <c r="Z842" s="13">
        <f>SUMIFS(bdd_V102[Activité combinée], bdd_V102[Raison sociale juridique], X842, bdd_V102[[Région du FINESS juridique ]], Y842)</f>
        <v>16576.5</v>
      </c>
      <c r="AA842" s="13">
        <f>SUMIFS(bdd_V102[Activité combinée], bdd_V102[Raison sociale juridique], X842, bdd_V102[[Région du FINESS juridique ]], Y842, bdd_V102[Validation prérequis SUN-ES], "Oui")</f>
        <v>16576.5</v>
      </c>
      <c r="AB842" s="70">
        <f t="shared" si="13"/>
        <v>1</v>
      </c>
    </row>
    <row r="843" spans="1:28">
      <c r="A843">
        <v>740780168</v>
      </c>
      <c r="B843" t="str">
        <v>FONDATION ALIA</v>
      </c>
      <c r="C843" t="str">
        <v>AUVERGNE-RHÔNE-ALPES</v>
      </c>
      <c r="X843" t="str">
        <v>SA HÃ”PITAL PRIVE SAINTE MARIE CHALON</v>
      </c>
      <c r="Y843" t="str">
        <v>BOURGOGNE-FRANCHE-COMTÉ</v>
      </c>
      <c r="Z843" s="13">
        <f>SUMIFS(bdd_V102[Activité combinée], bdd_V102[Raison sociale juridique], X843, bdd_V102[[Région du FINESS juridique ]], Y843)</f>
        <v>46852.5</v>
      </c>
      <c r="AA843" s="13">
        <f>SUMIFS(bdd_V102[Activité combinée], bdd_V102[Raison sociale juridique], X843, bdd_V102[[Région du FINESS juridique ]], Y843, bdd_V102[Validation prérequis SUN-ES], "Oui")</f>
        <v>46852.5</v>
      </c>
      <c r="AB843" s="70">
        <f t="shared" si="13"/>
        <v>1</v>
      </c>
    </row>
    <row r="844" spans="1:28">
      <c r="A844">
        <v>750000143</v>
      </c>
      <c r="B844" t="str">
        <v>ASSOCIATION DES DAMES DU CALVAIRE</v>
      </c>
      <c r="C844" t="str">
        <v>ILE-DE-FRANCE</v>
      </c>
      <c r="X844" t="str">
        <v>SA HOPITAL CLINIQUE CLAUDE BERNARD</v>
      </c>
      <c r="Y844" t="str">
        <v>GRAND EST</v>
      </c>
      <c r="Z844" s="13">
        <f>SUMIFS(bdd_V102[Activité combinée], bdd_V102[Raison sociale juridique], X844, bdd_V102[[Région du FINESS juridique ]], Y844)</f>
        <v>99527</v>
      </c>
      <c r="AA844" s="13">
        <f>SUMIFS(bdd_V102[Activité combinée], bdd_V102[Raison sociale juridique], X844, bdd_V102[[Région du FINESS juridique ]], Y844, bdd_V102[Validation prérequis SUN-ES], "Oui")</f>
        <v>99527</v>
      </c>
      <c r="AB844" s="70">
        <f t="shared" si="13"/>
        <v>1</v>
      </c>
    </row>
    <row r="845" spans="1:28">
      <c r="A845">
        <v>750000515</v>
      </c>
      <c r="B845" t="str">
        <v>HOPITAL DES GARDIENS DE LA PAIX</v>
      </c>
      <c r="C845" t="str">
        <v>ILE-DE-FRANCE</v>
      </c>
      <c r="X845" t="str">
        <v>SA HOPITAL PRIVE DE LA BAIE</v>
      </c>
      <c r="Y845" t="str">
        <v>NORMANDIE</v>
      </c>
      <c r="Z845" s="13">
        <f>SUMIFS(bdd_V102[Activité combinée], bdd_V102[Raison sociale juridique], X845, bdd_V102[[Région du FINESS juridique ]], Y845)</f>
        <v>39647</v>
      </c>
      <c r="AA845" s="13">
        <f>SUMIFS(bdd_V102[Activité combinée], bdd_V102[Raison sociale juridique], X845, bdd_V102[[Région du FINESS juridique ]], Y845, bdd_V102[Validation prérequis SUN-ES], "Oui")</f>
        <v>39647</v>
      </c>
      <c r="AB845" s="70">
        <f t="shared" si="13"/>
        <v>1</v>
      </c>
    </row>
    <row r="846" spans="1:28">
      <c r="A846">
        <v>750000564</v>
      </c>
      <c r="B846" t="str">
        <v>SA CLINIQUE DU LOUVRE</v>
      </c>
      <c r="C846" t="str">
        <v>ILE-DE-FRANCE</v>
      </c>
      <c r="X846" t="str">
        <v>SA HOPITAL PRIVE DE L'ESTUAIRE</v>
      </c>
      <c r="Y846" t="str">
        <v>NORMANDIE</v>
      </c>
      <c r="Z846" s="13">
        <f>SUMIFS(bdd_V102[Activité combinée], bdd_V102[Raison sociale juridique], X846, bdd_V102[[Région du FINESS juridique ]], Y846)</f>
        <v>139385.5</v>
      </c>
      <c r="AA846" s="13">
        <f>SUMIFS(bdd_V102[Activité combinée], bdd_V102[Raison sociale juridique], X846, bdd_V102[[Région du FINESS juridique ]], Y846, bdd_V102[Validation prérequis SUN-ES], "Oui")</f>
        <v>139385.5</v>
      </c>
      <c r="AB846" s="70">
        <f t="shared" si="13"/>
        <v>1</v>
      </c>
    </row>
    <row r="847" spans="1:28">
      <c r="A847">
        <v>750000598</v>
      </c>
      <c r="B847" t="str">
        <v>SAS CLINIQUE GEOFFROY SAINT-HILAIRE</v>
      </c>
      <c r="C847" t="str">
        <v>ILE-DE-FRANCE</v>
      </c>
      <c r="X847" t="str">
        <v>SA HOPITAL PRIVE DIJON BOURGOGNE</v>
      </c>
      <c r="Y847" t="str">
        <v>BOURGOGNE-FRANCHE-COMTÉ</v>
      </c>
      <c r="Z847" s="13">
        <f>SUMIFS(bdd_V102[Activité combinée], bdd_V102[Raison sociale juridique], X847, bdd_V102[[Région du FINESS juridique ]], Y847)</f>
        <v>99038</v>
      </c>
      <c r="AA847" s="13">
        <f>SUMIFS(bdd_V102[Activité combinée], bdd_V102[Raison sociale juridique], X847, bdd_V102[[Région du FINESS juridique ]], Y847, bdd_V102[Validation prérequis SUN-ES], "Oui")</f>
        <v>99038</v>
      </c>
      <c r="AB847" s="70">
        <f t="shared" si="13"/>
        <v>1</v>
      </c>
    </row>
    <row r="848" spans="1:28">
      <c r="A848">
        <v>750000606</v>
      </c>
      <c r="B848" t="str">
        <v>SAS CLINIQUE DU SPORT</v>
      </c>
      <c r="C848" t="str">
        <v>ILE-DE-FRANCE</v>
      </c>
      <c r="X848" t="str">
        <v>SA HOPITAL PRIVE NORD PARISIEN</v>
      </c>
      <c r="Y848" t="str">
        <v>ILE-DE-FRANCE</v>
      </c>
      <c r="Z848" s="13">
        <f>SUMIFS(bdd_V102[Activité combinée], bdd_V102[Raison sociale juridique], X848, bdd_V102[[Région du FINESS juridique ]], Y848)</f>
        <v>60021.5</v>
      </c>
      <c r="AA848" s="13">
        <f>SUMIFS(bdd_V102[Activité combinée], bdd_V102[Raison sociale juridique], X848, bdd_V102[[Région du FINESS juridique ]], Y848, bdd_V102[Validation prérequis SUN-ES], "Oui")</f>
        <v>60021.5</v>
      </c>
      <c r="AB848" s="70">
        <f t="shared" si="13"/>
        <v>1</v>
      </c>
    </row>
    <row r="849" spans="1:28">
      <c r="A849">
        <v>750000655</v>
      </c>
      <c r="B849" t="str">
        <v>SAS CLINIQUE DE L'ALMA</v>
      </c>
      <c r="C849" t="str">
        <v>ILE-DE-FRANCE</v>
      </c>
      <c r="X849" t="str">
        <v>SA INSTITUT HELIO MARIN - COTE D'AZUR</v>
      </c>
      <c r="Y849" t="str">
        <v>ILE-DE-FRANCE</v>
      </c>
      <c r="Z849" s="13">
        <f>SUMIFS(bdd_V102[Activité combinée], bdd_V102[Raison sociale juridique], X849, bdd_V102[[Région du FINESS juridique ]], Y849)</f>
        <v>33276.5</v>
      </c>
      <c r="AA849" s="13">
        <f>SUMIFS(bdd_V102[Activité combinée], bdd_V102[Raison sociale juridique], X849, bdd_V102[[Région du FINESS juridique ]], Y849, bdd_V102[Validation prérequis SUN-ES], "Oui")</f>
        <v>33276.5</v>
      </c>
      <c r="AB849" s="70">
        <f t="shared" si="13"/>
        <v>1</v>
      </c>
    </row>
    <row r="850" spans="1:28">
      <c r="A850">
        <v>750000796</v>
      </c>
      <c r="B850" t="str">
        <v>SAS CLINIQUE ARAGO</v>
      </c>
      <c r="C850" t="str">
        <v>ILE-DE-FRANCE</v>
      </c>
      <c r="X850" t="str">
        <v>SA KERAUDREN GRAND LARGE</v>
      </c>
      <c r="Y850" t="str">
        <v>BRETAGNE</v>
      </c>
      <c r="Z850" s="13">
        <f>SUMIFS(bdd_V102[Activité combinée], bdd_V102[Raison sociale juridique], X850, bdd_V102[[Région du FINESS juridique ]], Y850)</f>
        <v>83255.5</v>
      </c>
      <c r="AA850" s="13">
        <f>SUMIFS(bdd_V102[Activité combinée], bdd_V102[Raison sociale juridique], X850, bdd_V102[[Région du FINESS juridique ]], Y850, bdd_V102[Validation prérequis SUN-ES], "Oui")</f>
        <v>83255.5</v>
      </c>
      <c r="AB850" s="70">
        <f t="shared" si="13"/>
        <v>1</v>
      </c>
    </row>
    <row r="851" spans="1:28">
      <c r="A851">
        <v>750000812</v>
      </c>
      <c r="B851" t="str">
        <v>SARL SARRETTE</v>
      </c>
      <c r="C851" t="str">
        <v>ILE-DE-FRANCE</v>
      </c>
      <c r="X851" t="str">
        <v>SA LE MARQUISAT</v>
      </c>
      <c r="Y851" t="str">
        <v>OCCITANIE</v>
      </c>
      <c r="Z851" s="13">
        <f>SUMIFS(bdd_V102[Activité combinée], bdd_V102[Raison sociale juridique], X851, bdd_V102[[Région du FINESS juridique ]], Y851)</f>
        <v>16185</v>
      </c>
      <c r="AA851" s="13">
        <f>SUMIFS(bdd_V102[Activité combinée], bdd_V102[Raison sociale juridique], X851, bdd_V102[[Région du FINESS juridique ]], Y851, bdd_V102[Validation prérequis SUN-ES], "Oui")</f>
        <v>16185</v>
      </c>
      <c r="AB851" s="70">
        <f t="shared" si="13"/>
        <v>1</v>
      </c>
    </row>
    <row r="852" spans="1:28">
      <c r="A852">
        <v>750000820</v>
      </c>
      <c r="B852" t="str">
        <v>SAS CLINIQUE BLOMET</v>
      </c>
      <c r="C852" t="str">
        <v>ILE-DE-FRANCE</v>
      </c>
      <c r="X852" t="str">
        <v>SA LES ROSIERS</v>
      </c>
      <c r="Y852" t="str">
        <v>BOURGOGNE-FRANCHE-COMTÉ</v>
      </c>
      <c r="Z852" s="13">
        <f>SUMIFS(bdd_V102[Activité combinée], bdd_V102[Raison sociale juridique], X852, bdd_V102[[Région du FINESS juridique ]], Y852)</f>
        <v>28022.5</v>
      </c>
      <c r="AA852" s="13">
        <f>SUMIFS(bdd_V102[Activité combinée], bdd_V102[Raison sociale juridique], X852, bdd_V102[[Région du FINESS juridique ]], Y852, bdd_V102[Validation prérequis SUN-ES], "Oui")</f>
        <v>28022.5</v>
      </c>
      <c r="AB852" s="70">
        <f t="shared" si="13"/>
        <v>1</v>
      </c>
    </row>
    <row r="853" spans="1:28">
      <c r="A853">
        <v>750000838</v>
      </c>
      <c r="B853" t="str">
        <v>ASSOCIATION  MATERNITE SAINTE-FELICITE</v>
      </c>
      <c r="C853" t="str">
        <v>ILE-DE-FRANCE</v>
      </c>
      <c r="X853" t="str">
        <v>SA MAISON DE SANTE DE MAILHOL</v>
      </c>
      <c r="Y853" t="str">
        <v>OCCITANIE</v>
      </c>
      <c r="Z853" s="13">
        <f>SUMIFS(bdd_V102[Activité combinée], bdd_V102[Raison sociale juridique], X853, bdd_V102[[Région du FINESS juridique ]], Y853)</f>
        <v>18983.5</v>
      </c>
      <c r="AA853" s="13">
        <f>SUMIFS(bdd_V102[Activité combinée], bdd_V102[Raison sociale juridique], X853, bdd_V102[[Région du FINESS juridique ]], Y853, bdd_V102[Validation prérequis SUN-ES], "Oui")</f>
        <v>0</v>
      </c>
      <c r="AB853" s="70">
        <f t="shared" si="13"/>
        <v>0</v>
      </c>
    </row>
    <row r="854" spans="1:28">
      <c r="A854">
        <v>750000861</v>
      </c>
      <c r="B854" t="str">
        <v>SAS CLINIQUE CHIRURGICALE VICTOR HUGO</v>
      </c>
      <c r="C854" t="str">
        <v>ILE-DE-FRANCE</v>
      </c>
      <c r="X854" t="str">
        <v>SA MALAKOFF SANTE CLINIQUE LAENNEC</v>
      </c>
      <c r="Y854" t="str">
        <v>ILE-DE-FRANCE</v>
      </c>
      <c r="Z854" s="13">
        <f>SUMIFS(bdd_V102[Activité combinée], bdd_V102[Raison sociale juridique], X854, bdd_V102[[Région du FINESS juridique ]], Y854)</f>
        <v>13154.5</v>
      </c>
      <c r="AA854" s="13">
        <f>SUMIFS(bdd_V102[Activité combinée], bdd_V102[Raison sociale juridique], X854, bdd_V102[[Région du FINESS juridique ]], Y854, bdd_V102[Validation prérequis SUN-ES], "Oui")</f>
        <v>13154.5</v>
      </c>
      <c r="AB854" s="70">
        <f t="shared" si="13"/>
        <v>1</v>
      </c>
    </row>
    <row r="855" spans="1:28">
      <c r="A855">
        <v>750000895</v>
      </c>
      <c r="B855" t="str">
        <v>SAS CLINIQUE JOUVENET</v>
      </c>
      <c r="C855" t="str">
        <v>ILE-DE-FRANCE</v>
      </c>
      <c r="X855" t="str">
        <v>SA MEDICA FRANCE</v>
      </c>
      <c r="Y855" t="str">
        <v>OCCITANIE</v>
      </c>
      <c r="Z855" s="13">
        <f>SUMIFS(bdd_V102[Activité combinée], bdd_V102[Raison sociale juridique], X855, bdd_V102[[Région du FINESS juridique ]], Y855)</f>
        <v>6318.5</v>
      </c>
      <c r="AA855" s="13">
        <f>SUMIFS(bdd_V102[Activité combinée], bdd_V102[Raison sociale juridique], X855, bdd_V102[[Région du FINESS juridique ]], Y855, bdd_V102[Validation prérequis SUN-ES], "Oui")</f>
        <v>6318.5</v>
      </c>
      <c r="AB855" s="70">
        <f t="shared" si="13"/>
        <v>1</v>
      </c>
    </row>
    <row r="856" spans="1:28">
      <c r="A856">
        <v>750000903</v>
      </c>
      <c r="B856" t="str">
        <v>NOUVELLE SA DE LA MUETTE</v>
      </c>
      <c r="C856" t="str">
        <v>ILE-DE-FRANCE</v>
      </c>
      <c r="X856" t="str">
        <v>SA ORPEA - SIEGE SOCIAL</v>
      </c>
      <c r="Y856" t="str">
        <v>ILE-DE-FRANCE</v>
      </c>
      <c r="Z856" s="13">
        <f>SUMIFS(bdd_V102[Activité combinée], bdd_V102[Raison sociale juridique], X856, bdd_V102[[Région du FINESS juridique ]], Y856)</f>
        <v>7496</v>
      </c>
      <c r="AA856" s="13">
        <f>SUMIFS(bdd_V102[Activité combinée], bdd_V102[Raison sociale juridique], X856, bdd_V102[[Région du FINESS juridique ]], Y856, bdd_V102[Validation prérequis SUN-ES], "Oui")</f>
        <v>0</v>
      </c>
      <c r="AB856" s="70">
        <f t="shared" si="13"/>
        <v>0</v>
      </c>
    </row>
    <row r="857" spans="1:28">
      <c r="A857">
        <v>750000937</v>
      </c>
      <c r="B857" t="str">
        <v>SA CLINIQUE CHIRURGICALE DU TROCADERO</v>
      </c>
      <c r="C857" t="str">
        <v>ILE-DE-FRANCE</v>
      </c>
      <c r="X857" t="str">
        <v>SA PÃ”LE SANTE LEONARD DE VINCI</v>
      </c>
      <c r="Y857" t="str">
        <v>CENTRE-VAL DE LOIRE</v>
      </c>
      <c r="Z857" s="13">
        <f>SUMIFS(bdd_V102[Activité combinée], bdd_V102[Raison sociale juridique], X857, bdd_V102[[Région du FINESS juridique ]], Y857)</f>
        <v>140223</v>
      </c>
      <c r="AA857" s="13">
        <f>SUMIFS(bdd_V102[Activité combinée], bdd_V102[Raison sociale juridique], X857, bdd_V102[[Région du FINESS juridique ]], Y857, bdd_V102[Validation prérequis SUN-ES], "Oui")</f>
        <v>140223</v>
      </c>
      <c r="AB857" s="70">
        <f t="shared" si="13"/>
        <v>1</v>
      </c>
    </row>
    <row r="858" spans="1:28">
      <c r="A858">
        <v>750000978</v>
      </c>
      <c r="B858" t="str">
        <v>SAS CLINIQUE STE-THERESE</v>
      </c>
      <c r="C858" t="str">
        <v>ILE-DE-FRANCE</v>
      </c>
      <c r="X858" t="str">
        <v>SA PERIGORD REEDUCATION</v>
      </c>
      <c r="Y858" t="str">
        <v>NOUVELLE-AQUITAINE</v>
      </c>
      <c r="Z858" s="13">
        <f>SUMIFS(bdd_V102[Activité combinée], bdd_V102[Raison sociale juridique], X858, bdd_V102[[Région du FINESS juridique ]], Y858)</f>
        <v>15321</v>
      </c>
      <c r="AA858" s="13">
        <f>SUMIFS(bdd_V102[Activité combinée], bdd_V102[Raison sociale juridique], X858, bdd_V102[[Région du FINESS juridique ]], Y858, bdd_V102[Validation prérequis SUN-ES], "Oui")</f>
        <v>15321</v>
      </c>
      <c r="AB858" s="70">
        <f t="shared" si="13"/>
        <v>1</v>
      </c>
    </row>
    <row r="859" spans="1:28">
      <c r="A859">
        <v>750001042</v>
      </c>
      <c r="B859" t="str">
        <v>SAS CLINIQUE DU MONT-LOUIS</v>
      </c>
      <c r="C859" t="str">
        <v>ILE-DE-FRANCE</v>
      </c>
      <c r="X859" t="str">
        <v>SA POLE DE SANTE DU PLATEAU</v>
      </c>
      <c r="Y859" t="str">
        <v>ILE-DE-FRANCE</v>
      </c>
      <c r="Z859" s="13">
        <f>SUMIFS(bdd_V102[Activité combinée], bdd_V102[Raison sociale juridique], X859, bdd_V102[[Région du FINESS juridique ]], Y859)</f>
        <v>60730.5</v>
      </c>
      <c r="AA859" s="13">
        <f>SUMIFS(bdd_V102[Activité combinée], bdd_V102[Raison sociale juridique], X859, bdd_V102[[Région du FINESS juridique ]], Y859, bdd_V102[Validation prérequis SUN-ES], "Oui")</f>
        <v>60730.5</v>
      </c>
      <c r="AB859" s="70">
        <f t="shared" si="13"/>
        <v>1</v>
      </c>
    </row>
    <row r="860" spans="1:28">
      <c r="A860">
        <v>750001067</v>
      </c>
      <c r="B860" t="str">
        <v>SA CLINIQUE MAUSSINS-NOLLET</v>
      </c>
      <c r="C860" t="str">
        <v>ILE-DE-FRANCE</v>
      </c>
      <c r="X860" t="str">
        <v>SA POLYCL DU SIDOBRE</v>
      </c>
      <c r="Y860" t="str">
        <v>OCCITANIE</v>
      </c>
      <c r="Z860" s="13">
        <f>SUMIFS(bdd_V102[Activité combinée], bdd_V102[Raison sociale juridique], X860, bdd_V102[[Région du FINESS juridique ]], Y860)</f>
        <v>32725</v>
      </c>
      <c r="AA860" s="13">
        <f>SUMIFS(bdd_V102[Activité combinée], bdd_V102[Raison sociale juridique], X860, bdd_V102[[Région du FINESS juridique ]], Y860, bdd_V102[Validation prérequis SUN-ES], "Oui")</f>
        <v>32725</v>
      </c>
      <c r="AB860" s="70">
        <f t="shared" si="13"/>
        <v>1</v>
      </c>
    </row>
    <row r="861" spans="1:28">
      <c r="A861">
        <v>750005068</v>
      </c>
      <c r="B861" t="str">
        <v>MGEN ACTION SANITAIRE ET SOCIALE</v>
      </c>
      <c r="C861" t="str">
        <v>ILE-DE-FRANCE</v>
      </c>
      <c r="X861" t="str">
        <v>SA POLYCL MEDITERRANEE</v>
      </c>
      <c r="Y861" t="str">
        <v>OCCITANIE</v>
      </c>
      <c r="Z861" s="13">
        <f>SUMIFS(bdd_V102[Activité combinée], bdd_V102[Raison sociale juridique], X861, bdd_V102[[Région du FINESS juridique ]], Y861)</f>
        <v>27671.5</v>
      </c>
      <c r="AA861" s="13">
        <f>SUMIFS(bdd_V102[Activité combinée], bdd_V102[Raison sociale juridique], X861, bdd_V102[[Région du FINESS juridique ]], Y861, bdd_V102[Validation prérequis SUN-ES], "Oui")</f>
        <v>27671.5</v>
      </c>
      <c r="AB861" s="70">
        <f t="shared" si="13"/>
        <v>1</v>
      </c>
    </row>
    <row r="862" spans="1:28">
      <c r="A862">
        <v>750006728</v>
      </c>
      <c r="B862" t="str">
        <v>GRPE HOSP DIACONESSES-CROIX ST-SIMON</v>
      </c>
      <c r="C862" t="str">
        <v>ILE-DE-FRANCE</v>
      </c>
      <c r="X862" t="str">
        <v>SA POLYCL PASTEUR</v>
      </c>
      <c r="Y862" t="str">
        <v>OCCITANIE</v>
      </c>
      <c r="Z862" s="13">
        <f>SUMIFS(bdd_V102[Activité combinée], bdd_V102[Raison sociale juridique], X862, bdd_V102[[Région du FINESS juridique ]], Y862)</f>
        <v>30525.5</v>
      </c>
      <c r="AA862" s="13">
        <f>SUMIFS(bdd_V102[Activité combinée], bdd_V102[Raison sociale juridique], X862, bdd_V102[[Région du FINESS juridique ]], Y862, bdd_V102[Validation prérequis SUN-ES], "Oui")</f>
        <v>30525.5</v>
      </c>
      <c r="AB862" s="70">
        <f t="shared" si="13"/>
        <v>1</v>
      </c>
    </row>
    <row r="863" spans="1:28">
      <c r="A863">
        <v>750008310</v>
      </c>
      <c r="B863" t="str">
        <v>SARL ALTEC</v>
      </c>
      <c r="C863" t="str">
        <v>ILE-DE-FRANCE</v>
      </c>
      <c r="X863" t="str">
        <v>SA POLYCLINIQUE BORDEAUX RIVE DROITE</v>
      </c>
      <c r="Y863" t="str">
        <v>NOUVELLE-AQUITAINE</v>
      </c>
      <c r="Z863" s="13">
        <f>SUMIFS(bdd_V102[Activité combinée], bdd_V102[Raison sociale juridique], X863, bdd_V102[[Région du FINESS juridique ]], Y863)</f>
        <v>83574.5</v>
      </c>
      <c r="AA863" s="13">
        <f>SUMIFS(bdd_V102[Activité combinée], bdd_V102[Raison sociale juridique], X863, bdd_V102[[Région du FINESS juridique ]], Y863, bdd_V102[Validation prérequis SUN-ES], "Oui")</f>
        <v>76094.5</v>
      </c>
      <c r="AB863" s="70">
        <f t="shared" si="13"/>
        <v>0.91049901584813553</v>
      </c>
    </row>
    <row r="864" spans="1:28">
      <c r="A864">
        <v>750014078</v>
      </c>
      <c r="B864" t="str">
        <v>CLINALLIANCE PARIS BUTTES CHAUMONT</v>
      </c>
      <c r="C864" t="str">
        <v>ILE-DE-FRANCE</v>
      </c>
      <c r="X864" t="str">
        <v>SA POLYCLINIQUE COTE BASQUE SUD</v>
      </c>
      <c r="Y864" t="str">
        <v>NOUVELLE-AQUITAINE</v>
      </c>
      <c r="Z864" s="13">
        <f>SUMIFS(bdd_V102[Activité combinée], bdd_V102[Raison sociale juridique], X864, bdd_V102[[Région du FINESS juridique ]], Y864)</f>
        <v>33164.5</v>
      </c>
      <c r="AA864" s="13">
        <f>SUMIFS(bdd_V102[Activité combinée], bdd_V102[Raison sociale juridique], X864, bdd_V102[[Région du FINESS juridique ]], Y864, bdd_V102[Validation prérequis SUN-ES], "Oui")</f>
        <v>33164.5</v>
      </c>
      <c r="AB864" s="70">
        <f t="shared" si="13"/>
        <v>1</v>
      </c>
    </row>
    <row r="865" spans="1:28">
      <c r="A865">
        <v>750026569</v>
      </c>
      <c r="B865" t="str">
        <v>SAS HOPITAL PRIVE DES PEUPLIERS</v>
      </c>
      <c r="C865" t="str">
        <v>ILE-DE-FRANCE</v>
      </c>
      <c r="X865" t="str">
        <v>SA POLYCLINIQUE DE BLOIS</v>
      </c>
      <c r="Y865" t="str">
        <v>CENTRE-VAL DE LOIRE</v>
      </c>
      <c r="Z865" s="13">
        <f>SUMIFS(bdd_V102[Activité combinée], bdd_V102[Raison sociale juridique], X865, bdd_V102[[Région du FINESS juridique ]], Y865)</f>
        <v>70858.5</v>
      </c>
      <c r="AA865" s="13">
        <f>SUMIFS(bdd_V102[Activité combinée], bdd_V102[Raison sociale juridique], X865, bdd_V102[[Région du FINESS juridique ]], Y865, bdd_V102[Validation prérequis SUN-ES], "Oui")</f>
        <v>70858.5</v>
      </c>
      <c r="AB865" s="70">
        <f t="shared" si="13"/>
        <v>1</v>
      </c>
    </row>
    <row r="866" spans="1:28">
      <c r="A866">
        <v>750034589</v>
      </c>
      <c r="B866" t="str">
        <v>BTP RESIDENCES MEDICO-SOCIALES</v>
      </c>
      <c r="C866" t="str">
        <v>ILE-DE-FRANCE</v>
      </c>
      <c r="X866" t="str">
        <v>SA POLYCLINIQUE DE POITIERS</v>
      </c>
      <c r="Y866" t="str">
        <v>NOUVELLE-AQUITAINE</v>
      </c>
      <c r="Z866" s="13">
        <f>SUMIFS(bdd_V102[Activité combinée], bdd_V102[Raison sociale juridique], X866, bdd_V102[[Région du FINESS juridique ]], Y866)</f>
        <v>47578.5</v>
      </c>
      <c r="AA866" s="13">
        <f>SUMIFS(bdd_V102[Activité combinée], bdd_V102[Raison sociale juridique], X866, bdd_V102[[Région du FINESS juridique ]], Y866, bdd_V102[Validation prérequis SUN-ES], "Oui")</f>
        <v>47578.5</v>
      </c>
      <c r="AB866" s="70">
        <f t="shared" si="13"/>
        <v>1</v>
      </c>
    </row>
    <row r="867" spans="1:28">
      <c r="A867">
        <v>750035578</v>
      </c>
      <c r="B867" t="str">
        <v>SA GENERALE DE SANTE-MEDIPSY</v>
      </c>
      <c r="C867" t="str">
        <v>ILE-DE-FRANCE</v>
      </c>
      <c r="X867" t="str">
        <v>SA POLYCLINIQUE DU PARC CAEN</v>
      </c>
      <c r="Y867" t="str">
        <v>NORMANDIE</v>
      </c>
      <c r="Z867" s="13">
        <f>SUMIFS(bdd_V102[Activité combinée], bdd_V102[Raison sociale juridique], X867, bdd_V102[[Région du FINESS juridique ]], Y867)</f>
        <v>84865</v>
      </c>
      <c r="AA867" s="13">
        <f>SUMIFS(bdd_V102[Activité combinée], bdd_V102[Raison sociale juridique], X867, bdd_V102[[Région du FINESS juridique ]], Y867, bdd_V102[Validation prérequis SUN-ES], "Oui")</f>
        <v>84865</v>
      </c>
      <c r="AB867" s="70">
        <f t="shared" si="13"/>
        <v>1</v>
      </c>
    </row>
    <row r="868" spans="1:28">
      <c r="A868">
        <v>750043713</v>
      </c>
      <c r="B868" t="str">
        <v>ASSOCIATION NOTRE DAME DE JOIE</v>
      </c>
      <c r="C868" t="str">
        <v>ILE-DE-FRANCE</v>
      </c>
      <c r="X868" t="str">
        <v>SA POLYCLINIQUE FRANCHEVILLE</v>
      </c>
      <c r="Y868" t="str">
        <v>NOUVELLE-AQUITAINE</v>
      </c>
      <c r="Z868" s="13">
        <f>SUMIFS(bdd_V102[Activité combinée], bdd_V102[Raison sociale juridique], X868, bdd_V102[[Région du FINESS juridique ]], Y868)</f>
        <v>55808.5</v>
      </c>
      <c r="AA868" s="13">
        <f>SUMIFS(bdd_V102[Activité combinée], bdd_V102[Raison sociale juridique], X868, bdd_V102[[Région du FINESS juridique ]], Y868, bdd_V102[Validation prérequis SUN-ES], "Oui")</f>
        <v>45064</v>
      </c>
      <c r="AB868" s="70">
        <f t="shared" si="13"/>
        <v>0.80747556375820884</v>
      </c>
    </row>
    <row r="869" spans="1:28">
      <c r="A869">
        <v>750047367</v>
      </c>
      <c r="B869" t="str">
        <v>SAS HAD FRANCE</v>
      </c>
      <c r="C869" t="str">
        <v>ILE-DE-FRANCE</v>
      </c>
      <c r="X869" t="str">
        <v>SA POLYCLINIQUE MAJORELLE</v>
      </c>
      <c r="Y869" t="str">
        <v>GRAND EST</v>
      </c>
      <c r="Z869" s="13">
        <f>SUMIFS(bdd_V102[Activité combinée], bdd_V102[Raison sociale juridique], X869, bdd_V102[[Région du FINESS juridique ]], Y869)</f>
        <v>38997.5</v>
      </c>
      <c r="AA869" s="13">
        <f>SUMIFS(bdd_V102[Activité combinée], bdd_V102[Raison sociale juridique], X869, bdd_V102[[Région du FINESS juridique ]], Y869, bdd_V102[Validation prérequis SUN-ES], "Oui")</f>
        <v>38997.5</v>
      </c>
      <c r="AB869" s="70">
        <f t="shared" si="13"/>
        <v>1</v>
      </c>
    </row>
    <row r="870" spans="1:28">
      <c r="A870">
        <v>750048522</v>
      </c>
      <c r="B870" t="str">
        <v>CLINIQUE DES PLATANES</v>
      </c>
      <c r="C870" t="str">
        <v>ILE-DE-FRANCE</v>
      </c>
      <c r="X870" t="str">
        <v>SA POLYCLINIQUE SAINT CÃ”ME</v>
      </c>
      <c r="Y870" t="str">
        <v>HAUTS-DE-FRANCE</v>
      </c>
      <c r="Z870" s="13">
        <f>SUMIFS(bdd_V102[Activité combinée], bdd_V102[Raison sociale juridique], X870, bdd_V102[[Région du FINESS juridique ]], Y870)</f>
        <v>80187</v>
      </c>
      <c r="AA870" s="13">
        <f>SUMIFS(bdd_V102[Activité combinée], bdd_V102[Raison sociale juridique], X870, bdd_V102[[Région du FINESS juridique ]], Y870, bdd_V102[Validation prérequis SUN-ES], "Oui")</f>
        <v>80187</v>
      </c>
      <c r="AB870" s="70">
        <f t="shared" si="13"/>
        <v>1</v>
      </c>
    </row>
    <row r="871" spans="1:28">
      <c r="A871">
        <v>750049553</v>
      </c>
      <c r="B871" t="str">
        <v>SARL HOP ADDICTOLOGIE DES EPINETTES</v>
      </c>
      <c r="C871" t="str">
        <v>ILE-DE-FRANCE</v>
      </c>
      <c r="X871" t="str">
        <v>SA POLYCLINIQUE STE MARGUERITE</v>
      </c>
      <c r="Y871" t="str">
        <v>BOURGOGNE-FRANCHE-COMTÉ</v>
      </c>
      <c r="Z871" s="13">
        <f>SUMIFS(bdd_V102[Activité combinée], bdd_V102[Raison sociale juridique], X871, bdd_V102[[Région du FINESS juridique ]], Y871)</f>
        <v>32184.5</v>
      </c>
      <c r="AA871" s="13">
        <f>SUMIFS(bdd_V102[Activité combinée], bdd_V102[Raison sociale juridique], X871, bdd_V102[[Région du FINESS juridique ]], Y871, bdd_V102[Validation prérequis SUN-ES], "Oui")</f>
        <v>32184.5</v>
      </c>
      <c r="AB871" s="70">
        <f t="shared" si="13"/>
        <v>1</v>
      </c>
    </row>
    <row r="872" spans="1:28">
      <c r="A872">
        <v>750050759</v>
      </c>
      <c r="B872" t="str">
        <v>CANSSM FILIERIS</v>
      </c>
      <c r="C872" t="str">
        <v>ILE-DE-FRANCE</v>
      </c>
      <c r="X872" t="str">
        <v>SA SAINTE-ISABELLE</v>
      </c>
      <c r="Y872" t="str">
        <v>HAUTS-DE-FRANCE</v>
      </c>
      <c r="Z872" s="13">
        <f>SUMIFS(bdd_V102[Activité combinée], bdd_V102[Raison sociale juridique], X872, bdd_V102[[Région du FINESS juridique ]], Y872)</f>
        <v>25978</v>
      </c>
      <c r="AA872" s="13">
        <f>SUMIFS(bdd_V102[Activité combinée], bdd_V102[Raison sociale juridique], X872, bdd_V102[[Région du FINESS juridique ]], Y872, bdd_V102[Validation prérequis SUN-ES], "Oui")</f>
        <v>25978</v>
      </c>
      <c r="AB872" s="70">
        <f t="shared" si="13"/>
        <v>1</v>
      </c>
    </row>
    <row r="873" spans="1:28">
      <c r="A873">
        <v>750050759</v>
      </c>
      <c r="B873" t="str">
        <v>FILIERIS</v>
      </c>
      <c r="C873" t="str">
        <v>ILE-DE-FRANCE</v>
      </c>
      <c r="X873" t="str">
        <v>SA SAN ORNELLO</v>
      </c>
      <c r="Y873" t="str">
        <v>CORSE</v>
      </c>
      <c r="Z873" s="13">
        <f>SUMIFS(bdd_V102[Activité combinée], bdd_V102[Raison sociale juridique], X873, bdd_V102[[Région du FINESS juridique ]], Y873)</f>
        <v>17669.5</v>
      </c>
      <c r="AA873" s="13">
        <f>SUMIFS(bdd_V102[Activité combinée], bdd_V102[Raison sociale juridique], X873, bdd_V102[[Région du FINESS juridique ]], Y873, bdd_V102[Validation prérequis SUN-ES], "Oui")</f>
        <v>17669.5</v>
      </c>
      <c r="AB873" s="70">
        <f t="shared" si="13"/>
        <v>1</v>
      </c>
    </row>
    <row r="874" spans="1:28">
      <c r="A874">
        <v>750050916</v>
      </c>
      <c r="B874" t="str">
        <v>FEDERATION DES APAJH</v>
      </c>
      <c r="C874" t="str">
        <v>ILE-DE-FRANCE</v>
      </c>
      <c r="X874" t="str">
        <v>SA SANCELLEMOZ</v>
      </c>
      <c r="Y874" t="str">
        <v>ILE-DE-FRANCE</v>
      </c>
      <c r="Z874" s="13">
        <f>SUMIFS(bdd_V102[Activité combinée], bdd_V102[Raison sociale juridique], X874, bdd_V102[[Région du FINESS juridique ]], Y874)</f>
        <v>23242.5</v>
      </c>
      <c r="AA874" s="13">
        <f>SUMIFS(bdd_V102[Activité combinée], bdd_V102[Raison sociale juridique], X874, bdd_V102[[Région du FINESS juridique ]], Y874, bdd_V102[Validation prérequis SUN-ES], "Oui")</f>
        <v>23242.5</v>
      </c>
      <c r="AB874" s="70">
        <f t="shared" si="13"/>
        <v>1</v>
      </c>
    </row>
    <row r="875" spans="1:28">
      <c r="A875">
        <v>750052037</v>
      </c>
      <c r="B875" t="str">
        <v>FONDATION SAINT JEAN DE DIEU</v>
      </c>
      <c r="C875" t="str">
        <v>ILE-DE-FRANCE</v>
      </c>
      <c r="X875" t="str">
        <v>SA SESMAS</v>
      </c>
      <c r="Y875" t="str">
        <v>ILE-DE-FRANCE</v>
      </c>
      <c r="Z875" s="13">
        <f>SUMIFS(bdd_V102[Activité combinée], bdd_V102[Raison sociale juridique], X875, bdd_V102[[Région du FINESS juridique ]], Y875)</f>
        <v>23149</v>
      </c>
      <c r="AA875" s="13">
        <f>SUMIFS(bdd_V102[Activité combinée], bdd_V102[Raison sociale juridique], X875, bdd_V102[[Région du FINESS juridique ]], Y875, bdd_V102[Validation prérequis SUN-ES], "Oui")</f>
        <v>23149</v>
      </c>
      <c r="AB875" s="70">
        <f t="shared" si="13"/>
        <v>1</v>
      </c>
    </row>
    <row r="876" spans="1:28">
      <c r="A876">
        <v>750054157</v>
      </c>
      <c r="B876" t="str">
        <v>OPPELIA</v>
      </c>
      <c r="C876" t="str">
        <v>ILE-DE-FRANCE</v>
      </c>
      <c r="X876" t="str">
        <v>SA STE D'EXPL.DE LA MAISON DE</v>
      </c>
      <c r="Y876" t="str">
        <v>ILE-DE-FRANCE</v>
      </c>
      <c r="Z876" s="13">
        <f>SUMIFS(bdd_V102[Activité combinée], bdd_V102[Raison sociale juridique], X876, bdd_V102[[Région du FINESS juridique ]], Y876)</f>
        <v>25657.5</v>
      </c>
      <c r="AA876" s="13">
        <f>SUMIFS(bdd_V102[Activité combinée], bdd_V102[Raison sociale juridique], X876, bdd_V102[[Région du FINESS juridique ]], Y876, bdd_V102[Validation prérequis SUN-ES], "Oui")</f>
        <v>25657.5</v>
      </c>
      <c r="AB876" s="70">
        <f t="shared" si="13"/>
        <v>1</v>
      </c>
    </row>
    <row r="877" spans="1:28">
      <c r="A877">
        <v>750056145</v>
      </c>
      <c r="B877" t="str">
        <v>SAS CENTRE MEDICO CHIRURGICAL BIZET</v>
      </c>
      <c r="C877" t="str">
        <v>ILE-DE-FRANCE</v>
      </c>
      <c r="X877" t="str">
        <v>SAINT ROCH MONTFLEURI</v>
      </c>
      <c r="Y877" t="str">
        <v>PROVENCE-ALPES-CÔTE D'AZUR</v>
      </c>
      <c r="Z877" s="13">
        <f>SUMIFS(bdd_V102[Activité combinée], bdd_V102[Raison sociale juridique], X877, bdd_V102[[Région du FINESS juridique ]], Y877)</f>
        <v>40964.75</v>
      </c>
      <c r="AA877" s="13">
        <f>SUMIFS(bdd_V102[Activité combinée], bdd_V102[Raison sociale juridique], X877, bdd_V102[[Région du FINESS juridique ]], Y877, bdd_V102[Validation prérequis SUN-ES], "Oui")</f>
        <v>40964.75</v>
      </c>
      <c r="AB877" s="70">
        <f t="shared" si="13"/>
        <v>1</v>
      </c>
    </row>
    <row r="878" spans="1:28">
      <c r="A878">
        <v>750058844</v>
      </c>
      <c r="B878" t="str">
        <v>VYV 3 ILE DE FRANCE</v>
      </c>
      <c r="C878" t="str">
        <v>ILE-DE-FRANCE</v>
      </c>
      <c r="X878" t="str">
        <v>SAMEC LES SABLONS</v>
      </c>
      <c r="Y878" t="str">
        <v>CENTRE-VAL DE LOIRE</v>
      </c>
      <c r="Z878" s="13">
        <f>SUMIFS(bdd_V102[Activité combinée], bdd_V102[Raison sociale juridique], X878, bdd_V102[[Région du FINESS juridique ]], Y878)</f>
        <v>6058.5</v>
      </c>
      <c r="AA878" s="13">
        <f>SUMIFS(bdd_V102[Activité combinée], bdd_V102[Raison sociale juridique], X878, bdd_V102[[Région du FINESS juridique ]], Y878, bdd_V102[Validation prérequis SUN-ES], "Oui")</f>
        <v>0</v>
      </c>
      <c r="AB878" s="70">
        <f t="shared" si="13"/>
        <v>0</v>
      </c>
    </row>
    <row r="879" spans="1:28">
      <c r="A879">
        <v>750060246</v>
      </c>
      <c r="B879" t="str">
        <v>SAS CLINIQUE LE GOUZ</v>
      </c>
      <c r="C879" t="str">
        <v>ILE-DE-FRANCE</v>
      </c>
      <c r="X879" t="str">
        <v>SANTE ET SOLIDARITE BOUCHES DU RHONE</v>
      </c>
      <c r="Y879" t="str">
        <v>PROVENCE-ALPES-CÔTE D'AZUR</v>
      </c>
      <c r="Z879" s="13">
        <f>SUMIFS(bdd_V102[Activité combinée], bdd_V102[Raison sociale juridique], X879, bdd_V102[[Région du FINESS juridique ]], Y879)</f>
        <v>5814</v>
      </c>
      <c r="AA879" s="13">
        <f>SUMIFS(bdd_V102[Activité combinée], bdd_V102[Raison sociale juridique], X879, bdd_V102[[Région du FINESS juridique ]], Y879, bdd_V102[Validation prérequis SUN-ES], "Oui")</f>
        <v>5814</v>
      </c>
      <c r="AB879" s="70">
        <f t="shared" si="13"/>
        <v>1</v>
      </c>
    </row>
    <row r="880" spans="1:28">
      <c r="A880">
        <v>750062218</v>
      </c>
      <c r="B880" t="str">
        <v>SAS CLINIQUE REMUSAT</v>
      </c>
      <c r="C880" t="str">
        <v>ILE-DE-FRANCE</v>
      </c>
      <c r="X880" t="str">
        <v>SANTE ET SOLIDARITE DU VAR</v>
      </c>
      <c r="Y880" t="str">
        <v>PROVENCE-ALPES-CÔTE D'AZUR</v>
      </c>
      <c r="Z880" s="13">
        <f>SUMIFS(bdd_V102[Activité combinée], bdd_V102[Raison sociale juridique], X880, bdd_V102[[Région du FINESS juridique ]], Y880)</f>
        <v>67509.5</v>
      </c>
      <c r="AA880" s="13">
        <f>SUMIFS(bdd_V102[Activité combinée], bdd_V102[Raison sociale juridique], X880, bdd_V102[[Région du FINESS juridique ]], Y880, bdd_V102[Validation prérequis SUN-ES], "Oui")</f>
        <v>67509.5</v>
      </c>
      <c r="AB880" s="70">
        <f t="shared" si="13"/>
        <v>1</v>
      </c>
    </row>
    <row r="881" spans="1:28">
      <c r="A881">
        <v>750063679</v>
      </c>
      <c r="B881" t="str">
        <v>GCS OUDINOT COGNACQ JAY</v>
      </c>
      <c r="C881" t="str">
        <v>ILE-DE-FRANCE</v>
      </c>
      <c r="X881" t="str">
        <v>SANTE MENTALE ET COMMUNAUTES</v>
      </c>
      <c r="Y881" t="str">
        <v>AUVERGNE-RHÔNE-ALPES</v>
      </c>
      <c r="Z881" s="13">
        <f>SUMIFS(bdd_V102[Activité combinée], bdd_V102[Raison sociale juridique], X881, bdd_V102[[Région du FINESS juridique ]], Y881)</f>
        <v>5395.5</v>
      </c>
      <c r="AA881" s="13">
        <f>SUMIFS(bdd_V102[Activité combinée], bdd_V102[Raison sociale juridique], X881, bdd_V102[[Région du FINESS juridique ]], Y881, bdd_V102[Validation prérequis SUN-ES], "Oui")</f>
        <v>0</v>
      </c>
      <c r="AB881" s="70">
        <f t="shared" si="13"/>
        <v>0</v>
      </c>
    </row>
    <row r="882" spans="1:28">
      <c r="A882">
        <v>750064487</v>
      </c>
      <c r="B882" t="str">
        <v>SAS CLINALLIANCE PARIS 13</v>
      </c>
      <c r="C882" t="str">
        <v>ILE-DE-FRANCE</v>
      </c>
      <c r="X882" t="str">
        <v>SANTE RELAIS DOMICILE</v>
      </c>
      <c r="Y882" t="str">
        <v>OCCITANIE</v>
      </c>
      <c r="Z882" s="13">
        <f>SUMIFS(bdd_V102[Activité combinée], bdd_V102[Raison sociale juridique], X882, bdd_V102[[Région du FINESS juridique ]], Y882)</f>
        <v>27521.5</v>
      </c>
      <c r="AA882" s="13">
        <f>SUMIFS(bdd_V102[Activité combinée], bdd_V102[Raison sociale juridique], X882, bdd_V102[[Région du FINESS juridique ]], Y882, bdd_V102[Validation prérequis SUN-ES], "Oui")</f>
        <v>27521.5</v>
      </c>
      <c r="AB882" s="70">
        <f t="shared" si="13"/>
        <v>1</v>
      </c>
    </row>
    <row r="883" spans="1:28">
      <c r="A883">
        <v>750065963</v>
      </c>
      <c r="B883" t="str">
        <v>SAS CLINIQUE INTER PARC MONCEAU</v>
      </c>
      <c r="C883" t="str">
        <v>ILE-DE-FRANCE</v>
      </c>
      <c r="X883" t="str">
        <v>SANTE SERVICE BAYONNE</v>
      </c>
      <c r="Y883" t="str">
        <v>NOUVELLE-AQUITAINE</v>
      </c>
      <c r="Z883" s="13">
        <f>SUMIFS(bdd_V102[Activité combinée], bdd_V102[Raison sociale juridique], X883, bdd_V102[[Région du FINESS juridique ]], Y883)</f>
        <v>18122.5</v>
      </c>
      <c r="AA883" s="13">
        <f>SUMIFS(bdd_V102[Activité combinée], bdd_V102[Raison sociale juridique], X883, bdd_V102[[Région du FINESS juridique ]], Y883, bdd_V102[Validation prérequis SUN-ES], "Oui")</f>
        <v>18122.5</v>
      </c>
      <c r="AB883" s="70">
        <f t="shared" si="13"/>
        <v>1</v>
      </c>
    </row>
    <row r="884" spans="1:28">
      <c r="A884">
        <v>750065971</v>
      </c>
      <c r="B884" t="str">
        <v>SAS CLINIQUE TURIN</v>
      </c>
      <c r="C884" t="str">
        <v>ILE-DE-FRANCE</v>
      </c>
      <c r="X884" t="str">
        <v>SANTE SERVICE DAX</v>
      </c>
      <c r="Y884" t="str">
        <v>NOUVELLE-AQUITAINE</v>
      </c>
      <c r="Z884" s="13">
        <f>SUMIFS(bdd_V102[Activité combinée], bdd_V102[Raison sociale juridique], X884, bdd_V102[[Région du FINESS juridique ]], Y884)</f>
        <v>32958.5</v>
      </c>
      <c r="AA884" s="13">
        <f>SUMIFS(bdd_V102[Activité combinée], bdd_V102[Raison sociale juridique], X884, bdd_V102[[Région du FINESS juridique ]], Y884, bdd_V102[Validation prérequis SUN-ES], "Oui")</f>
        <v>32958.5</v>
      </c>
      <c r="AB884" s="70">
        <f t="shared" si="13"/>
        <v>1</v>
      </c>
    </row>
    <row r="885" spans="1:28">
      <c r="A885">
        <v>750066235</v>
      </c>
      <c r="B885" t="str">
        <v>HPA SSR ADDICTO PARIS 13</v>
      </c>
      <c r="C885" t="str">
        <v>ILE-DE-FRANCE</v>
      </c>
      <c r="X885" t="str">
        <v>SANTE SERVICES DE LA REGION DE LENS</v>
      </c>
      <c r="Y885" t="str">
        <v>HAUTS-DE-FRANCE</v>
      </c>
      <c r="Z885" s="13">
        <f>SUMIFS(bdd_V102[Activité combinée], bdd_V102[Raison sociale juridique], X885, bdd_V102[[Région du FINESS juridique ]], Y885)</f>
        <v>33583</v>
      </c>
      <c r="AA885" s="13">
        <f>SUMIFS(bdd_V102[Activité combinée], bdd_V102[Raison sociale juridique], X885, bdd_V102[[Région du FINESS juridique ]], Y885, bdd_V102[Validation prérequis SUN-ES], "Oui")</f>
        <v>0</v>
      </c>
      <c r="AB885" s="70">
        <f t="shared" si="13"/>
        <v>0</v>
      </c>
    </row>
    <row r="886" spans="1:28">
      <c r="A886">
        <v>750066243</v>
      </c>
      <c r="B886" t="str">
        <v>HPA-SSR ADDICTO PARIS 15</v>
      </c>
      <c r="C886" t="str">
        <v>ILE-DE-FRANCE</v>
      </c>
      <c r="X886" t="str">
        <v>SANTELYS ASSOCIATION LOOS</v>
      </c>
      <c r="Y886" t="str">
        <v>HAUTS-DE-FRANCE</v>
      </c>
      <c r="Z886" s="13">
        <f>SUMIFS(bdd_V102[Activité combinée], bdd_V102[Raison sociale juridique], X886, bdd_V102[[Région du FINESS juridique ]], Y886)</f>
        <v>82334</v>
      </c>
      <c r="AA886" s="13">
        <f>SUMIFS(bdd_V102[Activité combinée], bdd_V102[Raison sociale juridique], X886, bdd_V102[[Région du FINESS juridique ]], Y886, bdd_V102[Validation prérequis SUN-ES], "Oui")</f>
        <v>82334</v>
      </c>
      <c r="AB886" s="70">
        <f t="shared" si="13"/>
        <v>1</v>
      </c>
    </row>
    <row r="887" spans="1:28">
      <c r="A887">
        <v>750071292</v>
      </c>
      <c r="B887" t="str">
        <v>SAS INICEA HOLDING</v>
      </c>
      <c r="C887" t="str">
        <v>ILE-DE-FRANCE</v>
      </c>
      <c r="X887" t="str">
        <v>SANTELYS BOURGOGNE FRANCHE-COMTE</v>
      </c>
      <c r="Y887" t="str">
        <v>BOURGOGNE-FRANCHE-COMTÉ</v>
      </c>
      <c r="Z887" s="13">
        <f>SUMIFS(bdd_V102[Activité combinée], bdd_V102[Raison sociale juridique], X887, bdd_V102[[Région du FINESS juridique ]], Y887)</f>
        <v>2887</v>
      </c>
      <c r="AA887" s="13">
        <f>SUMIFS(bdd_V102[Activité combinée], bdd_V102[Raison sociale juridique], X887, bdd_V102[[Région du FINESS juridique ]], Y887, bdd_V102[Validation prérequis SUN-ES], "Oui")</f>
        <v>0</v>
      </c>
      <c r="AB887" s="70">
        <f t="shared" si="13"/>
        <v>0</v>
      </c>
    </row>
    <row r="888" spans="1:28">
      <c r="A888">
        <v>750071870</v>
      </c>
      <c r="B888" t="str">
        <v>SAS ALLERAY</v>
      </c>
      <c r="C888" t="str">
        <v>ILE-DE-FRANCE</v>
      </c>
      <c r="X888" t="str">
        <v>SARL  ILE DE BEAUTE</v>
      </c>
      <c r="Y888" t="str">
        <v>CORSE</v>
      </c>
      <c r="Z888" s="13">
        <f>SUMIFS(bdd_V102[Activité combinée], bdd_V102[Raison sociale juridique], X888, bdd_V102[[Région du FINESS juridique ]], Y888)</f>
        <v>12683</v>
      </c>
      <c r="AA888" s="13">
        <f>SUMIFS(bdd_V102[Activité combinée], bdd_V102[Raison sociale juridique], X888, bdd_V102[[Région du FINESS juridique ]], Y888, bdd_V102[Validation prérequis SUN-ES], "Oui")</f>
        <v>12683</v>
      </c>
      <c r="AB888" s="70">
        <f t="shared" si="13"/>
        <v>1</v>
      </c>
    </row>
    <row r="889" spans="1:28">
      <c r="A889">
        <v>750150120</v>
      </c>
      <c r="B889" t="str">
        <v>FONDATION HOPITAL SAINT-JOSEPH</v>
      </c>
      <c r="C889" t="str">
        <v>ILE-DE-FRANCE</v>
      </c>
      <c r="X889" t="str">
        <v>SARL  LES NOUVELLES EAUX VIVES</v>
      </c>
      <c r="Y889" t="str">
        <v>GUADELOUPE</v>
      </c>
      <c r="Z889" s="13">
        <f>SUMIFS(bdd_V102[Activité combinée], bdd_V102[Raison sociale juridique], X889, bdd_V102[[Région du FINESS juridique ]], Y889)</f>
        <v>28482</v>
      </c>
      <c r="AA889" s="13">
        <f>SUMIFS(bdd_V102[Activité combinée], bdd_V102[Raison sociale juridique], X889, bdd_V102[[Région du FINESS juridique ]], Y889, bdd_V102[Validation prérequis SUN-ES], "Oui")</f>
        <v>26462.5</v>
      </c>
      <c r="AB889" s="70">
        <f t="shared" si="13"/>
        <v>0.92909556913138125</v>
      </c>
    </row>
    <row r="890" spans="1:28">
      <c r="A890">
        <v>750150229</v>
      </c>
      <c r="B890" t="str">
        <v>FONDATION ADOLPHE DE ROTHSCHILD</v>
      </c>
      <c r="C890" t="str">
        <v>ILE-DE-FRANCE</v>
      </c>
      <c r="X890" t="str">
        <v>SARL "CAEDA"</v>
      </c>
      <c r="Y890" t="str">
        <v>GRAND EST</v>
      </c>
      <c r="Z890" s="13">
        <f>SUMIFS(bdd_V102[Activité combinée], bdd_V102[Raison sociale juridique], X890, bdd_V102[[Région du FINESS juridique ]], Y890)</f>
        <v>6020.5</v>
      </c>
      <c r="AA890" s="13">
        <f>SUMIFS(bdd_V102[Activité combinée], bdd_V102[Raison sociale juridique], X890, bdd_V102[[Région du FINESS juridique ]], Y890, bdd_V102[Validation prérequis SUN-ES], "Oui")</f>
        <v>0</v>
      </c>
      <c r="AB890" s="70">
        <f t="shared" si="13"/>
        <v>0</v>
      </c>
    </row>
    <row r="891" spans="1:28">
      <c r="A891">
        <v>750710428</v>
      </c>
      <c r="B891" t="str">
        <v>FONDATION DE ROTHSCHILD</v>
      </c>
      <c r="C891" t="str">
        <v>ILE-DE-FRANCE</v>
      </c>
      <c r="X891" t="str">
        <v>SARL ALTEC</v>
      </c>
      <c r="Y891" t="str">
        <v>ILE-DE-FRANCE</v>
      </c>
      <c r="Z891" s="13">
        <f>SUMIFS(bdd_V102[Activité combinée], bdd_V102[Raison sociale juridique], X891, bdd_V102[[Région du FINESS juridique ]], Y891)</f>
        <v>175.5</v>
      </c>
      <c r="AA891" s="13">
        <f>SUMIFS(bdd_V102[Activité combinée], bdd_V102[Raison sociale juridique], X891, bdd_V102[[Région du FINESS juridique ]], Y891, bdd_V102[Validation prérequis SUN-ES], "Oui")</f>
        <v>0</v>
      </c>
      <c r="AB891" s="70">
        <f t="shared" si="13"/>
        <v>0</v>
      </c>
    </row>
    <row r="892" spans="1:28">
      <c r="A892">
        <v>750712341</v>
      </c>
      <c r="B892" t="str">
        <v>FONDATION OEUVRE CROIX SAINT SIMON</v>
      </c>
      <c r="C892" t="str">
        <v>ILE-DE-FRANCE</v>
      </c>
      <c r="X892" t="str">
        <v>SARL AMBOISE</v>
      </c>
      <c r="Y892" t="str">
        <v>HAUTS-DE-FRANCE</v>
      </c>
      <c r="Z892" s="13">
        <f>SUMIFS(bdd_V102[Activité combinée], bdd_V102[Raison sociale juridique], X892, bdd_V102[[Région du FINESS juridique ]], Y892)</f>
        <v>4324</v>
      </c>
      <c r="AA892" s="13">
        <f>SUMIFS(bdd_V102[Activité combinée], bdd_V102[Raison sociale juridique], X892, bdd_V102[[Région du FINESS juridique ]], Y892, bdd_V102[Validation prérequis SUN-ES], "Oui")</f>
        <v>4324</v>
      </c>
      <c r="AB892" s="70">
        <f t="shared" si="13"/>
        <v>1</v>
      </c>
    </row>
    <row r="893" spans="1:28">
      <c r="A893">
        <v>750719239</v>
      </c>
      <c r="B893" t="str">
        <v>APF FRANCE HANDICAP</v>
      </c>
      <c r="C893" t="str">
        <v>ILE-DE-FRANCE</v>
      </c>
      <c r="X893" t="str">
        <v>SARL ASCLEPIADE</v>
      </c>
      <c r="Y893" t="str">
        <v>GRAND EST</v>
      </c>
      <c r="Z893" s="13">
        <f>SUMIFS(bdd_V102[Activité combinée], bdd_V102[Raison sociale juridique], X893, bdd_V102[[Région du FINESS juridique ]], Y893)</f>
        <v>20396</v>
      </c>
      <c r="AA893" s="13">
        <f>SUMIFS(bdd_V102[Activité combinée], bdd_V102[Raison sociale juridique], X893, bdd_V102[[Région du FINESS juridique ]], Y893, bdd_V102[Validation prérequis SUN-ES], "Oui")</f>
        <v>20396</v>
      </c>
      <c r="AB893" s="70">
        <f t="shared" si="13"/>
        <v>1</v>
      </c>
    </row>
    <row r="894" spans="1:28">
      <c r="A894">
        <v>750719270</v>
      </c>
      <c r="B894" t="str">
        <v>ASSOCIATION LES AILES DEPLOYEES</v>
      </c>
      <c r="C894" t="str">
        <v>ILE-DE-FRANCE</v>
      </c>
      <c r="X894" t="str">
        <v>SARL BEZIERS HAD</v>
      </c>
      <c r="Y894" t="str">
        <v>OCCITANIE</v>
      </c>
      <c r="Z894" s="13">
        <f>SUMIFS(bdd_V102[Activité combinée], bdd_V102[Raison sociale juridique], X894, bdd_V102[[Région du FINESS juridique ]], Y894)</f>
        <v>24509.5</v>
      </c>
      <c r="AA894" s="13">
        <f>SUMIFS(bdd_V102[Activité combinée], bdd_V102[Raison sociale juridique], X894, bdd_V102[[Région du FINESS juridique ]], Y894, bdd_V102[Validation prérequis SUN-ES], "Oui")</f>
        <v>24509.5</v>
      </c>
      <c r="AB894" s="70">
        <f t="shared" si="13"/>
        <v>1</v>
      </c>
    </row>
    <row r="895" spans="1:28">
      <c r="A895">
        <v>750719312</v>
      </c>
      <c r="B895" t="str">
        <v>ASSOCIATION ENTRAIDE UNION</v>
      </c>
      <c r="C895" t="str">
        <v>ILE-DE-FRANCE</v>
      </c>
      <c r="X895" t="str">
        <v>SARL CENTRE DE CONVALESCENCE</v>
      </c>
      <c r="Y895" t="str">
        <v>NORMANDIE</v>
      </c>
      <c r="Z895" s="13">
        <f>SUMIFS(bdd_V102[Activité combinée], bdd_V102[Raison sociale juridique], X895, bdd_V102[[Région du FINESS juridique ]], Y895)</f>
        <v>13659</v>
      </c>
      <c r="AA895" s="13">
        <f>SUMIFS(bdd_V102[Activité combinée], bdd_V102[Raison sociale juridique], X895, bdd_V102[[Région du FINESS juridique ]], Y895, bdd_V102[Validation prérequis SUN-ES], "Oui")</f>
        <v>13659</v>
      </c>
      <c r="AB895" s="70">
        <f t="shared" si="13"/>
        <v>1</v>
      </c>
    </row>
    <row r="896" spans="1:28">
      <c r="A896">
        <v>750719361</v>
      </c>
      <c r="B896" t="str">
        <v>ASSOCIATION AURORE</v>
      </c>
      <c r="C896" t="str">
        <v>ILE-DE-FRANCE</v>
      </c>
      <c r="X896" t="str">
        <v>SARL CLIN SOINS SUITE DE LA SALETTE</v>
      </c>
      <c r="Y896" t="str">
        <v>ILE-DE-FRANCE</v>
      </c>
      <c r="Z896" s="13">
        <f>SUMIFS(bdd_V102[Activité combinée], bdd_V102[Raison sociale juridique], X896, bdd_V102[[Région du FINESS juridique ]], Y896)</f>
        <v>12408.5</v>
      </c>
      <c r="AA896" s="13">
        <f>SUMIFS(bdd_V102[Activité combinée], bdd_V102[Raison sociale juridique], X896, bdd_V102[[Région du FINESS juridique ]], Y896, bdd_V102[Validation prérequis SUN-ES], "Oui")</f>
        <v>12408.5</v>
      </c>
      <c r="AB896" s="70">
        <f t="shared" si="13"/>
        <v>1</v>
      </c>
    </row>
    <row r="897" spans="1:28">
      <c r="A897">
        <v>750720468</v>
      </c>
      <c r="B897" t="str">
        <v>FONDATION COGNACQ-JAY</v>
      </c>
      <c r="C897" t="str">
        <v>ILE-DE-FRANCE</v>
      </c>
      <c r="X897" t="str">
        <v>SARL CLINALLIANCE FONTENAY</v>
      </c>
      <c r="Y897" t="str">
        <v>ILE-DE-FRANCE</v>
      </c>
      <c r="Z897" s="13">
        <f>SUMIFS(bdd_V102[Activité combinée], bdd_V102[Raison sociale juridique], X897, bdd_V102[[Région du FINESS juridique ]], Y897)</f>
        <v>14725</v>
      </c>
      <c r="AA897" s="13">
        <f>SUMIFS(bdd_V102[Activité combinée], bdd_V102[Raison sociale juridique], X897, bdd_V102[[Région du FINESS juridique ]], Y897, bdd_V102[Validation prérequis SUN-ES], "Oui")</f>
        <v>14725</v>
      </c>
      <c r="AB897" s="70">
        <f t="shared" si="13"/>
        <v>1</v>
      </c>
    </row>
    <row r="898" spans="1:28">
      <c r="A898">
        <v>750720476</v>
      </c>
      <c r="B898" t="str">
        <v>MUTUALITE FONCT PUBLIQUE ACTION SANTE</v>
      </c>
      <c r="C898" t="str">
        <v>ILE-DE-FRANCE</v>
      </c>
      <c r="X898" t="str">
        <v>SARL CLINI LA COMPASSION</v>
      </c>
      <c r="Y898" t="str">
        <v>GRAND EST</v>
      </c>
      <c r="Z898" s="13">
        <f>SUMIFS(bdd_V102[Activité combinée], bdd_V102[Raison sociale juridique], X898, bdd_V102[[Région du FINESS juridique ]], Y898)</f>
        <v>2213</v>
      </c>
      <c r="AA898" s="13">
        <f>SUMIFS(bdd_V102[Activité combinée], bdd_V102[Raison sociale juridique], X898, bdd_V102[[Région du FINESS juridique ]], Y898, bdd_V102[Validation prérequis SUN-ES], "Oui")</f>
        <v>2213</v>
      </c>
      <c r="AB898" s="70">
        <f t="shared" si="13"/>
        <v>1</v>
      </c>
    </row>
    <row r="899" spans="1:28">
      <c r="A899">
        <v>750720492</v>
      </c>
      <c r="B899" t="str">
        <v>SOCIETE PHILANTHROPIQUE</v>
      </c>
      <c r="C899" t="str">
        <v>ILE-DE-FRANCE</v>
      </c>
      <c r="X899" t="str">
        <v>SARL CLINIQUE AMBROISE PARE</v>
      </c>
      <c r="Y899" t="str">
        <v>GRAND EST</v>
      </c>
      <c r="Z899" s="13">
        <f>SUMIFS(bdd_V102[Activité combinée], bdd_V102[Raison sociale juridique], X899, bdd_V102[[Région du FINESS juridique ]], Y899)</f>
        <v>27128</v>
      </c>
      <c r="AA899" s="13">
        <f>SUMIFS(bdd_V102[Activité combinée], bdd_V102[Raison sociale juridique], X899, bdd_V102[[Région du FINESS juridique ]], Y899, bdd_V102[Validation prérequis SUN-ES], "Oui")</f>
        <v>27128</v>
      </c>
      <c r="AB899" s="70">
        <f t="shared" si="13"/>
        <v>1</v>
      </c>
    </row>
    <row r="900" spans="1:28">
      <c r="A900">
        <v>750720534</v>
      </c>
      <c r="B900" t="str">
        <v>VIVRE ET DEVENIR VILLEPINTE ST MICHEL</v>
      </c>
      <c r="C900" t="str">
        <v>ILE-DE-FRANCE</v>
      </c>
      <c r="X900" t="str">
        <v>SARL CLINIQUE AMBROISE PARE</v>
      </c>
      <c r="Y900" t="str">
        <v>HAUTS-DE-FRANCE</v>
      </c>
      <c r="Z900" s="13">
        <f>SUMIFS(bdd_V102[Activité combinée], bdd_V102[Raison sociale juridique], X900, bdd_V102[[Région du FINESS juridique ]], Y900)</f>
        <v>19001</v>
      </c>
      <c r="AA900" s="13">
        <f>SUMIFS(bdd_V102[Activité combinée], bdd_V102[Raison sociale juridique], X900, bdd_V102[[Région du FINESS juridique ]], Y900, bdd_V102[Validation prérequis SUN-ES], "Oui")</f>
        <v>0</v>
      </c>
      <c r="AB900" s="70">
        <f t="shared" ref="AB900:AB963" si="14">AA900/Z900</f>
        <v>0</v>
      </c>
    </row>
    <row r="901" spans="1:28">
      <c r="A901">
        <v>750720575</v>
      </c>
      <c r="B901" t="str">
        <v>FONDATION SANTE ETUDIANTS DE FRANCE</v>
      </c>
      <c r="C901" t="str">
        <v>ILE-DE-FRANCE</v>
      </c>
      <c r="X901" t="str">
        <v>SARL CLINIQUE DE CHAMPIGNY</v>
      </c>
      <c r="Y901" t="str">
        <v>ILE-DE-FRANCE</v>
      </c>
      <c r="Z901" s="13">
        <f>SUMIFS(bdd_V102[Activité combinée], bdd_V102[Raison sociale juridique], X901, bdd_V102[[Région du FINESS juridique ]], Y901)</f>
        <v>23281</v>
      </c>
      <c r="AA901" s="13">
        <f>SUMIFS(bdd_V102[Activité combinée], bdd_V102[Raison sociale juridique], X901, bdd_V102[[Région du FINESS juridique ]], Y901, bdd_V102[Validation prérequis SUN-ES], "Oui")</f>
        <v>23281</v>
      </c>
      <c r="AB901" s="70">
        <f t="shared" si="14"/>
        <v>1</v>
      </c>
    </row>
    <row r="902" spans="1:28">
      <c r="A902">
        <v>750720609</v>
      </c>
      <c r="B902" t="str">
        <v>FONDATION  LEOPOLD BELLAN</v>
      </c>
      <c r="C902" t="str">
        <v>ILE-DE-FRANCE</v>
      </c>
      <c r="X902" t="str">
        <v>SARL CLINIQUE DE DIETETIQUE</v>
      </c>
      <c r="Y902" t="str">
        <v>ILE-DE-FRANCE</v>
      </c>
      <c r="Z902" s="13">
        <f>SUMIFS(bdd_V102[Activité combinée], bdd_V102[Raison sociale juridique], X902, bdd_V102[[Région du FINESS juridique ]], Y902)</f>
        <v>15438.5</v>
      </c>
      <c r="AA902" s="13">
        <f>SUMIFS(bdd_V102[Activité combinée], bdd_V102[Raison sociale juridique], X902, bdd_V102[[Région du FINESS juridique ]], Y902, bdd_V102[Validation prérequis SUN-ES], "Oui")</f>
        <v>15438.5</v>
      </c>
      <c r="AB902" s="70">
        <f t="shared" si="14"/>
        <v>1</v>
      </c>
    </row>
    <row r="903" spans="1:28">
      <c r="A903">
        <v>750720674</v>
      </c>
      <c r="B903" t="str">
        <v>CEREP FBG POISSONNIERE PARIS</v>
      </c>
      <c r="C903" t="str">
        <v>ILE-DE-FRANCE</v>
      </c>
      <c r="X903" t="str">
        <v>SARL CLINIQUE DE PIERREFITTE SUR SEINE</v>
      </c>
      <c r="Y903" t="str">
        <v>ILE-DE-FRANCE</v>
      </c>
      <c r="Z903" s="13">
        <f>SUMIFS(bdd_V102[Activité combinée], bdd_V102[Raison sociale juridique], X903, bdd_V102[[Région du FINESS juridique ]], Y903)</f>
        <v>21983.5</v>
      </c>
      <c r="AA903" s="13">
        <f>SUMIFS(bdd_V102[Activité combinée], bdd_V102[Raison sociale juridique], X903, bdd_V102[[Région du FINESS juridique ]], Y903, bdd_V102[Validation prérequis SUN-ES], "Oui")</f>
        <v>21983.5</v>
      </c>
      <c r="AB903" s="70">
        <f t="shared" si="14"/>
        <v>1</v>
      </c>
    </row>
    <row r="904" spans="1:28">
      <c r="A904">
        <v>750720914</v>
      </c>
      <c r="B904" t="str">
        <v>ASM 13</v>
      </c>
      <c r="C904" t="str">
        <v>ILE-DE-FRANCE</v>
      </c>
      <c r="X904" t="str">
        <v>SARL CLINIQUE DE ST-JOSEPH</v>
      </c>
      <c r="Y904" t="str">
        <v>LA RÉUNION</v>
      </c>
      <c r="Z904" s="13">
        <f>SUMIFS(bdd_V102[Activité combinée], bdd_V102[Raison sociale juridique], X904, bdd_V102[[Région du FINESS juridique ]], Y904)</f>
        <v>22191</v>
      </c>
      <c r="AA904" s="13">
        <f>SUMIFS(bdd_V102[Activité combinée], bdd_V102[Raison sociale juridique], X904, bdd_V102[[Région du FINESS juridique ]], Y904, bdd_V102[Validation prérequis SUN-ES], "Oui")</f>
        <v>22191</v>
      </c>
      <c r="AB904" s="70">
        <f t="shared" si="14"/>
        <v>1</v>
      </c>
    </row>
    <row r="905" spans="1:28">
      <c r="A905">
        <v>750720922</v>
      </c>
      <c r="B905" t="str">
        <v>ASSOCIATION GOMBAULT DARNAUD</v>
      </c>
      <c r="C905" t="str">
        <v>ILE-DE-FRANCE</v>
      </c>
      <c r="X905" t="str">
        <v>SARL CLINIQUE DE ST-OMER</v>
      </c>
      <c r="Y905" t="str">
        <v>HAUTS-DE-FRANCE</v>
      </c>
      <c r="Z905" s="13">
        <f>SUMIFS(bdd_V102[Activité combinée], bdd_V102[Raison sociale juridique], X905, bdd_V102[[Région du FINESS juridique ]], Y905)</f>
        <v>27062</v>
      </c>
      <c r="AA905" s="13">
        <f>SUMIFS(bdd_V102[Activité combinée], bdd_V102[Raison sociale juridique], X905, bdd_V102[[Région du FINESS juridique ]], Y905, bdd_V102[Validation prérequis SUN-ES], "Oui")</f>
        <v>27062</v>
      </c>
      <c r="AB905" s="70">
        <f t="shared" si="14"/>
        <v>1</v>
      </c>
    </row>
    <row r="906" spans="1:28">
      <c r="A906">
        <v>750721029</v>
      </c>
      <c r="B906" t="str">
        <v>ASSOCIATION HOVIA</v>
      </c>
      <c r="C906" t="str">
        <v>ILE-DE-FRANCE</v>
      </c>
      <c r="X906" t="str">
        <v>SARL CLINIQUE DU BOIS D'AMOUR</v>
      </c>
      <c r="Y906" t="str">
        <v>ILE-DE-FRANCE</v>
      </c>
      <c r="Z906" s="13">
        <f>SUMIFS(bdd_V102[Activité combinée], bdd_V102[Raison sociale juridique], X906, bdd_V102[[Région du FINESS juridique ]], Y906)</f>
        <v>23599</v>
      </c>
      <c r="AA906" s="13">
        <f>SUMIFS(bdd_V102[Activité combinée], bdd_V102[Raison sociale juridique], X906, bdd_V102[[Région du FINESS juridique ]], Y906, bdd_V102[Validation prérequis SUN-ES], "Oui")</f>
        <v>23599</v>
      </c>
      <c r="AB906" s="70">
        <f t="shared" si="14"/>
        <v>1</v>
      </c>
    </row>
    <row r="907" spans="1:28">
      <c r="A907">
        <v>750721235</v>
      </c>
      <c r="B907" t="str">
        <v>FONDATION COS ALEXANDRE GLASBERG</v>
      </c>
      <c r="C907" t="str">
        <v>ILE-DE-FRANCE</v>
      </c>
      <c r="X907" t="str">
        <v>SARL CLINIQUE DU CEDRE</v>
      </c>
      <c r="Y907" t="str">
        <v>NORMANDIE</v>
      </c>
      <c r="Z907" s="13">
        <f>SUMIFS(bdd_V102[Activité combinée], bdd_V102[Raison sociale juridique], X907, bdd_V102[[Région du FINESS juridique ]], Y907)</f>
        <v>49649</v>
      </c>
      <c r="AA907" s="13">
        <f>SUMIFS(bdd_V102[Activité combinée], bdd_V102[Raison sociale juridique], X907, bdd_V102[[Région du FINESS juridique ]], Y907, bdd_V102[Validation prérequis SUN-ES], "Oui")</f>
        <v>49649</v>
      </c>
      <c r="AB907" s="70">
        <f t="shared" si="14"/>
        <v>1</v>
      </c>
    </row>
    <row r="908" spans="1:28">
      <c r="A908">
        <v>750721300</v>
      </c>
      <c r="B908" t="str">
        <v>FONDATION DE L'ARMEE DU SALUT</v>
      </c>
      <c r="C908" t="str">
        <v>ILE-DE-FRANCE</v>
      </c>
      <c r="X908" t="str">
        <v>SARL CLINIQUE DU PARC</v>
      </c>
      <c r="Y908" t="str">
        <v>HAUTS-DE-FRANCE</v>
      </c>
      <c r="Z908" s="13">
        <f>SUMIFS(bdd_V102[Activité combinée], bdd_V102[Raison sociale juridique], X908, bdd_V102[[Région du FINESS juridique ]], Y908)</f>
        <v>14857</v>
      </c>
      <c r="AA908" s="13">
        <f>SUMIFS(bdd_V102[Activité combinée], bdd_V102[Raison sociale juridique], X908, bdd_V102[[Région du FINESS juridique ]], Y908, bdd_V102[Validation prérequis SUN-ES], "Oui")</f>
        <v>14857</v>
      </c>
      <c r="AB908" s="70">
        <f t="shared" si="14"/>
        <v>1</v>
      </c>
    </row>
    <row r="909" spans="1:28">
      <c r="A909">
        <v>750721334</v>
      </c>
      <c r="B909" t="str">
        <v>CROIX ROUGE FRANCAISE</v>
      </c>
      <c r="C909" t="str">
        <v>ILE-DE-FRANCE</v>
      </c>
      <c r="X909" t="str">
        <v>SARL CLINIQUE LES FLAMBOYANTS EST</v>
      </c>
      <c r="Y909" t="str">
        <v>LA RÉUNION</v>
      </c>
      <c r="Z909" s="13">
        <f>SUMIFS(bdd_V102[Activité combinée], bdd_V102[Raison sociale juridique], X909, bdd_V102[[Région du FINESS juridique ]], Y909)</f>
        <v>1</v>
      </c>
      <c r="AA909" s="13">
        <f>SUMIFS(bdd_V102[Activité combinée], bdd_V102[Raison sociale juridique], X909, bdd_V102[[Région du FINESS juridique ]], Y909, bdd_V102[Validation prérequis SUN-ES], "Oui")</f>
        <v>0</v>
      </c>
      <c r="AB909" s="70">
        <f t="shared" si="14"/>
        <v>0</v>
      </c>
    </row>
    <row r="910" spans="1:28">
      <c r="A910">
        <v>750721391</v>
      </c>
      <c r="B910" t="str">
        <v>FONDATION L'ELAN RETROUVE</v>
      </c>
      <c r="C910" t="str">
        <v>ILE-DE-FRANCE</v>
      </c>
      <c r="X910" t="str">
        <v>SARL CLINIQUE LES OLIVIERS</v>
      </c>
      <c r="Y910" t="str">
        <v>LA RÉUNION</v>
      </c>
      <c r="Z910" s="13">
        <f>SUMIFS(bdd_V102[Activité combinée], bdd_V102[Raison sociale juridique], X910, bdd_V102[[Région du FINESS juridique ]], Y910)</f>
        <v>15457</v>
      </c>
      <c r="AA910" s="13">
        <f>SUMIFS(bdd_V102[Activité combinée], bdd_V102[Raison sociale juridique], X910, bdd_V102[[Région du FINESS juridique ]], Y910, bdd_V102[Validation prérequis SUN-ES], "Oui")</f>
        <v>15457</v>
      </c>
      <c r="AB910" s="70">
        <f t="shared" si="14"/>
        <v>1</v>
      </c>
    </row>
    <row r="911" spans="1:28">
      <c r="A911">
        <v>750802985</v>
      </c>
      <c r="B911" t="str">
        <v>ASSOCIATION RENE CAPITANT</v>
      </c>
      <c r="C911" t="str">
        <v>ILE-DE-FRANCE</v>
      </c>
      <c r="X911" t="str">
        <v>SARL CLINIQUE MEDICALE</v>
      </c>
      <c r="Y911" t="str">
        <v>ILE-DE-FRANCE</v>
      </c>
      <c r="Z911" s="13">
        <f>SUMIFS(bdd_V102[Activité combinée], bdd_V102[Raison sociale juridique], X911, bdd_V102[[Région du FINESS juridique ]], Y911)</f>
        <v>10350.75</v>
      </c>
      <c r="AA911" s="13">
        <f>SUMIFS(bdd_V102[Activité combinée], bdd_V102[Raison sociale juridique], X911, bdd_V102[[Région du FINESS juridique ]], Y911, bdd_V102[Validation prérequis SUN-ES], "Oui")</f>
        <v>10350.75</v>
      </c>
      <c r="AB911" s="70">
        <f t="shared" si="14"/>
        <v>1</v>
      </c>
    </row>
    <row r="912" spans="1:28">
      <c r="A912">
        <v>750803900</v>
      </c>
      <c r="B912" t="str">
        <v>SOCIETE DE CHARITE MATERNELLE</v>
      </c>
      <c r="C912" t="str">
        <v>ILE-DE-FRANCE</v>
      </c>
      <c r="X912" t="str">
        <v>SARL CLINIQUE MIRAMBEAU</v>
      </c>
      <c r="Y912" t="str">
        <v>NOUVELLE-AQUITAINE</v>
      </c>
      <c r="Z912" s="13">
        <f>SUMIFS(bdd_V102[Activité combinée], bdd_V102[Raison sociale juridique], X912, bdd_V102[[Région du FINESS juridique ]], Y912)</f>
        <v>13755.25</v>
      </c>
      <c r="AA912" s="13">
        <f>SUMIFS(bdd_V102[Activité combinée], bdd_V102[Raison sociale juridique], X912, bdd_V102[[Région du FINESS juridique ]], Y912, bdd_V102[Validation prérequis SUN-ES], "Oui")</f>
        <v>13755.25</v>
      </c>
      <c r="AB912" s="70">
        <f t="shared" si="14"/>
        <v>1</v>
      </c>
    </row>
    <row r="913" spans="1:28">
      <c r="A913">
        <v>750804940</v>
      </c>
      <c r="B913" t="str">
        <v>A.R.P.S.</v>
      </c>
      <c r="C913" t="str">
        <v>ILE-DE-FRANCE</v>
      </c>
      <c r="X913" t="str">
        <v>SARL DU PONT SAINT-VAAST</v>
      </c>
      <c r="Y913" t="str">
        <v>HAUTS-DE-FRANCE</v>
      </c>
      <c r="Z913" s="13">
        <f>SUMIFS(bdd_V102[Activité combinée], bdd_V102[Raison sociale juridique], X913, bdd_V102[[Région du FINESS juridique ]], Y913)</f>
        <v>8201.5</v>
      </c>
      <c r="AA913" s="13">
        <f>SUMIFS(bdd_V102[Activité combinée], bdd_V102[Raison sociale juridique], X913, bdd_V102[[Région du FINESS juridique ]], Y913, bdd_V102[Validation prérequis SUN-ES], "Oui")</f>
        <v>8201.5</v>
      </c>
      <c r="AB913" s="70">
        <f t="shared" si="14"/>
        <v>1</v>
      </c>
    </row>
    <row r="914" spans="1:28">
      <c r="A914">
        <v>750810590</v>
      </c>
      <c r="B914" t="str">
        <v>OEUVRES HOSP DE L'ORDRE DE MALTE</v>
      </c>
      <c r="C914" t="str">
        <v>ILE-DE-FRANCE</v>
      </c>
      <c r="X914" t="str">
        <v>SARL GUYANE SANTE HIBISCUS</v>
      </c>
      <c r="Y914" t="str">
        <v>GUYANE</v>
      </c>
      <c r="Z914" s="13">
        <f>SUMIFS(bdd_V102[Activité combinée], bdd_V102[Raison sociale juridique], X914, bdd_V102[[Région du FINESS juridique ]], Y914)</f>
        <v>1086</v>
      </c>
      <c r="AA914" s="13">
        <f>SUMIFS(bdd_V102[Activité combinée], bdd_V102[Raison sociale juridique], X914, bdd_V102[[Région du FINESS juridique ]], Y914, bdd_V102[Validation prérequis SUN-ES], "Oui")</f>
        <v>0</v>
      </c>
      <c r="AB914" s="70">
        <f t="shared" si="14"/>
        <v>0</v>
      </c>
    </row>
    <row r="915" spans="1:28">
      <c r="A915">
        <v>750811184</v>
      </c>
      <c r="B915" t="str">
        <v>ASS CENTRE HOSPITALIER DE BLIGNY</v>
      </c>
      <c r="C915" t="str">
        <v>ILE-DE-FRANCE</v>
      </c>
      <c r="X915" t="str">
        <v>SARL HOP ADDICTOLOGIE DES EPINETTES</v>
      </c>
      <c r="Y915" t="str">
        <v>ILE-DE-FRANCE</v>
      </c>
      <c r="Z915" s="13">
        <f>SUMIFS(bdd_V102[Activité combinée], bdd_V102[Raison sociale juridique], X915, bdd_V102[[Région du FINESS juridique ]], Y915)</f>
        <v>10933</v>
      </c>
      <c r="AA915" s="13">
        <f>SUMIFS(bdd_V102[Activité combinée], bdd_V102[Raison sociale juridique], X915, bdd_V102[[Région du FINESS juridique ]], Y915, bdd_V102[Validation prérequis SUN-ES], "Oui")</f>
        <v>10933</v>
      </c>
      <c r="AB915" s="70">
        <f t="shared" si="14"/>
        <v>1</v>
      </c>
    </row>
    <row r="916" spans="1:28">
      <c r="A916">
        <v>750811820</v>
      </c>
      <c r="B916" t="str">
        <v>CROIX ROUGE RUSSE</v>
      </c>
      <c r="C916" t="str">
        <v>ILE-DE-FRANCE</v>
      </c>
      <c r="X916" t="str">
        <v>SARL HOP PRIVE DE LA SEINE SAINT DENIS</v>
      </c>
      <c r="Y916" t="str">
        <v>ILE-DE-FRANCE</v>
      </c>
      <c r="Z916" s="13">
        <f>SUMIFS(bdd_V102[Activité combinée], bdd_V102[Raison sociale juridique], X916, bdd_V102[[Région du FINESS juridique ]], Y916)</f>
        <v>62268.5</v>
      </c>
      <c r="AA916" s="13">
        <f>SUMIFS(bdd_V102[Activité combinée], bdd_V102[Raison sociale juridique], X916, bdd_V102[[Région du FINESS juridique ]], Y916, bdd_V102[Validation prérequis SUN-ES], "Oui")</f>
        <v>62268.5</v>
      </c>
      <c r="AB916" s="70">
        <f t="shared" si="14"/>
        <v>1</v>
      </c>
    </row>
    <row r="917" spans="1:28">
      <c r="A917">
        <v>750811887</v>
      </c>
      <c r="B917" t="str">
        <v>ASSOCIATION AMBROISE CROIZAT</v>
      </c>
      <c r="C917" t="str">
        <v>ILE-DE-FRANCE</v>
      </c>
      <c r="X917" t="str">
        <v>SARL HORUS</v>
      </c>
      <c r="Y917" t="str">
        <v>LA RÉUNION</v>
      </c>
      <c r="Z917" s="13">
        <f>SUMIFS(bdd_V102[Activité combinée], bdd_V102[Raison sociale juridique], X917, bdd_V102[[Région du FINESS juridique ]], Y917)</f>
        <v>3511</v>
      </c>
      <c r="AA917" s="13">
        <f>SUMIFS(bdd_V102[Activité combinée], bdd_V102[Raison sociale juridique], X917, bdd_V102[[Région du FINESS juridique ]], Y917, bdd_V102[Validation prérequis SUN-ES], "Oui")</f>
        <v>3511</v>
      </c>
      <c r="AB917" s="70">
        <f t="shared" si="14"/>
        <v>1</v>
      </c>
    </row>
    <row r="918" spans="1:28">
      <c r="A918">
        <v>750813305</v>
      </c>
      <c r="B918" t="str">
        <v>FONDATION INSTITUT ARTHUR VERNES</v>
      </c>
      <c r="C918" t="str">
        <v>ILE-DE-FRANCE</v>
      </c>
      <c r="X918" t="str">
        <v>SARL INSTITUT ROBERT DEBRE</v>
      </c>
      <c r="Y918" t="str">
        <v>LA RÉUNION</v>
      </c>
      <c r="Z918" s="13">
        <f>SUMIFS(bdd_V102[Activité combinée], bdd_V102[Raison sociale juridique], X918, bdd_V102[[Région du FINESS juridique ]], Y918)</f>
        <v>11978</v>
      </c>
      <c r="AA918" s="13">
        <f>SUMIFS(bdd_V102[Activité combinée], bdd_V102[Raison sociale juridique], X918, bdd_V102[[Région du FINESS juridique ]], Y918, bdd_V102[Validation prérequis SUN-ES], "Oui")</f>
        <v>11978</v>
      </c>
      <c r="AB918" s="70">
        <f t="shared" si="14"/>
        <v>1</v>
      </c>
    </row>
    <row r="919" spans="1:28">
      <c r="A919">
        <v>750813321</v>
      </c>
      <c r="B919" t="str">
        <v>FONDATION CURIE</v>
      </c>
      <c r="C919" t="str">
        <v>ILE-DE-FRANCE</v>
      </c>
      <c r="X919" t="str">
        <v>SARL LA PETITE PAIX</v>
      </c>
      <c r="Y919" t="str">
        <v>OCCITANIE</v>
      </c>
      <c r="Z919" s="13">
        <f>SUMIFS(bdd_V102[Activité combinée], bdd_V102[Raison sociale juridique], X919, bdd_V102[[Région du FINESS juridique ]], Y919)</f>
        <v>11384</v>
      </c>
      <c r="AA919" s="13">
        <f>SUMIFS(bdd_V102[Activité combinée], bdd_V102[Raison sociale juridique], X919, bdd_V102[[Région du FINESS juridique ]], Y919, bdd_V102[Validation prérequis SUN-ES], "Oui")</f>
        <v>11384</v>
      </c>
      <c r="AB919" s="70">
        <f t="shared" si="14"/>
        <v>1</v>
      </c>
    </row>
    <row r="920" spans="1:28">
      <c r="A920">
        <v>750814030</v>
      </c>
      <c r="B920" t="str">
        <v>FONDATION LA RENAISSANCE SANITAIRE</v>
      </c>
      <c r="C920" t="str">
        <v>ILE-DE-FRANCE</v>
      </c>
      <c r="X920" t="str">
        <v>SARL LA RECOUVRANCE</v>
      </c>
      <c r="Y920" t="str">
        <v>OCCITANIE</v>
      </c>
      <c r="Z920" s="13">
        <f>SUMIFS(bdd_V102[Activité combinée], bdd_V102[Raison sociale juridique], X920, bdd_V102[[Région du FINESS juridique ]], Y920)</f>
        <v>6131.5</v>
      </c>
      <c r="AA920" s="13">
        <f>SUMIFS(bdd_V102[Activité combinée], bdd_V102[Raison sociale juridique], X920, bdd_V102[[Région du FINESS juridique ]], Y920, bdd_V102[Validation prérequis SUN-ES], "Oui")</f>
        <v>6131.5</v>
      </c>
      <c r="AB920" s="70">
        <f t="shared" si="14"/>
        <v>1</v>
      </c>
    </row>
    <row r="921" spans="1:28">
      <c r="A921">
        <v>750820680</v>
      </c>
      <c r="B921" t="str">
        <v>SOCIETE  FRANCAISE DE LA CROIX BLEUE</v>
      </c>
      <c r="C921" t="str">
        <v>ILE-DE-FRANCE</v>
      </c>
      <c r="X921" t="str">
        <v>SARL LA VILLA SAN ORNELLO</v>
      </c>
      <c r="Y921" t="str">
        <v>CORSE</v>
      </c>
      <c r="Z921" s="13">
        <f>SUMIFS(bdd_V102[Activité combinée], bdd_V102[Raison sociale juridique], X921, bdd_V102[[Région du FINESS juridique ]], Y921)</f>
        <v>7574.75</v>
      </c>
      <c r="AA921" s="13">
        <f>SUMIFS(bdd_V102[Activité combinée], bdd_V102[Raison sociale juridique], X921, bdd_V102[[Région du FINESS juridique ]], Y921, bdd_V102[Validation prérequis SUN-ES], "Oui")</f>
        <v>7574.75</v>
      </c>
      <c r="AB921" s="70">
        <f t="shared" si="14"/>
        <v>1</v>
      </c>
    </row>
    <row r="922" spans="1:28">
      <c r="A922">
        <v>750825960</v>
      </c>
      <c r="B922" t="str">
        <v>ASSOCIATION DU CENTRE ETIENNE MARCEL</v>
      </c>
      <c r="C922" t="str">
        <v>ILE-DE-FRANCE</v>
      </c>
      <c r="X922" t="str">
        <v>SARL LE CALME</v>
      </c>
      <c r="Y922" t="str">
        <v>CENTRE-VAL DE LOIRE</v>
      </c>
      <c r="Z922" s="13">
        <f>SUMIFS(bdd_V102[Activité combinée], bdd_V102[Raison sociale juridique], X922, bdd_V102[[Région du FINESS juridique ]], Y922)</f>
        <v>7534</v>
      </c>
      <c r="AA922" s="13">
        <f>SUMIFS(bdd_V102[Activité combinée], bdd_V102[Raison sociale juridique], X922, bdd_V102[[Région du FINESS juridique ]], Y922, bdd_V102[Validation prérequis SUN-ES], "Oui")</f>
        <v>7534</v>
      </c>
      <c r="AB922" s="70">
        <f t="shared" si="14"/>
        <v>1</v>
      </c>
    </row>
    <row r="923" spans="1:28">
      <c r="A923">
        <v>750826307</v>
      </c>
      <c r="B923" t="str">
        <v>AIDE AUX JEUNES DIABETIQUES</v>
      </c>
      <c r="C923" t="str">
        <v>ILE-DE-FRANCE</v>
      </c>
      <c r="X923" t="str">
        <v>SARL LE COLOMBIER SANTE</v>
      </c>
      <c r="Y923" t="str">
        <v>OCCITANIE</v>
      </c>
      <c r="Z923" s="13">
        <f>SUMIFS(bdd_V102[Activité combinée], bdd_V102[Raison sociale juridique], X923, bdd_V102[[Région du FINESS juridique ]], Y923)</f>
        <v>9254</v>
      </c>
      <c r="AA923" s="13">
        <f>SUMIFS(bdd_V102[Activité combinée], bdd_V102[Raison sociale juridique], X923, bdd_V102[[Région du FINESS juridique ]], Y923, bdd_V102[Validation prérequis SUN-ES], "Oui")</f>
        <v>9254</v>
      </c>
      <c r="AB923" s="70">
        <f t="shared" si="14"/>
        <v>1</v>
      </c>
    </row>
    <row r="924" spans="1:28">
      <c r="A924">
        <v>750826604</v>
      </c>
      <c r="B924" t="str">
        <v>ASS NAT ANC COMBTS DE LA RESIST</v>
      </c>
      <c r="C924" t="str">
        <v>ILE-DE-FRANCE</v>
      </c>
      <c r="X924" t="str">
        <v>SARL LE MONT D'AZUR</v>
      </c>
      <c r="Y924" t="str">
        <v>PROVENCE-ALPES-CÔTE D'AZUR</v>
      </c>
      <c r="Z924" s="13">
        <f>SUMIFS(bdd_V102[Activité combinée], bdd_V102[Raison sociale juridique], X924, bdd_V102[[Région du FINESS juridique ]], Y924)</f>
        <v>2771.5</v>
      </c>
      <c r="AA924" s="13">
        <f>SUMIFS(bdd_V102[Activité combinée], bdd_V102[Raison sociale juridique], X924, bdd_V102[[Région du FINESS juridique ]], Y924, bdd_V102[Validation prérequis SUN-ES], "Oui")</f>
        <v>0</v>
      </c>
      <c r="AB924" s="70">
        <f t="shared" si="14"/>
        <v>0</v>
      </c>
    </row>
    <row r="925" spans="1:28">
      <c r="A925">
        <v>750827933</v>
      </c>
      <c r="B925" t="str">
        <v>ESTRELIA</v>
      </c>
      <c r="C925" t="str">
        <v>ILE-DE-FRANCE</v>
      </c>
      <c r="X925" t="str">
        <v>SARL LE VERGER DES BALANS</v>
      </c>
      <c r="Y925" t="str">
        <v>NOUVELLE-AQUITAINE</v>
      </c>
      <c r="Z925" s="13">
        <f>SUMIFS(bdd_V102[Activité combinée], bdd_V102[Raison sociale juridique], X925, bdd_V102[[Région du FINESS juridique ]], Y925)</f>
        <v>1980.5</v>
      </c>
      <c r="AA925" s="13">
        <f>SUMIFS(bdd_V102[Activité combinée], bdd_V102[Raison sociale juridique], X925, bdd_V102[[Région du FINESS juridique ]], Y925, bdd_V102[Validation prérequis SUN-ES], "Oui")</f>
        <v>1980.5</v>
      </c>
      <c r="AB925" s="70">
        <f t="shared" si="14"/>
        <v>1</v>
      </c>
    </row>
    <row r="926" spans="1:28">
      <c r="A926">
        <v>760000091</v>
      </c>
      <c r="B926" t="str">
        <v>SSR DU CAUX LITTORAL - MAISON DE CONVALESCENCE</v>
      </c>
      <c r="C926" t="str">
        <v>NORMANDIE</v>
      </c>
      <c r="X926" t="str">
        <v>SARL MIDI GASCOGNE</v>
      </c>
      <c r="Y926" t="str">
        <v>OCCITANIE</v>
      </c>
      <c r="Z926" s="13">
        <f>SUMIFS(bdd_V102[Activité combinée], bdd_V102[Raison sociale juridique], X926, bdd_V102[[Région du FINESS juridique ]], Y926)</f>
        <v>13549</v>
      </c>
      <c r="AA926" s="13">
        <f>SUMIFS(bdd_V102[Activité combinée], bdd_V102[Raison sociale juridique], X926, bdd_V102[[Région du FINESS juridique ]], Y926, bdd_V102[Validation prérequis SUN-ES], "Oui")</f>
        <v>13549</v>
      </c>
      <c r="AB926" s="70">
        <f t="shared" si="14"/>
        <v>1</v>
      </c>
    </row>
    <row r="927" spans="1:28">
      <c r="A927">
        <v>760000125</v>
      </c>
      <c r="B927" t="str">
        <v>CLINIQUE ST ANTOINE BOIS GUILLAUME</v>
      </c>
      <c r="C927" t="str">
        <v>NORMANDIE</v>
      </c>
      <c r="X927" t="str">
        <v>SARL NOUVELLE CLINIQUE BEL AIR</v>
      </c>
      <c r="Y927" t="str">
        <v>NOUVELLE-AQUITAINE</v>
      </c>
      <c r="Z927" s="13">
        <f>SUMIFS(bdd_V102[Activité combinée], bdd_V102[Raison sociale juridique], X927, bdd_V102[[Région du FINESS juridique ]], Y927)</f>
        <v>37518.5</v>
      </c>
      <c r="AA927" s="13">
        <f>SUMIFS(bdd_V102[Activité combinée], bdd_V102[Raison sociale juridique], X927, bdd_V102[[Région du FINESS juridique ]], Y927, bdd_V102[Validation prérequis SUN-ES], "Oui")</f>
        <v>37518.5</v>
      </c>
      <c r="AB927" s="70">
        <f t="shared" si="14"/>
        <v>1</v>
      </c>
    </row>
    <row r="928" spans="1:28">
      <c r="A928">
        <v>760000257</v>
      </c>
      <c r="B928" t="str">
        <v>SARL CLINIQUE DU CEDRE</v>
      </c>
      <c r="C928" t="str">
        <v>NORMANDIE</v>
      </c>
      <c r="X928" t="str">
        <v>SARL PDS LA REVISCOLADA</v>
      </c>
      <c r="Y928" t="str">
        <v>OCCITANIE</v>
      </c>
      <c r="Z928" s="13">
        <f>SUMIFS(bdd_V102[Activité combinée], bdd_V102[Raison sociale juridique], X928, bdd_V102[[Région du FINESS juridique ]], Y928)</f>
        <v>23842</v>
      </c>
      <c r="AA928" s="13">
        <f>SUMIFS(bdd_V102[Activité combinée], bdd_V102[Raison sociale juridique], X928, bdd_V102[[Région du FINESS juridique ]], Y928, bdd_V102[Validation prérequis SUN-ES], "Oui")</f>
        <v>0</v>
      </c>
      <c r="AB928" s="70">
        <f t="shared" si="14"/>
        <v>0</v>
      </c>
    </row>
    <row r="929" spans="1:28">
      <c r="A929">
        <v>760000273</v>
      </c>
      <c r="B929" t="str">
        <v>SA CLINIQUE DE L'EUROPE ROUEN</v>
      </c>
      <c r="C929" t="str">
        <v>NORMANDIE</v>
      </c>
      <c r="X929" t="str">
        <v>SARL PRIMEROSE</v>
      </c>
      <c r="Y929" t="str">
        <v>NOUVELLE-AQUITAINE</v>
      </c>
      <c r="Z929" s="13">
        <f>SUMIFS(bdd_V102[Activité combinée], bdd_V102[Raison sociale juridique], X929, bdd_V102[[Région du FINESS juridique ]], Y929)</f>
        <v>10330</v>
      </c>
      <c r="AA929" s="13">
        <f>SUMIFS(bdd_V102[Activité combinée], bdd_V102[Raison sociale juridique], X929, bdd_V102[[Région du FINESS juridique ]], Y929, bdd_V102[Validation prérequis SUN-ES], "Oui")</f>
        <v>10330</v>
      </c>
      <c r="AB929" s="70">
        <f t="shared" si="14"/>
        <v>1</v>
      </c>
    </row>
    <row r="930" spans="1:28">
      <c r="A930">
        <v>760000307</v>
      </c>
      <c r="B930" t="str">
        <v>SA CLINIQUE ST HILAIRE ROUEN</v>
      </c>
      <c r="C930" t="str">
        <v>NORMANDIE</v>
      </c>
      <c r="X930" t="str">
        <v>SARL PSYSTORS</v>
      </c>
      <c r="Y930" t="str">
        <v>ILE-DE-FRANCE</v>
      </c>
      <c r="Z930" s="13">
        <f>SUMIFS(bdd_V102[Activité combinée], bdd_V102[Raison sociale juridique], X930, bdd_V102[[Région du FINESS juridique ]], Y930)</f>
        <v>12401</v>
      </c>
      <c r="AA930" s="13">
        <f>SUMIFS(bdd_V102[Activité combinée], bdd_V102[Raison sociale juridique], X930, bdd_V102[[Région du FINESS juridique ]], Y930, bdd_V102[Validation prérequis SUN-ES], "Oui")</f>
        <v>12401</v>
      </c>
      <c r="AB930" s="70">
        <f t="shared" si="14"/>
        <v>1</v>
      </c>
    </row>
    <row r="931" spans="1:28">
      <c r="A931">
        <v>760000315</v>
      </c>
      <c r="B931" t="str">
        <v>S.A CLINIQUE MATHILDE ROUEN</v>
      </c>
      <c r="C931" t="str">
        <v>NORMANDIE</v>
      </c>
      <c r="X931" t="str">
        <v>SARL SARRETTE</v>
      </c>
      <c r="Y931" t="str">
        <v>ILE-DE-FRANCE</v>
      </c>
      <c r="Z931" s="13">
        <f>SUMIFS(bdd_V102[Activité combinée], bdd_V102[Raison sociale juridique], X931, bdd_V102[[Région du FINESS juridique ]], Y931)</f>
        <v>13286</v>
      </c>
      <c r="AA931" s="13">
        <f>SUMIFS(bdd_V102[Activité combinée], bdd_V102[Raison sociale juridique], X931, bdd_V102[[Région du FINESS juridique ]], Y931, bdd_V102[Validation prérequis SUN-ES], "Oui")</f>
        <v>13286</v>
      </c>
      <c r="AB931" s="70">
        <f t="shared" si="14"/>
        <v>1</v>
      </c>
    </row>
    <row r="932" spans="1:28">
      <c r="A932">
        <v>760000331</v>
      </c>
      <c r="B932" t="str">
        <v>SAS CLINIQUE HEMERA PAYS DE CAUX</v>
      </c>
      <c r="C932" t="str">
        <v>NORMANDIE</v>
      </c>
      <c r="X932" t="str">
        <v>SARL ST CYPRIEN RIVE GAUCHE</v>
      </c>
      <c r="Y932" t="str">
        <v>OCCITANIE</v>
      </c>
      <c r="Z932" s="13">
        <f>SUMIFS(bdd_V102[Activité combinée], bdd_V102[Raison sociale juridique], X932, bdd_V102[[Région du FINESS juridique ]], Y932)</f>
        <v>81188.5</v>
      </c>
      <c r="AA932" s="13">
        <f>SUMIFS(bdd_V102[Activité combinée], bdd_V102[Raison sociale juridique], X932, bdd_V102[[Région du FINESS juridique ]], Y932, bdd_V102[Validation prérequis SUN-ES], "Oui")</f>
        <v>81188.5</v>
      </c>
      <c r="AB932" s="70">
        <f t="shared" si="14"/>
        <v>1</v>
      </c>
    </row>
    <row r="933" spans="1:28">
      <c r="A933">
        <v>760000406</v>
      </c>
      <c r="B933" t="str">
        <v>CLINIQUE TOUS VENTS</v>
      </c>
      <c r="C933" t="str">
        <v>NORMANDIE</v>
      </c>
      <c r="X933" t="str">
        <v>SARL TROTOT</v>
      </c>
      <c r="Y933" t="str">
        <v>NOUVELLE-AQUITAINE</v>
      </c>
      <c r="Z933" s="13">
        <f>SUMIFS(bdd_V102[Activité combinée], bdd_V102[Raison sociale juridique], X933, bdd_V102[[Région du FINESS juridique ]], Y933)</f>
        <v>12483</v>
      </c>
      <c r="AA933" s="13">
        <f>SUMIFS(bdd_V102[Activité combinée], bdd_V102[Raison sociale juridique], X933, bdd_V102[[Région du FINESS juridique ]], Y933, bdd_V102[Validation prérequis SUN-ES], "Oui")</f>
        <v>12483</v>
      </c>
      <c r="AB933" s="70">
        <f t="shared" si="14"/>
        <v>1</v>
      </c>
    </row>
    <row r="934" spans="1:28">
      <c r="A934">
        <v>760000414</v>
      </c>
      <c r="B934" t="str">
        <v>SA CLINIQUE LES ORMEAUX LE HAVRE</v>
      </c>
      <c r="C934" t="str">
        <v>NORMANDIE</v>
      </c>
      <c r="X934" t="str">
        <v>SAS  HOP.PRIVE DU VAL D'YERRES</v>
      </c>
      <c r="Y934" t="str">
        <v>ILE-DE-FRANCE</v>
      </c>
      <c r="Z934" s="13">
        <f>SUMIFS(bdd_V102[Activité combinée], bdd_V102[Raison sociale juridique], X934, bdd_V102[[Région du FINESS juridique ]], Y934)</f>
        <v>25949</v>
      </c>
      <c r="AA934" s="13">
        <f>SUMIFS(bdd_V102[Activité combinée], bdd_V102[Raison sociale juridique], X934, bdd_V102[[Région du FINESS juridique ]], Y934, bdd_V102[Validation prérequis SUN-ES], "Oui")</f>
        <v>25949</v>
      </c>
      <c r="AB934" s="70">
        <f t="shared" si="14"/>
        <v>1</v>
      </c>
    </row>
    <row r="935" spans="1:28">
      <c r="A935">
        <v>760000430</v>
      </c>
      <c r="B935" t="str">
        <v>CLINIQUE DE L ABBAYE FECAMP</v>
      </c>
      <c r="C935" t="str">
        <v>NORMANDIE</v>
      </c>
      <c r="X935" t="str">
        <v>SAS  POLYCLINIQUE DU VAL DE LOIRE</v>
      </c>
      <c r="Y935" t="str">
        <v>BOURGOGNE-FRANCHE-COMTÉ</v>
      </c>
      <c r="Z935" s="13">
        <f>SUMIFS(bdd_V102[Activité combinée], bdd_V102[Raison sociale juridique], X935, bdd_V102[[Région du FINESS juridique ]], Y935)</f>
        <v>32746</v>
      </c>
      <c r="AA935" s="13">
        <f>SUMIFS(bdd_V102[Activité combinée], bdd_V102[Raison sociale juridique], X935, bdd_V102[[Région du FINESS juridique ]], Y935, bdd_V102[Validation prérequis SUN-ES], "Oui")</f>
        <v>32746</v>
      </c>
      <c r="AB935" s="70">
        <f t="shared" si="14"/>
        <v>1</v>
      </c>
    </row>
    <row r="936" spans="1:28">
      <c r="A936">
        <v>760000448</v>
      </c>
      <c r="B936" t="str">
        <v>SA HOPITAL PRIVE DE L'ESTUAIRE</v>
      </c>
      <c r="C936" t="str">
        <v>NORMANDIE</v>
      </c>
      <c r="X936" t="str">
        <v>SAS 3G SANTE</v>
      </c>
      <c r="Y936" t="str">
        <v>OCCITANIE</v>
      </c>
      <c r="Z936" s="13">
        <f>SUMIFS(bdd_V102[Activité combinée], bdd_V102[Raison sociale juridique], X936, bdd_V102[[Région du FINESS juridique ]], Y936)</f>
        <v>25450</v>
      </c>
      <c r="AA936" s="13">
        <f>SUMIFS(bdd_V102[Activité combinée], bdd_V102[Raison sociale juridique], X936, bdd_V102[[Région du FINESS juridique ]], Y936, bdd_V102[Validation prérequis SUN-ES], "Oui")</f>
        <v>25450</v>
      </c>
      <c r="AB936" s="70">
        <f t="shared" si="14"/>
        <v>1</v>
      </c>
    </row>
    <row r="937" spans="1:28">
      <c r="A937">
        <v>760000851</v>
      </c>
      <c r="B937" t="str">
        <v>CLINIQUE DES ESSARTS GRAND COURONNE</v>
      </c>
      <c r="C937" t="str">
        <v>NORMANDIE</v>
      </c>
      <c r="X937" t="str">
        <v>SAS ALLERAY</v>
      </c>
      <c r="Y937" t="str">
        <v>ILE-DE-FRANCE</v>
      </c>
      <c r="Z937" s="13">
        <f>SUMIFS(bdd_V102[Activité combinée], bdd_V102[Raison sociale juridique], X937, bdd_V102[[Région du FINESS juridique ]], Y937)</f>
        <v>35072.5</v>
      </c>
      <c r="AA937" s="13">
        <f>SUMIFS(bdd_V102[Activité combinée], bdd_V102[Raison sociale juridique], X937, bdd_V102[[Région du FINESS juridique ]], Y937, bdd_V102[Validation prérequis SUN-ES], "Oui")</f>
        <v>35072.5</v>
      </c>
      <c r="AB937" s="70">
        <f t="shared" si="14"/>
        <v>1</v>
      </c>
    </row>
    <row r="938" spans="1:28">
      <c r="A938">
        <v>760017038</v>
      </c>
      <c r="B938" t="str">
        <v>SAS CENTRE DE REEDUCATION DE LA HEVE</v>
      </c>
      <c r="C938" t="str">
        <v>NORMANDIE</v>
      </c>
      <c r="X938" t="str">
        <v>SAS ALPHA</v>
      </c>
      <c r="Y938" t="str">
        <v>NOUVELLE-AQUITAINE</v>
      </c>
      <c r="Z938" s="13">
        <f>SUMIFS(bdd_V102[Activité combinée], bdd_V102[Raison sociale juridique], X938, bdd_V102[[Région du FINESS juridique ]], Y938)</f>
        <v>8208</v>
      </c>
      <c r="AA938" s="13">
        <f>SUMIFS(bdd_V102[Activité combinée], bdd_V102[Raison sociale juridique], X938, bdd_V102[[Région du FINESS juridique ]], Y938, bdd_V102[Validation prérequis SUN-ES], "Oui")</f>
        <v>8208</v>
      </c>
      <c r="AB938" s="70">
        <f t="shared" si="14"/>
        <v>1</v>
      </c>
    </row>
    <row r="939" spans="1:28">
      <c r="A939">
        <v>760025734</v>
      </c>
      <c r="B939" t="str">
        <v>UGECAM DE NORMANDIE LE PETIT QUEVILLY</v>
      </c>
      <c r="C939" t="str">
        <v>NORMANDIE</v>
      </c>
      <c r="X939" t="str">
        <v>SAS ATIRRA</v>
      </c>
      <c r="Y939" t="str">
        <v>ILE-DE-FRANCE</v>
      </c>
      <c r="Z939" s="13">
        <f>SUMIFS(bdd_V102[Activité combinée], bdd_V102[Raison sociale juridique], X939, bdd_V102[[Région du FINESS juridique ]], Y939)</f>
        <v>7168.5</v>
      </c>
      <c r="AA939" s="13">
        <f>SUMIFS(bdd_V102[Activité combinée], bdd_V102[Raison sociale juridique], X939, bdd_V102[[Région du FINESS juridique ]], Y939, bdd_V102[Validation prérequis SUN-ES], "Oui")</f>
        <v>7168.5</v>
      </c>
      <c r="AB939" s="70">
        <f t="shared" si="14"/>
        <v>1</v>
      </c>
    </row>
    <row r="940" spans="1:28">
      <c r="A940">
        <v>760027300</v>
      </c>
      <c r="B940" t="str">
        <v>SAS CLINIQUE MEGIVAL</v>
      </c>
      <c r="C940" t="str">
        <v>NORMANDIE</v>
      </c>
      <c r="X940" t="str">
        <v>SAS AVICENNE</v>
      </c>
      <c r="Y940" t="str">
        <v>LA RÉUNION</v>
      </c>
      <c r="Z940" s="13">
        <f>SUMIFS(bdd_V102[Activité combinée], bdd_V102[Raison sociale juridique], X940, bdd_V102[[Région du FINESS juridique ]], Y940)</f>
        <v>7380.5</v>
      </c>
      <c r="AA940" s="13">
        <f>SUMIFS(bdd_V102[Activité combinée], bdd_V102[Raison sociale juridique], X940, bdd_V102[[Région du FINESS juridique ]], Y940, bdd_V102[Validation prérequis SUN-ES], "Oui")</f>
        <v>7380.5</v>
      </c>
      <c r="AB940" s="70">
        <f t="shared" si="14"/>
        <v>1</v>
      </c>
    </row>
    <row r="941" spans="1:28">
      <c r="A941">
        <v>760027342</v>
      </c>
      <c r="B941" t="str">
        <v>SARL CENTRE DE CONVALESCENCE</v>
      </c>
      <c r="C941" t="str">
        <v>NORMANDIE</v>
      </c>
      <c r="X941" t="str">
        <v>SAS BETHESDA</v>
      </c>
      <c r="Y941" t="str">
        <v>LA RÉUNION</v>
      </c>
      <c r="Z941" s="13">
        <f>SUMIFS(bdd_V102[Activité combinée], bdd_V102[Raison sociale juridique], X941, bdd_V102[[Région du FINESS juridique ]], Y941)</f>
        <v>17825</v>
      </c>
      <c r="AA941" s="13">
        <f>SUMIFS(bdd_V102[Activité combinée], bdd_V102[Raison sociale juridique], X941, bdd_V102[[Région du FINESS juridique ]], Y941, bdd_V102[Validation prérequis SUN-ES], "Oui")</f>
        <v>17825</v>
      </c>
      <c r="AB941" s="70">
        <f t="shared" si="14"/>
        <v>1</v>
      </c>
    </row>
    <row r="942" spans="1:28">
      <c r="A942">
        <v>760035139</v>
      </c>
      <c r="B942" t="str">
        <v>CLINIQUE DES BOUCLES DE LA SEINE</v>
      </c>
      <c r="C942" t="str">
        <v>NORMANDIE</v>
      </c>
      <c r="X942" t="str">
        <v>SAS CANOPEE</v>
      </c>
      <c r="Y942" t="str">
        <v>GUYANE</v>
      </c>
      <c r="Z942" s="13">
        <f>SUMIFS(bdd_V102[Activité combinée], bdd_V102[Raison sociale juridique], X942, bdd_V102[[Région du FINESS juridique ]], Y942)</f>
        <v>1</v>
      </c>
      <c r="AA942" s="13">
        <f>SUMIFS(bdd_V102[Activité combinée], bdd_V102[Raison sociale juridique], X942, bdd_V102[[Région du FINESS juridique ]], Y942, bdd_V102[Validation prérequis SUN-ES], "Oui")</f>
        <v>0</v>
      </c>
      <c r="AB942" s="70">
        <f t="shared" si="14"/>
        <v>0</v>
      </c>
    </row>
    <row r="943" spans="1:28">
      <c r="A943">
        <v>760780247</v>
      </c>
      <c r="B943" t="str">
        <v>CRLCC HENRI BECQUEREL ROUEN</v>
      </c>
      <c r="C943" t="str">
        <v>NORMANDIE</v>
      </c>
      <c r="X943" t="str">
        <v>SAS CAPIO CL DES CEDRES</v>
      </c>
      <c r="Y943" t="str">
        <v>OCCITANIE</v>
      </c>
      <c r="Z943" s="13">
        <f>SUMIFS(bdd_V102[Activité combinée], bdd_V102[Raison sociale juridique], X943, bdd_V102[[Région du FINESS juridique ]], Y943)</f>
        <v>156820.75</v>
      </c>
      <c r="AA943" s="13">
        <f>SUMIFS(bdd_V102[Activité combinée], bdd_V102[Raison sociale juridique], X943, bdd_V102[[Région du FINESS juridique ]], Y943, bdd_V102[Validation prérequis SUN-ES], "Oui")</f>
        <v>156820.75</v>
      </c>
      <c r="AB943" s="70">
        <f t="shared" si="14"/>
        <v>1</v>
      </c>
    </row>
    <row r="944" spans="1:28">
      <c r="A944">
        <v>760920587</v>
      </c>
      <c r="B944" t="str">
        <v>SA CENTRE DE CONVALESCENCE LA ROSERAIE</v>
      </c>
      <c r="C944" t="str">
        <v>NORMANDIE</v>
      </c>
      <c r="X944" t="str">
        <v>SAS CAPIO LA CROIX DU SUD</v>
      </c>
      <c r="Y944" t="str">
        <v>OCCITANIE</v>
      </c>
      <c r="Z944" s="13">
        <f>SUMIFS(bdd_V102[Activité combinée], bdd_V102[Raison sociale juridique], X944, bdd_V102[[Région du FINESS juridique ]], Y944)</f>
        <v>133881.5</v>
      </c>
      <c r="AA944" s="13">
        <f>SUMIFS(bdd_V102[Activité combinée], bdd_V102[Raison sociale juridique], X944, bdd_V102[[Région du FINESS juridique ]], Y944, bdd_V102[Validation prérequis SUN-ES], "Oui")</f>
        <v>0</v>
      </c>
      <c r="AB944" s="70">
        <f t="shared" si="14"/>
        <v>0</v>
      </c>
    </row>
    <row r="945" spans="1:28">
      <c r="A945">
        <v>770000271</v>
      </c>
      <c r="B945" t="str">
        <v>SAS NEPHROCARE MARNE LA VALLEE</v>
      </c>
      <c r="C945" t="str">
        <v>ILE-DE-FRANCE</v>
      </c>
      <c r="X945" t="str">
        <v>SAS CARDIOLOGIES ET URGENCES</v>
      </c>
      <c r="Y945" t="str">
        <v>HAUTS-DE-FRANCE</v>
      </c>
      <c r="Z945" s="13">
        <f>SUMIFS(bdd_V102[Activité combinée], bdd_V102[Raison sociale juridique], X945, bdd_V102[[Région du FINESS juridique ]], Y945)</f>
        <v>15261</v>
      </c>
      <c r="AA945" s="13">
        <f>SUMIFS(bdd_V102[Activité combinée], bdd_V102[Raison sociale juridique], X945, bdd_V102[[Région du FINESS juridique ]], Y945, bdd_V102[Validation prérequis SUN-ES], "Oui")</f>
        <v>0</v>
      </c>
      <c r="AB945" s="70">
        <f t="shared" si="14"/>
        <v>0</v>
      </c>
    </row>
    <row r="946" spans="1:28">
      <c r="A946">
        <v>770000289</v>
      </c>
      <c r="B946" t="str">
        <v>SA CLINIQUE LES FONTAINES</v>
      </c>
      <c r="C946" t="str">
        <v>ILE-DE-FRANCE</v>
      </c>
      <c r="X946" t="str">
        <v>SAS CENTRE CARDIOLOGIQUE EVECQUEMONT</v>
      </c>
      <c r="Y946" t="str">
        <v>ILE-DE-FRANCE</v>
      </c>
      <c r="Z946" s="13">
        <f>SUMIFS(bdd_V102[Activité combinée], bdd_V102[Raison sociale juridique], X946, bdd_V102[[Région du FINESS juridique ]], Y946)</f>
        <v>26757.5</v>
      </c>
      <c r="AA946" s="13">
        <f>SUMIFS(bdd_V102[Activité combinée], bdd_V102[Raison sociale juridique], X946, bdd_V102[[Région du FINESS juridique ]], Y946, bdd_V102[Validation prérequis SUN-ES], "Oui")</f>
        <v>26757.5</v>
      </c>
      <c r="AB946" s="70">
        <f t="shared" si="14"/>
        <v>1</v>
      </c>
    </row>
    <row r="947" spans="1:28">
      <c r="A947">
        <v>770000313</v>
      </c>
      <c r="B947" t="str">
        <v>S.A CLINIQUE SAINT BRICE</v>
      </c>
      <c r="C947" t="str">
        <v>ILE-DE-FRANCE</v>
      </c>
      <c r="X947" t="str">
        <v>SAS CENTRE CHIRURGICAL A. PARE</v>
      </c>
      <c r="Y947" t="str">
        <v>ILE-DE-FRANCE</v>
      </c>
      <c r="Z947" s="13">
        <f>SUMIFS(bdd_V102[Activité combinée], bdd_V102[Raison sociale juridique], X947, bdd_V102[[Région du FINESS juridique ]], Y947)</f>
        <v>134705</v>
      </c>
      <c r="AA947" s="13">
        <f>SUMIFS(bdd_V102[Activité combinée], bdd_V102[Raison sociale juridique], X947, bdd_V102[[Région du FINESS juridique ]], Y947, bdd_V102[Validation prérequis SUN-ES], "Oui")</f>
        <v>77711.5</v>
      </c>
      <c r="AB947" s="70">
        <f t="shared" si="14"/>
        <v>0.57690137708325595</v>
      </c>
    </row>
    <row r="948" spans="1:28">
      <c r="A948">
        <v>770000347</v>
      </c>
      <c r="B948" t="str">
        <v>SAS LES TROIS SOLEILS</v>
      </c>
      <c r="C948" t="str">
        <v>ILE-DE-FRANCE</v>
      </c>
      <c r="X948" t="str">
        <v>SAS CENTRE CHIRURGICAL DE CHANTILLY</v>
      </c>
      <c r="Y948" t="str">
        <v>HAUTS-DE-FRANCE</v>
      </c>
      <c r="Z948" s="13">
        <f>SUMIFS(bdd_V102[Activité combinée], bdd_V102[Raison sociale juridique], X948, bdd_V102[[Région du FINESS juridique ]], Y948)</f>
        <v>10428.5</v>
      </c>
      <c r="AA948" s="13">
        <f>SUMIFS(bdd_V102[Activité combinée], bdd_V102[Raison sociale juridique], X948, bdd_V102[[Région du FINESS juridique ]], Y948, bdd_V102[Validation prérequis SUN-ES], "Oui")</f>
        <v>10428.5</v>
      </c>
      <c r="AB948" s="70">
        <f t="shared" si="14"/>
        <v>1</v>
      </c>
    </row>
    <row r="949" spans="1:28">
      <c r="A949">
        <v>770000362</v>
      </c>
      <c r="B949" t="str">
        <v>SAS CLINIQUE SAINT JEAN L ERMITAGE</v>
      </c>
      <c r="C949" t="str">
        <v>ILE-DE-FRANCE</v>
      </c>
      <c r="X949" t="str">
        <v>SAS CENTRE CHIRURGICAL DES PRINCES</v>
      </c>
      <c r="Y949" t="str">
        <v>ILE-DE-FRANCE</v>
      </c>
      <c r="Z949" s="13">
        <f>SUMIFS(bdd_V102[Activité combinée], bdd_V102[Raison sociale juridique], X949, bdd_V102[[Région du FINESS juridique ]], Y949)</f>
        <v>15981.5</v>
      </c>
      <c r="AA949" s="13">
        <f>SUMIFS(bdd_V102[Activité combinée], bdd_V102[Raison sociale juridique], X949, bdd_V102[[Région du FINESS juridique ]], Y949, bdd_V102[Validation prérequis SUN-ES], "Oui")</f>
        <v>0</v>
      </c>
      <c r="AB949" s="70">
        <f t="shared" si="14"/>
        <v>0</v>
      </c>
    </row>
    <row r="950" spans="1:28">
      <c r="A950">
        <v>770000388</v>
      </c>
      <c r="B950" t="str">
        <v>SNC CLINIQUE DE L'ANGE GARDIEN</v>
      </c>
      <c r="C950" t="str">
        <v>ILE-DE-FRANCE</v>
      </c>
      <c r="X950" t="str">
        <v>SAS CENTRE D HEMODIALYSE DES ALPES</v>
      </c>
      <c r="Y950" t="str">
        <v>ILE-DE-FRANCE</v>
      </c>
      <c r="Z950" s="13">
        <f>SUMIFS(bdd_V102[Activité combinée], bdd_V102[Raison sociale juridique], X950, bdd_V102[[Région du FINESS juridique ]], Y950)</f>
        <v>9066</v>
      </c>
      <c r="AA950" s="13">
        <f>SUMIFS(bdd_V102[Activité combinée], bdd_V102[Raison sociale juridique], X950, bdd_V102[[Région du FINESS juridique ]], Y950, bdd_V102[Validation prérequis SUN-ES], "Oui")</f>
        <v>0</v>
      </c>
      <c r="AB950" s="70">
        <f t="shared" si="14"/>
        <v>0</v>
      </c>
    </row>
    <row r="951" spans="1:28">
      <c r="A951">
        <v>770000719</v>
      </c>
      <c r="B951" t="str">
        <v>S.A CLINIQUE DE TOURNAN</v>
      </c>
      <c r="C951" t="str">
        <v>ILE-DE-FRANCE</v>
      </c>
      <c r="X951" t="str">
        <v>SAS CENTRE DE LA MAIN</v>
      </c>
      <c r="Y951" t="str">
        <v>PAYS DE LA LOIRE</v>
      </c>
      <c r="Z951" s="13">
        <f>SUMIFS(bdd_V102[Activité combinée], bdd_V102[Raison sociale juridique], X951, bdd_V102[[Région du FINESS juridique ]], Y951)</f>
        <v>7895</v>
      </c>
      <c r="AA951" s="13">
        <f>SUMIFS(bdd_V102[Activité combinée], bdd_V102[Raison sociale juridique], X951, bdd_V102[[Région du FINESS juridique ]], Y951, bdd_V102[Validation prérequis SUN-ES], "Oui")</f>
        <v>7895</v>
      </c>
      <c r="AB951" s="70">
        <f t="shared" si="14"/>
        <v>1</v>
      </c>
    </row>
    <row r="952" spans="1:28">
      <c r="A952">
        <v>770000925</v>
      </c>
      <c r="B952" t="str">
        <v>SAS CENTRE REEDUCATION CARDIAQUE</v>
      </c>
      <c r="C952" t="str">
        <v>ILE-DE-FRANCE</v>
      </c>
      <c r="X952" t="str">
        <v>SAS CENTRE DE NEPHROLOGIE MONTARGIS</v>
      </c>
      <c r="Y952" t="str">
        <v>ILE-DE-FRANCE</v>
      </c>
      <c r="Z952" s="13">
        <f>SUMIFS(bdd_V102[Activité combinée], bdd_V102[Raison sociale juridique], X952, bdd_V102[[Région du FINESS juridique ]], Y952)</f>
        <v>11393</v>
      </c>
      <c r="AA952" s="13">
        <f>SUMIFS(bdd_V102[Activité combinée], bdd_V102[Raison sociale juridique], X952, bdd_V102[[Région du FINESS juridique ]], Y952, bdd_V102[Validation prérequis SUN-ES], "Oui")</f>
        <v>11393</v>
      </c>
      <c r="AB952" s="70">
        <f t="shared" si="14"/>
        <v>1</v>
      </c>
    </row>
    <row r="953" spans="1:28">
      <c r="A953">
        <v>770001014</v>
      </c>
      <c r="B953" t="str">
        <v>SA CLINIQUE SAINT FARON</v>
      </c>
      <c r="C953" t="str">
        <v>ILE-DE-FRANCE</v>
      </c>
      <c r="X953" t="str">
        <v>SAS CENTRE DE REEDUCATION DE LA HEVE</v>
      </c>
      <c r="Y953" t="str">
        <v>NORMANDIE</v>
      </c>
      <c r="Z953" s="13">
        <f>SUMIFS(bdd_V102[Activité combinée], bdd_V102[Raison sociale juridique], X953, bdd_V102[[Région du FINESS juridique ]], Y953)</f>
        <v>17319.5</v>
      </c>
      <c r="AA953" s="13">
        <f>SUMIFS(bdd_V102[Activité combinée], bdd_V102[Raison sociale juridique], X953, bdd_V102[[Région du FINESS juridique ]], Y953, bdd_V102[Validation prérequis SUN-ES], "Oui")</f>
        <v>17319.5</v>
      </c>
      <c r="AB953" s="70">
        <f t="shared" si="14"/>
        <v>1</v>
      </c>
    </row>
    <row r="954" spans="1:28">
      <c r="A954">
        <v>770004299</v>
      </c>
      <c r="B954" t="str">
        <v>HOPITAL PRIVE DE MARNE CHANTEREINE</v>
      </c>
      <c r="C954" t="str">
        <v>ILE-DE-FRANCE</v>
      </c>
      <c r="X954" t="str">
        <v>SAS CENTRE GERIATRIQUE DES MINIMES</v>
      </c>
      <c r="Y954" t="str">
        <v>OCCITANIE</v>
      </c>
      <c r="Z954" s="13">
        <f>SUMIFS(bdd_V102[Activité combinée], bdd_V102[Raison sociale juridique], X954, bdd_V102[[Région du FINESS juridique ]], Y954)</f>
        <v>31652.5</v>
      </c>
      <c r="AA954" s="13">
        <f>SUMIFS(bdd_V102[Activité combinée], bdd_V102[Raison sociale juridique], X954, bdd_V102[[Région du FINESS juridique ]], Y954, bdd_V102[Validation prérequis SUN-ES], "Oui")</f>
        <v>31652.5</v>
      </c>
      <c r="AB954" s="70">
        <f t="shared" si="14"/>
        <v>1</v>
      </c>
    </row>
    <row r="955" spans="1:28">
      <c r="A955">
        <v>770016137</v>
      </c>
      <c r="B955" t="str">
        <v>DIAVERUM MONTEREAU</v>
      </c>
      <c r="C955" t="str">
        <v>ILE-DE-FRANCE</v>
      </c>
      <c r="X955" t="str">
        <v>SAS CENTRE MEDICAL DE LA VENERIE</v>
      </c>
      <c r="Y955" t="str">
        <v>BOURGOGNE-FRANCHE-COMTÉ</v>
      </c>
      <c r="Z955" s="13">
        <f>SUMIFS(bdd_V102[Activité combinée], bdd_V102[Raison sociale juridique], X955, bdd_V102[[Région du FINESS juridique ]], Y955)</f>
        <v>15113.5</v>
      </c>
      <c r="AA955" s="13">
        <f>SUMIFS(bdd_V102[Activité combinée], bdd_V102[Raison sociale juridique], X955, bdd_V102[[Région du FINESS juridique ]], Y955, bdd_V102[Validation prérequis SUN-ES], "Oui")</f>
        <v>15113.5</v>
      </c>
      <c r="AB955" s="70">
        <f t="shared" si="14"/>
        <v>1</v>
      </c>
    </row>
    <row r="956" spans="1:28">
      <c r="A956">
        <v>770016483</v>
      </c>
      <c r="B956" t="str">
        <v>SAS CLINIQUE DE MONTEVRAIN</v>
      </c>
      <c r="C956" t="str">
        <v>ILE-DE-FRANCE</v>
      </c>
      <c r="X956" t="str">
        <v>SAS CENTRE MEDICAL LANDOUZY</v>
      </c>
      <c r="Y956" t="str">
        <v>NOUVELLE-AQUITAINE</v>
      </c>
      <c r="Z956" s="13">
        <f>SUMIFS(bdd_V102[Activité combinée], bdd_V102[Raison sociale juridique], X956, bdd_V102[[Région du FINESS juridique ]], Y956)</f>
        <v>10926.5</v>
      </c>
      <c r="AA956" s="13">
        <f>SUMIFS(bdd_V102[Activité combinée], bdd_V102[Raison sociale juridique], X956, bdd_V102[[Région du FINESS juridique ]], Y956, bdd_V102[Validation prérequis SUN-ES], "Oui")</f>
        <v>10926.5</v>
      </c>
      <c r="AB956" s="70">
        <f t="shared" si="14"/>
        <v>1</v>
      </c>
    </row>
    <row r="957" spans="1:28">
      <c r="A957">
        <v>770020113</v>
      </c>
      <c r="B957" t="str">
        <v>SAS CLIN PSYCHIATRIQUE PAYS DE SEINE</v>
      </c>
      <c r="C957" t="str">
        <v>ILE-DE-FRANCE</v>
      </c>
      <c r="X957" t="str">
        <v>SAS CENTRE MEDICO CHIRURGICAL BIZET</v>
      </c>
      <c r="Y957" t="str">
        <v>ILE-DE-FRANCE</v>
      </c>
      <c r="Z957" s="13">
        <f>SUMIFS(bdd_V102[Activité combinée], bdd_V102[Raison sociale juridique], X957, bdd_V102[[Région du FINESS juridique ]], Y957)</f>
        <v>45491.5</v>
      </c>
      <c r="AA957" s="13">
        <f>SUMIFS(bdd_V102[Activité combinée], bdd_V102[Raison sociale juridique], X957, bdd_V102[[Région du FINESS juridique ]], Y957, bdd_V102[Validation prérequis SUN-ES], "Oui")</f>
        <v>45491.5</v>
      </c>
      <c r="AB957" s="70">
        <f t="shared" si="14"/>
        <v>1</v>
      </c>
    </row>
    <row r="958" spans="1:28">
      <c r="A958">
        <v>770021160</v>
      </c>
      <c r="B958" t="str">
        <v>GCS HAD REGION DE MELUN</v>
      </c>
      <c r="C958" t="str">
        <v>ILE-DE-FRANCE</v>
      </c>
      <c r="X958" t="str">
        <v>SAS CENTRE RAOUL FRANCOIS MAYMARD</v>
      </c>
      <c r="Y958" t="str">
        <v>CORSE</v>
      </c>
      <c r="Z958" s="13">
        <f>SUMIFS(bdd_V102[Activité combinée], bdd_V102[Raison sociale juridique], X958, bdd_V102[[Région du FINESS juridique ]], Y958)</f>
        <v>23596</v>
      </c>
      <c r="AA958" s="13">
        <f>SUMIFS(bdd_V102[Activité combinée], bdd_V102[Raison sociale juridique], X958, bdd_V102[[Région du FINESS juridique ]], Y958, bdd_V102[Validation prérequis SUN-ES], "Oui")</f>
        <v>23596</v>
      </c>
      <c r="AB958" s="70">
        <f t="shared" si="14"/>
        <v>1</v>
      </c>
    </row>
    <row r="959" spans="1:28">
      <c r="A959">
        <v>770700029</v>
      </c>
      <c r="B959" t="str">
        <v>FONDATION ELLEN POIDATZ</v>
      </c>
      <c r="C959" t="str">
        <v>ILE-DE-FRANCE</v>
      </c>
      <c r="X959" t="str">
        <v>SAS CENTRE REEDUCATION BOURGES</v>
      </c>
      <c r="Y959" t="str">
        <v>OCCITANIE</v>
      </c>
      <c r="Z959" s="13">
        <f>SUMIFS(bdd_V102[Activité combinée], bdd_V102[Raison sociale juridique], X959, bdd_V102[[Région du FINESS juridique ]], Y959)</f>
        <v>21885</v>
      </c>
      <c r="AA959" s="13">
        <f>SUMIFS(bdd_V102[Activité combinée], bdd_V102[Raison sociale juridique], X959, bdd_V102[[Région du FINESS juridique ]], Y959, bdd_V102[Validation prérequis SUN-ES], "Oui")</f>
        <v>21885</v>
      </c>
      <c r="AB959" s="70">
        <f t="shared" si="14"/>
        <v>1</v>
      </c>
    </row>
    <row r="960" spans="1:28">
      <c r="A960">
        <v>780000485</v>
      </c>
      <c r="B960" t="str">
        <v>SAS CENTRE CARDIOLOGIQUE EVECQUEMONT</v>
      </c>
      <c r="C960" t="str">
        <v>ILE-DE-FRANCE</v>
      </c>
      <c r="X960" t="str">
        <v>SAS CENTRE REEDUCATION CARDIAQUE</v>
      </c>
      <c r="Y960" t="str">
        <v>ILE-DE-FRANCE</v>
      </c>
      <c r="Z960" s="13">
        <f>SUMIFS(bdd_V102[Activité combinée], bdd_V102[Raison sociale juridique], X960, bdd_V102[[Région du FINESS juridique ]], Y960)</f>
        <v>13075</v>
      </c>
      <c r="AA960" s="13">
        <f>SUMIFS(bdd_V102[Activité combinée], bdd_V102[Raison sociale juridique], X960, bdd_V102[[Région du FINESS juridique ]], Y960, bdd_V102[Validation prérequis SUN-ES], "Oui")</f>
        <v>13075</v>
      </c>
      <c r="AB960" s="70">
        <f t="shared" si="14"/>
        <v>1</v>
      </c>
    </row>
    <row r="961" spans="1:28">
      <c r="A961">
        <v>780000519</v>
      </c>
      <c r="B961" t="str">
        <v>SAS CLINIQUE DU VAL DE SEINE</v>
      </c>
      <c r="C961" t="str">
        <v>ILE-DE-FRANCE</v>
      </c>
      <c r="X961" t="str">
        <v>SAS CHATEAU DE BON ATTRAIT</v>
      </c>
      <c r="Y961" t="str">
        <v>ILE-DE-FRANCE</v>
      </c>
      <c r="Z961" s="13">
        <f>SUMIFS(bdd_V102[Activité combinée], bdd_V102[Raison sociale juridique], X961, bdd_V102[[Région du FINESS juridique ]], Y961)</f>
        <v>22042</v>
      </c>
      <c r="AA961" s="13">
        <f>SUMIFS(bdd_V102[Activité combinée], bdd_V102[Raison sociale juridique], X961, bdd_V102[[Région du FINESS juridique ]], Y961, bdd_V102[Validation prérequis SUN-ES], "Oui")</f>
        <v>0</v>
      </c>
      <c r="AB961" s="70">
        <f t="shared" si="14"/>
        <v>0</v>
      </c>
    </row>
    <row r="962" spans="1:28">
      <c r="A962">
        <v>780000535</v>
      </c>
      <c r="B962" t="str">
        <v>SA CLINIQUE DE LA REGION MANTAISE</v>
      </c>
      <c r="C962" t="str">
        <v>ILE-DE-FRANCE</v>
      </c>
      <c r="X962" t="str">
        <v>SAS CHATEAU LONGUES AYGUES</v>
      </c>
      <c r="Y962" t="str">
        <v>OCCITANIE</v>
      </c>
      <c r="Z962" s="13">
        <f>SUMIFS(bdd_V102[Activité combinée], bdd_V102[Raison sociale juridique], X962, bdd_V102[[Région du FINESS juridique ]], Y962)</f>
        <v>8128.5</v>
      </c>
      <c r="AA962" s="13">
        <f>SUMIFS(bdd_V102[Activité combinée], bdd_V102[Raison sociale juridique], X962, bdd_V102[[Région du FINESS juridique ]], Y962, bdd_V102[Validation prérequis SUN-ES], "Oui")</f>
        <v>8128.5</v>
      </c>
      <c r="AB962" s="70">
        <f t="shared" si="14"/>
        <v>1</v>
      </c>
    </row>
    <row r="963" spans="1:28">
      <c r="A963">
        <v>780000576</v>
      </c>
      <c r="B963" t="str">
        <v>SA CLINIQUE SAINT LOUIS</v>
      </c>
      <c r="C963" t="str">
        <v>ILE-DE-FRANCE</v>
      </c>
      <c r="X963" t="str">
        <v>SAS CHP SAINTE-MARIE OSNY</v>
      </c>
      <c r="Y963" t="str">
        <v>ILE-DE-FRANCE</v>
      </c>
      <c r="Z963" s="13">
        <f>SUMIFS(bdd_V102[Activité combinée], bdd_V102[Raison sociale juridique], X963, bdd_V102[[Région du FINESS juridique ]], Y963)</f>
        <v>52684.5</v>
      </c>
      <c r="AA963" s="13">
        <f>SUMIFS(bdd_V102[Activité combinée], bdd_V102[Raison sociale juridique], X963, bdd_V102[[Région du FINESS juridique ]], Y963, bdd_V102[Validation prérequis SUN-ES], "Oui")</f>
        <v>52684.5</v>
      </c>
      <c r="AB963" s="70">
        <f t="shared" si="14"/>
        <v>1</v>
      </c>
    </row>
    <row r="964" spans="1:28">
      <c r="A964">
        <v>780000675</v>
      </c>
      <c r="B964" t="str">
        <v>SA CENTRE HOSP PRIVE DE L'EUROPE</v>
      </c>
      <c r="C964" t="str">
        <v>ILE-DE-FRANCE</v>
      </c>
      <c r="X964" t="str">
        <v>SAS CL BELLE RIVE</v>
      </c>
      <c r="Y964" t="str">
        <v>OCCITANIE</v>
      </c>
      <c r="Z964" s="13">
        <f>SUMIFS(bdd_V102[Activité combinée], bdd_V102[Raison sociale juridique], X964, bdd_V102[[Région du FINESS juridique ]], Y964)</f>
        <v>29252</v>
      </c>
      <c r="AA964" s="13">
        <f>SUMIFS(bdd_V102[Activité combinée], bdd_V102[Raison sociale juridique], X964, bdd_V102[[Région du FINESS juridique ]], Y964, bdd_V102[Validation prérequis SUN-ES], "Oui")</f>
        <v>29252</v>
      </c>
      <c r="AB964" s="70">
        <f t="shared" ref="AB964:AB1027" si="15">AA964/Z964</f>
        <v>1</v>
      </c>
    </row>
    <row r="965" spans="1:28">
      <c r="A965">
        <v>780000717</v>
      </c>
      <c r="B965" t="str">
        <v>SAS CTRE HOSPITALIER PRIVE MONTGARDE</v>
      </c>
      <c r="C965" t="str">
        <v>ILE-DE-FRANCE</v>
      </c>
      <c r="X965" t="str">
        <v>SAS CL CROIX ST MICHEL</v>
      </c>
      <c r="Y965" t="str">
        <v>OCCITANIE</v>
      </c>
      <c r="Z965" s="13">
        <f>SUMIFS(bdd_V102[Activité combinée], bdd_V102[Raison sociale juridique], X965, bdd_V102[[Région du FINESS juridique ]], Y965)</f>
        <v>30608.5</v>
      </c>
      <c r="AA965" s="13">
        <f>SUMIFS(bdd_V102[Activité combinée], bdd_V102[Raison sociale juridique], X965, bdd_V102[[Région du FINESS juridique ]], Y965, bdd_V102[Validation prérequis SUN-ES], "Oui")</f>
        <v>30608.5</v>
      </c>
      <c r="AB965" s="70">
        <f t="shared" si="15"/>
        <v>1</v>
      </c>
    </row>
    <row r="966" spans="1:28">
      <c r="A966">
        <v>780002259</v>
      </c>
      <c r="B966" t="str">
        <v>SAS HOPITAL PRIVE OUEST PARISIEN</v>
      </c>
      <c r="C966" t="str">
        <v>ILE-DE-FRANCE</v>
      </c>
      <c r="X966" t="str">
        <v>SAS CL DE MONTBERON</v>
      </c>
      <c r="Y966" t="str">
        <v>OCCITANIE</v>
      </c>
      <c r="Z966" s="13">
        <f>SUMIFS(bdd_V102[Activité combinée], bdd_V102[Raison sociale juridique], X966, bdd_V102[[Région du FINESS juridique ]], Y966)</f>
        <v>23679</v>
      </c>
      <c r="AA966" s="13">
        <f>SUMIFS(bdd_V102[Activité combinée], bdd_V102[Raison sociale juridique], X966, bdd_V102[[Région du FINESS juridique ]], Y966, bdd_V102[Validation prérequis SUN-ES], "Oui")</f>
        <v>23679</v>
      </c>
      <c r="AB966" s="70">
        <f t="shared" si="15"/>
        <v>1</v>
      </c>
    </row>
    <row r="967" spans="1:28">
      <c r="A967">
        <v>780003638</v>
      </c>
      <c r="B967" t="str">
        <v>FONDATION MALLET</v>
      </c>
      <c r="C967" t="str">
        <v>ILE-DE-FRANCE</v>
      </c>
      <c r="X967" t="str">
        <v>SAS CL D'EMBATS</v>
      </c>
      <c r="Y967" t="str">
        <v>OCCITANIE</v>
      </c>
      <c r="Z967" s="13">
        <f>SUMIFS(bdd_V102[Activité combinée], bdd_V102[Raison sociale juridique], X967, bdd_V102[[Région du FINESS juridique ]], Y967)</f>
        <v>12439</v>
      </c>
      <c r="AA967" s="13">
        <f>SUMIFS(bdd_V102[Activité combinée], bdd_V102[Raison sociale juridique], X967, bdd_V102[[Région du FINESS juridique ]], Y967, bdd_V102[Validation prérequis SUN-ES], "Oui")</f>
        <v>12439</v>
      </c>
      <c r="AB967" s="70">
        <f t="shared" si="15"/>
        <v>1</v>
      </c>
    </row>
    <row r="968" spans="1:28">
      <c r="A968">
        <v>780003679</v>
      </c>
      <c r="B968" t="str">
        <v>SAS HOPITAL PRIVE DE VERSAILLES</v>
      </c>
      <c r="C968" t="str">
        <v>ILE-DE-FRANCE</v>
      </c>
      <c r="X968" t="str">
        <v>SAS CL DU DOCTEUR HONORE CAVE</v>
      </c>
      <c r="Y968" t="str">
        <v>OCCITANIE</v>
      </c>
      <c r="Z968" s="13">
        <f>SUMIFS(bdd_V102[Activité combinée], bdd_V102[Raison sociale juridique], X968, bdd_V102[[Région du FINESS juridique ]], Y968)</f>
        <v>17550</v>
      </c>
      <c r="AA968" s="13">
        <f>SUMIFS(bdd_V102[Activité combinée], bdd_V102[Raison sociale juridique], X968, bdd_V102[[Région du FINESS juridique ]], Y968, bdd_V102[Validation prérequis SUN-ES], "Oui")</f>
        <v>17550</v>
      </c>
      <c r="AB968" s="70">
        <f t="shared" si="15"/>
        <v>1</v>
      </c>
    </row>
    <row r="969" spans="1:28">
      <c r="A969">
        <v>780009528</v>
      </c>
      <c r="B969" t="str">
        <v>ASOIMEEP</v>
      </c>
      <c r="C969" t="str">
        <v>ILE-DE-FRANCE</v>
      </c>
      <c r="X969" t="str">
        <v>SAS CL DU MILLENAIRE</v>
      </c>
      <c r="Y969" t="str">
        <v>OCCITANIE</v>
      </c>
      <c r="Z969" s="13">
        <f>SUMIFS(bdd_V102[Activité combinée], bdd_V102[Raison sociale juridique], X969, bdd_V102[[Région du FINESS juridique ]], Y969)</f>
        <v>103181.5</v>
      </c>
      <c r="AA969" s="13">
        <f>SUMIFS(bdd_V102[Activité combinée], bdd_V102[Raison sociale juridique], X969, bdd_V102[[Région du FINESS juridique ]], Y969, bdd_V102[Validation prérequis SUN-ES], "Oui")</f>
        <v>103181.5</v>
      </c>
      <c r="AB969" s="70">
        <f t="shared" si="15"/>
        <v>1</v>
      </c>
    </row>
    <row r="970" spans="1:28">
      <c r="A970">
        <v>780017455</v>
      </c>
      <c r="B970" t="str">
        <v>SAS CLINIQUE D'YVELINE</v>
      </c>
      <c r="C970" t="str">
        <v>ILE-DE-FRANCE</v>
      </c>
      <c r="X970" t="str">
        <v>SAS CL DU PIC ST LOUP</v>
      </c>
      <c r="Y970" t="str">
        <v>OCCITANIE</v>
      </c>
      <c r="Z970" s="13">
        <f>SUMIFS(bdd_V102[Activité combinée], bdd_V102[Raison sociale juridique], X970, bdd_V102[[Région du FINESS juridique ]], Y970)</f>
        <v>20010.5</v>
      </c>
      <c r="AA970" s="13">
        <f>SUMIFS(bdd_V102[Activité combinée], bdd_V102[Raison sociale juridique], X970, bdd_V102[[Région du FINESS juridique ]], Y970, bdd_V102[Validation prérequis SUN-ES], "Oui")</f>
        <v>20010.5</v>
      </c>
      <c r="AB970" s="70">
        <f t="shared" si="15"/>
        <v>1</v>
      </c>
    </row>
    <row r="971" spans="1:28">
      <c r="A971">
        <v>780018032</v>
      </c>
      <c r="B971" t="str">
        <v>SAS HOPITAL PRIVE DE PARLY II</v>
      </c>
      <c r="C971" t="str">
        <v>ILE-DE-FRANCE</v>
      </c>
      <c r="X971" t="str">
        <v>SAS CL DU PONT DE CHAUME</v>
      </c>
      <c r="Y971" t="str">
        <v>OCCITANIE</v>
      </c>
      <c r="Z971" s="13">
        <f>SUMIFS(bdd_V102[Activité combinée], bdd_V102[Raison sociale juridique], X971, bdd_V102[[Région du FINESS juridique ]], Y971)</f>
        <v>81979.5</v>
      </c>
      <c r="AA971" s="13">
        <f>SUMIFS(bdd_V102[Activité combinée], bdd_V102[Raison sociale juridique], X971, bdd_V102[[Région du FINESS juridique ]], Y971, bdd_V102[Validation prérequis SUN-ES], "Oui")</f>
        <v>81979.5</v>
      </c>
      <c r="AB971" s="70">
        <f t="shared" si="15"/>
        <v>1</v>
      </c>
    </row>
    <row r="972" spans="1:28">
      <c r="A972">
        <v>780018719</v>
      </c>
      <c r="B972" t="str">
        <v>CMC PRIVE DE SAINT GERMAIN</v>
      </c>
      <c r="C972" t="str">
        <v>ILE-DE-FRANCE</v>
      </c>
      <c r="X972" t="str">
        <v>SAS CL DU QUERCY</v>
      </c>
      <c r="Y972" t="str">
        <v>OCCITANIE</v>
      </c>
      <c r="Z972" s="13">
        <f>SUMIFS(bdd_V102[Activité combinée], bdd_V102[Raison sociale juridique], X972, bdd_V102[[Région du FINESS juridique ]], Y972)</f>
        <v>13891</v>
      </c>
      <c r="AA972" s="13">
        <f>SUMIFS(bdd_V102[Activité combinée], bdd_V102[Raison sociale juridique], X972, bdd_V102[[Région du FINESS juridique ]], Y972, bdd_V102[Validation prérequis SUN-ES], "Oui")</f>
        <v>0</v>
      </c>
      <c r="AB972" s="70">
        <f t="shared" si="15"/>
        <v>0</v>
      </c>
    </row>
    <row r="973" spans="1:28">
      <c r="A973">
        <v>780020111</v>
      </c>
      <c r="B973" t="str">
        <v>ARISSE</v>
      </c>
      <c r="C973" t="str">
        <v>ILE-DE-FRANCE</v>
      </c>
      <c r="X973" t="str">
        <v>SAS CL DU SOUFFLE LA SOLANE</v>
      </c>
      <c r="Y973" t="str">
        <v>OCCITANIE</v>
      </c>
      <c r="Z973" s="13">
        <f>SUMIFS(bdd_V102[Activité combinée], bdd_V102[Raison sociale juridique], X973, bdd_V102[[Région du FINESS juridique ]], Y973)</f>
        <v>19280.5</v>
      </c>
      <c r="AA973" s="13">
        <f>SUMIFS(bdd_V102[Activité combinée], bdd_V102[Raison sociale juridique], X973, bdd_V102[[Région du FINESS juridique ]], Y973, bdd_V102[Validation prérequis SUN-ES], "Oui")</f>
        <v>19280.5</v>
      </c>
      <c r="AB973" s="70">
        <f t="shared" si="15"/>
        <v>1</v>
      </c>
    </row>
    <row r="974" spans="1:28">
      <c r="A974">
        <v>780020715</v>
      </c>
      <c r="B974" t="str">
        <v>FONDATION DIACONESSES DE REUILLY</v>
      </c>
      <c r="C974" t="str">
        <v>ILE-DE-FRANCE</v>
      </c>
      <c r="X974" t="str">
        <v>SAS CL DU SOUFFLE LA VALLONIE</v>
      </c>
      <c r="Y974" t="str">
        <v>OCCITANIE</v>
      </c>
      <c r="Z974" s="13">
        <f>SUMIFS(bdd_V102[Activité combinée], bdd_V102[Raison sociale juridique], X974, bdd_V102[[Région du FINESS juridique ]], Y974)</f>
        <v>18809</v>
      </c>
      <c r="AA974" s="13">
        <f>SUMIFS(bdd_V102[Activité combinée], bdd_V102[Raison sociale juridique], X974, bdd_V102[[Région du FINESS juridique ]], Y974, bdd_V102[Validation prérequis SUN-ES], "Oui")</f>
        <v>18809</v>
      </c>
      <c r="AB974" s="70">
        <f t="shared" si="15"/>
        <v>1</v>
      </c>
    </row>
    <row r="975" spans="1:28">
      <c r="A975">
        <v>780021069</v>
      </c>
      <c r="B975" t="str">
        <v>MAISONS DE FAMILLE L'OASIS</v>
      </c>
      <c r="C975" t="str">
        <v>ILE-DE-FRANCE</v>
      </c>
      <c r="X975" t="str">
        <v>SAS CL DU VIEUX CHATEAU D'OC</v>
      </c>
      <c r="Y975" t="str">
        <v>OCCITANIE</v>
      </c>
      <c r="Z975" s="13">
        <f>SUMIFS(bdd_V102[Activité combinée], bdd_V102[Raison sociale juridique], X975, bdd_V102[[Région du FINESS juridique ]], Y975)</f>
        <v>28798</v>
      </c>
      <c r="AA975" s="13">
        <f>SUMIFS(bdd_V102[Activité combinée], bdd_V102[Raison sociale juridique], X975, bdd_V102[[Région du FINESS juridique ]], Y975, bdd_V102[Validation prérequis SUN-ES], "Oui")</f>
        <v>28798</v>
      </c>
      <c r="AB975" s="70">
        <f t="shared" si="15"/>
        <v>1</v>
      </c>
    </row>
    <row r="976" spans="1:28">
      <c r="A976">
        <v>780023156</v>
      </c>
      <c r="B976" t="str">
        <v>SAS CTRE READAPTATION L'OISEAU BLANC</v>
      </c>
      <c r="C976" t="str">
        <v>ILE-DE-FRANCE</v>
      </c>
      <c r="X976" t="str">
        <v>SAS CL FONT REDONDE</v>
      </c>
      <c r="Y976" t="str">
        <v>OCCITANIE</v>
      </c>
      <c r="Z976" s="13">
        <f>SUMIFS(bdd_V102[Activité combinée], bdd_V102[Raison sociale juridique], X976, bdd_V102[[Région du FINESS juridique ]], Y976)</f>
        <v>2553</v>
      </c>
      <c r="AA976" s="13">
        <f>SUMIFS(bdd_V102[Activité combinée], bdd_V102[Raison sociale juridique], X976, bdd_V102[[Région du FINESS juridique ]], Y976, bdd_V102[Validation prérequis SUN-ES], "Oui")</f>
        <v>0</v>
      </c>
      <c r="AB976" s="70">
        <f t="shared" si="15"/>
        <v>0</v>
      </c>
    </row>
    <row r="977" spans="1:28">
      <c r="A977">
        <v>780025441</v>
      </c>
      <c r="B977" t="str">
        <v>SAS CTRE AUBERGENVILLOIS PSY AMBU CAPA</v>
      </c>
      <c r="C977" t="str">
        <v>ILE-DE-FRANCE</v>
      </c>
      <c r="X977" t="str">
        <v>SAS CL LA CAMARGUE MONT DUPLAN</v>
      </c>
      <c r="Y977" t="str">
        <v>OCCITANIE</v>
      </c>
      <c r="Z977" s="13">
        <f>SUMIFS(bdd_V102[Activité combinée], bdd_V102[Raison sociale juridique], X977, bdd_V102[[Région du FINESS juridique ]], Y977)</f>
        <v>12919.75</v>
      </c>
      <c r="AA977" s="13">
        <f>SUMIFS(bdd_V102[Activité combinée], bdd_V102[Raison sociale juridique], X977, bdd_V102[[Région du FINESS juridique ]], Y977, bdd_V102[Validation prérequis SUN-ES], "Oui")</f>
        <v>12919.75</v>
      </c>
      <c r="AB977" s="70">
        <f t="shared" si="15"/>
        <v>1</v>
      </c>
    </row>
    <row r="978" spans="1:28">
      <c r="A978">
        <v>780808614</v>
      </c>
      <c r="B978" t="str">
        <v>ASSOCIATION CENTRE MEDICAL PORTE VERTE</v>
      </c>
      <c r="C978" t="str">
        <v>ILE-DE-FRANCE</v>
      </c>
      <c r="X978" t="str">
        <v>SAS CL LES OLIVIERS</v>
      </c>
      <c r="Y978" t="str">
        <v>OCCITANIE</v>
      </c>
      <c r="Z978" s="13">
        <f>SUMIFS(bdd_V102[Activité combinée], bdd_V102[Raison sociale juridique], X978, bdd_V102[[Région du FINESS juridique ]], Y978)</f>
        <v>15547</v>
      </c>
      <c r="AA978" s="13">
        <f>SUMIFS(bdd_V102[Activité combinée], bdd_V102[Raison sociale juridique], X978, bdd_V102[[Région du FINESS juridique ]], Y978, bdd_V102[Validation prérequis SUN-ES], "Oui")</f>
        <v>15547</v>
      </c>
      <c r="AB978" s="70">
        <f t="shared" si="15"/>
        <v>1</v>
      </c>
    </row>
    <row r="979" spans="1:28">
      <c r="A979">
        <v>780822193</v>
      </c>
      <c r="B979" t="str">
        <v>SAS INSTITUT DE READAPTATION D ACHERES</v>
      </c>
      <c r="C979" t="str">
        <v>ILE-DE-FRANCE</v>
      </c>
      <c r="X979" t="str">
        <v>SAS CL MONIE</v>
      </c>
      <c r="Y979" t="str">
        <v>OCCITANIE</v>
      </c>
      <c r="Z979" s="13">
        <f>SUMIFS(bdd_V102[Activité combinée], bdd_V102[Raison sociale juridique], X979, bdd_V102[[Région du FINESS juridique ]], Y979)</f>
        <v>27354.5</v>
      </c>
      <c r="AA979" s="13">
        <f>SUMIFS(bdd_V102[Activité combinée], bdd_V102[Raison sociale juridique], X979, bdd_V102[[Région du FINESS juridique ]], Y979, bdd_V102[Validation prérequis SUN-ES], "Oui")</f>
        <v>27354.5</v>
      </c>
      <c r="AB979" s="70">
        <f t="shared" si="15"/>
        <v>1</v>
      </c>
    </row>
    <row r="980" spans="1:28">
      <c r="A980">
        <v>790000178</v>
      </c>
      <c r="B980" t="str">
        <v>S.A.S. "CHATEAU DE PARSAY"</v>
      </c>
      <c r="C980" t="str">
        <v>NOUVELLE-AQUITAINE</v>
      </c>
      <c r="X980" t="str">
        <v>SAS CL NEPHRO ST EXUPERY</v>
      </c>
      <c r="Y980" t="str">
        <v>OCCITANIE</v>
      </c>
      <c r="Z980" s="13">
        <f>SUMIFS(bdd_V102[Activité combinée], bdd_V102[Raison sociale juridique], X980, bdd_V102[[Région du FINESS juridique ]], Y980)</f>
        <v>45326.5</v>
      </c>
      <c r="AA980" s="13">
        <f>SUMIFS(bdd_V102[Activité combinée], bdd_V102[Raison sociale juridique], X980, bdd_V102[[Région du FINESS juridique ]], Y980, bdd_V102[Validation prérequis SUN-ES], "Oui")</f>
        <v>45326.5</v>
      </c>
      <c r="AB980" s="70">
        <f t="shared" si="15"/>
        <v>1</v>
      </c>
    </row>
    <row r="981" spans="1:28">
      <c r="A981">
        <v>790001242</v>
      </c>
      <c r="B981" t="str">
        <v>SAS POLYCLINIQUE D'INKERMANN</v>
      </c>
      <c r="C981" t="str">
        <v>NOUVELLE-AQUITAINE</v>
      </c>
      <c r="X981" t="str">
        <v>SAS CL NEURO PSYCHIATRIQUE</v>
      </c>
      <c r="Y981" t="str">
        <v>OCCITANIE</v>
      </c>
      <c r="Z981" s="13">
        <f>SUMIFS(bdd_V102[Activité combinée], bdd_V102[Raison sociale juridique], X981, bdd_V102[[Région du FINESS juridique ]], Y981)</f>
        <v>32412.5</v>
      </c>
      <c r="AA981" s="13">
        <f>SUMIFS(bdd_V102[Activité combinée], bdd_V102[Raison sociale juridique], X981, bdd_V102[[Région du FINESS juridique ]], Y981, bdd_V102[Validation prérequis SUN-ES], "Oui")</f>
        <v>32412.5</v>
      </c>
      <c r="AB981" s="70">
        <f t="shared" si="15"/>
        <v>1</v>
      </c>
    </row>
    <row r="982" spans="1:28">
      <c r="A982">
        <v>790002497</v>
      </c>
      <c r="B982" t="str">
        <v>ASSOCIATION MELIORIS</v>
      </c>
      <c r="C982" t="str">
        <v>NOUVELLE-AQUITAINE</v>
      </c>
      <c r="X982" t="str">
        <v>SAS CL REPUBLIQUE</v>
      </c>
      <c r="Y982" t="str">
        <v>OCCITANIE</v>
      </c>
      <c r="Z982" s="13">
        <f>SUMIFS(bdd_V102[Activité combinée], bdd_V102[Raison sociale juridique], X982, bdd_V102[[Région du FINESS juridique ]], Y982)</f>
        <v>8151</v>
      </c>
      <c r="AA982" s="13">
        <f>SUMIFS(bdd_V102[Activité combinée], bdd_V102[Raison sociale juridique], X982, bdd_V102[[Région du FINESS juridique ]], Y982, bdd_V102[Validation prérequis SUN-ES], "Oui")</f>
        <v>0</v>
      </c>
      <c r="AB982" s="70">
        <f t="shared" si="15"/>
        <v>0</v>
      </c>
    </row>
    <row r="983" spans="1:28">
      <c r="A983">
        <v>790017271</v>
      </c>
      <c r="B983" t="str">
        <v>ASSOCIATION HAD NORD 79</v>
      </c>
      <c r="C983" t="str">
        <v>NOUVELLE-AQUITAINE</v>
      </c>
      <c r="X983" t="str">
        <v>SAS CL ST ANTOINE</v>
      </c>
      <c r="Y983" t="str">
        <v>OCCITANIE</v>
      </c>
      <c r="Z983" s="13">
        <f>SUMIFS(bdd_V102[Activité combinée], bdd_V102[Raison sociale juridique], X983, bdd_V102[[Région du FINESS juridique ]], Y983)</f>
        <v>10754</v>
      </c>
      <c r="AA983" s="13">
        <f>SUMIFS(bdd_V102[Activité combinée], bdd_V102[Raison sociale juridique], X983, bdd_V102[[Région du FINESS juridique ]], Y983, bdd_V102[Validation prérequis SUN-ES], "Oui")</f>
        <v>10754</v>
      </c>
      <c r="AB983" s="70">
        <f t="shared" si="15"/>
        <v>1</v>
      </c>
    </row>
    <row r="984" spans="1:28">
      <c r="A984">
        <v>800000853</v>
      </c>
      <c r="B984" t="str">
        <v>ASSOCIATION SOINS SERVICE</v>
      </c>
      <c r="C984" t="str">
        <v>HAUTS-DE-FRANCE</v>
      </c>
      <c r="X984" t="str">
        <v>SAS CL ST CLEMENT</v>
      </c>
      <c r="Y984" t="str">
        <v>OCCITANIE</v>
      </c>
      <c r="Z984" s="13">
        <f>SUMIFS(bdd_V102[Activité combinée], bdd_V102[Raison sociale juridique], X984, bdd_V102[[Région du FINESS juridique ]], Y984)</f>
        <v>13525</v>
      </c>
      <c r="AA984" s="13">
        <f>SUMIFS(bdd_V102[Activité combinée], bdd_V102[Raison sociale juridique], X984, bdd_V102[[Région du FINESS juridique ]], Y984, bdd_V102[Validation prérequis SUN-ES], "Oui")</f>
        <v>13525</v>
      </c>
      <c r="AB984" s="70">
        <f t="shared" si="15"/>
        <v>1</v>
      </c>
    </row>
    <row r="985" spans="1:28">
      <c r="A985">
        <v>800001141</v>
      </c>
      <c r="B985" t="str">
        <v>SA SAINTE-ISABELLE</v>
      </c>
      <c r="C985" t="str">
        <v>HAUTS-DE-FRANCE</v>
      </c>
      <c r="X985" t="str">
        <v>SAS CL ST JEAN</v>
      </c>
      <c r="Y985" t="str">
        <v>OCCITANIE</v>
      </c>
      <c r="Z985" s="13">
        <f>SUMIFS(bdd_V102[Activité combinée], bdd_V102[Raison sociale juridique], X985, bdd_V102[[Région du FINESS juridique ]], Y985)</f>
        <v>85724</v>
      </c>
      <c r="AA985" s="13">
        <f>SUMIFS(bdd_V102[Activité combinée], bdd_V102[Raison sociale juridique], X985, bdd_V102[[Région du FINESS juridique ]], Y985, bdd_V102[Validation prérequis SUN-ES], "Oui")</f>
        <v>85724</v>
      </c>
      <c r="AB985" s="70">
        <f t="shared" si="15"/>
        <v>1</v>
      </c>
    </row>
    <row r="986" spans="1:28">
      <c r="A986">
        <v>800002941</v>
      </c>
      <c r="B986" t="str">
        <v>SA CLINIQUE DU VAL D'AQUENNES</v>
      </c>
      <c r="C986" t="str">
        <v>HAUTS-DE-FRANCE</v>
      </c>
      <c r="X986" t="str">
        <v>SAS CL ST JOSEPH SUPERVALTECH</v>
      </c>
      <c r="Y986" t="str">
        <v>OCCITANIE</v>
      </c>
      <c r="Z986" s="13">
        <f>SUMIFS(bdd_V102[Activité combinée], bdd_V102[Raison sociale juridique], X986, bdd_V102[[Région du FINESS juridique ]], Y986)</f>
        <v>29103</v>
      </c>
      <c r="AA986" s="13">
        <f>SUMIFS(bdd_V102[Activité combinée], bdd_V102[Raison sociale juridique], X986, bdd_V102[[Région du FINESS juridique ]], Y986, bdd_V102[Validation prérequis SUN-ES], "Oui")</f>
        <v>29103</v>
      </c>
      <c r="AB986" s="70">
        <f t="shared" si="15"/>
        <v>1</v>
      </c>
    </row>
    <row r="987" spans="1:28">
      <c r="A987">
        <v>800002982</v>
      </c>
      <c r="B987" t="str">
        <v>S.A. POLYCLINIQUE DE PICARDIE</v>
      </c>
      <c r="C987" t="str">
        <v>HAUTS-DE-FRANCE</v>
      </c>
      <c r="X987" t="str">
        <v>SAS CL ST LOUIS</v>
      </c>
      <c r="Y987" t="str">
        <v>OCCITANIE</v>
      </c>
      <c r="Z987" s="13">
        <f>SUMIFS(bdd_V102[Activité combinée], bdd_V102[Raison sociale juridique], X987, bdd_V102[[Région du FINESS juridique ]], Y987)</f>
        <v>25419</v>
      </c>
      <c r="AA987" s="13">
        <f>SUMIFS(bdd_V102[Activité combinée], bdd_V102[Raison sociale juridique], X987, bdd_V102[[Région du FINESS juridique ]], Y987, bdd_V102[Validation prérequis SUN-ES], "Oui")</f>
        <v>25419</v>
      </c>
      <c r="AB987" s="70">
        <f t="shared" si="15"/>
        <v>1</v>
      </c>
    </row>
    <row r="988" spans="1:28">
      <c r="A988">
        <v>800003071</v>
      </c>
      <c r="B988" t="str">
        <v>CLINIQUE VICTOR PAUCHET DE BUTLER</v>
      </c>
      <c r="C988" t="str">
        <v>HAUTS-DE-FRANCE</v>
      </c>
      <c r="X988" t="str">
        <v>SAS CL ST MARTIN DU VIGNOGOUL</v>
      </c>
      <c r="Y988" t="str">
        <v>OCCITANIE</v>
      </c>
      <c r="Z988" s="13">
        <f>SUMIFS(bdd_V102[Activité combinée], bdd_V102[Raison sociale juridique], X988, bdd_V102[[Région du FINESS juridique ]], Y988)</f>
        <v>18698</v>
      </c>
      <c r="AA988" s="13">
        <f>SUMIFS(bdd_V102[Activité combinée], bdd_V102[Raison sociale juridique], X988, bdd_V102[[Région du FINESS juridique ]], Y988, bdd_V102[Validation prérequis SUN-ES], "Oui")</f>
        <v>18698</v>
      </c>
      <c r="AB988" s="70">
        <f t="shared" si="15"/>
        <v>1</v>
      </c>
    </row>
    <row r="989" spans="1:28">
      <c r="A989">
        <v>800013138</v>
      </c>
      <c r="B989" t="str">
        <v>SAS CLINIQUE DE L'EUROPE</v>
      </c>
      <c r="C989" t="str">
        <v>HAUTS-DE-FRANCE</v>
      </c>
      <c r="X989" t="str">
        <v>SAS CL ST ORENS</v>
      </c>
      <c r="Y989" t="str">
        <v>OCCITANIE</v>
      </c>
      <c r="Z989" s="13">
        <f>SUMIFS(bdd_V102[Activité combinée], bdd_V102[Raison sociale juridique], X989, bdd_V102[[Région du FINESS juridique ]], Y989)</f>
        <v>28765.5</v>
      </c>
      <c r="AA989" s="13">
        <f>SUMIFS(bdd_V102[Activité combinée], bdd_V102[Raison sociale juridique], X989, bdd_V102[[Région du FINESS juridique ]], Y989, bdd_V102[Validation prérequis SUN-ES], "Oui")</f>
        <v>28765.5</v>
      </c>
      <c r="AB989" s="70">
        <f t="shared" si="15"/>
        <v>1</v>
      </c>
    </row>
    <row r="990" spans="1:28">
      <c r="A990">
        <v>800015679</v>
      </c>
      <c r="B990" t="str">
        <v>SAS CARDIOLOGIES ET URGENCES</v>
      </c>
      <c r="C990" t="str">
        <v>HAUTS-DE-FRANCE</v>
      </c>
      <c r="X990" t="str">
        <v>SAS CL STELLA</v>
      </c>
      <c r="Y990" t="str">
        <v>OCCITANIE</v>
      </c>
      <c r="Z990" s="13">
        <f>SUMIFS(bdd_V102[Activité combinée], bdd_V102[Raison sociale juridique], X990, bdd_V102[[Région du FINESS juridique ]], Y990)</f>
        <v>25074.5</v>
      </c>
      <c r="AA990" s="13">
        <f>SUMIFS(bdd_V102[Activité combinée], bdd_V102[Raison sociale juridique], X990, bdd_V102[[Région du FINESS juridique ]], Y990, bdd_V102[Validation prérequis SUN-ES], "Oui")</f>
        <v>25074.5</v>
      </c>
      <c r="AB990" s="70">
        <f t="shared" si="15"/>
        <v>1</v>
      </c>
    </row>
    <row r="991" spans="1:28">
      <c r="A991">
        <v>810000471</v>
      </c>
      <c r="B991" t="str">
        <v>SAS CMCO CLAUDE BERNARD</v>
      </c>
      <c r="C991" t="str">
        <v>OCCITANIE</v>
      </c>
      <c r="X991" t="str">
        <v>SAS CL TOULOUSE LAUTREC</v>
      </c>
      <c r="Y991" t="str">
        <v>OCCITANIE</v>
      </c>
      <c r="Z991" s="13">
        <f>SUMIFS(bdd_V102[Activité combinée], bdd_V102[Raison sociale juridique], X991, bdd_V102[[Région du FINESS juridique ]], Y991)</f>
        <v>39716</v>
      </c>
      <c r="AA991" s="13">
        <f>SUMIFS(bdd_V102[Activité combinée], bdd_V102[Raison sociale juridique], X991, bdd_V102[[Région du FINESS juridique ]], Y991, bdd_V102[Validation prérequis SUN-ES], "Oui")</f>
        <v>39716</v>
      </c>
      <c r="AB991" s="70">
        <f t="shared" si="15"/>
        <v>1</v>
      </c>
    </row>
    <row r="992" spans="1:28">
      <c r="A992">
        <v>810000992</v>
      </c>
      <c r="B992" t="str">
        <v>SA POLYCL DU SIDOBRE</v>
      </c>
      <c r="C992" t="str">
        <v>OCCITANIE</v>
      </c>
      <c r="X992" t="str">
        <v>SAS CLIN MUT BRETAGNE OCCIDENTALE</v>
      </c>
      <c r="Y992" t="str">
        <v>BRETAGNE</v>
      </c>
      <c r="Z992" s="13">
        <f>SUMIFS(bdd_V102[Activité combinée], bdd_V102[Raison sociale juridique], X992, bdd_V102[[Région du FINESS juridique ]], Y992)</f>
        <v>30504</v>
      </c>
      <c r="AA992" s="13">
        <f>SUMIFS(bdd_V102[Activité combinée], bdd_V102[Raison sociale juridique], X992, bdd_V102[[Région du FINESS juridique ]], Y992, bdd_V102[Validation prérequis SUN-ES], "Oui")</f>
        <v>0</v>
      </c>
      <c r="AB992" s="70">
        <f t="shared" si="15"/>
        <v>0</v>
      </c>
    </row>
    <row r="993" spans="1:28">
      <c r="A993">
        <v>810005678</v>
      </c>
      <c r="B993" t="str">
        <v>SARL LA RECOUVRANCE</v>
      </c>
      <c r="C993" t="str">
        <v>OCCITANIE</v>
      </c>
      <c r="X993" t="str">
        <v>SAS CLIN PSYCHIATRIQUE PAYS DE SEINE</v>
      </c>
      <c r="Y993" t="str">
        <v>ILE-DE-FRANCE</v>
      </c>
      <c r="Z993" s="13">
        <f>SUMIFS(bdd_V102[Activité combinée], bdd_V102[Raison sociale juridique], X993, bdd_V102[[Région du FINESS juridique ]], Y993)</f>
        <v>23166.25</v>
      </c>
      <c r="AA993" s="13">
        <f>SUMIFS(bdd_V102[Activité combinée], bdd_V102[Raison sociale juridique], X993, bdd_V102[[Région du FINESS juridique ]], Y993, bdd_V102[Validation prérequis SUN-ES], "Oui")</f>
        <v>23166.25</v>
      </c>
      <c r="AB993" s="70">
        <f t="shared" si="15"/>
        <v>1</v>
      </c>
    </row>
    <row r="994" spans="1:28">
      <c r="A994">
        <v>810099903</v>
      </c>
      <c r="B994" t="str">
        <v>UMT MUTUALITE TERRES D'OC</v>
      </c>
      <c r="C994" t="str">
        <v>OCCITANIE</v>
      </c>
      <c r="X994" t="str">
        <v>SAS CLINALLIANCE PARIS 13</v>
      </c>
      <c r="Y994" t="str">
        <v>ILE-DE-FRANCE</v>
      </c>
      <c r="Z994" s="13">
        <f>SUMIFS(bdd_V102[Activité combinée], bdd_V102[Raison sociale juridique], X994, bdd_V102[[Région du FINESS juridique ]], Y994)</f>
        <v>3287</v>
      </c>
      <c r="AA994" s="13">
        <f>SUMIFS(bdd_V102[Activité combinée], bdd_V102[Raison sociale juridique], X994, bdd_V102[[Région du FINESS juridique ]], Y994, bdd_V102[Validation prérequis SUN-ES], "Oui")</f>
        <v>0</v>
      </c>
      <c r="AB994" s="70">
        <f t="shared" si="15"/>
        <v>0</v>
      </c>
    </row>
    <row r="995" spans="1:28">
      <c r="A995">
        <v>810100008</v>
      </c>
      <c r="B995" t="str">
        <v>FONDATION BON SAUVEUR D'ALBY</v>
      </c>
      <c r="C995" t="str">
        <v>OCCITANIE</v>
      </c>
      <c r="X995" t="str">
        <v>SAS CLINEA</v>
      </c>
      <c r="Y995" t="str">
        <v>ILE-DE-FRANCE</v>
      </c>
      <c r="Z995" s="13">
        <f>SUMIFS(bdd_V102[Activité combinée], bdd_V102[Raison sociale juridique], X995, bdd_V102[[Région du FINESS juridique ]], Y995)</f>
        <v>1669585.25</v>
      </c>
      <c r="AA995" s="13">
        <f>SUMIFS(bdd_V102[Activité combinée], bdd_V102[Raison sociale juridique], X995, bdd_V102[[Région du FINESS juridique ]], Y995, bdd_V102[Validation prérequis SUN-ES], "Oui")</f>
        <v>1649120.25</v>
      </c>
      <c r="AB995" s="70">
        <f t="shared" si="15"/>
        <v>0.98774246478279559</v>
      </c>
    </row>
    <row r="996" spans="1:28">
      <c r="A996">
        <v>810101162</v>
      </c>
      <c r="B996" t="str">
        <v>SAS CL TOULOUSE LAUTREC</v>
      </c>
      <c r="C996" t="str">
        <v>OCCITANIE</v>
      </c>
      <c r="X996" t="str">
        <v>SAS CLINIQUE AGUILERA</v>
      </c>
      <c r="Y996" t="str">
        <v>NOUVELLE-AQUITAINE</v>
      </c>
      <c r="Z996" s="13">
        <f>SUMIFS(bdd_V102[Activité combinée], bdd_V102[Raison sociale juridique], X996, bdd_V102[[Région du FINESS juridique ]], Y996)</f>
        <v>47841</v>
      </c>
      <c r="AA996" s="13">
        <f>SUMIFS(bdd_V102[Activité combinée], bdd_V102[Raison sociale juridique], X996, bdd_V102[[Région du FINESS juridique ]], Y996, bdd_V102[Validation prérequis SUN-ES], "Oui")</f>
        <v>47841</v>
      </c>
      <c r="AB996" s="70">
        <f t="shared" si="15"/>
        <v>1</v>
      </c>
    </row>
    <row r="997" spans="1:28">
      <c r="A997">
        <v>820000081</v>
      </c>
      <c r="B997" t="str">
        <v>SAS CL CROIX ST MICHEL</v>
      </c>
      <c r="C997" t="str">
        <v>OCCITANIE</v>
      </c>
      <c r="X997" t="str">
        <v>SAS CLINIQUE ALMA SANTE</v>
      </c>
      <c r="Y997" t="str">
        <v>AUVERGNE-RHÔNE-ALPES</v>
      </c>
      <c r="Z997" s="13">
        <f>SUMIFS(bdd_V102[Activité combinée], bdd_V102[Raison sociale juridique], X997, bdd_V102[[Région du FINESS juridique ]], Y997)</f>
        <v>10660</v>
      </c>
      <c r="AA997" s="13">
        <f>SUMIFS(bdd_V102[Activité combinée], bdd_V102[Raison sociale juridique], X997, bdd_V102[[Région du FINESS juridique ]], Y997, bdd_V102[Validation prérequis SUN-ES], "Oui")</f>
        <v>10660</v>
      </c>
      <c r="AB997" s="70">
        <f t="shared" si="15"/>
        <v>1</v>
      </c>
    </row>
    <row r="998" spans="1:28">
      <c r="A998">
        <v>820000131</v>
      </c>
      <c r="B998" t="str">
        <v>SAS CL DU PONT DE CHAUME</v>
      </c>
      <c r="C998" t="str">
        <v>OCCITANIE</v>
      </c>
      <c r="X998" t="str">
        <v>SAS CLINIQUE ARAGO</v>
      </c>
      <c r="Y998" t="str">
        <v>ILE-DE-FRANCE</v>
      </c>
      <c r="Z998" s="13">
        <f>SUMIFS(bdd_V102[Activité combinée], bdd_V102[Raison sociale juridique], X998, bdd_V102[[Région du FINESS juridique ]], Y998)</f>
        <v>20470</v>
      </c>
      <c r="AA998" s="13">
        <f>SUMIFS(bdd_V102[Activité combinée], bdd_V102[Raison sociale juridique], X998, bdd_V102[[Région du FINESS juridique ]], Y998, bdd_V102[Validation prérequis SUN-ES], "Oui")</f>
        <v>20470</v>
      </c>
      <c r="AB998" s="70">
        <f t="shared" si="15"/>
        <v>1</v>
      </c>
    </row>
    <row r="999" spans="1:28">
      <c r="A999">
        <v>820000156</v>
      </c>
      <c r="B999" t="str">
        <v>SAS CL DU DOCTEUR HONORE CAVE</v>
      </c>
      <c r="C999" t="str">
        <v>OCCITANIE</v>
      </c>
      <c r="X999" t="str">
        <v>SAS CLINIQUE BELHARRA</v>
      </c>
      <c r="Y999" t="str">
        <v>NOUVELLE-AQUITAINE</v>
      </c>
      <c r="Z999" s="13">
        <f>SUMIFS(bdd_V102[Activité combinée], bdd_V102[Raison sociale juridique], X999, bdd_V102[[Région du FINESS juridique ]], Y999)</f>
        <v>96841.5</v>
      </c>
      <c r="AA999" s="13">
        <f>SUMIFS(bdd_V102[Activité combinée], bdd_V102[Raison sociale juridique], X999, bdd_V102[[Région du FINESS juridique ]], Y999, bdd_V102[Validation prérequis SUN-ES], "Oui")</f>
        <v>96841.5</v>
      </c>
      <c r="AB999" s="70">
        <f t="shared" si="15"/>
        <v>1</v>
      </c>
    </row>
    <row r="1000" spans="1:28">
      <c r="A1000">
        <v>820000560</v>
      </c>
      <c r="B1000" t="str">
        <v>SAS CHATEAU LONGUES AYGUES</v>
      </c>
      <c r="C1000" t="str">
        <v>OCCITANIE</v>
      </c>
      <c r="X1000" t="str">
        <v>SAS CLINIQUE BENIGNE JOLY</v>
      </c>
      <c r="Y1000" t="str">
        <v>BOURGOGNE-FRANCHE-COMTÉ</v>
      </c>
      <c r="Z1000" s="13">
        <f>SUMIFS(bdd_V102[Activité combinée], bdd_V102[Raison sociale juridique], X1000, bdd_V102[[Région du FINESS juridique ]], Y1000)</f>
        <v>65270.5</v>
      </c>
      <c r="AA1000" s="13">
        <f>SUMIFS(bdd_V102[Activité combinée], bdd_V102[Raison sociale juridique], X1000, bdd_V102[[Région du FINESS juridique ]], Y1000, bdd_V102[Validation prérequis SUN-ES], "Oui")</f>
        <v>65270.5</v>
      </c>
      <c r="AB1000" s="70">
        <f t="shared" si="15"/>
        <v>1</v>
      </c>
    </row>
    <row r="1001" spans="1:28">
      <c r="A1001">
        <v>820000578</v>
      </c>
      <c r="B1001" t="str">
        <v>SARL MIDI GASCOGNE</v>
      </c>
      <c r="C1001" t="str">
        <v>OCCITANIE</v>
      </c>
      <c r="X1001" t="str">
        <v>SAS CLINIQUE BLOMET</v>
      </c>
      <c r="Y1001" t="str">
        <v>ILE-DE-FRANCE</v>
      </c>
      <c r="Z1001" s="13">
        <f>SUMIFS(bdd_V102[Activité combinée], bdd_V102[Raison sociale juridique], X1001, bdd_V102[[Région du FINESS juridique ]], Y1001)</f>
        <v>14504.5</v>
      </c>
      <c r="AA1001" s="13">
        <f>SUMIFS(bdd_V102[Activité combinée], bdd_V102[Raison sociale juridique], X1001, bdd_V102[[Région du FINESS juridique ]], Y1001, bdd_V102[Validation prérequis SUN-ES], "Oui")</f>
        <v>14504.5</v>
      </c>
      <c r="AB1001" s="70">
        <f t="shared" si="15"/>
        <v>1</v>
      </c>
    </row>
    <row r="1002" spans="1:28">
      <c r="A1002">
        <v>820008142</v>
      </c>
      <c r="B1002" t="str">
        <v>SAS LA PINEDE</v>
      </c>
      <c r="C1002" t="str">
        <v>OCCITANIE</v>
      </c>
      <c r="X1002" t="str">
        <v>SAS CLINIQUE BON SECOURS</v>
      </c>
      <c r="Y1002" t="str">
        <v>HAUTS-DE-FRANCE</v>
      </c>
      <c r="Z1002" s="13">
        <f>SUMIFS(bdd_V102[Activité combinée], bdd_V102[Raison sociale juridique], X1002, bdd_V102[[Région du FINESS juridique ]], Y1002)</f>
        <v>63639.5</v>
      </c>
      <c r="AA1002" s="13">
        <f>SUMIFS(bdd_V102[Activité combinée], bdd_V102[Raison sociale juridique], X1002, bdd_V102[[Région du FINESS juridique ]], Y1002, bdd_V102[Validation prérequis SUN-ES], "Oui")</f>
        <v>63639.5</v>
      </c>
      <c r="AB1002" s="70">
        <f t="shared" si="15"/>
        <v>1</v>
      </c>
    </row>
    <row r="1003" spans="1:28">
      <c r="A1003">
        <v>830000022</v>
      </c>
      <c r="B1003" t="str">
        <v>HOP PRIVE TOULON HYERES STE MARGUERITE</v>
      </c>
      <c r="C1003" t="str">
        <v>PROVENCE-ALPES-CÔTE D'AZUR</v>
      </c>
      <c r="X1003" t="str">
        <v>SAS CLINIQUE BOYER</v>
      </c>
      <c r="Y1003" t="str">
        <v>ILE-DE-FRANCE</v>
      </c>
      <c r="Z1003" s="13">
        <f>SUMIFS(bdd_V102[Activité combinée], bdd_V102[Raison sociale juridique], X1003, bdd_V102[[Région du FINESS juridique ]], Y1003)</f>
        <v>9262</v>
      </c>
      <c r="AA1003" s="13">
        <f>SUMIFS(bdd_V102[Activité combinée], bdd_V102[Raison sociale juridique], X1003, bdd_V102[[Région du FINESS juridique ]], Y1003, bdd_V102[Validation prérequis SUN-ES], "Oui")</f>
        <v>9262</v>
      </c>
      <c r="AB1003" s="70">
        <f t="shared" si="15"/>
        <v>1</v>
      </c>
    </row>
    <row r="1004" spans="1:28">
      <c r="A1004">
        <v>830000063</v>
      </c>
      <c r="B1004" t="str">
        <v>CLINIQUE DU CAP D'OR</v>
      </c>
      <c r="C1004" t="str">
        <v>PROVENCE-ALPES-CÔTE D'AZUR</v>
      </c>
      <c r="X1004" t="str">
        <v>SAS CLINIQUE CHATELGUYON VIERSAT</v>
      </c>
      <c r="Y1004" t="str">
        <v>NOUVELLE-AQUITAINE</v>
      </c>
      <c r="Z1004" s="13">
        <f>SUMIFS(bdd_V102[Activité combinée], bdd_V102[Raison sociale juridique], X1004, bdd_V102[[Région du FINESS juridique ]], Y1004)</f>
        <v>6991</v>
      </c>
      <c r="AA1004" s="13">
        <f>SUMIFS(bdd_V102[Activité combinée], bdd_V102[Raison sociale juridique], X1004, bdd_V102[[Région du FINESS juridique ]], Y1004, bdd_V102[Validation prérequis SUN-ES], "Oui")</f>
        <v>6991</v>
      </c>
      <c r="AB1004" s="70">
        <f t="shared" si="15"/>
        <v>1</v>
      </c>
    </row>
    <row r="1005" spans="1:28">
      <c r="A1005">
        <v>830000105</v>
      </c>
      <c r="B1005" t="str">
        <v>CLINIQUE LES LAURIERS</v>
      </c>
      <c r="C1005" t="str">
        <v>PROVENCE-ALPES-CÔTE D'AZUR</v>
      </c>
      <c r="X1005" t="str">
        <v>SAS CLINIQUE CHIRURGICALE VAL D'OR</v>
      </c>
      <c r="Y1005" t="str">
        <v>ILE-DE-FRANCE</v>
      </c>
      <c r="Z1005" s="13">
        <f>SUMIFS(bdd_V102[Activité combinée], bdd_V102[Raison sociale juridique], X1005, bdd_V102[[Région du FINESS juridique ]], Y1005)</f>
        <v>26823.5</v>
      </c>
      <c r="AA1005" s="13">
        <f>SUMIFS(bdd_V102[Activité combinée], bdd_V102[Raison sociale juridique], X1005, bdd_V102[[Région du FINESS juridique ]], Y1005, bdd_V102[Validation prérequis SUN-ES], "Oui")</f>
        <v>26823.5</v>
      </c>
      <c r="AB1005" s="70">
        <f t="shared" si="15"/>
        <v>1</v>
      </c>
    </row>
    <row r="1006" spans="1:28">
      <c r="A1006">
        <v>830000147</v>
      </c>
      <c r="B1006" t="str">
        <v>CLINIQUE CHIR DU GOLFE DE ST TROPEZ</v>
      </c>
      <c r="C1006" t="str">
        <v>PROVENCE-ALPES-CÔTE D'AZUR</v>
      </c>
      <c r="X1006" t="str">
        <v>SAS CLINIQUE CHIRURGICALE VICTOR HUGO</v>
      </c>
      <c r="Y1006" t="str">
        <v>ILE-DE-FRANCE</v>
      </c>
      <c r="Z1006" s="13">
        <f>SUMIFS(bdd_V102[Activité combinée], bdd_V102[Raison sociale juridique], X1006, bdd_V102[[Région du FINESS juridique ]], Y1006)</f>
        <v>11168</v>
      </c>
      <c r="AA1006" s="13">
        <f>SUMIFS(bdd_V102[Activité combinée], bdd_V102[Raison sociale juridique], X1006, bdd_V102[[Région du FINESS juridique ]], Y1006, bdd_V102[Validation prérequis SUN-ES], "Oui")</f>
        <v>11168</v>
      </c>
      <c r="AB1006" s="70">
        <f t="shared" si="15"/>
        <v>1</v>
      </c>
    </row>
    <row r="1007" spans="1:28">
      <c r="A1007">
        <v>830000154</v>
      </c>
      <c r="B1007" t="str">
        <v>POLYCLINIQUE NOTRE DAME</v>
      </c>
      <c r="C1007" t="str">
        <v>PROVENCE-ALPES-CÔTE D'AZUR</v>
      </c>
      <c r="X1007" t="str">
        <v>SAS CLINIQUE CLAUDE BERNARD</v>
      </c>
      <c r="Y1007" t="str">
        <v>ILE-DE-FRANCE</v>
      </c>
      <c r="Z1007" s="13">
        <f>SUMIFS(bdd_V102[Activité combinée], bdd_V102[Raison sociale juridique], X1007, bdd_V102[[Région du FINESS juridique ]], Y1007)</f>
        <v>82556</v>
      </c>
      <c r="AA1007" s="13">
        <f>SUMIFS(bdd_V102[Activité combinée], bdd_V102[Raison sociale juridique], X1007, bdd_V102[[Région du FINESS juridique ]], Y1007, bdd_V102[Validation prérequis SUN-ES], "Oui")</f>
        <v>0</v>
      </c>
      <c r="AB1007" s="70">
        <f t="shared" si="15"/>
        <v>0</v>
      </c>
    </row>
    <row r="1008" spans="1:28">
      <c r="A1008">
        <v>830000170</v>
      </c>
      <c r="B1008" t="str">
        <v>CLINIQUE NOTRE DAME DE LA MERCI</v>
      </c>
      <c r="C1008" t="str">
        <v>PROVENCE-ALPES-CÔTE D'AZUR</v>
      </c>
      <c r="X1008" t="str">
        <v>SAS CLINIQUE D'AMADE</v>
      </c>
      <c r="Y1008" t="str">
        <v>NOUVELLE-AQUITAINE</v>
      </c>
      <c r="Z1008" s="13">
        <f>SUMIFS(bdd_V102[Activité combinée], bdd_V102[Raison sociale juridique], X1008, bdd_V102[[Région du FINESS juridique ]], Y1008)</f>
        <v>12543.75</v>
      </c>
      <c r="AA1008" s="13">
        <f>SUMIFS(bdd_V102[Activité combinée], bdd_V102[Raison sociale juridique], X1008, bdd_V102[[Région du FINESS juridique ]], Y1008, bdd_V102[Validation prérequis SUN-ES], "Oui")</f>
        <v>12543.75</v>
      </c>
      <c r="AB1008" s="70">
        <f t="shared" si="15"/>
        <v>1</v>
      </c>
    </row>
    <row r="1009" spans="1:28">
      <c r="A1009">
        <v>830000196</v>
      </c>
      <c r="B1009" t="str">
        <v>HOPITAL PRIVE TOULON HYERES ST JEAN</v>
      </c>
      <c r="C1009" t="str">
        <v>PROVENCE-ALPES-CÔTE D'AZUR</v>
      </c>
      <c r="X1009" t="str">
        <v>SAS CLINIQUE DE BERCY</v>
      </c>
      <c r="Y1009" t="str">
        <v>ILE-DE-FRANCE</v>
      </c>
      <c r="Z1009" s="13">
        <f>SUMIFS(bdd_V102[Activité combinée], bdd_V102[Raison sociale juridique], X1009, bdd_V102[[Région du FINESS juridique ]], Y1009)</f>
        <v>24276</v>
      </c>
      <c r="AA1009" s="13">
        <f>SUMIFS(bdd_V102[Activité combinée], bdd_V102[Raison sociale juridique], X1009, bdd_V102[[Région du FINESS juridique ]], Y1009, bdd_V102[Validation prérequis SUN-ES], "Oui")</f>
        <v>24276</v>
      </c>
      <c r="AB1009" s="70">
        <f t="shared" si="15"/>
        <v>1</v>
      </c>
    </row>
    <row r="1010" spans="1:28">
      <c r="A1010">
        <v>830000204</v>
      </c>
      <c r="B1010" t="str">
        <v>CLINIQUE SAINT MARTIN OLLIOULES</v>
      </c>
      <c r="C1010" t="str">
        <v>PROVENCE-ALPES-CÔTE D'AZUR</v>
      </c>
      <c r="X1010" t="str">
        <v>SAS CLINIQUE DE CABIROL</v>
      </c>
      <c r="Y1010" t="str">
        <v>ILE-DE-FRANCE</v>
      </c>
      <c r="Z1010" s="13">
        <f>SUMIFS(bdd_V102[Activité combinée], bdd_V102[Raison sociale juridique], X1010, bdd_V102[[Région du FINESS juridique ]], Y1010)</f>
        <v>21898</v>
      </c>
      <c r="AA1010" s="13">
        <f>SUMIFS(bdd_V102[Activité combinée], bdd_V102[Raison sociale juridique], X1010, bdd_V102[[Région du FINESS juridique ]], Y1010, bdd_V102[Validation prérequis SUN-ES], "Oui")</f>
        <v>21898</v>
      </c>
      <c r="AB1010" s="70">
        <f t="shared" si="15"/>
        <v>1</v>
      </c>
    </row>
    <row r="1011" spans="1:28">
      <c r="A1011">
        <v>830000212</v>
      </c>
      <c r="B1011" t="str">
        <v>CLINIQUE SAINT MICHEL</v>
      </c>
      <c r="C1011" t="str">
        <v>PROVENCE-ALPES-CÔTE D'AZUR</v>
      </c>
      <c r="X1011" t="str">
        <v>SAS CLINIQUE DE CHAMPVERT</v>
      </c>
      <c r="Y1011" t="str">
        <v>ILE-DE-FRANCE</v>
      </c>
      <c r="Z1011" s="13">
        <f>SUMIFS(bdd_V102[Activité combinée], bdd_V102[Raison sociale juridique], X1011, bdd_V102[[Région du FINESS juridique ]], Y1011)</f>
        <v>36147.75</v>
      </c>
      <c r="AA1011" s="13">
        <f>SUMIFS(bdd_V102[Activité combinée], bdd_V102[Raison sociale juridique], X1011, bdd_V102[[Région du FINESS juridique ]], Y1011, bdd_V102[Validation prérequis SUN-ES], "Oui")</f>
        <v>36147.75</v>
      </c>
      <c r="AB1011" s="70">
        <f t="shared" si="15"/>
        <v>1</v>
      </c>
    </row>
    <row r="1012" spans="1:28">
      <c r="A1012">
        <v>830000238</v>
      </c>
      <c r="B1012" t="str">
        <v>HOPITAL PRIVE TOULON HYERES ST ROCH</v>
      </c>
      <c r="C1012" t="str">
        <v>PROVENCE-ALPES-CÔTE D'AZUR</v>
      </c>
      <c r="X1012" t="str">
        <v>SAS CLINIQUE DE DOMONT</v>
      </c>
      <c r="Y1012" t="str">
        <v>ILE-DE-FRANCE</v>
      </c>
      <c r="Z1012" s="13">
        <f>SUMIFS(bdd_V102[Activité combinée], bdd_V102[Raison sociale juridique], X1012, bdd_V102[[Région du FINESS juridique ]], Y1012)</f>
        <v>14757.5</v>
      </c>
      <c r="AA1012" s="13">
        <f>SUMIFS(bdd_V102[Activité combinée], bdd_V102[Raison sociale juridique], X1012, bdd_V102[[Région du FINESS juridique ]], Y1012, bdd_V102[Validation prérequis SUN-ES], "Oui")</f>
        <v>14757.5</v>
      </c>
      <c r="AB1012" s="70">
        <f t="shared" si="15"/>
        <v>1</v>
      </c>
    </row>
    <row r="1013" spans="1:28">
      <c r="A1013">
        <v>830000451</v>
      </c>
      <c r="B1013" t="str">
        <v>ASSOCIATION CLINIQUE LES ESPERELS</v>
      </c>
      <c r="C1013" t="str">
        <v>PROVENCE-ALPES-CÔTE D'AZUR</v>
      </c>
      <c r="X1013" t="str">
        <v>SAS CLINIQUE DE LA BAIE</v>
      </c>
      <c r="Y1013" t="str">
        <v>BRETAGNE</v>
      </c>
      <c r="Z1013" s="13">
        <f>SUMIFS(bdd_V102[Activité combinée], bdd_V102[Raison sociale juridique], X1013, bdd_V102[[Région du FINESS juridique ]], Y1013)</f>
        <v>13742.5</v>
      </c>
      <c r="AA1013" s="13">
        <f>SUMIFS(bdd_V102[Activité combinée], bdd_V102[Raison sociale juridique], X1013, bdd_V102[[Région du FINESS juridique ]], Y1013, bdd_V102[Validation prérequis SUN-ES], "Oui")</f>
        <v>13742.5</v>
      </c>
      <c r="AB1013" s="70">
        <f t="shared" si="15"/>
        <v>1</v>
      </c>
    </row>
    <row r="1014" spans="1:28">
      <c r="A1014">
        <v>830000493</v>
      </c>
      <c r="B1014" t="str">
        <v>CENTRE DE GERONTOLOGIE SAINT FRANCOIS</v>
      </c>
      <c r="C1014" t="str">
        <v>PROVENCE-ALPES-CÔTE D'AZUR</v>
      </c>
      <c r="X1014" t="str">
        <v>SAS CLINIQUE DE LA GAILLARDIERE</v>
      </c>
      <c r="Y1014" t="str">
        <v>CENTRE-VAL DE LOIRE</v>
      </c>
      <c r="Z1014" s="13">
        <f>SUMIFS(bdd_V102[Activité combinée], bdd_V102[Raison sociale juridique], X1014, bdd_V102[[Région du FINESS juridique ]], Y1014)</f>
        <v>6384.75</v>
      </c>
      <c r="AA1014" s="13">
        <f>SUMIFS(bdd_V102[Activité combinée], bdd_V102[Raison sociale juridique], X1014, bdd_V102[[Région du FINESS juridique ]], Y1014, bdd_V102[Validation prérequis SUN-ES], "Oui")</f>
        <v>6384.75</v>
      </c>
      <c r="AB1014" s="70">
        <f t="shared" si="15"/>
        <v>1</v>
      </c>
    </row>
    <row r="1015" spans="1:28">
      <c r="A1015">
        <v>830000659</v>
      </c>
      <c r="B1015" t="str">
        <v>CLINIQUE SAINTE THERESE</v>
      </c>
      <c r="C1015" t="str">
        <v>PROVENCE-ALPES-CÔTE D'AZUR</v>
      </c>
      <c r="X1015" t="str">
        <v>SAS CLINIQUE DE LA MITTERIE</v>
      </c>
      <c r="Y1015" t="str">
        <v>HAUTS-DE-FRANCE</v>
      </c>
      <c r="Z1015" s="13">
        <f>SUMIFS(bdd_V102[Activité combinée], bdd_V102[Raison sociale juridique], X1015, bdd_V102[[Région du FINESS juridique ]], Y1015)</f>
        <v>39669.5</v>
      </c>
      <c r="AA1015" s="13">
        <f>SUMIFS(bdd_V102[Activité combinée], bdd_V102[Raison sociale juridique], X1015, bdd_V102[[Région du FINESS juridique ]], Y1015, bdd_V102[Validation prérequis SUN-ES], "Oui")</f>
        <v>39669.5</v>
      </c>
      <c r="AB1015" s="70">
        <f t="shared" si="15"/>
        <v>1</v>
      </c>
    </row>
    <row r="1016" spans="1:28">
      <c r="A1016">
        <v>830001012</v>
      </c>
      <c r="B1016" t="str">
        <v>CLINIQUE LES TROIS SOLLIES</v>
      </c>
      <c r="C1016" t="str">
        <v>PROVENCE-ALPES-CÔTE D'AZUR</v>
      </c>
      <c r="X1016" t="str">
        <v>SAS CLINIQUE DE LA PAIX</v>
      </c>
      <c r="Y1016" t="str">
        <v>LA RÉUNION</v>
      </c>
      <c r="Z1016" s="13">
        <f>SUMIFS(bdd_V102[Activité combinée], bdd_V102[Raison sociale juridique], X1016, bdd_V102[[Région du FINESS juridique ]], Y1016)</f>
        <v>18157.5</v>
      </c>
      <c r="AA1016" s="13">
        <f>SUMIFS(bdd_V102[Activité combinée], bdd_V102[Raison sociale juridique], X1016, bdd_V102[[Région du FINESS juridique ]], Y1016, bdd_V102[Validation prérequis SUN-ES], "Oui")</f>
        <v>18157.5</v>
      </c>
      <c r="AB1016" s="70">
        <f t="shared" si="15"/>
        <v>1</v>
      </c>
    </row>
    <row r="1017" spans="1:28">
      <c r="A1017">
        <v>830001855</v>
      </c>
      <c r="B1017" t="str">
        <v>SANTE ET SOLIDARITE DU VAR</v>
      </c>
      <c r="C1017" t="str">
        <v>PROVENCE-ALPES-CÔTE D'AZUR</v>
      </c>
      <c r="X1017" t="str">
        <v>SAS CLINIQUE DE LA ROSERAIE</v>
      </c>
      <c r="Y1017" t="str">
        <v>HAUTS-DE-FRANCE</v>
      </c>
      <c r="Z1017" s="13">
        <f>SUMIFS(bdd_V102[Activité combinée], bdd_V102[Raison sociale juridique], X1017, bdd_V102[[Région du FINESS juridique ]], Y1017)</f>
        <v>14740</v>
      </c>
      <c r="AA1017" s="13">
        <f>SUMIFS(bdd_V102[Activité combinée], bdd_V102[Raison sociale juridique], X1017, bdd_V102[[Région du FINESS juridique ]], Y1017, bdd_V102[Validation prérequis SUN-ES], "Oui")</f>
        <v>14740</v>
      </c>
      <c r="AB1017" s="70">
        <f t="shared" si="15"/>
        <v>1</v>
      </c>
    </row>
    <row r="1018" spans="1:28">
      <c r="A1018">
        <v>830002119</v>
      </c>
      <c r="B1018" t="str">
        <v>AVODD SITE CENTRE HAMBURGER</v>
      </c>
      <c r="C1018" t="str">
        <v>PROVENCE-ALPES-CÔTE D'AZUR</v>
      </c>
      <c r="X1018" t="str">
        <v>SAS CLINIQUE DE L'ALMA</v>
      </c>
      <c r="Y1018" t="str">
        <v>ILE-DE-FRANCE</v>
      </c>
      <c r="Z1018" s="13">
        <f>SUMIFS(bdd_V102[Activité combinée], bdd_V102[Raison sociale juridique], X1018, bdd_V102[[Région du FINESS juridique ]], Y1018)</f>
        <v>25952.5</v>
      </c>
      <c r="AA1018" s="13">
        <f>SUMIFS(bdd_V102[Activité combinée], bdd_V102[Raison sociale juridique], X1018, bdd_V102[[Région du FINESS juridique ]], Y1018, bdd_V102[Validation prérequis SUN-ES], "Oui")</f>
        <v>25952.5</v>
      </c>
      <c r="AB1018" s="70">
        <f t="shared" si="15"/>
        <v>1</v>
      </c>
    </row>
    <row r="1019" spans="1:28">
      <c r="A1019">
        <v>830002432</v>
      </c>
      <c r="B1019" t="str">
        <v>SARL LE MONT D'AZUR</v>
      </c>
      <c r="C1019" t="str">
        <v>PROVENCE-ALPES-CÔTE D'AZUR</v>
      </c>
      <c r="X1019" t="str">
        <v>SAS CLINIQUE DE L'ESSONNE</v>
      </c>
      <c r="Y1019" t="str">
        <v>ILE-DE-FRANCE</v>
      </c>
      <c r="Z1019" s="13">
        <f>SUMIFS(bdd_V102[Activité combinée], bdd_V102[Raison sociale juridique], X1019, bdd_V102[[Région du FINESS juridique ]], Y1019)</f>
        <v>27653</v>
      </c>
      <c r="AA1019" s="13">
        <f>SUMIFS(bdd_V102[Activité combinée], bdd_V102[Raison sociale juridique], X1019, bdd_V102[[Région du FINESS juridique ]], Y1019, bdd_V102[Validation prérequis SUN-ES], "Oui")</f>
        <v>27653</v>
      </c>
      <c r="AB1019" s="70">
        <f t="shared" si="15"/>
        <v>1</v>
      </c>
    </row>
    <row r="1020" spans="1:28">
      <c r="A1020">
        <v>830003521</v>
      </c>
      <c r="B1020" t="str">
        <v>DIAVERUM DRAGUIGNAN</v>
      </c>
      <c r="C1020" t="str">
        <v>PROVENCE-ALPES-CÔTE D'AZUR</v>
      </c>
      <c r="X1020" t="str">
        <v>SAS CLINIQUE DE L'EUROPE</v>
      </c>
      <c r="Y1020" t="str">
        <v>HAUTS-DE-FRANCE</v>
      </c>
      <c r="Z1020" s="13">
        <f>SUMIFS(bdd_V102[Activité combinée], bdd_V102[Raison sociale juridique], X1020, bdd_V102[[Région du FINESS juridique ]], Y1020)</f>
        <v>18199</v>
      </c>
      <c r="AA1020" s="13">
        <f>SUMIFS(bdd_V102[Activité combinée], bdd_V102[Raison sociale juridique], X1020, bdd_V102[[Région du FINESS juridique ]], Y1020, bdd_V102[Validation prérequis SUN-ES], "Oui")</f>
        <v>18199</v>
      </c>
      <c r="AB1020" s="70">
        <f t="shared" si="15"/>
        <v>1</v>
      </c>
    </row>
    <row r="1021" spans="1:28">
      <c r="A1021">
        <v>830003695</v>
      </c>
      <c r="B1021" t="str">
        <v>ASSOCIATION DE DIALYSE VAROISE</v>
      </c>
      <c r="C1021" t="str">
        <v>PROVENCE-ALPES-CÔTE D'AZUR</v>
      </c>
      <c r="X1021" t="str">
        <v>SAS CLINIQUE DE MIREMONT</v>
      </c>
      <c r="Y1021" t="str">
        <v>OCCITANIE</v>
      </c>
      <c r="Z1021" s="13">
        <f>SUMIFS(bdd_V102[Activité combinée], bdd_V102[Raison sociale juridique], X1021, bdd_V102[[Région du FINESS juridique ]], Y1021)</f>
        <v>13142.5</v>
      </c>
      <c r="AA1021" s="13">
        <f>SUMIFS(bdd_V102[Activité combinée], bdd_V102[Raison sociale juridique], X1021, bdd_V102[[Région du FINESS juridique ]], Y1021, bdd_V102[Validation prérequis SUN-ES], "Oui")</f>
        <v>0</v>
      </c>
      <c r="AB1021" s="70">
        <f t="shared" si="15"/>
        <v>0</v>
      </c>
    </row>
    <row r="1022" spans="1:28">
      <c r="A1022">
        <v>830004958</v>
      </c>
      <c r="B1022" t="str">
        <v>CLINIQUE LE GOLFE</v>
      </c>
      <c r="C1022" t="str">
        <v>PROVENCE-ALPES-CÔTE D'AZUR</v>
      </c>
      <c r="X1022" t="str">
        <v>SAS CLINIQUE DE MONTEVRAIN</v>
      </c>
      <c r="Y1022" t="str">
        <v>ILE-DE-FRANCE</v>
      </c>
      <c r="Z1022" s="13">
        <f>SUMIFS(bdd_V102[Activité combinée], bdd_V102[Raison sociale juridique], X1022, bdd_V102[[Région du FINESS juridique ]], Y1022)</f>
        <v>21376.5</v>
      </c>
      <c r="AA1022" s="13">
        <f>SUMIFS(bdd_V102[Activité combinée], bdd_V102[Raison sociale juridique], X1022, bdd_V102[[Région du FINESS juridique ]], Y1022, bdd_V102[Validation prérequis SUN-ES], "Oui")</f>
        <v>21376.5</v>
      </c>
      <c r="AB1022" s="70">
        <f t="shared" si="15"/>
        <v>1</v>
      </c>
    </row>
    <row r="1023" spans="1:28">
      <c r="A1023">
        <v>830012639</v>
      </c>
      <c r="B1023" t="str">
        <v>CENTRE DE NEPHROLOGIE LES FLEURS</v>
      </c>
      <c r="C1023" t="str">
        <v>PROVENCE-ALPES-CÔTE D'AZUR</v>
      </c>
      <c r="X1023" t="str">
        <v>SAS CLINIQUE DELAY</v>
      </c>
      <c r="Y1023" t="str">
        <v>NOUVELLE-AQUITAINE</v>
      </c>
      <c r="Z1023" s="13">
        <f>SUMIFS(bdd_V102[Activité combinée], bdd_V102[Raison sociale juridique], X1023, bdd_V102[[Région du FINESS juridique ]], Y1023)</f>
        <v>28587</v>
      </c>
      <c r="AA1023" s="13">
        <f>SUMIFS(bdd_V102[Activité combinée], bdd_V102[Raison sociale juridique], X1023, bdd_V102[[Région du FINESS juridique ]], Y1023, bdd_V102[Validation prérequis SUN-ES], "Oui")</f>
        <v>18619.5</v>
      </c>
      <c r="AB1023" s="70">
        <f t="shared" si="15"/>
        <v>0.65132752649805858</v>
      </c>
    </row>
    <row r="1024" spans="1:28">
      <c r="A1024">
        <v>830013678</v>
      </c>
      <c r="B1024" t="str">
        <v>ASSOCIATION JEAN LACHENAUD</v>
      </c>
      <c r="C1024" t="str">
        <v>PROVENCE-ALPES-CÔTE D'AZUR</v>
      </c>
      <c r="X1024" t="str">
        <v>SAS CLINIQUE DES OYATS</v>
      </c>
      <c r="Y1024" t="str">
        <v>ILE-DE-FRANCE</v>
      </c>
      <c r="Z1024" s="13">
        <f>SUMIFS(bdd_V102[Activité combinée], bdd_V102[Raison sociale juridique], X1024, bdd_V102[[Région du FINESS juridique ]], Y1024)</f>
        <v>9979</v>
      </c>
      <c r="AA1024" s="13">
        <f>SUMIFS(bdd_V102[Activité combinée], bdd_V102[Raison sociale juridique], X1024, bdd_V102[[Région du FINESS juridique ]], Y1024, bdd_V102[Validation prérequis SUN-ES], "Oui")</f>
        <v>9979</v>
      </c>
      <c r="AB1024" s="70">
        <f t="shared" si="15"/>
        <v>1</v>
      </c>
    </row>
    <row r="1025" spans="1:28">
      <c r="A1025">
        <v>830014049</v>
      </c>
      <c r="B1025" t="str">
        <v>HOSPITALISATION A DOMICILE ST ANTOINE</v>
      </c>
      <c r="C1025" t="str">
        <v>PROVENCE-ALPES-CÔTE D'AZUR</v>
      </c>
      <c r="X1025" t="str">
        <v>SAS CLINIQUE DES PEUPLIERS</v>
      </c>
      <c r="Y1025" t="str">
        <v>HAUTS-DE-FRANCE</v>
      </c>
      <c r="Z1025" s="13">
        <f>SUMIFS(bdd_V102[Activité combinée], bdd_V102[Raison sociale juridique], X1025, bdd_V102[[Région du FINESS juridique ]], Y1025)</f>
        <v>39347.5</v>
      </c>
      <c r="AA1025" s="13">
        <f>SUMIFS(bdd_V102[Activité combinée], bdd_V102[Raison sociale juridique], X1025, bdd_V102[[Région du FINESS juridique ]], Y1025, bdd_V102[Validation prérequis SUN-ES], "Oui")</f>
        <v>39347.5</v>
      </c>
      <c r="AB1025" s="70">
        <f t="shared" si="15"/>
        <v>1</v>
      </c>
    </row>
    <row r="1026" spans="1:28">
      <c r="A1026">
        <v>830017893</v>
      </c>
      <c r="B1026" t="str">
        <v>CENTRE EUROPEEN REEDUCATION DU SPORTIF</v>
      </c>
      <c r="C1026" t="str">
        <v>PROVENCE-ALPES-CÔTE D'AZUR</v>
      </c>
      <c r="X1026" t="str">
        <v>SAS CLINIQUE DES PORTES DE L'EURE</v>
      </c>
      <c r="Y1026" t="str">
        <v>NORMANDIE</v>
      </c>
      <c r="Z1026" s="13">
        <f>SUMIFS(bdd_V102[Activité combinée], bdd_V102[Raison sociale juridique], X1026, bdd_V102[[Région du FINESS juridique ]], Y1026)</f>
        <v>17147.25</v>
      </c>
      <c r="AA1026" s="13">
        <f>SUMIFS(bdd_V102[Activité combinée], bdd_V102[Raison sociale juridique], X1026, bdd_V102[[Région du FINESS juridique ]], Y1026, bdd_V102[Validation prérequis SUN-ES], "Oui")</f>
        <v>17147.25</v>
      </c>
      <c r="AB1026" s="70">
        <f t="shared" si="15"/>
        <v>1</v>
      </c>
    </row>
    <row r="1027" spans="1:28">
      <c r="A1027">
        <v>830020855</v>
      </c>
      <c r="B1027" t="str">
        <v>POLYCLINIQUE LES FLEURS</v>
      </c>
      <c r="C1027" t="str">
        <v>PROVENCE-ALPES-CÔTE D'AZUR</v>
      </c>
      <c r="X1027" t="str">
        <v>SAS CLINIQUE DU CHALONNAIS</v>
      </c>
      <c r="Y1027" t="str">
        <v>BOURGOGNE-FRANCHE-COMTÉ</v>
      </c>
      <c r="Z1027" s="13">
        <f>SUMIFS(bdd_V102[Activité combinée], bdd_V102[Raison sociale juridique], X1027, bdd_V102[[Région du FINESS juridique ]], Y1027)</f>
        <v>11267</v>
      </c>
      <c r="AA1027" s="13">
        <f>SUMIFS(bdd_V102[Activité combinée], bdd_V102[Raison sociale juridique], X1027, bdd_V102[[Région du FINESS juridique ]], Y1027, bdd_V102[Validation prérequis SUN-ES], "Oui")</f>
        <v>11267</v>
      </c>
      <c r="AB1027" s="70">
        <f t="shared" si="15"/>
        <v>1</v>
      </c>
    </row>
    <row r="1028" spans="1:28">
      <c r="A1028">
        <v>830100541</v>
      </c>
      <c r="B1028" t="str">
        <v>ASSOCIATION VAROISE HOP LEON BERARD</v>
      </c>
      <c r="C1028" t="str">
        <v>PROVENCE-ALPES-CÔTE D'AZUR</v>
      </c>
      <c r="X1028" t="str">
        <v>SAS CLINIQUE DU CHATEAU</v>
      </c>
      <c r="Y1028" t="str">
        <v>ILE-DE-FRANCE</v>
      </c>
      <c r="Z1028" s="13">
        <f>SUMIFS(bdd_V102[Activité combinée], bdd_V102[Raison sociale juridique], X1028, bdd_V102[[Région du FINESS juridique ]], Y1028)</f>
        <v>5324</v>
      </c>
      <c r="AA1028" s="13">
        <f>SUMIFS(bdd_V102[Activité combinée], bdd_V102[Raison sociale juridique], X1028, bdd_V102[[Région du FINESS juridique ]], Y1028, bdd_V102[Validation prérequis SUN-ES], "Oui")</f>
        <v>0</v>
      </c>
      <c r="AB1028" s="70">
        <f t="shared" ref="AB1028:AB1091" si="16">AA1028/Z1028</f>
        <v>0</v>
      </c>
    </row>
    <row r="1029" spans="1:28">
      <c r="A1029">
        <v>830210084</v>
      </c>
      <c r="B1029" t="str">
        <v>MUTUELLES DE FRANCE DU VAR</v>
      </c>
      <c r="C1029" t="str">
        <v>PROVENCE-ALPES-CÔTE D'AZUR</v>
      </c>
      <c r="X1029" t="str">
        <v>SAS CLINIQUE DU HAUT CLUZEAU</v>
      </c>
      <c r="Y1029" t="str">
        <v>ILE-DE-FRANCE</v>
      </c>
      <c r="Z1029" s="13">
        <f>SUMIFS(bdd_V102[Activité combinée], bdd_V102[Raison sociale juridique], X1029, bdd_V102[[Région du FINESS juridique ]], Y1029)</f>
        <v>12176.75</v>
      </c>
      <c r="AA1029" s="13">
        <f>SUMIFS(bdd_V102[Activité combinée], bdd_V102[Raison sociale juridique], X1029, bdd_V102[[Région du FINESS juridique ]], Y1029, bdd_V102[Validation prérequis SUN-ES], "Oui")</f>
        <v>12176.75</v>
      </c>
      <c r="AB1029" s="70">
        <f t="shared" si="16"/>
        <v>1</v>
      </c>
    </row>
    <row r="1030" spans="1:28">
      <c r="A1030">
        <v>840000608</v>
      </c>
      <c r="B1030" t="str">
        <v>POLYCLINIQUE URBAIN V</v>
      </c>
      <c r="C1030" t="str">
        <v>PROVENCE-ALPES-CÔTE D'AZUR</v>
      </c>
      <c r="X1030" t="str">
        <v>SAS CLINIQUE DU LANDY</v>
      </c>
      <c r="Y1030" t="str">
        <v>ILE-DE-FRANCE</v>
      </c>
      <c r="Z1030" s="13">
        <f>SUMIFS(bdd_V102[Activité combinée], bdd_V102[Raison sociale juridique], X1030, bdd_V102[[Région du FINESS juridique ]], Y1030)</f>
        <v>22564.5</v>
      </c>
      <c r="AA1030" s="13">
        <f>SUMIFS(bdd_V102[Activité combinée], bdd_V102[Raison sociale juridique], X1030, bdd_V102[[Région du FINESS juridique ]], Y1030, bdd_V102[Validation prérequis SUN-ES], "Oui")</f>
        <v>22564.5</v>
      </c>
      <c r="AB1030" s="70">
        <f t="shared" si="16"/>
        <v>1</v>
      </c>
    </row>
    <row r="1031" spans="1:28">
      <c r="A1031">
        <v>840000640</v>
      </c>
      <c r="B1031" t="str">
        <v>CTRE CHIR MONTAGARD</v>
      </c>
      <c r="C1031" t="str">
        <v>PROVENCE-ALPES-CÔTE D'AZUR</v>
      </c>
      <c r="X1031" t="str">
        <v>SAS CLINIQUE DU MONT-LOUIS</v>
      </c>
      <c r="Y1031" t="str">
        <v>ILE-DE-FRANCE</v>
      </c>
      <c r="Z1031" s="13">
        <f>SUMIFS(bdd_V102[Activité combinée], bdd_V102[Raison sociale juridique], X1031, bdd_V102[[Région du FINESS juridique ]], Y1031)</f>
        <v>42433</v>
      </c>
      <c r="AA1031" s="13">
        <f>SUMIFS(bdd_V102[Activité combinée], bdd_V102[Raison sociale juridique], X1031, bdd_V102[[Région du FINESS juridique ]], Y1031, bdd_V102[Validation prérequis SUN-ES], "Oui")</f>
        <v>42433</v>
      </c>
      <c r="AB1031" s="70">
        <f t="shared" si="16"/>
        <v>1</v>
      </c>
    </row>
    <row r="1032" spans="1:28">
      <c r="A1032">
        <v>840000657</v>
      </c>
      <c r="B1032" t="str">
        <v>ASSOCIATION INSTITUT SAINTE CATHERINE</v>
      </c>
      <c r="C1032" t="str">
        <v>PROVENCE-ALPES-CÔTE D'AZUR</v>
      </c>
      <c r="X1032" t="str">
        <v>SAS CLINIQUE DU PONT DE GIEN</v>
      </c>
      <c r="Y1032" t="str">
        <v>CENTRE-VAL DE LOIRE</v>
      </c>
      <c r="Z1032" s="13">
        <f>SUMIFS(bdd_V102[Activité combinée], bdd_V102[Raison sociale juridique], X1032, bdd_V102[[Région du FINESS juridique ]], Y1032)</f>
        <v>13997</v>
      </c>
      <c r="AA1032" s="13">
        <f>SUMIFS(bdd_V102[Activité combinée], bdd_V102[Raison sociale juridique], X1032, bdd_V102[[Région du FINESS juridique ]], Y1032, bdd_V102[Validation prérequis SUN-ES], "Oui")</f>
        <v>13997</v>
      </c>
      <c r="AB1032" s="70">
        <f t="shared" si="16"/>
        <v>1</v>
      </c>
    </row>
    <row r="1033" spans="1:28">
      <c r="A1033">
        <v>840000673</v>
      </c>
      <c r="B1033" t="str">
        <v>SYNERGIA LUBERON</v>
      </c>
      <c r="C1033" t="str">
        <v>PROVENCE-ALPES-CÔTE D'AZUR</v>
      </c>
      <c r="X1033" t="str">
        <v>SAS CLINIQUE DU SPORT</v>
      </c>
      <c r="Y1033" t="str">
        <v>ILE-DE-FRANCE</v>
      </c>
      <c r="Z1033" s="13">
        <f>SUMIFS(bdd_V102[Activité combinée], bdd_V102[Raison sociale juridique], X1033, bdd_V102[[Région du FINESS juridique ]], Y1033)</f>
        <v>13644</v>
      </c>
      <c r="AA1033" s="13">
        <f>SUMIFS(bdd_V102[Activité combinée], bdd_V102[Raison sociale juridique], X1033, bdd_V102[[Région du FINESS juridique ]], Y1033, bdd_V102[Validation prérequis SUN-ES], "Oui")</f>
        <v>13644</v>
      </c>
      <c r="AB1033" s="70">
        <f t="shared" si="16"/>
        <v>1</v>
      </c>
    </row>
    <row r="1034" spans="1:28">
      <c r="A1034">
        <v>840000707</v>
      </c>
      <c r="B1034" t="str">
        <v>CLINIQUE SAINT DIDIER</v>
      </c>
      <c r="C1034" t="str">
        <v>PROVENCE-ALPES-CÔTE D'AZUR</v>
      </c>
      <c r="X1034" t="str">
        <v>SAS CLINIQUE DU SUD</v>
      </c>
      <c r="Y1034" t="str">
        <v>OCCITANIE</v>
      </c>
      <c r="Z1034" s="13">
        <f>SUMIFS(bdd_V102[Activité combinée], bdd_V102[Raison sociale juridique], X1034, bdd_V102[[Région du FINESS juridique ]], Y1034)</f>
        <v>19422.5</v>
      </c>
      <c r="AA1034" s="13">
        <f>SUMIFS(bdd_V102[Activité combinée], bdd_V102[Raison sociale juridique], X1034, bdd_V102[[Région du FINESS juridique ]], Y1034, bdd_V102[Validation prérequis SUN-ES], "Oui")</f>
        <v>19422.5</v>
      </c>
      <c r="AB1034" s="70">
        <f t="shared" si="16"/>
        <v>1</v>
      </c>
    </row>
    <row r="1035" spans="1:28">
      <c r="A1035">
        <v>840002844</v>
      </c>
      <c r="B1035" t="str">
        <v>ATIR</v>
      </c>
      <c r="C1035" t="str">
        <v>PROVENCE-ALPES-CÔTE D'AZUR</v>
      </c>
      <c r="X1035" t="str">
        <v>SAS CLINIQUE DU VAL DE SEINE</v>
      </c>
      <c r="Y1035" t="str">
        <v>ILE-DE-FRANCE</v>
      </c>
      <c r="Z1035" s="13">
        <f>SUMIFS(bdd_V102[Activité combinée], bdd_V102[Raison sociale juridique], X1035, bdd_V102[[Région du FINESS juridique ]], Y1035)</f>
        <v>13015</v>
      </c>
      <c r="AA1035" s="13">
        <f>SUMIFS(bdd_V102[Activité combinée], bdd_V102[Raison sociale juridique], X1035, bdd_V102[[Région du FINESS juridique ]], Y1035, bdd_V102[Validation prérequis SUN-ES], "Oui")</f>
        <v>13015</v>
      </c>
      <c r="AB1035" s="70">
        <f t="shared" si="16"/>
        <v>1</v>
      </c>
    </row>
    <row r="1036" spans="1:28">
      <c r="A1036">
        <v>840003164</v>
      </c>
      <c r="B1036" t="str">
        <v>HADAR</v>
      </c>
      <c r="C1036" t="str">
        <v>PROVENCE-ALPES-CÔTE D'AZUR</v>
      </c>
      <c r="X1036" t="str">
        <v>SAS CLINIQUE DU VALOIS</v>
      </c>
      <c r="Y1036" t="str">
        <v>ILE-DE-FRANCE</v>
      </c>
      <c r="Z1036" s="13">
        <f>SUMIFS(bdd_V102[Activité combinée], bdd_V102[Raison sociale juridique], X1036, bdd_V102[[Région du FINESS juridique ]], Y1036)</f>
        <v>15625.5</v>
      </c>
      <c r="AA1036" s="13">
        <f>SUMIFS(bdd_V102[Activité combinée], bdd_V102[Raison sociale juridique], X1036, bdd_V102[[Région du FINESS juridique ]], Y1036, bdd_V102[Validation prérequis SUN-ES], "Oui")</f>
        <v>15625.5</v>
      </c>
      <c r="AB1036" s="70">
        <f t="shared" si="16"/>
        <v>1</v>
      </c>
    </row>
    <row r="1037" spans="1:28">
      <c r="A1037">
        <v>840003651</v>
      </c>
      <c r="B1037" t="str">
        <v>CLINIQUE D'ORANGE GROUPE ELSAN</v>
      </c>
      <c r="C1037" t="str">
        <v>PROVENCE-ALPES-CÔTE D'AZUR</v>
      </c>
      <c r="X1037" t="str">
        <v>SAS CLINIQUE DU VIRVAL</v>
      </c>
      <c r="Y1037" t="str">
        <v>ILE-DE-FRANCE</v>
      </c>
      <c r="Z1037" s="13">
        <f>SUMIFS(bdd_V102[Activité combinée], bdd_V102[Raison sociale juridique], X1037, bdd_V102[[Région du FINESS juridique ]], Y1037)</f>
        <v>15981.5</v>
      </c>
      <c r="AA1037" s="13">
        <f>SUMIFS(bdd_V102[Activité combinée], bdd_V102[Raison sociale juridique], X1037, bdd_V102[[Région du FINESS juridique ]], Y1037, bdd_V102[Validation prérequis SUN-ES], "Oui")</f>
        <v>15981.5</v>
      </c>
      <c r="AB1037" s="70">
        <f t="shared" si="16"/>
        <v>1</v>
      </c>
    </row>
    <row r="1038" spans="1:28">
      <c r="A1038">
        <v>840003685</v>
      </c>
      <c r="B1038" t="str">
        <v>CLINIQUE RHONE DURANCE</v>
      </c>
      <c r="C1038" t="str">
        <v>PROVENCE-ALPES-CÔTE D'AZUR</v>
      </c>
      <c r="X1038" t="str">
        <v>SAS CLINIQUE DURIEUX</v>
      </c>
      <c r="Y1038" t="str">
        <v>LA RÉUNION</v>
      </c>
      <c r="Z1038" s="13">
        <f>SUMIFS(bdd_V102[Activité combinée], bdd_V102[Raison sociale juridique], X1038, bdd_V102[[Région du FINESS juridique ]], Y1038)</f>
        <v>29681.5</v>
      </c>
      <c r="AA1038" s="13">
        <f>SUMIFS(bdd_V102[Activité combinée], bdd_V102[Raison sociale juridique], X1038, bdd_V102[[Région du FINESS juridique ]], Y1038, bdd_V102[Validation prérequis SUN-ES], "Oui")</f>
        <v>29681.5</v>
      </c>
      <c r="AB1038" s="70">
        <f t="shared" si="16"/>
        <v>1</v>
      </c>
    </row>
    <row r="1039" spans="1:28">
      <c r="A1039">
        <v>840014658</v>
      </c>
      <c r="B1039" t="str">
        <v>CLINIQUE FONTVERT</v>
      </c>
      <c r="C1039" t="str">
        <v>PROVENCE-ALPES-CÔTE D'AZUR</v>
      </c>
      <c r="X1039" t="str">
        <v>SAS CLINIQUE D'YVELINE</v>
      </c>
      <c r="Y1039" t="str">
        <v>ILE-DE-FRANCE</v>
      </c>
      <c r="Z1039" s="13">
        <f>SUMIFS(bdd_V102[Activité combinée], bdd_V102[Raison sociale juridique], X1039, bdd_V102[[Région du FINESS juridique ]], Y1039)</f>
        <v>27303.5</v>
      </c>
      <c r="AA1039" s="13">
        <f>SUMIFS(bdd_V102[Activité combinée], bdd_V102[Raison sociale juridique], X1039, bdd_V102[[Région du FINESS juridique ]], Y1039, bdd_V102[Validation prérequis SUN-ES], "Oui")</f>
        <v>27303.5</v>
      </c>
      <c r="AB1039" s="70">
        <f t="shared" si="16"/>
        <v>1</v>
      </c>
    </row>
    <row r="1040" spans="1:28">
      <c r="A1040">
        <v>840017164</v>
      </c>
      <c r="B1040" t="str">
        <v>SYNERGIA VENTOUX</v>
      </c>
      <c r="C1040" t="str">
        <v>PROVENCE-ALPES-CÔTE D'AZUR</v>
      </c>
      <c r="X1040" t="str">
        <v>SAS CLINIQUE ESQUIROL SAINT HILAIRE</v>
      </c>
      <c r="Y1040" t="str">
        <v>NOUVELLE-AQUITAINE</v>
      </c>
      <c r="Z1040" s="13">
        <f>SUMIFS(bdd_V102[Activité combinée], bdd_V102[Raison sociale juridique], X1040, bdd_V102[[Région du FINESS juridique ]], Y1040)</f>
        <v>85612.5</v>
      </c>
      <c r="AA1040" s="13">
        <f>SUMIFS(bdd_V102[Activité combinée], bdd_V102[Raison sociale juridique], X1040, bdd_V102[[Région du FINESS juridique ]], Y1040, bdd_V102[Validation prérequis SUN-ES], "Oui")</f>
        <v>81824</v>
      </c>
      <c r="AB1040" s="70">
        <f t="shared" si="16"/>
        <v>0.95574828442108339</v>
      </c>
    </row>
    <row r="1041" spans="1:28">
      <c r="A1041">
        <v>840018667</v>
      </c>
      <c r="B1041" t="str">
        <v>CLINIQUE MONT VENTOUX</v>
      </c>
      <c r="C1041" t="str">
        <v>PROVENCE-ALPES-CÔTE D'AZUR</v>
      </c>
      <c r="X1041" t="str">
        <v>SAS CLINIQUE FRANCOIS 1ER</v>
      </c>
      <c r="Y1041" t="str">
        <v>GRAND EST</v>
      </c>
      <c r="Z1041" s="13">
        <f>SUMIFS(bdd_V102[Activité combinée], bdd_V102[Raison sociale juridique], X1041, bdd_V102[[Région du FINESS juridique ]], Y1041)</f>
        <v>10370</v>
      </c>
      <c r="AA1041" s="13">
        <f>SUMIFS(bdd_V102[Activité combinée], bdd_V102[Raison sociale juridique], X1041, bdd_V102[[Région du FINESS juridique ]], Y1041, bdd_V102[Validation prérequis SUN-ES], "Oui")</f>
        <v>10370</v>
      </c>
      <c r="AB1041" s="70">
        <f t="shared" si="16"/>
        <v>1</v>
      </c>
    </row>
    <row r="1042" spans="1:28">
      <c r="A1042">
        <v>840019053</v>
      </c>
      <c r="B1042" t="str">
        <v>GCS UNITE SENOLOGIQUE VENTOUX</v>
      </c>
      <c r="C1042" t="str">
        <v>PROVENCE-ALPES-CÔTE D'AZUR</v>
      </c>
      <c r="X1042" t="str">
        <v>SAS CLINIQUE GALLIENI</v>
      </c>
      <c r="Y1042" t="str">
        <v>ILE-DE-FRANCE</v>
      </c>
      <c r="Z1042" s="13">
        <f>SUMIFS(bdd_V102[Activité combinée], bdd_V102[Raison sociale juridique], X1042, bdd_V102[[Région du FINESS juridique ]], Y1042)</f>
        <v>3096.5</v>
      </c>
      <c r="AA1042" s="13">
        <f>SUMIFS(bdd_V102[Activité combinée], bdd_V102[Raison sociale juridique], X1042, bdd_V102[[Région du FINESS juridique ]], Y1042, bdd_V102[Validation prérequis SUN-ES], "Oui")</f>
        <v>0</v>
      </c>
      <c r="AB1042" s="70">
        <f t="shared" si="16"/>
        <v>0</v>
      </c>
    </row>
    <row r="1043" spans="1:28">
      <c r="A1043">
        <v>850005968</v>
      </c>
      <c r="B1043" t="str">
        <v>ASSOCIA.  HOPITAL A DOMICILE DE VENDEE</v>
      </c>
      <c r="C1043" t="str">
        <v>PAYS DE LA LOIRE</v>
      </c>
      <c r="X1043" t="str">
        <v>SAS CLINIQUE GEOFFROY SAINT-HILAIRE</v>
      </c>
      <c r="Y1043" t="str">
        <v>ILE-DE-FRANCE</v>
      </c>
      <c r="Z1043" s="13">
        <f>SUMIFS(bdd_V102[Activité combinée], bdd_V102[Raison sociale juridique], X1043, bdd_V102[[Région du FINESS juridique ]], Y1043)</f>
        <v>43751</v>
      </c>
      <c r="AA1043" s="13">
        <f>SUMIFS(bdd_V102[Activité combinée], bdd_V102[Raison sociale juridique], X1043, bdd_V102[[Région du FINESS juridique ]], Y1043, bdd_V102[Validation prérequis SUN-ES], "Oui")</f>
        <v>43751</v>
      </c>
      <c r="AB1043" s="70">
        <f t="shared" si="16"/>
        <v>1</v>
      </c>
    </row>
    <row r="1044" spans="1:28">
      <c r="A1044">
        <v>850013244</v>
      </c>
      <c r="B1044" t="str">
        <v>CLINIQUE SAINT CHARLES</v>
      </c>
      <c r="C1044" t="str">
        <v>PAYS DE LA LOIRE</v>
      </c>
      <c r="X1044" t="str">
        <v>SAS CLINIQUE HEMERA PAYS DE CAUX</v>
      </c>
      <c r="Y1044" t="str">
        <v>NORMANDIE</v>
      </c>
      <c r="Z1044" s="13">
        <f>SUMIFS(bdd_V102[Activité combinée], bdd_V102[Raison sociale juridique], X1044, bdd_V102[[Région du FINESS juridique ]], Y1044)</f>
        <v>7330</v>
      </c>
      <c r="AA1044" s="13">
        <f>SUMIFS(bdd_V102[Activité combinée], bdd_V102[Raison sociale juridique], X1044, bdd_V102[[Région du FINESS juridique ]], Y1044, bdd_V102[Validation prérequis SUN-ES], "Oui")</f>
        <v>7330</v>
      </c>
      <c r="AB1044" s="70">
        <f t="shared" si="16"/>
        <v>1</v>
      </c>
    </row>
    <row r="1045" spans="1:28">
      <c r="A1045">
        <v>850013269</v>
      </c>
      <c r="B1045" t="str">
        <v>SA CLINIQUE CHIRURGICALE PORTE OCEANE</v>
      </c>
      <c r="C1045" t="str">
        <v>PAYS DE LA LOIRE</v>
      </c>
      <c r="X1045" t="str">
        <v>SAS CLINIQUE INTER PARC MONCEAU</v>
      </c>
      <c r="Y1045" t="str">
        <v>ILE-DE-FRANCE</v>
      </c>
      <c r="Z1045" s="13">
        <f>SUMIFS(bdd_V102[Activité combinée], bdd_V102[Raison sociale juridique], X1045, bdd_V102[[Région du FINESS juridique ]], Y1045)</f>
        <v>34786</v>
      </c>
      <c r="AA1045" s="13">
        <f>SUMIFS(bdd_V102[Activité combinée], bdd_V102[Raison sociale juridique], X1045, bdd_V102[[Région du FINESS juridique ]], Y1045, bdd_V102[Validation prérequis SUN-ES], "Oui")</f>
        <v>34786</v>
      </c>
      <c r="AB1045" s="70">
        <f t="shared" si="16"/>
        <v>1</v>
      </c>
    </row>
    <row r="1046" spans="1:28">
      <c r="A1046">
        <v>850022948</v>
      </c>
      <c r="B1046" t="str">
        <v>S.A. CLINIQUE SUD VENDEE</v>
      </c>
      <c r="C1046" t="str">
        <v>PAYS DE LA LOIRE</v>
      </c>
      <c r="X1046" t="str">
        <v>SAS CLINIQUE JEANNE D'ARC</v>
      </c>
      <c r="Y1046" t="str">
        <v>ILE-DE-FRANCE</v>
      </c>
      <c r="Z1046" s="13">
        <f>SUMIFS(bdd_V102[Activité combinée], bdd_V102[Raison sociale juridique], X1046, bdd_V102[[Région du FINESS juridique ]], Y1046)</f>
        <v>14924</v>
      </c>
      <c r="AA1046" s="13">
        <f>SUMIFS(bdd_V102[Activité combinée], bdd_V102[Raison sociale juridique], X1046, bdd_V102[[Région du FINESS juridique ]], Y1046, bdd_V102[Validation prérequis SUN-ES], "Oui")</f>
        <v>14924</v>
      </c>
      <c r="AB1046" s="70">
        <f t="shared" si="16"/>
        <v>1</v>
      </c>
    </row>
    <row r="1047" spans="1:28">
      <c r="A1047">
        <v>850026378</v>
      </c>
      <c r="B1047" t="str">
        <v>UNION GESTIONNAIRE VILLA NOTRE DAME</v>
      </c>
      <c r="C1047" t="str">
        <v>PAYS DE LA LOIRE</v>
      </c>
      <c r="X1047" t="str">
        <v>SAS CLINIQUE JOUVENET</v>
      </c>
      <c r="Y1047" t="str">
        <v>ILE-DE-FRANCE</v>
      </c>
      <c r="Z1047" s="13">
        <f>SUMIFS(bdd_V102[Activité combinée], bdd_V102[Raison sociale juridique], X1047, bdd_V102[[Région du FINESS juridique ]], Y1047)</f>
        <v>25265.5</v>
      </c>
      <c r="AA1047" s="13">
        <f>SUMIFS(bdd_V102[Activité combinée], bdd_V102[Raison sociale juridique], X1047, bdd_V102[[Région du FINESS juridique ]], Y1047, bdd_V102[Validation prérequis SUN-ES], "Oui")</f>
        <v>25265.5</v>
      </c>
      <c r="AB1047" s="70">
        <f t="shared" si="16"/>
        <v>1</v>
      </c>
    </row>
    <row r="1048" spans="1:28">
      <c r="A1048">
        <v>860000140</v>
      </c>
      <c r="B1048" t="str">
        <v>S.A.E. CLINIQUE FIEF DE GRIMOIRE</v>
      </c>
      <c r="C1048" t="str">
        <v>NOUVELLE-AQUITAINE</v>
      </c>
      <c r="X1048" t="str">
        <v>SAS CLINIQUE KORIAN SOLISANA</v>
      </c>
      <c r="Y1048" t="str">
        <v>GRAND EST</v>
      </c>
      <c r="Z1048" s="13">
        <f>SUMIFS(bdd_V102[Activité combinée], bdd_V102[Raison sociale juridique], X1048, bdd_V102[[Région du FINESS juridique ]], Y1048)</f>
        <v>9051.5</v>
      </c>
      <c r="AA1048" s="13">
        <f>SUMIFS(bdd_V102[Activité combinée], bdd_V102[Raison sociale juridique], X1048, bdd_V102[[Région du FINESS juridique ]], Y1048, bdd_V102[Validation prérequis SUN-ES], "Oui")</f>
        <v>9051.5</v>
      </c>
      <c r="AB1048" s="70">
        <f t="shared" si="16"/>
        <v>1</v>
      </c>
    </row>
    <row r="1049" spans="1:28">
      <c r="A1049">
        <v>860003110</v>
      </c>
      <c r="B1049" t="str">
        <v>S.A.R.L. "LA GIBAUDERIE"</v>
      </c>
      <c r="C1049" t="str">
        <v>NOUVELLE-AQUITAINE</v>
      </c>
      <c r="X1049" t="str">
        <v>SAS CLINIQUE LA CHAVANNERIE</v>
      </c>
      <c r="Y1049" t="str">
        <v>ILE-DE-FRANCE</v>
      </c>
      <c r="Z1049" s="13">
        <f>SUMIFS(bdd_V102[Activité combinée], bdd_V102[Raison sociale juridique], X1049, bdd_V102[[Région du FINESS juridique ]], Y1049)</f>
        <v>12506.25</v>
      </c>
      <c r="AA1049" s="13">
        <f>SUMIFS(bdd_V102[Activité combinée], bdd_V102[Raison sociale juridique], X1049, bdd_V102[[Région du FINESS juridique ]], Y1049, bdd_V102[Validation prérequis SUN-ES], "Oui")</f>
        <v>12506.25</v>
      </c>
      <c r="AB1049" s="70">
        <f t="shared" si="16"/>
        <v>1</v>
      </c>
    </row>
    <row r="1050" spans="1:28">
      <c r="A1050">
        <v>860008879</v>
      </c>
      <c r="B1050" t="str">
        <v>SAS HAD DE POITIERS</v>
      </c>
      <c r="C1050" t="str">
        <v>NOUVELLE-AQUITAINE</v>
      </c>
      <c r="X1050" t="str">
        <v>SAS CLINIQUE LA PINEDE</v>
      </c>
      <c r="Y1050" t="str">
        <v>ILE-DE-FRANCE</v>
      </c>
      <c r="Z1050" s="13">
        <f>SUMIFS(bdd_V102[Activité combinée], bdd_V102[Raison sociale juridique], X1050, bdd_V102[[Région du FINESS juridique ]], Y1050)</f>
        <v>39772.5</v>
      </c>
      <c r="AA1050" s="13">
        <f>SUMIFS(bdd_V102[Activité combinée], bdd_V102[Raison sociale juridique], X1050, bdd_V102[[Région du FINESS juridique ]], Y1050, bdd_V102[Validation prérequis SUN-ES], "Oui")</f>
        <v>39772.5</v>
      </c>
      <c r="AB1050" s="70">
        <f t="shared" si="16"/>
        <v>1</v>
      </c>
    </row>
    <row r="1051" spans="1:28">
      <c r="A1051">
        <v>860010313</v>
      </c>
      <c r="B1051" t="str">
        <v>SA POLYCLINIQUE DE POITIERS</v>
      </c>
      <c r="C1051" t="str">
        <v>NOUVELLE-AQUITAINE</v>
      </c>
      <c r="X1051" t="str">
        <v>SAS CLINIQUE LE GOUZ</v>
      </c>
      <c r="Y1051" t="str">
        <v>ILE-DE-FRANCE</v>
      </c>
      <c r="Z1051" s="13">
        <f>SUMIFS(bdd_V102[Activité combinée], bdd_V102[Raison sociale juridique], X1051, bdd_V102[[Région du FINESS juridique ]], Y1051)</f>
        <v>6072</v>
      </c>
      <c r="AA1051" s="13">
        <f>SUMIFS(bdd_V102[Activité combinée], bdd_V102[Raison sociale juridique], X1051, bdd_V102[[Région du FINESS juridique ]], Y1051, bdd_V102[Validation prérequis SUN-ES], "Oui")</f>
        <v>6072</v>
      </c>
      <c r="AB1051" s="70">
        <f t="shared" si="16"/>
        <v>1</v>
      </c>
    </row>
    <row r="1052" spans="1:28">
      <c r="A1052">
        <v>860010750</v>
      </c>
      <c r="B1052" t="str">
        <v>CLINIQUE DE CHATELLERAULT</v>
      </c>
      <c r="C1052" t="str">
        <v>NOUVELLE-AQUITAINE</v>
      </c>
      <c r="X1052" t="str">
        <v>SAS CLINIQUE LES BOUCLES DE LA MOSELLE</v>
      </c>
      <c r="Y1052" t="str">
        <v>ILE-DE-FRANCE</v>
      </c>
      <c r="Z1052" s="13">
        <f>SUMIFS(bdd_V102[Activité combinée], bdd_V102[Raison sociale juridique], X1052, bdd_V102[[Région du FINESS juridique ]], Y1052)</f>
        <v>1167</v>
      </c>
      <c r="AA1052" s="13">
        <f>SUMIFS(bdd_V102[Activité combinée], bdd_V102[Raison sociale juridique], X1052, bdd_V102[[Région du FINESS juridique ]], Y1052, bdd_V102[Validation prérequis SUN-ES], "Oui")</f>
        <v>1167</v>
      </c>
      <c r="AB1052" s="70">
        <f t="shared" si="16"/>
        <v>1</v>
      </c>
    </row>
    <row r="1053" spans="1:28">
      <c r="A1053">
        <v>860012913</v>
      </c>
      <c r="B1053" t="str">
        <v>GCS HANDICAP SENSORIEL DU POITOU-CH.</v>
      </c>
      <c r="C1053" t="str">
        <v>NOUVELLE-AQUITAINE</v>
      </c>
      <c r="X1053" t="str">
        <v>SAS CLINIQUE LES BRUYERES</v>
      </c>
      <c r="Y1053" t="str">
        <v>AUVERGNE-RHÔNE-ALPES</v>
      </c>
      <c r="Z1053" s="13">
        <f>SUMIFS(bdd_V102[Activité combinée], bdd_V102[Raison sociale juridique], X1053, bdd_V102[[Région du FINESS juridique ]], Y1053)</f>
        <v>13145.5</v>
      </c>
      <c r="AA1053" s="13">
        <f>SUMIFS(bdd_V102[Activité combinée], bdd_V102[Raison sociale juridique], X1053, bdd_V102[[Région du FINESS juridique ]], Y1053, bdd_V102[Validation prérequis SUN-ES], "Oui")</f>
        <v>13145.5</v>
      </c>
      <c r="AB1053" s="70">
        <f t="shared" si="16"/>
        <v>1</v>
      </c>
    </row>
    <row r="1054" spans="1:28">
      <c r="A1054">
        <v>860793397</v>
      </c>
      <c r="B1054" t="str">
        <v>ASS. DE LA GANDILLONNERIE</v>
      </c>
      <c r="C1054" t="str">
        <v>NOUVELLE-AQUITAINE</v>
      </c>
      <c r="X1054" t="str">
        <v>SAS CLINIQUE LES BRUYERES</v>
      </c>
      <c r="Y1054" t="str">
        <v>ILE-DE-FRANCE</v>
      </c>
      <c r="Z1054" s="13">
        <f>SUMIFS(bdd_V102[Activité combinée], bdd_V102[Raison sociale juridique], X1054, bdd_V102[[Région du FINESS juridique ]], Y1054)</f>
        <v>8238.5</v>
      </c>
      <c r="AA1054" s="13">
        <f>SUMIFS(bdd_V102[Activité combinée], bdd_V102[Raison sociale juridique], X1054, bdd_V102[[Région du FINESS juridique ]], Y1054, bdd_V102[Validation prérequis SUN-ES], "Oui")</f>
        <v>8238.5</v>
      </c>
      <c r="AB1054" s="70">
        <f t="shared" si="16"/>
        <v>1</v>
      </c>
    </row>
    <row r="1055" spans="1:28">
      <c r="A1055">
        <v>870000700</v>
      </c>
      <c r="B1055" t="str">
        <v>ALURAD</v>
      </c>
      <c r="C1055" t="str">
        <v>NOUVELLE-AQUITAINE</v>
      </c>
      <c r="X1055" t="str">
        <v>SAS CLINIQUE LES FLAMBOYANTS OUEST</v>
      </c>
      <c r="Y1055" t="str">
        <v>LA RÉUNION</v>
      </c>
      <c r="Z1055" s="13">
        <f>SUMIFS(bdd_V102[Activité combinée], bdd_V102[Raison sociale juridique], X1055, bdd_V102[[Région du FINESS juridique ]], Y1055)</f>
        <v>26420.75</v>
      </c>
      <c r="AA1055" s="13">
        <f>SUMIFS(bdd_V102[Activité combinée], bdd_V102[Raison sociale juridique], X1055, bdd_V102[[Région du FINESS juridique ]], Y1055, bdd_V102[Validation prérequis SUN-ES], "Oui")</f>
        <v>26420.75</v>
      </c>
      <c r="AB1055" s="70">
        <f t="shared" si="16"/>
        <v>1</v>
      </c>
    </row>
    <row r="1056" spans="1:28">
      <c r="A1056">
        <v>870000973</v>
      </c>
      <c r="B1056" t="str">
        <v>SAS CLINIQUE SANTE MENTALE ST MAURICE</v>
      </c>
      <c r="C1056" t="str">
        <v>NOUVELLE-AQUITAINE</v>
      </c>
      <c r="X1056" t="str">
        <v>SAS CLINIQUE LES FLAMBOYANTS SUD</v>
      </c>
      <c r="Y1056" t="str">
        <v>LA RÉUNION</v>
      </c>
      <c r="Z1056" s="13">
        <f>SUMIFS(bdd_V102[Activité combinée], bdd_V102[Raison sociale juridique], X1056, bdd_V102[[Région du FINESS juridique ]], Y1056)</f>
        <v>22318.75</v>
      </c>
      <c r="AA1056" s="13">
        <f>SUMIFS(bdd_V102[Activité combinée], bdd_V102[Raison sociale juridique], X1056, bdd_V102[[Région du FINESS juridique ]], Y1056, bdd_V102[Validation prérequis SUN-ES], "Oui")</f>
        <v>22318.75</v>
      </c>
      <c r="AB1056" s="70">
        <f t="shared" si="16"/>
        <v>1</v>
      </c>
    </row>
    <row r="1057" spans="1:28">
      <c r="A1057">
        <v>870004074</v>
      </c>
      <c r="B1057" t="str">
        <v>ASSO SANTE SERVICE LIMOUSIN</v>
      </c>
      <c r="C1057" t="str">
        <v>NOUVELLE-AQUITAINE</v>
      </c>
      <c r="X1057" t="str">
        <v>SAS CLINIQUE LES HORIZONS</v>
      </c>
      <c r="Y1057" t="str">
        <v>NOUVELLE-AQUITAINE</v>
      </c>
      <c r="Z1057" s="13">
        <f>SUMIFS(bdd_V102[Activité combinée], bdd_V102[Raison sociale juridique], X1057, bdd_V102[[Région du FINESS juridique ]], Y1057)</f>
        <v>14254</v>
      </c>
      <c r="AA1057" s="13">
        <f>SUMIFS(bdd_V102[Activité combinée], bdd_V102[Raison sociale juridique], X1057, bdd_V102[[Région du FINESS juridique ]], Y1057, bdd_V102[Validation prérequis SUN-ES], "Oui")</f>
        <v>14254</v>
      </c>
      <c r="AB1057" s="70">
        <f t="shared" si="16"/>
        <v>1</v>
      </c>
    </row>
    <row r="1058" spans="1:28">
      <c r="A1058">
        <v>870015336</v>
      </c>
      <c r="B1058" t="str">
        <v>UNION GESTION ETS ASSURANCE MALADIE</v>
      </c>
      <c r="C1058" t="str">
        <v>NOUVELLE-AQUITAINE</v>
      </c>
      <c r="X1058" t="str">
        <v>SAS CLINIQUE LES ORCHIDEES</v>
      </c>
      <c r="Y1058" t="str">
        <v>LA RÉUNION</v>
      </c>
      <c r="Z1058" s="13">
        <f>SUMIFS(bdd_V102[Activité combinée], bdd_V102[Raison sociale juridique], X1058, bdd_V102[[Région du FINESS juridique ]], Y1058)</f>
        <v>27546.5</v>
      </c>
      <c r="AA1058" s="13">
        <f>SUMIFS(bdd_V102[Activité combinée], bdd_V102[Raison sociale juridique], X1058, bdd_V102[[Région du FINESS juridique ]], Y1058, bdd_V102[Validation prérequis SUN-ES], "Oui")</f>
        <v>27546.5</v>
      </c>
      <c r="AB1058" s="70">
        <f t="shared" si="16"/>
        <v>1</v>
      </c>
    </row>
    <row r="1059" spans="1:28">
      <c r="A1059">
        <v>870016722</v>
      </c>
      <c r="B1059" t="str">
        <v>MUTUALITE FRANCAISE LIMOUSINE</v>
      </c>
      <c r="C1059" t="str">
        <v>NOUVELLE-AQUITAINE</v>
      </c>
      <c r="X1059" t="str">
        <v>SAS CLINIQUE LES TAMARINS SUD</v>
      </c>
      <c r="Y1059" t="str">
        <v>LA RÉUNION</v>
      </c>
      <c r="Z1059" s="13">
        <f>SUMIFS(bdd_V102[Activité combinée], bdd_V102[Raison sociale juridique], X1059, bdd_V102[[Région du FINESS juridique ]], Y1059)</f>
        <v>25310.5</v>
      </c>
      <c r="AA1059" s="13">
        <f>SUMIFS(bdd_V102[Activité combinée], bdd_V102[Raison sociale juridique], X1059, bdd_V102[[Région du FINESS juridique ]], Y1059, bdd_V102[Validation prérequis SUN-ES], "Oui")</f>
        <v>25310.5</v>
      </c>
      <c r="AB1059" s="70">
        <f t="shared" si="16"/>
        <v>1</v>
      </c>
    </row>
    <row r="1060" spans="1:28">
      <c r="A1060">
        <v>870017415</v>
      </c>
      <c r="B1060" t="str">
        <v>SAS POLYCLINIQUE DE LIMOGES</v>
      </c>
      <c r="C1060" t="str">
        <v>NOUVELLE-AQUITAINE</v>
      </c>
      <c r="X1060" t="str">
        <v>SAS CLINIQUE LOUIS PASTEUR</v>
      </c>
      <c r="Y1060" t="str">
        <v>GRAND EST</v>
      </c>
      <c r="Z1060" s="13">
        <f>SUMIFS(bdd_V102[Activité combinée], bdd_V102[Raison sociale juridique], X1060, bdd_V102[[Région du FINESS juridique ]], Y1060)</f>
        <v>101531.5</v>
      </c>
      <c r="AA1060" s="13">
        <f>SUMIFS(bdd_V102[Activité combinée], bdd_V102[Raison sociale juridique], X1060, bdd_V102[[Région du FINESS juridique ]], Y1060, bdd_V102[Validation prérequis SUN-ES], "Oui")</f>
        <v>101531.5</v>
      </c>
      <c r="AB1060" s="70">
        <f t="shared" si="16"/>
        <v>1</v>
      </c>
    </row>
    <row r="1061" spans="1:28">
      <c r="A1061">
        <v>880000237</v>
      </c>
      <c r="B1061" t="str">
        <v>SAS LA LOUVIERE</v>
      </c>
      <c r="C1061" t="str">
        <v>GRAND EST</v>
      </c>
      <c r="X1061" t="str">
        <v>SAS CLINIQUE MADELEINE REMUZAT</v>
      </c>
      <c r="Y1061" t="str">
        <v>ILE-DE-FRANCE</v>
      </c>
      <c r="Z1061" s="13">
        <f>SUMIFS(bdd_V102[Activité combinée], bdd_V102[Raison sociale juridique], X1061, bdd_V102[[Région du FINESS juridique ]], Y1061)</f>
        <v>21958.5</v>
      </c>
      <c r="AA1061" s="13">
        <f>SUMIFS(bdd_V102[Activité combinée], bdd_V102[Raison sociale juridique], X1061, bdd_V102[[Région du FINESS juridique ]], Y1061, bdd_V102[Validation prérequis SUN-ES], "Oui")</f>
        <v>0</v>
      </c>
      <c r="AB1061" s="70">
        <f t="shared" si="16"/>
        <v>0</v>
      </c>
    </row>
    <row r="1062" spans="1:28">
      <c r="A1062">
        <v>880008511</v>
      </c>
      <c r="B1062" t="str">
        <v>SAS CSPA</v>
      </c>
      <c r="C1062" t="str">
        <v>GRAND EST</v>
      </c>
      <c r="X1062" t="str">
        <v>SAS CLINIQUE MARCEL SEMBAT</v>
      </c>
      <c r="Y1062" t="str">
        <v>ILE-DE-FRANCE</v>
      </c>
      <c r="Z1062" s="13">
        <f>SUMIFS(bdd_V102[Activité combinée], bdd_V102[Raison sociale juridique], X1062, bdd_V102[[Région du FINESS juridique ]], Y1062)</f>
        <v>16329.5</v>
      </c>
      <c r="AA1062" s="13">
        <f>SUMIFS(bdd_V102[Activité combinée], bdd_V102[Raison sociale juridique], X1062, bdd_V102[[Région du FINESS juridique ]], Y1062, bdd_V102[Validation prérequis SUN-ES], "Oui")</f>
        <v>16329.5</v>
      </c>
      <c r="AB1062" s="70">
        <f t="shared" si="16"/>
        <v>1</v>
      </c>
    </row>
    <row r="1063" spans="1:28">
      <c r="A1063">
        <v>880780150</v>
      </c>
      <c r="B1063" t="str">
        <v>SOGECLER SAS</v>
      </c>
      <c r="C1063" t="str">
        <v>GRAND EST</v>
      </c>
      <c r="X1063" t="str">
        <v>SAS CLINIQUE MAYLIS</v>
      </c>
      <c r="Y1063" t="str">
        <v>NOUVELLE-AQUITAINE</v>
      </c>
      <c r="Z1063" s="13">
        <f>SUMIFS(bdd_V102[Activité combinée], bdd_V102[Raison sociale juridique], X1063, bdd_V102[[Région du FINESS juridique ]], Y1063)</f>
        <v>15841.5</v>
      </c>
      <c r="AA1063" s="13">
        <f>SUMIFS(bdd_V102[Activité combinée], bdd_V102[Raison sociale juridique], X1063, bdd_V102[[Région du FINESS juridique ]], Y1063, bdd_V102[Validation prérequis SUN-ES], "Oui")</f>
        <v>15840.5</v>
      </c>
      <c r="AB1063" s="70">
        <f t="shared" si="16"/>
        <v>0.99993687466464665</v>
      </c>
    </row>
    <row r="1064" spans="1:28">
      <c r="A1064">
        <v>890000151</v>
      </c>
      <c r="B1064" t="str">
        <v>SOCIETE EXPLOITATION CLINIQUE PICQUET</v>
      </c>
      <c r="C1064" t="str">
        <v>BOURGOGNE-FRANCHE-COMTÉ</v>
      </c>
      <c r="X1064" t="str">
        <v>SAS CLINIQUE MEDICALE DE VILLIERS/ORGE</v>
      </c>
      <c r="Y1064" t="str">
        <v>ILE-DE-FRANCE</v>
      </c>
      <c r="Z1064" s="13">
        <f>SUMIFS(bdd_V102[Activité combinée], bdd_V102[Raison sociale juridique], X1064, bdd_V102[[Région du FINESS juridique ]], Y1064)</f>
        <v>39872</v>
      </c>
      <c r="AA1064" s="13">
        <f>SUMIFS(bdd_V102[Activité combinée], bdd_V102[Raison sociale juridique], X1064, bdd_V102[[Région du FINESS juridique ]], Y1064, bdd_V102[Validation prérequis SUN-ES], "Oui")</f>
        <v>39872</v>
      </c>
      <c r="AB1064" s="70">
        <f t="shared" si="16"/>
        <v>1</v>
      </c>
    </row>
    <row r="1065" spans="1:28">
      <c r="A1065">
        <v>890000193</v>
      </c>
      <c r="B1065" t="str">
        <v>ASS ICAUNAISE HYGIENE POPULAIRE</v>
      </c>
      <c r="C1065" t="str">
        <v>BOURGOGNE-FRANCHE-COMTÉ</v>
      </c>
      <c r="X1065" t="str">
        <v>SAS CLINIQUE MEDICALE DU PARC</v>
      </c>
      <c r="Y1065" t="str">
        <v>ILE-DE-FRANCE</v>
      </c>
      <c r="Z1065" s="13">
        <f>SUMIFS(bdd_V102[Activité combinée], bdd_V102[Raison sociale juridique], X1065, bdd_V102[[Région du FINESS juridique ]], Y1065)</f>
        <v>32341</v>
      </c>
      <c r="AA1065" s="13">
        <f>SUMIFS(bdd_V102[Activité combinée], bdd_V102[Raison sociale juridique], X1065, bdd_V102[[Région du FINESS juridique ]], Y1065, bdd_V102[Validation prérequis SUN-ES], "Oui")</f>
        <v>32341</v>
      </c>
      <c r="AB1065" s="70">
        <f t="shared" si="16"/>
        <v>1</v>
      </c>
    </row>
    <row r="1066" spans="1:28">
      <c r="A1066">
        <v>890000672</v>
      </c>
      <c r="B1066" t="str">
        <v>CLINIQUE DE REGENNES</v>
      </c>
      <c r="C1066" t="str">
        <v>BOURGOGNE-FRANCHE-COMTÉ</v>
      </c>
      <c r="X1066" t="str">
        <v>SAS CLINIQUE MEGIVAL</v>
      </c>
      <c r="Y1066" t="str">
        <v>NORMANDIE</v>
      </c>
      <c r="Z1066" s="13">
        <f>SUMIFS(bdd_V102[Activité combinée], bdd_V102[Raison sociale juridique], X1066, bdd_V102[[Région du FINESS juridique ]], Y1066)</f>
        <v>25019.5</v>
      </c>
      <c r="AA1066" s="13">
        <f>SUMIFS(bdd_V102[Activité combinée], bdd_V102[Raison sociale juridique], X1066, bdd_V102[[Région du FINESS juridique ]], Y1066, bdd_V102[Validation prérequis SUN-ES], "Oui")</f>
        <v>25019.5</v>
      </c>
      <c r="AB1066" s="70">
        <f t="shared" si="16"/>
        <v>1</v>
      </c>
    </row>
    <row r="1067" spans="1:28">
      <c r="A1067">
        <v>890000722</v>
      </c>
      <c r="B1067" t="str">
        <v>CLINIQUE KER YONNEC</v>
      </c>
      <c r="C1067" t="str">
        <v>BOURGOGNE-FRANCHE-COMTÉ</v>
      </c>
      <c r="X1067" t="str">
        <v>SAS CLINIQUE NAPOLEON</v>
      </c>
      <c r="Y1067" t="str">
        <v>NOUVELLE-AQUITAINE</v>
      </c>
      <c r="Z1067" s="13">
        <f>SUMIFS(bdd_V102[Activité combinée], bdd_V102[Raison sociale juridique], X1067, bdd_V102[[Région du FINESS juridique ]], Y1067)</f>
        <v>18129</v>
      </c>
      <c r="AA1067" s="13">
        <f>SUMIFS(bdd_V102[Activité combinée], bdd_V102[Raison sociale juridique], X1067, bdd_V102[[Région du FINESS juridique ]], Y1067, bdd_V102[Validation prérequis SUN-ES], "Oui")</f>
        <v>18129</v>
      </c>
      <c r="AB1067" s="70">
        <f t="shared" si="16"/>
        <v>1</v>
      </c>
    </row>
    <row r="1068" spans="1:28">
      <c r="A1068">
        <v>890000730</v>
      </c>
      <c r="B1068" t="str">
        <v>SA POLYCLINIQUE STE MARGUERITE</v>
      </c>
      <c r="C1068" t="str">
        <v>BOURGOGNE-FRANCHE-COMTÉ</v>
      </c>
      <c r="X1068" t="str">
        <v>SAS CLINIQUE OPHTALMOLOGIQUE THIERS</v>
      </c>
      <c r="Y1068" t="str">
        <v>NOUVELLE-AQUITAINE</v>
      </c>
      <c r="Z1068" s="13">
        <f>SUMIFS(bdd_V102[Activité combinée], bdd_V102[Raison sociale juridique], X1068, bdd_V102[[Région du FINESS juridique ]], Y1068)</f>
        <v>10816</v>
      </c>
      <c r="AA1068" s="13">
        <f>SUMIFS(bdd_V102[Activité combinée], bdd_V102[Raison sociale juridique], X1068, bdd_V102[[Région du FINESS juridique ]], Y1068, bdd_V102[Validation prérequis SUN-ES], "Oui")</f>
        <v>10816</v>
      </c>
      <c r="AB1068" s="70">
        <f t="shared" si="16"/>
        <v>1</v>
      </c>
    </row>
    <row r="1069" spans="1:28">
      <c r="A1069">
        <v>900003880</v>
      </c>
      <c r="B1069" t="str">
        <v>HOPITAL PRIVE LA MIOTTE</v>
      </c>
      <c r="C1069" t="str">
        <v>BOURGOGNE-FRANCHE-COMTÉ</v>
      </c>
      <c r="X1069" t="str">
        <v>SAS CLINIQUE PARIS LILAS</v>
      </c>
      <c r="Y1069" t="str">
        <v>ILE-DE-FRANCE</v>
      </c>
      <c r="Z1069" s="13">
        <f>SUMIFS(bdd_V102[Activité combinée], bdd_V102[Raison sociale juridique], X1069, bdd_V102[[Région du FINESS juridique ]], Y1069)</f>
        <v>8176</v>
      </c>
      <c r="AA1069" s="13">
        <f>SUMIFS(bdd_V102[Activité combinée], bdd_V102[Raison sociale juridique], X1069, bdd_V102[[Région du FINESS juridique ]], Y1069, bdd_V102[Validation prérequis SUN-ES], "Oui")</f>
        <v>8176</v>
      </c>
      <c r="AB1069" s="70">
        <f t="shared" si="16"/>
        <v>1</v>
      </c>
    </row>
    <row r="1070" spans="1:28">
      <c r="A1070">
        <v>910000033</v>
      </c>
      <c r="B1070" t="str">
        <v>ASSOCIATION DE GESTION DE L'HOPITAL</v>
      </c>
      <c r="C1070" t="str">
        <v>ILE-DE-FRANCE</v>
      </c>
      <c r="X1070" t="str">
        <v>SAS CLINIQUE PASTEUR</v>
      </c>
      <c r="Y1070" t="str">
        <v>ILE-DE-FRANCE</v>
      </c>
      <c r="Z1070" s="13">
        <f>SUMIFS(bdd_V102[Activité combinée], bdd_V102[Raison sociale juridique], X1070, bdd_V102[[Région du FINESS juridique ]], Y1070)</f>
        <v>16151</v>
      </c>
      <c r="AA1070" s="13">
        <f>SUMIFS(bdd_V102[Activité combinée], bdd_V102[Raison sociale juridique], X1070, bdd_V102[[Région du FINESS juridique ]], Y1070, bdd_V102[Validation prérequis SUN-ES], "Oui")</f>
        <v>16151</v>
      </c>
      <c r="AB1070" s="70">
        <f t="shared" si="16"/>
        <v>1</v>
      </c>
    </row>
    <row r="1071" spans="1:28">
      <c r="A1071">
        <v>910000447</v>
      </c>
      <c r="B1071" t="str">
        <v>SAS CMCO</v>
      </c>
      <c r="C1071" t="str">
        <v>ILE-DE-FRANCE</v>
      </c>
      <c r="X1071" t="str">
        <v>SAS CLINIQUE PASTEUR LANROZE</v>
      </c>
      <c r="Y1071" t="str">
        <v>BRETAGNE</v>
      </c>
      <c r="Z1071" s="13">
        <f>SUMIFS(bdd_V102[Activité combinée], bdd_V102[Raison sociale juridique], X1071, bdd_V102[[Région du FINESS juridique ]], Y1071)</f>
        <v>61893</v>
      </c>
      <c r="AA1071" s="13">
        <f>SUMIFS(bdd_V102[Activité combinée], bdd_V102[Raison sociale juridique], X1071, bdd_V102[[Région du FINESS juridique ]], Y1071, bdd_V102[Validation prérequis SUN-ES], "Oui")</f>
        <v>45116</v>
      </c>
      <c r="AB1071" s="70">
        <f t="shared" si="16"/>
        <v>0.72893542080687634</v>
      </c>
    </row>
    <row r="1072" spans="1:28">
      <c r="A1072">
        <v>910000462</v>
      </c>
      <c r="B1072" t="str">
        <v>SA CLINIQUE DE L YVETTE</v>
      </c>
      <c r="C1072" t="str">
        <v>ILE-DE-FRANCE</v>
      </c>
      <c r="X1072" t="str">
        <v>SAS CLINIQUE PHILAE</v>
      </c>
      <c r="Y1072" t="str">
        <v>BRETAGNE</v>
      </c>
      <c r="Z1072" s="13">
        <f>SUMIFS(bdd_V102[Activité combinée], bdd_V102[Raison sociale juridique], X1072, bdd_V102[[Région du FINESS juridique ]], Y1072)</f>
        <v>5643</v>
      </c>
      <c r="AA1072" s="13">
        <f>SUMIFS(bdd_V102[Activité combinée], bdd_V102[Raison sociale juridique], X1072, bdd_V102[[Région du FINESS juridique ]], Y1072, bdd_V102[Validation prérequis SUN-ES], "Oui")</f>
        <v>5643</v>
      </c>
      <c r="AB1072" s="70">
        <f t="shared" si="16"/>
        <v>1</v>
      </c>
    </row>
    <row r="1073" spans="1:28">
      <c r="A1073">
        <v>910000538</v>
      </c>
      <c r="B1073" t="str">
        <v>SAS  HOP.PRIVE DU VAL D'YERRES</v>
      </c>
      <c r="C1073" t="str">
        <v>ILE-DE-FRANCE</v>
      </c>
      <c r="X1073" t="str">
        <v>SAS CLINIQUE PSYCHOSOMAT. VAL DE LOIRE</v>
      </c>
      <c r="Y1073" t="str">
        <v>CENTRE-VAL DE LOIRE</v>
      </c>
      <c r="Z1073" s="13">
        <f>SUMIFS(bdd_V102[Activité combinée], bdd_V102[Raison sociale juridique], X1073, bdd_V102[[Région du FINESS juridique ]], Y1073)</f>
        <v>11335.25</v>
      </c>
      <c r="AA1073" s="13">
        <f>SUMIFS(bdd_V102[Activité combinée], bdd_V102[Raison sociale juridique], X1073, bdd_V102[[Région du FINESS juridique ]], Y1073, bdd_V102[Validation prérequis SUN-ES], "Oui")</f>
        <v>11335.25</v>
      </c>
      <c r="AB1073" s="70">
        <f t="shared" si="16"/>
        <v>1</v>
      </c>
    </row>
    <row r="1074" spans="1:28">
      <c r="A1074">
        <v>910000553</v>
      </c>
      <c r="B1074" t="str">
        <v>SAS CLINIQUE PASTEUR</v>
      </c>
      <c r="C1074" t="str">
        <v>ILE-DE-FRANCE</v>
      </c>
      <c r="X1074" t="str">
        <v>SAS CLINIQUE REMUSAT</v>
      </c>
      <c r="Y1074" t="str">
        <v>ILE-DE-FRANCE</v>
      </c>
      <c r="Z1074" s="13">
        <f>SUMIFS(bdd_V102[Activité combinée], bdd_V102[Raison sociale juridique], X1074, bdd_V102[[Région du FINESS juridique ]], Y1074)</f>
        <v>6402.5</v>
      </c>
      <c r="AA1074" s="13">
        <f>SUMIFS(bdd_V102[Activité combinée], bdd_V102[Raison sociale juridique], X1074, bdd_V102[[Région du FINESS juridique ]], Y1074, bdd_V102[Validation prérequis SUN-ES], "Oui")</f>
        <v>6402.5</v>
      </c>
      <c r="AB1074" s="70">
        <f t="shared" si="16"/>
        <v>1</v>
      </c>
    </row>
    <row r="1075" spans="1:28">
      <c r="A1075">
        <v>910000587</v>
      </c>
      <c r="B1075" t="str">
        <v>SA CLINIQUE CARON</v>
      </c>
      <c r="C1075" t="str">
        <v>ILE-DE-FRANCE</v>
      </c>
      <c r="X1075" t="str">
        <v>SAS CLINIQUE RICHELIEU</v>
      </c>
      <c r="Y1075" t="str">
        <v>NOUVELLE-AQUITAINE</v>
      </c>
      <c r="Z1075" s="13">
        <f>SUMIFS(bdd_V102[Activité combinée], bdd_V102[Raison sociale juridique], X1075, bdd_V102[[Région du FINESS juridique ]], Y1075)</f>
        <v>11658</v>
      </c>
      <c r="AA1075" s="13">
        <f>SUMIFS(bdd_V102[Activité combinée], bdd_V102[Raison sociale juridique], X1075, bdd_V102[[Région du FINESS juridique ]], Y1075, bdd_V102[Validation prérequis SUN-ES], "Oui")</f>
        <v>11658</v>
      </c>
      <c r="AB1075" s="70">
        <f t="shared" si="16"/>
        <v>1</v>
      </c>
    </row>
    <row r="1076" spans="1:28">
      <c r="A1076">
        <v>910001643</v>
      </c>
      <c r="B1076" t="str">
        <v>SAS CLINIQUE DE L'ESSONNE</v>
      </c>
      <c r="C1076" t="str">
        <v>ILE-DE-FRANCE</v>
      </c>
      <c r="X1076" t="str">
        <v>SAS CLINIQUE SAINT DIDIER</v>
      </c>
      <c r="Y1076" t="str">
        <v>PAYS DE LA LOIRE</v>
      </c>
      <c r="Z1076" s="13">
        <f>SUMIFS(bdd_V102[Activité combinée], bdd_V102[Raison sociale juridique], X1076, bdd_V102[[Région du FINESS juridique ]], Y1076)</f>
        <v>5718</v>
      </c>
      <c r="AA1076" s="13">
        <f>SUMIFS(bdd_V102[Activité combinée], bdd_V102[Raison sociale juridique], X1076, bdd_V102[[Région du FINESS juridique ]], Y1076, bdd_V102[Validation prérequis SUN-ES], "Oui")</f>
        <v>5718</v>
      </c>
      <c r="AB1076" s="70">
        <f t="shared" si="16"/>
        <v>1</v>
      </c>
    </row>
    <row r="1077" spans="1:28">
      <c r="A1077">
        <v>910002419</v>
      </c>
      <c r="B1077" t="str">
        <v>SAS LES JARDINS DE BRUNOY</v>
      </c>
      <c r="C1077" t="str">
        <v>ILE-DE-FRANCE</v>
      </c>
      <c r="X1077" t="str">
        <v>SAS CLINIQUE SAINT JEAN L ERMITAGE</v>
      </c>
      <c r="Y1077" t="str">
        <v>ILE-DE-FRANCE</v>
      </c>
      <c r="Z1077" s="13">
        <f>SUMIFS(bdd_V102[Activité combinée], bdd_V102[Raison sociale juridique], X1077, bdd_V102[[Région du FINESS juridique ]], Y1077)</f>
        <v>37648</v>
      </c>
      <c r="AA1077" s="13">
        <f>SUMIFS(bdd_V102[Activité combinée], bdd_V102[Raison sociale juridique], X1077, bdd_V102[[Région du FINESS juridique ]], Y1077, bdd_V102[Validation prérequis SUN-ES], "Oui")</f>
        <v>37648</v>
      </c>
      <c r="AB1077" s="70">
        <f t="shared" si="16"/>
        <v>1</v>
      </c>
    </row>
    <row r="1078" spans="1:28">
      <c r="A1078">
        <v>910003888</v>
      </c>
      <c r="B1078" t="str">
        <v>HOPITAL PRIVE JACQUES CARTIER</v>
      </c>
      <c r="C1078" t="str">
        <v>ILE-DE-FRANCE</v>
      </c>
      <c r="X1078" t="str">
        <v>SAS CLINIQUE SAINT JOSEPH ANGOULEME</v>
      </c>
      <c r="Y1078" t="str">
        <v>NOUVELLE-AQUITAINE</v>
      </c>
      <c r="Z1078" s="13">
        <f>SUMIFS(bdd_V102[Activité combinée], bdd_V102[Raison sociale juridique], X1078, bdd_V102[[Région du FINESS juridique ]], Y1078)</f>
        <v>19353</v>
      </c>
      <c r="AA1078" s="13">
        <f>SUMIFS(bdd_V102[Activité combinée], bdd_V102[Raison sociale juridique], X1078, bdd_V102[[Région du FINESS juridique ]], Y1078, bdd_V102[Validation prérequis SUN-ES], "Oui")</f>
        <v>19353</v>
      </c>
      <c r="AB1078" s="70">
        <f t="shared" si="16"/>
        <v>1</v>
      </c>
    </row>
    <row r="1079" spans="1:28">
      <c r="A1079">
        <v>910009539</v>
      </c>
      <c r="B1079" t="str">
        <v>GROUPE HOSPITALIER LES CHEMINOTS</v>
      </c>
      <c r="C1079" t="str">
        <v>ILE-DE-FRANCE</v>
      </c>
      <c r="X1079" t="str">
        <v>SAS CLINIQUE SAINT ROCH</v>
      </c>
      <c r="Y1079" t="str">
        <v>HAUTS-DE-FRANCE</v>
      </c>
      <c r="Z1079" s="13">
        <f>SUMIFS(bdd_V102[Activité combinée], bdd_V102[Raison sociale juridique], X1079, bdd_V102[[Région du FINESS juridique ]], Y1079)</f>
        <v>45377.5</v>
      </c>
      <c r="AA1079" s="13">
        <f>SUMIFS(bdd_V102[Activité combinée], bdd_V102[Raison sociale juridique], X1079, bdd_V102[[Région du FINESS juridique ]], Y1079, bdd_V102[Validation prérequis SUN-ES], "Oui")</f>
        <v>45377.5</v>
      </c>
      <c r="AB1079" s="70">
        <f t="shared" si="16"/>
        <v>1</v>
      </c>
    </row>
    <row r="1080" spans="1:28">
      <c r="A1080">
        <v>910009869</v>
      </c>
      <c r="B1080" t="str">
        <v>SAS CRF CHAMPS ELYSEES</v>
      </c>
      <c r="C1080" t="str">
        <v>ILE-DE-FRANCE</v>
      </c>
      <c r="X1080" t="str">
        <v>SAS CLINIQUE SAINT VINCENT</v>
      </c>
      <c r="Y1080" t="str">
        <v>BOURGOGNE-FRANCHE-COMTÉ</v>
      </c>
      <c r="Z1080" s="13">
        <f>SUMIFS(bdd_V102[Activité combinée], bdd_V102[Raison sociale juridique], X1080, bdd_V102[[Région du FINESS juridique ]], Y1080)</f>
        <v>64184</v>
      </c>
      <c r="AA1080" s="13">
        <f>SUMIFS(bdd_V102[Activité combinée], bdd_V102[Raison sociale juridique], X1080, bdd_V102[[Région du FINESS juridique ]], Y1080, bdd_V102[Validation prérequis SUN-ES], "Oui")</f>
        <v>64184</v>
      </c>
      <c r="AB1080" s="70">
        <f t="shared" si="16"/>
        <v>1</v>
      </c>
    </row>
    <row r="1081" spans="1:28">
      <c r="A1081">
        <v>910014919</v>
      </c>
      <c r="B1081" t="str">
        <v>UNION MUTUALISTE D'INITIATIVE SANTE</v>
      </c>
      <c r="C1081" t="str">
        <v>ILE-DE-FRANCE</v>
      </c>
      <c r="X1081" t="str">
        <v>SAS CLINIQUE SAINT-AUGUSTIN</v>
      </c>
      <c r="Y1081" t="str">
        <v>NOUVELLE-AQUITAINE</v>
      </c>
      <c r="Z1081" s="13">
        <f>SUMIFS(bdd_V102[Activité combinée], bdd_V102[Raison sociale juridique], X1081, bdd_V102[[Région du FINESS juridique ]], Y1081)</f>
        <v>64184.5</v>
      </c>
      <c r="AA1081" s="13">
        <f>SUMIFS(bdd_V102[Activité combinée], bdd_V102[Raison sociale juridique], X1081, bdd_V102[[Région du FINESS juridique ]], Y1081, bdd_V102[Validation prérequis SUN-ES], "Oui")</f>
        <v>64184.5</v>
      </c>
      <c r="AB1081" s="70">
        <f t="shared" si="16"/>
        <v>1</v>
      </c>
    </row>
    <row r="1082" spans="1:28">
      <c r="A1082">
        <v>910017615</v>
      </c>
      <c r="B1082" t="str">
        <v>SAS HOPITAL PRIVE CLAUDE GALIEN</v>
      </c>
      <c r="C1082" t="str">
        <v>ILE-DE-FRANCE</v>
      </c>
      <c r="X1082" t="str">
        <v>SAS CLINIQUE SANTE MENTALE ST MAURICE</v>
      </c>
      <c r="Y1082" t="str">
        <v>NOUVELLE-AQUITAINE</v>
      </c>
      <c r="Z1082" s="13">
        <f>SUMIFS(bdd_V102[Activité combinée], bdd_V102[Raison sociale juridique], X1082, bdd_V102[[Région du FINESS juridique ]], Y1082)</f>
        <v>6293.75</v>
      </c>
      <c r="AA1082" s="13">
        <f>SUMIFS(bdd_V102[Activité combinée], bdd_V102[Raison sociale juridique], X1082, bdd_V102[[Région du FINESS juridique ]], Y1082, bdd_V102[Validation prérequis SUN-ES], "Oui")</f>
        <v>6293.75</v>
      </c>
      <c r="AB1082" s="70">
        <f t="shared" si="16"/>
        <v>1</v>
      </c>
    </row>
    <row r="1083" spans="1:28">
      <c r="A1083">
        <v>910019702</v>
      </c>
      <c r="B1083" t="str">
        <v>SAS CLINIQUE MEDICALE DE VILLIERS/ORGE</v>
      </c>
      <c r="C1083" t="str">
        <v>ILE-DE-FRANCE</v>
      </c>
      <c r="X1083" t="str">
        <v>SAS CLINIQUE STE-CLOTILDE</v>
      </c>
      <c r="Y1083" t="str">
        <v>LA RÉUNION</v>
      </c>
      <c r="Z1083" s="13">
        <f>SUMIFS(bdd_V102[Activité combinée], bdd_V102[Raison sociale juridique], X1083, bdd_V102[[Région du FINESS juridique ]], Y1083)</f>
        <v>101399</v>
      </c>
      <c r="AA1083" s="13">
        <f>SUMIFS(bdd_V102[Activité combinée], bdd_V102[Raison sociale juridique], X1083, bdd_V102[[Région du FINESS juridique ]], Y1083, bdd_V102[Validation prérequis SUN-ES], "Oui")</f>
        <v>101399</v>
      </c>
      <c r="AB1083" s="70">
        <f t="shared" si="16"/>
        <v>1</v>
      </c>
    </row>
    <row r="1084" spans="1:28">
      <c r="A1084">
        <v>910023399</v>
      </c>
      <c r="B1084" t="str">
        <v xml:space="preserve">	SAS CLINALLIANCE ETAMPES</v>
      </c>
      <c r="C1084" t="str">
        <v>ILE-DE-FRANCE</v>
      </c>
      <c r="X1084" t="str">
        <v>SAS CLINIQUE STE-THERESE</v>
      </c>
      <c r="Y1084" t="str">
        <v>ILE-DE-FRANCE</v>
      </c>
      <c r="Z1084" s="13">
        <f>SUMIFS(bdd_V102[Activité combinée], bdd_V102[Raison sociale juridique], X1084, bdd_V102[[Région du FINESS juridique ]], Y1084)</f>
        <v>11942.5</v>
      </c>
      <c r="AA1084" s="13">
        <f>SUMIFS(bdd_V102[Activité combinée], bdd_V102[Raison sociale juridique], X1084, bdd_V102[[Région du FINESS juridique ]], Y1084, bdd_V102[Validation prérequis SUN-ES], "Oui")</f>
        <v>11942.5</v>
      </c>
      <c r="AB1084" s="70">
        <f t="shared" si="16"/>
        <v>1</v>
      </c>
    </row>
    <row r="1085" spans="1:28">
      <c r="A1085">
        <v>910025139</v>
      </c>
      <c r="B1085" t="str">
        <v>SAS LES CHARMILLES</v>
      </c>
      <c r="C1085" t="str">
        <v>ILE-DE-FRANCE</v>
      </c>
      <c r="X1085" t="str">
        <v>SAS CLINIQUE ST-VINCENT</v>
      </c>
      <c r="Y1085" t="str">
        <v>LA RÉUNION</v>
      </c>
      <c r="Z1085" s="13">
        <f>SUMIFS(bdd_V102[Activité combinée], bdd_V102[Raison sociale juridique], X1085, bdd_V102[[Région du FINESS juridique ]], Y1085)</f>
        <v>24775</v>
      </c>
      <c r="AA1085" s="13">
        <f>SUMIFS(bdd_V102[Activité combinée], bdd_V102[Raison sociale juridique], X1085, bdd_V102[[Région du FINESS juridique ]], Y1085, bdd_V102[Validation prérequis SUN-ES], "Oui")</f>
        <v>24775</v>
      </c>
      <c r="AB1085" s="70">
        <f t="shared" si="16"/>
        <v>1</v>
      </c>
    </row>
    <row r="1086" spans="1:28">
      <c r="A1086">
        <v>920000759</v>
      </c>
      <c r="B1086" t="str">
        <v>SAS CENTRE CHIRURGICAL DES PRINCES</v>
      </c>
      <c r="C1086" t="str">
        <v>ILE-DE-FRANCE</v>
      </c>
      <c r="X1086" t="str">
        <v>SAS CLINIQUE TURIN</v>
      </c>
      <c r="Y1086" t="str">
        <v>ILE-DE-FRANCE</v>
      </c>
      <c r="Z1086" s="13">
        <f>SUMIFS(bdd_V102[Activité combinée], bdd_V102[Raison sociale juridique], X1086, bdd_V102[[Région du FINESS juridique ]], Y1086)</f>
        <v>58565.5</v>
      </c>
      <c r="AA1086" s="13">
        <f>SUMIFS(bdd_V102[Activité combinée], bdd_V102[Raison sociale juridique], X1086, bdd_V102[[Région du FINESS juridique ]], Y1086, bdd_V102[Validation prérequis SUN-ES], "Oui")</f>
        <v>58565.5</v>
      </c>
      <c r="AB1086" s="70">
        <f t="shared" si="16"/>
        <v>1</v>
      </c>
    </row>
    <row r="1087" spans="1:28">
      <c r="A1087">
        <v>920000767</v>
      </c>
      <c r="B1087" t="str">
        <v>SAS CLINIQUE MARCEL SEMBAT</v>
      </c>
      <c r="C1087" t="str">
        <v>ILE-DE-FRANCE</v>
      </c>
      <c r="X1087" t="str">
        <v>SAS CMCO</v>
      </c>
      <c r="Y1087" t="str">
        <v>ILE-DE-FRANCE</v>
      </c>
      <c r="Z1087" s="13">
        <f>SUMIFS(bdd_V102[Activité combinée], bdd_V102[Raison sociale juridique], X1087, bdd_V102[[Région du FINESS juridique ]], Y1087)</f>
        <v>57512.5</v>
      </c>
      <c r="AA1087" s="13">
        <f>SUMIFS(bdd_V102[Activité combinée], bdd_V102[Raison sociale juridique], X1087, bdd_V102[[Région du FINESS juridique ]], Y1087, bdd_V102[Validation prérequis SUN-ES], "Oui")</f>
        <v>57512.5</v>
      </c>
      <c r="AB1087" s="70">
        <f t="shared" si="16"/>
        <v>1</v>
      </c>
    </row>
    <row r="1088" spans="1:28">
      <c r="A1088">
        <v>920000809</v>
      </c>
      <c r="B1088" t="str">
        <v>SA CLINIQUE DE CHATILLON</v>
      </c>
      <c r="C1088" t="str">
        <v>ILE-DE-FRANCE</v>
      </c>
      <c r="X1088" t="str">
        <v>SAS CMCO CLAUDE BERNARD</v>
      </c>
      <c r="Y1088" t="str">
        <v>OCCITANIE</v>
      </c>
      <c r="Z1088" s="13">
        <f>SUMIFS(bdd_V102[Activité combinée], bdd_V102[Raison sociale juridique], X1088, bdd_V102[[Région du FINESS juridique ]], Y1088)</f>
        <v>85972</v>
      </c>
      <c r="AA1088" s="13">
        <f>SUMIFS(bdd_V102[Activité combinée], bdd_V102[Raison sociale juridique], X1088, bdd_V102[[Région du FINESS juridique ]], Y1088, bdd_V102[Validation prérequis SUN-ES], "Oui")</f>
        <v>85972</v>
      </c>
      <c r="AB1088" s="70">
        <f t="shared" si="16"/>
        <v>1</v>
      </c>
    </row>
    <row r="1089" spans="1:28">
      <c r="A1089">
        <v>920000890</v>
      </c>
      <c r="B1089" t="str">
        <v xml:space="preserve">	SAS CLINIQUE LA MONTAGNE LAMBERT</v>
      </c>
      <c r="C1089" t="str">
        <v>ILE-DE-FRANCE</v>
      </c>
      <c r="X1089" t="str">
        <v>SAS CNPA</v>
      </c>
      <c r="Y1089" t="str">
        <v>GRAND EST</v>
      </c>
      <c r="Z1089" s="13">
        <f>SUMIFS(bdd_V102[Activité combinée], bdd_V102[Raison sociale juridique], X1089, bdd_V102[[Région du FINESS juridique ]], Y1089)</f>
        <v>1146.75</v>
      </c>
      <c r="AA1089" s="13">
        <f>SUMIFS(bdd_V102[Activité combinée], bdd_V102[Raison sociale juridique], X1089, bdd_V102[[Région du FINESS juridique ]], Y1089, bdd_V102[Validation prérequis SUN-ES], "Oui")</f>
        <v>1146.75</v>
      </c>
      <c r="AB1089" s="70">
        <f t="shared" si="16"/>
        <v>1</v>
      </c>
    </row>
    <row r="1090" spans="1:28">
      <c r="A1090">
        <v>920000932</v>
      </c>
      <c r="B1090" t="str">
        <v>SA MALAKOFF SANTE CLINIQUE LAENNEC</v>
      </c>
      <c r="C1090" t="str">
        <v>ILE-DE-FRANCE</v>
      </c>
      <c r="X1090" t="str">
        <v>SAS COLISEE FRANCE</v>
      </c>
      <c r="Y1090" t="str">
        <v>NOUVELLE-AQUITAINE</v>
      </c>
      <c r="Z1090" s="13">
        <f>SUMIFS(bdd_V102[Activité combinée], bdd_V102[Raison sociale juridique], X1090, bdd_V102[[Région du FINESS juridique ]], Y1090)</f>
        <v>80513</v>
      </c>
      <c r="AA1090" s="13">
        <f>SUMIFS(bdd_V102[Activité combinée], bdd_V102[Raison sociale juridique], X1090, bdd_V102[[Région du FINESS juridique ]], Y1090, bdd_V102[Validation prérequis SUN-ES], "Oui")</f>
        <v>80513</v>
      </c>
      <c r="AB1090" s="70">
        <f t="shared" si="16"/>
        <v>1</v>
      </c>
    </row>
    <row r="1091" spans="1:28">
      <c r="A1091">
        <v>920000940</v>
      </c>
      <c r="B1091" t="str">
        <v>SA POLE DE SANTE DU PLATEAU</v>
      </c>
      <c r="C1091" t="str">
        <v>ILE-DE-FRANCE</v>
      </c>
      <c r="X1091" t="str">
        <v>SAS COURLANCY</v>
      </c>
      <c r="Y1091" t="str">
        <v>HAUTS-DE-FRANCE</v>
      </c>
      <c r="Z1091" s="13">
        <f>SUMIFS(bdd_V102[Activité combinée], bdd_V102[Raison sociale juridique], X1091, bdd_V102[[Région du FINESS juridique ]], Y1091)</f>
        <v>10348</v>
      </c>
      <c r="AA1091" s="13">
        <f>SUMIFS(bdd_V102[Activité combinée], bdd_V102[Raison sociale juridique], X1091, bdd_V102[[Région du FINESS juridique ]], Y1091, bdd_V102[Validation prérequis SUN-ES], "Oui")</f>
        <v>0</v>
      </c>
      <c r="AB1091" s="70">
        <f t="shared" si="16"/>
        <v>0</v>
      </c>
    </row>
    <row r="1092" spans="1:28">
      <c r="A1092">
        <v>920000981</v>
      </c>
      <c r="B1092" t="str">
        <v>AMERICAN HOSPITAL OF PARIS</v>
      </c>
      <c r="C1092" t="str">
        <v>ILE-DE-FRANCE</v>
      </c>
      <c r="X1092" t="str">
        <v>SAS CR SAINTE CLOTILDE</v>
      </c>
      <c r="Y1092" t="str">
        <v>LA RÉUNION</v>
      </c>
      <c r="Z1092" s="13">
        <f>SUMIFS(bdd_V102[Activité combinée], bdd_V102[Raison sociale juridique], X1092, bdd_V102[[Région du FINESS juridique ]], Y1092)</f>
        <v>25053</v>
      </c>
      <c r="AA1092" s="13">
        <f>SUMIFS(bdd_V102[Activité combinée], bdd_V102[Raison sociale juridique], X1092, bdd_V102[[Région du FINESS juridique ]], Y1092, bdd_V102[Validation prérequis SUN-ES], "Oui")</f>
        <v>25053</v>
      </c>
      <c r="AB1092" s="70">
        <f t="shared" ref="AB1092:AB1155" si="17">AA1092/Z1092</f>
        <v>1</v>
      </c>
    </row>
    <row r="1093" spans="1:28">
      <c r="A1093">
        <v>920001005</v>
      </c>
      <c r="B1093" t="str">
        <v>CLINIQUE LES MARTINETS</v>
      </c>
      <c r="C1093" t="str">
        <v>ILE-DE-FRANCE</v>
      </c>
      <c r="X1093" t="str">
        <v>SAS CRF CHAMPS ELYSEES</v>
      </c>
      <c r="Y1093" t="str">
        <v>ILE-DE-FRANCE</v>
      </c>
      <c r="Z1093" s="13">
        <f>SUMIFS(bdd_V102[Activité combinée], bdd_V102[Raison sociale juridique], X1093, bdd_V102[[Région du FINESS juridique ]], Y1093)</f>
        <v>31169.5</v>
      </c>
      <c r="AA1093" s="13">
        <f>SUMIFS(bdd_V102[Activité combinée], bdd_V102[Raison sociale juridique], X1093, bdd_V102[[Région du FINESS juridique ]], Y1093, bdd_V102[Validation prérequis SUN-ES], "Oui")</f>
        <v>31169.5</v>
      </c>
      <c r="AB1093" s="70">
        <f t="shared" si="17"/>
        <v>1</v>
      </c>
    </row>
    <row r="1094" spans="1:28">
      <c r="A1094">
        <v>920001062</v>
      </c>
      <c r="B1094" t="str">
        <v>CTRE CANCEROLOGIE DE LA PORTE ST CLOUD</v>
      </c>
      <c r="C1094" t="str">
        <v>ILE-DE-FRANCE</v>
      </c>
      <c r="X1094" t="str">
        <v>SAS CRF JEANNE D'ARC</v>
      </c>
      <c r="Y1094" t="str">
        <v>LA RÉUNION</v>
      </c>
      <c r="Z1094" s="13">
        <f>SUMIFS(bdd_V102[Activité combinée], bdd_V102[Raison sociale juridique], X1094, bdd_V102[[Région du FINESS juridique ]], Y1094)</f>
        <v>19112.5</v>
      </c>
      <c r="AA1094" s="13">
        <f>SUMIFS(bdd_V102[Activité combinée], bdd_V102[Raison sociale juridique], X1094, bdd_V102[[Région du FINESS juridique ]], Y1094, bdd_V102[Validation prérequis SUN-ES], "Oui")</f>
        <v>19112.5</v>
      </c>
      <c r="AB1094" s="70">
        <f t="shared" si="17"/>
        <v>1</v>
      </c>
    </row>
    <row r="1095" spans="1:28">
      <c r="A1095">
        <v>920001070</v>
      </c>
      <c r="B1095" t="str">
        <v>SAS MAISON DE SANTE LES PERVENCHES</v>
      </c>
      <c r="C1095" t="str">
        <v>ILE-DE-FRANCE</v>
      </c>
      <c r="X1095" t="str">
        <v>SAS CRF PARIS COURONNE</v>
      </c>
      <c r="Y1095" t="str">
        <v>ILE-DE-FRANCE</v>
      </c>
      <c r="Z1095" s="13">
        <f>SUMIFS(bdd_V102[Activité combinée], bdd_V102[Raison sociale juridique], X1095, bdd_V102[[Région du FINESS juridique ]], Y1095)</f>
        <v>14927.5</v>
      </c>
      <c r="AA1095" s="13">
        <f>SUMIFS(bdd_V102[Activité combinée], bdd_V102[Raison sociale juridique], X1095, bdd_V102[[Région du FINESS juridique ]], Y1095, bdd_V102[Validation prérequis SUN-ES], "Oui")</f>
        <v>0</v>
      </c>
      <c r="AB1095" s="70">
        <f t="shared" si="17"/>
        <v>0</v>
      </c>
    </row>
    <row r="1096" spans="1:28">
      <c r="A1096">
        <v>920001088</v>
      </c>
      <c r="B1096" t="str">
        <v>SAS CLINIQUE DU CHATEAU</v>
      </c>
      <c r="C1096" t="str">
        <v>ILE-DE-FRANCE</v>
      </c>
      <c r="X1096" t="str">
        <v>SAS CSPA</v>
      </c>
      <c r="Y1096" t="str">
        <v>GRAND EST</v>
      </c>
      <c r="Z1096" s="13">
        <f>SUMIFS(bdd_V102[Activité combinée], bdd_V102[Raison sociale juridique], X1096, bdd_V102[[Région du FINESS juridique ]], Y1096)</f>
        <v>1295.5</v>
      </c>
      <c r="AA1096" s="13">
        <f>SUMIFS(bdd_V102[Activité combinée], bdd_V102[Raison sociale juridique], X1096, bdd_V102[[Région du FINESS juridique ]], Y1096, bdd_V102[Validation prérequis SUN-ES], "Oui")</f>
        <v>1295.5</v>
      </c>
      <c r="AB1096" s="70">
        <f t="shared" si="17"/>
        <v>1</v>
      </c>
    </row>
    <row r="1097" spans="1:28">
      <c r="A1097">
        <v>920001096</v>
      </c>
      <c r="B1097" t="str">
        <v>SAS MAISON DE SANTE BELLEVUE</v>
      </c>
      <c r="C1097" t="str">
        <v>ILE-DE-FRANCE</v>
      </c>
      <c r="X1097" t="str">
        <v>SAS CSR  LA BOISSIÃˆRE</v>
      </c>
      <c r="Y1097" t="str">
        <v>CENTRE-VAL DE LOIRE</v>
      </c>
      <c r="Z1097" s="13">
        <f>SUMIFS(bdd_V102[Activité combinée], bdd_V102[Raison sociale juridique], X1097, bdd_V102[[Région du FINESS juridique ]], Y1097)</f>
        <v>14792.5</v>
      </c>
      <c r="AA1097" s="13">
        <f>SUMIFS(bdd_V102[Activité combinée], bdd_V102[Raison sociale juridique], X1097, bdd_V102[[Région du FINESS juridique ]], Y1097, bdd_V102[Validation prérequis SUN-ES], "Oui")</f>
        <v>0</v>
      </c>
      <c r="AB1097" s="70">
        <f t="shared" si="17"/>
        <v>0</v>
      </c>
    </row>
    <row r="1098" spans="1:28">
      <c r="A1098">
        <v>920001104</v>
      </c>
      <c r="B1098" t="str">
        <v>SARL CLINIQUE MEDICALE</v>
      </c>
      <c r="C1098" t="str">
        <v>ILE-DE-FRANCE</v>
      </c>
      <c r="X1098" t="str">
        <v>SAS CTRE AUBERGENVILLOIS PSY AMBU CAPA</v>
      </c>
      <c r="Y1098" t="str">
        <v>ILE-DE-FRANCE</v>
      </c>
      <c r="Z1098" s="13">
        <f>SUMIFS(bdd_V102[Activité combinée], bdd_V102[Raison sociale juridique], X1098, bdd_V102[[Région du FINESS juridique ]], Y1098)</f>
        <v>2851</v>
      </c>
      <c r="AA1098" s="13">
        <f>SUMIFS(bdd_V102[Activité combinée], bdd_V102[Raison sociale juridique], X1098, bdd_V102[[Région du FINESS juridique ]], Y1098, bdd_V102[Validation prérequis SUN-ES], "Oui")</f>
        <v>2851</v>
      </c>
      <c r="AB1098" s="70">
        <f t="shared" si="17"/>
        <v>1</v>
      </c>
    </row>
    <row r="1099" spans="1:28">
      <c r="A1099">
        <v>920001146</v>
      </c>
      <c r="B1099" t="str">
        <v>FONDATION PAUL PARQUET</v>
      </c>
      <c r="C1099" t="str">
        <v>ILE-DE-FRANCE</v>
      </c>
      <c r="X1099" t="str">
        <v>SAS CTRE DE NEPHROLOGIE DE CHATEAUROUX</v>
      </c>
      <c r="Y1099" t="str">
        <v>ILE-DE-FRANCE</v>
      </c>
      <c r="Z1099" s="13">
        <f>SUMIFS(bdd_V102[Activité combinée], bdd_V102[Raison sociale juridique], X1099, bdd_V102[[Région du FINESS juridique ]], Y1099)</f>
        <v>12623.5</v>
      </c>
      <c r="AA1099" s="13">
        <f>SUMIFS(bdd_V102[Activité combinée], bdd_V102[Raison sociale juridique], X1099, bdd_V102[[Région du FINESS juridique ]], Y1099, bdd_V102[Validation prérequis SUN-ES], "Oui")</f>
        <v>12623.5</v>
      </c>
      <c r="AB1099" s="70">
        <f t="shared" si="17"/>
        <v>1</v>
      </c>
    </row>
    <row r="1100" spans="1:28">
      <c r="A1100">
        <v>920001526</v>
      </c>
      <c r="B1100" t="str">
        <v>HOPITAL PRIVE D'ANTONY</v>
      </c>
      <c r="C1100" t="str">
        <v>ILE-DE-FRANCE</v>
      </c>
      <c r="X1100" t="str">
        <v>SAS CTRE DE READAPTATION DE L'ESTUAIRE</v>
      </c>
      <c r="Y1100" t="str">
        <v>PAYS DE LA LOIRE</v>
      </c>
      <c r="Z1100" s="13">
        <f>SUMIFS(bdd_V102[Activité combinée], bdd_V102[Raison sociale juridique], X1100, bdd_V102[[Région du FINESS juridique ]], Y1100)</f>
        <v>13927.5</v>
      </c>
      <c r="AA1100" s="13">
        <f>SUMIFS(bdd_V102[Activité combinée], bdd_V102[Raison sociale juridique], X1100, bdd_V102[[Région du FINESS juridique ]], Y1100, bdd_V102[Validation prérequis SUN-ES], "Oui")</f>
        <v>13927.5</v>
      </c>
      <c r="AB1100" s="70">
        <f t="shared" si="17"/>
        <v>1</v>
      </c>
    </row>
    <row r="1101" spans="1:28">
      <c r="A1101">
        <v>920002037</v>
      </c>
      <c r="B1101" t="str">
        <v>SA CLINIQUE DE LA DEFENSE</v>
      </c>
      <c r="C1101" t="str">
        <v>ILE-DE-FRANCE</v>
      </c>
      <c r="X1101" t="str">
        <v>SAS CTRE HOSPITALIER PRIVE MONTGARDE</v>
      </c>
      <c r="Y1101" t="str">
        <v>ILE-DE-FRANCE</v>
      </c>
      <c r="Z1101" s="13">
        <f>SUMIFS(bdd_V102[Activité combinée], bdd_V102[Raison sociale juridique], X1101, bdd_V102[[Région du FINESS juridique ]], Y1101)</f>
        <v>25830.5</v>
      </c>
      <c r="AA1101" s="13">
        <f>SUMIFS(bdd_V102[Activité combinée], bdd_V102[Raison sociale juridique], X1101, bdd_V102[[Région du FINESS juridique ]], Y1101, bdd_V102[Validation prérequis SUN-ES], "Oui")</f>
        <v>25830.5</v>
      </c>
      <c r="AB1101" s="70">
        <f t="shared" si="17"/>
        <v>1</v>
      </c>
    </row>
    <row r="1102" spans="1:28">
      <c r="A1102">
        <v>920005378</v>
      </c>
      <c r="B1102" t="str">
        <v>SARL CLINALLIANCE FONTENAY</v>
      </c>
      <c r="C1102" t="str">
        <v>ILE-DE-FRANCE</v>
      </c>
      <c r="X1102" t="str">
        <v>SAS CTRE MED ET CHIRURGICAL LANGUEDOC</v>
      </c>
      <c r="Y1102" t="str">
        <v>OCCITANIE</v>
      </c>
      <c r="Z1102" s="13">
        <f>SUMIFS(bdd_V102[Activité combinée], bdd_V102[Raison sociale juridique], X1102, bdd_V102[[Région du FINESS juridique ]], Y1102)</f>
        <v>20295</v>
      </c>
      <c r="AA1102" s="13">
        <f>SUMIFS(bdd_V102[Activité combinée], bdd_V102[Raison sociale juridique], X1102, bdd_V102[[Région du FINESS juridique ]], Y1102, bdd_V102[Validation prérequis SUN-ES], "Oui")</f>
        <v>20295</v>
      </c>
      <c r="AB1102" s="70">
        <f t="shared" si="17"/>
        <v>1</v>
      </c>
    </row>
    <row r="1103" spans="1:28">
      <c r="A1103">
        <v>920006848</v>
      </c>
      <c r="B1103" t="str">
        <v>SAS CLINIQUE CHIRURGICALE VAL D'OR</v>
      </c>
      <c r="C1103" t="str">
        <v>ILE-DE-FRANCE</v>
      </c>
      <c r="X1103" t="str">
        <v>SAS CTRE NEPHRO BRAUN AVITUM RIVIERA</v>
      </c>
      <c r="Y1103" t="str">
        <v>ILE-DE-FRANCE</v>
      </c>
      <c r="Z1103" s="13">
        <f>SUMIFS(bdd_V102[Activité combinée], bdd_V102[Raison sociale juridique], X1103, bdd_V102[[Région du FINESS juridique ]], Y1103)</f>
        <v>6895.5</v>
      </c>
      <c r="AA1103" s="13">
        <f>SUMIFS(bdd_V102[Activité combinée], bdd_V102[Raison sociale juridique], X1103, bdd_V102[[Région du FINESS juridique ]], Y1103, bdd_V102[Validation prérequis SUN-ES], "Oui")</f>
        <v>6895.5</v>
      </c>
      <c r="AB1103" s="70">
        <f t="shared" si="17"/>
        <v>1</v>
      </c>
    </row>
    <row r="1104" spans="1:28">
      <c r="A1104">
        <v>920007499</v>
      </c>
      <c r="B1104" t="str">
        <v>SAS MAISON DE SANTE ROCHEBRUNE</v>
      </c>
      <c r="C1104" t="str">
        <v>ILE-DE-FRANCE</v>
      </c>
      <c r="X1104" t="str">
        <v>SAS CTRE READAPTATION L'OISEAU BLANC</v>
      </c>
      <c r="Y1104" t="str">
        <v>ILE-DE-FRANCE</v>
      </c>
      <c r="Z1104" s="13">
        <f>SUMIFS(bdd_V102[Activité combinée], bdd_V102[Raison sociale juridique], X1104, bdd_V102[[Région du FINESS juridique ]], Y1104)</f>
        <v>27047.5</v>
      </c>
      <c r="AA1104" s="13">
        <f>SUMIFS(bdd_V102[Activité combinée], bdd_V102[Raison sociale juridique], X1104, bdd_V102[[Région du FINESS juridique ]], Y1104, bdd_V102[Validation prérequis SUN-ES], "Oui")</f>
        <v>0</v>
      </c>
      <c r="AB1104" s="70">
        <f t="shared" si="17"/>
        <v>0</v>
      </c>
    </row>
    <row r="1105" spans="1:28">
      <c r="A1105">
        <v>920013448</v>
      </c>
      <c r="B1105" t="str">
        <v>CENTRE DE SOINS DE SUITE L'AMANDIER</v>
      </c>
      <c r="C1105" t="str">
        <v>ILE-DE-FRANCE</v>
      </c>
      <c r="X1105" t="str">
        <v>SAS CTRE TOURENGEAU PSYCHIATRIE AMBU</v>
      </c>
      <c r="Y1105" t="str">
        <v>CENTRE-VAL DE LOIRE</v>
      </c>
      <c r="Z1105" s="13">
        <f>SUMIFS(bdd_V102[Activité combinée], bdd_V102[Raison sociale juridique], X1105, bdd_V102[[Région du FINESS juridique ]], Y1105)</f>
        <v>720.25</v>
      </c>
      <c r="AA1105" s="13">
        <f>SUMIFS(bdd_V102[Activité combinée], bdd_V102[Raison sociale juridique], X1105, bdd_V102[[Région du FINESS juridique ]], Y1105, bdd_V102[Validation prérequis SUN-ES], "Oui")</f>
        <v>0</v>
      </c>
      <c r="AB1105" s="70">
        <f t="shared" si="17"/>
        <v>0</v>
      </c>
    </row>
    <row r="1106" spans="1:28">
      <c r="A1106">
        <v>920028396</v>
      </c>
      <c r="B1106" t="str">
        <v>SAS NOUVELLE CLINIQUE BONNEFON</v>
      </c>
      <c r="C1106" t="str">
        <v>ILE-DE-FRANCE</v>
      </c>
      <c r="X1106" t="str">
        <v>SAS ENDO NORD ISERE</v>
      </c>
      <c r="Y1106" t="str">
        <v>AUVERGNE-RHÔNE-ALPES</v>
      </c>
      <c r="Z1106" s="13">
        <f>SUMIFS(bdd_V102[Activité combinée], bdd_V102[Raison sociale juridique], X1106, bdd_V102[[Région du FINESS juridique ]], Y1106)</f>
        <v>5607</v>
      </c>
      <c r="AA1106" s="13">
        <f>SUMIFS(bdd_V102[Activité combinée], bdd_V102[Raison sociale juridique], X1106, bdd_V102[[Région du FINESS juridique ]], Y1106, bdd_V102[Validation prérequis SUN-ES], "Oui")</f>
        <v>5607</v>
      </c>
      <c r="AB1106" s="70">
        <f t="shared" si="17"/>
        <v>1</v>
      </c>
    </row>
    <row r="1107" spans="1:28">
      <c r="A1107">
        <v>920028560</v>
      </c>
      <c r="B1107" t="str">
        <v>FONDATION PARTAGE ET VIE</v>
      </c>
      <c r="C1107" t="str">
        <v>ILE-DE-FRANCE</v>
      </c>
      <c r="X1107" t="str">
        <v>SAS EUROMED CARDIO SITE HOP EUROPEEN</v>
      </c>
      <c r="Y1107" t="str">
        <v>PROVENCE-ALPES-CÔTE D'AZUR</v>
      </c>
      <c r="Z1107" s="13">
        <f>SUMIFS(bdd_V102[Activité combinée], bdd_V102[Raison sociale juridique], X1107, bdd_V102[[Région du FINESS juridique ]], Y1107)</f>
        <v>12558</v>
      </c>
      <c r="AA1107" s="13">
        <f>SUMIFS(bdd_V102[Activité combinée], bdd_V102[Raison sociale juridique], X1107, bdd_V102[[Région du FINESS juridique ]], Y1107, bdd_V102[Validation prérequis SUN-ES], "Oui")</f>
        <v>0</v>
      </c>
      <c r="AB1107" s="70">
        <f t="shared" si="17"/>
        <v>0</v>
      </c>
    </row>
    <row r="1108" spans="1:28">
      <c r="A1108">
        <v>920029097</v>
      </c>
      <c r="B1108" t="str">
        <v>FONDATION SANTE SERVICE</v>
      </c>
      <c r="C1108" t="str">
        <v>ILE-DE-FRANCE</v>
      </c>
      <c r="X1108" t="str">
        <v>SAS FMEGF NEWCO 1</v>
      </c>
      <c r="Y1108" t="str">
        <v>ILE-DE-FRANCE</v>
      </c>
      <c r="Z1108" s="13">
        <f>SUMIFS(bdd_V102[Activité combinée], bdd_V102[Raison sociale juridique], X1108, bdd_V102[[Région du FINESS juridique ]], Y1108)</f>
        <v>13737.5</v>
      </c>
      <c r="AA1108" s="13">
        <f>SUMIFS(bdd_V102[Activité combinée], bdd_V102[Raison sociale juridique], X1108, bdd_V102[[Région du FINESS juridique ]], Y1108, bdd_V102[Validation prérequis SUN-ES], "Oui")</f>
        <v>0</v>
      </c>
      <c r="AB1108" s="70">
        <f t="shared" si="17"/>
        <v>0</v>
      </c>
    </row>
    <row r="1109" spans="1:28">
      <c r="A1109">
        <v>920030152</v>
      </c>
      <c r="B1109" t="str">
        <v>SA ORPEA - SIEGE SOCIAL</v>
      </c>
      <c r="C1109" t="str">
        <v>ILE-DE-FRANCE</v>
      </c>
      <c r="X1109" t="str">
        <v>SAS FMEGF NEWCO 2</v>
      </c>
      <c r="Y1109" t="str">
        <v>ILE-DE-FRANCE</v>
      </c>
      <c r="Z1109" s="13">
        <f>SUMIFS(bdd_V102[Activité combinée], bdd_V102[Raison sociale juridique], X1109, bdd_V102[[Région du FINESS juridique ]], Y1109)</f>
        <v>17207.5</v>
      </c>
      <c r="AA1109" s="13">
        <f>SUMIFS(bdd_V102[Activité combinée], bdd_V102[Raison sociale juridique], X1109, bdd_V102[[Région du FINESS juridique ]], Y1109, bdd_V102[Validation prérequis SUN-ES], "Oui")</f>
        <v>17207.5</v>
      </c>
      <c r="AB1109" s="70">
        <f t="shared" si="17"/>
        <v>1</v>
      </c>
    </row>
    <row r="1110" spans="1:28">
      <c r="A1110">
        <v>920030269</v>
      </c>
      <c r="B1110" t="str">
        <v>SAS CLINEA</v>
      </c>
      <c r="C1110" t="str">
        <v>ILE-DE-FRANCE</v>
      </c>
      <c r="X1110" t="str">
        <v>SAS FMEGF NEWCO 3</v>
      </c>
      <c r="Y1110" t="str">
        <v>ILE-DE-FRANCE</v>
      </c>
      <c r="Z1110" s="13">
        <f>SUMIFS(bdd_V102[Activité combinée], bdd_V102[Raison sociale juridique], X1110, bdd_V102[[Région du FINESS juridique ]], Y1110)</f>
        <v>10695</v>
      </c>
      <c r="AA1110" s="13">
        <f>SUMIFS(bdd_V102[Activité combinée], bdd_V102[Raison sociale juridique], X1110, bdd_V102[[Région du FINESS juridique ]], Y1110, bdd_V102[Validation prérequis SUN-ES], "Oui")</f>
        <v>0</v>
      </c>
      <c r="AB1110" s="70">
        <f t="shared" si="17"/>
        <v>0</v>
      </c>
    </row>
    <row r="1111" spans="1:28">
      <c r="A1111">
        <v>920030855</v>
      </c>
      <c r="B1111" t="str">
        <v>SARL CLIN SOINS SUITE DE LA SALETTE</v>
      </c>
      <c r="C1111" t="str">
        <v>ILE-DE-FRANCE</v>
      </c>
      <c r="X1111" t="str">
        <v>SAS FRANCLET</v>
      </c>
      <c r="Y1111" t="str">
        <v>NOUVELLE-AQUITAINE</v>
      </c>
      <c r="Z1111" s="13">
        <f>SUMIFS(bdd_V102[Activité combinée], bdd_V102[Raison sociale juridique], X1111, bdd_V102[[Région du FINESS juridique ]], Y1111)</f>
        <v>12644.5</v>
      </c>
      <c r="AA1111" s="13">
        <f>SUMIFS(bdd_V102[Activité combinée], bdd_V102[Raison sociale juridique], X1111, bdd_V102[[Région du FINESS juridique ]], Y1111, bdd_V102[Validation prérequis SUN-ES], "Oui")</f>
        <v>0</v>
      </c>
      <c r="AB1111" s="70">
        <f t="shared" si="17"/>
        <v>0</v>
      </c>
    </row>
    <row r="1112" spans="1:28">
      <c r="A1112">
        <v>920030871</v>
      </c>
      <c r="B1112" t="str">
        <v>SAS CLINIQUE DE CABIROL</v>
      </c>
      <c r="C1112" t="str">
        <v>ILE-DE-FRANCE</v>
      </c>
      <c r="X1112" t="str">
        <v>SAS HÃ”PITAL PRIVE ARMAND BRILLARD</v>
      </c>
      <c r="Y1112" t="str">
        <v>ILE-DE-FRANCE</v>
      </c>
      <c r="Z1112" s="13">
        <f>SUMIFS(bdd_V102[Activité combinée], bdd_V102[Raison sociale juridique], X1112, bdd_V102[[Région du FINESS juridique ]], Y1112)</f>
        <v>69645</v>
      </c>
      <c r="AA1112" s="13">
        <f>SUMIFS(bdd_V102[Activité combinée], bdd_V102[Raison sociale juridique], X1112, bdd_V102[[Région du FINESS juridique ]], Y1112, bdd_V102[Validation prérequis SUN-ES], "Oui")</f>
        <v>69645</v>
      </c>
      <c r="AB1112" s="70">
        <f t="shared" si="17"/>
        <v>1</v>
      </c>
    </row>
    <row r="1113" spans="1:28">
      <c r="A1113">
        <v>920030905</v>
      </c>
      <c r="B1113" t="str">
        <v>SA CLINIQUE REGINA</v>
      </c>
      <c r="C1113" t="str">
        <v>ILE-DE-FRANCE</v>
      </c>
      <c r="X1113" t="str">
        <v>SAS HAD 46</v>
      </c>
      <c r="Y1113" t="str">
        <v>OCCITANIE</v>
      </c>
      <c r="Z1113" s="13">
        <f>SUMIFS(bdd_V102[Activité combinée], bdd_V102[Raison sociale juridique], X1113, bdd_V102[[Région du FINESS juridique ]], Y1113)</f>
        <v>13384.5</v>
      </c>
      <c r="AA1113" s="13">
        <f>SUMIFS(bdd_V102[Activité combinée], bdd_V102[Raison sociale juridique], X1113, bdd_V102[[Région du FINESS juridique ]], Y1113, bdd_V102[Validation prérequis SUN-ES], "Oui")</f>
        <v>13384.5</v>
      </c>
      <c r="AB1113" s="70">
        <f t="shared" si="17"/>
        <v>1</v>
      </c>
    </row>
    <row r="1114" spans="1:28">
      <c r="A1114">
        <v>920030913</v>
      </c>
      <c r="B1114" t="str">
        <v>SA INSTITUT HELIO MARIN - COTE D'AZUR</v>
      </c>
      <c r="C1114" t="str">
        <v>ILE-DE-FRANCE</v>
      </c>
      <c r="X1114" t="str">
        <v>SAS HAD DE POITIERS</v>
      </c>
      <c r="Y1114" t="str">
        <v>NOUVELLE-AQUITAINE</v>
      </c>
      <c r="Z1114" s="13">
        <f>SUMIFS(bdd_V102[Activité combinée], bdd_V102[Raison sociale juridique], X1114, bdd_V102[[Région du FINESS juridique ]], Y1114)</f>
        <v>17088.5</v>
      </c>
      <c r="AA1114" s="13">
        <f>SUMIFS(bdd_V102[Activité combinée], bdd_V102[Raison sociale juridique], X1114, bdd_V102[[Région du FINESS juridique ]], Y1114, bdd_V102[Validation prérequis SUN-ES], "Oui")</f>
        <v>17088.5</v>
      </c>
      <c r="AB1114" s="70">
        <f t="shared" si="17"/>
        <v>1</v>
      </c>
    </row>
    <row r="1115" spans="1:28">
      <c r="A1115">
        <v>920030921</v>
      </c>
      <c r="B1115" t="str">
        <v>SA CLINIQUE L'EMERAUDE</v>
      </c>
      <c r="C1115" t="str">
        <v>ILE-DE-FRANCE</v>
      </c>
      <c r="X1115" t="str">
        <v>SAS HAD FRANCE</v>
      </c>
      <c r="Y1115" t="str">
        <v>ILE-DE-FRANCE</v>
      </c>
      <c r="Z1115" s="13">
        <f>SUMIFS(bdd_V102[Activité combinée], bdd_V102[Raison sociale juridique], X1115, bdd_V102[[Région du FINESS juridique ]], Y1115)</f>
        <v>32327</v>
      </c>
      <c r="AA1115" s="13">
        <f>SUMIFS(bdd_V102[Activité combinée], bdd_V102[Raison sociale juridique], X1115, bdd_V102[[Région du FINESS juridique ]], Y1115, bdd_V102[Validation prérequis SUN-ES], "Oui")</f>
        <v>32327</v>
      </c>
      <c r="AB1115" s="70">
        <f t="shared" si="17"/>
        <v>1</v>
      </c>
    </row>
    <row r="1116" spans="1:28">
      <c r="A1116">
        <v>920030939</v>
      </c>
      <c r="B1116" t="str">
        <v>SA SANCELLEMOZ</v>
      </c>
      <c r="C1116" t="str">
        <v>ILE-DE-FRANCE</v>
      </c>
      <c r="X1116" t="str">
        <v>SAS HOME SANTE 34</v>
      </c>
      <c r="Y1116" t="str">
        <v>OCCITANIE</v>
      </c>
      <c r="Z1116" s="13">
        <f>SUMIFS(bdd_V102[Activité combinée], bdd_V102[Raison sociale juridique], X1116, bdd_V102[[Région du FINESS juridique ]], Y1116)</f>
        <v>6904</v>
      </c>
      <c r="AA1116" s="13">
        <f>SUMIFS(bdd_V102[Activité combinée], bdd_V102[Raison sociale juridique], X1116, bdd_V102[[Région du FINESS juridique ]], Y1116, bdd_V102[Validation prérequis SUN-ES], "Oui")</f>
        <v>6904</v>
      </c>
      <c r="AB1116" s="70">
        <f t="shared" si="17"/>
        <v>1</v>
      </c>
    </row>
    <row r="1117" spans="1:28">
      <c r="A1117">
        <v>920030962</v>
      </c>
      <c r="B1117" t="str">
        <v>S.A .HOTEL DE L'ESPERANCE</v>
      </c>
      <c r="C1117" t="str">
        <v>ILE-DE-FRANCE</v>
      </c>
      <c r="X1117" t="str">
        <v>SAS HOP PRIVE DE MARNE LA VALLEE</v>
      </c>
      <c r="Y1117" t="str">
        <v>ILE-DE-FRANCE</v>
      </c>
      <c r="Z1117" s="13">
        <f>SUMIFS(bdd_V102[Activité combinée], bdd_V102[Raison sociale juridique], X1117, bdd_V102[[Région du FINESS juridique ]], Y1117)</f>
        <v>59211</v>
      </c>
      <c r="AA1117" s="13">
        <f>SUMIFS(bdd_V102[Activité combinée], bdd_V102[Raison sociale juridique], X1117, bdd_V102[[Région du FINESS juridique ]], Y1117, bdd_V102[Validation prérequis SUN-ES], "Oui")</f>
        <v>59211</v>
      </c>
      <c r="AB1117" s="70">
        <f t="shared" si="17"/>
        <v>1</v>
      </c>
    </row>
    <row r="1118" spans="1:28">
      <c r="A1118">
        <v>920031036</v>
      </c>
      <c r="B1118" t="str">
        <v>SAS CLINIQUE DU HAUT CLUZEAU</v>
      </c>
      <c r="C1118" t="str">
        <v>ILE-DE-FRANCE</v>
      </c>
      <c r="X1118" t="str">
        <v>SAS HOPITAL PAUL EGINE</v>
      </c>
      <c r="Y1118" t="str">
        <v>ILE-DE-FRANCE</v>
      </c>
      <c r="Z1118" s="13">
        <f>SUMIFS(bdd_V102[Activité combinée], bdd_V102[Raison sociale juridique], X1118, bdd_V102[[Région du FINESS juridique ]], Y1118)</f>
        <v>67117</v>
      </c>
      <c r="AA1118" s="13">
        <f>SUMIFS(bdd_V102[Activité combinée], bdd_V102[Raison sociale juridique], X1118, bdd_V102[[Région du FINESS juridique ]], Y1118, bdd_V102[Validation prérequis SUN-ES], "Oui")</f>
        <v>67117</v>
      </c>
      <c r="AB1118" s="70">
        <f t="shared" si="17"/>
        <v>1</v>
      </c>
    </row>
    <row r="1119" spans="1:28">
      <c r="A1119">
        <v>920031721</v>
      </c>
      <c r="B1119" t="str">
        <v>SAS CLINIQUE DE CHAMPVERT</v>
      </c>
      <c r="C1119" t="str">
        <v>ILE-DE-FRANCE</v>
      </c>
      <c r="X1119" t="str">
        <v>SAS HOPITAL PRIVE CLAUDE GALIEN</v>
      </c>
      <c r="Y1119" t="str">
        <v>ILE-DE-FRANCE</v>
      </c>
      <c r="Z1119" s="13">
        <f>SUMIFS(bdd_V102[Activité combinée], bdd_V102[Raison sociale juridique], X1119, bdd_V102[[Région du FINESS juridique ]], Y1119)</f>
        <v>87280</v>
      </c>
      <c r="AA1119" s="13">
        <f>SUMIFS(bdd_V102[Activité combinée], bdd_V102[Raison sociale juridique], X1119, bdd_V102[[Région du FINESS juridique ]], Y1119, bdd_V102[Validation prérequis SUN-ES], "Oui")</f>
        <v>87280</v>
      </c>
      <c r="AB1119" s="70">
        <f t="shared" si="17"/>
        <v>1</v>
      </c>
    </row>
    <row r="1120" spans="1:28">
      <c r="A1120">
        <v>920031739</v>
      </c>
      <c r="B1120" t="str">
        <v>SAS CLINIQUE LA CHAVANNERIE</v>
      </c>
      <c r="C1120" t="str">
        <v>ILE-DE-FRANCE</v>
      </c>
      <c r="X1120" t="str">
        <v>SAS HOPITAL PRIVE DE PARLY II</v>
      </c>
      <c r="Y1120" t="str">
        <v>ILE-DE-FRANCE</v>
      </c>
      <c r="Z1120" s="13">
        <f>SUMIFS(bdd_V102[Activité combinée], bdd_V102[Raison sociale juridique], X1120, bdd_V102[[Région du FINESS juridique ]], Y1120)</f>
        <v>62903.5</v>
      </c>
      <c r="AA1120" s="13">
        <f>SUMIFS(bdd_V102[Activité combinée], bdd_V102[Raison sociale juridique], X1120, bdd_V102[[Région du FINESS juridique ]], Y1120, bdd_V102[Validation prérequis SUN-ES], "Oui")</f>
        <v>62903.5</v>
      </c>
      <c r="AB1120" s="70">
        <f t="shared" si="17"/>
        <v>1</v>
      </c>
    </row>
    <row r="1121" spans="1:28">
      <c r="A1121">
        <v>920031770</v>
      </c>
      <c r="B1121" t="str">
        <v>SAS CLINIQUE LES BRUYERES</v>
      </c>
      <c r="C1121" t="str">
        <v>ILE-DE-FRANCE</v>
      </c>
      <c r="X1121" t="str">
        <v>SAS HOPITAL PRIVE DE VERSAILLES</v>
      </c>
      <c r="Y1121" t="str">
        <v>ILE-DE-FRANCE</v>
      </c>
      <c r="Z1121" s="13">
        <f>SUMIFS(bdd_V102[Activité combinée], bdd_V102[Raison sociale juridique], X1121, bdd_V102[[Région du FINESS juridique ]], Y1121)</f>
        <v>50042.5</v>
      </c>
      <c r="AA1121" s="13">
        <f>SUMIFS(bdd_V102[Activité combinée], bdd_V102[Raison sociale juridique], X1121, bdd_V102[[Région du FINESS juridique ]], Y1121, bdd_V102[Validation prérequis SUN-ES], "Oui")</f>
        <v>50042.5</v>
      </c>
      <c r="AB1121" s="70">
        <f t="shared" si="17"/>
        <v>1</v>
      </c>
    </row>
    <row r="1122" spans="1:28">
      <c r="A1122">
        <v>920031788</v>
      </c>
      <c r="B1122" t="str">
        <v>SA SESMAS</v>
      </c>
      <c r="C1122" t="str">
        <v>ILE-DE-FRANCE</v>
      </c>
      <c r="X1122" t="str">
        <v>SAS HOPITAL PRIVE DES PEUPLIERS</v>
      </c>
      <c r="Y1122" t="str">
        <v>ILE-DE-FRANCE</v>
      </c>
      <c r="Z1122" s="13">
        <f>SUMIFS(bdd_V102[Activité combinée], bdd_V102[Raison sociale juridique], X1122, bdd_V102[[Région du FINESS juridique ]], Y1122)</f>
        <v>69229.5</v>
      </c>
      <c r="AA1122" s="13">
        <f>SUMIFS(bdd_V102[Activité combinée], bdd_V102[Raison sociale juridique], X1122, bdd_V102[[Région du FINESS juridique ]], Y1122, bdd_V102[Validation prérequis SUN-ES], "Oui")</f>
        <v>69229.5</v>
      </c>
      <c r="AB1122" s="70">
        <f t="shared" si="17"/>
        <v>1</v>
      </c>
    </row>
    <row r="1123" spans="1:28">
      <c r="A1123">
        <v>920031796</v>
      </c>
      <c r="B1123" t="str">
        <v>SAS CLINIQUE LA PINEDE</v>
      </c>
      <c r="C1123" t="str">
        <v>ILE-DE-FRANCE</v>
      </c>
      <c r="X1123" t="str">
        <v>SAS HOPITAL PRIVE DU VERT GALANT</v>
      </c>
      <c r="Y1123" t="str">
        <v>ILE-DE-FRANCE</v>
      </c>
      <c r="Z1123" s="13">
        <f>SUMIFS(bdd_V102[Activité combinée], bdd_V102[Raison sociale juridique], X1123, bdd_V102[[Région du FINESS juridique ]], Y1123)</f>
        <v>43348.5</v>
      </c>
      <c r="AA1123" s="13">
        <f>SUMIFS(bdd_V102[Activité combinée], bdd_V102[Raison sociale juridique], X1123, bdd_V102[[Région du FINESS juridique ]], Y1123, bdd_V102[Validation prérequis SUN-ES], "Oui")</f>
        <v>43348.5</v>
      </c>
      <c r="AB1123" s="70">
        <f t="shared" si="17"/>
        <v>1</v>
      </c>
    </row>
    <row r="1124" spans="1:28">
      <c r="A1124">
        <v>920033180</v>
      </c>
      <c r="B1124" t="str">
        <v>SAS CHATEAU DE BON ATTRAIT</v>
      </c>
      <c r="C1124" t="str">
        <v>ILE-DE-FRANCE</v>
      </c>
      <c r="X1124" t="str">
        <v>SAS HOPITAL PRIVE EUROPEEN DE PARIS GV</v>
      </c>
      <c r="Y1124" t="str">
        <v>ILE-DE-FRANCE</v>
      </c>
      <c r="Z1124" s="13">
        <f>SUMIFS(bdd_V102[Activité combinée], bdd_V102[Raison sociale juridique], X1124, bdd_V102[[Région du FINESS juridique ]], Y1124)</f>
        <v>65682</v>
      </c>
      <c r="AA1124" s="13">
        <f>SUMIFS(bdd_V102[Activité combinée], bdd_V102[Raison sociale juridique], X1124, bdd_V102[[Région du FINESS juridique ]], Y1124, bdd_V102[Validation prérequis SUN-ES], "Oui")</f>
        <v>65682</v>
      </c>
      <c r="AB1124" s="70">
        <f t="shared" si="17"/>
        <v>1</v>
      </c>
    </row>
    <row r="1125" spans="1:28">
      <c r="A1125">
        <v>920033198</v>
      </c>
      <c r="B1125" t="str">
        <v>SAS CLINIQUE DU VALOIS</v>
      </c>
      <c r="C1125" t="str">
        <v>ILE-DE-FRANCE</v>
      </c>
      <c r="X1125" t="str">
        <v>SAS HOPITAL PRIVE OUEST PARISIEN</v>
      </c>
      <c r="Y1125" t="str">
        <v>ILE-DE-FRANCE</v>
      </c>
      <c r="Z1125" s="13">
        <f>SUMIFS(bdd_V102[Activité combinée], bdd_V102[Raison sociale juridique], X1125, bdd_V102[[Région du FINESS juridique ]], Y1125)</f>
        <v>86721</v>
      </c>
      <c r="AA1125" s="13">
        <f>SUMIFS(bdd_V102[Activité combinée], bdd_V102[Raison sociale juridique], X1125, bdd_V102[[Région du FINESS juridique ]], Y1125, bdd_V102[Validation prérequis SUN-ES], "Oui")</f>
        <v>86721</v>
      </c>
      <c r="AB1125" s="70">
        <f t="shared" si="17"/>
        <v>1</v>
      </c>
    </row>
    <row r="1126" spans="1:28">
      <c r="A1126">
        <v>920033412</v>
      </c>
      <c r="B1126" t="str">
        <v>SAS CTRE DE NEPHROLOGIE DE CHATEAUROUX</v>
      </c>
      <c r="C1126" t="str">
        <v>ILE-DE-FRANCE</v>
      </c>
      <c r="X1126" t="str">
        <v>SAS HOPITAL PRIVE SAINT MARTIN</v>
      </c>
      <c r="Y1126" t="str">
        <v>NOUVELLE-AQUITAINE</v>
      </c>
      <c r="Z1126" s="13">
        <f>SUMIFS(bdd_V102[Activité combinée], bdd_V102[Raison sociale juridique], X1126, bdd_V102[[Région du FINESS juridique ]], Y1126)</f>
        <v>78043.5</v>
      </c>
      <c r="AA1126" s="13">
        <f>SUMIFS(bdd_V102[Activité combinée], bdd_V102[Raison sociale juridique], X1126, bdd_V102[[Région du FINESS juridique ]], Y1126, bdd_V102[Validation prérequis SUN-ES], "Oui")</f>
        <v>78043.5</v>
      </c>
      <c r="AB1126" s="70">
        <f t="shared" si="17"/>
        <v>1</v>
      </c>
    </row>
    <row r="1127" spans="1:28">
      <c r="A1127">
        <v>920033503</v>
      </c>
      <c r="B1127" t="str">
        <v>SAS CENTRE D HEMODIALYSE DES ALPES</v>
      </c>
      <c r="C1127" t="str">
        <v>ILE-DE-FRANCE</v>
      </c>
      <c r="X1127" t="str">
        <v>SAS HOPITAL PRIVE SAINT-GABRIEL</v>
      </c>
      <c r="Y1127" t="str">
        <v>GUYANE</v>
      </c>
      <c r="Z1127" s="13">
        <f>SUMIFS(bdd_V102[Activité combinée], bdd_V102[Raison sociale juridique], X1127, bdd_V102[[Région du FINESS juridique ]], Y1127)</f>
        <v>10076.5</v>
      </c>
      <c r="AA1127" s="13">
        <f>SUMIFS(bdd_V102[Activité combinée], bdd_V102[Raison sociale juridique], X1127, bdd_V102[[Région du FINESS juridique ]], Y1127, bdd_V102[Validation prérequis SUN-ES], "Oui")</f>
        <v>10076.5</v>
      </c>
      <c r="AB1127" s="70">
        <f t="shared" si="17"/>
        <v>1</v>
      </c>
    </row>
    <row r="1128" spans="1:28">
      <c r="A1128">
        <v>920033537</v>
      </c>
      <c r="B1128" t="str">
        <v>SAS ATIRRA</v>
      </c>
      <c r="C1128" t="str">
        <v>ILE-DE-FRANCE</v>
      </c>
      <c r="X1128" t="str">
        <v>SAS HOPITAL PRIVE ST MARTIN</v>
      </c>
      <c r="Y1128" t="str">
        <v>NORMANDIE</v>
      </c>
      <c r="Z1128" s="13">
        <f>SUMIFS(bdd_V102[Activité combinée], bdd_V102[Raison sociale juridique], X1128, bdd_V102[[Région du FINESS juridique ]], Y1128)</f>
        <v>101075.5</v>
      </c>
      <c r="AA1128" s="13">
        <f>SUMIFS(bdd_V102[Activité combinée], bdd_V102[Raison sociale juridique], X1128, bdd_V102[[Région du FINESS juridique ]], Y1128, bdd_V102[Validation prérequis SUN-ES], "Oui")</f>
        <v>101075.5</v>
      </c>
      <c r="AB1128" s="70">
        <f t="shared" si="17"/>
        <v>1</v>
      </c>
    </row>
    <row r="1129" spans="1:28">
      <c r="A1129">
        <v>920033578</v>
      </c>
      <c r="B1129" t="str">
        <v>SAS SBRA</v>
      </c>
      <c r="C1129" t="str">
        <v>ILE-DE-FRANCE</v>
      </c>
      <c r="X1129" t="str">
        <v>SAS HPM NORD</v>
      </c>
      <c r="Y1129" t="str">
        <v>HAUTS-DE-FRANCE</v>
      </c>
      <c r="Z1129" s="13">
        <f>SUMIFS(bdd_V102[Activité combinée], bdd_V102[Raison sociale juridique], X1129, bdd_V102[[Région du FINESS juridique ]], Y1129)</f>
        <v>253985</v>
      </c>
      <c r="AA1129" s="13">
        <f>SUMIFS(bdd_V102[Activité combinée], bdd_V102[Raison sociale juridique], X1129, bdd_V102[[Région du FINESS juridique ]], Y1129, bdd_V102[Validation prérequis SUN-ES], "Oui")</f>
        <v>250747</v>
      </c>
      <c r="AB1129" s="70">
        <f t="shared" si="17"/>
        <v>0.98725121562296991</v>
      </c>
    </row>
    <row r="1130" spans="1:28">
      <c r="A1130">
        <v>920033610</v>
      </c>
      <c r="B1130" t="str">
        <v>SAS CENTRE DE NEPHROLOGIE MONTARGIS</v>
      </c>
      <c r="C1130" t="str">
        <v>ILE-DE-FRANCE</v>
      </c>
      <c r="X1130" t="str">
        <v>SAS INICEA HOLDING</v>
      </c>
      <c r="Y1130" t="str">
        <v>ILE-DE-FRANCE</v>
      </c>
      <c r="Z1130" s="13">
        <f>SUMIFS(bdd_V102[Activité combinée], bdd_V102[Raison sociale juridique], X1130, bdd_V102[[Région du FINESS juridique ]], Y1130)</f>
        <v>28194</v>
      </c>
      <c r="AA1130" s="13">
        <f>SUMIFS(bdd_V102[Activité combinée], bdd_V102[Raison sociale juridique], X1130, bdd_V102[[Région du FINESS juridique ]], Y1130, bdd_V102[Validation prérequis SUN-ES], "Oui")</f>
        <v>28194</v>
      </c>
      <c r="AB1130" s="70">
        <f t="shared" si="17"/>
        <v>1</v>
      </c>
    </row>
    <row r="1131" spans="1:28">
      <c r="A1131">
        <v>920033636</v>
      </c>
      <c r="B1131" t="str">
        <v>SAS CTRE NEPHRO BRAUN AVITUM RIVIERA</v>
      </c>
      <c r="C1131" t="str">
        <v>ILE-DE-FRANCE</v>
      </c>
      <c r="X1131" t="str">
        <v>SAS INICEA JOUVENCE NUTRITION</v>
      </c>
      <c r="Y1131" t="str">
        <v>BOURGOGNE-FRANCHE-COMTÉ</v>
      </c>
      <c r="Z1131" s="13">
        <f>SUMIFS(bdd_V102[Activité combinée], bdd_V102[Raison sociale juridique], X1131, bdd_V102[[Région du FINESS juridique ]], Y1131)</f>
        <v>8959</v>
      </c>
      <c r="AA1131" s="13">
        <f>SUMIFS(bdd_V102[Activité combinée], bdd_V102[Raison sociale juridique], X1131, bdd_V102[[Région du FINESS juridique ]], Y1131, bdd_V102[Validation prérequis SUN-ES], "Oui")</f>
        <v>8959</v>
      </c>
      <c r="AB1131" s="70">
        <f t="shared" si="17"/>
        <v>1</v>
      </c>
    </row>
    <row r="1132" spans="1:28">
      <c r="A1132">
        <v>920035599</v>
      </c>
      <c r="B1132" t="str">
        <v>SAS MAISON DE SANTE MERFY</v>
      </c>
      <c r="C1132" t="str">
        <v>ILE-DE-FRANCE</v>
      </c>
      <c r="X1132" t="str">
        <v>SAS INST. DE READAPTATION DU CAP HORN</v>
      </c>
      <c r="Y1132" t="str">
        <v>PAYS DE LA LOIRE</v>
      </c>
      <c r="Z1132" s="13">
        <f>SUMIFS(bdd_V102[Activité combinée], bdd_V102[Raison sociale juridique], X1132, bdd_V102[[Région du FINESS juridique ]], Y1132)</f>
        <v>39140</v>
      </c>
      <c r="AA1132" s="13">
        <f>SUMIFS(bdd_V102[Activité combinée], bdd_V102[Raison sociale juridique], X1132, bdd_V102[[Région du FINESS juridique ]], Y1132, bdd_V102[Validation prérequis SUN-ES], "Oui")</f>
        <v>39140</v>
      </c>
      <c r="AB1132" s="70">
        <f t="shared" si="17"/>
        <v>1</v>
      </c>
    </row>
    <row r="1133" spans="1:28">
      <c r="A1133">
        <v>920035979</v>
      </c>
      <c r="B1133" t="str">
        <v>SAS SFDTM</v>
      </c>
      <c r="C1133" t="str">
        <v>ILE-DE-FRANCE</v>
      </c>
      <c r="X1133" t="str">
        <v>SAS INSTITUT ADDICTOLOGIE DU LITTORAL</v>
      </c>
      <c r="Y1133" t="str">
        <v>ILE-DE-FRANCE</v>
      </c>
      <c r="Z1133" s="13">
        <f>SUMIFS(bdd_V102[Activité combinée], bdd_V102[Raison sociale juridique], X1133, bdd_V102[[Région du FINESS juridique ]], Y1133)</f>
        <v>3094</v>
      </c>
      <c r="AA1133" s="13">
        <f>SUMIFS(bdd_V102[Activité combinée], bdd_V102[Raison sociale juridique], X1133, bdd_V102[[Région du FINESS juridique ]], Y1133, bdd_V102[Validation prérequis SUN-ES], "Oui")</f>
        <v>0</v>
      </c>
      <c r="AB1133" s="70">
        <f t="shared" si="17"/>
        <v>0</v>
      </c>
    </row>
    <row r="1134" spans="1:28">
      <c r="A1134">
        <v>920036290</v>
      </c>
      <c r="B1134" t="str">
        <v>SAS CLINIQUE GALLIENI</v>
      </c>
      <c r="C1134" t="str">
        <v>ILE-DE-FRANCE</v>
      </c>
      <c r="X1134" t="str">
        <v>SAS INSTITUT DE READAPTATION D ACHERES</v>
      </c>
      <c r="Y1134" t="str">
        <v>ILE-DE-FRANCE</v>
      </c>
      <c r="Z1134" s="13">
        <f>SUMIFS(bdd_V102[Activité combinée], bdd_V102[Raison sociale juridique], X1134, bdd_V102[[Région du FINESS juridique ]], Y1134)</f>
        <v>31263.5</v>
      </c>
      <c r="AA1134" s="13">
        <f>SUMIFS(bdd_V102[Activité combinée], bdd_V102[Raison sociale juridique], X1134, bdd_V102[[Région du FINESS juridique ]], Y1134, bdd_V102[Validation prérequis SUN-ES], "Oui")</f>
        <v>31263.5</v>
      </c>
      <c r="AB1134" s="70">
        <f t="shared" si="17"/>
        <v>1</v>
      </c>
    </row>
    <row r="1135" spans="1:28">
      <c r="A1135">
        <v>920038627</v>
      </c>
      <c r="B1135" t="str">
        <v>SAS CLINIQUE LES BOUCLES DE LA MOSELLE</v>
      </c>
      <c r="C1135" t="str">
        <v>ILE-DE-FRANCE</v>
      </c>
      <c r="X1135" t="str">
        <v>SAS KENVAL</v>
      </c>
      <c r="Y1135" t="str">
        <v>OCCITANIE</v>
      </c>
      <c r="Z1135" s="13">
        <f>SUMIFS(bdd_V102[Activité combinée], bdd_V102[Raison sociale juridique], X1135, bdd_V102[[Région du FINESS juridique ]], Y1135)</f>
        <v>31204.5</v>
      </c>
      <c r="AA1135" s="13">
        <f>SUMIFS(bdd_V102[Activité combinée], bdd_V102[Raison sociale juridique], X1135, bdd_V102[[Région du FINESS juridique ]], Y1135, bdd_V102[Validation prérequis SUN-ES], "Oui")</f>
        <v>31204.5</v>
      </c>
      <c r="AB1135" s="70">
        <f t="shared" si="17"/>
        <v>1</v>
      </c>
    </row>
    <row r="1136" spans="1:28">
      <c r="A1136">
        <v>920039534</v>
      </c>
      <c r="B1136" t="str">
        <v>SAS CLINIQUE MADELEINE REMUZAT</v>
      </c>
      <c r="C1136" t="str">
        <v>ILE-DE-FRANCE</v>
      </c>
      <c r="X1136" t="str">
        <v>SAS KORIAN LE MAS BLANC</v>
      </c>
      <c r="Y1136" t="str">
        <v>NOUVELLE-AQUITAINE</v>
      </c>
      <c r="Z1136" s="13">
        <f>SUMIFS(bdd_V102[Activité combinée], bdd_V102[Raison sociale juridique], X1136, bdd_V102[[Région du FINESS juridique ]], Y1136)</f>
        <v>4948</v>
      </c>
      <c r="AA1136" s="13">
        <f>SUMIFS(bdd_V102[Activité combinée], bdd_V102[Raison sociale juridique], X1136, bdd_V102[[Région du FINESS juridique ]], Y1136, bdd_V102[Validation prérequis SUN-ES], "Oui")</f>
        <v>4948</v>
      </c>
      <c r="AB1136" s="70">
        <f t="shared" si="17"/>
        <v>1</v>
      </c>
    </row>
    <row r="1137" spans="1:28">
      <c r="A1137">
        <v>920039658</v>
      </c>
      <c r="B1137" t="str">
        <v>SAS CLINIQUE DES OYATS</v>
      </c>
      <c r="C1137" t="str">
        <v>ILE-DE-FRANCE</v>
      </c>
      <c r="X1137" t="str">
        <v>SAS KORIAN LES OLIVIERS</v>
      </c>
      <c r="Y1137" t="str">
        <v>OCCITANIE</v>
      </c>
      <c r="Z1137" s="13">
        <f>SUMIFS(bdd_V102[Activité combinée], bdd_V102[Raison sociale juridique], X1137, bdd_V102[[Région du FINESS juridique ]], Y1137)</f>
        <v>17294.5</v>
      </c>
      <c r="AA1137" s="13">
        <f>SUMIFS(bdd_V102[Activité combinée], bdd_V102[Raison sociale juridique], X1137, bdd_V102[[Région du FINESS juridique ]], Y1137, bdd_V102[Validation prérequis SUN-ES], "Oui")</f>
        <v>17294.5</v>
      </c>
      <c r="AB1137" s="70">
        <f t="shared" si="17"/>
        <v>1</v>
      </c>
    </row>
    <row r="1138" spans="1:28">
      <c r="A1138">
        <v>920039674</v>
      </c>
      <c r="B1138" t="str">
        <v xml:space="preserve">	SAS CLINIQUE DU DAUPHINE</v>
      </c>
      <c r="C1138" t="str">
        <v>ILE-DE-FRANCE</v>
      </c>
      <c r="X1138" t="str">
        <v>SAS KORIAN SANTE</v>
      </c>
      <c r="Y1138" t="str">
        <v>OCCITANIE</v>
      </c>
      <c r="Z1138" s="13">
        <f>SUMIFS(bdd_V102[Activité combinée], bdd_V102[Raison sociale juridique], X1138, bdd_V102[[Région du FINESS juridique ]], Y1138)</f>
        <v>337807.5</v>
      </c>
      <c r="AA1138" s="13">
        <f>SUMIFS(bdd_V102[Activité combinée], bdd_V102[Raison sociale juridique], X1138, bdd_V102[[Région du FINESS juridique ]], Y1138, bdd_V102[Validation prérequis SUN-ES], "Oui")</f>
        <v>337807.5</v>
      </c>
      <c r="AB1138" s="70">
        <f t="shared" si="17"/>
        <v>1</v>
      </c>
    </row>
    <row r="1139" spans="1:28">
      <c r="A1139">
        <v>920039708</v>
      </c>
      <c r="B1139" t="str">
        <v>SAS CLINEA</v>
      </c>
      <c r="C1139" t="str">
        <v>ILE-DE-FRANCE</v>
      </c>
      <c r="X1139" t="str">
        <v>SAS LA CIGOGNE</v>
      </c>
      <c r="Y1139" t="str">
        <v>CENTRE-VAL DE LOIRE</v>
      </c>
      <c r="Z1139" s="13">
        <f>SUMIFS(bdd_V102[Activité combinée], bdd_V102[Raison sociale juridique], X1139, bdd_V102[[Région du FINESS juridique ]], Y1139)</f>
        <v>15426.5</v>
      </c>
      <c r="AA1139" s="13">
        <f>SUMIFS(bdd_V102[Activité combinée], bdd_V102[Raison sociale juridique], X1139, bdd_V102[[Région du FINESS juridique ]], Y1139, bdd_V102[Validation prérequis SUN-ES], "Oui")</f>
        <v>15426.5</v>
      </c>
      <c r="AB1139" s="70">
        <f t="shared" si="17"/>
        <v>1</v>
      </c>
    </row>
    <row r="1140" spans="1:28">
      <c r="A1140">
        <v>920039716</v>
      </c>
      <c r="B1140" t="str">
        <v xml:space="preserve">
SAS CLINIQUE DU LITTORAL</v>
      </c>
      <c r="C1140" t="str">
        <v>ILE-DE-FRANCE</v>
      </c>
      <c r="X1140" t="str">
        <v>SAS LA CLINIQUE DE ROMILLY</v>
      </c>
      <c r="Y1140" t="str">
        <v>GRAND EST</v>
      </c>
      <c r="Z1140" s="13">
        <f>SUMIFS(bdd_V102[Activité combinée], bdd_V102[Raison sociale juridique], X1140, bdd_V102[[Région du FINESS juridique ]], Y1140)</f>
        <v>7868</v>
      </c>
      <c r="AA1140" s="13">
        <f>SUMIFS(bdd_V102[Activité combinée], bdd_V102[Raison sociale juridique], X1140, bdd_V102[[Région du FINESS juridique ]], Y1140, bdd_V102[Validation prérequis SUN-ES], "Oui")</f>
        <v>7868</v>
      </c>
      <c r="AB1140" s="70">
        <f t="shared" si="17"/>
        <v>1</v>
      </c>
    </row>
    <row r="1141" spans="1:28">
      <c r="A1141">
        <v>920039724</v>
      </c>
      <c r="B1141" t="str">
        <v>SAS CLINIQUE DU VIRVAL</v>
      </c>
      <c r="C1141" t="str">
        <v>ILE-DE-FRANCE</v>
      </c>
      <c r="X1141" t="str">
        <v>SAS LA LOUVIERE</v>
      </c>
      <c r="Y1141" t="str">
        <v>GRAND EST</v>
      </c>
      <c r="Z1141" s="13">
        <f>SUMIFS(bdd_V102[Activité combinée], bdd_V102[Raison sociale juridique], X1141, bdd_V102[[Région du FINESS juridique ]], Y1141)</f>
        <v>14097</v>
      </c>
      <c r="AA1141" s="13">
        <f>SUMIFS(bdd_V102[Activité combinée], bdd_V102[Raison sociale juridique], X1141, bdd_V102[[Région du FINESS juridique ]], Y1141, bdd_V102[Validation prérequis SUN-ES], "Oui")</f>
        <v>14097</v>
      </c>
      <c r="AB1141" s="70">
        <f t="shared" si="17"/>
        <v>1</v>
      </c>
    </row>
    <row r="1142" spans="1:28">
      <c r="A1142">
        <v>920039732</v>
      </c>
      <c r="B1142" t="str">
        <v>SAS INSTITUT ADDICTOLOGIE DU LITTORAL</v>
      </c>
      <c r="C1142" t="str">
        <v>ILE-DE-FRANCE</v>
      </c>
      <c r="X1142" t="str">
        <v>SAS LA MUSARDIÃˆRE</v>
      </c>
      <c r="Y1142" t="str">
        <v>AUVERGNE-RHÔNE-ALPES</v>
      </c>
      <c r="Z1142" s="13">
        <f>SUMIFS(bdd_V102[Activité combinée], bdd_V102[Raison sociale juridique], X1142, bdd_V102[[Région du FINESS juridique ]], Y1142)</f>
        <v>6757.5</v>
      </c>
      <c r="AA1142" s="13">
        <f>SUMIFS(bdd_V102[Activité combinée], bdd_V102[Raison sociale juridique], X1142, bdd_V102[[Région du FINESS juridique ]], Y1142, bdd_V102[Validation prérequis SUN-ES], "Oui")</f>
        <v>6757.5</v>
      </c>
      <c r="AB1142" s="70">
        <f t="shared" si="17"/>
        <v>1</v>
      </c>
    </row>
    <row r="1143" spans="1:28">
      <c r="A1143">
        <v>920039914</v>
      </c>
      <c r="B1143" t="str">
        <v>OMEG'AGE GESTION</v>
      </c>
      <c r="C1143" t="str">
        <v>ILE-DE-FRANCE</v>
      </c>
      <c r="X1143" t="str">
        <v>SAS LA PINEDE</v>
      </c>
      <c r="Y1143" t="str">
        <v>OCCITANIE</v>
      </c>
      <c r="Z1143" s="13">
        <f>SUMIFS(bdd_V102[Activité combinée], bdd_V102[Raison sociale juridique], X1143, bdd_V102[[Région du FINESS juridique ]], Y1143)</f>
        <v>36704</v>
      </c>
      <c r="AA1143" s="13">
        <f>SUMIFS(bdd_V102[Activité combinée], bdd_V102[Raison sociale juridique], X1143, bdd_V102[[Région du FINESS juridique ]], Y1143, bdd_V102[Validation prérequis SUN-ES], "Oui")</f>
        <v>36704</v>
      </c>
      <c r="AB1143" s="70">
        <f t="shared" si="17"/>
        <v>1</v>
      </c>
    </row>
    <row r="1144" spans="1:28">
      <c r="A1144">
        <v>920150026</v>
      </c>
      <c r="B1144" t="str">
        <v>ASSOC DE L'HOP SUISSE DE PARIS</v>
      </c>
      <c r="C1144" t="str">
        <v>ILE-DE-FRANCE</v>
      </c>
      <c r="X1144" t="str">
        <v>SAS LE BELVEDERE</v>
      </c>
      <c r="Y1144" t="str">
        <v>NOUVELLE-AQUITAINE</v>
      </c>
      <c r="Z1144" s="13">
        <f>SUMIFS(bdd_V102[Activité combinée], bdd_V102[Raison sociale juridique], X1144, bdd_V102[[Région du FINESS juridique ]], Y1144)</f>
        <v>13286.5</v>
      </c>
      <c r="AA1144" s="13">
        <f>SUMIFS(bdd_V102[Activité combinée], bdd_V102[Raison sociale juridique], X1144, bdd_V102[[Région du FINESS juridique ]], Y1144, bdd_V102[Validation prérequis SUN-ES], "Oui")</f>
        <v>13286.5</v>
      </c>
      <c r="AB1144" s="70">
        <f t="shared" si="17"/>
        <v>1</v>
      </c>
    </row>
    <row r="1145" spans="1:28">
      <c r="A1145">
        <v>920150059</v>
      </c>
      <c r="B1145" t="str">
        <v>ASSOCIATION HOPITAL FOCH</v>
      </c>
      <c r="C1145" t="str">
        <v>ILE-DE-FRANCE</v>
      </c>
      <c r="X1145" t="str">
        <v>SAS LE VETYVER</v>
      </c>
      <c r="Y1145" t="str">
        <v>LA RÉUNION</v>
      </c>
      <c r="Z1145" s="13">
        <f>SUMIFS(bdd_V102[Activité combinée], bdd_V102[Raison sociale juridique], X1145, bdd_V102[[Région du FINESS juridique ]], Y1145)</f>
        <v>1238</v>
      </c>
      <c r="AA1145" s="13">
        <f>SUMIFS(bdd_V102[Activité combinée], bdd_V102[Raison sociale juridique], X1145, bdd_V102[[Région du FINESS juridique ]], Y1145, bdd_V102[Validation prérequis SUN-ES], "Oui")</f>
        <v>1238</v>
      </c>
      <c r="AB1145" s="70">
        <f t="shared" si="17"/>
        <v>1</v>
      </c>
    </row>
    <row r="1146" spans="1:28">
      <c r="A1146">
        <v>920718053</v>
      </c>
      <c r="B1146" t="str">
        <v>CTRE INTERVENTION DYN EDUCATIVE</v>
      </c>
      <c r="C1146" t="str">
        <v>ILE-DE-FRANCE</v>
      </c>
      <c r="X1146" t="str">
        <v>SAS LES ACACIAS</v>
      </c>
      <c r="Y1146" t="str">
        <v>NOUVELLE-AQUITAINE</v>
      </c>
      <c r="Z1146" s="13">
        <f>SUMIFS(bdd_V102[Activité combinée], bdd_V102[Raison sociale juridique], X1146, bdd_V102[[Région du FINESS juridique ]], Y1146)</f>
        <v>12757.5</v>
      </c>
      <c r="AA1146" s="13">
        <f>SUMIFS(bdd_V102[Activité combinée], bdd_V102[Raison sociale juridique], X1146, bdd_V102[[Région du FINESS juridique ]], Y1146, bdd_V102[Validation prérequis SUN-ES], "Oui")</f>
        <v>12757.5</v>
      </c>
      <c r="AB1146" s="70">
        <f t="shared" si="17"/>
        <v>1</v>
      </c>
    </row>
    <row r="1147" spans="1:28">
      <c r="A1147">
        <v>920718186</v>
      </c>
      <c r="B1147" t="str">
        <v>PAPILLONS BLANCS DE LA COLLINE</v>
      </c>
      <c r="C1147" t="str">
        <v>ILE-DE-FRANCE</v>
      </c>
      <c r="X1147" t="str">
        <v>SAS LES CHARMILLES</v>
      </c>
      <c r="Y1147" t="str">
        <v>ILE-DE-FRANCE</v>
      </c>
      <c r="Z1147" s="13">
        <f>SUMIFS(bdd_V102[Activité combinée], bdd_V102[Raison sociale juridique], X1147, bdd_V102[[Région du FINESS juridique ]], Y1147)</f>
        <v>19005.5</v>
      </c>
      <c r="AA1147" s="13">
        <f>SUMIFS(bdd_V102[Activité combinée], bdd_V102[Raison sociale juridique], X1147, bdd_V102[[Région du FINESS juridique ]], Y1147, bdd_V102[Validation prérequis SUN-ES], "Oui")</f>
        <v>19005.5</v>
      </c>
      <c r="AB1147" s="70">
        <f t="shared" si="17"/>
        <v>1</v>
      </c>
    </row>
    <row r="1148" spans="1:28">
      <c r="A1148">
        <v>920810330</v>
      </c>
      <c r="B1148" t="str">
        <v>ASSOCIATION  HOPITAL NORD 92</v>
      </c>
      <c r="C1148" t="str">
        <v>ILE-DE-FRANCE</v>
      </c>
      <c r="X1148" t="str">
        <v>SAS LES CHATAIGNIERS</v>
      </c>
      <c r="Y1148" t="str">
        <v>OCCITANIE</v>
      </c>
      <c r="Z1148" s="13">
        <f>SUMIFS(bdd_V102[Activité combinée], bdd_V102[Raison sociale juridique], X1148, bdd_V102[[Région du FINESS juridique ]], Y1148)</f>
        <v>9819</v>
      </c>
      <c r="AA1148" s="13">
        <f>SUMIFS(bdd_V102[Activité combinée], bdd_V102[Raison sociale juridique], X1148, bdd_V102[[Région du FINESS juridique ]], Y1148, bdd_V102[Validation prérequis SUN-ES], "Oui")</f>
        <v>9819</v>
      </c>
      <c r="AB1148" s="70">
        <f t="shared" si="17"/>
        <v>1</v>
      </c>
    </row>
    <row r="1149" spans="1:28">
      <c r="A1149">
        <v>920810736</v>
      </c>
      <c r="B1149" t="str">
        <v>SAS CENTRE CHIRURGICAL A. PARE</v>
      </c>
      <c r="C1149" t="str">
        <v>ILE-DE-FRANCE</v>
      </c>
      <c r="X1149" t="str">
        <v>SAS LES FLOTS</v>
      </c>
      <c r="Y1149" t="str">
        <v>OCCITANIE</v>
      </c>
      <c r="Z1149" s="13">
        <f>SUMIFS(bdd_V102[Activité combinée], bdd_V102[Raison sociale juridique], X1149, bdd_V102[[Région du FINESS juridique ]], Y1149)</f>
        <v>17524.5</v>
      </c>
      <c r="AA1149" s="13">
        <f>SUMIFS(bdd_V102[Activité combinée], bdd_V102[Raison sociale juridique], X1149, bdd_V102[[Région du FINESS juridique ]], Y1149, bdd_V102[Validation prérequis SUN-ES], "Oui")</f>
        <v>17524.5</v>
      </c>
      <c r="AB1149" s="70">
        <f t="shared" si="17"/>
        <v>1</v>
      </c>
    </row>
    <row r="1150" spans="1:28">
      <c r="A1150">
        <v>930000393</v>
      </c>
      <c r="B1150" t="str">
        <v>SAS HOPITAL PRIVE EUROPEEN DE PARIS GV</v>
      </c>
      <c r="C1150" t="str">
        <v>ILE-DE-FRANCE</v>
      </c>
      <c r="X1150" t="str">
        <v>SAS LES JARDINS DE BRUNOY</v>
      </c>
      <c r="Y1150" t="str">
        <v>ILE-DE-FRANCE</v>
      </c>
      <c r="Z1150" s="13">
        <f>SUMIFS(bdd_V102[Activité combinée], bdd_V102[Raison sociale juridique], X1150, bdd_V102[[Région du FINESS juridique ]], Y1150)</f>
        <v>16557.5</v>
      </c>
      <c r="AA1150" s="13">
        <f>SUMIFS(bdd_V102[Activité combinée], bdd_V102[Raison sociale juridique], X1150, bdd_V102[[Région du FINESS juridique ]], Y1150, bdd_V102[Validation prérequis SUN-ES], "Oui")</f>
        <v>16557.5</v>
      </c>
      <c r="AB1150" s="70">
        <f t="shared" si="17"/>
        <v>1</v>
      </c>
    </row>
    <row r="1151" spans="1:28">
      <c r="A1151">
        <v>930000401</v>
      </c>
      <c r="B1151" t="str">
        <v>S.A HOPITAL PRIVE DE L'EST PARISIEN</v>
      </c>
      <c r="C1151" t="str">
        <v>ILE-DE-FRANCE</v>
      </c>
      <c r="X1151" t="str">
        <v>SAS LES JARDINS DE SOPHIA</v>
      </c>
      <c r="Y1151" t="str">
        <v>OCCITANIE</v>
      </c>
      <c r="Z1151" s="13">
        <f>SUMIFS(bdd_V102[Activité combinée], bdd_V102[Raison sociale juridique], X1151, bdd_V102[[Région du FINESS juridique ]], Y1151)</f>
        <v>18075</v>
      </c>
      <c r="AA1151" s="13">
        <f>SUMIFS(bdd_V102[Activité combinée], bdd_V102[Raison sociale juridique], X1151, bdd_V102[[Région du FINESS juridique ]], Y1151, bdd_V102[Validation prérequis SUN-ES], "Oui")</f>
        <v>0</v>
      </c>
      <c r="AB1151" s="70">
        <f t="shared" si="17"/>
        <v>0</v>
      </c>
    </row>
    <row r="1152" spans="1:28">
      <c r="A1152">
        <v>930000419</v>
      </c>
      <c r="B1152" t="str">
        <v>SA CENTRE MEDICO CHIRURGICAL FLOREAL</v>
      </c>
      <c r="C1152" t="str">
        <v>ILE-DE-FRANCE</v>
      </c>
      <c r="X1152" t="str">
        <v>SAS LES TROIS SOLEILS</v>
      </c>
      <c r="Y1152" t="str">
        <v>ILE-DE-FRANCE</v>
      </c>
      <c r="Z1152" s="13">
        <f>SUMIFS(bdd_V102[Activité combinée], bdd_V102[Raison sociale juridique], X1152, bdd_V102[[Région du FINESS juridique ]], Y1152)</f>
        <v>35509.5</v>
      </c>
      <c r="AA1152" s="13">
        <f>SUMIFS(bdd_V102[Activité combinée], bdd_V102[Raison sociale juridique], X1152, bdd_V102[[Région du FINESS juridique ]], Y1152, bdd_V102[Validation prérequis SUN-ES], "Oui")</f>
        <v>35509.5</v>
      </c>
      <c r="AB1152" s="70">
        <f t="shared" si="17"/>
        <v>1</v>
      </c>
    </row>
    <row r="1153" spans="1:28">
      <c r="A1153">
        <v>930000427</v>
      </c>
      <c r="B1153" t="str">
        <v>SARL HOP PRIVE DE LA SEINE SAINT DENIS</v>
      </c>
      <c r="C1153" t="str">
        <v>ILE-DE-FRANCE</v>
      </c>
      <c r="X1153" t="str">
        <v>SAS MAISON DE JOUVENCE</v>
      </c>
      <c r="Y1153" t="str">
        <v>BOURGOGNE-FRANCHE-COMTÉ</v>
      </c>
      <c r="Z1153" s="13">
        <f>SUMIFS(bdd_V102[Activité combinée], bdd_V102[Raison sociale juridique], X1153, bdd_V102[[Région du FINESS juridique ]], Y1153)</f>
        <v>10833</v>
      </c>
      <c r="AA1153" s="13">
        <f>SUMIFS(bdd_V102[Activité combinée], bdd_V102[Raison sociale juridique], X1153, bdd_V102[[Région du FINESS juridique ]], Y1153, bdd_V102[Validation prérequis SUN-ES], "Oui")</f>
        <v>10833</v>
      </c>
      <c r="AB1153" s="70">
        <f t="shared" si="17"/>
        <v>1</v>
      </c>
    </row>
    <row r="1154" spans="1:28">
      <c r="A1154">
        <v>930000492</v>
      </c>
      <c r="B1154" t="str">
        <v>SAS CLINIQUE PARIS LILAS</v>
      </c>
      <c r="C1154" t="str">
        <v>ILE-DE-FRANCE</v>
      </c>
      <c r="X1154" t="str">
        <v>SAS MAISON DE SANTE BELLEVUE</v>
      </c>
      <c r="Y1154" t="str">
        <v>ILE-DE-FRANCE</v>
      </c>
      <c r="Z1154" s="13">
        <f>SUMIFS(bdd_V102[Activité combinée], bdd_V102[Raison sociale juridique], X1154, bdd_V102[[Région du FINESS juridique ]], Y1154)</f>
        <v>17667.5</v>
      </c>
      <c r="AA1154" s="13">
        <f>SUMIFS(bdd_V102[Activité combinée], bdd_V102[Raison sociale juridique], X1154, bdd_V102[[Région du FINESS juridique ]], Y1154, bdd_V102[Validation prérequis SUN-ES], "Oui")</f>
        <v>0</v>
      </c>
      <c r="AB1154" s="70">
        <f t="shared" si="17"/>
        <v>0</v>
      </c>
    </row>
    <row r="1155" spans="1:28">
      <c r="A1155">
        <v>930000633</v>
      </c>
      <c r="B1155" t="str">
        <v>S.A CLINIQUE D'ESTREE</v>
      </c>
      <c r="C1155" t="str">
        <v>ILE-DE-FRANCE</v>
      </c>
      <c r="X1155" t="str">
        <v>SAS MAISON DE SANTE LES PERVENCHES</v>
      </c>
      <c r="Y1155" t="str">
        <v>ILE-DE-FRANCE</v>
      </c>
      <c r="Z1155" s="13">
        <f>SUMIFS(bdd_V102[Activité combinée], bdd_V102[Raison sociale juridique], X1155, bdd_V102[[Région du FINESS juridique ]], Y1155)</f>
        <v>10901.5</v>
      </c>
      <c r="AA1155" s="13">
        <f>SUMIFS(bdd_V102[Activité combinée], bdd_V102[Raison sociale juridique], X1155, bdd_V102[[Région du FINESS juridique ]], Y1155, bdd_V102[Validation prérequis SUN-ES], "Oui")</f>
        <v>10901.5</v>
      </c>
      <c r="AB1155" s="70">
        <f t="shared" si="17"/>
        <v>1</v>
      </c>
    </row>
    <row r="1156" spans="1:28">
      <c r="A1156">
        <v>930000641</v>
      </c>
      <c r="B1156" t="str">
        <v>SAS CLINIQUE DU LANDY</v>
      </c>
      <c r="C1156" t="str">
        <v>ILE-DE-FRANCE</v>
      </c>
      <c r="X1156" t="str">
        <v>SAS MAISON DE SANTE MERFY</v>
      </c>
      <c r="Y1156" t="str">
        <v>ILE-DE-FRANCE</v>
      </c>
      <c r="Z1156" s="13">
        <f>SUMIFS(bdd_V102[Activité combinée], bdd_V102[Raison sociale juridique], X1156, bdd_V102[[Région du FINESS juridique ]], Y1156)</f>
        <v>11031.5</v>
      </c>
      <c r="AA1156" s="13">
        <f>SUMIFS(bdd_V102[Activité combinée], bdd_V102[Raison sociale juridique], X1156, bdd_V102[[Région du FINESS juridique ]], Y1156, bdd_V102[Validation prérequis SUN-ES], "Oui")</f>
        <v>11031.5</v>
      </c>
      <c r="AB1156" s="70">
        <f t="shared" ref="AB1156:AB1219" si="18">AA1156/Z1156</f>
        <v>1</v>
      </c>
    </row>
    <row r="1157" spans="1:28">
      <c r="A1157">
        <v>930000658</v>
      </c>
      <c r="B1157" t="str">
        <v>SAS HOPITAL PRIVE DU VERT GALANT</v>
      </c>
      <c r="C1157" t="str">
        <v>ILE-DE-FRANCE</v>
      </c>
      <c r="X1157" t="str">
        <v>SAS MAISON DE SANTE ROCHEBRUNE</v>
      </c>
      <c r="Y1157" t="str">
        <v>ILE-DE-FRANCE</v>
      </c>
      <c r="Z1157" s="13">
        <f>SUMIFS(bdd_V102[Activité combinée], bdd_V102[Raison sociale juridique], X1157, bdd_V102[[Région du FINESS juridique ]], Y1157)</f>
        <v>20165.5</v>
      </c>
      <c r="AA1157" s="13">
        <f>SUMIFS(bdd_V102[Activité combinée], bdd_V102[Raison sociale juridique], X1157, bdd_V102[[Région du FINESS juridique ]], Y1157, bdd_V102[Validation prérequis SUN-ES], "Oui")</f>
        <v>0</v>
      </c>
      <c r="AB1157" s="70">
        <f t="shared" si="18"/>
        <v>0</v>
      </c>
    </row>
    <row r="1158" spans="1:28">
      <c r="A1158">
        <v>930000682</v>
      </c>
      <c r="B1158" t="str">
        <v>SA EXPLOITATION CTE CARDIOLOGIQUE NORD</v>
      </c>
      <c r="C1158" t="str">
        <v>ILE-DE-FRANCE</v>
      </c>
      <c r="X1158" t="str">
        <v>SAS MAYDIA</v>
      </c>
      <c r="Y1158" t="str">
        <v>LA RÉUNION</v>
      </c>
      <c r="Z1158" s="13">
        <f>SUMIFS(bdd_V102[Activité combinée], bdd_V102[Raison sociale juridique], X1158, bdd_V102[[Région du FINESS juridique ]], Y1158)</f>
        <v>8698</v>
      </c>
      <c r="AA1158" s="13">
        <f>SUMIFS(bdd_V102[Activité combinée], bdd_V102[Raison sociale juridique], X1158, bdd_V102[[Région du FINESS juridique ]], Y1158, bdd_V102[Validation prérequis SUN-ES], "Oui")</f>
        <v>4568.5</v>
      </c>
      <c r="AB1158" s="70">
        <f t="shared" si="18"/>
        <v>0.52523568636468154</v>
      </c>
    </row>
    <row r="1159" spans="1:28">
      <c r="A1159">
        <v>930000815</v>
      </c>
      <c r="B1159" t="str">
        <v>ASS NAISSANCE</v>
      </c>
      <c r="C1159" t="str">
        <v>ILE-DE-FRANCE</v>
      </c>
      <c r="X1159" t="str">
        <v>SAS MDZHADE</v>
      </c>
      <c r="Y1159" t="str">
        <v>MAYOTTE</v>
      </c>
      <c r="Z1159" s="13">
        <f>SUMIFS(bdd_V102[Activité combinée], bdd_V102[Raison sociale juridique], X1159, bdd_V102[[Région du FINESS juridique ]], Y1159)</f>
        <v>1830</v>
      </c>
      <c r="AA1159" s="13">
        <f>SUMIFS(bdd_V102[Activité combinée], bdd_V102[Raison sociale juridique], X1159, bdd_V102[[Région du FINESS juridique ]], Y1159, bdd_V102[Validation prérequis SUN-ES], "Oui")</f>
        <v>0</v>
      </c>
      <c r="AB1159" s="70">
        <f t="shared" si="18"/>
        <v>0</v>
      </c>
    </row>
    <row r="1160" spans="1:28">
      <c r="A1160">
        <v>930009139</v>
      </c>
      <c r="B1160" t="str">
        <v>SARL CLINIQUE DE PIERREFITTE SUR SEINE</v>
      </c>
      <c r="C1160" t="str">
        <v>ILE-DE-FRANCE</v>
      </c>
      <c r="X1160" t="str">
        <v>SAS MEDIPOLE DE NANCY</v>
      </c>
      <c r="Y1160" t="str">
        <v>GRAND EST</v>
      </c>
      <c r="Z1160" s="13">
        <f>SUMIFS(bdd_V102[Activité combinée], bdd_V102[Raison sociale juridique], X1160, bdd_V102[[Région du FINESS juridique ]], Y1160)</f>
        <v>112753</v>
      </c>
      <c r="AA1160" s="13">
        <f>SUMIFS(bdd_V102[Activité combinée], bdd_V102[Raison sociale juridique], X1160, bdd_V102[[Région du FINESS juridique ]], Y1160, bdd_V102[Validation prérequis SUN-ES], "Oui")</f>
        <v>0</v>
      </c>
      <c r="AB1160" s="70">
        <f t="shared" si="18"/>
        <v>0</v>
      </c>
    </row>
    <row r="1161" spans="1:28">
      <c r="A1161">
        <v>930014378</v>
      </c>
      <c r="B1161" t="str">
        <v>SASU CENTRE DE DIALYSE DE L'ESTREE</v>
      </c>
      <c r="C1161" t="str">
        <v>ILE-DE-FRANCE</v>
      </c>
      <c r="X1161" t="str">
        <v>SAS MEDIPOLE DE SAVOIE</v>
      </c>
      <c r="Y1161" t="str">
        <v>AUVERGNE-RHÔNE-ALPES</v>
      </c>
      <c r="Z1161" s="13">
        <f>SUMIFS(bdd_V102[Activité combinée], bdd_V102[Raison sociale juridique], X1161, bdd_V102[[Région du FINESS juridique ]], Y1161)</f>
        <v>77870.5</v>
      </c>
      <c r="AA1161" s="13">
        <f>SUMIFS(bdd_V102[Activité combinée], bdd_V102[Raison sociale juridique], X1161, bdd_V102[[Région du FINESS juridique ]], Y1161, bdd_V102[Validation prérequis SUN-ES], "Oui")</f>
        <v>77870.5</v>
      </c>
      <c r="AB1161" s="70">
        <f t="shared" si="18"/>
        <v>1</v>
      </c>
    </row>
    <row r="1162" spans="1:28">
      <c r="A1162">
        <v>930017199</v>
      </c>
      <c r="B1162" t="str">
        <v>SARL CLINIQUE DU BOIS D'AMOUR</v>
      </c>
      <c r="C1162" t="str">
        <v>ILE-DE-FRANCE</v>
      </c>
      <c r="X1162" t="str">
        <v>SAS MEDIPOLE GARONNE</v>
      </c>
      <c r="Y1162" t="str">
        <v>OCCITANIE</v>
      </c>
      <c r="Z1162" s="13">
        <f>SUMIFS(bdd_V102[Activité combinée], bdd_V102[Raison sociale juridique], X1162, bdd_V102[[Région du FINESS juridique ]], Y1162)</f>
        <v>51807.5</v>
      </c>
      <c r="AA1162" s="13">
        <f>SUMIFS(bdd_V102[Activité combinée], bdd_V102[Raison sociale juridique], X1162, bdd_V102[[Région du FINESS juridique ]], Y1162, bdd_V102[Validation prérequis SUN-ES], "Oui")</f>
        <v>51807.5</v>
      </c>
      <c r="AB1162" s="70">
        <f t="shared" si="18"/>
        <v>1</v>
      </c>
    </row>
    <row r="1163" spans="1:28">
      <c r="A1163">
        <v>930019484</v>
      </c>
      <c r="B1163" t="str">
        <v>ASSOCIATION L ADAPT</v>
      </c>
      <c r="C1163" t="str">
        <v>ILE-DE-FRANCE</v>
      </c>
      <c r="X1163" t="str">
        <v>SAS MEDIPOLE ST ROCH</v>
      </c>
      <c r="Y1163" t="str">
        <v>OCCITANIE</v>
      </c>
      <c r="Z1163" s="13">
        <f>SUMIFS(bdd_V102[Activité combinée], bdd_V102[Raison sociale juridique], X1163, bdd_V102[[Région du FINESS juridique ]], Y1163)</f>
        <v>97180.5</v>
      </c>
      <c r="AA1163" s="13">
        <f>SUMIFS(bdd_V102[Activité combinée], bdd_V102[Raison sociale juridique], X1163, bdd_V102[[Région du FINESS juridique ]], Y1163, bdd_V102[Validation prérequis SUN-ES], "Oui")</f>
        <v>97180.5</v>
      </c>
      <c r="AB1163" s="70">
        <f t="shared" si="18"/>
        <v>1</v>
      </c>
    </row>
    <row r="1164" spans="1:28">
      <c r="A1164">
        <v>930019948</v>
      </c>
      <c r="B1164" t="str">
        <v>SA CLINQUE DU BOURGET</v>
      </c>
      <c r="C1164" t="str">
        <v>ILE-DE-FRANCE</v>
      </c>
      <c r="X1164" t="str">
        <v>SAS MONTSINERY</v>
      </c>
      <c r="Y1164" t="str">
        <v>PROVENCE-ALPES-CÔTE D'AZUR</v>
      </c>
      <c r="Z1164" s="13">
        <f>SUMIFS(bdd_V102[Activité combinée], bdd_V102[Raison sociale juridique], X1164, bdd_V102[[Région du FINESS juridique ]], Y1164)</f>
        <v>13274.5</v>
      </c>
      <c r="AA1164" s="13">
        <f>SUMIFS(bdd_V102[Activité combinée], bdd_V102[Raison sociale juridique], X1164, bdd_V102[[Région du FINESS juridique ]], Y1164, bdd_V102[Validation prérequis SUN-ES], "Oui")</f>
        <v>0</v>
      </c>
      <c r="AB1164" s="70">
        <f t="shared" si="18"/>
        <v>0</v>
      </c>
    </row>
    <row r="1165" spans="1:28">
      <c r="A1165">
        <v>930024427</v>
      </c>
      <c r="B1165" t="str">
        <v>SAS CRF PARIS COURONNE</v>
      </c>
      <c r="C1165" t="str">
        <v>ILE-DE-FRANCE</v>
      </c>
      <c r="X1165" t="str">
        <v>SAS NEPHROCARE BEARN</v>
      </c>
      <c r="Y1165" t="str">
        <v>NOUVELLE-AQUITAINE</v>
      </c>
      <c r="Z1165" s="13">
        <f>SUMIFS(bdd_V102[Activité combinée], bdd_V102[Raison sociale juridique], X1165, bdd_V102[[Région du FINESS juridique ]], Y1165)</f>
        <v>14681</v>
      </c>
      <c r="AA1165" s="13">
        <f>SUMIFS(bdd_V102[Activité combinée], bdd_V102[Raison sociale juridique], X1165, bdd_V102[[Région du FINESS juridique ]], Y1165, bdd_V102[Validation prérequis SUN-ES], "Oui")</f>
        <v>0</v>
      </c>
      <c r="AB1165" s="70">
        <f t="shared" si="18"/>
        <v>0</v>
      </c>
    </row>
    <row r="1166" spans="1:28">
      <c r="A1166">
        <v>930025523</v>
      </c>
      <c r="B1166" t="str">
        <v>SAS VAUBAN SANTE</v>
      </c>
      <c r="C1166" t="str">
        <v>ILE-DE-FRANCE</v>
      </c>
      <c r="X1166" t="str">
        <v>SAS NEPHROCARE ILE DE FRANCE</v>
      </c>
      <c r="Y1166" t="str">
        <v>ILE-DE-FRANCE</v>
      </c>
      <c r="Z1166" s="13">
        <f>SUMIFS(bdd_V102[Activité combinée], bdd_V102[Raison sociale juridique], X1166, bdd_V102[[Région du FINESS juridique ]], Y1166)</f>
        <v>18835</v>
      </c>
      <c r="AA1166" s="13">
        <f>SUMIFS(bdd_V102[Activité combinée], bdd_V102[Raison sociale juridique], X1166, bdd_V102[[Région du FINESS juridique ]], Y1166, bdd_V102[Validation prérequis SUN-ES], "Oui")</f>
        <v>0</v>
      </c>
      <c r="AB1166" s="70">
        <f t="shared" si="18"/>
        <v>0</v>
      </c>
    </row>
    <row r="1167" spans="1:28">
      <c r="A1167">
        <v>930027347</v>
      </c>
      <c r="B1167" t="str">
        <v>UGECAM IDF</v>
      </c>
      <c r="C1167" t="str">
        <v>ILE-DE-FRANCE</v>
      </c>
      <c r="X1167" t="str">
        <v>SAS NEPHROCARE MARNE LA VALLEE</v>
      </c>
      <c r="Y1167" t="str">
        <v>ILE-DE-FRANCE</v>
      </c>
      <c r="Z1167" s="13">
        <f>SUMIFS(bdd_V102[Activité combinée], bdd_V102[Raison sociale juridique], X1167, bdd_V102[[Région du FINESS juridique ]], Y1167)</f>
        <v>18666</v>
      </c>
      <c r="AA1167" s="13">
        <f>SUMIFS(bdd_V102[Activité combinée], bdd_V102[Raison sociale juridique], X1167, bdd_V102[[Région du FINESS juridique ]], Y1167, bdd_V102[Validation prérequis SUN-ES], "Oui")</f>
        <v>18666</v>
      </c>
      <c r="AB1167" s="70">
        <f t="shared" si="18"/>
        <v>1</v>
      </c>
    </row>
    <row r="1168" spans="1:28">
      <c r="A1168">
        <v>930712716</v>
      </c>
      <c r="B1168" t="str">
        <v>ARCHIPEL MONTREUIL</v>
      </c>
      <c r="C1168" t="str">
        <v>ILE-DE-FRANCE</v>
      </c>
      <c r="X1168" t="str">
        <v>SAS NEPHROCARE MAUBEUGE</v>
      </c>
      <c r="Y1168" t="str">
        <v>HAUTS-DE-FRANCE</v>
      </c>
      <c r="Z1168" s="13">
        <f>SUMIFS(bdd_V102[Activité combinée], bdd_V102[Raison sociale juridique], X1168, bdd_V102[[Région du FINESS juridique ]], Y1168)</f>
        <v>11236</v>
      </c>
      <c r="AA1168" s="13">
        <f>SUMIFS(bdd_V102[Activité combinée], bdd_V102[Raison sociale juridique], X1168, bdd_V102[[Région du FINESS juridique ]], Y1168, bdd_V102[Validation prérequis SUN-ES], "Oui")</f>
        <v>11236</v>
      </c>
      <c r="AB1168" s="70">
        <f t="shared" si="18"/>
        <v>1</v>
      </c>
    </row>
    <row r="1169" spans="1:28">
      <c r="A1169">
        <v>940000060</v>
      </c>
      <c r="B1169" t="str">
        <v>SAS NEPHROCARE ILE DE FRANCE</v>
      </c>
      <c r="C1169" t="str">
        <v>ILE-DE-FRANCE</v>
      </c>
      <c r="X1169" t="str">
        <v>SAS NOUVELLE CLINIQUE BONNEFON</v>
      </c>
      <c r="Y1169" t="str">
        <v>ILE-DE-FRANCE</v>
      </c>
      <c r="Z1169" s="13">
        <f>SUMIFS(bdd_V102[Activité combinée], bdd_V102[Raison sociale juridique], X1169, bdd_V102[[Région du FINESS juridique ]], Y1169)</f>
        <v>29623</v>
      </c>
      <c r="AA1169" s="13">
        <f>SUMIFS(bdd_V102[Activité combinée], bdd_V102[Raison sociale juridique], X1169, bdd_V102[[Région du FINESS juridique ]], Y1169, bdd_V102[Validation prérequis SUN-ES], "Oui")</f>
        <v>29623</v>
      </c>
      <c r="AB1169" s="70">
        <f t="shared" si="18"/>
        <v>1</v>
      </c>
    </row>
    <row r="1170" spans="1:28">
      <c r="A1170">
        <v>940000706</v>
      </c>
      <c r="B1170" t="str">
        <v>SAS HOPITAL PAUL EGINE</v>
      </c>
      <c r="C1170" t="str">
        <v>ILE-DE-FRANCE</v>
      </c>
      <c r="X1170" t="str">
        <v>SAS NOUVELLES CL NIMOISES</v>
      </c>
      <c r="Y1170" t="str">
        <v>OCCITANIE</v>
      </c>
      <c r="Z1170" s="13">
        <f>SUMIFS(bdd_V102[Activité combinée], bdd_V102[Raison sociale juridique], X1170, bdd_V102[[Région du FINESS juridique ]], Y1170)</f>
        <v>123531.5</v>
      </c>
      <c r="AA1170" s="13">
        <f>SUMIFS(bdd_V102[Activité combinée], bdd_V102[Raison sociale juridique], X1170, bdd_V102[[Région du FINESS juridique ]], Y1170, bdd_V102[Validation prérequis SUN-ES], "Oui")</f>
        <v>123531.5</v>
      </c>
      <c r="AB1170" s="70">
        <f t="shared" si="18"/>
        <v>1</v>
      </c>
    </row>
    <row r="1171" spans="1:28">
      <c r="A1171">
        <v>940000722</v>
      </c>
      <c r="B1171" t="str">
        <v>S.A CLINIQUE DE CHOISY LE ROI</v>
      </c>
      <c r="C1171" t="str">
        <v>ILE-DE-FRANCE</v>
      </c>
      <c r="X1171" t="str">
        <v>SAS POLYCL DE GASCOGNE</v>
      </c>
      <c r="Y1171" t="str">
        <v>OCCITANIE</v>
      </c>
      <c r="Z1171" s="13">
        <f>SUMIFS(bdd_V102[Activité combinée], bdd_V102[Raison sociale juridique], X1171, bdd_V102[[Région du FINESS juridique ]], Y1171)</f>
        <v>13178</v>
      </c>
      <c r="AA1171" s="13">
        <f>SUMIFS(bdd_V102[Activité combinée], bdd_V102[Raison sociale juridique], X1171, bdd_V102[[Région du FINESS juridique ]], Y1171, bdd_V102[Validation prérequis SUN-ES], "Oui")</f>
        <v>13178</v>
      </c>
      <c r="AB1171" s="70">
        <f t="shared" si="18"/>
        <v>1</v>
      </c>
    </row>
    <row r="1172" spans="1:28">
      <c r="A1172">
        <v>940000771</v>
      </c>
      <c r="B1172" t="str">
        <v>SAS HÃ”PITAL PRIVE ARMAND BRILLARD</v>
      </c>
      <c r="C1172" t="str">
        <v>ILE-DE-FRANCE</v>
      </c>
      <c r="X1172" t="str">
        <v>SAS POLYCL DES TROIS VALLEES</v>
      </c>
      <c r="Y1172" t="str">
        <v>OCCITANIE</v>
      </c>
      <c r="Z1172" s="13">
        <f>SUMIFS(bdd_V102[Activité combinée], bdd_V102[Raison sociale juridique], X1172, bdd_V102[[Région du FINESS juridique ]], Y1172)</f>
        <v>12326.5</v>
      </c>
      <c r="AA1172" s="13">
        <f>SUMIFS(bdd_V102[Activité combinée], bdd_V102[Raison sociale juridique], X1172, bdd_V102[[Région du FINESS juridique ]], Y1172, bdd_V102[Validation prérequis SUN-ES], "Oui")</f>
        <v>12326.5</v>
      </c>
      <c r="AB1172" s="70">
        <f t="shared" si="18"/>
        <v>1</v>
      </c>
    </row>
    <row r="1173" spans="1:28">
      <c r="A1173">
        <v>940000805</v>
      </c>
      <c r="B1173" t="str">
        <v>SA CLINIQUE MED.CHIR. G.METIVET</v>
      </c>
      <c r="C1173" t="str">
        <v>ILE-DE-FRANCE</v>
      </c>
      <c r="X1173" t="str">
        <v>SAS POLYCL MONTREAL</v>
      </c>
      <c r="Y1173" t="str">
        <v>OCCITANIE</v>
      </c>
      <c r="Z1173" s="13">
        <f>SUMIFS(bdd_V102[Activité combinée], bdd_V102[Raison sociale juridique], X1173, bdd_V102[[Région du FINESS juridique ]], Y1173)</f>
        <v>37032</v>
      </c>
      <c r="AA1173" s="13">
        <f>SUMIFS(bdd_V102[Activité combinée], bdd_V102[Raison sociale juridique], X1173, bdd_V102[[Région du FINESS juridique ]], Y1173, bdd_V102[Validation prérequis SUN-ES], "Oui")</f>
        <v>37032</v>
      </c>
      <c r="AB1173" s="70">
        <f t="shared" si="18"/>
        <v>1</v>
      </c>
    </row>
    <row r="1174" spans="1:28">
      <c r="A1174">
        <v>940000854</v>
      </c>
      <c r="B1174" t="str">
        <v>S.A.S CLINIQUE DU SUD</v>
      </c>
      <c r="C1174" t="str">
        <v>ILE-DE-FRANCE</v>
      </c>
      <c r="X1174" t="str">
        <v>SAS POLYCL ST PRIVAT</v>
      </c>
      <c r="Y1174" t="str">
        <v>OCCITANIE</v>
      </c>
      <c r="Z1174" s="13">
        <f>SUMIFS(bdd_V102[Activité combinée], bdd_V102[Raison sociale juridique], X1174, bdd_V102[[Région du FINESS juridique ]], Y1174)</f>
        <v>71499</v>
      </c>
      <c r="AA1174" s="13">
        <f>SUMIFS(bdd_V102[Activité combinée], bdd_V102[Raison sociale juridique], X1174, bdd_V102[[Région du FINESS juridique ]], Y1174, bdd_V102[Validation prérequis SUN-ES], "Oui")</f>
        <v>71499</v>
      </c>
      <c r="AB1174" s="70">
        <f t="shared" si="18"/>
        <v>1</v>
      </c>
    </row>
    <row r="1175" spans="1:28">
      <c r="A1175">
        <v>940000862</v>
      </c>
      <c r="B1175" t="str">
        <v>SARL CLINIQUE DE DIETETIQUE</v>
      </c>
      <c r="C1175" t="str">
        <v>ILE-DE-FRANCE</v>
      </c>
      <c r="X1175" t="str">
        <v>SAS POLYCL ST ROCH</v>
      </c>
      <c r="Y1175" t="str">
        <v>OCCITANIE</v>
      </c>
      <c r="Z1175" s="13">
        <f>SUMIFS(bdd_V102[Activité combinée], bdd_V102[Raison sociale juridique], X1175, bdd_V102[[Région du FINESS juridique ]], Y1175)</f>
        <v>94495.5</v>
      </c>
      <c r="AA1175" s="13">
        <f>SUMIFS(bdd_V102[Activité combinée], bdd_V102[Raison sociale juridique], X1175, bdd_V102[[Région du FINESS juridique ]], Y1175, bdd_V102[Validation prérequis SUN-ES], "Oui")</f>
        <v>94495.5</v>
      </c>
      <c r="AB1175" s="70">
        <f t="shared" si="18"/>
        <v>1</v>
      </c>
    </row>
    <row r="1176" spans="1:28">
      <c r="A1176">
        <v>940000896</v>
      </c>
      <c r="B1176" t="str">
        <v>CLINIQUE VILLENEUVE-SAINT-GEORGES</v>
      </c>
      <c r="C1176" t="str">
        <v>ILE-DE-FRANCE</v>
      </c>
      <c r="X1176" t="str">
        <v>SAS POLYCLINIQUE DE LIMOGES</v>
      </c>
      <c r="Y1176" t="str">
        <v>NOUVELLE-AQUITAINE</v>
      </c>
      <c r="Z1176" s="13">
        <f>SUMIFS(bdd_V102[Activité combinée], bdd_V102[Raison sociale juridique], X1176, bdd_V102[[Région du FINESS juridique ]], Y1176)</f>
        <v>173558.5</v>
      </c>
      <c r="AA1176" s="13">
        <f>SUMIFS(bdd_V102[Activité combinée], bdd_V102[Raison sociale juridique], X1176, bdd_V102[[Région du FINESS juridique ]], Y1176, bdd_V102[Validation prérequis SUN-ES], "Oui")</f>
        <v>173558.5</v>
      </c>
      <c r="AB1176" s="70">
        <f t="shared" si="18"/>
        <v>1</v>
      </c>
    </row>
    <row r="1177" spans="1:28">
      <c r="A1177">
        <v>940000904</v>
      </c>
      <c r="B1177" t="str">
        <v>SAS CLINIQUE BOYER</v>
      </c>
      <c r="C1177" t="str">
        <v>ILE-DE-FRANCE</v>
      </c>
      <c r="X1177" t="str">
        <v>SAS POLYCLINIQUE DE NAVARRE</v>
      </c>
      <c r="Y1177" t="str">
        <v>NOUVELLE-AQUITAINE</v>
      </c>
      <c r="Z1177" s="13">
        <f>SUMIFS(bdd_V102[Activité combinée], bdd_V102[Raison sociale juridique], X1177, bdd_V102[[Région du FINESS juridique ]], Y1177)</f>
        <v>86250</v>
      </c>
      <c r="AA1177" s="13">
        <f>SUMIFS(bdd_V102[Activité combinée], bdd_V102[Raison sociale juridique], X1177, bdd_V102[[Région du FINESS juridique ]], Y1177, bdd_V102[Validation prérequis SUN-ES], "Oui")</f>
        <v>86250</v>
      </c>
      <c r="AB1177" s="70">
        <f t="shared" si="18"/>
        <v>1</v>
      </c>
    </row>
    <row r="1178" spans="1:28">
      <c r="A1178">
        <v>940000912</v>
      </c>
      <c r="B1178" t="str">
        <v>SASU CLINIQUE DES NORIETS</v>
      </c>
      <c r="C1178" t="str">
        <v>ILE-DE-FRANCE</v>
      </c>
      <c r="X1178" t="str">
        <v>SAS POLYCLINIQUE D'INKERMANN</v>
      </c>
      <c r="Y1178" t="str">
        <v>NOUVELLE-AQUITAINE</v>
      </c>
      <c r="Z1178" s="13">
        <f>SUMIFS(bdd_V102[Activité combinée], bdd_V102[Raison sociale juridique], X1178, bdd_V102[[Région du FINESS juridique ]], Y1178)</f>
        <v>38135.5</v>
      </c>
      <c r="AA1178" s="13">
        <f>SUMIFS(bdd_V102[Activité combinée], bdd_V102[Raison sociale juridique], X1178, bdd_V102[[Région du FINESS juridique ]], Y1178, bdd_V102[Validation prérequis SUN-ES], "Oui")</f>
        <v>38135.5</v>
      </c>
      <c r="AB1178" s="70">
        <f t="shared" si="18"/>
        <v>1</v>
      </c>
    </row>
    <row r="1179" spans="1:28">
      <c r="A1179">
        <v>940000979</v>
      </c>
      <c r="B1179" t="str">
        <v>SA STE D'EXPL.DE LA MAISON DE</v>
      </c>
      <c r="C1179" t="str">
        <v>ILE-DE-FRANCE</v>
      </c>
      <c r="X1179" t="str">
        <v>SAS POLYCLINIQUE LES LONGUES ALLEES</v>
      </c>
      <c r="Y1179" t="str">
        <v>CENTRE-VAL DE LOIRE</v>
      </c>
      <c r="Z1179" s="13">
        <f>SUMIFS(bdd_V102[Activité combinée], bdd_V102[Raison sociale juridique], X1179, bdd_V102[[Région du FINESS juridique ]], Y1179)</f>
        <v>82437</v>
      </c>
      <c r="AA1179" s="13">
        <f>SUMIFS(bdd_V102[Activité combinée], bdd_V102[Raison sociale juridique], X1179, bdd_V102[[Région du FINESS juridique ]], Y1179, bdd_V102[Validation prérequis SUN-ES], "Oui")</f>
        <v>82437</v>
      </c>
      <c r="AB1179" s="70">
        <f t="shared" si="18"/>
        <v>1</v>
      </c>
    </row>
    <row r="1180" spans="1:28">
      <c r="A1180">
        <v>940001027</v>
      </c>
      <c r="B1180" t="str">
        <v>ASS INSTITUT ROBERT MERLE D'AUBIGNE</v>
      </c>
      <c r="C1180" t="str">
        <v>ILE-DE-FRANCE</v>
      </c>
      <c r="X1180" t="str">
        <v>SAS POLYCLINIQUE MONTIER LA CELLE</v>
      </c>
      <c r="Y1180" t="str">
        <v>GRAND EST</v>
      </c>
      <c r="Z1180" s="13">
        <f>SUMIFS(bdd_V102[Activité combinée], bdd_V102[Raison sociale juridique], X1180, bdd_V102[[Région du FINESS juridique ]], Y1180)</f>
        <v>31917.5</v>
      </c>
      <c r="AA1180" s="13">
        <f>SUMIFS(bdd_V102[Activité combinée], bdd_V102[Raison sociale juridique], X1180, bdd_V102[[Région du FINESS juridique ]], Y1180, bdd_V102[Validation prérequis SUN-ES], "Oui")</f>
        <v>31917.5</v>
      </c>
      <c r="AB1180" s="70">
        <f t="shared" si="18"/>
        <v>1</v>
      </c>
    </row>
    <row r="1181" spans="1:28">
      <c r="A1181">
        <v>940001894</v>
      </c>
      <c r="B1181" t="str">
        <v>SAS CLINIQUE DE BERCY</v>
      </c>
      <c r="C1181" t="str">
        <v>ILE-DE-FRANCE</v>
      </c>
      <c r="X1181" t="str">
        <v>SAS RAINBOW GUYANE</v>
      </c>
      <c r="Y1181" t="str">
        <v>GUYANE</v>
      </c>
      <c r="Z1181" s="13">
        <f>SUMIFS(bdd_V102[Activité combinée], bdd_V102[Raison sociale juridique], X1181, bdd_V102[[Région du FINESS juridique ]], Y1181)</f>
        <v>25756</v>
      </c>
      <c r="AA1181" s="13">
        <f>SUMIFS(bdd_V102[Activité combinée], bdd_V102[Raison sociale juridique], X1181, bdd_V102[[Région du FINESS juridique ]], Y1181, bdd_V102[Validation prérequis SUN-ES], "Oui")</f>
        <v>25756</v>
      </c>
      <c r="AB1181" s="70">
        <f t="shared" si="18"/>
        <v>1</v>
      </c>
    </row>
    <row r="1182" spans="1:28">
      <c r="A1182">
        <v>940017338</v>
      </c>
      <c r="B1182" t="str">
        <v>SAS HOP PRIVE DE MARNE LA VALLEE</v>
      </c>
      <c r="C1182" t="str">
        <v>ILE-DE-FRANCE</v>
      </c>
      <c r="X1182" t="str">
        <v>SAS SBRA</v>
      </c>
      <c r="Y1182" t="str">
        <v>ILE-DE-FRANCE</v>
      </c>
      <c r="Z1182" s="13">
        <f>SUMIFS(bdd_V102[Activité combinée], bdd_V102[Raison sociale juridique], X1182, bdd_V102[[Région du FINESS juridique ]], Y1182)</f>
        <v>5664.5</v>
      </c>
      <c r="AA1182" s="13">
        <f>SUMIFS(bdd_V102[Activité combinée], bdd_V102[Raison sociale juridique], X1182, bdd_V102[[Région du FINESS juridique ]], Y1182, bdd_V102[Validation prérequis SUN-ES], "Oui")</f>
        <v>5664.5</v>
      </c>
      <c r="AB1182" s="70">
        <f t="shared" si="18"/>
        <v>1</v>
      </c>
    </row>
    <row r="1183" spans="1:28">
      <c r="A1183">
        <v>940021801</v>
      </c>
      <c r="B1183" t="str">
        <v>SARL CLINIQUE DE CHAMPIGNY</v>
      </c>
      <c r="C1183" t="str">
        <v>ILE-DE-FRANCE</v>
      </c>
      <c r="X1183" t="str">
        <v>SAS SFDTM</v>
      </c>
      <c r="Y1183" t="str">
        <v>ILE-DE-FRANCE</v>
      </c>
      <c r="Z1183" s="13">
        <f>SUMIFS(bdd_V102[Activité combinée], bdd_V102[Raison sociale juridique], X1183, bdd_V102[[Région du FINESS juridique ]], Y1183)</f>
        <v>8312</v>
      </c>
      <c r="AA1183" s="13">
        <f>SUMIFS(bdd_V102[Activité combinée], bdd_V102[Raison sociale juridique], X1183, bdd_V102[[Région du FINESS juridique ]], Y1183, bdd_V102[Validation prérequis SUN-ES], "Oui")</f>
        <v>5663</v>
      </c>
      <c r="AB1183" s="70">
        <f t="shared" si="18"/>
        <v>0.68130413859480266</v>
      </c>
    </row>
    <row r="1184" spans="1:28">
      <c r="A1184">
        <v>940022163</v>
      </c>
      <c r="B1184" t="str">
        <v>SAS CLINIQUE JEANNE D'ARC</v>
      </c>
      <c r="C1184" t="str">
        <v>ILE-DE-FRANCE</v>
      </c>
      <c r="X1184" t="str">
        <v>SAS SOCIETE DE DIALYSE</v>
      </c>
      <c r="Y1184" t="str">
        <v>LA RÉUNION</v>
      </c>
      <c r="Z1184" s="13">
        <f>SUMIFS(bdd_V102[Activité combinée], bdd_V102[Raison sociale juridique], X1184, bdd_V102[[Région du FINESS juridique ]], Y1184)</f>
        <v>32534.5</v>
      </c>
      <c r="AA1184" s="13">
        <f>SUMIFS(bdd_V102[Activité combinée], bdd_V102[Raison sociale juridique], X1184, bdd_V102[[Région du FINESS juridique ]], Y1184, bdd_V102[Validation prérequis SUN-ES], "Oui")</f>
        <v>16949</v>
      </c>
      <c r="AB1184" s="70">
        <f t="shared" si="18"/>
        <v>0.52095467887934344</v>
      </c>
    </row>
    <row r="1185" spans="1:28">
      <c r="A1185">
        <v>940023823</v>
      </c>
      <c r="B1185" t="str">
        <v>SAS FMEGF NEWCO 1</v>
      </c>
      <c r="C1185" t="str">
        <v>ILE-DE-FRANCE</v>
      </c>
      <c r="X1185" t="str">
        <v>SAS SOCIETE EXPLOITATION DU CROS</v>
      </c>
      <c r="Y1185" t="str">
        <v>OCCITANIE</v>
      </c>
      <c r="Z1185" s="13">
        <f>SUMIFS(bdd_V102[Activité combinée], bdd_V102[Raison sociale juridique], X1185, bdd_V102[[Région du FINESS juridique ]], Y1185)</f>
        <v>8966.5</v>
      </c>
      <c r="AA1185" s="13">
        <f>SUMIFS(bdd_V102[Activité combinée], bdd_V102[Raison sociale juridique], X1185, bdd_V102[[Région du FINESS juridique ]], Y1185, bdd_V102[Validation prérequis SUN-ES], "Oui")</f>
        <v>8966.5</v>
      </c>
      <c r="AB1185" s="70">
        <f t="shared" si="18"/>
        <v>1</v>
      </c>
    </row>
    <row r="1186" spans="1:28">
      <c r="A1186">
        <v>940023831</v>
      </c>
      <c r="B1186" t="str">
        <v>SAS FMEGF NEWCO 2</v>
      </c>
      <c r="C1186" t="str">
        <v>ILE-DE-FRANCE</v>
      </c>
      <c r="X1186" t="str">
        <v>SAS SOCIETE NOUVELLE CLQ JEANNE D'ARC</v>
      </c>
      <c r="Y1186" t="str">
        <v>GRAND EST</v>
      </c>
      <c r="Z1186" s="13">
        <f>SUMIFS(bdd_V102[Activité combinée], bdd_V102[Raison sociale juridique], X1186, bdd_V102[[Région du FINESS juridique ]], Y1186)</f>
        <v>12636.5</v>
      </c>
      <c r="AA1186" s="13">
        <f>SUMIFS(bdd_V102[Activité combinée], bdd_V102[Raison sociale juridique], X1186, bdd_V102[[Région du FINESS juridique ]], Y1186, bdd_V102[Validation prérequis SUN-ES], "Oui")</f>
        <v>12636.5</v>
      </c>
      <c r="AB1186" s="70">
        <f t="shared" si="18"/>
        <v>1</v>
      </c>
    </row>
    <row r="1187" spans="1:28">
      <c r="A1187">
        <v>940023849</v>
      </c>
      <c r="B1187" t="str">
        <v>SAS FMEGF NEWCO 3</v>
      </c>
      <c r="C1187" t="str">
        <v>ILE-DE-FRANCE</v>
      </c>
      <c r="X1187" t="str">
        <v>SAS STE NELLE DE LA CLINIQUE DU MESNIL</v>
      </c>
      <c r="Y1187" t="str">
        <v>OCCITANIE</v>
      </c>
      <c r="Z1187" s="13">
        <f>SUMIFS(bdd_V102[Activité combinée], bdd_V102[Raison sociale juridique], X1187, bdd_V102[[Région du FINESS juridique ]], Y1187)</f>
        <v>23849</v>
      </c>
      <c r="AA1187" s="13">
        <f>SUMIFS(bdd_V102[Activité combinée], bdd_V102[Raison sociale juridique], X1187, bdd_V102[[Région du FINESS juridique ]], Y1187, bdd_V102[Validation prérequis SUN-ES], "Oui")</f>
        <v>23849</v>
      </c>
      <c r="AB1187" s="70">
        <f t="shared" si="18"/>
        <v>1</v>
      </c>
    </row>
    <row r="1188" spans="1:28">
      <c r="A1188">
        <v>940026677</v>
      </c>
      <c r="B1188" t="str">
        <v>ASSOCIATION AURA</v>
      </c>
      <c r="C1188" t="str">
        <v>ILE-DE-FRANCE</v>
      </c>
      <c r="X1188" t="str">
        <v>SAS STE NELLE EXPLOIT CLIN CARDIO.</v>
      </c>
      <c r="Y1188" t="str">
        <v>NOUVELLE-AQUITAINE</v>
      </c>
      <c r="Z1188" s="13">
        <f>SUMIFS(bdd_V102[Activité combinée], bdd_V102[Raison sociale juridique], X1188, bdd_V102[[Région du FINESS juridique ]], Y1188)</f>
        <v>29866.5</v>
      </c>
      <c r="AA1188" s="13">
        <f>SUMIFS(bdd_V102[Activité combinée], bdd_V102[Raison sociale juridique], X1188, bdd_V102[[Région du FINESS juridique ]], Y1188, bdd_V102[Validation prérequis SUN-ES], "Oui")</f>
        <v>29866.5</v>
      </c>
      <c r="AB1188" s="70">
        <f t="shared" si="18"/>
        <v>1</v>
      </c>
    </row>
    <row r="1189" spans="1:28">
      <c r="A1189">
        <v>940150014</v>
      </c>
      <c r="B1189" t="str">
        <v>ASS HOPITAL SAINT CAMILLE</v>
      </c>
      <c r="C1189" t="str">
        <v>ILE-DE-FRANCE</v>
      </c>
      <c r="X1189" t="str">
        <v>SAS THALATTA</v>
      </c>
      <c r="Y1189" t="str">
        <v>OCCITANIE</v>
      </c>
      <c r="Z1189" s="13">
        <f>SUMIFS(bdd_V102[Activité combinée], bdd_V102[Raison sociale juridique], X1189, bdd_V102[[Région du FINESS juridique ]], Y1189)</f>
        <v>7228.5</v>
      </c>
      <c r="AA1189" s="13">
        <f>SUMIFS(bdd_V102[Activité combinée], bdd_V102[Raison sociale juridique], X1189, bdd_V102[[Région du FINESS juridique ]], Y1189, bdd_V102[Validation prérequis SUN-ES], "Oui")</f>
        <v>7228.5</v>
      </c>
      <c r="AB1189" s="70">
        <f t="shared" si="18"/>
        <v>1</v>
      </c>
    </row>
    <row r="1190" spans="1:28">
      <c r="A1190">
        <v>940160013</v>
      </c>
      <c r="B1190" t="str">
        <v>INSTITUT GUSTAVE ROUSSY</v>
      </c>
      <c r="C1190" t="str">
        <v>ILE-DE-FRANCE</v>
      </c>
      <c r="X1190" t="str">
        <v>SAS VAL PYRENE</v>
      </c>
      <c r="Y1190" t="str">
        <v>OCCITANIE</v>
      </c>
      <c r="Z1190" s="13">
        <f>SUMIFS(bdd_V102[Activité combinée], bdd_V102[Raison sociale juridique], X1190, bdd_V102[[Région du FINESS juridique ]], Y1190)</f>
        <v>10876</v>
      </c>
      <c r="AA1190" s="13">
        <f>SUMIFS(bdd_V102[Activité combinée], bdd_V102[Raison sociale juridique], X1190, bdd_V102[[Région du FINESS juridique ]], Y1190, bdd_V102[Validation prérequis SUN-ES], "Oui")</f>
        <v>10876</v>
      </c>
      <c r="AB1190" s="70">
        <f t="shared" si="18"/>
        <v>1</v>
      </c>
    </row>
    <row r="1191" spans="1:28">
      <c r="A1191">
        <v>940721400</v>
      </c>
      <c r="B1191" t="str">
        <v>UDSM  FONTENAY SOUS BOIS</v>
      </c>
      <c r="C1191" t="str">
        <v>ILE-DE-FRANCE</v>
      </c>
      <c r="X1191" t="str">
        <v>SAS VAUBAN SANTE</v>
      </c>
      <c r="Y1191" t="str">
        <v>ILE-DE-FRANCE</v>
      </c>
      <c r="Z1191" s="13">
        <f>SUMIFS(bdd_V102[Activité combinée], bdd_V102[Raison sociale juridique], X1191, bdd_V102[[Région du FINESS juridique ]], Y1191)</f>
        <v>21163.5</v>
      </c>
      <c r="AA1191" s="13">
        <f>SUMIFS(bdd_V102[Activité combinée], bdd_V102[Raison sociale juridique], X1191, bdd_V102[[Région du FINESS juridique ]], Y1191, bdd_V102[Validation prérequis SUN-ES], "Oui")</f>
        <v>0</v>
      </c>
      <c r="AB1191" s="70">
        <f t="shared" si="18"/>
        <v>0</v>
      </c>
    </row>
    <row r="1192" spans="1:28">
      <c r="A1192">
        <v>940805963</v>
      </c>
      <c r="B1192" t="str">
        <v>ASS. NATIONALE D'ACTION SOCIALE</v>
      </c>
      <c r="C1192" t="str">
        <v>ILE-DE-FRANCE</v>
      </c>
      <c r="X1192" t="str">
        <v>SAS VILLA DU PARC</v>
      </c>
      <c r="Y1192" t="str">
        <v>NOUVELLE-AQUITAINE</v>
      </c>
      <c r="Z1192" s="13">
        <f>SUMIFS(bdd_V102[Activité combinée], bdd_V102[Raison sociale juridique], X1192, bdd_V102[[Région du FINESS juridique ]], Y1192)</f>
        <v>14394</v>
      </c>
      <c r="AA1192" s="13">
        <f>SUMIFS(bdd_V102[Activité combinée], bdd_V102[Raison sociale juridique], X1192, bdd_V102[[Région du FINESS juridique ]], Y1192, bdd_V102[Validation prérequis SUN-ES], "Oui")</f>
        <v>14394</v>
      </c>
      <c r="AB1192" s="70">
        <f t="shared" si="18"/>
        <v>1</v>
      </c>
    </row>
    <row r="1193" spans="1:28">
      <c r="A1193">
        <v>940807654</v>
      </c>
      <c r="B1193" t="str">
        <v>ASS CERPP BONNEUIL SUR MARNE</v>
      </c>
      <c r="C1193" t="str">
        <v>ILE-DE-FRANCE</v>
      </c>
      <c r="X1193" t="str">
        <v>SASCOP CALME</v>
      </c>
      <c r="Y1193" t="str">
        <v>PROVENCE-ALPES-CÔTE D'AZUR</v>
      </c>
      <c r="Z1193" s="13">
        <f>SUMIFS(bdd_V102[Activité combinée], bdd_V102[Raison sociale juridique], X1193, bdd_V102[[Région du FINESS juridique ]], Y1193)</f>
        <v>8080.5</v>
      </c>
      <c r="AA1193" s="13">
        <f>SUMIFS(bdd_V102[Activité combinée], bdd_V102[Raison sociale juridique], X1193, bdd_V102[[Région du FINESS juridique ]], Y1193, bdd_V102[Validation prérequis SUN-ES], "Oui")</f>
        <v>8080.5</v>
      </c>
      <c r="AB1193" s="70">
        <f t="shared" si="18"/>
        <v>1</v>
      </c>
    </row>
    <row r="1194" spans="1:28">
      <c r="A1194">
        <v>940809452</v>
      </c>
      <c r="B1194" t="str">
        <v>ASSOCIATION D'ENTRAIDE VIVRE ARCUEIL</v>
      </c>
      <c r="C1194" t="str">
        <v>ILE-DE-FRANCE</v>
      </c>
      <c r="X1194" t="str">
        <v>SASU CENTRE DE DIALYSE DE L'ESTREE</v>
      </c>
      <c r="Y1194" t="str">
        <v>ILE-DE-FRANCE</v>
      </c>
      <c r="Z1194" s="13">
        <f>SUMIFS(bdd_V102[Activité combinée], bdd_V102[Raison sociale juridique], X1194, bdd_V102[[Région du FINESS juridique ]], Y1194)</f>
        <v>5430.5</v>
      </c>
      <c r="AA1194" s="13">
        <f>SUMIFS(bdd_V102[Activité combinée], bdd_V102[Raison sociale juridique], X1194, bdd_V102[[Région du FINESS juridique ]], Y1194, bdd_V102[Validation prérequis SUN-ES], "Oui")</f>
        <v>5430.5</v>
      </c>
      <c r="AB1194" s="70">
        <f t="shared" si="18"/>
        <v>1</v>
      </c>
    </row>
    <row r="1195" spans="1:28">
      <c r="A1195">
        <v>950000455</v>
      </c>
      <c r="B1195" t="str">
        <v>CLINIQUE DU PLATEAU BEZONS</v>
      </c>
      <c r="C1195" t="str">
        <v>ILE-DE-FRANCE</v>
      </c>
      <c r="X1195" t="str">
        <v>SASU CL LA PERGOLA</v>
      </c>
      <c r="Y1195" t="str">
        <v>OCCITANIE</v>
      </c>
      <c r="Z1195" s="13">
        <f>SUMIFS(bdd_V102[Activité combinée], bdd_V102[Raison sociale juridique], X1195, bdd_V102[[Région du FINESS juridique ]], Y1195)</f>
        <v>21803.5</v>
      </c>
      <c r="AA1195" s="13">
        <f>SUMIFS(bdd_V102[Activité combinée], bdd_V102[Raison sociale juridique], X1195, bdd_V102[[Région du FINESS juridique ]], Y1195, bdd_V102[Validation prérequis SUN-ES], "Oui")</f>
        <v>21803.5</v>
      </c>
      <c r="AB1195" s="70">
        <f t="shared" si="18"/>
        <v>1</v>
      </c>
    </row>
    <row r="1196" spans="1:28">
      <c r="A1196">
        <v>950000471</v>
      </c>
      <c r="B1196" t="str">
        <v>SAS CLINIQUE DE DOMONT</v>
      </c>
      <c r="C1196" t="str">
        <v>ILE-DE-FRANCE</v>
      </c>
      <c r="X1196" t="str">
        <v>SASU CLINIQUE DES NORIETS</v>
      </c>
      <c r="Y1196" t="str">
        <v>ILE-DE-FRANCE</v>
      </c>
      <c r="Z1196" s="13">
        <f>SUMIFS(bdd_V102[Activité combinée], bdd_V102[Raison sociale juridique], X1196, bdd_V102[[Région du FINESS juridique ]], Y1196)</f>
        <v>55653.5</v>
      </c>
      <c r="AA1196" s="13">
        <f>SUMIFS(bdd_V102[Activité combinée], bdd_V102[Raison sociale juridique], X1196, bdd_V102[[Région du FINESS juridique ]], Y1196, bdd_V102[Validation prérequis SUN-ES], "Oui")</f>
        <v>55653.5</v>
      </c>
      <c r="AB1196" s="70">
        <f t="shared" si="18"/>
        <v>1</v>
      </c>
    </row>
    <row r="1197" spans="1:28">
      <c r="A1197">
        <v>950000521</v>
      </c>
      <c r="B1197" t="str">
        <v>S.A. CLINIQUE CONTI</v>
      </c>
      <c r="C1197" t="str">
        <v>ILE-DE-FRANCE</v>
      </c>
      <c r="X1197" t="str">
        <v>SASU CLINIQUE LES TAMARINS OUEST</v>
      </c>
      <c r="Y1197" t="str">
        <v>LA RÉUNION</v>
      </c>
      <c r="Z1197" s="13">
        <f>SUMIFS(bdd_V102[Activité combinée], bdd_V102[Raison sociale juridique], X1197, bdd_V102[[Région du FINESS juridique ]], Y1197)</f>
        <v>24367.5</v>
      </c>
      <c r="AA1197" s="13">
        <f>SUMIFS(bdd_V102[Activité combinée], bdd_V102[Raison sociale juridique], X1197, bdd_V102[[Région du FINESS juridique ]], Y1197, bdd_V102[Validation prérequis SUN-ES], "Oui")</f>
        <v>24367.5</v>
      </c>
      <c r="AB1197" s="70">
        <f t="shared" si="18"/>
        <v>1</v>
      </c>
    </row>
    <row r="1198" spans="1:28">
      <c r="A1198">
        <v>950000547</v>
      </c>
      <c r="B1198" t="str">
        <v>SA HOPITAL PRIVE NORD PARISIEN</v>
      </c>
      <c r="C1198" t="str">
        <v>ILE-DE-FRANCE</v>
      </c>
      <c r="X1198" t="str">
        <v>SASU ROZ ARVOR</v>
      </c>
      <c r="Y1198" t="str">
        <v>PAYS DE LA LOIRE</v>
      </c>
      <c r="Z1198" s="13">
        <f>SUMIFS(bdd_V102[Activité combinée], bdd_V102[Raison sociale juridique], X1198, bdd_V102[[Région du FINESS juridique ]], Y1198)</f>
        <v>17880</v>
      </c>
      <c r="AA1198" s="13">
        <f>SUMIFS(bdd_V102[Activité combinée], bdd_V102[Raison sociale juridique], X1198, bdd_V102[[Région du FINESS juridique ]], Y1198, bdd_V102[Validation prérequis SUN-ES], "Oui")</f>
        <v>17880</v>
      </c>
      <c r="AB1198" s="70">
        <f t="shared" si="18"/>
        <v>1</v>
      </c>
    </row>
    <row r="1199" spans="1:28">
      <c r="A1199">
        <v>950000562</v>
      </c>
      <c r="B1199" t="str">
        <v>SAS CLINIQUE MEDICALE DU PARC</v>
      </c>
      <c r="C1199" t="str">
        <v>ILE-DE-FRANCE</v>
      </c>
      <c r="X1199" t="str">
        <v>SCTE DE GESTION MAISON CONVALESCENCE</v>
      </c>
      <c r="Y1199" t="str">
        <v>BOURGOGNE-FRANCHE-COMTÉ</v>
      </c>
      <c r="Z1199" s="13">
        <f>SUMIFS(bdd_V102[Activité combinée], bdd_V102[Raison sociale juridique], X1199, bdd_V102[[Région du FINESS juridique ]], Y1199)</f>
        <v>14038.5</v>
      </c>
      <c r="AA1199" s="13">
        <f>SUMIFS(bdd_V102[Activité combinée], bdd_V102[Raison sociale juridique], X1199, bdd_V102[[Région du FINESS juridique ]], Y1199, bdd_V102[Validation prérequis SUN-ES], "Oui")</f>
        <v>14038.5</v>
      </c>
      <c r="AB1199" s="70">
        <f t="shared" si="18"/>
        <v>1</v>
      </c>
    </row>
    <row r="1200" spans="1:28">
      <c r="A1200">
        <v>950000760</v>
      </c>
      <c r="B1200" t="str">
        <v>ASSOCIATION LA CHATAIGNERAIE</v>
      </c>
      <c r="C1200" t="str">
        <v>ILE-DE-FRANCE</v>
      </c>
      <c r="X1200" t="str">
        <v>SCTE NVL  EXPL CL ST FRANCOIS</v>
      </c>
      <c r="Y1200" t="str">
        <v>CENTRE-VAL DE LOIRE</v>
      </c>
      <c r="Z1200" s="13">
        <f>SUMIFS(bdd_V102[Activité combinée], bdd_V102[Raison sociale juridique], X1200, bdd_V102[[Région du FINESS juridique ]], Y1200)</f>
        <v>47070</v>
      </c>
      <c r="AA1200" s="13">
        <f>SUMIFS(bdd_V102[Activité combinée], bdd_V102[Raison sociale juridique], X1200, bdd_V102[[Région du FINESS juridique ]], Y1200, bdd_V102[Validation prérequis SUN-ES], "Oui")</f>
        <v>47070</v>
      </c>
      <c r="AB1200" s="70">
        <f t="shared" si="18"/>
        <v>1</v>
      </c>
    </row>
    <row r="1201" spans="1:28">
      <c r="A1201">
        <v>950001636</v>
      </c>
      <c r="B1201" t="str">
        <v>SAS CLINIQUE CLAUDE BERNARD</v>
      </c>
      <c r="C1201" t="str">
        <v>ILE-DE-FRANCE</v>
      </c>
      <c r="X1201" t="str">
        <v>SE DE LA  CLINIQUE NOTRE DAME</v>
      </c>
      <c r="Y1201" t="str">
        <v>GRAND EST</v>
      </c>
      <c r="Z1201" s="13">
        <f>SUMIFS(bdd_V102[Activité combinée], bdd_V102[Raison sociale juridique], X1201, bdd_V102[[Région du FINESS juridique ]], Y1201)</f>
        <v>11240</v>
      </c>
      <c r="AA1201" s="13">
        <f>SUMIFS(bdd_V102[Activité combinée], bdd_V102[Raison sociale juridique], X1201, bdd_V102[[Région du FINESS juridique ]], Y1201, bdd_V102[Validation prérequis SUN-ES], "Oui")</f>
        <v>11240</v>
      </c>
      <c r="AB1201" s="70">
        <f t="shared" si="18"/>
        <v>1</v>
      </c>
    </row>
    <row r="1202" spans="1:28">
      <c r="A1202">
        <v>950008938</v>
      </c>
      <c r="B1202" t="str">
        <v>SARL PSYSTORS</v>
      </c>
      <c r="C1202" t="str">
        <v>ILE-DE-FRANCE</v>
      </c>
      <c r="X1202" t="str">
        <v>SERENA</v>
      </c>
      <c r="Y1202" t="str">
        <v>PROVENCE-ALPES-CÔTE D'AZUR</v>
      </c>
      <c r="Z1202" s="13">
        <f>SUMIFS(bdd_V102[Activité combinée], bdd_V102[Raison sociale juridique], X1202, bdd_V102[[Région du FINESS juridique ]], Y1202)</f>
        <v>1399</v>
      </c>
      <c r="AA1202" s="13">
        <f>SUMIFS(bdd_V102[Activité combinée], bdd_V102[Raison sociale juridique], X1202, bdd_V102[[Région du FINESS juridique ]], Y1202, bdd_V102[Validation prérequis SUN-ES], "Oui")</f>
        <v>1399</v>
      </c>
      <c r="AB1202" s="70">
        <f t="shared" si="18"/>
        <v>1</v>
      </c>
    </row>
    <row r="1203" spans="1:28">
      <c r="A1203">
        <v>950045468</v>
      </c>
      <c r="B1203" t="str">
        <v>SAS CHP SAINTE-MARIE OSNY</v>
      </c>
      <c r="C1203" t="str">
        <v>ILE-DE-FRANCE</v>
      </c>
      <c r="X1203" t="str">
        <v>SERIENCE SOINS DE SUITE &amp; READAPTATION</v>
      </c>
      <c r="Y1203" t="str">
        <v>OCCITANIE</v>
      </c>
      <c r="Z1203" s="13">
        <f>SUMIFS(bdd_V102[Activité combinée], bdd_V102[Raison sociale juridique], X1203, bdd_V102[[Région du FINESS juridique ]], Y1203)</f>
        <v>75332</v>
      </c>
      <c r="AA1203" s="13">
        <f>SUMIFS(bdd_V102[Activité combinée], bdd_V102[Raison sociale juridique], X1203, bdd_V102[[Région du FINESS juridique ]], Y1203, bdd_V102[Validation prérequis SUN-ES], "Oui")</f>
        <v>75332</v>
      </c>
      <c r="AB1203" s="70">
        <f t="shared" si="18"/>
        <v>1</v>
      </c>
    </row>
    <row r="1204" spans="1:28">
      <c r="A1204">
        <v>950150037</v>
      </c>
      <c r="B1204" t="str">
        <v>FONDATION CHANTEPIE MANCIER</v>
      </c>
      <c r="C1204" t="str">
        <v>ILE-DE-FRANCE</v>
      </c>
      <c r="X1204" t="str">
        <v>SIÃˆGE UGECAM HAUTS DE FRANCE</v>
      </c>
      <c r="Y1204" t="str">
        <v>HAUTS-DE-FRANCE</v>
      </c>
      <c r="Z1204" s="13">
        <f>SUMIFS(bdd_V102[Activité combinée], bdd_V102[Raison sociale juridique], X1204, bdd_V102[[Région du FINESS juridique ]], Y1204)</f>
        <v>52114.5</v>
      </c>
      <c r="AA1204" s="13">
        <f>SUMIFS(bdd_V102[Activité combinée], bdd_V102[Raison sociale juridique], X1204, bdd_V102[[Région du FINESS juridique ]], Y1204, bdd_V102[Validation prérequis SUN-ES], "Oui")</f>
        <v>52114.5</v>
      </c>
      <c r="AB1204" s="70">
        <f t="shared" si="18"/>
        <v>1</v>
      </c>
    </row>
    <row r="1205" spans="1:28">
      <c r="A1205">
        <v>950802405</v>
      </c>
      <c r="B1205" t="str">
        <v>ASS.DEPISTAGE TRAIT.ENF.INADAP.</v>
      </c>
      <c r="C1205" t="str">
        <v>ILE-DE-FRANCE</v>
      </c>
      <c r="X1205" t="str">
        <v>SNC CLINIQUE DE L'ANGE GARDIEN</v>
      </c>
      <c r="Y1205" t="str">
        <v>ILE-DE-FRANCE</v>
      </c>
      <c r="Z1205" s="13">
        <f>SUMIFS(bdd_V102[Activité combinée], bdd_V102[Raison sociale juridique], X1205, bdd_V102[[Région du FINESS juridique ]], Y1205)</f>
        <v>14295.75</v>
      </c>
      <c r="AA1205" s="13">
        <f>SUMIFS(bdd_V102[Activité combinée], bdd_V102[Raison sociale juridique], X1205, bdd_V102[[Région du FINESS juridique ]], Y1205, bdd_V102[Validation prérequis SUN-ES], "Oui")</f>
        <v>14295.75</v>
      </c>
      <c r="AB1205" s="70">
        <f t="shared" si="18"/>
        <v>1</v>
      </c>
    </row>
    <row r="1206" spans="1:28">
      <c r="A1206">
        <v>970100103</v>
      </c>
      <c r="B1206" t="str">
        <v>POLYCLINIQUE DE LA GUADELOUPE</v>
      </c>
      <c r="C1206" t="str">
        <v>GUADELOUPE</v>
      </c>
      <c r="X1206" t="str">
        <v>SOC D EXPL DE MAISONS DE SANTE</v>
      </c>
      <c r="Y1206" t="str">
        <v>NOUVELLE-AQUITAINE</v>
      </c>
      <c r="Z1206" s="13">
        <f>SUMIFS(bdd_V102[Activité combinée], bdd_V102[Raison sociale juridique], X1206, bdd_V102[[Région du FINESS juridique ]], Y1206)</f>
        <v>18529</v>
      </c>
      <c r="AA1206" s="13">
        <f>SUMIFS(bdd_V102[Activité combinée], bdd_V102[Raison sociale juridique], X1206, bdd_V102[[Région du FINESS juridique ]], Y1206, bdd_V102[Validation prérequis SUN-ES], "Oui")</f>
        <v>18529</v>
      </c>
      <c r="AB1206" s="70">
        <f t="shared" si="18"/>
        <v>1</v>
      </c>
    </row>
    <row r="1207" spans="1:28">
      <c r="A1207">
        <v>970100152</v>
      </c>
      <c r="B1207" t="str">
        <v>CENTRE MEDICO-SOCIAL</v>
      </c>
      <c r="C1207" t="str">
        <v>GUADELOUPE</v>
      </c>
      <c r="X1207" t="str">
        <v>SOC D'EXPLOITATION CLIN LES AIRELLES</v>
      </c>
      <c r="Y1207" t="str">
        <v>PROVENCE-ALPES-CÔTE D'AZUR</v>
      </c>
      <c r="Z1207" s="13">
        <f>SUMIFS(bdd_V102[Activité combinée], bdd_V102[Raison sociale juridique], X1207, bdd_V102[[Région du FINESS juridique ]], Y1207)</f>
        <v>4488.5</v>
      </c>
      <c r="AA1207" s="13">
        <f>SUMIFS(bdd_V102[Activité combinée], bdd_V102[Raison sociale juridique], X1207, bdd_V102[[Région du FINESS juridique ]], Y1207, bdd_V102[Validation prérequis SUN-ES], "Oui")</f>
        <v>0</v>
      </c>
      <c r="AB1207" s="70">
        <f t="shared" si="18"/>
        <v>0</v>
      </c>
    </row>
    <row r="1208" spans="1:28">
      <c r="A1208">
        <v>970100343</v>
      </c>
      <c r="B1208" t="str">
        <v>SARL  LES NOUVELLES EAUX VIVES</v>
      </c>
      <c r="C1208" t="str">
        <v>GUADELOUPE</v>
      </c>
      <c r="X1208" t="str">
        <v>SOC D'EXPLOITATION CLINIQUE DU PERREUX</v>
      </c>
      <c r="Y1208" t="str">
        <v>OCCITANIE</v>
      </c>
      <c r="Z1208" s="13">
        <f>SUMIFS(bdd_V102[Activité combinée], bdd_V102[Raison sociale juridique], X1208, bdd_V102[[Région du FINESS juridique ]], Y1208)</f>
        <v>12912.5</v>
      </c>
      <c r="AA1208" s="13">
        <f>SUMIFS(bdd_V102[Activité combinée], bdd_V102[Raison sociale juridique], X1208, bdd_V102[[Région du FINESS juridique ]], Y1208, bdd_V102[Validation prérequis SUN-ES], "Oui")</f>
        <v>12912.5</v>
      </c>
      <c r="AB1208" s="70">
        <f t="shared" si="18"/>
        <v>1</v>
      </c>
    </row>
    <row r="1209" spans="1:28">
      <c r="A1209">
        <v>970100350</v>
      </c>
      <c r="B1209" t="str">
        <v>CLINIQUE LA VIOLETTE</v>
      </c>
      <c r="C1209" t="str">
        <v>GUADELOUPE</v>
      </c>
      <c r="X1209" t="str">
        <v>SOC EXPLOITATION CLINIQUE MED ST COME</v>
      </c>
      <c r="Y1209" t="str">
        <v>OCCITANIE</v>
      </c>
      <c r="Z1209" s="13">
        <f>SUMIFS(bdd_V102[Activité combinée], bdd_V102[Raison sociale juridique], X1209, bdd_V102[[Région du FINESS juridique ]], Y1209)</f>
        <v>16392.5</v>
      </c>
      <c r="AA1209" s="13">
        <f>SUMIFS(bdd_V102[Activité combinée], bdd_V102[Raison sociale juridique], X1209, bdd_V102[[Région du FINESS juridique ]], Y1209, bdd_V102[Validation prérequis SUN-ES], "Oui")</f>
        <v>16392.5</v>
      </c>
      <c r="AB1209" s="70">
        <f t="shared" si="18"/>
        <v>1</v>
      </c>
    </row>
    <row r="1210" spans="1:28">
      <c r="A1210">
        <v>970100368</v>
      </c>
      <c r="B1210" t="str">
        <v>POLYCLINIQUE SAINT-CHRISTOPHE</v>
      </c>
      <c r="C1210" t="str">
        <v>GUADELOUPE</v>
      </c>
      <c r="X1210" t="str">
        <v>SOC. TRAI  EPUR EXTRA RENALE</v>
      </c>
      <c r="Y1210" t="str">
        <v>MARTINIQUE</v>
      </c>
      <c r="Z1210" s="13">
        <f>SUMIFS(bdd_V102[Activité combinée], bdd_V102[Raison sociale juridique], X1210, bdd_V102[[Région du FINESS juridique ]], Y1210)</f>
        <v>11373</v>
      </c>
      <c r="AA1210" s="13">
        <f>SUMIFS(bdd_V102[Activité combinée], bdd_V102[Raison sociale juridique], X1210, bdd_V102[[Région du FINESS juridique ]], Y1210, bdd_V102[Validation prérequis SUN-ES], "Oui")</f>
        <v>0</v>
      </c>
      <c r="AB1210" s="70">
        <f t="shared" si="18"/>
        <v>0</v>
      </c>
    </row>
    <row r="1211" spans="1:28">
      <c r="A1211">
        <v>970100467</v>
      </c>
      <c r="B1211" t="str">
        <v>FONDS DE COMMERCE KAPA SANTE</v>
      </c>
      <c r="C1211" t="str">
        <v>GUADELOUPE</v>
      </c>
      <c r="X1211" t="str">
        <v>SOCIETE  FRANCAISE DE LA CROIX BLEUE</v>
      </c>
      <c r="Y1211" t="str">
        <v>ILE-DE-FRANCE</v>
      </c>
      <c r="Z1211" s="13">
        <f>SUMIFS(bdd_V102[Activité combinée], bdd_V102[Raison sociale juridique], X1211, bdd_V102[[Région du FINESS juridique ]], Y1211)</f>
        <v>4889.5</v>
      </c>
      <c r="AA1211" s="13">
        <f>SUMIFS(bdd_V102[Activité combinée], bdd_V102[Raison sociale juridique], X1211, bdd_V102[[Région du FINESS juridique ]], Y1211, bdd_V102[Validation prérequis SUN-ES], "Oui")</f>
        <v>4889.5</v>
      </c>
      <c r="AB1211" s="70">
        <f t="shared" si="18"/>
        <v>1</v>
      </c>
    </row>
    <row r="1212" spans="1:28">
      <c r="A1212">
        <v>970100491</v>
      </c>
      <c r="B1212" t="str">
        <v>CLINIQUE DE CHOISY</v>
      </c>
      <c r="C1212" t="str">
        <v>GUADELOUPE</v>
      </c>
      <c r="X1212" t="str">
        <v>SOCIETE ANONYME DU FINOSELLO</v>
      </c>
      <c r="Y1212" t="str">
        <v>CORSE</v>
      </c>
      <c r="Z1212" s="13">
        <f>SUMIFS(bdd_V102[Activité combinée], bdd_V102[Raison sociale juridique], X1212, bdd_V102[[Région du FINESS juridique ]], Y1212)</f>
        <v>35167.5</v>
      </c>
      <c r="AA1212" s="13">
        <f>SUMIFS(bdd_V102[Activité combinée], bdd_V102[Raison sociale juridique], X1212, bdd_V102[[Région du FINESS juridique ]], Y1212, bdd_V102[Validation prérequis SUN-ES], "Oui")</f>
        <v>35167.5</v>
      </c>
      <c r="AB1212" s="70">
        <f t="shared" si="18"/>
        <v>1</v>
      </c>
    </row>
    <row r="1213" spans="1:28">
      <c r="A1213">
        <v>970100517</v>
      </c>
      <c r="B1213" t="str">
        <v>DOMAINE DE CHOISY</v>
      </c>
      <c r="C1213" t="str">
        <v>GUADELOUPE</v>
      </c>
      <c r="X1213" t="str">
        <v>SOCIETE CLINIQUE DE L'ANSE COLAS</v>
      </c>
      <c r="Y1213" t="str">
        <v>MARTINIQUE</v>
      </c>
      <c r="Z1213" s="13">
        <f>SUMIFS(bdd_V102[Activité combinée], bdd_V102[Raison sociale juridique], X1213, bdd_V102[[Région du FINESS juridique ]], Y1213)</f>
        <v>10955</v>
      </c>
      <c r="AA1213" s="13">
        <f>SUMIFS(bdd_V102[Activité combinée], bdd_V102[Raison sociale juridique], X1213, bdd_V102[[Région du FINESS juridique ]], Y1213, bdd_V102[Validation prérequis SUN-ES], "Oui")</f>
        <v>10955</v>
      </c>
      <c r="AB1213" s="70">
        <f t="shared" si="18"/>
        <v>1</v>
      </c>
    </row>
    <row r="1214" spans="1:28">
      <c r="A1214">
        <v>970100525</v>
      </c>
      <c r="B1214" t="str">
        <v>SOCIETE NOUVELLE LES EAUX MARINES</v>
      </c>
      <c r="C1214" t="str">
        <v>GUADELOUPE</v>
      </c>
      <c r="X1214" t="str">
        <v>SOCIETE DE CHARITE MATERNELLE</v>
      </c>
      <c r="Y1214" t="str">
        <v>ILE-DE-FRANCE</v>
      </c>
      <c r="Z1214" s="13">
        <f>SUMIFS(bdd_V102[Activité combinée], bdd_V102[Raison sociale juridique], X1214, bdd_V102[[Région du FINESS juridique ]], Y1214)</f>
        <v>8829.5</v>
      </c>
      <c r="AA1214" s="13">
        <f>SUMIFS(bdd_V102[Activité combinée], bdd_V102[Raison sociale juridique], X1214, bdd_V102[[Région du FINESS juridique ]], Y1214, bdd_V102[Validation prérequis SUN-ES], "Oui")</f>
        <v>8829.5</v>
      </c>
      <c r="AB1214" s="70">
        <f t="shared" si="18"/>
        <v>1</v>
      </c>
    </row>
    <row r="1215" spans="1:28">
      <c r="A1215">
        <v>970100731</v>
      </c>
      <c r="B1215" t="str">
        <v>SOCIETE EXPLOI CLINIQUE EAUX CLAIRES</v>
      </c>
      <c r="C1215" t="str">
        <v>GUADELOUPE</v>
      </c>
      <c r="X1215" t="str">
        <v>SOCIETE D'EXPLOITATION</v>
      </c>
      <c r="Y1215" t="str">
        <v>CORSE</v>
      </c>
      <c r="Z1215" s="13">
        <f>SUMIFS(bdd_V102[Activité combinée], bdd_V102[Raison sociale juridique], X1215, bdd_V102[[Région du FINESS juridique ]], Y1215)</f>
        <v>30679.5</v>
      </c>
      <c r="AA1215" s="13">
        <f>SUMIFS(bdd_V102[Activité combinée], bdd_V102[Raison sociale juridique], X1215, bdd_V102[[Région du FINESS juridique ]], Y1215, bdd_V102[Validation prérequis SUN-ES], "Oui")</f>
        <v>30679.5</v>
      </c>
      <c r="AB1215" s="70">
        <f t="shared" si="18"/>
        <v>1</v>
      </c>
    </row>
    <row r="1216" spans="1:28">
      <c r="A1216">
        <v>970104451</v>
      </c>
      <c r="B1216" t="str">
        <v>CENTRE MANIOUKANI</v>
      </c>
      <c r="C1216" t="str">
        <v>GUADELOUPE</v>
      </c>
      <c r="X1216" t="str">
        <v>SOCIETE D'EXPLOITATION OCEANE</v>
      </c>
      <c r="Y1216" t="str">
        <v>BRETAGNE</v>
      </c>
      <c r="Z1216" s="13">
        <f>SUMIFS(bdd_V102[Activité combinée], bdd_V102[Raison sociale juridique], X1216, bdd_V102[[Région du FINESS juridique ]], Y1216)</f>
        <v>113926.5</v>
      </c>
      <c r="AA1216" s="13">
        <f>SUMIFS(bdd_V102[Activité combinée], bdd_V102[Raison sociale juridique], X1216, bdd_V102[[Région du FINESS juridique ]], Y1216, bdd_V102[Validation prérequis SUN-ES], "Oui")</f>
        <v>113926.5</v>
      </c>
      <c r="AB1216" s="70">
        <f t="shared" si="18"/>
        <v>1</v>
      </c>
    </row>
    <row r="1217" spans="1:28">
      <c r="A1217">
        <v>970108932</v>
      </c>
      <c r="B1217" t="str">
        <v>YOMARA</v>
      </c>
      <c r="C1217" t="str">
        <v>GUADELOUPE</v>
      </c>
      <c r="X1217" t="str">
        <v>SOCIETE D'HYGIENE MENTALE D'AQUITAINE</v>
      </c>
      <c r="Y1217" t="str">
        <v>NOUVELLE-AQUITAINE</v>
      </c>
      <c r="Z1217" s="13">
        <f>SUMIFS(bdd_V102[Activité combinée], bdd_V102[Raison sociale juridique], X1217, bdd_V102[[Région du FINESS juridique ]], Y1217)</f>
        <v>5710.75</v>
      </c>
      <c r="AA1217" s="13">
        <f>SUMIFS(bdd_V102[Activité combinée], bdd_V102[Raison sociale juridique], X1217, bdd_V102[[Région du FINESS juridique ]], Y1217, bdd_V102[Validation prérequis SUN-ES], "Oui")</f>
        <v>0</v>
      </c>
      <c r="AB1217" s="70">
        <f t="shared" si="18"/>
        <v>0</v>
      </c>
    </row>
    <row r="1218" spans="1:28">
      <c r="A1218">
        <v>970111209</v>
      </c>
      <c r="B1218" t="str">
        <v>G.C.S. H.A.D. MARIE-GALANTE</v>
      </c>
      <c r="C1218" t="str">
        <v>GUADELOUPE</v>
      </c>
      <c r="X1218" t="str">
        <v>SOCIETE EXPLOI CLINIQUE EAUX CLAIRES</v>
      </c>
      <c r="Y1218" t="str">
        <v>GUADELOUPE</v>
      </c>
      <c r="Z1218" s="13">
        <f>SUMIFS(bdd_V102[Activité combinée], bdd_V102[Raison sociale juridique], X1218, bdd_V102[[Région du FINESS juridique ]], Y1218)</f>
        <v>58792.5</v>
      </c>
      <c r="AA1218" s="13">
        <f>SUMIFS(bdd_V102[Activité combinée], bdd_V102[Raison sociale juridique], X1218, bdd_V102[[Région du FINESS juridique ]], Y1218, bdd_V102[Validation prérequis SUN-ES], "Oui")</f>
        <v>58792.5</v>
      </c>
      <c r="AB1218" s="70">
        <f t="shared" si="18"/>
        <v>1</v>
      </c>
    </row>
    <row r="1219" spans="1:28">
      <c r="A1219">
        <v>970111969</v>
      </c>
      <c r="B1219" t="str">
        <v>HAD NORD BASSE TERRE</v>
      </c>
      <c r="C1219" t="str">
        <v>GUADELOUPE</v>
      </c>
      <c r="X1219" t="str">
        <v>SOCIETE EXPLOITATION CLINIQUE PICQUET</v>
      </c>
      <c r="Y1219" t="str">
        <v>BOURGOGNE-FRANCHE-COMTÉ</v>
      </c>
      <c r="Z1219" s="13">
        <f>SUMIFS(bdd_V102[Activité combinée], bdd_V102[Raison sociale juridique], X1219, bdd_V102[[Région du FINESS juridique ]], Y1219)</f>
        <v>27739</v>
      </c>
      <c r="AA1219" s="13">
        <f>SUMIFS(bdd_V102[Activité combinée], bdd_V102[Raison sociale juridique], X1219, bdd_V102[[Région du FINESS juridique ]], Y1219, bdd_V102[Validation prérequis SUN-ES], "Oui")</f>
        <v>27739</v>
      </c>
      <c r="AB1219" s="70">
        <f t="shared" si="18"/>
        <v>1</v>
      </c>
    </row>
    <row r="1220" spans="1:28">
      <c r="A1220">
        <v>970115036</v>
      </c>
      <c r="B1220" t="str">
        <v>PEWEN</v>
      </c>
      <c r="C1220" t="str">
        <v>GUADELOUPE</v>
      </c>
      <c r="X1220" t="str">
        <v>SOCIETE GESTION DES HAUTS DE NICE</v>
      </c>
      <c r="Y1220" t="str">
        <v>PROVENCE-ALPES-CÔTE D'AZUR</v>
      </c>
      <c r="Z1220" s="13">
        <f>SUMIFS(bdd_V102[Activité combinée], bdd_V102[Raison sociale juridique], X1220, bdd_V102[[Région du FINESS juridique ]], Y1220)</f>
        <v>12631.5</v>
      </c>
      <c r="AA1220" s="13">
        <f>SUMIFS(bdd_V102[Activité combinée], bdd_V102[Raison sociale juridique], X1220, bdd_V102[[Région du FINESS juridique ]], Y1220, bdd_V102[Validation prérequis SUN-ES], "Oui")</f>
        <v>12631.5</v>
      </c>
      <c r="AB1220" s="70">
        <f t="shared" ref="AB1220:AB1270" si="19">AA1220/Z1220</f>
        <v>1</v>
      </c>
    </row>
    <row r="1221" spans="1:28">
      <c r="A1221">
        <v>970200168</v>
      </c>
      <c r="B1221" t="str">
        <v>CLINIQUE SAINT PAUL</v>
      </c>
      <c r="C1221" t="str">
        <v>MARTINIQUE</v>
      </c>
      <c r="X1221" t="str">
        <v>SOCIETE MEDITERRANEENNE DE DIETETIQUE</v>
      </c>
      <c r="Y1221" t="str">
        <v>PROVENCE-ALPES-CÔTE D'AZUR</v>
      </c>
      <c r="Z1221" s="13">
        <f>SUMIFS(bdd_V102[Activité combinée], bdd_V102[Raison sociale juridique], X1221, bdd_V102[[Région du FINESS juridique ]], Y1221)</f>
        <v>21754.5</v>
      </c>
      <c r="AA1221" s="13">
        <f>SUMIFS(bdd_V102[Activité combinée], bdd_V102[Raison sociale juridique], X1221, bdd_V102[[Région du FINESS juridique ]], Y1221, bdd_V102[Validation prérequis SUN-ES], "Oui")</f>
        <v>21754.5</v>
      </c>
      <c r="AB1221" s="70">
        <f t="shared" si="19"/>
        <v>1</v>
      </c>
    </row>
    <row r="1222" spans="1:28">
      <c r="A1222">
        <v>970203766</v>
      </c>
      <c r="B1222" t="str">
        <v>SOC. TRAI  EPUR EXTRA RENALE</v>
      </c>
      <c r="C1222" t="str">
        <v>MARTINIQUE</v>
      </c>
      <c r="X1222" t="str">
        <v>SOCIETE NOUVELLE CLINIQUE ST CHARLES</v>
      </c>
      <c r="Y1222" t="str">
        <v>AUVERGNE-RHÔNE-ALPES</v>
      </c>
      <c r="Z1222" s="13">
        <f>SUMIFS(bdd_V102[Activité combinée], bdd_V102[Raison sociale juridique], X1222, bdd_V102[[Région du FINESS juridique ]], Y1222)</f>
        <v>16288</v>
      </c>
      <c r="AA1222" s="13">
        <f>SUMIFS(bdd_V102[Activité combinée], bdd_V102[Raison sociale juridique], X1222, bdd_V102[[Région du FINESS juridique ]], Y1222, bdd_V102[Validation prérequis SUN-ES], "Oui")</f>
        <v>16288</v>
      </c>
      <c r="AB1222" s="70">
        <f t="shared" si="19"/>
        <v>1</v>
      </c>
    </row>
    <row r="1223" spans="1:28">
      <c r="A1223">
        <v>970209169</v>
      </c>
      <c r="B1223" t="str">
        <v>E.T.E.E.R.</v>
      </c>
      <c r="C1223" t="str">
        <v>MARTINIQUE</v>
      </c>
      <c r="X1223" t="str">
        <v>SOCIETE NOUVELLE LES EAUX MARINES</v>
      </c>
      <c r="Y1223" t="str">
        <v>GUADELOUPE</v>
      </c>
      <c r="Z1223" s="13">
        <f>SUMIFS(bdd_V102[Activité combinée], bdd_V102[Raison sociale juridique], X1223, bdd_V102[[Région du FINESS juridique ]], Y1223)</f>
        <v>26835</v>
      </c>
      <c r="AA1223" s="13">
        <f>SUMIFS(bdd_V102[Activité combinée], bdd_V102[Raison sociale juridique], X1223, bdd_V102[[Région du FINESS juridique ]], Y1223, bdd_V102[Validation prérequis SUN-ES], "Oui")</f>
        <v>26835</v>
      </c>
      <c r="AB1223" s="70">
        <f t="shared" si="19"/>
        <v>1</v>
      </c>
    </row>
    <row r="1224" spans="1:28">
      <c r="A1224">
        <v>970210225</v>
      </c>
      <c r="B1224" t="str">
        <v>SOCIETE CLINIQUE DE L'ANSE COLAS</v>
      </c>
      <c r="C1224" t="str">
        <v>MARTINIQUE</v>
      </c>
      <c r="X1224" t="str">
        <v>SOCIETE PHILANTHROPIQUE</v>
      </c>
      <c r="Y1224" t="str">
        <v>ILE-DE-FRANCE</v>
      </c>
      <c r="Z1224" s="13">
        <f>SUMIFS(bdd_V102[Activité combinée], bdd_V102[Raison sociale juridique], X1224, bdd_V102[[Région du FINESS juridique ]], Y1224)</f>
        <v>12812.5</v>
      </c>
      <c r="AA1224" s="13">
        <f>SUMIFS(bdd_V102[Activité combinée], bdd_V102[Raison sociale juridique], X1224, bdd_V102[[Région du FINESS juridique ]], Y1224, bdd_V102[Validation prérequis SUN-ES], "Oui")</f>
        <v>12812.5</v>
      </c>
      <c r="AB1224" s="70">
        <f t="shared" si="19"/>
        <v>1</v>
      </c>
    </row>
    <row r="1225" spans="1:28">
      <c r="A1225">
        <v>970212825</v>
      </c>
      <c r="B1225" t="str">
        <v>CLINIQUE DE LA TOUR</v>
      </c>
      <c r="C1225" t="str">
        <v>MARTINIQUE</v>
      </c>
      <c r="X1225" t="str">
        <v>SOGECLER SAS</v>
      </c>
      <c r="Y1225" t="str">
        <v>GRAND EST</v>
      </c>
      <c r="Z1225" s="13">
        <f>SUMIFS(bdd_V102[Activité combinée], bdd_V102[Raison sociale juridique], X1225, bdd_V102[[Région du FINESS juridique ]], Y1225)</f>
        <v>51172.5</v>
      </c>
      <c r="AA1225" s="13">
        <f>SUMIFS(bdd_V102[Activité combinée], bdd_V102[Raison sociale juridique], X1225, bdd_V102[[Région du FINESS juridique ]], Y1225, bdd_V102[Validation prérequis SUN-ES], "Oui")</f>
        <v>51172.5</v>
      </c>
      <c r="AB1225" s="70">
        <f t="shared" si="19"/>
        <v>1</v>
      </c>
    </row>
    <row r="1226" spans="1:28">
      <c r="A1226">
        <v>970303285</v>
      </c>
      <c r="B1226" t="str">
        <v>SAS HOPITAL PRIVE SAINT-GABRIEL</v>
      </c>
      <c r="C1226" t="str">
        <v>GUYANE</v>
      </c>
      <c r="X1226" t="str">
        <v>SOGESK CENTRE HELIO MARIN LE FLORIDE</v>
      </c>
      <c r="Y1226" t="str">
        <v>OCCITANIE</v>
      </c>
      <c r="Z1226" s="13">
        <f>SUMIFS(bdd_V102[Activité combinée], bdd_V102[Raison sociale juridique], X1226, bdd_V102[[Région du FINESS juridique ]], Y1226)</f>
        <v>23560.5</v>
      </c>
      <c r="AA1226" s="13">
        <f>SUMIFS(bdd_V102[Activité combinée], bdd_V102[Raison sociale juridique], X1226, bdd_V102[[Région du FINESS juridique ]], Y1226, bdd_V102[Validation prérequis SUN-ES], "Oui")</f>
        <v>23560.5</v>
      </c>
      <c r="AB1226" s="70">
        <f t="shared" si="19"/>
        <v>1</v>
      </c>
    </row>
    <row r="1227" spans="1:28">
      <c r="A1227">
        <v>970303590</v>
      </c>
      <c r="B1227" t="str">
        <v>SAS RAINBOW GUYANE</v>
      </c>
      <c r="C1227" t="str">
        <v>GUYANE</v>
      </c>
      <c r="X1227" t="str">
        <v>SOREVIE GAM</v>
      </c>
      <c r="Y1227" t="str">
        <v>PROVENCE-ALPES-CÔTE D'AZUR</v>
      </c>
      <c r="Z1227" s="13">
        <f>SUMIFS(bdd_V102[Activité combinée], bdd_V102[Raison sociale juridique], X1227, bdd_V102[[Région du FINESS juridique ]], Y1227)</f>
        <v>58642.5</v>
      </c>
      <c r="AA1227" s="13">
        <f>SUMIFS(bdd_V102[Activité combinée], bdd_V102[Raison sociale juridique], X1227, bdd_V102[[Région du FINESS juridique ]], Y1227, bdd_V102[Validation prérequis SUN-ES], "Oui")</f>
        <v>58642.5</v>
      </c>
      <c r="AB1227" s="70">
        <f t="shared" si="19"/>
        <v>1</v>
      </c>
    </row>
    <row r="1228" spans="1:28">
      <c r="A1228">
        <v>970304739</v>
      </c>
      <c r="B1228" t="str">
        <v>CENTRE MEDICAL SAINT PAUL</v>
      </c>
      <c r="C1228" t="str">
        <v>GUYANE</v>
      </c>
      <c r="X1228" t="str">
        <v>SSR DU CAUX LITTORAL - MAISON DE CONVALESCENCE</v>
      </c>
      <c r="Y1228" t="str">
        <v>NORMANDIE</v>
      </c>
      <c r="Z1228" s="13">
        <f>SUMIFS(bdd_V102[Activité combinée], bdd_V102[Raison sociale juridique], X1228, bdd_V102[[Région du FINESS juridique ]], Y1228)</f>
        <v>12665.5</v>
      </c>
      <c r="AA1228" s="13">
        <f>SUMIFS(bdd_V102[Activité combinée], bdd_V102[Raison sociale juridique], X1228, bdd_V102[[Région du FINESS juridique ]], Y1228, bdd_V102[Validation prérequis SUN-ES], "Oui")</f>
        <v>12665.5</v>
      </c>
      <c r="AB1228" s="70">
        <f t="shared" si="19"/>
        <v>1</v>
      </c>
    </row>
    <row r="1229" spans="1:28">
      <c r="A1229">
        <v>970305033</v>
      </c>
      <c r="B1229" t="str">
        <v>S.A.R.L. HOPITAL PRIVE ST ADRIEN</v>
      </c>
      <c r="C1229" t="str">
        <v>GUYANE</v>
      </c>
      <c r="X1229" t="str">
        <v>STE D'EXPLOIT. DU CENTRE LES TERRASSES</v>
      </c>
      <c r="Y1229" t="str">
        <v>NOUVELLE-AQUITAINE</v>
      </c>
      <c r="Z1229" s="13">
        <f>SUMIFS(bdd_V102[Activité combinée], bdd_V102[Raison sociale juridique], X1229, bdd_V102[[Région du FINESS juridique ]], Y1229)</f>
        <v>10232</v>
      </c>
      <c r="AA1229" s="13">
        <f>SUMIFS(bdd_V102[Activité combinée], bdd_V102[Raison sociale juridique], X1229, bdd_V102[[Région du FINESS juridique ]], Y1229, bdd_V102[Validation prérequis SUN-ES], "Oui")</f>
        <v>10232</v>
      </c>
      <c r="AB1229" s="70">
        <f t="shared" si="19"/>
        <v>1</v>
      </c>
    </row>
    <row r="1230" spans="1:28">
      <c r="A1230">
        <v>970305835</v>
      </c>
      <c r="B1230" t="str">
        <v>SARL GUYANE SANTE HIBISCUS</v>
      </c>
      <c r="C1230" t="str">
        <v>GUYANE</v>
      </c>
      <c r="X1230" t="str">
        <v>STE D'EXPLOIT.CLIN.DE LA PLAINE</v>
      </c>
      <c r="Y1230" t="str">
        <v>AUVERGNE-RHÔNE-ALPES</v>
      </c>
      <c r="Z1230" s="13">
        <f>SUMIFS(bdd_V102[Activité combinée], bdd_V102[Raison sociale juridique], X1230, bdd_V102[[Région du FINESS juridique ]], Y1230)</f>
        <v>20486.5</v>
      </c>
      <c r="AA1230" s="13">
        <f>SUMIFS(bdd_V102[Activité combinée], bdd_V102[Raison sociale juridique], X1230, bdd_V102[[Région du FINESS juridique ]], Y1230, bdd_V102[Validation prérequis SUN-ES], "Oui")</f>
        <v>20486.5</v>
      </c>
      <c r="AB1230" s="70">
        <f t="shared" si="19"/>
        <v>1</v>
      </c>
    </row>
    <row r="1231" spans="1:28">
      <c r="A1231">
        <v>970306478</v>
      </c>
      <c r="B1231" t="str">
        <v>SAS CANOPEE</v>
      </c>
      <c r="C1231" t="str">
        <v>GUYANE</v>
      </c>
      <c r="X1231" t="str">
        <v>STE GESTION ETABL.DE SOINS</v>
      </c>
      <c r="Y1231" t="str">
        <v>AUVERGNE-RHÔNE-ALPES</v>
      </c>
      <c r="Z1231" s="13">
        <f>SUMIFS(bdd_V102[Activité combinée], bdd_V102[Raison sociale juridique], X1231, bdd_V102[[Région du FINESS juridique ]], Y1231)</f>
        <v>75533</v>
      </c>
      <c r="AA1231" s="13">
        <f>SUMIFS(bdd_V102[Activité combinée], bdd_V102[Raison sociale juridique], X1231, bdd_V102[[Région du FINESS juridique ]], Y1231, bdd_V102[Validation prérequis SUN-ES], "Oui")</f>
        <v>75533</v>
      </c>
      <c r="AB1231" s="70">
        <f t="shared" si="19"/>
        <v>1</v>
      </c>
    </row>
    <row r="1232" spans="1:28">
      <c r="A1232">
        <v>970400255</v>
      </c>
      <c r="B1232" t="str">
        <v>SAS CLINIQUE LES ORCHIDEES</v>
      </c>
      <c r="C1232" t="str">
        <v>LA RÉUNION</v>
      </c>
      <c r="X1232" t="str">
        <v>SUNNY COTTAGE</v>
      </c>
      <c r="Y1232" t="str">
        <v>OCCITANIE</v>
      </c>
      <c r="Z1232" s="13">
        <f>SUMIFS(bdd_V102[Activité combinée], bdd_V102[Raison sociale juridique], X1232, bdd_V102[[Région du FINESS juridique ]], Y1232)</f>
        <v>6513</v>
      </c>
      <c r="AA1232" s="13">
        <f>SUMIFS(bdd_V102[Activité combinée], bdd_V102[Raison sociale juridique], X1232, bdd_V102[[Région du FINESS juridique ]], Y1232, bdd_V102[Validation prérequis SUN-ES], "Oui")</f>
        <v>6513</v>
      </c>
      <c r="AB1232" s="70">
        <f t="shared" si="19"/>
        <v>1</v>
      </c>
    </row>
    <row r="1233" spans="1:28">
      <c r="A1233">
        <v>970400271</v>
      </c>
      <c r="B1233" t="str">
        <v>SAS CLINIQUE DURIEUX</v>
      </c>
      <c r="C1233" t="str">
        <v>LA RÉUNION</v>
      </c>
      <c r="X1233" t="str">
        <v>SYNERGIA LUBERON</v>
      </c>
      <c r="Y1233" t="str">
        <v>PROVENCE-ALPES-CÔTE D'AZUR</v>
      </c>
      <c r="Z1233" s="13">
        <f>SUMIFS(bdd_V102[Activité combinée], bdd_V102[Raison sociale juridique], X1233, bdd_V102[[Région du FINESS juridique ]], Y1233)</f>
        <v>13730.5</v>
      </c>
      <c r="AA1233" s="13">
        <f>SUMIFS(bdd_V102[Activité combinée], bdd_V102[Raison sociale juridique], X1233, bdd_V102[[Région du FINESS juridique ]], Y1233, bdd_V102[Validation prérequis SUN-ES], "Oui")</f>
        <v>0</v>
      </c>
      <c r="AB1233" s="70">
        <f t="shared" si="19"/>
        <v>0</v>
      </c>
    </row>
    <row r="1234" spans="1:28">
      <c r="A1234">
        <v>970400305</v>
      </c>
      <c r="B1234" t="str">
        <v>SAS CLINIQUE STE-CLOTILDE</v>
      </c>
      <c r="C1234" t="str">
        <v>LA RÉUNION</v>
      </c>
      <c r="X1234" t="str">
        <v>SYNERGIA VENTOUX</v>
      </c>
      <c r="Y1234" t="str">
        <v>PROVENCE-ALPES-CÔTE D'AZUR</v>
      </c>
      <c r="Z1234" s="13">
        <f>SUMIFS(bdd_V102[Activité combinée], bdd_V102[Raison sociale juridique], X1234, bdd_V102[[Région du FINESS juridique ]], Y1234)</f>
        <v>22298</v>
      </c>
      <c r="AA1234" s="13">
        <f>SUMIFS(bdd_V102[Activité combinée], bdd_V102[Raison sociale juridique], X1234, bdd_V102[[Région du FINESS juridique ]], Y1234, bdd_V102[Validation prérequis SUN-ES], "Oui")</f>
        <v>22298</v>
      </c>
      <c r="AB1234" s="70">
        <f t="shared" si="19"/>
        <v>1</v>
      </c>
    </row>
    <row r="1235" spans="1:28">
      <c r="A1235">
        <v>970400370</v>
      </c>
      <c r="B1235" t="str">
        <v>SARL CLINIQUE LES OLIVIERS</v>
      </c>
      <c r="C1235" t="str">
        <v>LA RÉUNION</v>
      </c>
      <c r="X1235" t="str">
        <v>TEMPS DE VIE</v>
      </c>
      <c r="Y1235" t="str">
        <v>HAUTS-DE-FRANCE</v>
      </c>
      <c r="Z1235" s="13">
        <f>SUMIFS(bdd_V102[Activité combinée], bdd_V102[Raison sociale juridique], X1235, bdd_V102[[Région du FINESS juridique ]], Y1235)</f>
        <v>20328.25</v>
      </c>
      <c r="AA1235" s="13">
        <f>SUMIFS(bdd_V102[Activité combinée], bdd_V102[Raison sociale juridique], X1235, bdd_V102[[Région du FINESS juridique ]], Y1235, bdd_V102[Validation prérequis SUN-ES], "Oui")</f>
        <v>10011.5</v>
      </c>
      <c r="AB1235" s="70">
        <f t="shared" si="19"/>
        <v>0.49249197545287959</v>
      </c>
    </row>
    <row r="1236" spans="1:28">
      <c r="A1236">
        <v>970400396</v>
      </c>
      <c r="B1236" t="str">
        <v>ARAR SOINS A DOMICILE</v>
      </c>
      <c r="C1236" t="str">
        <v>LA RÉUNION</v>
      </c>
      <c r="X1236" t="str">
        <v>THERAE CENTRE MEDICAL</v>
      </c>
      <c r="Y1236" t="str">
        <v>NOUVELLE-AQUITAINE</v>
      </c>
      <c r="Z1236" s="13">
        <f>SUMIFS(bdd_V102[Activité combinée], bdd_V102[Raison sociale juridique], X1236, bdd_V102[[Région du FINESS juridique ]], Y1236)</f>
        <v>18538</v>
      </c>
      <c r="AA1236" s="13">
        <f>SUMIFS(bdd_V102[Activité combinée], bdd_V102[Raison sociale juridique], X1236, bdd_V102[[Région du FINESS juridique ]], Y1236, bdd_V102[Validation prérequis SUN-ES], "Oui")</f>
        <v>18538</v>
      </c>
      <c r="AB1236" s="70">
        <f t="shared" si="19"/>
        <v>1</v>
      </c>
    </row>
    <row r="1237" spans="1:28">
      <c r="A1237">
        <v>970400446</v>
      </c>
      <c r="B1237" t="str">
        <v>SAS AVICENNE</v>
      </c>
      <c r="C1237" t="str">
        <v>LA RÉUNION</v>
      </c>
      <c r="X1237" t="str">
        <v>UDSM  FONTENAY SOUS BOIS</v>
      </c>
      <c r="Y1237" t="str">
        <v>ILE-DE-FRANCE</v>
      </c>
      <c r="Z1237" s="13">
        <f>SUMIFS(bdd_V102[Activité combinée], bdd_V102[Raison sociale juridique], X1237, bdd_V102[[Région du FINESS juridique ]], Y1237)</f>
        <v>2640</v>
      </c>
      <c r="AA1237" s="13">
        <f>SUMIFS(bdd_V102[Activité combinée], bdd_V102[Raison sociale juridique], X1237, bdd_V102[[Région du FINESS juridique ]], Y1237, bdd_V102[Validation prérequis SUN-ES], "Oui")</f>
        <v>0</v>
      </c>
      <c r="AB1237" s="70">
        <f t="shared" si="19"/>
        <v>0</v>
      </c>
    </row>
    <row r="1238" spans="1:28">
      <c r="A1238">
        <v>970403846</v>
      </c>
      <c r="B1238" t="str">
        <v xml:space="preserve">	SAS CRF JEANNE D'ARC</v>
      </c>
      <c r="C1238" t="str">
        <v>LA RÉUNION</v>
      </c>
      <c r="X1238" t="str">
        <v>UDSMA MUTUALITE FRANCAISE AVEYRON</v>
      </c>
      <c r="Y1238" t="str">
        <v>OCCITANIE</v>
      </c>
      <c r="Z1238" s="13">
        <f>SUMIFS(bdd_V102[Activité combinée], bdd_V102[Raison sociale juridique], X1238, bdd_V102[[Région du FINESS juridique ]], Y1238)</f>
        <v>7727.5</v>
      </c>
      <c r="AA1238" s="13">
        <f>SUMIFS(bdd_V102[Activité combinée], bdd_V102[Raison sociale juridique], X1238, bdd_V102[[Région du FINESS juridique ]], Y1238, bdd_V102[Validation prérequis SUN-ES], "Oui")</f>
        <v>7727.5</v>
      </c>
      <c r="AB1238" s="70">
        <f t="shared" si="19"/>
        <v>1</v>
      </c>
    </row>
    <row r="1239" spans="1:28">
      <c r="A1239">
        <v>970403846</v>
      </c>
      <c r="B1239" t="str">
        <v>SAS CRF JEANNE D'ARC</v>
      </c>
      <c r="C1239" t="str">
        <v>LA RÉUNION</v>
      </c>
      <c r="X1239" t="str">
        <v>UG CLIN MUTUALISTE PORTE DE L'ORIENT</v>
      </c>
      <c r="Y1239" t="str">
        <v>BRETAGNE</v>
      </c>
      <c r="Z1239" s="13">
        <f>SUMIFS(bdd_V102[Activité combinée], bdd_V102[Raison sociale juridique], X1239, bdd_V102[[Région du FINESS juridique ]], Y1239)</f>
        <v>38619.5</v>
      </c>
      <c r="AA1239" s="13">
        <f>SUMIFS(bdd_V102[Activité combinée], bdd_V102[Raison sociale juridique], X1239, bdd_V102[[Région du FINESS juridique ]], Y1239, bdd_V102[Validation prérequis SUN-ES], "Oui")</f>
        <v>38619.5</v>
      </c>
      <c r="AB1239" s="70">
        <f t="shared" si="19"/>
        <v>1</v>
      </c>
    </row>
    <row r="1240" spans="1:28">
      <c r="A1240">
        <v>970403978</v>
      </c>
      <c r="B1240" t="str">
        <v>EURL CTRE HEMODIALYSE MG DURIEUX</v>
      </c>
      <c r="C1240" t="str">
        <v>LA RÉUNION</v>
      </c>
      <c r="X1240" t="str">
        <v>UG CLINIQUE MUTUALISTE JULES VERNE</v>
      </c>
      <c r="Y1240" t="str">
        <v>PAYS DE LA LOIRE</v>
      </c>
      <c r="Z1240" s="13">
        <f>SUMIFS(bdd_V102[Activité combinée], bdd_V102[Raison sociale juridique], X1240, bdd_V102[[Région du FINESS juridique ]], Y1240)</f>
        <v>77823.5</v>
      </c>
      <c r="AA1240" s="13">
        <f>SUMIFS(bdd_V102[Activité combinée], bdd_V102[Raison sociale juridique], X1240, bdd_V102[[Région du FINESS juridique ]], Y1240, bdd_V102[Validation prérequis SUN-ES], "Oui")</f>
        <v>77823.5</v>
      </c>
      <c r="AB1240" s="70">
        <f t="shared" si="19"/>
        <v>1</v>
      </c>
    </row>
    <row r="1241" spans="1:28">
      <c r="A1241">
        <v>970404059</v>
      </c>
      <c r="B1241" t="str">
        <v>SARL INSTITUT ROBERT DEBRE</v>
      </c>
      <c r="C1241" t="str">
        <v>LA RÉUNION</v>
      </c>
      <c r="X1241" t="str">
        <v>UGECAM ALSACE</v>
      </c>
      <c r="Y1241" t="str">
        <v>GRAND EST</v>
      </c>
      <c r="Z1241" s="13">
        <f>SUMIFS(bdd_V102[Activité combinée], bdd_V102[Raison sociale juridique], X1241, bdd_V102[[Région du FINESS juridique ]], Y1241)</f>
        <v>150341</v>
      </c>
      <c r="AA1241" s="13">
        <f>SUMIFS(bdd_V102[Activité combinée], bdd_V102[Raison sociale juridique], X1241, bdd_V102[[Région du FINESS juridique ]], Y1241, bdd_V102[Validation prérequis SUN-ES], "Oui")</f>
        <v>139342.5</v>
      </c>
      <c r="AB1241" s="70">
        <f t="shared" si="19"/>
        <v>0.92684297696569795</v>
      </c>
    </row>
    <row r="1242" spans="1:28">
      <c r="A1242">
        <v>970404380</v>
      </c>
      <c r="B1242" t="str">
        <v>SAS CR SAINTE CLOTILDE</v>
      </c>
      <c r="C1242" t="str">
        <v>LA RÉUNION</v>
      </c>
      <c r="X1242" t="str">
        <v>UGECAM AQUITAINE</v>
      </c>
      <c r="Y1242" t="str">
        <v>NOUVELLE-AQUITAINE</v>
      </c>
      <c r="Z1242" s="13">
        <f>SUMIFS(bdd_V102[Activité combinée], bdd_V102[Raison sociale juridique], X1242, bdd_V102[[Région du FINESS juridique ]], Y1242)</f>
        <v>95437.75</v>
      </c>
      <c r="AA1242" s="13">
        <f>SUMIFS(bdd_V102[Activité combinée], bdd_V102[Raison sociale juridique], X1242, bdd_V102[[Région du FINESS juridique ]], Y1242, bdd_V102[Validation prérequis SUN-ES], "Oui")</f>
        <v>95437.75</v>
      </c>
      <c r="AB1242" s="70">
        <f t="shared" si="19"/>
        <v>1</v>
      </c>
    </row>
    <row r="1243" spans="1:28">
      <c r="A1243">
        <v>970404539</v>
      </c>
      <c r="B1243" t="str">
        <v>SASU CLINIQUE LES TAMARINS OUEST</v>
      </c>
      <c r="C1243" t="str">
        <v>LA RÉUNION</v>
      </c>
      <c r="X1243" t="str">
        <v>UGECAM BFC</v>
      </c>
      <c r="Y1243" t="str">
        <v>BOURGOGNE-FRANCHE-COMTÉ</v>
      </c>
      <c r="Z1243" s="13">
        <f>SUMIFS(bdd_V102[Activité combinée], bdd_V102[Raison sociale juridique], X1243, bdd_V102[[Région du FINESS juridique ]], Y1243)</f>
        <v>16258.5</v>
      </c>
      <c r="AA1243" s="13">
        <f>SUMIFS(bdd_V102[Activité combinée], bdd_V102[Raison sociale juridique], X1243, bdd_V102[[Région du FINESS juridique ]], Y1243, bdd_V102[Validation prérequis SUN-ES], "Oui")</f>
        <v>0</v>
      </c>
      <c r="AB1243" s="70">
        <f t="shared" si="19"/>
        <v>0</v>
      </c>
    </row>
    <row r="1244" spans="1:28">
      <c r="A1244">
        <v>970404638</v>
      </c>
      <c r="B1244" t="str">
        <v>SARL HORUS</v>
      </c>
      <c r="C1244" t="str">
        <v>LA RÉUNION</v>
      </c>
      <c r="X1244" t="str">
        <v>UGECAM BRETAGNE ET PAYS DE LA LOIRE</v>
      </c>
      <c r="Y1244" t="str">
        <v>PAYS DE LA LOIRE</v>
      </c>
      <c r="Z1244" s="13">
        <f>SUMIFS(bdd_V102[Activité combinée], bdd_V102[Raison sociale juridique], X1244, bdd_V102[[Région du FINESS juridique ]], Y1244)</f>
        <v>150568.5</v>
      </c>
      <c r="AA1244" s="13">
        <f>SUMIFS(bdd_V102[Activité combinée], bdd_V102[Raison sociale juridique], X1244, bdd_V102[[Région du FINESS juridique ]], Y1244, bdd_V102[Validation prérequis SUN-ES], "Oui")</f>
        <v>130475</v>
      </c>
      <c r="AB1244" s="70">
        <f t="shared" si="19"/>
        <v>0.86654911219810249</v>
      </c>
    </row>
    <row r="1245" spans="1:28">
      <c r="A1245">
        <v>970404836</v>
      </c>
      <c r="B1245" t="str">
        <v>SAS CLINIQUE ST-VINCENT</v>
      </c>
      <c r="C1245" t="str">
        <v>LA RÉUNION</v>
      </c>
      <c r="X1245" t="str">
        <v>UGECAM CENTRE</v>
      </c>
      <c r="Y1245" t="str">
        <v>CENTRE-VAL DE LOIRE</v>
      </c>
      <c r="Z1245" s="13">
        <f>SUMIFS(bdd_V102[Activité combinée], bdd_V102[Raison sociale juridique], X1245, bdd_V102[[Région du FINESS juridique ]], Y1245)</f>
        <v>46658</v>
      </c>
      <c r="AA1245" s="13">
        <f>SUMIFS(bdd_V102[Activité combinée], bdd_V102[Raison sociale juridique], X1245, bdd_V102[[Région du FINESS juridique ]], Y1245, bdd_V102[Validation prérequis SUN-ES], "Oui")</f>
        <v>46658</v>
      </c>
      <c r="AB1245" s="70">
        <f t="shared" si="19"/>
        <v>1</v>
      </c>
    </row>
    <row r="1246" spans="1:28">
      <c r="A1246">
        <v>970405403</v>
      </c>
      <c r="B1246" t="str">
        <v>SAS SOCIETE DE DIALYSE</v>
      </c>
      <c r="C1246" t="str">
        <v>LA RÉUNION</v>
      </c>
      <c r="X1246" t="str">
        <v>UGECAM DE NORMANDIE LE PETIT QUEVILLY</v>
      </c>
      <c r="Y1246" t="str">
        <v>NORMANDIE</v>
      </c>
      <c r="Z1246" s="13">
        <f>SUMIFS(bdd_V102[Activité combinée], bdd_V102[Raison sociale juridique], X1246, bdd_V102[[Région du FINESS juridique ]], Y1246)</f>
        <v>52675</v>
      </c>
      <c r="AA1246" s="13">
        <f>SUMIFS(bdd_V102[Activité combinée], bdd_V102[Raison sociale juridique], X1246, bdd_V102[[Région du FINESS juridique ]], Y1246, bdd_V102[Validation prérequis SUN-ES], "Oui")</f>
        <v>52675</v>
      </c>
      <c r="AB1246" s="70">
        <f t="shared" si="19"/>
        <v>1</v>
      </c>
    </row>
    <row r="1247" spans="1:28">
      <c r="A1247">
        <v>970405718</v>
      </c>
      <c r="B1247" t="str">
        <v>SAS BETHESDA</v>
      </c>
      <c r="C1247" t="str">
        <v>LA RÉUNION</v>
      </c>
      <c r="X1247" t="str">
        <v>UGECAM IDF</v>
      </c>
      <c r="Y1247" t="str">
        <v>ILE-DE-FRANCE</v>
      </c>
      <c r="Z1247" s="13">
        <f>SUMIFS(bdd_V102[Activité combinée], bdd_V102[Raison sociale juridique], X1247, bdd_V102[[Région du FINESS juridique ]], Y1247)</f>
        <v>81515.5</v>
      </c>
      <c r="AA1247" s="13">
        <f>SUMIFS(bdd_V102[Activité combinée], bdd_V102[Raison sociale juridique], X1247, bdd_V102[[Région du FINESS juridique ]], Y1247, bdd_V102[Validation prérequis SUN-ES], "Oui")</f>
        <v>46398.5</v>
      </c>
      <c r="AB1247" s="70">
        <f t="shared" si="19"/>
        <v>0.56919849599155992</v>
      </c>
    </row>
    <row r="1248" spans="1:28">
      <c r="A1248">
        <v>970406195</v>
      </c>
      <c r="B1248" t="str">
        <v>SAS CLINIQUE DE LA PAIX</v>
      </c>
      <c r="C1248" t="str">
        <v>LA RÉUNION</v>
      </c>
      <c r="X1248" t="str">
        <v>UGECAM NORD-EST</v>
      </c>
      <c r="Y1248" t="str">
        <v>GRAND EST</v>
      </c>
      <c r="Z1248" s="13">
        <f>SUMIFS(bdd_V102[Activité combinée], bdd_V102[Raison sociale juridique], X1248, bdd_V102[[Région du FINESS juridique ]], Y1248)</f>
        <v>92064</v>
      </c>
      <c r="AA1248" s="13">
        <f>SUMIFS(bdd_V102[Activité combinée], bdd_V102[Raison sociale juridique], X1248, bdd_V102[[Région du FINESS juridique ]], Y1248, bdd_V102[Validation prérequis SUN-ES], "Oui")</f>
        <v>0</v>
      </c>
      <c r="AB1248" s="70">
        <f t="shared" si="19"/>
        <v>0</v>
      </c>
    </row>
    <row r="1249" spans="1:28">
      <c r="A1249">
        <v>970406237</v>
      </c>
      <c r="B1249" t="str">
        <v>SARL CLINIQUE DE ST-JOSEPH</v>
      </c>
      <c r="C1249" t="str">
        <v>LA RÉUNION</v>
      </c>
      <c r="X1249" t="str">
        <v>UGECAM OCCITANIE</v>
      </c>
      <c r="Y1249" t="str">
        <v>OCCITANIE</v>
      </c>
      <c r="Z1249" s="13">
        <f>SUMIFS(bdd_V102[Activité combinée], bdd_V102[Raison sociale juridique], X1249, bdd_V102[[Région du FINESS juridique ]], Y1249)</f>
        <v>48729</v>
      </c>
      <c r="AA1249" s="13">
        <f>SUMIFS(bdd_V102[Activité combinée], bdd_V102[Raison sociale juridique], X1249, bdd_V102[[Région du FINESS juridique ]], Y1249, bdd_V102[Validation prérequis SUN-ES], "Oui")</f>
        <v>38218</v>
      </c>
      <c r="AB1249" s="70">
        <f t="shared" si="19"/>
        <v>0.78429682529910316</v>
      </c>
    </row>
    <row r="1250" spans="1:28">
      <c r="A1250">
        <v>970407250</v>
      </c>
      <c r="B1250" t="str">
        <v>SAS MAYDIA</v>
      </c>
      <c r="C1250" t="str">
        <v>LA RÉUNION</v>
      </c>
      <c r="X1250" t="str">
        <v>UGECAM PACA CORSE SIEGE</v>
      </c>
      <c r="Y1250" t="str">
        <v>PROVENCE-ALPES-CÔTE D'AZUR</v>
      </c>
      <c r="Z1250" s="13">
        <f>SUMIFS(bdd_V102[Activité combinée], bdd_V102[Raison sociale juridique], X1250, bdd_V102[[Région du FINESS juridique ]], Y1250)</f>
        <v>95249</v>
      </c>
      <c r="AA1250" s="13">
        <f>SUMIFS(bdd_V102[Activité combinée], bdd_V102[Raison sociale juridique], X1250, bdd_V102[[Région du FINESS juridique ]], Y1250, bdd_V102[Validation prérequis SUN-ES], "Oui")</f>
        <v>95249</v>
      </c>
      <c r="AB1250" s="70">
        <f t="shared" si="19"/>
        <v>1</v>
      </c>
    </row>
    <row r="1251" spans="1:28">
      <c r="A1251">
        <v>970408746</v>
      </c>
      <c r="B1251" t="str">
        <v>SAS CLINIQUE LES FLAMBOYANTS SUD</v>
      </c>
      <c r="C1251" t="str">
        <v>LA RÉUNION</v>
      </c>
      <c r="X1251" t="str">
        <v>UGECAM RHONE-ALPES</v>
      </c>
      <c r="Y1251" t="str">
        <v>AUVERGNE-RHÔNE-ALPES</v>
      </c>
      <c r="Z1251" s="13">
        <f>SUMIFS(bdd_V102[Activité combinée], bdd_V102[Raison sociale juridique], X1251, bdd_V102[[Région du FINESS juridique ]], Y1251)</f>
        <v>59155</v>
      </c>
      <c r="AA1251" s="13">
        <f>SUMIFS(bdd_V102[Activité combinée], bdd_V102[Raison sociale juridique], X1251, bdd_V102[[Région du FINESS juridique ]], Y1251, bdd_V102[Validation prérequis SUN-ES], "Oui")</f>
        <v>59155</v>
      </c>
      <c r="AB1251" s="70">
        <f t="shared" si="19"/>
        <v>1</v>
      </c>
    </row>
    <row r="1252" spans="1:28">
      <c r="A1252">
        <v>970409462</v>
      </c>
      <c r="B1252" t="str">
        <v>SAS LE VETYVER</v>
      </c>
      <c r="C1252" t="str">
        <v>LA RÉUNION</v>
      </c>
      <c r="X1252" t="str">
        <v>UMG DES ETABLISSEMENTS DU GRAND LYON</v>
      </c>
      <c r="Y1252" t="str">
        <v>AUVERGNE-RHÔNE-ALPES</v>
      </c>
      <c r="Z1252" s="13">
        <f>SUMIFS(bdd_V102[Activité combinée], bdd_V102[Raison sociale juridique], X1252, bdd_V102[[Région du FINESS juridique ]], Y1252)</f>
        <v>66487</v>
      </c>
      <c r="AA1252" s="13">
        <f>SUMIFS(bdd_V102[Activité combinée], bdd_V102[Raison sociale juridique], X1252, bdd_V102[[Région du FINESS juridique ]], Y1252, bdd_V102[Validation prérequis SUN-ES], "Oui")</f>
        <v>66487</v>
      </c>
      <c r="AB1252" s="70">
        <f t="shared" si="19"/>
        <v>1</v>
      </c>
    </row>
    <row r="1253" spans="1:28">
      <c r="A1253">
        <v>970410510</v>
      </c>
      <c r="B1253" t="str">
        <v>SAS CLINIQUE LES TAMARINS SUD</v>
      </c>
      <c r="C1253" t="str">
        <v>LA RÉUNION</v>
      </c>
      <c r="X1253" t="str">
        <v>UMGGHM</v>
      </c>
      <c r="Y1253" t="str">
        <v>AUVERGNE-RHÔNE-ALPES</v>
      </c>
      <c r="Z1253" s="13">
        <f>SUMIFS(bdd_V102[Activité combinée], bdd_V102[Raison sociale juridique], X1253, bdd_V102[[Région du FINESS juridique ]], Y1253)</f>
        <v>133836</v>
      </c>
      <c r="AA1253" s="13">
        <f>SUMIFS(bdd_V102[Activité combinée], bdd_V102[Raison sociale juridique], X1253, bdd_V102[[Région du FINESS juridique ]], Y1253, bdd_V102[Validation prérequis SUN-ES], "Oui")</f>
        <v>133836</v>
      </c>
      <c r="AB1253" s="70">
        <f t="shared" si="19"/>
        <v>1</v>
      </c>
    </row>
    <row r="1254" spans="1:28">
      <c r="A1254">
        <v>970411047</v>
      </c>
      <c r="B1254" t="str">
        <v>SARL CLINIQUE LES FLAMBOYANTS EST</v>
      </c>
      <c r="C1254" t="str">
        <v>LA RÉUNION</v>
      </c>
      <c r="X1254" t="str">
        <v>UMP</v>
      </c>
      <c r="Y1254" t="str">
        <v>OCCITANIE</v>
      </c>
      <c r="Z1254" s="13">
        <f>SUMIFS(bdd_V102[Activité combinée], bdd_V102[Raison sociale juridique], X1254, bdd_V102[[Région du FINESS juridique ]], Y1254)</f>
        <v>12199.5</v>
      </c>
      <c r="AA1254" s="13">
        <f>SUMIFS(bdd_V102[Activité combinée], bdd_V102[Raison sociale juridique], X1254, bdd_V102[[Région du FINESS juridique ]], Y1254, bdd_V102[Validation prérequis SUN-ES], "Oui")</f>
        <v>12199.5</v>
      </c>
      <c r="AB1254" s="70">
        <f t="shared" si="19"/>
        <v>1</v>
      </c>
    </row>
    <row r="1255" spans="1:28">
      <c r="A1255">
        <v>970411971</v>
      </c>
      <c r="B1255" t="str">
        <v xml:space="preserve">	GCS CENTRE DE DIALYSE OUEST REUNION</v>
      </c>
      <c r="C1255" t="str">
        <v>LA RÉUNION</v>
      </c>
      <c r="X1255" t="str">
        <v>UMT MUTUALITE TERRES D'OC</v>
      </c>
      <c r="Y1255" t="str">
        <v>OCCITANIE</v>
      </c>
      <c r="Z1255" s="13">
        <f>SUMIFS(bdd_V102[Activité combinée], bdd_V102[Raison sociale juridique], X1255, bdd_V102[[Région du FINESS juridique ]], Y1255)</f>
        <v>29986</v>
      </c>
      <c r="AA1255" s="13">
        <f>SUMIFS(bdd_V102[Activité combinée], bdd_V102[Raison sociale juridique], X1255, bdd_V102[[Région du FINESS juridique ]], Y1255, bdd_V102[Validation prérequis SUN-ES], "Oui")</f>
        <v>29986</v>
      </c>
      <c r="AB1255" s="70">
        <f t="shared" si="19"/>
        <v>1</v>
      </c>
    </row>
    <row r="1256" spans="1:28">
      <c r="A1256">
        <v>970430906</v>
      </c>
      <c r="B1256" t="str">
        <v>ASFA</v>
      </c>
      <c r="C1256" t="str">
        <v>LA RÉUNION</v>
      </c>
      <c r="X1256" t="str">
        <v>UNION DES MUTUELLES DE CORSE SANTE</v>
      </c>
      <c r="Y1256" t="str">
        <v>CORSE</v>
      </c>
      <c r="Z1256" s="13">
        <f>SUMIFS(bdd_V102[Activité combinée], bdd_V102[Raison sociale juridique], X1256, bdd_V102[[Région du FINESS juridique ]], Y1256)</f>
        <v>4575</v>
      </c>
      <c r="AA1256" s="13">
        <f>SUMIFS(bdd_V102[Activité combinée], bdd_V102[Raison sociale juridique], X1256, bdd_V102[[Région du FINESS juridique ]], Y1256, bdd_V102[Validation prérequis SUN-ES], "Oui")</f>
        <v>4575</v>
      </c>
      <c r="AB1256" s="70">
        <f t="shared" si="19"/>
        <v>1</v>
      </c>
    </row>
    <row r="1257" spans="1:28">
      <c r="A1257">
        <v>970463592</v>
      </c>
      <c r="B1257" t="str">
        <v>AURAR</v>
      </c>
      <c r="C1257" t="str">
        <v>LA RÉUNION</v>
      </c>
      <c r="X1257" t="str">
        <v>UNION GESTION ETS ASSURANCE MALADIE</v>
      </c>
      <c r="Y1257" t="str">
        <v>NOUVELLE-AQUITAINE</v>
      </c>
      <c r="Z1257" s="13">
        <f>SUMIFS(bdd_V102[Activité combinée], bdd_V102[Raison sociale juridique], X1257, bdd_V102[[Région du FINESS juridique ]], Y1257)</f>
        <v>41149.5</v>
      </c>
      <c r="AA1257" s="13">
        <f>SUMIFS(bdd_V102[Activité combinée], bdd_V102[Raison sociale juridique], X1257, bdd_V102[[Région du FINESS juridique ]], Y1257, bdd_V102[Validation prérequis SUN-ES], "Oui")</f>
        <v>41149.5</v>
      </c>
      <c r="AB1257" s="70">
        <f t="shared" si="19"/>
        <v>1</v>
      </c>
    </row>
    <row r="1258" spans="1:28">
      <c r="A1258">
        <v>970463600</v>
      </c>
      <c r="B1258" t="str">
        <v>ASDR</v>
      </c>
      <c r="C1258" t="str">
        <v>LA RÉUNION</v>
      </c>
      <c r="X1258" t="str">
        <v>UNION GESTIONNAIRE CLINIQUE ESTUAIRE</v>
      </c>
      <c r="Y1258" t="str">
        <v>PAYS DE LA LOIRE</v>
      </c>
      <c r="Z1258" s="13">
        <f>SUMIFS(bdd_V102[Activité combinée], bdd_V102[Raison sociale juridique], X1258, bdd_V102[[Région du FINESS juridique ]], Y1258)</f>
        <v>65152.5</v>
      </c>
      <c r="AA1258" s="13">
        <f>SUMIFS(bdd_V102[Activité combinée], bdd_V102[Raison sociale juridique], X1258, bdd_V102[[Région du FINESS juridique ]], Y1258, bdd_V102[Validation prérequis SUN-ES], "Oui")</f>
        <v>65152.5</v>
      </c>
      <c r="AB1258" s="70">
        <f t="shared" si="19"/>
        <v>1</v>
      </c>
    </row>
    <row r="1259" spans="1:28">
      <c r="A1259">
        <v>970467148</v>
      </c>
      <c r="B1259" t="str">
        <v>SAS CLINIQUE LES FLAMBOYANTS OUEST</v>
      </c>
      <c r="C1259" t="str">
        <v>LA RÉUNION</v>
      </c>
      <c r="X1259" t="str">
        <v>UNION GESTIONNAIRE VILLA NOTRE DAME</v>
      </c>
      <c r="Y1259" t="str">
        <v>PAYS DE LA LOIRE</v>
      </c>
      <c r="Z1259" s="13">
        <f>SUMIFS(bdd_V102[Activité combinée], bdd_V102[Raison sociale juridique], X1259, bdd_V102[[Région du FINESS juridique ]], Y1259)</f>
        <v>13422</v>
      </c>
      <c r="AA1259" s="13">
        <f>SUMIFS(bdd_V102[Activité combinée], bdd_V102[Raison sociale juridique], X1259, bdd_V102[[Région du FINESS juridique ]], Y1259, bdd_V102[Validation prérequis SUN-ES], "Oui")</f>
        <v>13422</v>
      </c>
      <c r="AB1259" s="70">
        <f t="shared" si="19"/>
        <v>1</v>
      </c>
    </row>
    <row r="1260" spans="1:28">
      <c r="A1260">
        <v>980502280</v>
      </c>
      <c r="B1260" t="str">
        <v>SAS MDZHADE</v>
      </c>
      <c r="C1260" t="str">
        <v>MAYOTTE</v>
      </c>
      <c r="X1260" t="str">
        <v>UNION MUTUALISTE D'INITIATIVE SANTE</v>
      </c>
      <c r="Y1260" t="str">
        <v>ILE-DE-FRANCE</v>
      </c>
      <c r="Z1260" s="13">
        <f>SUMIFS(bdd_V102[Activité combinée], bdd_V102[Raison sociale juridique], X1260, bdd_V102[[Région du FINESS juridique ]], Y1260)</f>
        <v>26348.5</v>
      </c>
      <c r="AA1260" s="13">
        <f>SUMIFS(bdd_V102[Activité combinée], bdd_V102[Raison sociale juridique], X1260, bdd_V102[[Région du FINESS juridique ]], Y1260, bdd_V102[Validation prérequis SUN-ES], "Oui")</f>
        <v>10027</v>
      </c>
      <c r="AB1260" s="70">
        <f t="shared" si="19"/>
        <v>0.38055297265498983</v>
      </c>
    </row>
    <row r="1261" spans="1:28">
      <c r="A1261" t="str">
        <v>2A0000048</v>
      </c>
      <c r="B1261" t="str">
        <v>SOCIETE ANONYME DU FINOSELLO</v>
      </c>
      <c r="C1261" t="str">
        <v>CORSE</v>
      </c>
      <c r="X1261" t="str">
        <v>UNION MUTUALISTE LA ROSERAIE</v>
      </c>
      <c r="Y1261" t="str">
        <v>OCCITANIE</v>
      </c>
      <c r="Z1261" s="13">
        <f>SUMIFS(bdd_V102[Activité combinée], bdd_V102[Raison sociale juridique], X1261, bdd_V102[[Région du FINESS juridique ]], Y1261)</f>
        <v>14880.5</v>
      </c>
      <c r="AA1261" s="13">
        <f>SUMIFS(bdd_V102[Activité combinée], bdd_V102[Raison sociale juridique], X1261, bdd_V102[[Région du FINESS juridique ]], Y1261, bdd_V102[Validation prérequis SUN-ES], "Oui")</f>
        <v>14880.5</v>
      </c>
      <c r="AB1261" s="70">
        <f t="shared" si="19"/>
        <v>1</v>
      </c>
    </row>
    <row r="1262" spans="1:28">
      <c r="A1262" t="str">
        <v>2A0000063</v>
      </c>
      <c r="B1262" t="str">
        <v>SA CLINIQUES D'AJACCIO</v>
      </c>
      <c r="C1262" t="str">
        <v>CORSE</v>
      </c>
      <c r="X1262" t="str">
        <v>UNION SSIAD INSTITUT ARNAULT TZANCK</v>
      </c>
      <c r="Y1262" t="str">
        <v>PROVENCE-ALPES-CÔTE D'AZUR</v>
      </c>
      <c r="Z1262" s="13">
        <f>SUMIFS(bdd_V102[Activité combinée], bdd_V102[Raison sociale juridique], X1262, bdd_V102[[Région du FINESS juridique ]], Y1262)</f>
        <v>4215</v>
      </c>
      <c r="AA1262" s="13">
        <f>SUMIFS(bdd_V102[Activité combinée], bdd_V102[Raison sociale juridique], X1262, bdd_V102[[Région du FINESS juridique ]], Y1262, bdd_V102[Validation prérequis SUN-ES], "Oui")</f>
        <v>4215</v>
      </c>
      <c r="AB1262" s="70">
        <f t="shared" si="19"/>
        <v>1</v>
      </c>
    </row>
    <row r="1263" spans="1:28">
      <c r="A1263" t="str">
        <v>2A0000204</v>
      </c>
      <c r="B1263" t="str">
        <v>SA DE L OSPEDALE</v>
      </c>
      <c r="C1263" t="str">
        <v>CORSE</v>
      </c>
      <c r="X1263" t="str">
        <v>UNION TECHNIQUE MUTUALISTE</v>
      </c>
      <c r="Y1263" t="str">
        <v>OCCITANIE</v>
      </c>
      <c r="Z1263" s="13">
        <f>SUMIFS(bdd_V102[Activité combinée], bdd_V102[Raison sociale juridique], X1263, bdd_V102[[Région du FINESS juridique ]], Y1263)</f>
        <v>37427</v>
      </c>
      <c r="AA1263" s="13">
        <f>SUMIFS(bdd_V102[Activité combinée], bdd_V102[Raison sociale juridique], X1263, bdd_V102[[Région du FINESS juridique ]], Y1263, bdd_V102[Validation prérequis SUN-ES], "Oui")</f>
        <v>37427</v>
      </c>
      <c r="AB1263" s="70">
        <f t="shared" si="19"/>
        <v>1</v>
      </c>
    </row>
    <row r="1264" spans="1:28">
      <c r="A1264" t="str">
        <v>2A0000279</v>
      </c>
      <c r="B1264" t="str">
        <v>SARL  ILE DE BEAUTE</v>
      </c>
      <c r="C1264" t="str">
        <v>CORSE</v>
      </c>
      <c r="X1264" t="str">
        <v>UROLOGIE NANTES CLIN ET INSTIT URO</v>
      </c>
      <c r="Y1264" t="str">
        <v>PAYS DE LA LOIRE</v>
      </c>
      <c r="Z1264" s="13">
        <f>SUMIFS(bdd_V102[Activité combinée], bdd_V102[Raison sociale juridique], X1264, bdd_V102[[Région du FINESS juridique ]], Y1264)</f>
        <v>11256</v>
      </c>
      <c r="AA1264" s="13">
        <f>SUMIFS(bdd_V102[Activité combinée], bdd_V102[Raison sociale juridique], X1264, bdd_V102[[Région du FINESS juridique ]], Y1264, bdd_V102[Validation prérequis SUN-ES], "Oui")</f>
        <v>11256</v>
      </c>
      <c r="AB1264" s="70">
        <f t="shared" si="19"/>
        <v>1</v>
      </c>
    </row>
    <row r="1265" spans="1:28">
      <c r="A1265" t="str">
        <v>2A0000303</v>
      </c>
      <c r="B1265" t="str">
        <v>SA CRF ALBITRECCIA</v>
      </c>
      <c r="C1265" t="str">
        <v>CORSE</v>
      </c>
      <c r="X1265" t="str">
        <v>USSAP</v>
      </c>
      <c r="Y1265" t="str">
        <v>OCCITANIE</v>
      </c>
      <c r="Z1265" s="13">
        <f>SUMIFS(bdd_V102[Activité combinée], bdd_V102[Raison sociale juridique], X1265, bdd_V102[[Région du FINESS juridique ]], Y1265)</f>
        <v>85260.75</v>
      </c>
      <c r="AA1265" s="13">
        <f>SUMIFS(bdd_V102[Activité combinée], bdd_V102[Raison sociale juridique], X1265, bdd_V102[[Région du FINESS juridique ]], Y1265, bdd_V102[Validation prérequis SUN-ES], "Oui")</f>
        <v>0</v>
      </c>
      <c r="AB1265" s="70">
        <f t="shared" si="19"/>
        <v>0</v>
      </c>
    </row>
    <row r="1266" spans="1:28">
      <c r="A1266" t="str">
        <v>2A0000311</v>
      </c>
      <c r="B1266" t="str">
        <v>SA  VALICELLI</v>
      </c>
      <c r="C1266" t="str">
        <v>CORSE</v>
      </c>
      <c r="X1266" t="str">
        <v>VIVRE ET DEVENIR VILLEPINTE ST MICHEL</v>
      </c>
      <c r="Y1266" t="str">
        <v>ILE-DE-FRANCE</v>
      </c>
      <c r="Z1266" s="13">
        <f>SUMIFS(bdd_V102[Activité combinée], bdd_V102[Raison sociale juridique], X1266, bdd_V102[[Région du FINESS juridique ]], Y1266)</f>
        <v>37906</v>
      </c>
      <c r="AA1266" s="13">
        <f>SUMIFS(bdd_V102[Activité combinée], bdd_V102[Raison sociale juridique], X1266, bdd_V102[[Région du FINESS juridique ]], Y1266, bdd_V102[Validation prérequis SUN-ES], "Oui")</f>
        <v>37906</v>
      </c>
      <c r="AB1266" s="70">
        <f t="shared" si="19"/>
        <v>1</v>
      </c>
    </row>
    <row r="1267" spans="1:28">
      <c r="A1267" t="str">
        <v>2A0001848</v>
      </c>
      <c r="B1267" t="str">
        <v>UNION DES MUTUELLES DE CORSE SANTE</v>
      </c>
      <c r="C1267" t="str">
        <v>CORSE</v>
      </c>
      <c r="X1267" t="str">
        <v>VS SUB 3</v>
      </c>
      <c r="Y1267" t="str">
        <v>PAYS DE LA LOIRE</v>
      </c>
      <c r="Z1267" s="13">
        <f>SUMIFS(bdd_V102[Activité combinée], bdd_V102[Raison sociale juridique], X1267, bdd_V102[[Région du FINESS juridique ]], Y1267)</f>
        <v>2639</v>
      </c>
      <c r="AA1267" s="13">
        <f>SUMIFS(bdd_V102[Activité combinée], bdd_V102[Raison sociale juridique], X1267, bdd_V102[[Région du FINESS juridique ]], Y1267, bdd_V102[Validation prérequis SUN-ES], "Oui")</f>
        <v>0</v>
      </c>
      <c r="AB1267" s="70">
        <f t="shared" si="19"/>
        <v>0</v>
      </c>
    </row>
    <row r="1268" spans="1:28">
      <c r="A1268" t="str">
        <v>2B0000046</v>
      </c>
      <c r="B1268" t="str">
        <v>SA CLINIQUE DU DR FILIPPI</v>
      </c>
      <c r="C1268" t="str">
        <v>CORSE</v>
      </c>
      <c r="X1268" t="str">
        <v>VYV 3 ILE DE FRANCE</v>
      </c>
      <c r="Y1268" t="str">
        <v>ILE-DE-FRANCE</v>
      </c>
      <c r="Z1268" s="13">
        <f>SUMIFS(bdd_V102[Activité combinée], bdd_V102[Raison sociale juridique], X1268, bdd_V102[[Région du FINESS juridique ]], Y1268)</f>
        <v>36513.5</v>
      </c>
      <c r="AA1268" s="13">
        <f>SUMIFS(bdd_V102[Activité combinée], bdd_V102[Raison sociale juridique], X1268, bdd_V102[[Région du FINESS juridique ]], Y1268, bdd_V102[Validation prérequis SUN-ES], "Oui")</f>
        <v>36513.5</v>
      </c>
      <c r="AB1268" s="70">
        <f t="shared" si="19"/>
        <v>1</v>
      </c>
    </row>
    <row r="1269" spans="1:28">
      <c r="A1269" t="str">
        <v>2B0000053</v>
      </c>
      <c r="B1269" t="str">
        <v>SOCIETE D'EXPLOITATION</v>
      </c>
      <c r="C1269" t="str">
        <v>CORSE</v>
      </c>
      <c r="X1269" t="str">
        <v>VYV3 PDL PÃ”LE ACCOMPAGNEMENT ET SOINS</v>
      </c>
      <c r="Y1269" t="str">
        <v>PAYS DE LA LOIRE</v>
      </c>
      <c r="Z1269" s="13">
        <f>SUMIFS(bdd_V102[Activité combinée], bdd_V102[Raison sociale juridique], X1269, bdd_V102[[Région du FINESS juridique ]], Y1269)</f>
        <v>13135.5</v>
      </c>
      <c r="AA1269" s="13">
        <f>SUMIFS(bdd_V102[Activité combinée], bdd_V102[Raison sociale juridique], X1269, bdd_V102[[Région du FINESS juridique ]], Y1269, bdd_V102[Validation prérequis SUN-ES], "Oui")</f>
        <v>13135.5</v>
      </c>
      <c r="AB1269" s="70">
        <f t="shared" si="19"/>
        <v>1</v>
      </c>
    </row>
    <row r="1270" spans="1:28">
      <c r="A1270" t="str">
        <v>2B0000129</v>
      </c>
      <c r="B1270" t="str">
        <v>SA  POLYCLINIQUE DE FURIANI</v>
      </c>
      <c r="C1270" t="str">
        <v>CORSE</v>
      </c>
      <c r="X1270" t="str">
        <v>VYV3 PDL PERSONNES AGEES</v>
      </c>
      <c r="Y1270" t="str">
        <v>PAYS DE LA LOIRE</v>
      </c>
      <c r="Z1270" s="13">
        <f>SUMIFS(bdd_V102[Activité combinée], bdd_V102[Raison sociale juridique], X1270, bdd_V102[[Région du FINESS juridique ]], Y1270)</f>
        <v>5699.5</v>
      </c>
      <c r="AA1270" s="13">
        <f>SUMIFS(bdd_V102[Activité combinée], bdd_V102[Raison sociale juridique], X1270, bdd_V102[[Région du FINESS juridique ]], Y1270, bdd_V102[Validation prérequis SUN-ES], "Oui")</f>
        <v>0</v>
      </c>
      <c r="AB1270" s="70">
        <f t="shared" si="19"/>
        <v>0</v>
      </c>
    </row>
    <row r="1271" spans="1:28">
      <c r="A1271" t="str">
        <v>2B0000137</v>
      </c>
      <c r="B1271" t="str">
        <v>EURL LA PALMOLA</v>
      </c>
      <c r="C1271" t="str">
        <v>CORSE</v>
      </c>
      <c r="X1271" t="str">
        <v>YOMARA</v>
      </c>
      <c r="Y1271" t="str">
        <v>GUADELOUPE</v>
      </c>
    </row>
    <row r="1272" spans="1:28">
      <c r="A1272" t="str">
        <v>2B0000467</v>
      </c>
      <c r="B1272" t="str">
        <v>SA SAN ORNELLO</v>
      </c>
      <c r="C1272" t="str">
        <v>CORSE</v>
      </c>
    </row>
    <row r="1273" spans="1:28">
      <c r="A1273" t="str">
        <v>2B0001689</v>
      </c>
      <c r="B1273" t="str">
        <v>HAD DE CORSE</v>
      </c>
      <c r="C1273" t="str">
        <v>CORSE</v>
      </c>
    </row>
    <row r="1274" spans="1:28">
      <c r="A1274" t="str">
        <v>2B0003198</v>
      </c>
      <c r="B1274" t="str">
        <v>SAS CENTRE RAOUL FRANCOIS MAYMARD</v>
      </c>
      <c r="C1274" t="str">
        <v>CORSE</v>
      </c>
    </row>
    <row r="1275" spans="1:28">
      <c r="A1275" t="str">
        <v>2B0003891</v>
      </c>
      <c r="B1275" t="str">
        <v>SARL LA VILLA SAN ORNELLO</v>
      </c>
      <c r="C1275" t="str">
        <v>CORSE</v>
      </c>
    </row>
    <row r="1276" spans="1:28">
      <c r="A1276" t="str">
        <v>2B0003990</v>
      </c>
      <c r="B1276" t="str">
        <v>SA CLINIQUE DU CAP</v>
      </c>
      <c r="C1276" t="str">
        <v>CORSE</v>
      </c>
    </row>
    <row r="1277" spans="1:28">
      <c r="A1277" t="str">
        <v>2B0005656</v>
      </c>
      <c r="B1277" t="str">
        <v>CLINIQUE DE TOGA</v>
      </c>
      <c r="C1277" t="str">
        <v>CORSE</v>
      </c>
    </row>
  </sheetData>
  <conditionalFormatting sqref="AB3:AB1270">
    <cfRule type="cellIs" dxfId="0" priority="1" operator="greaterThanOrEqual">
      <formula>0.9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5E572-14D3-4989-B8C9-321EA6DF5C3D}">
  <dimension ref="A1:X4483"/>
  <sheetViews>
    <sheetView topLeftCell="H5" zoomScale="72" workbookViewId="0">
      <selection activeCell="U13" sqref="U13"/>
    </sheetView>
  </sheetViews>
  <sheetFormatPr baseColWidth="10" defaultColWidth="9.140625" defaultRowHeight="15"/>
  <cols>
    <col min="1" max="1" width="19" style="1" customWidth="1"/>
    <col min="2" max="2" width="16.85546875" style="1" customWidth="1"/>
    <col min="3" max="3" width="17.42578125" style="1" bestFit="1" customWidth="1"/>
    <col min="4" max="4" width="52.85546875" customWidth="1"/>
    <col min="5" max="5" width="39" customWidth="1"/>
    <col min="6" max="6" width="8.140625" customWidth="1"/>
    <col min="7" max="7" width="41.85546875" customWidth="1"/>
    <col min="8" max="8" width="11.7109375" style="1" customWidth="1"/>
    <col min="9" max="9" width="16.42578125" customWidth="1"/>
    <col min="10" max="10" width="21.28515625" customWidth="1"/>
    <col min="11" max="11" width="26.140625" customWidth="1"/>
    <col min="12" max="12" width="13.28515625" customWidth="1"/>
    <col min="13" max="13" width="25.5703125" customWidth="1"/>
    <col min="14" max="14" width="11.5703125" bestFit="1" customWidth="1"/>
    <col min="15" max="15" width="16.5703125" style="68" customWidth="1"/>
    <col min="16" max="17" width="14.7109375" customWidth="1"/>
    <col min="18" max="18" width="18.7109375" customWidth="1"/>
    <col min="19" max="19" width="11.140625" customWidth="1"/>
    <col min="20" max="20" width="13.7109375" customWidth="1"/>
    <col min="21" max="21" width="18.7109375" customWidth="1"/>
  </cols>
  <sheetData>
    <row r="1" spans="1:24" ht="23.25">
      <c r="A1" s="28" t="s">
        <v>40</v>
      </c>
      <c r="C1"/>
      <c r="H1"/>
      <c r="O1" s="29"/>
    </row>
    <row r="2" spans="1:24" s="5" customFormat="1">
      <c r="A2" s="30" t="s">
        <v>41</v>
      </c>
      <c r="B2" s="31"/>
      <c r="D2" s="32"/>
      <c r="N2" s="33"/>
      <c r="O2" s="34"/>
    </row>
    <row r="3" spans="1:24" s="6" customFormat="1">
      <c r="A3" s="35"/>
      <c r="B3" s="144"/>
      <c r="C3" s="144"/>
      <c r="L3" s="144"/>
      <c r="N3" s="36"/>
      <c r="O3" s="37"/>
      <c r="R3" s="5"/>
      <c r="S3" s="5"/>
      <c r="T3" s="5"/>
      <c r="U3" s="5"/>
      <c r="V3" s="5"/>
    </row>
    <row r="4" spans="1:24" s="6" customFormat="1" ht="14.45" customHeight="1">
      <c r="A4" s="35"/>
      <c r="B4" s="144"/>
      <c r="C4" s="144"/>
      <c r="L4" s="144"/>
      <c r="N4" s="36"/>
      <c r="O4" s="37"/>
      <c r="R4" s="163"/>
      <c r="S4" s="163"/>
      <c r="T4" s="163"/>
    </row>
    <row r="5" spans="1:24" ht="39" thickBot="1">
      <c r="A5" s="7" t="s">
        <v>38</v>
      </c>
      <c r="B5" s="7" t="s">
        <v>42</v>
      </c>
      <c r="C5" s="7" t="s">
        <v>43</v>
      </c>
      <c r="D5" s="8" t="s">
        <v>44</v>
      </c>
      <c r="E5" s="38" t="s">
        <v>19</v>
      </c>
      <c r="F5" s="38" t="s">
        <v>45</v>
      </c>
      <c r="G5" s="38" t="s">
        <v>46</v>
      </c>
      <c r="H5" s="38" t="s">
        <v>47</v>
      </c>
      <c r="I5" s="8" t="s">
        <v>48</v>
      </c>
      <c r="J5" s="8" t="s">
        <v>49</v>
      </c>
      <c r="K5" s="8" t="s">
        <v>50</v>
      </c>
      <c r="L5" s="8" t="s">
        <v>51</v>
      </c>
      <c r="M5" s="38" t="s">
        <v>52</v>
      </c>
      <c r="N5" s="38" t="s">
        <v>53</v>
      </c>
      <c r="O5" s="39" t="s">
        <v>20</v>
      </c>
      <c r="P5" s="40" t="s">
        <v>54</v>
      </c>
      <c r="Q5" s="40" t="s">
        <v>55</v>
      </c>
      <c r="R5" s="145" t="s">
        <v>21</v>
      </c>
      <c r="S5" s="38" t="s">
        <v>8403</v>
      </c>
      <c r="T5" s="38" t="s">
        <v>8404</v>
      </c>
      <c r="U5" s="38" t="s">
        <v>8405</v>
      </c>
    </row>
    <row r="6" spans="1:24" ht="15.75" thickTop="1">
      <c r="A6" s="9">
        <v>10780195</v>
      </c>
      <c r="B6" s="42">
        <v>10000156</v>
      </c>
      <c r="C6" s="43">
        <v>10780195</v>
      </c>
      <c r="D6" t="s">
        <v>3246</v>
      </c>
      <c r="E6" t="s">
        <v>3246</v>
      </c>
      <c r="H6"/>
      <c r="I6" s="1">
        <v>1</v>
      </c>
      <c r="J6" t="s">
        <v>899</v>
      </c>
      <c r="K6" t="s">
        <v>59</v>
      </c>
      <c r="L6" t="s">
        <v>96</v>
      </c>
      <c r="M6" t="s">
        <v>59</v>
      </c>
      <c r="N6" s="4">
        <v>772201489</v>
      </c>
      <c r="O6" s="44">
        <v>47318.5</v>
      </c>
      <c r="P6">
        <v>0</v>
      </c>
      <c r="Q6">
        <v>0</v>
      </c>
      <c r="R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" s="4">
        <f t="shared" ref="S6:S69" si="0">IF(OR(L6="CH",L6="CH ex-CHS",L6="HIA",L6="Autres publics",L6="CHU"),1,0)</f>
        <v>0</v>
      </c>
      <c r="T6" s="4">
        <f t="shared" ref="T6:T69" si="1">IF(AND(S6=1,G6=""),1,0)</f>
        <v>0</v>
      </c>
      <c r="U6" s="4">
        <f>IF(S6=1,0,1)</f>
        <v>1</v>
      </c>
      <c r="W6" t="s">
        <v>8401</v>
      </c>
      <c r="X6">
        <f>COUNTIF(bdd_V102[Validation prérequis SUN-ES],"Oui")</f>
        <v>3436</v>
      </c>
    </row>
    <row r="7" spans="1:24">
      <c r="A7" s="41">
        <v>10011641</v>
      </c>
      <c r="B7" s="42">
        <v>10000222</v>
      </c>
      <c r="C7" s="43">
        <v>10011641</v>
      </c>
      <c r="D7" t="s">
        <v>3328</v>
      </c>
      <c r="E7" t="s">
        <v>3328</v>
      </c>
      <c r="H7"/>
      <c r="I7" s="1">
        <v>1</v>
      </c>
      <c r="J7" t="s">
        <v>899</v>
      </c>
      <c r="K7" t="s">
        <v>59</v>
      </c>
      <c r="L7" t="s">
        <v>96</v>
      </c>
      <c r="M7" t="s">
        <v>59</v>
      </c>
      <c r="N7" s="4">
        <v>546120122</v>
      </c>
      <c r="O7" s="44">
        <v>14741.5</v>
      </c>
      <c r="P7">
        <v>0</v>
      </c>
      <c r="Q7">
        <v>0</v>
      </c>
      <c r="R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" s="4">
        <f t="shared" si="0"/>
        <v>0</v>
      </c>
      <c r="T7" s="4">
        <f t="shared" si="1"/>
        <v>0</v>
      </c>
      <c r="U7" s="4">
        <f t="shared" ref="U7:U70" si="2">IF(S7=1,0,1)</f>
        <v>1</v>
      </c>
    </row>
    <row r="8" spans="1:24">
      <c r="A8" s="41">
        <v>10007300</v>
      </c>
      <c r="B8" s="42">
        <v>10007292</v>
      </c>
      <c r="C8" s="43">
        <v>10007300</v>
      </c>
      <c r="D8" t="s">
        <v>897</v>
      </c>
      <c r="E8" t="s">
        <v>898</v>
      </c>
      <c r="H8"/>
      <c r="I8" s="1">
        <v>1</v>
      </c>
      <c r="J8" t="s">
        <v>899</v>
      </c>
      <c r="K8" t="s">
        <v>59</v>
      </c>
      <c r="L8" t="s">
        <v>96</v>
      </c>
      <c r="M8" t="s">
        <v>59</v>
      </c>
      <c r="N8" s="4">
        <v>421111998</v>
      </c>
      <c r="O8" s="44">
        <v>2624</v>
      </c>
      <c r="P8">
        <v>0</v>
      </c>
      <c r="Q8">
        <v>0</v>
      </c>
      <c r="R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" s="4">
        <f t="shared" si="0"/>
        <v>0</v>
      </c>
      <c r="T8" s="4">
        <f t="shared" si="1"/>
        <v>0</v>
      </c>
      <c r="U8" s="4">
        <f t="shared" si="2"/>
        <v>1</v>
      </c>
    </row>
    <row r="9" spans="1:24">
      <c r="A9" s="41">
        <v>10000180</v>
      </c>
      <c r="B9" s="42">
        <v>10007987</v>
      </c>
      <c r="C9" s="43">
        <v>10007987</v>
      </c>
      <c r="D9" t="s">
        <v>2618</v>
      </c>
      <c r="E9" t="s">
        <v>2619</v>
      </c>
      <c r="F9" t="s">
        <v>1971</v>
      </c>
      <c r="G9" t="s">
        <v>1972</v>
      </c>
      <c r="H9">
        <v>0</v>
      </c>
      <c r="I9" s="1">
        <v>1</v>
      </c>
      <c r="J9" t="s">
        <v>899</v>
      </c>
      <c r="K9" t="s">
        <v>59</v>
      </c>
      <c r="L9" t="s">
        <v>831</v>
      </c>
      <c r="M9" t="s">
        <v>59</v>
      </c>
      <c r="N9" s="4">
        <v>260110192</v>
      </c>
      <c r="O9" s="44">
        <v>7956.5</v>
      </c>
      <c r="P9">
        <v>0</v>
      </c>
      <c r="Q9">
        <v>0</v>
      </c>
      <c r="R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" s="4">
        <f t="shared" si="0"/>
        <v>1</v>
      </c>
      <c r="T9" s="4">
        <f t="shared" si="1"/>
        <v>0</v>
      </c>
      <c r="U9" s="4">
        <f t="shared" si="2"/>
        <v>0</v>
      </c>
    </row>
    <row r="10" spans="1:24">
      <c r="A10" s="41">
        <v>10000198</v>
      </c>
      <c r="B10" s="42">
        <v>10007987</v>
      </c>
      <c r="C10" s="43">
        <v>10007987</v>
      </c>
      <c r="D10" t="s">
        <v>2620</v>
      </c>
      <c r="E10" t="s">
        <v>2619</v>
      </c>
      <c r="F10" t="s">
        <v>1971</v>
      </c>
      <c r="G10" t="s">
        <v>1972</v>
      </c>
      <c r="H10">
        <v>0</v>
      </c>
      <c r="I10" s="1">
        <v>1</v>
      </c>
      <c r="J10" t="s">
        <v>899</v>
      </c>
      <c r="K10" t="s">
        <v>59</v>
      </c>
      <c r="L10" t="s">
        <v>831</v>
      </c>
      <c r="M10" t="s">
        <v>59</v>
      </c>
      <c r="N10" s="4">
        <v>260110192</v>
      </c>
      <c r="O10" s="44">
        <v>9924.5</v>
      </c>
      <c r="P10">
        <v>0</v>
      </c>
      <c r="Q10">
        <v>0</v>
      </c>
      <c r="R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" s="4">
        <f t="shared" si="0"/>
        <v>1</v>
      </c>
      <c r="T10" s="4">
        <f t="shared" si="1"/>
        <v>0</v>
      </c>
      <c r="U10" s="4">
        <f t="shared" si="2"/>
        <v>0</v>
      </c>
    </row>
    <row r="11" spans="1:24">
      <c r="A11" s="41">
        <v>10000214</v>
      </c>
      <c r="B11" s="42">
        <v>10007987</v>
      </c>
      <c r="C11" s="43">
        <v>10007987</v>
      </c>
      <c r="D11" t="s">
        <v>2621</v>
      </c>
      <c r="E11" t="s">
        <v>2619</v>
      </c>
      <c r="F11" t="s">
        <v>1971</v>
      </c>
      <c r="G11" t="s">
        <v>1972</v>
      </c>
      <c r="H11">
        <v>0</v>
      </c>
      <c r="I11" s="1">
        <v>1</v>
      </c>
      <c r="J11" t="s">
        <v>899</v>
      </c>
      <c r="K11" t="s">
        <v>59</v>
      </c>
      <c r="L11" t="s">
        <v>831</v>
      </c>
      <c r="M11" t="s">
        <v>59</v>
      </c>
      <c r="N11" s="4">
        <v>260110192</v>
      </c>
      <c r="O11" s="44">
        <v>18399</v>
      </c>
      <c r="P11">
        <v>0</v>
      </c>
      <c r="Q11">
        <v>0</v>
      </c>
      <c r="R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" s="4">
        <f t="shared" si="0"/>
        <v>1</v>
      </c>
      <c r="T11" s="4">
        <f t="shared" si="1"/>
        <v>0</v>
      </c>
      <c r="U11" s="4">
        <f t="shared" si="2"/>
        <v>0</v>
      </c>
    </row>
    <row r="12" spans="1:24">
      <c r="A12" s="41">
        <v>10005239</v>
      </c>
      <c r="B12" s="42">
        <v>10008407</v>
      </c>
      <c r="C12" s="43">
        <v>10008407</v>
      </c>
      <c r="D12" t="s">
        <v>2175</v>
      </c>
      <c r="E12" t="s">
        <v>2176</v>
      </c>
      <c r="F12" t="s">
        <v>1971</v>
      </c>
      <c r="G12" t="s">
        <v>1972</v>
      </c>
      <c r="H12">
        <v>0</v>
      </c>
      <c r="I12" s="1">
        <v>1</v>
      </c>
      <c r="J12" t="s">
        <v>899</v>
      </c>
      <c r="K12" t="s">
        <v>59</v>
      </c>
      <c r="L12" t="s">
        <v>831</v>
      </c>
      <c r="M12" t="s">
        <v>59</v>
      </c>
      <c r="N12" s="4">
        <v>260110218</v>
      </c>
      <c r="O12" s="44">
        <v>43994</v>
      </c>
      <c r="P12">
        <v>0</v>
      </c>
      <c r="Q12">
        <v>0</v>
      </c>
      <c r="R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" s="4">
        <f t="shared" si="0"/>
        <v>1</v>
      </c>
      <c r="T12" s="4">
        <f t="shared" si="1"/>
        <v>0</v>
      </c>
      <c r="U12" s="4">
        <f t="shared" si="2"/>
        <v>0</v>
      </c>
    </row>
    <row r="13" spans="1:24">
      <c r="A13" s="41">
        <v>10789717</v>
      </c>
      <c r="B13" s="42">
        <v>10008407</v>
      </c>
      <c r="C13" s="43">
        <v>10008407</v>
      </c>
      <c r="D13" t="s">
        <v>2177</v>
      </c>
      <c r="E13" t="s">
        <v>2176</v>
      </c>
      <c r="F13" t="s">
        <v>1971</v>
      </c>
      <c r="G13" t="s">
        <v>1972</v>
      </c>
      <c r="H13">
        <v>0</v>
      </c>
      <c r="I13" s="1">
        <v>1</v>
      </c>
      <c r="J13" t="s">
        <v>899</v>
      </c>
      <c r="K13" t="s">
        <v>59</v>
      </c>
      <c r="L13" t="s">
        <v>831</v>
      </c>
      <c r="M13" t="s">
        <v>59</v>
      </c>
      <c r="N13" s="4">
        <v>260110218</v>
      </c>
      <c r="O13" s="44">
        <v>6244</v>
      </c>
      <c r="P13">
        <v>0</v>
      </c>
      <c r="Q13">
        <v>0</v>
      </c>
      <c r="R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" s="4">
        <f t="shared" si="0"/>
        <v>1</v>
      </c>
      <c r="T13" s="4">
        <f t="shared" si="1"/>
        <v>0</v>
      </c>
      <c r="U13" s="4">
        <f t="shared" si="2"/>
        <v>0</v>
      </c>
    </row>
    <row r="14" spans="1:24">
      <c r="A14" s="41">
        <v>10000115</v>
      </c>
      <c r="B14" s="42">
        <v>10009132</v>
      </c>
      <c r="C14" s="43">
        <v>10009132</v>
      </c>
      <c r="D14" t="s">
        <v>2761</v>
      </c>
      <c r="E14" t="s">
        <v>2762</v>
      </c>
      <c r="F14" t="s">
        <v>1971</v>
      </c>
      <c r="G14" t="s">
        <v>1972</v>
      </c>
      <c r="H14">
        <v>0</v>
      </c>
      <c r="I14" s="1">
        <v>1</v>
      </c>
      <c r="J14" t="s">
        <v>899</v>
      </c>
      <c r="K14" t="s">
        <v>59</v>
      </c>
      <c r="L14" t="s">
        <v>831</v>
      </c>
      <c r="M14" t="s">
        <v>59</v>
      </c>
      <c r="N14" s="4">
        <v>200030047</v>
      </c>
      <c r="O14" s="44">
        <v>7817</v>
      </c>
      <c r="P14">
        <v>0</v>
      </c>
      <c r="Q14">
        <v>0</v>
      </c>
      <c r="R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" s="4">
        <f t="shared" si="0"/>
        <v>1</v>
      </c>
      <c r="T14" s="4">
        <f t="shared" si="1"/>
        <v>0</v>
      </c>
      <c r="U14" s="4">
        <f t="shared" si="2"/>
        <v>0</v>
      </c>
    </row>
    <row r="15" spans="1:24">
      <c r="A15" s="41">
        <v>10000131</v>
      </c>
      <c r="B15" s="42">
        <v>10009132</v>
      </c>
      <c r="C15" s="43">
        <v>10009132</v>
      </c>
      <c r="D15" t="s">
        <v>2763</v>
      </c>
      <c r="E15" t="s">
        <v>2762</v>
      </c>
      <c r="F15" t="s">
        <v>1971</v>
      </c>
      <c r="G15" t="s">
        <v>1972</v>
      </c>
      <c r="H15">
        <v>0</v>
      </c>
      <c r="I15" s="1">
        <v>1</v>
      </c>
      <c r="J15" t="s">
        <v>899</v>
      </c>
      <c r="K15" t="s">
        <v>59</v>
      </c>
      <c r="L15" t="s">
        <v>831</v>
      </c>
      <c r="M15" t="s">
        <v>59</v>
      </c>
      <c r="N15" s="4">
        <v>200030047</v>
      </c>
      <c r="O15" s="44">
        <v>5598.5</v>
      </c>
      <c r="P15">
        <v>0</v>
      </c>
      <c r="Q15">
        <v>0</v>
      </c>
      <c r="R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" s="4">
        <f t="shared" si="0"/>
        <v>1</v>
      </c>
      <c r="T15" s="4">
        <f t="shared" si="1"/>
        <v>0</v>
      </c>
      <c r="U15" s="4">
        <f t="shared" si="2"/>
        <v>0</v>
      </c>
    </row>
    <row r="16" spans="1:24">
      <c r="A16" s="41">
        <v>10005379</v>
      </c>
      <c r="B16" s="42">
        <v>10010718</v>
      </c>
      <c r="C16" s="43">
        <v>10005379</v>
      </c>
      <c r="D16" t="s">
        <v>4568</v>
      </c>
      <c r="E16" t="s">
        <v>4569</v>
      </c>
      <c r="H16"/>
      <c r="I16" s="1">
        <v>1</v>
      </c>
      <c r="J16" t="s">
        <v>899</v>
      </c>
      <c r="K16" t="s">
        <v>59</v>
      </c>
      <c r="L16" t="s">
        <v>96</v>
      </c>
      <c r="M16" t="s">
        <v>59</v>
      </c>
      <c r="N16" s="4">
        <v>811571447</v>
      </c>
      <c r="O16" s="44">
        <v>8981</v>
      </c>
      <c r="P16">
        <v>0</v>
      </c>
      <c r="Q16">
        <v>0</v>
      </c>
      <c r="R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" s="4">
        <f t="shared" si="0"/>
        <v>0</v>
      </c>
      <c r="T16" s="4">
        <f t="shared" si="1"/>
        <v>0</v>
      </c>
      <c r="U16" s="4">
        <f t="shared" si="2"/>
        <v>1</v>
      </c>
    </row>
    <row r="17" spans="1:21">
      <c r="A17" s="41">
        <v>10780203</v>
      </c>
      <c r="B17" s="42">
        <v>10010718</v>
      </c>
      <c r="C17" s="43">
        <v>10780203</v>
      </c>
      <c r="D17" t="s">
        <v>4569</v>
      </c>
      <c r="E17" t="s">
        <v>4569</v>
      </c>
      <c r="H17"/>
      <c r="I17" s="1">
        <v>1</v>
      </c>
      <c r="J17" t="s">
        <v>899</v>
      </c>
      <c r="K17" t="s">
        <v>59</v>
      </c>
      <c r="L17" t="s">
        <v>96</v>
      </c>
      <c r="M17" t="s">
        <v>59</v>
      </c>
      <c r="N17" s="4">
        <v>811571447</v>
      </c>
      <c r="O17" s="44">
        <v>43748</v>
      </c>
      <c r="P17">
        <v>0</v>
      </c>
      <c r="Q17">
        <v>0</v>
      </c>
      <c r="R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" s="4">
        <f t="shared" si="0"/>
        <v>0</v>
      </c>
      <c r="T17" s="4">
        <f t="shared" si="1"/>
        <v>0</v>
      </c>
      <c r="U17" s="4">
        <f t="shared" si="2"/>
        <v>1</v>
      </c>
    </row>
    <row r="18" spans="1:21">
      <c r="A18" s="41">
        <v>10010171</v>
      </c>
      <c r="B18" s="42">
        <v>10011559</v>
      </c>
      <c r="C18" s="43">
        <v>10010171</v>
      </c>
      <c r="D18" t="s">
        <v>3251</v>
      </c>
      <c r="E18" t="s">
        <v>3251</v>
      </c>
      <c r="H18"/>
      <c r="I18" s="1">
        <v>1</v>
      </c>
      <c r="J18" t="s">
        <v>899</v>
      </c>
      <c r="K18" t="s">
        <v>59</v>
      </c>
      <c r="L18" t="s">
        <v>96</v>
      </c>
      <c r="M18" t="s">
        <v>59</v>
      </c>
      <c r="N18" s="4">
        <v>524246998</v>
      </c>
      <c r="O18" s="44">
        <v>23892</v>
      </c>
      <c r="P18">
        <v>1</v>
      </c>
      <c r="Q18">
        <v>0</v>
      </c>
      <c r="R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" s="4">
        <f t="shared" si="0"/>
        <v>0</v>
      </c>
      <c r="T18" s="4">
        <f t="shared" si="1"/>
        <v>0</v>
      </c>
      <c r="U18" s="4">
        <f t="shared" si="2"/>
        <v>1</v>
      </c>
    </row>
    <row r="19" spans="1:21">
      <c r="A19" s="41">
        <v>10000024</v>
      </c>
      <c r="B19" s="42">
        <v>10780054</v>
      </c>
      <c r="C19" s="43">
        <v>10780054</v>
      </c>
      <c r="D19" t="s">
        <v>2231</v>
      </c>
      <c r="E19" t="s">
        <v>2232</v>
      </c>
      <c r="F19" t="s">
        <v>1971</v>
      </c>
      <c r="G19" t="s">
        <v>1972</v>
      </c>
      <c r="H19">
        <v>1</v>
      </c>
      <c r="I19" s="1">
        <v>1</v>
      </c>
      <c r="J19" t="s">
        <v>899</v>
      </c>
      <c r="K19" t="s">
        <v>59</v>
      </c>
      <c r="L19" t="s">
        <v>831</v>
      </c>
      <c r="M19" t="s">
        <v>59</v>
      </c>
      <c r="N19" s="4">
        <v>260100045</v>
      </c>
      <c r="O19" s="44">
        <v>173042</v>
      </c>
      <c r="P19">
        <v>0</v>
      </c>
      <c r="Q19">
        <v>0</v>
      </c>
      <c r="R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" s="4">
        <f t="shared" si="0"/>
        <v>1</v>
      </c>
      <c r="T19" s="4">
        <f t="shared" si="1"/>
        <v>0</v>
      </c>
      <c r="U19" s="4">
        <f t="shared" si="2"/>
        <v>0</v>
      </c>
    </row>
    <row r="20" spans="1:21">
      <c r="A20" s="41">
        <v>10009314</v>
      </c>
      <c r="B20" s="42">
        <v>10780054</v>
      </c>
      <c r="C20" s="43">
        <v>10780054</v>
      </c>
      <c r="D20" t="s">
        <v>2233</v>
      </c>
      <c r="E20" t="s">
        <v>2232</v>
      </c>
      <c r="F20" t="s">
        <v>1971</v>
      </c>
      <c r="G20" t="s">
        <v>1972</v>
      </c>
      <c r="H20">
        <v>1</v>
      </c>
      <c r="I20" s="1">
        <v>1</v>
      </c>
      <c r="J20" t="s">
        <v>899</v>
      </c>
      <c r="K20" t="s">
        <v>59</v>
      </c>
      <c r="L20" t="s">
        <v>831</v>
      </c>
      <c r="M20" t="s">
        <v>59</v>
      </c>
      <c r="N20" s="4">
        <v>260100045</v>
      </c>
      <c r="O20" s="44">
        <v>22604</v>
      </c>
      <c r="P20">
        <v>0</v>
      </c>
      <c r="Q20">
        <v>0</v>
      </c>
      <c r="R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" s="4">
        <f t="shared" si="0"/>
        <v>1</v>
      </c>
      <c r="T20" s="4">
        <f t="shared" si="1"/>
        <v>0</v>
      </c>
      <c r="U20" s="4">
        <f t="shared" si="2"/>
        <v>0</v>
      </c>
    </row>
    <row r="21" spans="1:21" ht="17.25" customHeight="1">
      <c r="A21" s="41">
        <v>10009702</v>
      </c>
      <c r="B21" s="42">
        <v>10780054</v>
      </c>
      <c r="C21" s="41">
        <v>10780054</v>
      </c>
      <c r="D21" t="s">
        <v>2234</v>
      </c>
      <c r="E21" t="s">
        <v>2232</v>
      </c>
      <c r="F21" t="s">
        <v>1971</v>
      </c>
      <c r="G21" t="s">
        <v>1972</v>
      </c>
      <c r="H21">
        <v>1</v>
      </c>
      <c r="I21" s="1">
        <v>1</v>
      </c>
      <c r="J21" t="s">
        <v>899</v>
      </c>
      <c r="K21" t="s">
        <v>59</v>
      </c>
      <c r="L21" t="s">
        <v>831</v>
      </c>
      <c r="M21" t="s">
        <v>59</v>
      </c>
      <c r="N21" s="4">
        <v>260100045</v>
      </c>
      <c r="O21" s="44">
        <v>1757</v>
      </c>
      <c r="P21">
        <v>0</v>
      </c>
      <c r="Q21">
        <v>0</v>
      </c>
      <c r="R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" s="4">
        <f t="shared" si="0"/>
        <v>1</v>
      </c>
      <c r="T21" s="4">
        <f t="shared" si="1"/>
        <v>0</v>
      </c>
      <c r="U21" s="4">
        <f t="shared" si="2"/>
        <v>0</v>
      </c>
    </row>
    <row r="22" spans="1:21">
      <c r="A22" s="41">
        <v>10000032</v>
      </c>
      <c r="B22" s="42">
        <v>10780062</v>
      </c>
      <c r="C22" s="43">
        <v>10780062</v>
      </c>
      <c r="D22" t="s">
        <v>1748</v>
      </c>
      <c r="E22" t="s">
        <v>1748</v>
      </c>
      <c r="F22" t="s">
        <v>1629</v>
      </c>
      <c r="G22" t="s">
        <v>1630</v>
      </c>
      <c r="H22">
        <v>0</v>
      </c>
      <c r="I22" s="1">
        <v>1</v>
      </c>
      <c r="J22" t="s">
        <v>899</v>
      </c>
      <c r="K22" t="s">
        <v>59</v>
      </c>
      <c r="L22" t="s">
        <v>831</v>
      </c>
      <c r="M22" t="s">
        <v>59</v>
      </c>
      <c r="N22" s="4">
        <v>260100037</v>
      </c>
      <c r="O22" s="44">
        <v>45052</v>
      </c>
      <c r="P22">
        <v>0</v>
      </c>
      <c r="Q22">
        <v>0</v>
      </c>
      <c r="R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" s="4">
        <f t="shared" si="0"/>
        <v>1</v>
      </c>
      <c r="T22" s="4">
        <f t="shared" si="1"/>
        <v>0</v>
      </c>
      <c r="U22" s="4">
        <f t="shared" si="2"/>
        <v>0</v>
      </c>
    </row>
    <row r="23" spans="1:21">
      <c r="A23" s="41">
        <v>10000065</v>
      </c>
      <c r="B23" s="42">
        <v>10780096</v>
      </c>
      <c r="C23" s="43">
        <v>10780096</v>
      </c>
      <c r="D23" t="s">
        <v>2055</v>
      </c>
      <c r="E23" t="s">
        <v>2056</v>
      </c>
      <c r="F23" t="s">
        <v>1828</v>
      </c>
      <c r="G23" t="s">
        <v>1829</v>
      </c>
      <c r="H23">
        <v>0</v>
      </c>
      <c r="I23" s="1">
        <v>1</v>
      </c>
      <c r="J23" t="s">
        <v>899</v>
      </c>
      <c r="K23" t="s">
        <v>59</v>
      </c>
      <c r="L23" t="s">
        <v>831</v>
      </c>
      <c r="M23" t="s">
        <v>59</v>
      </c>
      <c r="N23" s="4">
        <v>260100284</v>
      </c>
      <c r="O23" s="44">
        <v>31367</v>
      </c>
      <c r="P23">
        <v>0</v>
      </c>
      <c r="Q23">
        <v>0</v>
      </c>
      <c r="R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" s="4">
        <f t="shared" si="0"/>
        <v>1</v>
      </c>
      <c r="T23" s="4">
        <f t="shared" si="1"/>
        <v>0</v>
      </c>
      <c r="U23" s="4">
        <f t="shared" si="2"/>
        <v>0</v>
      </c>
    </row>
    <row r="24" spans="1:21">
      <c r="A24" s="41">
        <v>10789576</v>
      </c>
      <c r="B24" s="42">
        <v>10780096</v>
      </c>
      <c r="C24" s="43">
        <v>10780096</v>
      </c>
      <c r="D24" t="s">
        <v>2057</v>
      </c>
      <c r="E24" t="s">
        <v>2056</v>
      </c>
      <c r="F24" t="s">
        <v>1828</v>
      </c>
      <c r="G24" t="s">
        <v>1829</v>
      </c>
      <c r="H24">
        <v>0</v>
      </c>
      <c r="I24" s="1">
        <v>1</v>
      </c>
      <c r="J24" t="s">
        <v>899</v>
      </c>
      <c r="K24" t="s">
        <v>59</v>
      </c>
      <c r="L24" t="s">
        <v>831</v>
      </c>
      <c r="M24" t="s">
        <v>59</v>
      </c>
      <c r="N24" s="4">
        <v>260100284</v>
      </c>
      <c r="O24" s="44">
        <v>5080.5</v>
      </c>
      <c r="P24">
        <v>0</v>
      </c>
      <c r="Q24">
        <v>0</v>
      </c>
      <c r="R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" s="4">
        <f t="shared" si="0"/>
        <v>1</v>
      </c>
      <c r="T24" s="4">
        <f t="shared" si="1"/>
        <v>0</v>
      </c>
      <c r="U24" s="4">
        <f t="shared" si="2"/>
        <v>0</v>
      </c>
    </row>
    <row r="25" spans="1:21" ht="17.25" customHeight="1">
      <c r="A25" s="41">
        <v>10000081</v>
      </c>
      <c r="B25" s="45">
        <v>10780112</v>
      </c>
      <c r="C25" s="41">
        <v>10780112</v>
      </c>
      <c r="D25" t="s">
        <v>2188</v>
      </c>
      <c r="E25" t="s">
        <v>2188</v>
      </c>
      <c r="F25" t="s">
        <v>1665</v>
      </c>
      <c r="G25" t="s">
        <v>1666</v>
      </c>
      <c r="H25">
        <v>0</v>
      </c>
      <c r="I25" s="1">
        <v>1</v>
      </c>
      <c r="J25" t="s">
        <v>899</v>
      </c>
      <c r="K25" t="s">
        <v>59</v>
      </c>
      <c r="L25" t="s">
        <v>831</v>
      </c>
      <c r="M25" t="s">
        <v>59</v>
      </c>
      <c r="N25" s="4">
        <v>260100102</v>
      </c>
      <c r="O25" s="44">
        <v>8188.5</v>
      </c>
      <c r="P25">
        <v>0</v>
      </c>
      <c r="Q25">
        <v>0</v>
      </c>
      <c r="R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" s="4">
        <f t="shared" si="0"/>
        <v>1</v>
      </c>
      <c r="T25" s="4">
        <f t="shared" si="1"/>
        <v>0</v>
      </c>
      <c r="U25" s="4">
        <f t="shared" si="2"/>
        <v>0</v>
      </c>
    </row>
    <row r="26" spans="1:21" ht="17.25" customHeight="1">
      <c r="A26" s="41">
        <v>10000099</v>
      </c>
      <c r="B26" s="42">
        <v>10780120</v>
      </c>
      <c r="C26" s="41">
        <v>10780120</v>
      </c>
      <c r="D26" t="s">
        <v>1970</v>
      </c>
      <c r="E26" t="s">
        <v>1970</v>
      </c>
      <c r="F26" t="s">
        <v>1971</v>
      </c>
      <c r="G26" t="s">
        <v>1972</v>
      </c>
      <c r="H26">
        <v>0</v>
      </c>
      <c r="I26" s="1">
        <v>1</v>
      </c>
      <c r="J26" t="s">
        <v>899</v>
      </c>
      <c r="K26" t="s">
        <v>59</v>
      </c>
      <c r="L26" t="s">
        <v>831</v>
      </c>
      <c r="M26" t="s">
        <v>59</v>
      </c>
      <c r="N26" s="4">
        <v>260100136</v>
      </c>
      <c r="O26" s="44">
        <v>6059</v>
      </c>
      <c r="P26">
        <v>0</v>
      </c>
      <c r="Q26">
        <v>0</v>
      </c>
      <c r="R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" s="4">
        <f t="shared" si="0"/>
        <v>1</v>
      </c>
      <c r="T26" s="4">
        <f t="shared" si="1"/>
        <v>0</v>
      </c>
      <c r="U26" s="4">
        <f t="shared" si="2"/>
        <v>0</v>
      </c>
    </row>
    <row r="27" spans="1:21">
      <c r="A27" s="41">
        <v>10000107</v>
      </c>
      <c r="B27" s="42">
        <v>10780138</v>
      </c>
      <c r="C27" s="43">
        <v>10780138</v>
      </c>
      <c r="D27" t="s">
        <v>1991</v>
      </c>
      <c r="E27" t="s">
        <v>1991</v>
      </c>
      <c r="F27" t="s">
        <v>1971</v>
      </c>
      <c r="G27" t="s">
        <v>1972</v>
      </c>
      <c r="H27">
        <v>0</v>
      </c>
      <c r="I27" s="1">
        <v>1</v>
      </c>
      <c r="J27" t="s">
        <v>899</v>
      </c>
      <c r="K27" t="s">
        <v>59</v>
      </c>
      <c r="L27" t="s">
        <v>831</v>
      </c>
      <c r="M27" t="s">
        <v>59</v>
      </c>
      <c r="N27" s="4">
        <v>260100201</v>
      </c>
      <c r="O27" s="44">
        <v>6234</v>
      </c>
      <c r="P27">
        <v>0</v>
      </c>
      <c r="Q27">
        <v>0</v>
      </c>
      <c r="R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" s="4">
        <f t="shared" si="0"/>
        <v>1</v>
      </c>
      <c r="T27" s="4">
        <f t="shared" si="1"/>
        <v>0</v>
      </c>
      <c r="U27" s="4">
        <f t="shared" si="2"/>
        <v>0</v>
      </c>
    </row>
    <row r="28" spans="1:21" ht="17.25" customHeight="1">
      <c r="A28" s="41">
        <v>10000495</v>
      </c>
      <c r="B28" s="45">
        <v>10783009</v>
      </c>
      <c r="C28" s="41">
        <v>10000495</v>
      </c>
      <c r="D28" t="s">
        <v>4913</v>
      </c>
      <c r="E28" t="s">
        <v>4914</v>
      </c>
      <c r="H28"/>
      <c r="I28" s="1">
        <v>1</v>
      </c>
      <c r="J28" t="s">
        <v>899</v>
      </c>
      <c r="K28" t="s">
        <v>59</v>
      </c>
      <c r="L28" t="s">
        <v>60</v>
      </c>
      <c r="M28" t="s">
        <v>59</v>
      </c>
      <c r="N28" s="4">
        <v>775544562</v>
      </c>
      <c r="O28" s="44">
        <v>48614.5</v>
      </c>
      <c r="P28">
        <v>1</v>
      </c>
      <c r="Q28">
        <v>0</v>
      </c>
      <c r="R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" s="4">
        <f t="shared" si="0"/>
        <v>0</v>
      </c>
      <c r="T28" s="4">
        <f t="shared" si="1"/>
        <v>0</v>
      </c>
      <c r="U28" s="4">
        <f t="shared" si="2"/>
        <v>1</v>
      </c>
    </row>
    <row r="29" spans="1:21">
      <c r="A29" s="41">
        <v>10002251</v>
      </c>
      <c r="B29" s="42">
        <v>10783009</v>
      </c>
      <c r="C29" s="43">
        <v>10002251</v>
      </c>
      <c r="D29" t="s">
        <v>4915</v>
      </c>
      <c r="E29" t="s">
        <v>4914</v>
      </c>
      <c r="H29"/>
      <c r="I29" s="1">
        <v>1</v>
      </c>
      <c r="J29" t="s">
        <v>899</v>
      </c>
      <c r="K29" t="s">
        <v>59</v>
      </c>
      <c r="L29" t="s">
        <v>60</v>
      </c>
      <c r="M29" t="s">
        <v>59</v>
      </c>
      <c r="N29" s="4">
        <v>775544562</v>
      </c>
      <c r="O29" s="44">
        <v>374</v>
      </c>
      <c r="P29">
        <v>0</v>
      </c>
      <c r="Q29">
        <v>0</v>
      </c>
      <c r="R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" s="4">
        <f t="shared" si="0"/>
        <v>0</v>
      </c>
      <c r="T29" s="4">
        <f t="shared" si="1"/>
        <v>0</v>
      </c>
      <c r="U29" s="4">
        <f t="shared" si="2"/>
        <v>1</v>
      </c>
    </row>
    <row r="30" spans="1:21">
      <c r="A30" s="41">
        <v>10007920</v>
      </c>
      <c r="B30" s="42">
        <v>10783009</v>
      </c>
      <c r="C30" s="43">
        <v>10007920</v>
      </c>
      <c r="D30" t="s">
        <v>4916</v>
      </c>
      <c r="E30" t="s">
        <v>4914</v>
      </c>
      <c r="H30"/>
      <c r="I30" s="1">
        <v>1</v>
      </c>
      <c r="J30" t="s">
        <v>899</v>
      </c>
      <c r="K30" t="s">
        <v>59</v>
      </c>
      <c r="L30" t="s">
        <v>60</v>
      </c>
      <c r="M30" t="s">
        <v>59</v>
      </c>
      <c r="N30" s="53">
        <v>775544562</v>
      </c>
      <c r="O30" s="44">
        <v>773</v>
      </c>
      <c r="P30">
        <v>0</v>
      </c>
      <c r="Q30">
        <v>0</v>
      </c>
      <c r="R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" s="4">
        <f t="shared" si="0"/>
        <v>0</v>
      </c>
      <c r="T30" s="4">
        <f t="shared" si="1"/>
        <v>0</v>
      </c>
      <c r="U30" s="4">
        <f t="shared" si="2"/>
        <v>1</v>
      </c>
    </row>
    <row r="31" spans="1:21">
      <c r="A31" s="41">
        <v>10008217</v>
      </c>
      <c r="B31" s="42">
        <v>10783009</v>
      </c>
      <c r="C31" s="43">
        <v>10008217</v>
      </c>
      <c r="D31" t="s">
        <v>4917</v>
      </c>
      <c r="E31" t="s">
        <v>4914</v>
      </c>
      <c r="H31"/>
      <c r="I31" s="1">
        <v>1</v>
      </c>
      <c r="J31" t="s">
        <v>899</v>
      </c>
      <c r="K31" t="s">
        <v>59</v>
      </c>
      <c r="L31" t="s">
        <v>60</v>
      </c>
      <c r="M31" t="s">
        <v>59</v>
      </c>
      <c r="N31" s="4">
        <v>775544562</v>
      </c>
      <c r="O31" s="44">
        <v>763.5</v>
      </c>
      <c r="P31">
        <v>0</v>
      </c>
      <c r="Q31">
        <v>0</v>
      </c>
      <c r="R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" s="4">
        <f t="shared" si="0"/>
        <v>0</v>
      </c>
      <c r="T31" s="4">
        <f t="shared" si="1"/>
        <v>0</v>
      </c>
      <c r="U31" s="4">
        <f t="shared" si="2"/>
        <v>1</v>
      </c>
    </row>
    <row r="32" spans="1:21">
      <c r="A32" s="41">
        <v>10008852</v>
      </c>
      <c r="B32" s="42">
        <v>10783009</v>
      </c>
      <c r="C32" s="43">
        <v>10008852</v>
      </c>
      <c r="D32" t="s">
        <v>4918</v>
      </c>
      <c r="E32" t="s">
        <v>4914</v>
      </c>
      <c r="H32"/>
      <c r="I32" s="1">
        <v>1</v>
      </c>
      <c r="J32" t="s">
        <v>899</v>
      </c>
      <c r="K32" t="s">
        <v>59</v>
      </c>
      <c r="L32" t="s">
        <v>60</v>
      </c>
      <c r="M32" t="s">
        <v>59</v>
      </c>
      <c r="N32" s="4">
        <v>775544562</v>
      </c>
      <c r="O32" s="44">
        <v>9780</v>
      </c>
      <c r="P32">
        <v>0</v>
      </c>
      <c r="Q32">
        <v>0</v>
      </c>
      <c r="R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" s="4">
        <f t="shared" si="0"/>
        <v>0</v>
      </c>
      <c r="T32" s="4">
        <f t="shared" si="1"/>
        <v>0</v>
      </c>
      <c r="U32" s="4">
        <f t="shared" si="2"/>
        <v>1</v>
      </c>
    </row>
    <row r="33" spans="1:21">
      <c r="A33" s="41">
        <v>10008993</v>
      </c>
      <c r="B33" s="42">
        <v>10783009</v>
      </c>
      <c r="C33" s="43">
        <v>10008993</v>
      </c>
      <c r="D33" t="s">
        <v>4919</v>
      </c>
      <c r="E33" t="s">
        <v>4914</v>
      </c>
      <c r="H33"/>
      <c r="I33" s="1">
        <v>1</v>
      </c>
      <c r="J33" t="s">
        <v>899</v>
      </c>
      <c r="K33" t="s">
        <v>59</v>
      </c>
      <c r="L33" t="s">
        <v>60</v>
      </c>
      <c r="M33" t="s">
        <v>59</v>
      </c>
      <c r="N33" s="4">
        <v>775544562</v>
      </c>
      <c r="O33" s="44">
        <v>609.5</v>
      </c>
      <c r="P33">
        <v>0</v>
      </c>
      <c r="Q33">
        <v>0</v>
      </c>
      <c r="R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" s="4">
        <f t="shared" si="0"/>
        <v>0</v>
      </c>
      <c r="T33" s="4">
        <f t="shared" si="1"/>
        <v>0</v>
      </c>
      <c r="U33" s="4">
        <f t="shared" si="2"/>
        <v>1</v>
      </c>
    </row>
    <row r="34" spans="1:21">
      <c r="A34" s="41">
        <v>10780278</v>
      </c>
      <c r="B34" s="42">
        <v>10783009</v>
      </c>
      <c r="C34" s="43">
        <v>10780278</v>
      </c>
      <c r="D34" t="s">
        <v>4920</v>
      </c>
      <c r="E34" t="s">
        <v>4914</v>
      </c>
      <c r="H34"/>
      <c r="I34" s="1">
        <v>1</v>
      </c>
      <c r="J34" t="s">
        <v>899</v>
      </c>
      <c r="K34" t="s">
        <v>59</v>
      </c>
      <c r="L34" t="s">
        <v>60</v>
      </c>
      <c r="M34" t="s">
        <v>59</v>
      </c>
      <c r="N34" s="4">
        <v>775544562</v>
      </c>
      <c r="O34" s="44">
        <v>15132.5</v>
      </c>
      <c r="P34">
        <v>0</v>
      </c>
      <c r="Q34">
        <v>0</v>
      </c>
      <c r="R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" s="4">
        <f t="shared" si="0"/>
        <v>0</v>
      </c>
      <c r="T34" s="4">
        <f t="shared" si="1"/>
        <v>0</v>
      </c>
      <c r="U34" s="4">
        <f t="shared" si="2"/>
        <v>1</v>
      </c>
    </row>
    <row r="35" spans="1:21">
      <c r="A35" s="41">
        <v>10780799</v>
      </c>
      <c r="B35" s="42">
        <v>10783009</v>
      </c>
      <c r="C35" s="43">
        <v>10780799</v>
      </c>
      <c r="D35" t="s">
        <v>4921</v>
      </c>
      <c r="E35" t="s">
        <v>4914</v>
      </c>
      <c r="H35"/>
      <c r="I35" s="1">
        <v>1</v>
      </c>
      <c r="J35" t="s">
        <v>899</v>
      </c>
      <c r="K35" t="s">
        <v>59</v>
      </c>
      <c r="L35" t="s">
        <v>60</v>
      </c>
      <c r="M35" t="s">
        <v>59</v>
      </c>
      <c r="N35" s="4">
        <v>775544562</v>
      </c>
      <c r="O35" s="44">
        <v>2353.5</v>
      </c>
      <c r="P35">
        <v>0</v>
      </c>
      <c r="Q35">
        <v>0</v>
      </c>
      <c r="R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" s="4">
        <f t="shared" si="0"/>
        <v>0</v>
      </c>
      <c r="T35" s="4">
        <f t="shared" si="1"/>
        <v>0</v>
      </c>
      <c r="U35" s="4">
        <f t="shared" si="2"/>
        <v>1</v>
      </c>
    </row>
    <row r="36" spans="1:21">
      <c r="A36" s="41">
        <v>260000195</v>
      </c>
      <c r="B36" s="42">
        <v>10783009</v>
      </c>
      <c r="C36" s="43">
        <v>260000195</v>
      </c>
      <c r="D36" t="s">
        <v>4923</v>
      </c>
      <c r="E36" t="s">
        <v>4914</v>
      </c>
      <c r="H36"/>
      <c r="I36" s="1">
        <v>26</v>
      </c>
      <c r="J36" t="s">
        <v>62</v>
      </c>
      <c r="K36" t="s">
        <v>59</v>
      </c>
      <c r="L36" t="s">
        <v>60</v>
      </c>
      <c r="M36" t="s">
        <v>59</v>
      </c>
      <c r="N36" s="4">
        <v>775544562</v>
      </c>
      <c r="O36" s="44">
        <v>24958</v>
      </c>
      <c r="P36">
        <v>0</v>
      </c>
      <c r="Q36">
        <v>0</v>
      </c>
      <c r="R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" s="4">
        <f t="shared" si="0"/>
        <v>0</v>
      </c>
      <c r="T36" s="4">
        <f t="shared" si="1"/>
        <v>0</v>
      </c>
      <c r="U36" s="4">
        <f t="shared" si="2"/>
        <v>1</v>
      </c>
    </row>
    <row r="37" spans="1:21">
      <c r="A37" s="41">
        <v>380005868</v>
      </c>
      <c r="B37" s="42">
        <v>10783009</v>
      </c>
      <c r="C37" s="43">
        <v>380005868</v>
      </c>
      <c r="D37" t="s">
        <v>4924</v>
      </c>
      <c r="E37" t="s">
        <v>4914</v>
      </c>
      <c r="H37"/>
      <c r="I37" s="1">
        <v>38</v>
      </c>
      <c r="J37" t="s">
        <v>65</v>
      </c>
      <c r="K37" t="s">
        <v>59</v>
      </c>
      <c r="L37" t="s">
        <v>60</v>
      </c>
      <c r="M37" t="s">
        <v>59</v>
      </c>
      <c r="N37" s="4">
        <v>775544562</v>
      </c>
      <c r="O37" s="44">
        <v>10573</v>
      </c>
      <c r="P37">
        <v>0</v>
      </c>
      <c r="Q37">
        <v>0</v>
      </c>
      <c r="R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" s="4">
        <f t="shared" si="0"/>
        <v>0</v>
      </c>
      <c r="T37" s="4">
        <f t="shared" si="1"/>
        <v>0</v>
      </c>
      <c r="U37" s="4">
        <f t="shared" si="2"/>
        <v>1</v>
      </c>
    </row>
    <row r="38" spans="1:21">
      <c r="A38" s="41">
        <v>380781138</v>
      </c>
      <c r="B38" s="42">
        <v>10783009</v>
      </c>
      <c r="C38" s="43">
        <v>380781138</v>
      </c>
      <c r="D38" t="s">
        <v>4925</v>
      </c>
      <c r="E38" t="s">
        <v>4914</v>
      </c>
      <c r="H38"/>
      <c r="I38" s="1">
        <v>38</v>
      </c>
      <c r="J38" t="s">
        <v>65</v>
      </c>
      <c r="K38" t="s">
        <v>59</v>
      </c>
      <c r="L38" t="s">
        <v>60</v>
      </c>
      <c r="M38" t="s">
        <v>59</v>
      </c>
      <c r="N38" s="4">
        <v>775544562</v>
      </c>
      <c r="O38" s="44">
        <v>7143.5</v>
      </c>
      <c r="P38">
        <v>0</v>
      </c>
      <c r="Q38">
        <v>0</v>
      </c>
      <c r="R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" s="4">
        <f t="shared" si="0"/>
        <v>0</v>
      </c>
      <c r="T38" s="4">
        <f t="shared" si="1"/>
        <v>0</v>
      </c>
      <c r="U38" s="4">
        <f t="shared" si="2"/>
        <v>1</v>
      </c>
    </row>
    <row r="39" spans="1:21">
      <c r="A39" s="41">
        <v>380781369</v>
      </c>
      <c r="B39" s="42">
        <v>10783009</v>
      </c>
      <c r="C39" s="43">
        <v>380781369</v>
      </c>
      <c r="D39" t="s">
        <v>4926</v>
      </c>
      <c r="E39" t="s">
        <v>4914</v>
      </c>
      <c r="H39"/>
      <c r="I39" s="1">
        <v>38</v>
      </c>
      <c r="J39" t="s">
        <v>65</v>
      </c>
      <c r="K39" t="s">
        <v>59</v>
      </c>
      <c r="L39" t="s">
        <v>60</v>
      </c>
      <c r="M39" t="s">
        <v>59</v>
      </c>
      <c r="N39" s="4">
        <v>775544562</v>
      </c>
      <c r="O39" s="44">
        <v>7317</v>
      </c>
      <c r="P39">
        <v>0</v>
      </c>
      <c r="Q39">
        <v>0</v>
      </c>
      <c r="R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" s="4">
        <f t="shared" si="0"/>
        <v>0</v>
      </c>
      <c r="T39" s="4">
        <f t="shared" si="1"/>
        <v>0</v>
      </c>
      <c r="U39" s="4">
        <f t="shared" si="2"/>
        <v>1</v>
      </c>
    </row>
    <row r="40" spans="1:21">
      <c r="A40" s="41">
        <v>690002092</v>
      </c>
      <c r="B40" s="42">
        <v>10783009</v>
      </c>
      <c r="C40" s="43">
        <v>690002092</v>
      </c>
      <c r="D40" t="s">
        <v>4927</v>
      </c>
      <c r="E40" t="s">
        <v>4914</v>
      </c>
      <c r="H40"/>
      <c r="I40" s="1">
        <v>69</v>
      </c>
      <c r="J40" t="s">
        <v>140</v>
      </c>
      <c r="K40" t="s">
        <v>59</v>
      </c>
      <c r="L40" t="s">
        <v>60</v>
      </c>
      <c r="M40" t="s">
        <v>59</v>
      </c>
      <c r="N40" s="4">
        <v>775544562</v>
      </c>
      <c r="O40" s="44">
        <v>12421.5</v>
      </c>
      <c r="P40">
        <v>1</v>
      </c>
      <c r="Q40">
        <v>0</v>
      </c>
      <c r="R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" s="4">
        <f t="shared" si="0"/>
        <v>0</v>
      </c>
      <c r="T40" s="4">
        <f t="shared" si="1"/>
        <v>0</v>
      </c>
      <c r="U40" s="4">
        <f t="shared" si="2"/>
        <v>1</v>
      </c>
    </row>
    <row r="41" spans="1:21">
      <c r="A41" s="41">
        <v>60780459</v>
      </c>
      <c r="B41" s="42">
        <v>10783009</v>
      </c>
      <c r="C41" s="43">
        <v>60780459</v>
      </c>
      <c r="D41" t="s">
        <v>4922</v>
      </c>
      <c r="E41" t="s">
        <v>4914</v>
      </c>
      <c r="H41"/>
      <c r="I41" s="1">
        <v>6</v>
      </c>
      <c r="J41" t="s">
        <v>159</v>
      </c>
      <c r="K41" t="s">
        <v>151</v>
      </c>
      <c r="L41" t="s">
        <v>60</v>
      </c>
      <c r="M41" t="s">
        <v>59</v>
      </c>
      <c r="N41" s="4">
        <v>775544562</v>
      </c>
      <c r="O41" s="44">
        <v>16085.5</v>
      </c>
      <c r="P41">
        <v>0</v>
      </c>
      <c r="Q41">
        <v>0</v>
      </c>
      <c r="R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" s="4">
        <f t="shared" si="0"/>
        <v>0</v>
      </c>
      <c r="T41" s="4">
        <f t="shared" si="1"/>
        <v>0</v>
      </c>
      <c r="U41" s="4">
        <f t="shared" si="2"/>
        <v>1</v>
      </c>
    </row>
    <row r="42" spans="1:21">
      <c r="A42" s="41">
        <v>20000089</v>
      </c>
      <c r="B42" s="42">
        <v>20000022</v>
      </c>
      <c r="C42" s="43">
        <v>20000022</v>
      </c>
      <c r="D42" t="s">
        <v>1174</v>
      </c>
      <c r="E42" t="s">
        <v>1175</v>
      </c>
      <c r="F42" t="s">
        <v>1137</v>
      </c>
      <c r="G42" t="s">
        <v>1138</v>
      </c>
      <c r="H42">
        <v>0</v>
      </c>
      <c r="I42" s="1">
        <v>2</v>
      </c>
      <c r="J42" t="s">
        <v>365</v>
      </c>
      <c r="K42" t="s">
        <v>228</v>
      </c>
      <c r="L42" t="s">
        <v>831</v>
      </c>
      <c r="M42" t="s">
        <v>228</v>
      </c>
      <c r="N42" s="4">
        <v>260208657</v>
      </c>
      <c r="O42" s="44">
        <v>23613.5</v>
      </c>
      <c r="P42">
        <v>0</v>
      </c>
      <c r="Q42">
        <v>0</v>
      </c>
      <c r="R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" s="4">
        <f t="shared" si="0"/>
        <v>1</v>
      </c>
      <c r="T42" s="4">
        <f t="shared" si="1"/>
        <v>0</v>
      </c>
      <c r="U42" s="4">
        <f t="shared" si="2"/>
        <v>0</v>
      </c>
    </row>
    <row r="43" spans="1:21">
      <c r="A43" s="41">
        <v>20000097</v>
      </c>
      <c r="B43" s="42">
        <v>20000048</v>
      </c>
      <c r="C43" s="43">
        <v>20000048</v>
      </c>
      <c r="D43" t="s">
        <v>1423</v>
      </c>
      <c r="E43" t="s">
        <v>1424</v>
      </c>
      <c r="F43" t="s">
        <v>1137</v>
      </c>
      <c r="G43" t="s">
        <v>1138</v>
      </c>
      <c r="H43">
        <v>0</v>
      </c>
      <c r="I43" s="1">
        <v>2</v>
      </c>
      <c r="J43" t="s">
        <v>365</v>
      </c>
      <c r="K43" t="s">
        <v>228</v>
      </c>
      <c r="L43" t="s">
        <v>831</v>
      </c>
      <c r="M43" t="s">
        <v>228</v>
      </c>
      <c r="N43" s="4">
        <v>260208665</v>
      </c>
      <c r="O43" s="44">
        <v>14718.5</v>
      </c>
      <c r="P43">
        <v>0</v>
      </c>
      <c r="Q43">
        <v>0</v>
      </c>
      <c r="R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" s="4">
        <f t="shared" si="0"/>
        <v>1</v>
      </c>
      <c r="T43" s="4">
        <f t="shared" si="1"/>
        <v>0</v>
      </c>
      <c r="U43" s="4">
        <f t="shared" si="2"/>
        <v>0</v>
      </c>
    </row>
    <row r="44" spans="1:21">
      <c r="A44" s="41">
        <v>20000105</v>
      </c>
      <c r="B44" s="42">
        <v>20000055</v>
      </c>
      <c r="C44" s="43">
        <v>20000055</v>
      </c>
      <c r="D44" t="s">
        <v>2579</v>
      </c>
      <c r="E44" t="s">
        <v>2580</v>
      </c>
      <c r="F44" t="s">
        <v>1137</v>
      </c>
      <c r="G44" t="s">
        <v>1138</v>
      </c>
      <c r="H44">
        <v>0</v>
      </c>
      <c r="I44" s="1">
        <v>2</v>
      </c>
      <c r="J44" t="s">
        <v>365</v>
      </c>
      <c r="K44" t="s">
        <v>228</v>
      </c>
      <c r="L44" t="s">
        <v>831</v>
      </c>
      <c r="M44" t="s">
        <v>228</v>
      </c>
      <c r="N44" s="4">
        <v>260200092</v>
      </c>
      <c r="O44" s="44">
        <v>4959.5</v>
      </c>
      <c r="P44">
        <v>0</v>
      </c>
      <c r="Q44">
        <v>0</v>
      </c>
      <c r="R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" s="4">
        <f t="shared" si="0"/>
        <v>1</v>
      </c>
      <c r="T44" s="4">
        <f t="shared" si="1"/>
        <v>0</v>
      </c>
      <c r="U44" s="4">
        <f t="shared" si="2"/>
        <v>0</v>
      </c>
    </row>
    <row r="45" spans="1:21">
      <c r="A45" s="41">
        <v>20000162</v>
      </c>
      <c r="B45" s="42">
        <v>20000063</v>
      </c>
      <c r="C45" s="43">
        <v>20000063</v>
      </c>
      <c r="D45" t="s">
        <v>1316</v>
      </c>
      <c r="E45" t="s">
        <v>1317</v>
      </c>
      <c r="F45" t="s">
        <v>1137</v>
      </c>
      <c r="G45" t="s">
        <v>1138</v>
      </c>
      <c r="H45">
        <v>1</v>
      </c>
      <c r="I45" s="1">
        <v>2</v>
      </c>
      <c r="J45" t="s">
        <v>365</v>
      </c>
      <c r="K45" t="s">
        <v>228</v>
      </c>
      <c r="L45" t="s">
        <v>831</v>
      </c>
      <c r="M45" t="s">
        <v>228</v>
      </c>
      <c r="N45" s="4">
        <v>260208616</v>
      </c>
      <c r="O45" s="44">
        <v>206284.5</v>
      </c>
      <c r="P45">
        <v>0</v>
      </c>
      <c r="Q45">
        <v>0</v>
      </c>
      <c r="R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" s="4">
        <f t="shared" si="0"/>
        <v>1</v>
      </c>
      <c r="T45" s="4">
        <f t="shared" si="1"/>
        <v>0</v>
      </c>
      <c r="U45" s="4">
        <f t="shared" si="2"/>
        <v>0</v>
      </c>
    </row>
    <row r="46" spans="1:21">
      <c r="A46" s="41">
        <v>20006664</v>
      </c>
      <c r="B46" s="42">
        <v>20000063</v>
      </c>
      <c r="C46" s="43">
        <v>20000063</v>
      </c>
      <c r="D46" t="s">
        <v>1318</v>
      </c>
      <c r="E46" t="s">
        <v>1317</v>
      </c>
      <c r="F46" t="s">
        <v>1137</v>
      </c>
      <c r="G46" t="s">
        <v>1138</v>
      </c>
      <c r="H46">
        <v>1</v>
      </c>
      <c r="I46" s="1">
        <v>2</v>
      </c>
      <c r="J46" t="s">
        <v>365</v>
      </c>
      <c r="K46" t="s">
        <v>228</v>
      </c>
      <c r="L46" t="s">
        <v>831</v>
      </c>
      <c r="M46" t="s">
        <v>228</v>
      </c>
      <c r="N46" s="4">
        <v>260208616</v>
      </c>
      <c r="O46" s="44">
        <v>13488.5</v>
      </c>
      <c r="P46">
        <v>0</v>
      </c>
      <c r="Q46">
        <v>0</v>
      </c>
      <c r="R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" s="4">
        <f t="shared" si="0"/>
        <v>1</v>
      </c>
      <c r="T46" s="4">
        <f t="shared" si="1"/>
        <v>0</v>
      </c>
      <c r="U46" s="4">
        <f t="shared" si="2"/>
        <v>0</v>
      </c>
    </row>
    <row r="47" spans="1:21">
      <c r="A47" s="41">
        <v>20000246</v>
      </c>
      <c r="B47" s="42">
        <v>20000071</v>
      </c>
      <c r="C47" s="43">
        <v>20000071</v>
      </c>
      <c r="D47" t="s">
        <v>1348</v>
      </c>
      <c r="E47" t="s">
        <v>1349</v>
      </c>
      <c r="F47" t="s">
        <v>1137</v>
      </c>
      <c r="G47" t="s">
        <v>1138</v>
      </c>
      <c r="H47">
        <v>0</v>
      </c>
      <c r="I47" s="1">
        <v>2</v>
      </c>
      <c r="J47" t="s">
        <v>365</v>
      </c>
      <c r="K47" t="s">
        <v>228</v>
      </c>
      <c r="L47" t="s">
        <v>831</v>
      </c>
      <c r="M47" t="s">
        <v>228</v>
      </c>
      <c r="N47" s="4">
        <v>260200100</v>
      </c>
      <c r="O47" s="44">
        <v>9315.5</v>
      </c>
      <c r="P47">
        <v>0</v>
      </c>
      <c r="Q47">
        <v>0</v>
      </c>
      <c r="R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" s="4">
        <f t="shared" si="0"/>
        <v>1</v>
      </c>
      <c r="T47" s="4">
        <f t="shared" si="1"/>
        <v>0</v>
      </c>
      <c r="U47" s="4">
        <f t="shared" si="2"/>
        <v>0</v>
      </c>
    </row>
    <row r="48" spans="1:21">
      <c r="A48" s="41">
        <v>20000394</v>
      </c>
      <c r="B48" s="42">
        <v>20000253</v>
      </c>
      <c r="C48" s="43">
        <v>20000253</v>
      </c>
      <c r="D48" t="s">
        <v>1930</v>
      </c>
      <c r="E48" t="s">
        <v>1931</v>
      </c>
      <c r="F48" t="s">
        <v>1137</v>
      </c>
      <c r="G48" t="s">
        <v>1138</v>
      </c>
      <c r="H48">
        <v>0</v>
      </c>
      <c r="I48" s="1">
        <v>2</v>
      </c>
      <c r="J48" t="s">
        <v>365</v>
      </c>
      <c r="K48" t="s">
        <v>228</v>
      </c>
      <c r="L48" t="s">
        <v>831</v>
      </c>
      <c r="M48" t="s">
        <v>228</v>
      </c>
      <c r="N48" s="4">
        <v>260208715</v>
      </c>
      <c r="O48" s="44">
        <v>78840</v>
      </c>
      <c r="P48">
        <v>0</v>
      </c>
      <c r="Q48">
        <v>0</v>
      </c>
      <c r="R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" s="4">
        <f t="shared" si="0"/>
        <v>1</v>
      </c>
      <c r="T48" s="4">
        <f t="shared" si="1"/>
        <v>0</v>
      </c>
      <c r="U48" s="4">
        <f t="shared" si="2"/>
        <v>0</v>
      </c>
    </row>
    <row r="49" spans="1:21">
      <c r="A49" s="41">
        <v>20003877</v>
      </c>
      <c r="B49" s="42">
        <v>20000253</v>
      </c>
      <c r="C49" s="43">
        <v>20000253</v>
      </c>
      <c r="D49" t="s">
        <v>1932</v>
      </c>
      <c r="E49" t="s">
        <v>1931</v>
      </c>
      <c r="F49" t="s">
        <v>1137</v>
      </c>
      <c r="G49" t="s">
        <v>1138</v>
      </c>
      <c r="H49">
        <v>0</v>
      </c>
      <c r="I49" s="1">
        <v>2</v>
      </c>
      <c r="J49" t="s">
        <v>365</v>
      </c>
      <c r="K49" t="s">
        <v>228</v>
      </c>
      <c r="L49" t="s">
        <v>831</v>
      </c>
      <c r="M49" t="s">
        <v>228</v>
      </c>
      <c r="N49" s="4">
        <v>260208715</v>
      </c>
      <c r="O49" s="44">
        <v>4722</v>
      </c>
      <c r="P49">
        <v>0</v>
      </c>
      <c r="Q49">
        <v>0</v>
      </c>
      <c r="R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" s="4">
        <f t="shared" si="0"/>
        <v>1</v>
      </c>
      <c r="T49" s="4">
        <f t="shared" si="1"/>
        <v>0</v>
      </c>
      <c r="U49" s="4">
        <f t="shared" si="2"/>
        <v>0</v>
      </c>
    </row>
    <row r="50" spans="1:21">
      <c r="A50" s="41">
        <v>20005476</v>
      </c>
      <c r="B50" s="42">
        <v>20000253</v>
      </c>
      <c r="C50" s="43">
        <v>20000253</v>
      </c>
      <c r="D50" t="s">
        <v>1933</v>
      </c>
      <c r="E50" t="s">
        <v>1931</v>
      </c>
      <c r="F50" t="s">
        <v>1137</v>
      </c>
      <c r="G50" t="s">
        <v>1138</v>
      </c>
      <c r="H50">
        <v>0</v>
      </c>
      <c r="I50" s="1">
        <v>2</v>
      </c>
      <c r="J50" t="s">
        <v>365</v>
      </c>
      <c r="K50" t="s">
        <v>228</v>
      </c>
      <c r="L50" t="s">
        <v>831</v>
      </c>
      <c r="M50" t="s">
        <v>228</v>
      </c>
      <c r="N50" s="4">
        <v>260208715</v>
      </c>
      <c r="O50" s="44">
        <v>4846.5</v>
      </c>
      <c r="P50">
        <v>0</v>
      </c>
      <c r="Q50">
        <v>0</v>
      </c>
      <c r="R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" s="4">
        <f t="shared" si="0"/>
        <v>1</v>
      </c>
      <c r="T50" s="4">
        <f t="shared" si="1"/>
        <v>0</v>
      </c>
      <c r="U50" s="4">
        <f t="shared" si="2"/>
        <v>0</v>
      </c>
    </row>
    <row r="51" spans="1:21">
      <c r="A51" s="41">
        <v>20000519</v>
      </c>
      <c r="B51" s="42">
        <v>20000261</v>
      </c>
      <c r="C51" s="43">
        <v>20000261</v>
      </c>
      <c r="D51" t="s">
        <v>1331</v>
      </c>
      <c r="E51" t="s">
        <v>1332</v>
      </c>
      <c r="F51" t="s">
        <v>1131</v>
      </c>
      <c r="G51" t="s">
        <v>8378</v>
      </c>
      <c r="H51">
        <v>1</v>
      </c>
      <c r="I51" s="1">
        <v>2</v>
      </c>
      <c r="J51" t="s">
        <v>365</v>
      </c>
      <c r="K51" t="s">
        <v>228</v>
      </c>
      <c r="L51" t="s">
        <v>831</v>
      </c>
      <c r="M51" t="s">
        <v>228</v>
      </c>
      <c r="N51" s="4">
        <v>260208624</v>
      </c>
      <c r="O51" s="44">
        <v>119089</v>
      </c>
      <c r="P51">
        <v>0</v>
      </c>
      <c r="Q51">
        <v>0</v>
      </c>
      <c r="R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" s="4">
        <f t="shared" si="0"/>
        <v>1</v>
      </c>
      <c r="T51" s="4">
        <f t="shared" si="1"/>
        <v>0</v>
      </c>
      <c r="U51" s="4">
        <f t="shared" si="2"/>
        <v>0</v>
      </c>
    </row>
    <row r="52" spans="1:21">
      <c r="A52" s="41">
        <v>20004677</v>
      </c>
      <c r="B52" s="42">
        <v>20000261</v>
      </c>
      <c r="C52" s="43">
        <v>20000261</v>
      </c>
      <c r="D52" t="s">
        <v>1333</v>
      </c>
      <c r="E52" t="s">
        <v>1332</v>
      </c>
      <c r="F52" t="s">
        <v>1131</v>
      </c>
      <c r="G52" t="s">
        <v>8378</v>
      </c>
      <c r="H52">
        <v>1</v>
      </c>
      <c r="I52" s="1">
        <v>2</v>
      </c>
      <c r="J52" t="s">
        <v>365</v>
      </c>
      <c r="K52" t="s">
        <v>228</v>
      </c>
      <c r="L52" t="s">
        <v>831</v>
      </c>
      <c r="M52" t="s">
        <v>228</v>
      </c>
      <c r="N52" s="4">
        <v>260208624</v>
      </c>
      <c r="O52" s="44">
        <v>7469.5</v>
      </c>
      <c r="P52">
        <v>0</v>
      </c>
      <c r="Q52">
        <v>0</v>
      </c>
      <c r="R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" s="4">
        <f t="shared" si="0"/>
        <v>1</v>
      </c>
      <c r="T52" s="4">
        <f t="shared" si="1"/>
        <v>0</v>
      </c>
      <c r="U52" s="4">
        <f t="shared" si="2"/>
        <v>0</v>
      </c>
    </row>
    <row r="53" spans="1:21">
      <c r="A53" s="41">
        <v>20000535</v>
      </c>
      <c r="B53" s="42">
        <v>20000287</v>
      </c>
      <c r="C53" s="43">
        <v>20000287</v>
      </c>
      <c r="D53" t="s">
        <v>1135</v>
      </c>
      <c r="E53" t="s">
        <v>1136</v>
      </c>
      <c r="F53" t="s">
        <v>1137</v>
      </c>
      <c r="G53" t="s">
        <v>1138</v>
      </c>
      <c r="H53">
        <v>0</v>
      </c>
      <c r="I53" s="1">
        <v>2</v>
      </c>
      <c r="J53" t="s">
        <v>365</v>
      </c>
      <c r="K53" t="s">
        <v>228</v>
      </c>
      <c r="L53" t="s">
        <v>831</v>
      </c>
      <c r="M53" t="s">
        <v>228</v>
      </c>
      <c r="N53" s="4">
        <v>260208640</v>
      </c>
      <c r="O53" s="44">
        <v>46478</v>
      </c>
      <c r="P53">
        <v>0</v>
      </c>
      <c r="Q53">
        <v>0</v>
      </c>
      <c r="R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" s="4">
        <f t="shared" si="0"/>
        <v>1</v>
      </c>
      <c r="T53" s="4">
        <f t="shared" si="1"/>
        <v>0</v>
      </c>
      <c r="U53" s="4">
        <f t="shared" si="2"/>
        <v>0</v>
      </c>
    </row>
    <row r="54" spans="1:21">
      <c r="A54" s="41">
        <v>20000154</v>
      </c>
      <c r="B54" s="42">
        <v>20000295</v>
      </c>
      <c r="C54" s="43">
        <v>20000295</v>
      </c>
      <c r="D54" t="s">
        <v>3893</v>
      </c>
      <c r="E54" t="s">
        <v>3894</v>
      </c>
      <c r="H54"/>
      <c r="I54" s="1">
        <v>2</v>
      </c>
      <c r="J54" t="s">
        <v>365</v>
      </c>
      <c r="K54" t="s">
        <v>228</v>
      </c>
      <c r="L54" t="s">
        <v>77</v>
      </c>
      <c r="M54" t="s">
        <v>228</v>
      </c>
      <c r="N54" s="4">
        <v>260200340</v>
      </c>
      <c r="O54" s="44">
        <v>955</v>
      </c>
      <c r="P54">
        <v>1</v>
      </c>
      <c r="Q54">
        <v>0</v>
      </c>
      <c r="R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" s="4">
        <f t="shared" si="0"/>
        <v>1</v>
      </c>
      <c r="T54" s="4">
        <f t="shared" si="1"/>
        <v>1</v>
      </c>
      <c r="U54" s="4">
        <f t="shared" si="2"/>
        <v>0</v>
      </c>
    </row>
    <row r="55" spans="1:21">
      <c r="A55" s="41">
        <v>20000543</v>
      </c>
      <c r="B55" s="42">
        <v>20000295</v>
      </c>
      <c r="C55" s="43">
        <v>20000295</v>
      </c>
      <c r="D55" t="s">
        <v>3895</v>
      </c>
      <c r="E55" t="s">
        <v>3894</v>
      </c>
      <c r="H55"/>
      <c r="I55" s="1">
        <v>2</v>
      </c>
      <c r="J55" t="s">
        <v>365</v>
      </c>
      <c r="K55" t="s">
        <v>228</v>
      </c>
      <c r="L55" t="s">
        <v>77</v>
      </c>
      <c r="M55" t="s">
        <v>228</v>
      </c>
      <c r="N55" s="4">
        <v>260200340</v>
      </c>
      <c r="O55" s="44">
        <v>48536.25</v>
      </c>
      <c r="P55">
        <v>1</v>
      </c>
      <c r="Q55">
        <v>0</v>
      </c>
      <c r="R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" s="4">
        <f t="shared" si="0"/>
        <v>1</v>
      </c>
      <c r="T55" s="4">
        <f t="shared" si="1"/>
        <v>1</v>
      </c>
      <c r="U55" s="4">
        <f t="shared" si="2"/>
        <v>0</v>
      </c>
    </row>
    <row r="56" spans="1:21">
      <c r="A56" s="41">
        <v>20002051</v>
      </c>
      <c r="B56" s="42">
        <v>20000295</v>
      </c>
      <c r="C56" s="43">
        <v>20000295</v>
      </c>
      <c r="D56" t="s">
        <v>3896</v>
      </c>
      <c r="E56" t="s">
        <v>3894</v>
      </c>
      <c r="H56"/>
      <c r="I56" s="1">
        <v>2</v>
      </c>
      <c r="J56" t="s">
        <v>365</v>
      </c>
      <c r="K56" t="s">
        <v>228</v>
      </c>
      <c r="L56" t="s">
        <v>77</v>
      </c>
      <c r="M56" t="s">
        <v>228</v>
      </c>
      <c r="N56" s="4">
        <v>260200340</v>
      </c>
      <c r="O56" s="44">
        <v>581.5</v>
      </c>
      <c r="P56">
        <v>1</v>
      </c>
      <c r="Q56">
        <v>0</v>
      </c>
      <c r="R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" s="4">
        <f t="shared" si="0"/>
        <v>1</v>
      </c>
      <c r="T56" s="4">
        <f t="shared" si="1"/>
        <v>1</v>
      </c>
      <c r="U56" s="4">
        <f t="shared" si="2"/>
        <v>0</v>
      </c>
    </row>
    <row r="57" spans="1:21">
      <c r="A57" s="41">
        <v>20002739</v>
      </c>
      <c r="B57" s="42">
        <v>20000295</v>
      </c>
      <c r="C57" s="43">
        <v>20000295</v>
      </c>
      <c r="D57" t="s">
        <v>3897</v>
      </c>
      <c r="E57" t="s">
        <v>3894</v>
      </c>
      <c r="H57"/>
      <c r="I57" s="1">
        <v>2</v>
      </c>
      <c r="J57" t="s">
        <v>365</v>
      </c>
      <c r="K57" t="s">
        <v>228</v>
      </c>
      <c r="L57" t="s">
        <v>77</v>
      </c>
      <c r="M57" t="s">
        <v>228</v>
      </c>
      <c r="N57" s="4">
        <v>260200340</v>
      </c>
      <c r="O57" s="44">
        <v>2373.5</v>
      </c>
      <c r="P57">
        <v>1</v>
      </c>
      <c r="Q57">
        <v>0</v>
      </c>
      <c r="R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" s="4">
        <f t="shared" si="0"/>
        <v>1</v>
      </c>
      <c r="T57" s="4">
        <f t="shared" si="1"/>
        <v>1</v>
      </c>
      <c r="U57" s="4">
        <f t="shared" si="2"/>
        <v>0</v>
      </c>
    </row>
    <row r="58" spans="1:21">
      <c r="A58" s="41">
        <v>20002788</v>
      </c>
      <c r="B58" s="42">
        <v>20000295</v>
      </c>
      <c r="C58" s="43">
        <v>20000295</v>
      </c>
      <c r="D58" t="s">
        <v>3898</v>
      </c>
      <c r="E58" t="s">
        <v>3894</v>
      </c>
      <c r="H58"/>
      <c r="I58" s="1">
        <v>2</v>
      </c>
      <c r="J58" t="s">
        <v>365</v>
      </c>
      <c r="K58" t="s">
        <v>228</v>
      </c>
      <c r="L58" t="s">
        <v>77</v>
      </c>
      <c r="M58" t="s">
        <v>228</v>
      </c>
      <c r="N58" s="4">
        <v>260200340</v>
      </c>
      <c r="O58" s="44">
        <v>1956</v>
      </c>
      <c r="P58">
        <v>1</v>
      </c>
      <c r="Q58">
        <v>0</v>
      </c>
      <c r="R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" s="4">
        <f t="shared" si="0"/>
        <v>1</v>
      </c>
      <c r="T58" s="4">
        <f t="shared" si="1"/>
        <v>1</v>
      </c>
      <c r="U58" s="4">
        <f t="shared" si="2"/>
        <v>0</v>
      </c>
    </row>
    <row r="59" spans="1:21">
      <c r="A59" s="41">
        <v>20003919</v>
      </c>
      <c r="B59" s="42">
        <v>20000295</v>
      </c>
      <c r="C59" s="43">
        <v>20000295</v>
      </c>
      <c r="D59" t="s">
        <v>3899</v>
      </c>
      <c r="E59" t="s">
        <v>3894</v>
      </c>
      <c r="H59"/>
      <c r="I59" s="1">
        <v>2</v>
      </c>
      <c r="J59" t="s">
        <v>365</v>
      </c>
      <c r="K59" t="s">
        <v>228</v>
      </c>
      <c r="L59" t="s">
        <v>77</v>
      </c>
      <c r="M59" t="s">
        <v>228</v>
      </c>
      <c r="N59" s="4">
        <v>260200340</v>
      </c>
      <c r="O59" s="44">
        <v>454.75</v>
      </c>
      <c r="P59">
        <v>1</v>
      </c>
      <c r="Q59">
        <v>0</v>
      </c>
      <c r="R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" s="4">
        <f t="shared" si="0"/>
        <v>1</v>
      </c>
      <c r="T59" s="4">
        <f t="shared" si="1"/>
        <v>1</v>
      </c>
      <c r="U59" s="4">
        <f t="shared" si="2"/>
        <v>0</v>
      </c>
    </row>
    <row r="60" spans="1:21">
      <c r="A60" s="41">
        <v>20004529</v>
      </c>
      <c r="B60" s="42">
        <v>20000295</v>
      </c>
      <c r="C60" s="43">
        <v>20000295</v>
      </c>
      <c r="D60" t="s">
        <v>3900</v>
      </c>
      <c r="E60" t="s">
        <v>3894</v>
      </c>
      <c r="H60"/>
      <c r="I60" s="1">
        <v>2</v>
      </c>
      <c r="J60" t="s">
        <v>365</v>
      </c>
      <c r="K60" t="s">
        <v>228</v>
      </c>
      <c r="L60" t="s">
        <v>77</v>
      </c>
      <c r="M60" t="s">
        <v>228</v>
      </c>
      <c r="N60" s="4">
        <v>260200340</v>
      </c>
      <c r="O60" s="44">
        <v>228</v>
      </c>
      <c r="P60">
        <v>1</v>
      </c>
      <c r="Q60">
        <v>0</v>
      </c>
      <c r="R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" s="4">
        <f t="shared" si="0"/>
        <v>1</v>
      </c>
      <c r="T60" s="4">
        <f t="shared" si="1"/>
        <v>1</v>
      </c>
      <c r="U60" s="4">
        <f t="shared" si="2"/>
        <v>0</v>
      </c>
    </row>
    <row r="61" spans="1:21">
      <c r="A61" s="41">
        <v>20004990</v>
      </c>
      <c r="B61" s="42">
        <v>20000295</v>
      </c>
      <c r="C61" s="43">
        <v>20000295</v>
      </c>
      <c r="D61" t="s">
        <v>3901</v>
      </c>
      <c r="E61" t="s">
        <v>3894</v>
      </c>
      <c r="H61"/>
      <c r="I61" s="1">
        <v>2</v>
      </c>
      <c r="J61" t="s">
        <v>365</v>
      </c>
      <c r="K61" t="s">
        <v>228</v>
      </c>
      <c r="L61" t="s">
        <v>77</v>
      </c>
      <c r="M61" t="s">
        <v>228</v>
      </c>
      <c r="N61" s="4">
        <v>260200340</v>
      </c>
      <c r="O61" s="44">
        <v>390.5</v>
      </c>
      <c r="P61">
        <v>1</v>
      </c>
      <c r="Q61">
        <v>0</v>
      </c>
      <c r="R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" s="4">
        <f t="shared" si="0"/>
        <v>1</v>
      </c>
      <c r="T61" s="4">
        <f t="shared" si="1"/>
        <v>1</v>
      </c>
      <c r="U61" s="4">
        <f t="shared" si="2"/>
        <v>0</v>
      </c>
    </row>
    <row r="62" spans="1:21">
      <c r="A62" s="41">
        <v>20005088</v>
      </c>
      <c r="B62" s="42">
        <v>20000295</v>
      </c>
      <c r="C62" s="43">
        <v>20000295</v>
      </c>
      <c r="D62" t="s">
        <v>3902</v>
      </c>
      <c r="E62" t="s">
        <v>3894</v>
      </c>
      <c r="H62"/>
      <c r="I62" s="1">
        <v>2</v>
      </c>
      <c r="J62" t="s">
        <v>365</v>
      </c>
      <c r="K62" t="s">
        <v>228</v>
      </c>
      <c r="L62" t="s">
        <v>77</v>
      </c>
      <c r="M62" t="s">
        <v>228</v>
      </c>
      <c r="N62" s="4">
        <v>260200340</v>
      </c>
      <c r="O62" s="44">
        <v>370.25</v>
      </c>
      <c r="P62">
        <v>1</v>
      </c>
      <c r="Q62">
        <v>0</v>
      </c>
      <c r="R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" s="4">
        <f t="shared" si="0"/>
        <v>1</v>
      </c>
      <c r="T62" s="4">
        <f t="shared" si="1"/>
        <v>1</v>
      </c>
      <c r="U62" s="4">
        <f t="shared" si="2"/>
        <v>0</v>
      </c>
    </row>
    <row r="63" spans="1:21">
      <c r="A63" s="41">
        <v>20006151</v>
      </c>
      <c r="B63" s="42">
        <v>20000295</v>
      </c>
      <c r="C63" s="43">
        <v>20000295</v>
      </c>
      <c r="D63" t="s">
        <v>3903</v>
      </c>
      <c r="E63" t="s">
        <v>3894</v>
      </c>
      <c r="H63"/>
      <c r="I63" s="1">
        <v>2</v>
      </c>
      <c r="J63" t="s">
        <v>365</v>
      </c>
      <c r="K63" t="s">
        <v>228</v>
      </c>
      <c r="L63" t="s">
        <v>77</v>
      </c>
      <c r="M63" t="s">
        <v>228</v>
      </c>
      <c r="N63" s="4">
        <v>260200340</v>
      </c>
      <c r="O63" s="44">
        <v>734.75</v>
      </c>
      <c r="P63">
        <v>1</v>
      </c>
      <c r="Q63">
        <v>0</v>
      </c>
      <c r="R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" s="4">
        <f t="shared" si="0"/>
        <v>1</v>
      </c>
      <c r="T63" s="4">
        <f t="shared" si="1"/>
        <v>1</v>
      </c>
      <c r="U63" s="4">
        <f t="shared" si="2"/>
        <v>0</v>
      </c>
    </row>
    <row r="64" spans="1:21">
      <c r="A64" s="41">
        <v>20007183</v>
      </c>
      <c r="B64" s="42">
        <v>20000295</v>
      </c>
      <c r="C64" s="43">
        <v>20000295</v>
      </c>
      <c r="D64" t="s">
        <v>3904</v>
      </c>
      <c r="E64" t="s">
        <v>3894</v>
      </c>
      <c r="H64"/>
      <c r="I64" s="1">
        <v>2</v>
      </c>
      <c r="J64" t="s">
        <v>365</v>
      </c>
      <c r="K64" t="s">
        <v>228</v>
      </c>
      <c r="L64" t="s">
        <v>77</v>
      </c>
      <c r="M64" t="s">
        <v>228</v>
      </c>
      <c r="N64" s="4">
        <v>260200340</v>
      </c>
      <c r="O64" s="44">
        <v>782.5</v>
      </c>
      <c r="P64">
        <v>1</v>
      </c>
      <c r="Q64">
        <v>0</v>
      </c>
      <c r="R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" s="4">
        <f t="shared" si="0"/>
        <v>1</v>
      </c>
      <c r="T64" s="4">
        <f t="shared" si="1"/>
        <v>1</v>
      </c>
      <c r="U64" s="4">
        <f t="shared" si="2"/>
        <v>0</v>
      </c>
    </row>
    <row r="65" spans="1:21">
      <c r="A65" s="41">
        <v>20008793</v>
      </c>
      <c r="B65" s="42">
        <v>20000295</v>
      </c>
      <c r="C65" s="43">
        <v>20000295</v>
      </c>
      <c r="D65" t="s">
        <v>3905</v>
      </c>
      <c r="E65" t="s">
        <v>3894</v>
      </c>
      <c r="H65"/>
      <c r="I65" s="1">
        <v>2</v>
      </c>
      <c r="J65" t="s">
        <v>365</v>
      </c>
      <c r="K65" t="s">
        <v>228</v>
      </c>
      <c r="L65" t="s">
        <v>77</v>
      </c>
      <c r="M65" t="s">
        <v>228</v>
      </c>
      <c r="N65" s="4">
        <v>260200340</v>
      </c>
      <c r="O65" s="44">
        <v>983</v>
      </c>
      <c r="P65">
        <v>1</v>
      </c>
      <c r="Q65">
        <v>0</v>
      </c>
      <c r="R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" s="4">
        <f t="shared" si="0"/>
        <v>1</v>
      </c>
      <c r="T65" s="4">
        <f t="shared" si="1"/>
        <v>1</v>
      </c>
      <c r="U65" s="4">
        <f t="shared" si="2"/>
        <v>0</v>
      </c>
    </row>
    <row r="66" spans="1:21">
      <c r="A66" s="41">
        <v>20009494</v>
      </c>
      <c r="B66" s="42">
        <v>20000295</v>
      </c>
      <c r="C66" s="43">
        <v>20000295</v>
      </c>
      <c r="D66" t="s">
        <v>3906</v>
      </c>
      <c r="E66" t="s">
        <v>3894</v>
      </c>
      <c r="H66"/>
      <c r="I66" s="1">
        <v>2</v>
      </c>
      <c r="J66" t="s">
        <v>365</v>
      </c>
      <c r="K66" t="s">
        <v>228</v>
      </c>
      <c r="L66" t="s">
        <v>77</v>
      </c>
      <c r="M66" t="s">
        <v>228</v>
      </c>
      <c r="N66" s="4">
        <v>260200340</v>
      </c>
      <c r="O66" s="44">
        <v>1460</v>
      </c>
      <c r="P66">
        <v>1</v>
      </c>
      <c r="Q66">
        <v>0</v>
      </c>
      <c r="R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" s="4">
        <f t="shared" si="0"/>
        <v>1</v>
      </c>
      <c r="T66" s="4">
        <f t="shared" si="1"/>
        <v>1</v>
      </c>
      <c r="U66" s="4">
        <f t="shared" si="2"/>
        <v>0</v>
      </c>
    </row>
    <row r="67" spans="1:21">
      <c r="A67" s="41">
        <v>20012605</v>
      </c>
      <c r="B67" s="45">
        <v>20000295</v>
      </c>
      <c r="C67" s="43">
        <v>20000295</v>
      </c>
      <c r="D67" t="s">
        <v>3907</v>
      </c>
      <c r="E67" t="s">
        <v>3894</v>
      </c>
      <c r="H67"/>
      <c r="I67" s="1">
        <v>2</v>
      </c>
      <c r="J67" t="s">
        <v>365</v>
      </c>
      <c r="K67" t="s">
        <v>228</v>
      </c>
      <c r="L67" t="s">
        <v>77</v>
      </c>
      <c r="M67" t="s">
        <v>228</v>
      </c>
      <c r="N67" s="4">
        <v>260200340</v>
      </c>
      <c r="O67" s="44">
        <v>1654.5</v>
      </c>
      <c r="P67">
        <v>1</v>
      </c>
      <c r="Q67">
        <v>0</v>
      </c>
      <c r="R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" s="4">
        <f t="shared" si="0"/>
        <v>1</v>
      </c>
      <c r="T67" s="4">
        <f t="shared" si="1"/>
        <v>1</v>
      </c>
      <c r="U67" s="4">
        <f t="shared" si="2"/>
        <v>0</v>
      </c>
    </row>
    <row r="68" spans="1:21">
      <c r="A68" s="41">
        <v>20012845</v>
      </c>
      <c r="B68" s="42">
        <v>20000295</v>
      </c>
      <c r="C68" s="43">
        <v>20000295</v>
      </c>
      <c r="D68" t="s">
        <v>3908</v>
      </c>
      <c r="E68" t="s">
        <v>3894</v>
      </c>
      <c r="H68"/>
      <c r="I68" s="1">
        <v>2</v>
      </c>
      <c r="J68" t="s">
        <v>365</v>
      </c>
      <c r="K68" t="s">
        <v>228</v>
      </c>
      <c r="L68" t="s">
        <v>77</v>
      </c>
      <c r="M68" t="s">
        <v>228</v>
      </c>
      <c r="N68" s="4">
        <v>260200340</v>
      </c>
      <c r="O68" s="44">
        <v>431</v>
      </c>
      <c r="P68">
        <v>1</v>
      </c>
      <c r="Q68">
        <v>0</v>
      </c>
      <c r="R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" s="4">
        <f t="shared" si="0"/>
        <v>1</v>
      </c>
      <c r="T68" s="4">
        <f t="shared" si="1"/>
        <v>1</v>
      </c>
      <c r="U68" s="4">
        <f t="shared" si="2"/>
        <v>0</v>
      </c>
    </row>
    <row r="69" spans="1:21">
      <c r="A69" s="41">
        <v>20014098</v>
      </c>
      <c r="B69" s="42">
        <v>20000295</v>
      </c>
      <c r="C69" s="43">
        <v>20000295</v>
      </c>
      <c r="D69" t="s">
        <v>3909</v>
      </c>
      <c r="E69" t="s">
        <v>3894</v>
      </c>
      <c r="H69"/>
      <c r="I69" s="1">
        <v>2</v>
      </c>
      <c r="J69" t="s">
        <v>365</v>
      </c>
      <c r="K69" t="s">
        <v>228</v>
      </c>
      <c r="L69" t="s">
        <v>77</v>
      </c>
      <c r="M69" t="s">
        <v>228</v>
      </c>
      <c r="N69" s="4">
        <v>260200340</v>
      </c>
      <c r="O69" s="44">
        <v>2061</v>
      </c>
      <c r="P69">
        <v>1</v>
      </c>
      <c r="Q69">
        <v>0</v>
      </c>
      <c r="R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" s="4">
        <f t="shared" si="0"/>
        <v>1</v>
      </c>
      <c r="T69" s="4">
        <f t="shared" si="1"/>
        <v>1</v>
      </c>
      <c r="U69" s="4">
        <f t="shared" si="2"/>
        <v>0</v>
      </c>
    </row>
    <row r="70" spans="1:21">
      <c r="A70" s="41">
        <v>20000386</v>
      </c>
      <c r="B70" s="42">
        <v>20000600</v>
      </c>
      <c r="C70" s="43">
        <v>20000386</v>
      </c>
      <c r="D70" t="s">
        <v>5740</v>
      </c>
      <c r="E70" t="s">
        <v>5741</v>
      </c>
      <c r="H70"/>
      <c r="I70" s="1">
        <v>2</v>
      </c>
      <c r="J70" t="s">
        <v>365</v>
      </c>
      <c r="K70" t="s">
        <v>228</v>
      </c>
      <c r="L70" t="s">
        <v>96</v>
      </c>
      <c r="M70" t="s">
        <v>228</v>
      </c>
      <c r="N70" s="4">
        <v>717280259</v>
      </c>
      <c r="O70" s="44">
        <v>14740</v>
      </c>
      <c r="P70">
        <v>1</v>
      </c>
      <c r="Q70">
        <v>0</v>
      </c>
      <c r="R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" s="4">
        <f t="shared" ref="S70:S133" si="3">IF(OR(L70="CH",L70="CH ex-CHS",L70="HIA",L70="Autres publics",L70="CHU"),1,0)</f>
        <v>0</v>
      </c>
      <c r="T70" s="4">
        <f t="shared" ref="T70:T133" si="4">IF(AND(S70=1,G70=""),1,0)</f>
        <v>0</v>
      </c>
      <c r="U70" s="4">
        <f t="shared" si="2"/>
        <v>1</v>
      </c>
    </row>
    <row r="71" spans="1:21">
      <c r="A71" s="41">
        <v>20010047</v>
      </c>
      <c r="B71" s="42">
        <v>20001632</v>
      </c>
      <c r="C71" s="43">
        <v>20010047</v>
      </c>
      <c r="D71" t="s">
        <v>4595</v>
      </c>
      <c r="E71" t="s">
        <v>4595</v>
      </c>
      <c r="H71"/>
      <c r="I71" s="1">
        <v>2</v>
      </c>
      <c r="J71" t="s">
        <v>365</v>
      </c>
      <c r="K71" t="s">
        <v>228</v>
      </c>
      <c r="L71" t="s">
        <v>96</v>
      </c>
      <c r="M71" t="s">
        <v>228</v>
      </c>
      <c r="N71" s="4">
        <v>323457275</v>
      </c>
      <c r="O71" s="44">
        <v>37415</v>
      </c>
      <c r="P71">
        <v>0</v>
      </c>
      <c r="Q71">
        <v>0</v>
      </c>
      <c r="R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1" s="4">
        <f t="shared" si="3"/>
        <v>0</v>
      </c>
      <c r="T71" s="4">
        <f t="shared" si="4"/>
        <v>0</v>
      </c>
      <c r="U71" s="4">
        <f t="shared" ref="U71:U134" si="5">IF(S71=1,0,1)</f>
        <v>1</v>
      </c>
    </row>
    <row r="72" spans="1:21">
      <c r="A72" s="41">
        <v>20009684</v>
      </c>
      <c r="B72" s="42">
        <v>20002085</v>
      </c>
      <c r="C72" s="43">
        <v>20002085</v>
      </c>
      <c r="D72" t="s">
        <v>4790</v>
      </c>
      <c r="E72" t="s">
        <v>4791</v>
      </c>
      <c r="H72"/>
      <c r="I72" s="1">
        <v>2</v>
      </c>
      <c r="J72" t="s">
        <v>365</v>
      </c>
      <c r="K72" t="s">
        <v>228</v>
      </c>
      <c r="L72" t="s">
        <v>831</v>
      </c>
      <c r="M72" t="s">
        <v>228</v>
      </c>
      <c r="N72" s="4">
        <v>260208673</v>
      </c>
      <c r="O72" s="44">
        <v>2579.5</v>
      </c>
      <c r="P72">
        <v>0</v>
      </c>
      <c r="Q72">
        <v>0</v>
      </c>
      <c r="R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" s="4">
        <f t="shared" si="3"/>
        <v>1</v>
      </c>
      <c r="T72" s="4">
        <f t="shared" si="4"/>
        <v>1</v>
      </c>
      <c r="U72" s="4">
        <f t="shared" si="5"/>
        <v>0</v>
      </c>
    </row>
    <row r="73" spans="1:21">
      <c r="A73" s="41">
        <v>20000915</v>
      </c>
      <c r="B73" s="42">
        <v>20003620</v>
      </c>
      <c r="C73" s="43">
        <v>20003620</v>
      </c>
      <c r="D73" t="s">
        <v>3460</v>
      </c>
      <c r="E73" t="s">
        <v>3461</v>
      </c>
      <c r="F73" t="s">
        <v>1137</v>
      </c>
      <c r="G73" t="s">
        <v>1138</v>
      </c>
      <c r="H73">
        <v>0</v>
      </c>
      <c r="I73" s="1">
        <v>2</v>
      </c>
      <c r="J73" t="s">
        <v>365</v>
      </c>
      <c r="K73" t="s">
        <v>228</v>
      </c>
      <c r="L73" t="s">
        <v>831</v>
      </c>
      <c r="M73" t="s">
        <v>228</v>
      </c>
      <c r="N73" s="4">
        <v>260200357</v>
      </c>
      <c r="O73" s="44">
        <v>23588</v>
      </c>
      <c r="P73">
        <v>0</v>
      </c>
      <c r="Q73">
        <v>0</v>
      </c>
      <c r="R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" s="4">
        <f t="shared" si="3"/>
        <v>1</v>
      </c>
      <c r="T73" s="4">
        <f t="shared" si="4"/>
        <v>0</v>
      </c>
      <c r="U73" s="4">
        <f t="shared" si="5"/>
        <v>0</v>
      </c>
    </row>
    <row r="74" spans="1:21">
      <c r="A74" s="41">
        <v>20001061</v>
      </c>
      <c r="B74" s="42">
        <v>20004404</v>
      </c>
      <c r="C74" s="43">
        <v>20004404</v>
      </c>
      <c r="D74" t="s">
        <v>1129</v>
      </c>
      <c r="E74" t="s">
        <v>1130</v>
      </c>
      <c r="F74" t="s">
        <v>1131</v>
      </c>
      <c r="G74" t="s">
        <v>8378</v>
      </c>
      <c r="H74">
        <v>0</v>
      </c>
      <c r="I74" s="1">
        <v>2</v>
      </c>
      <c r="J74" t="s">
        <v>365</v>
      </c>
      <c r="K74" t="s">
        <v>228</v>
      </c>
      <c r="L74" t="s">
        <v>831</v>
      </c>
      <c r="M74" t="s">
        <v>228</v>
      </c>
      <c r="N74" s="4">
        <v>260208632</v>
      </c>
      <c r="O74" s="44">
        <v>70111.5</v>
      </c>
      <c r="P74">
        <v>0</v>
      </c>
      <c r="Q74">
        <v>0</v>
      </c>
      <c r="R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" s="4">
        <f t="shared" si="3"/>
        <v>1</v>
      </c>
      <c r="T74" s="4">
        <f t="shared" si="4"/>
        <v>0</v>
      </c>
      <c r="U74" s="4">
        <f t="shared" si="5"/>
        <v>0</v>
      </c>
    </row>
    <row r="75" spans="1:21">
      <c r="A75" s="41">
        <v>20001087</v>
      </c>
      <c r="B75" s="42">
        <v>20004495</v>
      </c>
      <c r="C75" s="43">
        <v>20004495</v>
      </c>
      <c r="D75" t="s">
        <v>1370</v>
      </c>
      <c r="E75" t="s">
        <v>1371</v>
      </c>
      <c r="F75" t="s">
        <v>1137</v>
      </c>
      <c r="G75" t="s">
        <v>1138</v>
      </c>
      <c r="H75">
        <v>0</v>
      </c>
      <c r="I75" s="1">
        <v>2</v>
      </c>
      <c r="J75" t="s">
        <v>365</v>
      </c>
      <c r="K75" t="s">
        <v>228</v>
      </c>
      <c r="L75" t="s">
        <v>831</v>
      </c>
      <c r="M75" t="s">
        <v>228</v>
      </c>
      <c r="N75" s="4">
        <v>260200076</v>
      </c>
      <c r="O75" s="44">
        <v>22124.5</v>
      </c>
      <c r="P75">
        <v>0</v>
      </c>
      <c r="Q75">
        <v>0</v>
      </c>
      <c r="R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" s="4">
        <f t="shared" si="3"/>
        <v>1</v>
      </c>
      <c r="T75" s="4">
        <f t="shared" si="4"/>
        <v>0</v>
      </c>
      <c r="U75" s="4">
        <f t="shared" si="5"/>
        <v>0</v>
      </c>
    </row>
    <row r="76" spans="1:21">
      <c r="A76" s="41">
        <v>20004297</v>
      </c>
      <c r="B76" s="42">
        <v>20005179</v>
      </c>
      <c r="C76" s="43">
        <v>20004297</v>
      </c>
      <c r="D76" t="s">
        <v>363</v>
      </c>
      <c r="E76" t="s">
        <v>364</v>
      </c>
      <c r="H76"/>
      <c r="I76" s="1">
        <v>2</v>
      </c>
      <c r="J76" t="s">
        <v>365</v>
      </c>
      <c r="K76" t="s">
        <v>228</v>
      </c>
      <c r="L76" t="s">
        <v>60</v>
      </c>
      <c r="M76" t="s">
        <v>228</v>
      </c>
      <c r="N76" s="4">
        <v>775547276</v>
      </c>
      <c r="O76" s="44">
        <v>5670.5</v>
      </c>
      <c r="P76">
        <v>0</v>
      </c>
      <c r="Q76">
        <v>0</v>
      </c>
      <c r="R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" s="4">
        <f t="shared" si="3"/>
        <v>0</v>
      </c>
      <c r="T76" s="4">
        <f t="shared" si="4"/>
        <v>0</v>
      </c>
      <c r="U76" s="4">
        <f t="shared" si="5"/>
        <v>1</v>
      </c>
    </row>
    <row r="77" spans="1:21">
      <c r="A77" s="41">
        <v>20000360</v>
      </c>
      <c r="B77" s="42">
        <v>20014742</v>
      </c>
      <c r="C77" s="43">
        <v>20000360</v>
      </c>
      <c r="D77" t="s">
        <v>5889</v>
      </c>
      <c r="E77" t="s">
        <v>5890</v>
      </c>
      <c r="H77"/>
      <c r="I77" s="1">
        <v>2</v>
      </c>
      <c r="J77" t="s">
        <v>365</v>
      </c>
      <c r="K77" t="s">
        <v>228</v>
      </c>
      <c r="L77" t="s">
        <v>96</v>
      </c>
      <c r="M77" t="s">
        <v>228</v>
      </c>
      <c r="N77" s="4">
        <v>439916164</v>
      </c>
      <c r="O77" s="44">
        <v>10348</v>
      </c>
      <c r="P77">
        <v>0</v>
      </c>
      <c r="Q77">
        <v>0</v>
      </c>
      <c r="R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" s="4">
        <f t="shared" si="3"/>
        <v>0</v>
      </c>
      <c r="T77" s="4">
        <f t="shared" si="4"/>
        <v>0</v>
      </c>
      <c r="U77" s="4">
        <f t="shared" si="5"/>
        <v>1</v>
      </c>
    </row>
    <row r="78" spans="1:21">
      <c r="A78" s="41">
        <v>30780548</v>
      </c>
      <c r="B78" s="42">
        <v>30000194</v>
      </c>
      <c r="C78" s="43">
        <v>30780548</v>
      </c>
      <c r="D78" t="s">
        <v>4986</v>
      </c>
      <c r="E78" t="s">
        <v>4987</v>
      </c>
      <c r="H78"/>
      <c r="I78" s="1">
        <v>3</v>
      </c>
      <c r="J78" t="s">
        <v>1835</v>
      </c>
      <c r="K78" t="s">
        <v>59</v>
      </c>
      <c r="L78" t="s">
        <v>96</v>
      </c>
      <c r="M78" t="s">
        <v>59</v>
      </c>
      <c r="N78" s="4">
        <v>975520867</v>
      </c>
      <c r="O78" s="44">
        <v>33042</v>
      </c>
      <c r="P78">
        <v>0</v>
      </c>
      <c r="Q78">
        <v>0</v>
      </c>
      <c r="R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" s="4">
        <f t="shared" si="3"/>
        <v>0</v>
      </c>
      <c r="T78" s="4">
        <f t="shared" si="4"/>
        <v>0</v>
      </c>
      <c r="U78" s="4">
        <f t="shared" si="5"/>
        <v>1</v>
      </c>
    </row>
    <row r="79" spans="1:21">
      <c r="A79" s="41">
        <v>30781116</v>
      </c>
      <c r="B79" s="42">
        <v>30000426</v>
      </c>
      <c r="C79" s="43">
        <v>30781116</v>
      </c>
      <c r="D79" t="s">
        <v>4995</v>
      </c>
      <c r="E79" t="s">
        <v>4996</v>
      </c>
      <c r="H79"/>
      <c r="I79" s="1">
        <v>3</v>
      </c>
      <c r="J79" t="s">
        <v>1835</v>
      </c>
      <c r="K79" t="s">
        <v>59</v>
      </c>
      <c r="L79" t="s">
        <v>96</v>
      </c>
      <c r="M79" t="s">
        <v>59</v>
      </c>
      <c r="N79" s="4">
        <v>917250151</v>
      </c>
      <c r="O79" s="44">
        <v>58074</v>
      </c>
      <c r="P79">
        <v>0</v>
      </c>
      <c r="Q79">
        <v>0</v>
      </c>
      <c r="R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" s="4">
        <f t="shared" si="3"/>
        <v>0</v>
      </c>
      <c r="T79" s="4">
        <f t="shared" si="4"/>
        <v>0</v>
      </c>
      <c r="U79" s="4">
        <f t="shared" si="5"/>
        <v>1</v>
      </c>
    </row>
    <row r="80" spans="1:21">
      <c r="A80" s="41">
        <v>30002208</v>
      </c>
      <c r="B80" s="42">
        <v>30002158</v>
      </c>
      <c r="C80" s="43">
        <v>30002158</v>
      </c>
      <c r="D80" t="s">
        <v>2080</v>
      </c>
      <c r="E80" t="s">
        <v>2081</v>
      </c>
      <c r="F80" t="s">
        <v>1796</v>
      </c>
      <c r="G80" t="s">
        <v>1797</v>
      </c>
      <c r="H80">
        <v>0</v>
      </c>
      <c r="I80" s="1">
        <v>3</v>
      </c>
      <c r="J80" t="s">
        <v>1835</v>
      </c>
      <c r="K80" t="s">
        <v>59</v>
      </c>
      <c r="L80" t="s">
        <v>831</v>
      </c>
      <c r="M80" t="s">
        <v>59</v>
      </c>
      <c r="N80" s="4">
        <v>260305016</v>
      </c>
      <c r="O80" s="44">
        <v>12663.5</v>
      </c>
      <c r="P80">
        <v>0</v>
      </c>
      <c r="Q80">
        <v>0</v>
      </c>
      <c r="R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0" s="4">
        <f t="shared" si="3"/>
        <v>1</v>
      </c>
      <c r="T80" s="4">
        <f t="shared" si="4"/>
        <v>0</v>
      </c>
      <c r="U80" s="4">
        <f t="shared" si="5"/>
        <v>0</v>
      </c>
    </row>
    <row r="81" spans="1:21">
      <c r="A81" s="41">
        <v>30007942</v>
      </c>
      <c r="B81" s="42">
        <v>30002158</v>
      </c>
      <c r="C81" s="43">
        <v>30002158</v>
      </c>
      <c r="D81" t="s">
        <v>2082</v>
      </c>
      <c r="E81" t="s">
        <v>2081</v>
      </c>
      <c r="F81" t="s">
        <v>1796</v>
      </c>
      <c r="G81" t="s">
        <v>1797</v>
      </c>
      <c r="H81">
        <v>0</v>
      </c>
      <c r="I81" s="1">
        <v>3</v>
      </c>
      <c r="J81" t="s">
        <v>1835</v>
      </c>
      <c r="K81" t="s">
        <v>59</v>
      </c>
      <c r="L81" t="s">
        <v>831</v>
      </c>
      <c r="M81" t="s">
        <v>59</v>
      </c>
      <c r="N81" s="4">
        <v>260305016</v>
      </c>
      <c r="O81" s="44">
        <v>7905</v>
      </c>
      <c r="P81">
        <v>0</v>
      </c>
      <c r="Q81">
        <v>0</v>
      </c>
      <c r="R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1" s="4">
        <f t="shared" si="3"/>
        <v>1</v>
      </c>
      <c r="T81" s="4">
        <f t="shared" si="4"/>
        <v>0</v>
      </c>
      <c r="U81" s="4">
        <f t="shared" si="5"/>
        <v>0</v>
      </c>
    </row>
    <row r="82" spans="1:21">
      <c r="A82" s="41">
        <v>30785430</v>
      </c>
      <c r="B82" s="42">
        <v>30009088</v>
      </c>
      <c r="C82" s="43">
        <v>30785430</v>
      </c>
      <c r="D82" t="s">
        <v>4975</v>
      </c>
      <c r="E82" t="s">
        <v>4976</v>
      </c>
      <c r="H82"/>
      <c r="I82" s="1">
        <v>3</v>
      </c>
      <c r="J82" t="s">
        <v>1835</v>
      </c>
      <c r="K82" t="s">
        <v>59</v>
      </c>
      <c r="L82" t="s">
        <v>96</v>
      </c>
      <c r="M82" t="s">
        <v>59</v>
      </c>
      <c r="N82" s="4">
        <v>935650036</v>
      </c>
      <c r="O82" s="44">
        <v>22571</v>
      </c>
      <c r="P82">
        <v>0</v>
      </c>
      <c r="Q82">
        <v>0</v>
      </c>
      <c r="R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" s="4">
        <f t="shared" si="3"/>
        <v>0</v>
      </c>
      <c r="T82" s="4">
        <f t="shared" si="4"/>
        <v>0</v>
      </c>
      <c r="U82" s="4">
        <f t="shared" si="5"/>
        <v>1</v>
      </c>
    </row>
    <row r="83" spans="1:21">
      <c r="A83" s="41">
        <v>30000061</v>
      </c>
      <c r="B83" s="42">
        <v>30780092</v>
      </c>
      <c r="C83" s="43">
        <v>30780092</v>
      </c>
      <c r="D83" t="s">
        <v>1980</v>
      </c>
      <c r="E83" t="s">
        <v>1981</v>
      </c>
      <c r="F83" t="s">
        <v>1796</v>
      </c>
      <c r="G83" t="s">
        <v>1797</v>
      </c>
      <c r="H83">
        <v>0</v>
      </c>
      <c r="I83" s="1">
        <v>3</v>
      </c>
      <c r="J83" t="s">
        <v>1835</v>
      </c>
      <c r="K83" t="s">
        <v>59</v>
      </c>
      <c r="L83" t="s">
        <v>831</v>
      </c>
      <c r="M83" t="s">
        <v>59</v>
      </c>
      <c r="N83" s="4">
        <v>260303839</v>
      </c>
      <c r="O83" s="44">
        <v>135618</v>
      </c>
      <c r="P83">
        <v>0</v>
      </c>
      <c r="Q83">
        <v>0</v>
      </c>
      <c r="R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" s="4">
        <f t="shared" si="3"/>
        <v>1</v>
      </c>
      <c r="T83" s="4">
        <f t="shared" si="4"/>
        <v>0</v>
      </c>
      <c r="U83" s="4">
        <f t="shared" si="5"/>
        <v>0</v>
      </c>
    </row>
    <row r="84" spans="1:21">
      <c r="A84" s="41">
        <v>30780589</v>
      </c>
      <c r="B84" s="42">
        <v>30780092</v>
      </c>
      <c r="C84" s="43">
        <v>30780092</v>
      </c>
      <c r="D84" t="s">
        <v>1982</v>
      </c>
      <c r="E84" t="s">
        <v>1981</v>
      </c>
      <c r="F84" t="s">
        <v>1796</v>
      </c>
      <c r="G84" t="s">
        <v>1797</v>
      </c>
      <c r="H84">
        <v>0</v>
      </c>
      <c r="I84" s="1">
        <v>3</v>
      </c>
      <c r="J84" t="s">
        <v>1835</v>
      </c>
      <c r="K84" t="s">
        <v>59</v>
      </c>
      <c r="L84" t="s">
        <v>831</v>
      </c>
      <c r="M84" t="s">
        <v>59</v>
      </c>
      <c r="N84" s="4">
        <v>260303839</v>
      </c>
      <c r="O84" s="44">
        <v>27521.75</v>
      </c>
      <c r="P84">
        <v>0</v>
      </c>
      <c r="Q84">
        <v>0</v>
      </c>
      <c r="R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" s="4">
        <f t="shared" si="3"/>
        <v>1</v>
      </c>
      <c r="T84" s="4">
        <f t="shared" si="4"/>
        <v>0</v>
      </c>
      <c r="U84" s="4">
        <f t="shared" si="5"/>
        <v>0</v>
      </c>
    </row>
    <row r="85" spans="1:21">
      <c r="A85" s="41">
        <v>30000012</v>
      </c>
      <c r="B85" s="42">
        <v>30780100</v>
      </c>
      <c r="C85" s="43">
        <v>30780100</v>
      </c>
      <c r="D85" t="s">
        <v>1973</v>
      </c>
      <c r="E85" t="s">
        <v>1974</v>
      </c>
      <c r="F85" t="s">
        <v>1796</v>
      </c>
      <c r="G85" t="s">
        <v>1797</v>
      </c>
      <c r="H85">
        <v>0</v>
      </c>
      <c r="I85" s="1">
        <v>3</v>
      </c>
      <c r="J85" t="s">
        <v>1835</v>
      </c>
      <c r="K85" t="s">
        <v>59</v>
      </c>
      <c r="L85" t="s">
        <v>831</v>
      </c>
      <c r="M85" t="s">
        <v>59</v>
      </c>
      <c r="N85" s="4">
        <v>260300173</v>
      </c>
      <c r="O85" s="44">
        <v>7039.5</v>
      </c>
      <c r="P85">
        <v>0</v>
      </c>
      <c r="Q85">
        <v>0</v>
      </c>
      <c r="R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" s="4">
        <f t="shared" si="3"/>
        <v>1</v>
      </c>
      <c r="T85" s="4">
        <f t="shared" si="4"/>
        <v>0</v>
      </c>
      <c r="U85" s="4">
        <f t="shared" si="5"/>
        <v>0</v>
      </c>
    </row>
    <row r="86" spans="1:21">
      <c r="A86" s="41">
        <v>30000079</v>
      </c>
      <c r="B86" s="42">
        <v>30780100</v>
      </c>
      <c r="C86" s="43">
        <v>30780100</v>
      </c>
      <c r="D86" t="s">
        <v>1974</v>
      </c>
      <c r="E86" t="s">
        <v>1974</v>
      </c>
      <c r="F86" t="s">
        <v>1796</v>
      </c>
      <c r="G86" t="s">
        <v>1797</v>
      </c>
      <c r="H86">
        <v>0</v>
      </c>
      <c r="I86" s="1">
        <v>3</v>
      </c>
      <c r="J86" t="s">
        <v>1835</v>
      </c>
      <c r="K86" t="s">
        <v>59</v>
      </c>
      <c r="L86" t="s">
        <v>831</v>
      </c>
      <c r="M86" t="s">
        <v>59</v>
      </c>
      <c r="N86" s="4">
        <v>260300173</v>
      </c>
      <c r="O86" s="44">
        <v>135657.5</v>
      </c>
      <c r="P86">
        <v>0</v>
      </c>
      <c r="Q86">
        <v>0</v>
      </c>
      <c r="R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" s="4">
        <f t="shared" si="3"/>
        <v>1</v>
      </c>
      <c r="T86" s="4">
        <f t="shared" si="4"/>
        <v>0</v>
      </c>
      <c r="U86" s="4">
        <f t="shared" si="5"/>
        <v>0</v>
      </c>
    </row>
    <row r="87" spans="1:21">
      <c r="A87" s="41">
        <v>30781637</v>
      </c>
      <c r="B87" s="42">
        <v>30780100</v>
      </c>
      <c r="C87" s="43">
        <v>30780100</v>
      </c>
      <c r="D87" t="s">
        <v>1975</v>
      </c>
      <c r="E87" t="s">
        <v>1974</v>
      </c>
      <c r="F87" t="s">
        <v>1796</v>
      </c>
      <c r="G87" t="s">
        <v>1797</v>
      </c>
      <c r="H87">
        <v>0</v>
      </c>
      <c r="I87" s="1">
        <v>3</v>
      </c>
      <c r="J87" t="s">
        <v>1835</v>
      </c>
      <c r="K87" t="s">
        <v>59</v>
      </c>
      <c r="L87" t="s">
        <v>831</v>
      </c>
      <c r="M87" t="s">
        <v>59</v>
      </c>
      <c r="N87" s="4">
        <v>260300173</v>
      </c>
      <c r="O87" s="44">
        <v>8024</v>
      </c>
      <c r="P87">
        <v>0</v>
      </c>
      <c r="Q87">
        <v>0</v>
      </c>
      <c r="R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" s="4">
        <f t="shared" si="3"/>
        <v>1</v>
      </c>
      <c r="T87" s="4">
        <f t="shared" si="4"/>
        <v>0</v>
      </c>
      <c r="U87" s="4">
        <f t="shared" si="5"/>
        <v>0</v>
      </c>
    </row>
    <row r="88" spans="1:21">
      <c r="A88" s="41">
        <v>30783989</v>
      </c>
      <c r="B88" s="42">
        <v>30780100</v>
      </c>
      <c r="C88" s="43">
        <v>30780100</v>
      </c>
      <c r="D88" t="s">
        <v>1976</v>
      </c>
      <c r="E88" t="s">
        <v>1974</v>
      </c>
      <c r="F88" t="s">
        <v>1796</v>
      </c>
      <c r="G88" t="s">
        <v>1797</v>
      </c>
      <c r="H88">
        <v>0</v>
      </c>
      <c r="I88" s="1">
        <v>3</v>
      </c>
      <c r="J88" t="s">
        <v>1835</v>
      </c>
      <c r="K88" t="s">
        <v>59</v>
      </c>
      <c r="L88" t="s">
        <v>831</v>
      </c>
      <c r="M88" t="s">
        <v>59</v>
      </c>
      <c r="N88" s="4">
        <v>260300173</v>
      </c>
      <c r="O88" s="44">
        <v>1465.5</v>
      </c>
      <c r="P88">
        <v>0</v>
      </c>
      <c r="Q88">
        <v>0</v>
      </c>
      <c r="R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" s="4">
        <f t="shared" si="3"/>
        <v>1</v>
      </c>
      <c r="T88" s="4">
        <f t="shared" si="4"/>
        <v>0</v>
      </c>
      <c r="U88" s="4">
        <f t="shared" si="5"/>
        <v>0</v>
      </c>
    </row>
    <row r="89" spans="1:21">
      <c r="A89" s="41">
        <v>30000087</v>
      </c>
      <c r="B89" s="42">
        <v>30780118</v>
      </c>
      <c r="C89" s="43">
        <v>30780118</v>
      </c>
      <c r="D89" t="s">
        <v>2070</v>
      </c>
      <c r="E89" t="s">
        <v>2071</v>
      </c>
      <c r="F89" t="s">
        <v>1796</v>
      </c>
      <c r="G89" t="s">
        <v>1797</v>
      </c>
      <c r="H89">
        <v>0</v>
      </c>
      <c r="I89" s="1">
        <v>3</v>
      </c>
      <c r="J89" t="s">
        <v>1835</v>
      </c>
      <c r="K89" t="s">
        <v>59</v>
      </c>
      <c r="L89" t="s">
        <v>831</v>
      </c>
      <c r="M89" t="s">
        <v>59</v>
      </c>
      <c r="N89" s="4">
        <v>260300264</v>
      </c>
      <c r="O89" s="44">
        <v>184726.5</v>
      </c>
      <c r="P89">
        <v>0</v>
      </c>
      <c r="Q89">
        <v>0</v>
      </c>
      <c r="R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" s="4">
        <f t="shared" si="3"/>
        <v>1</v>
      </c>
      <c r="T89" s="4">
        <f t="shared" si="4"/>
        <v>0</v>
      </c>
      <c r="U89" s="4">
        <f t="shared" si="5"/>
        <v>0</v>
      </c>
    </row>
    <row r="90" spans="1:21">
      <c r="A90" s="41">
        <v>30000095</v>
      </c>
      <c r="B90" s="42">
        <v>30780126</v>
      </c>
      <c r="C90" s="43">
        <v>30780126</v>
      </c>
      <c r="D90" t="s">
        <v>1834</v>
      </c>
      <c r="E90" t="s">
        <v>1834</v>
      </c>
      <c r="F90" t="s">
        <v>1796</v>
      </c>
      <c r="G90" t="s">
        <v>1797</v>
      </c>
      <c r="H90">
        <v>0</v>
      </c>
      <c r="I90" s="1">
        <v>3</v>
      </c>
      <c r="J90" t="s">
        <v>1835</v>
      </c>
      <c r="K90" t="s">
        <v>59</v>
      </c>
      <c r="L90" t="s">
        <v>831</v>
      </c>
      <c r="M90" t="s">
        <v>59</v>
      </c>
      <c r="N90" s="4">
        <v>260300017</v>
      </c>
      <c r="O90" s="44">
        <v>8851</v>
      </c>
      <c r="P90">
        <v>0</v>
      </c>
      <c r="Q90">
        <v>0</v>
      </c>
      <c r="R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" s="4">
        <f t="shared" si="3"/>
        <v>1</v>
      </c>
      <c r="T90" s="4">
        <f t="shared" si="4"/>
        <v>0</v>
      </c>
      <c r="U90" s="4">
        <f t="shared" si="5"/>
        <v>0</v>
      </c>
    </row>
    <row r="91" spans="1:21">
      <c r="A91" s="41">
        <v>30000160</v>
      </c>
      <c r="B91" s="42">
        <v>30780282</v>
      </c>
      <c r="C91" s="43">
        <v>30780282</v>
      </c>
      <c r="D91" t="s">
        <v>2934</v>
      </c>
      <c r="E91" t="s">
        <v>2934</v>
      </c>
      <c r="F91" t="s">
        <v>1796</v>
      </c>
      <c r="G91" t="s">
        <v>1797</v>
      </c>
      <c r="H91">
        <v>0</v>
      </c>
      <c r="I91" s="1">
        <v>3</v>
      </c>
      <c r="J91" t="s">
        <v>1835</v>
      </c>
      <c r="K91" t="s">
        <v>59</v>
      </c>
      <c r="L91" t="s">
        <v>77</v>
      </c>
      <c r="M91" t="s">
        <v>59</v>
      </c>
      <c r="N91" s="4">
        <v>260304936</v>
      </c>
      <c r="O91" s="44">
        <v>59595.5</v>
      </c>
      <c r="P91">
        <v>1</v>
      </c>
      <c r="Q91">
        <v>0</v>
      </c>
      <c r="R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" s="4">
        <f t="shared" si="3"/>
        <v>1</v>
      </c>
      <c r="T91" s="4">
        <f t="shared" si="4"/>
        <v>0</v>
      </c>
      <c r="U91" s="4">
        <f t="shared" si="5"/>
        <v>0</v>
      </c>
    </row>
    <row r="92" spans="1:21">
      <c r="A92" s="41">
        <v>40780405</v>
      </c>
      <c r="B92" s="42">
        <v>40000168</v>
      </c>
      <c r="C92" s="43">
        <v>40780405</v>
      </c>
      <c r="D92" t="s">
        <v>936</v>
      </c>
      <c r="E92" t="s">
        <v>936</v>
      </c>
      <c r="H92"/>
      <c r="I92" s="1">
        <v>4</v>
      </c>
      <c r="J92" t="s">
        <v>937</v>
      </c>
      <c r="K92" t="s">
        <v>151</v>
      </c>
      <c r="L92" t="s">
        <v>96</v>
      </c>
      <c r="M92" t="s">
        <v>151</v>
      </c>
      <c r="N92" s="4">
        <v>7050040</v>
      </c>
      <c r="O92" s="44">
        <v>20374</v>
      </c>
      <c r="P92">
        <v>0</v>
      </c>
      <c r="Q92">
        <v>0</v>
      </c>
      <c r="R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" s="4">
        <f t="shared" si="3"/>
        <v>0</v>
      </c>
      <c r="T92" s="4">
        <f t="shared" si="4"/>
        <v>0</v>
      </c>
      <c r="U92" s="4">
        <f t="shared" si="5"/>
        <v>1</v>
      </c>
    </row>
    <row r="93" spans="1:21">
      <c r="A93" s="41">
        <v>40780389</v>
      </c>
      <c r="B93" s="42">
        <v>40000192</v>
      </c>
      <c r="C93" s="43">
        <v>40780389</v>
      </c>
      <c r="D93" t="s">
        <v>3426</v>
      </c>
      <c r="E93" t="s">
        <v>3427</v>
      </c>
      <c r="H93"/>
      <c r="I93" s="1">
        <v>4</v>
      </c>
      <c r="J93" t="s">
        <v>937</v>
      </c>
      <c r="K93" t="s">
        <v>151</v>
      </c>
      <c r="L93" t="s">
        <v>96</v>
      </c>
      <c r="M93" t="s">
        <v>151</v>
      </c>
      <c r="N93" s="4">
        <v>706850146</v>
      </c>
      <c r="O93" s="44">
        <v>10817</v>
      </c>
      <c r="P93">
        <v>0</v>
      </c>
      <c r="Q93">
        <v>0</v>
      </c>
      <c r="R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" s="4">
        <f t="shared" si="3"/>
        <v>0</v>
      </c>
      <c r="T93" s="4">
        <f t="shared" si="4"/>
        <v>0</v>
      </c>
      <c r="U93" s="4">
        <f t="shared" si="5"/>
        <v>1</v>
      </c>
    </row>
    <row r="94" spans="1:21">
      <c r="A94" s="41">
        <v>40780470</v>
      </c>
      <c r="B94" s="42">
        <v>40000192</v>
      </c>
      <c r="C94" s="43">
        <v>40780470</v>
      </c>
      <c r="D94" t="s">
        <v>3427</v>
      </c>
      <c r="E94" t="s">
        <v>3427</v>
      </c>
      <c r="H94"/>
      <c r="I94" s="1">
        <v>4</v>
      </c>
      <c r="J94" t="s">
        <v>937</v>
      </c>
      <c r="K94" t="s">
        <v>151</v>
      </c>
      <c r="L94" t="s">
        <v>96</v>
      </c>
      <c r="M94" t="s">
        <v>151</v>
      </c>
      <c r="N94" s="4">
        <v>706850146</v>
      </c>
      <c r="O94" s="44">
        <v>8186</v>
      </c>
      <c r="P94">
        <v>0</v>
      </c>
      <c r="Q94">
        <v>0</v>
      </c>
      <c r="R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" s="4">
        <f t="shared" si="3"/>
        <v>0</v>
      </c>
      <c r="T94" s="4">
        <f t="shared" si="4"/>
        <v>0</v>
      </c>
      <c r="U94" s="4">
        <f t="shared" si="5"/>
        <v>1</v>
      </c>
    </row>
    <row r="95" spans="1:21">
      <c r="A95" s="41">
        <v>40780488</v>
      </c>
      <c r="B95" s="42">
        <v>40000200</v>
      </c>
      <c r="C95" s="43">
        <v>40780488</v>
      </c>
      <c r="D95" t="s">
        <v>3459</v>
      </c>
      <c r="E95" t="s">
        <v>3459</v>
      </c>
      <c r="H95"/>
      <c r="I95" s="1">
        <v>4</v>
      </c>
      <c r="J95" t="s">
        <v>937</v>
      </c>
      <c r="K95" t="s">
        <v>151</v>
      </c>
      <c r="L95" t="s">
        <v>96</v>
      </c>
      <c r="M95" t="s">
        <v>151</v>
      </c>
      <c r="N95" s="4">
        <v>7050073</v>
      </c>
      <c r="O95" s="44">
        <v>15572</v>
      </c>
      <c r="P95">
        <v>0</v>
      </c>
      <c r="Q95">
        <v>0</v>
      </c>
      <c r="R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" s="4">
        <f t="shared" si="3"/>
        <v>0</v>
      </c>
      <c r="T95" s="4">
        <f t="shared" si="4"/>
        <v>0</v>
      </c>
      <c r="U95" s="4">
        <f t="shared" si="5"/>
        <v>1</v>
      </c>
    </row>
    <row r="96" spans="1:21">
      <c r="A96" s="41">
        <v>40000036</v>
      </c>
      <c r="B96" s="42">
        <v>40780132</v>
      </c>
      <c r="C96" s="56">
        <v>40780132</v>
      </c>
      <c r="D96" t="s">
        <v>3622</v>
      </c>
      <c r="E96" t="s">
        <v>3622</v>
      </c>
      <c r="F96" t="s">
        <v>1014</v>
      </c>
      <c r="G96" t="s">
        <v>1015</v>
      </c>
      <c r="H96">
        <v>0</v>
      </c>
      <c r="I96" s="1">
        <v>4</v>
      </c>
      <c r="J96" t="s">
        <v>937</v>
      </c>
      <c r="K96" t="s">
        <v>151</v>
      </c>
      <c r="L96" t="s">
        <v>831</v>
      </c>
      <c r="M96" t="s">
        <v>151</v>
      </c>
      <c r="N96" s="4">
        <v>260400023</v>
      </c>
      <c r="O96" s="44">
        <v>2310.5</v>
      </c>
      <c r="P96">
        <v>0</v>
      </c>
      <c r="Q96">
        <v>0</v>
      </c>
      <c r="R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" s="4">
        <f t="shared" si="3"/>
        <v>1</v>
      </c>
      <c r="T96" s="4">
        <f t="shared" si="4"/>
        <v>0</v>
      </c>
      <c r="U96" s="4">
        <f t="shared" si="5"/>
        <v>0</v>
      </c>
    </row>
    <row r="97" spans="1:21">
      <c r="A97" s="41">
        <v>40000044</v>
      </c>
      <c r="B97" s="42">
        <v>40780140</v>
      </c>
      <c r="C97" s="56">
        <v>40780140</v>
      </c>
      <c r="D97" t="s">
        <v>3617</v>
      </c>
      <c r="E97" t="s">
        <v>3618</v>
      </c>
      <c r="F97" t="s">
        <v>1154</v>
      </c>
      <c r="G97" t="s">
        <v>1155</v>
      </c>
      <c r="H97">
        <v>0</v>
      </c>
      <c r="I97" s="1">
        <v>4</v>
      </c>
      <c r="J97" t="s">
        <v>937</v>
      </c>
      <c r="K97" t="s">
        <v>151</v>
      </c>
      <c r="L97" t="s">
        <v>831</v>
      </c>
      <c r="M97" t="s">
        <v>151</v>
      </c>
      <c r="N97" s="4">
        <v>260400155</v>
      </c>
      <c r="O97" s="44">
        <v>1578.5</v>
      </c>
      <c r="P97">
        <v>0</v>
      </c>
      <c r="Q97">
        <v>0</v>
      </c>
      <c r="R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7" s="4">
        <f t="shared" si="3"/>
        <v>1</v>
      </c>
      <c r="T97" s="4">
        <f t="shared" si="4"/>
        <v>0</v>
      </c>
      <c r="U97" s="4">
        <f t="shared" si="5"/>
        <v>0</v>
      </c>
    </row>
    <row r="98" spans="1:21">
      <c r="A98" s="41">
        <v>40000069</v>
      </c>
      <c r="B98" s="42">
        <v>40780215</v>
      </c>
      <c r="C98" s="56">
        <v>40780215</v>
      </c>
      <c r="D98" t="s">
        <v>2790</v>
      </c>
      <c r="E98" t="s">
        <v>2791</v>
      </c>
      <c r="F98" t="s">
        <v>1154</v>
      </c>
      <c r="G98" t="s">
        <v>1155</v>
      </c>
      <c r="H98">
        <v>0</v>
      </c>
      <c r="I98" s="1">
        <v>4</v>
      </c>
      <c r="J98" t="s">
        <v>937</v>
      </c>
      <c r="K98" t="s">
        <v>151</v>
      </c>
      <c r="L98" t="s">
        <v>831</v>
      </c>
      <c r="M98" t="s">
        <v>151</v>
      </c>
      <c r="N98" s="4">
        <v>260400163</v>
      </c>
      <c r="O98" s="44">
        <v>7744</v>
      </c>
      <c r="P98">
        <v>0</v>
      </c>
      <c r="Q98">
        <v>0</v>
      </c>
      <c r="R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" s="4">
        <f t="shared" si="3"/>
        <v>1</v>
      </c>
      <c r="T98" s="4">
        <f t="shared" si="4"/>
        <v>0</v>
      </c>
      <c r="U98" s="4">
        <f t="shared" si="5"/>
        <v>0</v>
      </c>
    </row>
    <row r="99" spans="1:21">
      <c r="A99" s="41">
        <v>40000093</v>
      </c>
      <c r="B99" s="42">
        <v>40780215</v>
      </c>
      <c r="C99" s="56">
        <v>40780215</v>
      </c>
      <c r="D99" t="s">
        <v>2791</v>
      </c>
      <c r="E99" t="s">
        <v>2791</v>
      </c>
      <c r="F99" t="s">
        <v>1154</v>
      </c>
      <c r="G99" t="s">
        <v>1155</v>
      </c>
      <c r="H99">
        <v>0</v>
      </c>
      <c r="I99" s="1">
        <v>4</v>
      </c>
      <c r="J99" t="s">
        <v>937</v>
      </c>
      <c r="K99" t="s">
        <v>151</v>
      </c>
      <c r="L99" t="s">
        <v>831</v>
      </c>
      <c r="M99" t="s">
        <v>151</v>
      </c>
      <c r="N99" s="4">
        <v>260400163</v>
      </c>
      <c r="O99" s="44">
        <v>66965</v>
      </c>
      <c r="P99">
        <v>0</v>
      </c>
      <c r="Q99">
        <v>0</v>
      </c>
      <c r="R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" s="4">
        <f t="shared" si="3"/>
        <v>1</v>
      </c>
      <c r="T99" s="4">
        <f t="shared" si="4"/>
        <v>0</v>
      </c>
      <c r="U99" s="4">
        <f t="shared" si="5"/>
        <v>0</v>
      </c>
    </row>
    <row r="100" spans="1:21">
      <c r="A100" s="41">
        <v>40788440</v>
      </c>
      <c r="B100" s="42">
        <v>40780215</v>
      </c>
      <c r="C100" s="56">
        <v>40780215</v>
      </c>
      <c r="D100" t="s">
        <v>2792</v>
      </c>
      <c r="E100" t="s">
        <v>2791</v>
      </c>
      <c r="F100" t="s">
        <v>1154</v>
      </c>
      <c r="G100" t="s">
        <v>1155</v>
      </c>
      <c r="H100">
        <v>0</v>
      </c>
      <c r="I100" s="1">
        <v>4</v>
      </c>
      <c r="J100" t="s">
        <v>937</v>
      </c>
      <c r="K100" t="s">
        <v>151</v>
      </c>
      <c r="L100" t="s">
        <v>831</v>
      </c>
      <c r="M100" t="s">
        <v>151</v>
      </c>
      <c r="N100" s="4">
        <v>260400163</v>
      </c>
      <c r="O100" s="44">
        <v>5285.5</v>
      </c>
      <c r="P100">
        <v>0</v>
      </c>
      <c r="Q100">
        <v>0</v>
      </c>
      <c r="R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" s="4">
        <f t="shared" si="3"/>
        <v>1</v>
      </c>
      <c r="T100" s="4">
        <f t="shared" si="4"/>
        <v>0</v>
      </c>
      <c r="U100" s="4">
        <f t="shared" si="5"/>
        <v>0</v>
      </c>
    </row>
    <row r="101" spans="1:21">
      <c r="A101" s="41">
        <v>40000119</v>
      </c>
      <c r="B101" s="42">
        <v>40780231</v>
      </c>
      <c r="C101" s="56">
        <v>40780231</v>
      </c>
      <c r="D101" t="s">
        <v>3621</v>
      </c>
      <c r="E101" t="s">
        <v>3621</v>
      </c>
      <c r="F101" t="s">
        <v>1154</v>
      </c>
      <c r="G101" t="s">
        <v>1155</v>
      </c>
      <c r="H101">
        <v>0</v>
      </c>
      <c r="I101" s="1">
        <v>4</v>
      </c>
      <c r="J101" t="s">
        <v>937</v>
      </c>
      <c r="K101" t="s">
        <v>151</v>
      </c>
      <c r="L101" t="s">
        <v>831</v>
      </c>
      <c r="M101" t="s">
        <v>151</v>
      </c>
      <c r="N101" s="4">
        <v>260400114</v>
      </c>
      <c r="O101" s="44">
        <v>3879</v>
      </c>
      <c r="P101">
        <v>0</v>
      </c>
      <c r="Q101">
        <v>0</v>
      </c>
      <c r="R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1" s="4">
        <f t="shared" si="3"/>
        <v>1</v>
      </c>
      <c r="T101" s="4">
        <f t="shared" si="4"/>
        <v>0</v>
      </c>
      <c r="U101" s="4">
        <f t="shared" si="5"/>
        <v>0</v>
      </c>
    </row>
    <row r="102" spans="1:21">
      <c r="A102" s="41">
        <v>40000127</v>
      </c>
      <c r="B102" s="42">
        <v>40780249</v>
      </c>
      <c r="C102" s="56">
        <v>40780249</v>
      </c>
      <c r="D102" t="s">
        <v>3623</v>
      </c>
      <c r="E102" t="s">
        <v>3624</v>
      </c>
      <c r="F102" t="s">
        <v>1154</v>
      </c>
      <c r="G102" t="s">
        <v>1155</v>
      </c>
      <c r="H102">
        <v>0</v>
      </c>
      <c r="I102" s="1">
        <v>4</v>
      </c>
      <c r="J102" t="s">
        <v>937</v>
      </c>
      <c r="K102" t="s">
        <v>151</v>
      </c>
      <c r="L102" t="s">
        <v>831</v>
      </c>
      <c r="M102" t="s">
        <v>151</v>
      </c>
      <c r="N102" s="4">
        <v>260400122</v>
      </c>
      <c r="O102" s="44">
        <v>563</v>
      </c>
      <c r="P102">
        <v>0</v>
      </c>
      <c r="Q102">
        <v>0</v>
      </c>
      <c r="R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2" s="4">
        <f t="shared" si="3"/>
        <v>1</v>
      </c>
      <c r="T102" s="4">
        <f t="shared" si="4"/>
        <v>0</v>
      </c>
      <c r="U102" s="4">
        <f t="shared" si="5"/>
        <v>0</v>
      </c>
    </row>
    <row r="103" spans="1:21">
      <c r="A103" s="41">
        <v>40000911</v>
      </c>
      <c r="B103" s="42">
        <v>40788879</v>
      </c>
      <c r="C103" s="56">
        <v>40788879</v>
      </c>
      <c r="D103" t="s">
        <v>1153</v>
      </c>
      <c r="E103" t="s">
        <v>1153</v>
      </c>
      <c r="F103" t="s">
        <v>1154</v>
      </c>
      <c r="G103" t="s">
        <v>1155</v>
      </c>
      <c r="H103">
        <v>1</v>
      </c>
      <c r="I103" s="1">
        <v>4</v>
      </c>
      <c r="J103" t="s">
        <v>937</v>
      </c>
      <c r="K103" t="s">
        <v>151</v>
      </c>
      <c r="L103" t="s">
        <v>831</v>
      </c>
      <c r="M103" t="s">
        <v>151</v>
      </c>
      <c r="N103" s="4">
        <v>260403589</v>
      </c>
      <c r="O103" s="44">
        <v>49153</v>
      </c>
      <c r="P103">
        <v>0</v>
      </c>
      <c r="Q103">
        <v>0</v>
      </c>
      <c r="R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" s="4">
        <f t="shared" si="3"/>
        <v>1</v>
      </c>
      <c r="T103" s="4">
        <f t="shared" si="4"/>
        <v>0</v>
      </c>
      <c r="U103" s="4">
        <f t="shared" si="5"/>
        <v>0</v>
      </c>
    </row>
    <row r="104" spans="1:21">
      <c r="A104" s="41">
        <v>40787772</v>
      </c>
      <c r="B104" s="42">
        <v>40788879</v>
      </c>
      <c r="C104" s="56">
        <v>40788879</v>
      </c>
      <c r="D104" t="s">
        <v>1156</v>
      </c>
      <c r="E104" t="s">
        <v>1153</v>
      </c>
      <c r="F104" t="s">
        <v>1154</v>
      </c>
      <c r="G104" t="s">
        <v>1155</v>
      </c>
      <c r="H104">
        <v>1</v>
      </c>
      <c r="I104" s="1">
        <v>4</v>
      </c>
      <c r="J104" t="s">
        <v>937</v>
      </c>
      <c r="K104" t="s">
        <v>151</v>
      </c>
      <c r="L104" t="s">
        <v>831</v>
      </c>
      <c r="M104" t="s">
        <v>151</v>
      </c>
      <c r="N104" s="4">
        <v>260403589</v>
      </c>
      <c r="O104" s="44">
        <v>25359.75</v>
      </c>
      <c r="P104">
        <v>0</v>
      </c>
      <c r="Q104">
        <v>0</v>
      </c>
      <c r="R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" s="4">
        <f t="shared" si="3"/>
        <v>1</v>
      </c>
      <c r="T104" s="4">
        <f t="shared" si="4"/>
        <v>0</v>
      </c>
      <c r="U104" s="4">
        <f t="shared" si="5"/>
        <v>0</v>
      </c>
    </row>
    <row r="105" spans="1:21">
      <c r="A105" s="41">
        <v>50000058</v>
      </c>
      <c r="B105" s="42">
        <v>50000033</v>
      </c>
      <c r="C105" s="56">
        <v>50000058</v>
      </c>
      <c r="D105" t="s">
        <v>148</v>
      </c>
      <c r="E105" t="s">
        <v>149</v>
      </c>
      <c r="H105"/>
      <c r="I105" s="1">
        <v>5</v>
      </c>
      <c r="J105" t="s">
        <v>150</v>
      </c>
      <c r="K105" t="s">
        <v>151</v>
      </c>
      <c r="L105" t="s">
        <v>60</v>
      </c>
      <c r="M105" t="s">
        <v>151</v>
      </c>
      <c r="N105" s="4">
        <v>320130032</v>
      </c>
      <c r="O105" s="44">
        <v>8986.5</v>
      </c>
      <c r="P105">
        <v>0</v>
      </c>
      <c r="Q105">
        <v>0</v>
      </c>
      <c r="R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" s="4">
        <f t="shared" si="3"/>
        <v>0</v>
      </c>
      <c r="T105" s="4">
        <f t="shared" si="4"/>
        <v>0</v>
      </c>
      <c r="U105" s="4">
        <f t="shared" si="5"/>
        <v>1</v>
      </c>
    </row>
    <row r="106" spans="1:21">
      <c r="A106" s="41">
        <v>50000066</v>
      </c>
      <c r="B106" s="42">
        <v>50000082</v>
      </c>
      <c r="C106" s="56">
        <v>50000066</v>
      </c>
      <c r="D106" t="s">
        <v>1568</v>
      </c>
      <c r="E106" t="s">
        <v>1568</v>
      </c>
      <c r="H106"/>
      <c r="I106" s="1">
        <v>5</v>
      </c>
      <c r="J106" t="s">
        <v>150</v>
      </c>
      <c r="K106" t="s">
        <v>151</v>
      </c>
      <c r="L106" t="s">
        <v>96</v>
      </c>
      <c r="M106" t="s">
        <v>151</v>
      </c>
      <c r="N106" s="4">
        <v>385950183</v>
      </c>
      <c r="O106" s="44">
        <v>5831.5</v>
      </c>
      <c r="P106">
        <v>0</v>
      </c>
      <c r="Q106">
        <v>0</v>
      </c>
      <c r="R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" s="4">
        <f t="shared" si="3"/>
        <v>0</v>
      </c>
      <c r="T106" s="4">
        <f t="shared" si="4"/>
        <v>0</v>
      </c>
      <c r="U106" s="4">
        <f t="shared" si="5"/>
        <v>1</v>
      </c>
    </row>
    <row r="107" spans="1:21">
      <c r="A107" s="41">
        <v>50000223</v>
      </c>
      <c r="B107" s="42">
        <v>50000108</v>
      </c>
      <c r="C107" s="56">
        <v>50000108</v>
      </c>
      <c r="D107" t="s">
        <v>1013</v>
      </c>
      <c r="E107" t="s">
        <v>1013</v>
      </c>
      <c r="F107" t="s">
        <v>1014</v>
      </c>
      <c r="G107" t="s">
        <v>1015</v>
      </c>
      <c r="H107">
        <v>0</v>
      </c>
      <c r="I107" s="1">
        <v>5</v>
      </c>
      <c r="J107" t="s">
        <v>150</v>
      </c>
      <c r="K107" t="s">
        <v>151</v>
      </c>
      <c r="L107" t="s">
        <v>831</v>
      </c>
      <c r="M107" t="s">
        <v>151</v>
      </c>
      <c r="N107" s="4">
        <v>260500038</v>
      </c>
      <c r="O107" s="44">
        <v>1228</v>
      </c>
      <c r="P107">
        <v>0</v>
      </c>
      <c r="Q107">
        <v>0</v>
      </c>
      <c r="R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" s="4">
        <f t="shared" si="3"/>
        <v>1</v>
      </c>
      <c r="T107" s="4">
        <f t="shared" si="4"/>
        <v>0</v>
      </c>
      <c r="U107" s="4">
        <f t="shared" si="5"/>
        <v>0</v>
      </c>
    </row>
    <row r="108" spans="1:21">
      <c r="A108" s="41">
        <v>50000231</v>
      </c>
      <c r="B108" s="42">
        <v>50000116</v>
      </c>
      <c r="C108" s="56">
        <v>50000116</v>
      </c>
      <c r="D108" t="s">
        <v>2505</v>
      </c>
      <c r="E108" t="s">
        <v>2506</v>
      </c>
      <c r="F108" t="s">
        <v>1014</v>
      </c>
      <c r="G108" t="s">
        <v>1015</v>
      </c>
      <c r="H108">
        <v>0</v>
      </c>
      <c r="I108" s="1">
        <v>5</v>
      </c>
      <c r="J108" t="s">
        <v>150</v>
      </c>
      <c r="K108" t="s">
        <v>151</v>
      </c>
      <c r="L108" t="s">
        <v>831</v>
      </c>
      <c r="M108" t="s">
        <v>151</v>
      </c>
      <c r="N108" s="4">
        <v>260500046</v>
      </c>
      <c r="O108" s="44">
        <v>41524.5</v>
      </c>
      <c r="P108">
        <v>0</v>
      </c>
      <c r="Q108">
        <v>0</v>
      </c>
      <c r="R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" s="4">
        <f t="shared" si="3"/>
        <v>1</v>
      </c>
      <c r="T108" s="4">
        <f t="shared" si="4"/>
        <v>0</v>
      </c>
      <c r="U108" s="4">
        <f t="shared" si="5"/>
        <v>0</v>
      </c>
    </row>
    <row r="109" spans="1:21">
      <c r="A109" s="41">
        <v>50000256</v>
      </c>
      <c r="B109" s="42">
        <v>50000124</v>
      </c>
      <c r="C109" s="56">
        <v>50000124</v>
      </c>
      <c r="D109" t="s">
        <v>1352</v>
      </c>
      <c r="E109" t="s">
        <v>1352</v>
      </c>
      <c r="F109" t="s">
        <v>1014</v>
      </c>
      <c r="G109" t="s">
        <v>1015</v>
      </c>
      <c r="H109">
        <v>0</v>
      </c>
      <c r="I109" s="1">
        <v>5</v>
      </c>
      <c r="J109" t="s">
        <v>150</v>
      </c>
      <c r="K109" t="s">
        <v>151</v>
      </c>
      <c r="L109" t="s">
        <v>831</v>
      </c>
      <c r="M109" t="s">
        <v>151</v>
      </c>
      <c r="N109" s="4">
        <v>260500053</v>
      </c>
      <c r="O109" s="44">
        <v>15520</v>
      </c>
      <c r="P109">
        <v>0</v>
      </c>
      <c r="Q109">
        <v>0</v>
      </c>
      <c r="R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" s="4">
        <f t="shared" si="3"/>
        <v>1</v>
      </c>
      <c r="T109" s="4">
        <f t="shared" si="4"/>
        <v>0</v>
      </c>
      <c r="U109" s="4">
        <f t="shared" si="5"/>
        <v>0</v>
      </c>
    </row>
    <row r="110" spans="1:21">
      <c r="A110" s="41">
        <v>50000298</v>
      </c>
      <c r="B110" s="42">
        <v>50000496</v>
      </c>
      <c r="C110" s="56">
        <v>50000298</v>
      </c>
      <c r="D110" t="s">
        <v>4734</v>
      </c>
      <c r="E110" t="s">
        <v>4734</v>
      </c>
      <c r="H110"/>
      <c r="I110" s="1">
        <v>5</v>
      </c>
      <c r="J110" t="s">
        <v>150</v>
      </c>
      <c r="K110" t="s">
        <v>151</v>
      </c>
      <c r="L110" t="s">
        <v>96</v>
      </c>
      <c r="M110" t="s">
        <v>151</v>
      </c>
      <c r="N110" s="4">
        <v>325952968</v>
      </c>
      <c r="O110" s="44">
        <v>6840.5</v>
      </c>
      <c r="P110">
        <v>0</v>
      </c>
      <c r="Q110">
        <v>0</v>
      </c>
      <c r="R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" s="4">
        <f t="shared" si="3"/>
        <v>0</v>
      </c>
      <c r="T110" s="4">
        <f t="shared" si="4"/>
        <v>0</v>
      </c>
      <c r="U110" s="4">
        <f t="shared" si="5"/>
        <v>1</v>
      </c>
    </row>
    <row r="111" spans="1:21">
      <c r="A111" s="41">
        <v>50000991</v>
      </c>
      <c r="B111" s="42">
        <v>50000546</v>
      </c>
      <c r="C111" s="56">
        <v>50000991</v>
      </c>
      <c r="D111" t="s">
        <v>4078</v>
      </c>
      <c r="E111" t="s">
        <v>4079</v>
      </c>
      <c r="H111"/>
      <c r="I111" s="1">
        <v>5</v>
      </c>
      <c r="J111" t="s">
        <v>150</v>
      </c>
      <c r="K111" t="s">
        <v>151</v>
      </c>
      <c r="L111" t="s">
        <v>60</v>
      </c>
      <c r="M111" t="s">
        <v>151</v>
      </c>
      <c r="N111" s="4">
        <v>782424857</v>
      </c>
      <c r="O111" s="44">
        <v>23506.5</v>
      </c>
      <c r="P111">
        <v>0</v>
      </c>
      <c r="Q111">
        <v>0</v>
      </c>
      <c r="R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" s="4">
        <f t="shared" si="3"/>
        <v>0</v>
      </c>
      <c r="T111" s="4">
        <f t="shared" si="4"/>
        <v>0</v>
      </c>
      <c r="U111" s="4">
        <f t="shared" si="5"/>
        <v>1</v>
      </c>
    </row>
    <row r="112" spans="1:21">
      <c r="A112" s="41">
        <v>50001064</v>
      </c>
      <c r="B112" s="42">
        <v>50000561</v>
      </c>
      <c r="C112" s="56">
        <v>50001064</v>
      </c>
      <c r="D112" t="s">
        <v>1567</v>
      </c>
      <c r="E112" t="s">
        <v>1567</v>
      </c>
      <c r="H112"/>
      <c r="I112" s="1">
        <v>5</v>
      </c>
      <c r="J112" t="s">
        <v>150</v>
      </c>
      <c r="K112" t="s">
        <v>151</v>
      </c>
      <c r="L112" t="s">
        <v>60</v>
      </c>
      <c r="M112" t="s">
        <v>151</v>
      </c>
      <c r="N112" s="4">
        <v>386450381</v>
      </c>
      <c r="O112" s="44">
        <v>12170.5</v>
      </c>
      <c r="P112">
        <v>0</v>
      </c>
      <c r="Q112">
        <v>0</v>
      </c>
      <c r="R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" s="4">
        <f t="shared" si="3"/>
        <v>0</v>
      </c>
      <c r="T112" s="4">
        <f t="shared" si="4"/>
        <v>0</v>
      </c>
      <c r="U112" s="4">
        <f t="shared" si="5"/>
        <v>1</v>
      </c>
    </row>
    <row r="113" spans="1:21">
      <c r="A113" s="41">
        <v>50000454</v>
      </c>
      <c r="B113" s="42">
        <v>50000645</v>
      </c>
      <c r="C113" s="56">
        <v>50000454</v>
      </c>
      <c r="D113" t="s">
        <v>789</v>
      </c>
      <c r="E113" t="s">
        <v>790</v>
      </c>
      <c r="H113"/>
      <c r="I113" s="1">
        <v>5</v>
      </c>
      <c r="J113" t="s">
        <v>150</v>
      </c>
      <c r="K113" t="s">
        <v>151</v>
      </c>
      <c r="L113" t="s">
        <v>96</v>
      </c>
      <c r="M113" t="s">
        <v>151</v>
      </c>
      <c r="N113" s="4">
        <v>409152535</v>
      </c>
      <c r="O113" s="44">
        <v>4244</v>
      </c>
      <c r="P113">
        <v>1</v>
      </c>
      <c r="Q113">
        <v>0</v>
      </c>
      <c r="R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" s="4">
        <f t="shared" si="3"/>
        <v>0</v>
      </c>
      <c r="T113" s="4">
        <f t="shared" si="4"/>
        <v>0</v>
      </c>
      <c r="U113" s="4">
        <f t="shared" si="5"/>
        <v>1</v>
      </c>
    </row>
    <row r="114" spans="1:21">
      <c r="A114" s="41">
        <v>50000488</v>
      </c>
      <c r="B114" s="42">
        <v>50000678</v>
      </c>
      <c r="C114" s="56">
        <v>50000488</v>
      </c>
      <c r="D114" t="s">
        <v>3329</v>
      </c>
      <c r="E114" t="s">
        <v>3329</v>
      </c>
      <c r="H114"/>
      <c r="I114" s="1">
        <v>5</v>
      </c>
      <c r="J114" t="s">
        <v>150</v>
      </c>
      <c r="K114" t="s">
        <v>151</v>
      </c>
      <c r="L114" t="s">
        <v>96</v>
      </c>
      <c r="M114" t="s">
        <v>151</v>
      </c>
      <c r="N114" s="4">
        <v>387050115</v>
      </c>
      <c r="O114" s="44">
        <v>11378.5</v>
      </c>
      <c r="P114">
        <v>0</v>
      </c>
      <c r="Q114">
        <v>0</v>
      </c>
      <c r="R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" s="4">
        <f t="shared" si="3"/>
        <v>0</v>
      </c>
      <c r="T114" s="4">
        <f t="shared" si="4"/>
        <v>0</v>
      </c>
      <c r="U114" s="4">
        <f t="shared" si="5"/>
        <v>1</v>
      </c>
    </row>
    <row r="115" spans="1:21">
      <c r="A115" s="41">
        <v>50000637</v>
      </c>
      <c r="B115" s="42">
        <v>50001163</v>
      </c>
      <c r="C115" s="56">
        <v>50000637</v>
      </c>
      <c r="D115" t="s">
        <v>3383</v>
      </c>
      <c r="E115" t="s">
        <v>3383</v>
      </c>
      <c r="H115"/>
      <c r="I115" s="1">
        <v>5</v>
      </c>
      <c r="J115" t="s">
        <v>150</v>
      </c>
      <c r="K115" t="s">
        <v>151</v>
      </c>
      <c r="L115" t="s">
        <v>96</v>
      </c>
      <c r="M115" t="s">
        <v>151</v>
      </c>
      <c r="N115" s="4">
        <v>354004558</v>
      </c>
      <c r="O115" s="44">
        <v>10105</v>
      </c>
      <c r="P115">
        <v>0</v>
      </c>
      <c r="Q115">
        <v>0</v>
      </c>
      <c r="R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" s="4">
        <f t="shared" si="3"/>
        <v>0</v>
      </c>
      <c r="T115" s="4">
        <f t="shared" si="4"/>
        <v>0</v>
      </c>
      <c r="U115" s="4">
        <f t="shared" si="5"/>
        <v>1</v>
      </c>
    </row>
    <row r="116" spans="1:21">
      <c r="A116" s="41">
        <v>40000135</v>
      </c>
      <c r="B116" s="42">
        <v>50002948</v>
      </c>
      <c r="C116" s="56">
        <v>50002948</v>
      </c>
      <c r="D116" t="s">
        <v>2793</v>
      </c>
      <c r="E116" t="s">
        <v>2794</v>
      </c>
      <c r="F116" t="s">
        <v>1014</v>
      </c>
      <c r="G116" t="s">
        <v>1015</v>
      </c>
      <c r="H116">
        <v>1</v>
      </c>
      <c r="I116" s="1">
        <v>4</v>
      </c>
      <c r="J116" t="s">
        <v>937</v>
      </c>
      <c r="K116" t="s">
        <v>151</v>
      </c>
      <c r="L116" t="s">
        <v>831</v>
      </c>
      <c r="M116" t="s">
        <v>151</v>
      </c>
      <c r="N116" s="4">
        <v>260503479</v>
      </c>
      <c r="O116" s="44">
        <v>12372</v>
      </c>
      <c r="P116">
        <v>0</v>
      </c>
      <c r="Q116">
        <v>0</v>
      </c>
      <c r="R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" s="4">
        <f t="shared" si="3"/>
        <v>1</v>
      </c>
      <c r="T116" s="4">
        <f t="shared" si="4"/>
        <v>0</v>
      </c>
      <c r="U116" s="4">
        <f t="shared" si="5"/>
        <v>0</v>
      </c>
    </row>
    <row r="117" spans="1:21">
      <c r="A117" s="41">
        <v>50000348</v>
      </c>
      <c r="B117" s="42">
        <v>50002948</v>
      </c>
      <c r="C117" s="56">
        <v>50002948</v>
      </c>
      <c r="D117" t="s">
        <v>2795</v>
      </c>
      <c r="E117" t="s">
        <v>2794</v>
      </c>
      <c r="F117" t="s">
        <v>1014</v>
      </c>
      <c r="G117" t="s">
        <v>1015</v>
      </c>
      <c r="H117">
        <v>1</v>
      </c>
      <c r="I117" s="1">
        <v>5</v>
      </c>
      <c r="J117" t="s">
        <v>150</v>
      </c>
      <c r="K117" t="s">
        <v>151</v>
      </c>
      <c r="L117" t="s">
        <v>831</v>
      </c>
      <c r="M117" t="s">
        <v>151</v>
      </c>
      <c r="N117" s="4">
        <v>260503479</v>
      </c>
      <c r="O117" s="44">
        <v>119772.5</v>
      </c>
      <c r="P117">
        <v>0</v>
      </c>
      <c r="Q117">
        <v>0</v>
      </c>
      <c r="R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" s="4">
        <f t="shared" si="3"/>
        <v>1</v>
      </c>
      <c r="T117" s="4">
        <f t="shared" si="4"/>
        <v>0</v>
      </c>
      <c r="U117" s="4">
        <f t="shared" si="5"/>
        <v>0</v>
      </c>
    </row>
    <row r="118" spans="1:21">
      <c r="A118" s="41">
        <v>50000090</v>
      </c>
      <c r="B118" s="42">
        <v>50006931</v>
      </c>
      <c r="C118" s="56">
        <v>50000090</v>
      </c>
      <c r="D118" t="s">
        <v>4977</v>
      </c>
      <c r="E118" t="s">
        <v>4977</v>
      </c>
      <c r="H118"/>
      <c r="I118" s="1">
        <v>5</v>
      </c>
      <c r="J118" t="s">
        <v>150</v>
      </c>
      <c r="K118" t="s">
        <v>151</v>
      </c>
      <c r="L118" t="s">
        <v>96</v>
      </c>
      <c r="M118" t="s">
        <v>151</v>
      </c>
      <c r="N118" s="4">
        <v>424809317</v>
      </c>
      <c r="O118" s="44">
        <v>20123</v>
      </c>
      <c r="P118">
        <v>0</v>
      </c>
      <c r="Q118">
        <v>0</v>
      </c>
      <c r="R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" s="4">
        <f t="shared" si="3"/>
        <v>0</v>
      </c>
      <c r="T118" s="4">
        <f t="shared" si="4"/>
        <v>0</v>
      </c>
      <c r="U118" s="4">
        <f t="shared" si="5"/>
        <v>1</v>
      </c>
    </row>
    <row r="119" spans="1:21">
      <c r="A119" s="41">
        <v>50000132</v>
      </c>
      <c r="B119" s="42">
        <v>50007145</v>
      </c>
      <c r="C119" s="56">
        <v>50007145</v>
      </c>
      <c r="D119" t="s">
        <v>1037</v>
      </c>
      <c r="E119" t="s">
        <v>1038</v>
      </c>
      <c r="F119" t="s">
        <v>1014</v>
      </c>
      <c r="G119" t="s">
        <v>1015</v>
      </c>
      <c r="H119">
        <v>0</v>
      </c>
      <c r="I119" s="1">
        <v>5</v>
      </c>
      <c r="J119" t="s">
        <v>150</v>
      </c>
      <c r="K119" t="s">
        <v>151</v>
      </c>
      <c r="L119" t="s">
        <v>831</v>
      </c>
      <c r="M119" t="s">
        <v>151</v>
      </c>
      <c r="N119" s="4">
        <v>200030153</v>
      </c>
      <c r="O119" s="44">
        <v>14216.25</v>
      </c>
      <c r="P119">
        <v>0</v>
      </c>
      <c r="Q119">
        <v>0</v>
      </c>
      <c r="R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" s="4">
        <f t="shared" si="3"/>
        <v>1</v>
      </c>
      <c r="T119" s="4">
        <f t="shared" si="4"/>
        <v>0</v>
      </c>
      <c r="U119" s="4">
        <f t="shared" si="5"/>
        <v>0</v>
      </c>
    </row>
    <row r="120" spans="1:21">
      <c r="A120" s="41">
        <v>50000330</v>
      </c>
      <c r="B120" s="42">
        <v>50007145</v>
      </c>
      <c r="C120" s="56">
        <v>50007145</v>
      </c>
      <c r="D120" t="s">
        <v>1039</v>
      </c>
      <c r="E120" t="s">
        <v>1038</v>
      </c>
      <c r="F120" t="s">
        <v>1014</v>
      </c>
      <c r="G120" t="s">
        <v>1015</v>
      </c>
      <c r="H120">
        <v>0</v>
      </c>
      <c r="I120" s="1">
        <v>5</v>
      </c>
      <c r="J120" t="s">
        <v>150</v>
      </c>
      <c r="K120" t="s">
        <v>151</v>
      </c>
      <c r="L120" t="s">
        <v>831</v>
      </c>
      <c r="M120" t="s">
        <v>151</v>
      </c>
      <c r="N120" s="4">
        <v>200030153</v>
      </c>
      <c r="O120" s="44">
        <v>2322</v>
      </c>
      <c r="P120">
        <v>0</v>
      </c>
      <c r="Q120">
        <v>0</v>
      </c>
      <c r="R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" s="4">
        <f t="shared" si="3"/>
        <v>1</v>
      </c>
      <c r="T120" s="4">
        <f t="shared" si="4"/>
        <v>0</v>
      </c>
      <c r="U120" s="4">
        <f t="shared" si="5"/>
        <v>0</v>
      </c>
    </row>
    <row r="121" spans="1:21">
      <c r="A121" s="41">
        <v>50003748</v>
      </c>
      <c r="B121" s="42">
        <v>50007145</v>
      </c>
      <c r="C121" s="56">
        <v>50007145</v>
      </c>
      <c r="D121" t="s">
        <v>1040</v>
      </c>
      <c r="E121" t="s">
        <v>1038</v>
      </c>
      <c r="F121" t="s">
        <v>1014</v>
      </c>
      <c r="G121" t="s">
        <v>1015</v>
      </c>
      <c r="H121">
        <v>0</v>
      </c>
      <c r="I121" s="1">
        <v>5</v>
      </c>
      <c r="J121" t="s">
        <v>150</v>
      </c>
      <c r="K121" t="s">
        <v>151</v>
      </c>
      <c r="L121" t="s">
        <v>831</v>
      </c>
      <c r="M121" t="s">
        <v>151</v>
      </c>
      <c r="N121" s="4">
        <v>200030153</v>
      </c>
      <c r="O121" s="44">
        <v>1347</v>
      </c>
      <c r="P121">
        <v>0</v>
      </c>
      <c r="Q121">
        <v>0</v>
      </c>
      <c r="R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" s="4">
        <f t="shared" si="3"/>
        <v>1</v>
      </c>
      <c r="T121" s="4">
        <f t="shared" si="4"/>
        <v>0</v>
      </c>
      <c r="U121" s="4">
        <f t="shared" si="5"/>
        <v>0</v>
      </c>
    </row>
    <row r="122" spans="1:21">
      <c r="A122" s="41">
        <v>50005263</v>
      </c>
      <c r="B122" s="42">
        <v>50007145</v>
      </c>
      <c r="C122" s="56">
        <v>50007145</v>
      </c>
      <c r="D122" t="s">
        <v>1041</v>
      </c>
      <c r="E122" t="s">
        <v>1038</v>
      </c>
      <c r="F122" t="s">
        <v>1014</v>
      </c>
      <c r="G122" t="s">
        <v>1015</v>
      </c>
      <c r="H122">
        <v>0</v>
      </c>
      <c r="I122" s="1">
        <v>5</v>
      </c>
      <c r="J122" t="s">
        <v>150</v>
      </c>
      <c r="K122" t="s">
        <v>151</v>
      </c>
      <c r="L122" t="s">
        <v>831</v>
      </c>
      <c r="M122" t="s">
        <v>151</v>
      </c>
      <c r="N122" s="4">
        <v>200030153</v>
      </c>
      <c r="O122" s="44">
        <v>109</v>
      </c>
      <c r="P122">
        <v>0</v>
      </c>
      <c r="Q122">
        <v>0</v>
      </c>
      <c r="R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" s="4">
        <f t="shared" si="3"/>
        <v>1</v>
      </c>
      <c r="T122" s="4">
        <f t="shared" si="4"/>
        <v>0</v>
      </c>
      <c r="U122" s="4">
        <f t="shared" si="5"/>
        <v>0</v>
      </c>
    </row>
    <row r="123" spans="1:21">
      <c r="A123" s="41">
        <v>50005271</v>
      </c>
      <c r="B123" s="42">
        <v>50007145</v>
      </c>
      <c r="C123" s="56">
        <v>50007145</v>
      </c>
      <c r="D123" t="s">
        <v>1042</v>
      </c>
      <c r="E123" t="s">
        <v>1038</v>
      </c>
      <c r="F123" t="s">
        <v>1014</v>
      </c>
      <c r="G123" t="s">
        <v>1015</v>
      </c>
      <c r="H123">
        <v>0</v>
      </c>
      <c r="I123" s="1">
        <v>5</v>
      </c>
      <c r="J123" t="s">
        <v>150</v>
      </c>
      <c r="K123" t="s">
        <v>151</v>
      </c>
      <c r="L123" t="s">
        <v>831</v>
      </c>
      <c r="M123" t="s">
        <v>151</v>
      </c>
      <c r="N123" s="4">
        <v>200030153</v>
      </c>
      <c r="O123" s="44">
        <v>250.75</v>
      </c>
      <c r="P123">
        <v>0</v>
      </c>
      <c r="Q123">
        <v>0</v>
      </c>
      <c r="R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" s="4">
        <f t="shared" si="3"/>
        <v>1</v>
      </c>
      <c r="T123" s="4">
        <f t="shared" si="4"/>
        <v>0</v>
      </c>
      <c r="U123" s="4">
        <f t="shared" si="5"/>
        <v>0</v>
      </c>
    </row>
    <row r="124" spans="1:21">
      <c r="A124" s="41">
        <v>50008697</v>
      </c>
      <c r="B124" s="42">
        <v>50007145</v>
      </c>
      <c r="C124" s="56">
        <v>50007145</v>
      </c>
      <c r="D124" t="s">
        <v>1043</v>
      </c>
      <c r="E124" t="s">
        <v>1038</v>
      </c>
      <c r="F124" t="s">
        <v>1014</v>
      </c>
      <c r="G124" t="s">
        <v>1015</v>
      </c>
      <c r="H124">
        <v>0</v>
      </c>
      <c r="I124" s="1">
        <v>5</v>
      </c>
      <c r="J124" t="s">
        <v>150</v>
      </c>
      <c r="K124" t="s">
        <v>151</v>
      </c>
      <c r="L124" t="s">
        <v>831</v>
      </c>
      <c r="M124" t="s">
        <v>151</v>
      </c>
      <c r="N124" s="4">
        <v>200030153</v>
      </c>
      <c r="O124" s="44">
        <v>254.25</v>
      </c>
      <c r="P124">
        <v>0</v>
      </c>
      <c r="Q124">
        <v>0</v>
      </c>
      <c r="R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" s="4">
        <f t="shared" si="3"/>
        <v>1</v>
      </c>
      <c r="T124" s="4">
        <f t="shared" si="4"/>
        <v>0</v>
      </c>
      <c r="U124" s="4">
        <f t="shared" si="5"/>
        <v>0</v>
      </c>
    </row>
    <row r="125" spans="1:21">
      <c r="A125" s="41">
        <v>50008705</v>
      </c>
      <c r="B125" s="42">
        <v>50007145</v>
      </c>
      <c r="C125" s="56">
        <v>50007145</v>
      </c>
      <c r="D125" t="s">
        <v>1044</v>
      </c>
      <c r="E125" t="s">
        <v>1038</v>
      </c>
      <c r="F125" t="s">
        <v>1014</v>
      </c>
      <c r="G125" t="s">
        <v>1015</v>
      </c>
      <c r="H125">
        <v>0</v>
      </c>
      <c r="I125" s="1">
        <v>5</v>
      </c>
      <c r="J125" t="s">
        <v>150</v>
      </c>
      <c r="K125" t="s">
        <v>151</v>
      </c>
      <c r="L125" t="s">
        <v>831</v>
      </c>
      <c r="M125" t="s">
        <v>151</v>
      </c>
      <c r="N125" s="4">
        <v>200030153</v>
      </c>
      <c r="O125" s="44">
        <v>1103.5</v>
      </c>
      <c r="P125">
        <v>0</v>
      </c>
      <c r="Q125">
        <v>0</v>
      </c>
      <c r="R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" s="4">
        <f t="shared" si="3"/>
        <v>1</v>
      </c>
      <c r="T125" s="4">
        <f t="shared" si="4"/>
        <v>0</v>
      </c>
      <c r="U125" s="4">
        <f t="shared" si="5"/>
        <v>0</v>
      </c>
    </row>
    <row r="126" spans="1:21">
      <c r="A126" s="41">
        <v>60780145</v>
      </c>
      <c r="B126" s="42">
        <v>60000049</v>
      </c>
      <c r="C126" s="56">
        <v>60780145</v>
      </c>
      <c r="D126" t="s">
        <v>525</v>
      </c>
      <c r="E126" t="s">
        <v>526</v>
      </c>
      <c r="H126"/>
      <c r="I126" s="1">
        <v>6</v>
      </c>
      <c r="J126" t="s">
        <v>159</v>
      </c>
      <c r="K126" t="s">
        <v>151</v>
      </c>
      <c r="L126" t="s">
        <v>60</v>
      </c>
      <c r="M126" t="s">
        <v>151</v>
      </c>
      <c r="N126" s="4">
        <v>782609432</v>
      </c>
      <c r="O126" s="44">
        <v>17708.5</v>
      </c>
      <c r="P126">
        <v>0</v>
      </c>
      <c r="Q126">
        <v>0</v>
      </c>
      <c r="R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" s="4">
        <f t="shared" si="3"/>
        <v>0</v>
      </c>
      <c r="T126" s="4">
        <f t="shared" si="4"/>
        <v>0</v>
      </c>
      <c r="U126" s="4">
        <f t="shared" si="5"/>
        <v>1</v>
      </c>
    </row>
    <row r="127" spans="1:21">
      <c r="A127" s="41">
        <v>60021201</v>
      </c>
      <c r="B127" s="42">
        <v>60000155</v>
      </c>
      <c r="C127" s="56">
        <v>60021201</v>
      </c>
      <c r="D127" t="s">
        <v>4760</v>
      </c>
      <c r="E127" t="s">
        <v>4761</v>
      </c>
      <c r="H127"/>
      <c r="I127" s="1">
        <v>6</v>
      </c>
      <c r="J127" t="s">
        <v>159</v>
      </c>
      <c r="K127" t="s">
        <v>151</v>
      </c>
      <c r="L127" t="s">
        <v>96</v>
      </c>
      <c r="M127" t="s">
        <v>151</v>
      </c>
      <c r="N127" s="4">
        <v>311224372</v>
      </c>
      <c r="O127" s="44">
        <v>9071</v>
      </c>
      <c r="P127">
        <v>0</v>
      </c>
      <c r="Q127">
        <v>0</v>
      </c>
      <c r="R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" s="4">
        <f t="shared" si="3"/>
        <v>0</v>
      </c>
      <c r="T127" s="4">
        <f t="shared" si="4"/>
        <v>0</v>
      </c>
      <c r="U127" s="4">
        <f t="shared" si="5"/>
        <v>1</v>
      </c>
    </row>
    <row r="128" spans="1:21">
      <c r="A128" s="41">
        <v>60780343</v>
      </c>
      <c r="B128" s="42">
        <v>60000171</v>
      </c>
      <c r="C128" s="56">
        <v>60780343</v>
      </c>
      <c r="D128" t="s">
        <v>3595</v>
      </c>
      <c r="E128" t="s">
        <v>3595</v>
      </c>
      <c r="H128"/>
      <c r="I128" s="1">
        <v>6</v>
      </c>
      <c r="J128" t="s">
        <v>159</v>
      </c>
      <c r="K128" t="s">
        <v>151</v>
      </c>
      <c r="L128" t="s">
        <v>96</v>
      </c>
      <c r="M128" t="s">
        <v>151</v>
      </c>
      <c r="N128" s="4">
        <v>950417097</v>
      </c>
      <c r="O128" s="44">
        <v>9345.5</v>
      </c>
      <c r="P128">
        <v>0</v>
      </c>
      <c r="Q128">
        <v>0</v>
      </c>
      <c r="R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8" s="4">
        <f t="shared" si="3"/>
        <v>0</v>
      </c>
      <c r="T128" s="4">
        <f t="shared" si="4"/>
        <v>0</v>
      </c>
      <c r="U128" s="4">
        <f t="shared" si="5"/>
        <v>1</v>
      </c>
    </row>
    <row r="129" spans="1:21">
      <c r="A129" s="41">
        <v>60780392</v>
      </c>
      <c r="B129" s="42">
        <v>60000205</v>
      </c>
      <c r="C129" s="56">
        <v>60780392</v>
      </c>
      <c r="D129" t="s">
        <v>6072</v>
      </c>
      <c r="E129" t="s">
        <v>6073</v>
      </c>
      <c r="H129"/>
      <c r="I129" s="1">
        <v>6</v>
      </c>
      <c r="J129" t="s">
        <v>159</v>
      </c>
      <c r="K129" t="s">
        <v>151</v>
      </c>
      <c r="L129" t="s">
        <v>96</v>
      </c>
      <c r="M129" t="s">
        <v>151</v>
      </c>
      <c r="N129" s="4">
        <v>36220150</v>
      </c>
      <c r="O129" s="44">
        <v>13274.5</v>
      </c>
      <c r="P129">
        <v>0</v>
      </c>
      <c r="Q129">
        <v>0</v>
      </c>
      <c r="R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" s="4">
        <f t="shared" si="3"/>
        <v>0</v>
      </c>
      <c r="T129" s="4">
        <f t="shared" si="4"/>
        <v>0</v>
      </c>
      <c r="U129" s="4">
        <f t="shared" si="5"/>
        <v>1</v>
      </c>
    </row>
    <row r="130" spans="1:21">
      <c r="A130" s="41">
        <v>60780442</v>
      </c>
      <c r="B130" s="42">
        <v>60000213</v>
      </c>
      <c r="C130" s="56">
        <v>60780442</v>
      </c>
      <c r="D130" t="s">
        <v>4788</v>
      </c>
      <c r="E130" t="s">
        <v>4789</v>
      </c>
      <c r="H130"/>
      <c r="I130" s="1">
        <v>6</v>
      </c>
      <c r="J130" t="s">
        <v>159</v>
      </c>
      <c r="K130" t="s">
        <v>151</v>
      </c>
      <c r="L130" t="s">
        <v>96</v>
      </c>
      <c r="M130" t="s">
        <v>151</v>
      </c>
      <c r="N130" s="4">
        <v>389178740</v>
      </c>
      <c r="O130" s="44">
        <v>22223.75</v>
      </c>
      <c r="P130">
        <v>1</v>
      </c>
      <c r="Q130">
        <v>0</v>
      </c>
      <c r="R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" s="4">
        <f t="shared" si="3"/>
        <v>0</v>
      </c>
      <c r="T130" s="4">
        <f t="shared" si="4"/>
        <v>0</v>
      </c>
      <c r="U130" s="4">
        <f t="shared" si="5"/>
        <v>1</v>
      </c>
    </row>
    <row r="131" spans="1:21">
      <c r="A131" s="41">
        <v>60021417</v>
      </c>
      <c r="B131" s="42">
        <v>60000221</v>
      </c>
      <c r="C131" s="56">
        <v>60021417</v>
      </c>
      <c r="D131" t="s">
        <v>3340</v>
      </c>
      <c r="E131" t="s">
        <v>3341</v>
      </c>
      <c r="H131"/>
      <c r="I131" s="1">
        <v>6</v>
      </c>
      <c r="J131" t="s">
        <v>159</v>
      </c>
      <c r="K131" t="s">
        <v>151</v>
      </c>
      <c r="L131" t="s">
        <v>96</v>
      </c>
      <c r="M131" t="s">
        <v>151</v>
      </c>
      <c r="N131" s="4">
        <v>696920958</v>
      </c>
      <c r="O131" s="44">
        <v>35074</v>
      </c>
      <c r="P131">
        <v>0</v>
      </c>
      <c r="Q131">
        <v>0</v>
      </c>
      <c r="R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" s="4">
        <f t="shared" si="3"/>
        <v>0</v>
      </c>
      <c r="T131" s="4">
        <f t="shared" si="4"/>
        <v>0</v>
      </c>
      <c r="U131" s="4">
        <f t="shared" si="5"/>
        <v>1</v>
      </c>
    </row>
    <row r="132" spans="1:21">
      <c r="A132" s="41">
        <v>60780517</v>
      </c>
      <c r="B132" s="42">
        <v>60000239</v>
      </c>
      <c r="C132" s="56">
        <v>60780517</v>
      </c>
      <c r="D132" t="s">
        <v>4991</v>
      </c>
      <c r="E132" t="s">
        <v>4991</v>
      </c>
      <c r="H132"/>
      <c r="I132" s="1">
        <v>6</v>
      </c>
      <c r="J132" t="s">
        <v>159</v>
      </c>
      <c r="K132" t="s">
        <v>151</v>
      </c>
      <c r="L132" t="s">
        <v>96</v>
      </c>
      <c r="M132" t="s">
        <v>151</v>
      </c>
      <c r="N132" s="4">
        <v>324947753</v>
      </c>
      <c r="O132" s="44">
        <v>84267</v>
      </c>
      <c r="P132">
        <v>0</v>
      </c>
      <c r="Q132">
        <v>0</v>
      </c>
      <c r="R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" s="4">
        <f t="shared" si="3"/>
        <v>0</v>
      </c>
      <c r="T132" s="4">
        <f t="shared" si="4"/>
        <v>0</v>
      </c>
      <c r="U132" s="4">
        <f t="shared" si="5"/>
        <v>1</v>
      </c>
    </row>
    <row r="133" spans="1:21">
      <c r="A133" s="41">
        <v>60780525</v>
      </c>
      <c r="B133" s="42">
        <v>60000247</v>
      </c>
      <c r="C133" s="56">
        <v>60780525</v>
      </c>
      <c r="D133" t="s">
        <v>4746</v>
      </c>
      <c r="E133" t="s">
        <v>4747</v>
      </c>
      <c r="H133"/>
      <c r="I133" s="1">
        <v>6</v>
      </c>
      <c r="J133" t="s">
        <v>159</v>
      </c>
      <c r="K133" t="s">
        <v>151</v>
      </c>
      <c r="L133" t="s">
        <v>96</v>
      </c>
      <c r="M133" t="s">
        <v>151</v>
      </c>
      <c r="N133" s="4">
        <v>416950202</v>
      </c>
      <c r="O133" s="44">
        <v>10694.5</v>
      </c>
      <c r="P133">
        <v>1</v>
      </c>
      <c r="Q133">
        <v>0</v>
      </c>
      <c r="R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3" s="4">
        <f t="shared" si="3"/>
        <v>0</v>
      </c>
      <c r="T133" s="4">
        <f t="shared" si="4"/>
        <v>0</v>
      </c>
      <c r="U133" s="4">
        <f t="shared" si="5"/>
        <v>1</v>
      </c>
    </row>
    <row r="134" spans="1:21">
      <c r="A134" s="41">
        <v>60780541</v>
      </c>
      <c r="B134" s="42">
        <v>60000262</v>
      </c>
      <c r="C134" s="56">
        <v>60780541</v>
      </c>
      <c r="D134" t="s">
        <v>3351</v>
      </c>
      <c r="E134" t="s">
        <v>3351</v>
      </c>
      <c r="H134"/>
      <c r="I134" s="1">
        <v>6</v>
      </c>
      <c r="J134" t="s">
        <v>159</v>
      </c>
      <c r="K134" t="s">
        <v>151</v>
      </c>
      <c r="L134" t="s">
        <v>96</v>
      </c>
      <c r="M134" t="s">
        <v>151</v>
      </c>
      <c r="N134" s="4">
        <v>695620260</v>
      </c>
      <c r="O134" s="44">
        <v>11272.5</v>
      </c>
      <c r="P134">
        <v>1</v>
      </c>
      <c r="Q134">
        <v>0</v>
      </c>
      <c r="R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" s="4">
        <f t="shared" ref="S134:S197" si="6">IF(OR(L134="CH",L134="CH ex-CHS",L134="HIA",L134="Autres publics",L134="CHU"),1,0)</f>
        <v>0</v>
      </c>
      <c r="T134" s="4">
        <f t="shared" ref="T134:T197" si="7">IF(AND(S134=1,G134=""),1,0)</f>
        <v>0</v>
      </c>
      <c r="U134" s="4">
        <f t="shared" si="5"/>
        <v>1</v>
      </c>
    </row>
    <row r="135" spans="1:21">
      <c r="A135" s="41">
        <v>60780590</v>
      </c>
      <c r="B135" s="42">
        <v>60000270</v>
      </c>
      <c r="C135" s="43">
        <v>60780590</v>
      </c>
      <c r="D135" t="s">
        <v>3318</v>
      </c>
      <c r="E135" t="s">
        <v>3318</v>
      </c>
      <c r="H135"/>
      <c r="I135" s="1">
        <v>6</v>
      </c>
      <c r="J135" t="s">
        <v>159</v>
      </c>
      <c r="K135" t="s">
        <v>151</v>
      </c>
      <c r="L135" t="s">
        <v>96</v>
      </c>
      <c r="M135" t="s">
        <v>151</v>
      </c>
      <c r="N135" s="4">
        <v>416850089</v>
      </c>
      <c r="O135" s="44">
        <v>14065</v>
      </c>
      <c r="P135">
        <v>0</v>
      </c>
      <c r="Q135">
        <v>0</v>
      </c>
      <c r="R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" s="4">
        <f t="shared" si="6"/>
        <v>0</v>
      </c>
      <c r="T135" s="4">
        <f t="shared" si="7"/>
        <v>0</v>
      </c>
      <c r="U135" s="4">
        <f t="shared" ref="U135:U198" si="8">IF(S135=1,0,1)</f>
        <v>1</v>
      </c>
    </row>
    <row r="136" spans="1:21">
      <c r="A136" s="41">
        <v>60780665</v>
      </c>
      <c r="B136" s="42">
        <v>60000312</v>
      </c>
      <c r="C136" s="43">
        <v>60780665</v>
      </c>
      <c r="D136" t="s">
        <v>3362</v>
      </c>
      <c r="E136" t="s">
        <v>3362</v>
      </c>
      <c r="H136"/>
      <c r="I136" s="1">
        <v>6</v>
      </c>
      <c r="J136" t="s">
        <v>159</v>
      </c>
      <c r="K136" t="s">
        <v>151</v>
      </c>
      <c r="L136" t="s">
        <v>96</v>
      </c>
      <c r="M136" t="s">
        <v>151</v>
      </c>
      <c r="N136" s="4">
        <v>434197182</v>
      </c>
      <c r="O136" s="44">
        <v>5338.5</v>
      </c>
      <c r="P136">
        <v>0</v>
      </c>
      <c r="Q136">
        <v>0</v>
      </c>
      <c r="R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" s="4">
        <f t="shared" si="6"/>
        <v>0</v>
      </c>
      <c r="T136" s="4">
        <f t="shared" si="7"/>
        <v>0</v>
      </c>
      <c r="U136" s="4">
        <f t="shared" si="8"/>
        <v>1</v>
      </c>
    </row>
    <row r="137" spans="1:21">
      <c r="A137" s="41">
        <v>60780715</v>
      </c>
      <c r="B137" s="42">
        <v>60000361</v>
      </c>
      <c r="C137" s="43">
        <v>60780715</v>
      </c>
      <c r="D137" t="s">
        <v>3401</v>
      </c>
      <c r="E137" t="s">
        <v>3401</v>
      </c>
      <c r="H137"/>
      <c r="I137" s="1">
        <v>6</v>
      </c>
      <c r="J137" t="s">
        <v>159</v>
      </c>
      <c r="K137" t="s">
        <v>151</v>
      </c>
      <c r="L137" t="s">
        <v>96</v>
      </c>
      <c r="M137" t="s">
        <v>151</v>
      </c>
      <c r="N137" s="4">
        <v>968802249</v>
      </c>
      <c r="O137" s="44">
        <v>99568.5</v>
      </c>
      <c r="P137">
        <v>0</v>
      </c>
      <c r="Q137">
        <v>0</v>
      </c>
      <c r="R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" s="4">
        <f t="shared" si="6"/>
        <v>0</v>
      </c>
      <c r="T137" s="4">
        <f t="shared" si="7"/>
        <v>0</v>
      </c>
      <c r="U137" s="4">
        <f t="shared" si="8"/>
        <v>1</v>
      </c>
    </row>
    <row r="138" spans="1:21">
      <c r="A138" s="41">
        <v>60780749</v>
      </c>
      <c r="B138" s="42">
        <v>60000395</v>
      </c>
      <c r="C138" s="43">
        <v>60780749</v>
      </c>
      <c r="D138" t="s">
        <v>3402</v>
      </c>
      <c r="E138" t="s">
        <v>3402</v>
      </c>
      <c r="H138"/>
      <c r="I138" s="1">
        <v>6</v>
      </c>
      <c r="J138" t="s">
        <v>159</v>
      </c>
      <c r="K138" t="s">
        <v>151</v>
      </c>
      <c r="L138" t="s">
        <v>96</v>
      </c>
      <c r="M138" t="s">
        <v>151</v>
      </c>
      <c r="N138" s="4">
        <v>438613473</v>
      </c>
      <c r="O138" s="44">
        <v>9199.25</v>
      </c>
      <c r="P138">
        <v>1</v>
      </c>
      <c r="Q138">
        <v>0</v>
      </c>
      <c r="R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" s="4">
        <f t="shared" si="6"/>
        <v>0</v>
      </c>
      <c r="T138" s="4">
        <f t="shared" si="7"/>
        <v>0</v>
      </c>
      <c r="U138" s="4">
        <f t="shared" si="8"/>
        <v>1</v>
      </c>
    </row>
    <row r="139" spans="1:21">
      <c r="A139" s="41">
        <v>60780756</v>
      </c>
      <c r="B139" s="42">
        <v>60000403</v>
      </c>
      <c r="C139" s="43">
        <v>60780756</v>
      </c>
      <c r="D139" t="s">
        <v>4994</v>
      </c>
      <c r="E139" t="s">
        <v>4994</v>
      </c>
      <c r="H139"/>
      <c r="I139" s="1">
        <v>6</v>
      </c>
      <c r="J139" t="s">
        <v>159</v>
      </c>
      <c r="K139" t="s">
        <v>151</v>
      </c>
      <c r="L139" t="s">
        <v>96</v>
      </c>
      <c r="M139" t="s">
        <v>151</v>
      </c>
      <c r="N139" s="4">
        <v>961802006</v>
      </c>
      <c r="O139" s="44">
        <v>45971</v>
      </c>
      <c r="P139">
        <v>0</v>
      </c>
      <c r="Q139">
        <v>0</v>
      </c>
      <c r="R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" s="4">
        <f t="shared" si="6"/>
        <v>0</v>
      </c>
      <c r="T139" s="4">
        <f t="shared" si="7"/>
        <v>0</v>
      </c>
      <c r="U139" s="4">
        <f t="shared" si="8"/>
        <v>1</v>
      </c>
    </row>
    <row r="140" spans="1:21">
      <c r="A140" s="41">
        <v>60781200</v>
      </c>
      <c r="B140" s="42">
        <v>60000635</v>
      </c>
      <c r="C140" s="43">
        <v>60781200</v>
      </c>
      <c r="D140" t="s">
        <v>3396</v>
      </c>
      <c r="E140" t="s">
        <v>3396</v>
      </c>
      <c r="H140"/>
      <c r="I140" s="1">
        <v>6</v>
      </c>
      <c r="J140" t="s">
        <v>159</v>
      </c>
      <c r="K140" t="s">
        <v>151</v>
      </c>
      <c r="L140" t="s">
        <v>96</v>
      </c>
      <c r="M140" t="s">
        <v>151</v>
      </c>
      <c r="N140" s="4">
        <v>957808710</v>
      </c>
      <c r="O140" s="44">
        <v>30388.5</v>
      </c>
      <c r="P140">
        <v>0</v>
      </c>
      <c r="Q140">
        <v>0</v>
      </c>
      <c r="R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" s="4">
        <f t="shared" si="6"/>
        <v>0</v>
      </c>
      <c r="T140" s="4">
        <f t="shared" si="7"/>
        <v>0</v>
      </c>
      <c r="U140" s="4">
        <f t="shared" si="8"/>
        <v>1</v>
      </c>
    </row>
    <row r="141" spans="1:21">
      <c r="A141" s="41">
        <v>60781374</v>
      </c>
      <c r="B141" s="42">
        <v>60000718</v>
      </c>
      <c r="C141" s="43">
        <v>60781374</v>
      </c>
      <c r="D141" t="s">
        <v>4719</v>
      </c>
      <c r="E141" t="s">
        <v>4719</v>
      </c>
      <c r="H141"/>
      <c r="I141" s="1">
        <v>6</v>
      </c>
      <c r="J141" t="s">
        <v>159</v>
      </c>
      <c r="K141" t="s">
        <v>151</v>
      </c>
      <c r="L141" t="s">
        <v>96</v>
      </c>
      <c r="M141" t="s">
        <v>151</v>
      </c>
      <c r="N141" s="4">
        <v>304865520</v>
      </c>
      <c r="O141" s="44">
        <v>21193.5</v>
      </c>
      <c r="P141">
        <v>0</v>
      </c>
      <c r="Q141">
        <v>0</v>
      </c>
      <c r="R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1" s="4">
        <f t="shared" si="6"/>
        <v>0</v>
      </c>
      <c r="T141" s="4">
        <f t="shared" si="7"/>
        <v>0</v>
      </c>
      <c r="U141" s="4">
        <f t="shared" si="8"/>
        <v>1</v>
      </c>
    </row>
    <row r="142" spans="1:21">
      <c r="A142" s="41">
        <v>60781929</v>
      </c>
      <c r="B142" s="42">
        <v>60000858</v>
      </c>
      <c r="C142" s="43">
        <v>60781929</v>
      </c>
      <c r="D142" t="s">
        <v>3261</v>
      </c>
      <c r="E142" t="s">
        <v>3261</v>
      </c>
      <c r="H142"/>
      <c r="I142" s="1">
        <v>6</v>
      </c>
      <c r="J142" t="s">
        <v>159</v>
      </c>
      <c r="K142" t="s">
        <v>151</v>
      </c>
      <c r="L142" t="s">
        <v>96</v>
      </c>
      <c r="M142" t="s">
        <v>151</v>
      </c>
      <c r="N142" s="4">
        <v>303358196</v>
      </c>
      <c r="O142" s="44">
        <v>15330.75</v>
      </c>
      <c r="P142">
        <v>1</v>
      </c>
      <c r="Q142">
        <v>0</v>
      </c>
      <c r="R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" s="4">
        <f t="shared" si="6"/>
        <v>0</v>
      </c>
      <c r="T142" s="4">
        <f t="shared" si="7"/>
        <v>0</v>
      </c>
      <c r="U142" s="4">
        <f t="shared" si="8"/>
        <v>1</v>
      </c>
    </row>
    <row r="143" spans="1:21">
      <c r="A143" s="41">
        <v>60785243</v>
      </c>
      <c r="B143" s="42">
        <v>60001484</v>
      </c>
      <c r="C143" s="43">
        <v>60785243</v>
      </c>
      <c r="D143" t="s">
        <v>4451</v>
      </c>
      <c r="E143" t="s">
        <v>4451</v>
      </c>
      <c r="H143"/>
      <c r="I143" s="1">
        <v>6</v>
      </c>
      <c r="J143" t="s">
        <v>159</v>
      </c>
      <c r="K143" t="s">
        <v>151</v>
      </c>
      <c r="L143" t="s">
        <v>60</v>
      </c>
      <c r="M143" t="s">
        <v>151</v>
      </c>
      <c r="N143" s="4">
        <v>782609044</v>
      </c>
      <c r="O143" s="44">
        <v>50399.5</v>
      </c>
      <c r="P143">
        <v>0</v>
      </c>
      <c r="Q143">
        <v>0</v>
      </c>
      <c r="R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" s="4">
        <f t="shared" si="6"/>
        <v>0</v>
      </c>
      <c r="T143" s="4">
        <f t="shared" si="7"/>
        <v>0</v>
      </c>
      <c r="U143" s="4">
        <f t="shared" si="8"/>
        <v>1</v>
      </c>
    </row>
    <row r="144" spans="1:21">
      <c r="A144" s="41">
        <v>60790862</v>
      </c>
      <c r="B144" s="42">
        <v>60001997</v>
      </c>
      <c r="C144" s="43">
        <v>60790862</v>
      </c>
      <c r="D144" t="s">
        <v>6141</v>
      </c>
      <c r="E144" t="s">
        <v>6142</v>
      </c>
      <c r="H144"/>
      <c r="I144" s="1">
        <v>6</v>
      </c>
      <c r="J144" t="s">
        <v>159</v>
      </c>
      <c r="K144" t="s">
        <v>151</v>
      </c>
      <c r="L144" t="s">
        <v>96</v>
      </c>
      <c r="M144" t="s">
        <v>151</v>
      </c>
      <c r="N144" s="4">
        <v>320837305</v>
      </c>
      <c r="O144" s="44">
        <v>8080.5</v>
      </c>
      <c r="P144">
        <v>0</v>
      </c>
      <c r="Q144">
        <v>0</v>
      </c>
      <c r="R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" s="4">
        <f t="shared" si="6"/>
        <v>0</v>
      </c>
      <c r="T144" s="4">
        <f t="shared" si="7"/>
        <v>0</v>
      </c>
      <c r="U144" s="4">
        <f t="shared" si="8"/>
        <v>1</v>
      </c>
    </row>
    <row r="145" spans="1:21">
      <c r="A145" s="41">
        <v>60800182</v>
      </c>
      <c r="B145" s="42">
        <v>60002912</v>
      </c>
      <c r="C145" s="43">
        <v>60800182</v>
      </c>
      <c r="D145" t="s">
        <v>6217</v>
      </c>
      <c r="E145" t="s">
        <v>6218</v>
      </c>
      <c r="H145"/>
      <c r="I145" s="1">
        <v>6</v>
      </c>
      <c r="J145" t="s">
        <v>159</v>
      </c>
      <c r="K145" t="s">
        <v>151</v>
      </c>
      <c r="L145" t="s">
        <v>96</v>
      </c>
      <c r="M145" t="s">
        <v>151</v>
      </c>
      <c r="N145" s="4">
        <v>381089705</v>
      </c>
      <c r="O145" s="44">
        <v>21754.5</v>
      </c>
      <c r="P145">
        <v>0</v>
      </c>
      <c r="Q145">
        <v>0</v>
      </c>
      <c r="R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" s="4">
        <f t="shared" si="6"/>
        <v>0</v>
      </c>
      <c r="T145" s="4">
        <f t="shared" si="7"/>
        <v>0</v>
      </c>
      <c r="U145" s="4">
        <f t="shared" si="8"/>
        <v>1</v>
      </c>
    </row>
    <row r="146" spans="1:21">
      <c r="A146" s="41">
        <v>60780723</v>
      </c>
      <c r="B146" s="42">
        <v>60004959</v>
      </c>
      <c r="C146" s="43">
        <v>60780723</v>
      </c>
      <c r="D146" t="s">
        <v>3320</v>
      </c>
      <c r="E146" t="s">
        <v>3320</v>
      </c>
      <c r="H146"/>
      <c r="I146" s="1">
        <v>6</v>
      </c>
      <c r="J146" t="s">
        <v>159</v>
      </c>
      <c r="K146" t="s">
        <v>151</v>
      </c>
      <c r="L146" t="s">
        <v>96</v>
      </c>
      <c r="M146" t="s">
        <v>151</v>
      </c>
      <c r="N146" s="4">
        <v>444426407</v>
      </c>
      <c r="O146" s="44">
        <v>34126</v>
      </c>
      <c r="P146">
        <v>0</v>
      </c>
      <c r="Q146">
        <v>0</v>
      </c>
      <c r="R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" s="4">
        <f t="shared" si="6"/>
        <v>0</v>
      </c>
      <c r="T146" s="4">
        <f t="shared" si="7"/>
        <v>0</v>
      </c>
      <c r="U146" s="4">
        <f t="shared" si="8"/>
        <v>1</v>
      </c>
    </row>
    <row r="147" spans="1:21">
      <c r="A147" s="41">
        <v>60019213</v>
      </c>
      <c r="B147" s="42">
        <v>60005188</v>
      </c>
      <c r="C147" s="43">
        <v>60019213</v>
      </c>
      <c r="D147" t="s">
        <v>5013</v>
      </c>
      <c r="E147" t="s">
        <v>5014</v>
      </c>
      <c r="H147"/>
      <c r="I147" s="1">
        <v>6</v>
      </c>
      <c r="J147" t="s">
        <v>159</v>
      </c>
      <c r="K147" t="s">
        <v>151</v>
      </c>
      <c r="L147" t="s">
        <v>96</v>
      </c>
      <c r="M147" t="s">
        <v>151</v>
      </c>
      <c r="N147" s="4">
        <v>327813572</v>
      </c>
      <c r="O147" s="44">
        <v>9279</v>
      </c>
      <c r="P147">
        <v>0</v>
      </c>
      <c r="Q147">
        <v>0</v>
      </c>
      <c r="R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" s="4">
        <f t="shared" si="6"/>
        <v>0</v>
      </c>
      <c r="T147" s="4">
        <f t="shared" si="7"/>
        <v>0</v>
      </c>
      <c r="U147" s="4">
        <f t="shared" si="8"/>
        <v>1</v>
      </c>
    </row>
    <row r="148" spans="1:21">
      <c r="A148" s="41">
        <v>60001625</v>
      </c>
      <c r="B148" s="42">
        <v>60006889</v>
      </c>
      <c r="C148" s="43">
        <v>60006889</v>
      </c>
      <c r="D148" t="s">
        <v>4612</v>
      </c>
      <c r="E148" t="s">
        <v>4613</v>
      </c>
      <c r="F148" t="s">
        <v>1102</v>
      </c>
      <c r="G148" t="s">
        <v>1103</v>
      </c>
      <c r="H148">
        <v>0</v>
      </c>
      <c r="I148" s="1">
        <v>6</v>
      </c>
      <c r="J148" t="s">
        <v>159</v>
      </c>
      <c r="K148" t="s">
        <v>151</v>
      </c>
      <c r="L148" t="s">
        <v>831</v>
      </c>
      <c r="M148" t="s">
        <v>151</v>
      </c>
      <c r="N148" s="4">
        <v>260603311</v>
      </c>
      <c r="O148" s="44">
        <v>3960</v>
      </c>
      <c r="P148">
        <v>0</v>
      </c>
      <c r="Q148">
        <v>0</v>
      </c>
      <c r="R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8" s="4">
        <f t="shared" si="6"/>
        <v>1</v>
      </c>
      <c r="T148" s="4">
        <f t="shared" si="7"/>
        <v>0</v>
      </c>
      <c r="U148" s="4">
        <f t="shared" si="8"/>
        <v>0</v>
      </c>
    </row>
    <row r="149" spans="1:21">
      <c r="A149" s="41">
        <v>60780186</v>
      </c>
      <c r="B149" s="42">
        <v>60006939</v>
      </c>
      <c r="C149" s="43">
        <v>60780186</v>
      </c>
      <c r="D149" t="s">
        <v>521</v>
      </c>
      <c r="E149" t="s">
        <v>522</v>
      </c>
      <c r="H149"/>
      <c r="I149" s="1">
        <v>6</v>
      </c>
      <c r="J149" t="s">
        <v>159</v>
      </c>
      <c r="K149" t="s">
        <v>151</v>
      </c>
      <c r="L149" t="s">
        <v>60</v>
      </c>
      <c r="M149" t="s">
        <v>151</v>
      </c>
      <c r="N149" s="4">
        <v>484686837</v>
      </c>
      <c r="O149" s="44">
        <v>8097</v>
      </c>
      <c r="P149">
        <v>0</v>
      </c>
      <c r="Q149">
        <v>0</v>
      </c>
      <c r="R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" s="4">
        <f t="shared" si="6"/>
        <v>0</v>
      </c>
      <c r="T149" s="4">
        <f t="shared" si="7"/>
        <v>0</v>
      </c>
      <c r="U149" s="4">
        <f t="shared" si="8"/>
        <v>1</v>
      </c>
    </row>
    <row r="150" spans="1:21">
      <c r="A150" s="41">
        <v>60791811</v>
      </c>
      <c r="B150" s="42">
        <v>60010808</v>
      </c>
      <c r="C150" s="43">
        <v>60791811</v>
      </c>
      <c r="D150" t="s">
        <v>416</v>
      </c>
      <c r="E150" t="s">
        <v>417</v>
      </c>
      <c r="H150"/>
      <c r="I150" s="1">
        <v>6</v>
      </c>
      <c r="J150" t="s">
        <v>159</v>
      </c>
      <c r="K150" t="s">
        <v>151</v>
      </c>
      <c r="L150" t="s">
        <v>60</v>
      </c>
      <c r="M150" t="s">
        <v>151</v>
      </c>
      <c r="N150" s="4">
        <v>323871673</v>
      </c>
      <c r="O150" s="44">
        <v>39909.5</v>
      </c>
      <c r="P150">
        <v>0</v>
      </c>
      <c r="Q150">
        <v>0</v>
      </c>
      <c r="R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" s="4">
        <f t="shared" si="6"/>
        <v>0</v>
      </c>
      <c r="T150" s="4">
        <f t="shared" si="7"/>
        <v>0</v>
      </c>
      <c r="U150" s="4">
        <f t="shared" si="8"/>
        <v>1</v>
      </c>
    </row>
    <row r="151" spans="1:21">
      <c r="A151" s="41">
        <v>60015328</v>
      </c>
      <c r="B151" s="42">
        <v>60015278</v>
      </c>
      <c r="C151" s="43">
        <v>60015328</v>
      </c>
      <c r="D151" t="s">
        <v>6184</v>
      </c>
      <c r="E151" t="s">
        <v>6185</v>
      </c>
      <c r="H151"/>
      <c r="I151" s="1">
        <v>6</v>
      </c>
      <c r="J151" t="s">
        <v>159</v>
      </c>
      <c r="K151" t="s">
        <v>151</v>
      </c>
      <c r="L151" t="s">
        <v>96</v>
      </c>
      <c r="M151" t="s">
        <v>151</v>
      </c>
      <c r="N151" s="4">
        <v>386550289</v>
      </c>
      <c r="O151" s="44">
        <v>4488.5</v>
      </c>
      <c r="P151">
        <v>0</v>
      </c>
      <c r="Q151">
        <v>0</v>
      </c>
      <c r="R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" s="4">
        <f t="shared" si="6"/>
        <v>0</v>
      </c>
      <c r="T151" s="4">
        <f t="shared" si="7"/>
        <v>0</v>
      </c>
      <c r="U151" s="4">
        <f t="shared" si="8"/>
        <v>1</v>
      </c>
    </row>
    <row r="152" spans="1:21">
      <c r="A152" s="41">
        <v>60023694</v>
      </c>
      <c r="B152" s="42">
        <v>60023686</v>
      </c>
      <c r="C152" s="43">
        <v>60023694</v>
      </c>
      <c r="D152" t="s">
        <v>4732</v>
      </c>
      <c r="E152" t="s">
        <v>4733</v>
      </c>
      <c r="H152"/>
      <c r="I152" s="1">
        <v>6</v>
      </c>
      <c r="J152" t="s">
        <v>159</v>
      </c>
      <c r="K152" t="s">
        <v>151</v>
      </c>
      <c r="L152" t="s">
        <v>96</v>
      </c>
      <c r="M152" t="s">
        <v>151</v>
      </c>
      <c r="N152" s="4">
        <v>802440933</v>
      </c>
      <c r="O152" s="44">
        <v>2379.5</v>
      </c>
      <c r="P152">
        <v>0</v>
      </c>
      <c r="Q152">
        <v>0</v>
      </c>
      <c r="R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" s="4">
        <f t="shared" si="6"/>
        <v>0</v>
      </c>
      <c r="T152" s="4">
        <f t="shared" si="7"/>
        <v>0</v>
      </c>
      <c r="U152" s="4">
        <f t="shared" si="8"/>
        <v>1</v>
      </c>
    </row>
    <row r="153" spans="1:21">
      <c r="A153" s="41">
        <v>60021094</v>
      </c>
      <c r="B153" s="42">
        <v>60024619</v>
      </c>
      <c r="C153" s="43">
        <v>60021094</v>
      </c>
      <c r="D153" t="s">
        <v>3437</v>
      </c>
      <c r="E153" t="s">
        <v>3437</v>
      </c>
      <c r="H153"/>
      <c r="I153" s="1">
        <v>6</v>
      </c>
      <c r="J153" t="s">
        <v>159</v>
      </c>
      <c r="K153" t="s">
        <v>151</v>
      </c>
      <c r="L153" t="s">
        <v>96</v>
      </c>
      <c r="M153" t="s">
        <v>151</v>
      </c>
      <c r="N153" s="4">
        <v>538845736</v>
      </c>
      <c r="O153" s="44">
        <v>7209</v>
      </c>
      <c r="P153">
        <v>0</v>
      </c>
      <c r="Q153">
        <v>0</v>
      </c>
      <c r="R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" s="4">
        <f t="shared" si="6"/>
        <v>0</v>
      </c>
      <c r="T153" s="4">
        <f t="shared" si="7"/>
        <v>0</v>
      </c>
      <c r="U153" s="4">
        <f t="shared" si="8"/>
        <v>1</v>
      </c>
    </row>
    <row r="154" spans="1:21">
      <c r="A154" s="41">
        <v>60791746</v>
      </c>
      <c r="B154" s="42">
        <v>60024627</v>
      </c>
      <c r="C154" s="43">
        <v>60791746</v>
      </c>
      <c r="D154" t="s">
        <v>3271</v>
      </c>
      <c r="E154" t="s">
        <v>3271</v>
      </c>
      <c r="H154"/>
      <c r="I154" s="1">
        <v>6</v>
      </c>
      <c r="J154" t="s">
        <v>159</v>
      </c>
      <c r="K154" t="s">
        <v>151</v>
      </c>
      <c r="L154" t="s">
        <v>96</v>
      </c>
      <c r="M154" t="s">
        <v>151</v>
      </c>
      <c r="N154" s="4">
        <v>808373559</v>
      </c>
      <c r="O154" s="44">
        <v>14875</v>
      </c>
      <c r="P154">
        <v>0</v>
      </c>
      <c r="Q154">
        <v>0</v>
      </c>
      <c r="R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" s="4">
        <f t="shared" si="6"/>
        <v>0</v>
      </c>
      <c r="T154" s="4">
        <f t="shared" si="7"/>
        <v>0</v>
      </c>
      <c r="U154" s="4">
        <f t="shared" si="8"/>
        <v>1</v>
      </c>
    </row>
    <row r="155" spans="1:21">
      <c r="A155" s="41">
        <v>60000163</v>
      </c>
      <c r="B155" s="42">
        <v>60780327</v>
      </c>
      <c r="C155" s="43">
        <v>60780327</v>
      </c>
      <c r="D155" t="s">
        <v>2647</v>
      </c>
      <c r="E155" t="s">
        <v>2647</v>
      </c>
      <c r="F155" t="s">
        <v>1102</v>
      </c>
      <c r="G155" t="s">
        <v>1103</v>
      </c>
      <c r="H155">
        <v>0</v>
      </c>
      <c r="I155" s="1">
        <v>6</v>
      </c>
      <c r="J155" t="s">
        <v>159</v>
      </c>
      <c r="K155" t="s">
        <v>151</v>
      </c>
      <c r="L155" t="s">
        <v>831</v>
      </c>
      <c r="M155" t="s">
        <v>151</v>
      </c>
      <c r="N155" s="4">
        <v>260600101</v>
      </c>
      <c r="O155" s="44">
        <v>652.5</v>
      </c>
      <c r="P155">
        <v>0</v>
      </c>
      <c r="Q155">
        <v>0</v>
      </c>
      <c r="R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5" s="4">
        <f t="shared" si="6"/>
        <v>1</v>
      </c>
      <c r="T155" s="4">
        <f t="shared" si="7"/>
        <v>0</v>
      </c>
      <c r="U155" s="4">
        <f t="shared" si="8"/>
        <v>0</v>
      </c>
    </row>
    <row r="156" spans="1:21">
      <c r="A156" s="41">
        <v>60800166</v>
      </c>
      <c r="B156" s="42">
        <v>60780608</v>
      </c>
      <c r="C156" s="43">
        <v>60800166</v>
      </c>
      <c r="D156" t="s">
        <v>4677</v>
      </c>
      <c r="E156" t="s">
        <v>4678</v>
      </c>
      <c r="H156"/>
      <c r="I156" s="1">
        <v>6</v>
      </c>
      <c r="J156" t="s">
        <v>159</v>
      </c>
      <c r="K156" t="s">
        <v>151</v>
      </c>
      <c r="L156" t="s">
        <v>96</v>
      </c>
      <c r="M156" t="s">
        <v>151</v>
      </c>
      <c r="N156" s="4">
        <v>696421304</v>
      </c>
      <c r="O156" s="44">
        <v>72044.5</v>
      </c>
      <c r="P156">
        <v>0</v>
      </c>
      <c r="Q156">
        <v>0</v>
      </c>
      <c r="R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" s="4">
        <f t="shared" si="6"/>
        <v>0</v>
      </c>
      <c r="T156" s="4">
        <f t="shared" si="7"/>
        <v>0</v>
      </c>
      <c r="U156" s="4">
        <f t="shared" si="8"/>
        <v>1</v>
      </c>
    </row>
    <row r="157" spans="1:21">
      <c r="A157" s="41">
        <v>60000296</v>
      </c>
      <c r="B157" s="42">
        <v>60780640</v>
      </c>
      <c r="C157" s="43">
        <v>60000296</v>
      </c>
      <c r="D157" t="s">
        <v>711</v>
      </c>
      <c r="E157" t="s">
        <v>712</v>
      </c>
      <c r="H157"/>
      <c r="I157" s="1">
        <v>6</v>
      </c>
      <c r="J157" t="s">
        <v>159</v>
      </c>
      <c r="K157" t="s">
        <v>151</v>
      </c>
      <c r="L157" t="s">
        <v>60</v>
      </c>
      <c r="M157" t="s">
        <v>151</v>
      </c>
      <c r="N157" s="4">
        <v>304839061</v>
      </c>
      <c r="O157" s="44">
        <v>10026</v>
      </c>
      <c r="P157">
        <v>0</v>
      </c>
      <c r="Q157">
        <v>0</v>
      </c>
      <c r="R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" s="4">
        <f t="shared" si="6"/>
        <v>0</v>
      </c>
      <c r="T157" s="4">
        <f t="shared" si="7"/>
        <v>0</v>
      </c>
      <c r="U157" s="4">
        <f t="shared" si="8"/>
        <v>1</v>
      </c>
    </row>
    <row r="158" spans="1:21">
      <c r="A158" s="41">
        <v>60000304</v>
      </c>
      <c r="B158" s="42">
        <v>60780657</v>
      </c>
      <c r="C158" s="43">
        <v>60780657</v>
      </c>
      <c r="D158" t="s">
        <v>1101</v>
      </c>
      <c r="E158" t="s">
        <v>1101</v>
      </c>
      <c r="F158" t="s">
        <v>1102</v>
      </c>
      <c r="G158" t="s">
        <v>1103</v>
      </c>
      <c r="H158">
        <v>0</v>
      </c>
      <c r="I158" s="1">
        <v>6</v>
      </c>
      <c r="J158" t="s">
        <v>159</v>
      </c>
      <c r="K158" t="s">
        <v>151</v>
      </c>
      <c r="L158" t="s">
        <v>831</v>
      </c>
      <c r="M158" t="s">
        <v>151</v>
      </c>
      <c r="N158" s="4">
        <v>260600028</v>
      </c>
      <c r="O158" s="44">
        <v>3331</v>
      </c>
      <c r="P158">
        <v>0</v>
      </c>
      <c r="Q158">
        <v>0</v>
      </c>
      <c r="R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" s="4">
        <f t="shared" si="6"/>
        <v>1</v>
      </c>
      <c r="T158" s="4">
        <f t="shared" si="7"/>
        <v>0</v>
      </c>
      <c r="U158" s="4">
        <f t="shared" si="8"/>
        <v>0</v>
      </c>
    </row>
    <row r="159" spans="1:21">
      <c r="A159" s="41">
        <v>60000411</v>
      </c>
      <c r="B159" s="42">
        <v>60780780</v>
      </c>
      <c r="C159" s="43">
        <v>60780780</v>
      </c>
      <c r="D159" t="s">
        <v>2189</v>
      </c>
      <c r="E159" t="s">
        <v>2190</v>
      </c>
      <c r="F159" t="s">
        <v>1102</v>
      </c>
      <c r="G159" t="s">
        <v>1103</v>
      </c>
      <c r="H159">
        <v>0</v>
      </c>
      <c r="I159" s="1">
        <v>6</v>
      </c>
      <c r="J159" t="s">
        <v>159</v>
      </c>
      <c r="K159" t="s">
        <v>151</v>
      </c>
      <c r="L159" t="s">
        <v>831</v>
      </c>
      <c r="M159" t="s">
        <v>151</v>
      </c>
      <c r="N159" s="4">
        <v>260600069</v>
      </c>
      <c r="O159" s="44">
        <v>2851</v>
      </c>
      <c r="P159">
        <v>0</v>
      </c>
      <c r="Q159">
        <v>0</v>
      </c>
      <c r="R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" s="4">
        <f t="shared" si="6"/>
        <v>1</v>
      </c>
      <c r="T159" s="4">
        <f t="shared" si="7"/>
        <v>0</v>
      </c>
      <c r="U159" s="4">
        <f t="shared" si="8"/>
        <v>0</v>
      </c>
    </row>
    <row r="160" spans="1:21">
      <c r="A160" s="41">
        <v>60000478</v>
      </c>
      <c r="B160" s="42">
        <v>60780897</v>
      </c>
      <c r="C160" s="43">
        <v>60780897</v>
      </c>
      <c r="D160" t="s">
        <v>1169</v>
      </c>
      <c r="E160" t="s">
        <v>1169</v>
      </c>
      <c r="F160" t="s">
        <v>1102</v>
      </c>
      <c r="G160" t="s">
        <v>1103</v>
      </c>
      <c r="H160">
        <v>0</v>
      </c>
      <c r="I160" s="1">
        <v>6</v>
      </c>
      <c r="J160" t="s">
        <v>159</v>
      </c>
      <c r="K160" t="s">
        <v>151</v>
      </c>
      <c r="L160" t="s">
        <v>831</v>
      </c>
      <c r="M160" t="s">
        <v>151</v>
      </c>
      <c r="N160" s="4">
        <v>260600176</v>
      </c>
      <c r="O160" s="44">
        <v>129321.5</v>
      </c>
      <c r="P160">
        <v>0</v>
      </c>
      <c r="Q160">
        <v>0</v>
      </c>
      <c r="R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" s="4">
        <f t="shared" si="6"/>
        <v>1</v>
      </c>
      <c r="T160" s="4">
        <f t="shared" si="7"/>
        <v>0</v>
      </c>
      <c r="U160" s="4">
        <f t="shared" si="8"/>
        <v>0</v>
      </c>
    </row>
    <row r="161" spans="1:21" ht="17.25" customHeight="1">
      <c r="A161" s="41">
        <v>60000486</v>
      </c>
      <c r="B161" s="42">
        <v>60780905</v>
      </c>
      <c r="C161" s="41">
        <v>60780905</v>
      </c>
      <c r="D161" t="s">
        <v>2642</v>
      </c>
      <c r="E161" t="s">
        <v>2642</v>
      </c>
      <c r="F161" t="s">
        <v>1102</v>
      </c>
      <c r="G161" t="s">
        <v>1103</v>
      </c>
      <c r="H161">
        <v>0</v>
      </c>
      <c r="I161" s="1">
        <v>6</v>
      </c>
      <c r="J161" t="s">
        <v>159</v>
      </c>
      <c r="K161" t="s">
        <v>151</v>
      </c>
      <c r="L161" t="s">
        <v>831</v>
      </c>
      <c r="M161" t="s">
        <v>151</v>
      </c>
      <c r="N161" s="4">
        <v>260600119</v>
      </c>
      <c r="O161" s="44">
        <v>5167</v>
      </c>
      <c r="P161">
        <v>0</v>
      </c>
      <c r="Q161">
        <v>0</v>
      </c>
      <c r="R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" s="4">
        <f t="shared" si="6"/>
        <v>1</v>
      </c>
      <c r="T161" s="4">
        <f t="shared" si="7"/>
        <v>0</v>
      </c>
      <c r="U161" s="4">
        <f t="shared" si="8"/>
        <v>0</v>
      </c>
    </row>
    <row r="162" spans="1:21">
      <c r="A162" s="41">
        <v>60000494</v>
      </c>
      <c r="B162" s="42">
        <v>60780921</v>
      </c>
      <c r="C162" s="43">
        <v>60780921</v>
      </c>
      <c r="D162" t="s">
        <v>2643</v>
      </c>
      <c r="E162" t="s">
        <v>2643</v>
      </c>
      <c r="F162" t="s">
        <v>1102</v>
      </c>
      <c r="G162" t="s">
        <v>1103</v>
      </c>
      <c r="H162">
        <v>0</v>
      </c>
      <c r="I162" s="1">
        <v>6</v>
      </c>
      <c r="J162" t="s">
        <v>159</v>
      </c>
      <c r="K162" t="s">
        <v>151</v>
      </c>
      <c r="L162" t="s">
        <v>831</v>
      </c>
      <c r="M162" t="s">
        <v>151</v>
      </c>
      <c r="N162" s="4">
        <v>260600135</v>
      </c>
      <c r="O162" s="44">
        <v>930</v>
      </c>
      <c r="P162">
        <v>0</v>
      </c>
      <c r="Q162">
        <v>0</v>
      </c>
      <c r="R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" s="4">
        <f t="shared" si="6"/>
        <v>1</v>
      </c>
      <c r="T162" s="4">
        <f t="shared" si="7"/>
        <v>0</v>
      </c>
      <c r="U162" s="4">
        <f t="shared" si="8"/>
        <v>0</v>
      </c>
    </row>
    <row r="163" spans="1:21" ht="17.25" customHeight="1">
      <c r="A163" s="41">
        <v>60000510</v>
      </c>
      <c r="B163" s="42">
        <v>60780954</v>
      </c>
      <c r="C163" s="41">
        <v>60780954</v>
      </c>
      <c r="D163" t="s">
        <v>1798</v>
      </c>
      <c r="E163" t="s">
        <v>1798</v>
      </c>
      <c r="F163" t="s">
        <v>1102</v>
      </c>
      <c r="G163" t="s">
        <v>1103</v>
      </c>
      <c r="H163">
        <v>0</v>
      </c>
      <c r="I163" s="1">
        <v>6</v>
      </c>
      <c r="J163" t="s">
        <v>159</v>
      </c>
      <c r="K163" t="s">
        <v>151</v>
      </c>
      <c r="L163" t="s">
        <v>831</v>
      </c>
      <c r="M163" t="s">
        <v>151</v>
      </c>
      <c r="N163" s="4">
        <v>260600150</v>
      </c>
      <c r="O163" s="44">
        <v>143147.5</v>
      </c>
      <c r="P163">
        <v>0</v>
      </c>
      <c r="Q163">
        <v>0</v>
      </c>
      <c r="R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" s="4">
        <f t="shared" si="6"/>
        <v>1</v>
      </c>
      <c r="T163" s="4">
        <f t="shared" si="7"/>
        <v>0</v>
      </c>
      <c r="U163" s="4">
        <f t="shared" si="8"/>
        <v>0</v>
      </c>
    </row>
    <row r="164" spans="1:21" ht="17.25" customHeight="1">
      <c r="A164" s="41">
        <v>60031333</v>
      </c>
      <c r="B164" s="42">
        <v>60780954</v>
      </c>
      <c r="C164" s="41">
        <v>60780954</v>
      </c>
      <c r="D164" t="s">
        <v>1799</v>
      </c>
      <c r="E164" t="s">
        <v>1798</v>
      </c>
      <c r="F164" t="s">
        <v>1102</v>
      </c>
      <c r="G164" t="s">
        <v>1103</v>
      </c>
      <c r="H164">
        <v>0</v>
      </c>
      <c r="I164" s="1">
        <v>6</v>
      </c>
      <c r="J164" t="s">
        <v>159</v>
      </c>
      <c r="K164" t="s">
        <v>151</v>
      </c>
      <c r="L164" t="s">
        <v>831</v>
      </c>
      <c r="M164" t="s">
        <v>151</v>
      </c>
      <c r="N164" s="4">
        <v>260600150</v>
      </c>
      <c r="O164" s="44">
        <v>1579.25</v>
      </c>
      <c r="P164">
        <v>0</v>
      </c>
      <c r="Q164">
        <v>0</v>
      </c>
      <c r="R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" s="4">
        <f t="shared" si="6"/>
        <v>1</v>
      </c>
      <c r="T164" s="4">
        <f t="shared" si="7"/>
        <v>0</v>
      </c>
      <c r="U164" s="4">
        <f t="shared" si="8"/>
        <v>0</v>
      </c>
    </row>
    <row r="165" spans="1:21">
      <c r="A165" s="41">
        <v>60000528</v>
      </c>
      <c r="B165" s="42">
        <v>60780962</v>
      </c>
      <c r="C165" s="43">
        <v>60000528</v>
      </c>
      <c r="D165" t="s">
        <v>902</v>
      </c>
      <c r="E165" t="s">
        <v>902</v>
      </c>
      <c r="H165"/>
      <c r="I165" s="1">
        <v>6</v>
      </c>
      <c r="J165" t="s">
        <v>159</v>
      </c>
      <c r="K165" t="s">
        <v>151</v>
      </c>
      <c r="L165" t="s">
        <v>457</v>
      </c>
      <c r="M165" t="s">
        <v>151</v>
      </c>
      <c r="N165" s="4">
        <v>782596589</v>
      </c>
      <c r="O165" s="44">
        <v>69216.5</v>
      </c>
      <c r="P165">
        <v>0</v>
      </c>
      <c r="Q165">
        <v>0</v>
      </c>
      <c r="R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5" s="4">
        <f t="shared" si="6"/>
        <v>0</v>
      </c>
      <c r="T165" s="4">
        <f t="shared" si="7"/>
        <v>0</v>
      </c>
      <c r="U165" s="4">
        <f t="shared" si="8"/>
        <v>1</v>
      </c>
    </row>
    <row r="166" spans="1:21">
      <c r="A166" s="41">
        <v>60000544</v>
      </c>
      <c r="B166" s="42">
        <v>60780988</v>
      </c>
      <c r="C166" s="43">
        <v>60780988</v>
      </c>
      <c r="D166" t="s">
        <v>1840</v>
      </c>
      <c r="E166" t="s">
        <v>1840</v>
      </c>
      <c r="F166" t="s">
        <v>1102</v>
      </c>
      <c r="G166" t="s">
        <v>1103</v>
      </c>
      <c r="H166">
        <v>0</v>
      </c>
      <c r="I166" s="1">
        <v>6</v>
      </c>
      <c r="J166" t="s">
        <v>159</v>
      </c>
      <c r="K166" t="s">
        <v>151</v>
      </c>
      <c r="L166" t="s">
        <v>831</v>
      </c>
      <c r="M166" t="s">
        <v>151</v>
      </c>
      <c r="N166" s="4">
        <v>260600200</v>
      </c>
      <c r="O166" s="44">
        <v>152959</v>
      </c>
      <c r="P166">
        <v>0</v>
      </c>
      <c r="Q166">
        <v>0</v>
      </c>
      <c r="R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" s="4">
        <f t="shared" si="6"/>
        <v>1</v>
      </c>
      <c r="T166" s="4">
        <f t="shared" si="7"/>
        <v>0</v>
      </c>
      <c r="U166" s="4">
        <f t="shared" si="8"/>
        <v>0</v>
      </c>
    </row>
    <row r="167" spans="1:21">
      <c r="A167" s="41">
        <v>60019957</v>
      </c>
      <c r="B167" s="42">
        <v>60780988</v>
      </c>
      <c r="C167" s="43">
        <v>60780988</v>
      </c>
      <c r="D167" t="s">
        <v>1841</v>
      </c>
      <c r="E167" t="s">
        <v>1840</v>
      </c>
      <c r="F167" t="s">
        <v>1102</v>
      </c>
      <c r="G167" t="s">
        <v>1103</v>
      </c>
      <c r="H167">
        <v>0</v>
      </c>
      <c r="I167" s="1">
        <v>6</v>
      </c>
      <c r="J167" t="s">
        <v>159</v>
      </c>
      <c r="K167" t="s">
        <v>151</v>
      </c>
      <c r="L167" t="s">
        <v>831</v>
      </c>
      <c r="M167" t="s">
        <v>151</v>
      </c>
      <c r="N167" s="4">
        <v>260600200</v>
      </c>
      <c r="O167" s="44">
        <v>486</v>
      </c>
      <c r="P167">
        <v>1</v>
      </c>
      <c r="Q167">
        <v>0</v>
      </c>
      <c r="R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" s="4">
        <f t="shared" si="6"/>
        <v>1</v>
      </c>
      <c r="T167" s="4">
        <f t="shared" si="7"/>
        <v>0</v>
      </c>
      <c r="U167" s="4">
        <f t="shared" si="8"/>
        <v>0</v>
      </c>
    </row>
    <row r="168" spans="1:21">
      <c r="A168" s="41">
        <v>60787777</v>
      </c>
      <c r="B168" s="42">
        <v>60780988</v>
      </c>
      <c r="C168" s="43">
        <v>60780988</v>
      </c>
      <c r="D168" t="s">
        <v>1842</v>
      </c>
      <c r="E168" t="s">
        <v>1840</v>
      </c>
      <c r="F168" t="s">
        <v>1102</v>
      </c>
      <c r="G168" t="s">
        <v>1103</v>
      </c>
      <c r="H168">
        <v>0</v>
      </c>
      <c r="I168" s="1">
        <v>6</v>
      </c>
      <c r="J168" t="s">
        <v>159</v>
      </c>
      <c r="K168" t="s">
        <v>151</v>
      </c>
      <c r="L168" t="s">
        <v>831</v>
      </c>
      <c r="M168" t="s">
        <v>151</v>
      </c>
      <c r="N168" s="4">
        <v>260600200</v>
      </c>
      <c r="O168" s="44">
        <v>739</v>
      </c>
      <c r="P168">
        <v>0</v>
      </c>
      <c r="Q168">
        <v>0</v>
      </c>
      <c r="R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" s="4">
        <f t="shared" si="6"/>
        <v>1</v>
      </c>
      <c r="T168" s="4">
        <f t="shared" si="7"/>
        <v>0</v>
      </c>
      <c r="U168" s="4">
        <f t="shared" si="8"/>
        <v>0</v>
      </c>
    </row>
    <row r="169" spans="1:21">
      <c r="A169" s="41">
        <v>60788320</v>
      </c>
      <c r="B169" s="42">
        <v>60780988</v>
      </c>
      <c r="C169" s="43">
        <v>60780988</v>
      </c>
      <c r="D169" t="s">
        <v>1843</v>
      </c>
      <c r="E169" t="s">
        <v>1840</v>
      </c>
      <c r="F169" t="s">
        <v>1102</v>
      </c>
      <c r="G169" t="s">
        <v>1103</v>
      </c>
      <c r="H169">
        <v>0</v>
      </c>
      <c r="I169" s="1">
        <v>6</v>
      </c>
      <c r="J169" t="s">
        <v>159</v>
      </c>
      <c r="K169" t="s">
        <v>151</v>
      </c>
      <c r="L169" t="s">
        <v>831</v>
      </c>
      <c r="M169" t="s">
        <v>151</v>
      </c>
      <c r="N169" s="4">
        <v>260600200</v>
      </c>
      <c r="O169" s="44">
        <v>382.5</v>
      </c>
      <c r="P169">
        <v>1</v>
      </c>
      <c r="Q169">
        <v>0</v>
      </c>
      <c r="R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" s="4">
        <f t="shared" si="6"/>
        <v>1</v>
      </c>
      <c r="T169" s="4">
        <f t="shared" si="7"/>
        <v>0</v>
      </c>
      <c r="U169" s="4">
        <f t="shared" si="8"/>
        <v>0</v>
      </c>
    </row>
    <row r="170" spans="1:21" ht="17.25" customHeight="1">
      <c r="A170" s="41">
        <v>60794021</v>
      </c>
      <c r="B170" s="42">
        <v>60780988</v>
      </c>
      <c r="C170" s="41">
        <v>60780988</v>
      </c>
      <c r="D170" t="s">
        <v>1844</v>
      </c>
      <c r="E170" t="s">
        <v>1840</v>
      </c>
      <c r="F170" t="s">
        <v>1102</v>
      </c>
      <c r="G170" t="s">
        <v>1103</v>
      </c>
      <c r="H170">
        <v>0</v>
      </c>
      <c r="I170" s="1">
        <v>6</v>
      </c>
      <c r="J170" t="s">
        <v>159</v>
      </c>
      <c r="K170" t="s">
        <v>151</v>
      </c>
      <c r="L170" t="s">
        <v>831</v>
      </c>
      <c r="M170" t="s">
        <v>151</v>
      </c>
      <c r="N170" s="4">
        <v>260600200</v>
      </c>
      <c r="O170" s="44">
        <v>12184.5</v>
      </c>
      <c r="P170">
        <v>0</v>
      </c>
      <c r="Q170">
        <v>0</v>
      </c>
      <c r="R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" s="4">
        <f t="shared" si="6"/>
        <v>1</v>
      </c>
      <c r="T170" s="4">
        <f t="shared" si="7"/>
        <v>0</v>
      </c>
      <c r="U170" s="4">
        <f t="shared" si="8"/>
        <v>0</v>
      </c>
    </row>
    <row r="171" spans="1:21" ht="17.25" customHeight="1">
      <c r="A171" s="41">
        <v>60000551</v>
      </c>
      <c r="B171" s="42">
        <v>60781010</v>
      </c>
      <c r="C171" s="41">
        <v>60781010</v>
      </c>
      <c r="D171" t="s">
        <v>4959</v>
      </c>
      <c r="E171" t="s">
        <v>4960</v>
      </c>
      <c r="F171" t="s">
        <v>1102</v>
      </c>
      <c r="G171" t="s">
        <v>1103</v>
      </c>
      <c r="H171">
        <v>0</v>
      </c>
      <c r="I171" s="1">
        <v>6</v>
      </c>
      <c r="J171" t="s">
        <v>159</v>
      </c>
      <c r="K171" t="s">
        <v>151</v>
      </c>
      <c r="L171" t="s">
        <v>831</v>
      </c>
      <c r="M171" t="s">
        <v>151</v>
      </c>
      <c r="N171" s="4">
        <v>260600184</v>
      </c>
      <c r="O171" s="44">
        <v>7011.5</v>
      </c>
      <c r="P171">
        <v>0</v>
      </c>
      <c r="Q171">
        <v>0</v>
      </c>
      <c r="R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" s="4">
        <f t="shared" si="6"/>
        <v>1</v>
      </c>
      <c r="T171" s="4">
        <f t="shared" si="7"/>
        <v>0</v>
      </c>
      <c r="U171" s="4">
        <f t="shared" si="8"/>
        <v>0</v>
      </c>
    </row>
    <row r="172" spans="1:21" ht="17.25" customHeight="1">
      <c r="A172" s="41">
        <v>60010899</v>
      </c>
      <c r="B172" s="42">
        <v>60785011</v>
      </c>
      <c r="C172" s="41">
        <v>60785011</v>
      </c>
      <c r="D172" t="s">
        <v>3556</v>
      </c>
      <c r="E172" t="s">
        <v>3557</v>
      </c>
      <c r="F172" t="s">
        <v>1102</v>
      </c>
      <c r="G172" t="s">
        <v>1103</v>
      </c>
      <c r="H172">
        <v>1</v>
      </c>
      <c r="I172" s="1">
        <v>6</v>
      </c>
      <c r="J172" t="s">
        <v>159</v>
      </c>
      <c r="K172" t="s">
        <v>151</v>
      </c>
      <c r="L172" t="s">
        <v>233</v>
      </c>
      <c r="M172" t="s">
        <v>151</v>
      </c>
      <c r="N172" s="4">
        <v>260600705</v>
      </c>
      <c r="O172" s="44">
        <v>4385</v>
      </c>
      <c r="P172">
        <v>0</v>
      </c>
      <c r="Q172">
        <v>0</v>
      </c>
      <c r="R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" s="4">
        <f t="shared" si="6"/>
        <v>1</v>
      </c>
      <c r="T172" s="4">
        <f t="shared" si="7"/>
        <v>0</v>
      </c>
      <c r="U172" s="4">
        <f t="shared" si="8"/>
        <v>0</v>
      </c>
    </row>
    <row r="173" spans="1:21" ht="17.25" customHeight="1">
      <c r="A173" s="41">
        <v>60785003</v>
      </c>
      <c r="B173" s="42">
        <v>60785011</v>
      </c>
      <c r="C173" s="41">
        <v>60785011</v>
      </c>
      <c r="D173" t="s">
        <v>3558</v>
      </c>
      <c r="E173" t="s">
        <v>3557</v>
      </c>
      <c r="F173" t="s">
        <v>1102</v>
      </c>
      <c r="G173" t="s">
        <v>1103</v>
      </c>
      <c r="H173">
        <v>1</v>
      </c>
      <c r="I173" s="1">
        <v>6</v>
      </c>
      <c r="J173" t="s">
        <v>159</v>
      </c>
      <c r="K173" t="s">
        <v>151</v>
      </c>
      <c r="L173" t="s">
        <v>233</v>
      </c>
      <c r="M173" t="s">
        <v>151</v>
      </c>
      <c r="N173" s="4">
        <v>260600705</v>
      </c>
      <c r="O173" s="44">
        <v>227889.25</v>
      </c>
      <c r="P173">
        <v>0</v>
      </c>
      <c r="Q173">
        <v>0</v>
      </c>
      <c r="R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" s="4">
        <f t="shared" si="6"/>
        <v>1</v>
      </c>
      <c r="T173" s="4">
        <f t="shared" si="7"/>
        <v>0</v>
      </c>
      <c r="U173" s="4">
        <f t="shared" si="8"/>
        <v>0</v>
      </c>
    </row>
    <row r="174" spans="1:21">
      <c r="A174" s="41">
        <v>60788957</v>
      </c>
      <c r="B174" s="42">
        <v>60785011</v>
      </c>
      <c r="C174" s="43">
        <v>60785011</v>
      </c>
      <c r="D174" t="s">
        <v>3559</v>
      </c>
      <c r="E174" t="s">
        <v>3557</v>
      </c>
      <c r="F174" t="s">
        <v>1102</v>
      </c>
      <c r="G174" t="s">
        <v>1103</v>
      </c>
      <c r="H174">
        <v>1</v>
      </c>
      <c r="I174" s="1">
        <v>6</v>
      </c>
      <c r="J174" t="s">
        <v>159</v>
      </c>
      <c r="K174" t="s">
        <v>151</v>
      </c>
      <c r="L174" t="s">
        <v>233</v>
      </c>
      <c r="M174" t="s">
        <v>151</v>
      </c>
      <c r="N174" s="4">
        <v>260600705</v>
      </c>
      <c r="O174" s="44">
        <v>45978</v>
      </c>
      <c r="P174">
        <v>0</v>
      </c>
      <c r="Q174">
        <v>0</v>
      </c>
      <c r="R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" s="4">
        <f t="shared" si="6"/>
        <v>1</v>
      </c>
      <c r="T174" s="4">
        <f t="shared" si="7"/>
        <v>0</v>
      </c>
      <c r="U174" s="4">
        <f t="shared" si="8"/>
        <v>0</v>
      </c>
    </row>
    <row r="175" spans="1:21">
      <c r="A175" s="41">
        <v>60789195</v>
      </c>
      <c r="B175" s="42">
        <v>60785011</v>
      </c>
      <c r="C175" s="43">
        <v>60785011</v>
      </c>
      <c r="D175" t="s">
        <v>3560</v>
      </c>
      <c r="E175" t="s">
        <v>3557</v>
      </c>
      <c r="F175" t="s">
        <v>1102</v>
      </c>
      <c r="G175" t="s">
        <v>1103</v>
      </c>
      <c r="H175">
        <v>1</v>
      </c>
      <c r="I175" s="1">
        <v>6</v>
      </c>
      <c r="J175" t="s">
        <v>159</v>
      </c>
      <c r="K175" t="s">
        <v>151</v>
      </c>
      <c r="L175" t="s">
        <v>233</v>
      </c>
      <c r="M175" t="s">
        <v>151</v>
      </c>
      <c r="N175" s="4">
        <v>260600705</v>
      </c>
      <c r="O175" s="44">
        <v>169450.5</v>
      </c>
      <c r="P175">
        <v>0</v>
      </c>
      <c r="Q175">
        <v>0</v>
      </c>
      <c r="R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" s="4">
        <f t="shared" si="6"/>
        <v>1</v>
      </c>
      <c r="T175" s="4">
        <f t="shared" si="7"/>
        <v>0</v>
      </c>
      <c r="U175" s="4">
        <f t="shared" si="8"/>
        <v>0</v>
      </c>
    </row>
    <row r="176" spans="1:21">
      <c r="A176" s="41">
        <v>60790177</v>
      </c>
      <c r="B176" s="42">
        <v>60785011</v>
      </c>
      <c r="C176" s="43">
        <v>60785011</v>
      </c>
      <c r="D176" t="s">
        <v>3561</v>
      </c>
      <c r="E176" t="s">
        <v>3557</v>
      </c>
      <c r="F176" t="s">
        <v>1102</v>
      </c>
      <c r="G176" t="s">
        <v>1103</v>
      </c>
      <c r="H176">
        <v>1</v>
      </c>
      <c r="I176" s="1">
        <v>6</v>
      </c>
      <c r="J176" t="s">
        <v>159</v>
      </c>
      <c r="K176" t="s">
        <v>151</v>
      </c>
      <c r="L176" t="s">
        <v>233</v>
      </c>
      <c r="M176" t="s">
        <v>151</v>
      </c>
      <c r="N176" s="4">
        <v>260600705</v>
      </c>
      <c r="O176" s="44">
        <v>17730</v>
      </c>
      <c r="P176">
        <v>0</v>
      </c>
      <c r="Q176">
        <v>0</v>
      </c>
      <c r="R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6" s="4">
        <f t="shared" si="6"/>
        <v>1</v>
      </c>
      <c r="T176" s="4">
        <f t="shared" si="7"/>
        <v>0</v>
      </c>
      <c r="U176" s="4">
        <f t="shared" si="8"/>
        <v>0</v>
      </c>
    </row>
    <row r="177" spans="1:21">
      <c r="A177" s="41">
        <v>60021276</v>
      </c>
      <c r="B177" s="42">
        <v>60790540</v>
      </c>
      <c r="C177" s="43">
        <v>60021276</v>
      </c>
      <c r="D177" t="s">
        <v>157</v>
      </c>
      <c r="E177" t="s">
        <v>158</v>
      </c>
      <c r="H177"/>
      <c r="I177" s="1">
        <v>6</v>
      </c>
      <c r="J177" t="s">
        <v>159</v>
      </c>
      <c r="K177" t="s">
        <v>151</v>
      </c>
      <c r="L177" t="s">
        <v>60</v>
      </c>
      <c r="M177" t="s">
        <v>151</v>
      </c>
      <c r="N177" s="4">
        <v>334955598</v>
      </c>
      <c r="O177" s="44">
        <v>4747.5</v>
      </c>
      <c r="P177">
        <v>0</v>
      </c>
      <c r="Q177">
        <v>1</v>
      </c>
      <c r="R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7" s="4">
        <f t="shared" si="6"/>
        <v>0</v>
      </c>
      <c r="T177" s="4">
        <f t="shared" si="7"/>
        <v>0</v>
      </c>
      <c r="U177" s="4">
        <f t="shared" si="8"/>
        <v>1</v>
      </c>
    </row>
    <row r="178" spans="1:21">
      <c r="A178" s="41">
        <v>60780491</v>
      </c>
      <c r="B178" s="42">
        <v>60790797</v>
      </c>
      <c r="C178" s="43">
        <v>60780491</v>
      </c>
      <c r="D178" t="s">
        <v>544</v>
      </c>
      <c r="E178" t="s">
        <v>545</v>
      </c>
      <c r="H178"/>
      <c r="I178" s="1">
        <v>6</v>
      </c>
      <c r="J178" t="s">
        <v>159</v>
      </c>
      <c r="K178" t="s">
        <v>151</v>
      </c>
      <c r="L178" t="s">
        <v>60</v>
      </c>
      <c r="M178" t="s">
        <v>151</v>
      </c>
      <c r="N178" s="4">
        <v>782634778</v>
      </c>
      <c r="O178" s="44">
        <v>51888.5</v>
      </c>
      <c r="P178">
        <v>0</v>
      </c>
      <c r="Q178">
        <v>0</v>
      </c>
      <c r="R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" s="4">
        <f t="shared" si="6"/>
        <v>0</v>
      </c>
      <c r="T178" s="4">
        <f t="shared" si="7"/>
        <v>0</v>
      </c>
      <c r="U178" s="4">
        <f t="shared" si="8"/>
        <v>1</v>
      </c>
    </row>
    <row r="179" spans="1:21">
      <c r="A179" s="41">
        <v>60791860</v>
      </c>
      <c r="B179" s="146">
        <v>60790797</v>
      </c>
      <c r="C179" s="43">
        <v>60791860</v>
      </c>
      <c r="D179" t="s">
        <v>546</v>
      </c>
      <c r="E179" t="s">
        <v>545</v>
      </c>
      <c r="H179"/>
      <c r="I179" s="1">
        <v>6</v>
      </c>
      <c r="J179" t="s">
        <v>159</v>
      </c>
      <c r="K179" t="s">
        <v>151</v>
      </c>
      <c r="L179" t="s">
        <v>60</v>
      </c>
      <c r="M179" t="s">
        <v>151</v>
      </c>
      <c r="N179" s="4">
        <v>782634778</v>
      </c>
      <c r="O179" s="44">
        <v>17565.5</v>
      </c>
      <c r="P179">
        <v>0</v>
      </c>
      <c r="Q179">
        <v>1</v>
      </c>
      <c r="R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9" s="4">
        <f t="shared" si="6"/>
        <v>0</v>
      </c>
      <c r="T179" s="4">
        <f t="shared" si="7"/>
        <v>0</v>
      </c>
      <c r="U179" s="4">
        <f t="shared" si="8"/>
        <v>1</v>
      </c>
    </row>
    <row r="180" spans="1:21">
      <c r="A180" s="41">
        <v>60794013</v>
      </c>
      <c r="B180" s="42">
        <v>60790797</v>
      </c>
      <c r="C180" s="43">
        <v>60794013</v>
      </c>
      <c r="D180" t="s">
        <v>547</v>
      </c>
      <c r="E180" t="s">
        <v>545</v>
      </c>
      <c r="H180"/>
      <c r="I180" s="1">
        <v>6</v>
      </c>
      <c r="J180" t="s">
        <v>159</v>
      </c>
      <c r="K180" t="s">
        <v>151</v>
      </c>
      <c r="L180" t="s">
        <v>60</v>
      </c>
      <c r="M180" t="s">
        <v>151</v>
      </c>
      <c r="N180" s="4">
        <v>782634778</v>
      </c>
      <c r="O180" s="44">
        <v>19807.5</v>
      </c>
      <c r="P180">
        <v>0</v>
      </c>
      <c r="Q180">
        <v>0</v>
      </c>
      <c r="R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" s="4">
        <f t="shared" si="6"/>
        <v>0</v>
      </c>
      <c r="T180" s="4">
        <f t="shared" si="7"/>
        <v>0</v>
      </c>
      <c r="U180" s="4">
        <f t="shared" si="8"/>
        <v>1</v>
      </c>
    </row>
    <row r="181" spans="1:21">
      <c r="A181" s="41">
        <v>60002102</v>
      </c>
      <c r="B181" s="42">
        <v>60791761</v>
      </c>
      <c r="C181" s="43">
        <v>60791761</v>
      </c>
      <c r="D181" t="s">
        <v>2459</v>
      </c>
      <c r="E181" t="s">
        <v>2459</v>
      </c>
      <c r="F181" t="s">
        <v>1102</v>
      </c>
      <c r="G181" t="s">
        <v>1103</v>
      </c>
      <c r="H181">
        <v>0</v>
      </c>
      <c r="I181" s="1">
        <v>6</v>
      </c>
      <c r="J181" t="s">
        <v>159</v>
      </c>
      <c r="K181" t="s">
        <v>151</v>
      </c>
      <c r="L181" t="s">
        <v>831</v>
      </c>
      <c r="M181" t="s">
        <v>151</v>
      </c>
      <c r="N181" s="4">
        <v>260600218</v>
      </c>
      <c r="O181" s="44">
        <v>51305.5</v>
      </c>
      <c r="P181">
        <v>0</v>
      </c>
      <c r="Q181">
        <v>0</v>
      </c>
      <c r="R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" s="4">
        <f t="shared" si="6"/>
        <v>1</v>
      </c>
      <c r="T181" s="4">
        <f t="shared" si="7"/>
        <v>0</v>
      </c>
      <c r="U181" s="4">
        <f t="shared" si="8"/>
        <v>0</v>
      </c>
    </row>
    <row r="182" spans="1:21">
      <c r="A182" s="41">
        <v>60006558</v>
      </c>
      <c r="B182" s="42">
        <v>60798865</v>
      </c>
      <c r="C182" s="43">
        <v>60006558</v>
      </c>
      <c r="D182" t="s">
        <v>6359</v>
      </c>
      <c r="E182" t="s">
        <v>6360</v>
      </c>
      <c r="H182"/>
      <c r="I182" s="1">
        <v>6</v>
      </c>
      <c r="J182" t="s">
        <v>159</v>
      </c>
      <c r="K182" t="s">
        <v>151</v>
      </c>
      <c r="L182" t="s">
        <v>60</v>
      </c>
      <c r="M182" t="s">
        <v>151</v>
      </c>
      <c r="N182" s="4">
        <v>344368691</v>
      </c>
      <c r="O182" s="44">
        <v>4215</v>
      </c>
      <c r="P182">
        <v>0</v>
      </c>
      <c r="Q182">
        <v>0</v>
      </c>
      <c r="R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" s="4">
        <f t="shared" si="6"/>
        <v>0</v>
      </c>
      <c r="T182" s="4">
        <f t="shared" si="7"/>
        <v>0</v>
      </c>
      <c r="U182" s="4">
        <f t="shared" si="8"/>
        <v>1</v>
      </c>
    </row>
    <row r="183" spans="1:21">
      <c r="A183" s="41">
        <v>60798881</v>
      </c>
      <c r="B183" s="42">
        <v>60798873</v>
      </c>
      <c r="C183" s="43">
        <v>60798881</v>
      </c>
      <c r="D183" t="s">
        <v>6215</v>
      </c>
      <c r="E183" t="s">
        <v>6216</v>
      </c>
      <c r="H183"/>
      <c r="I183" s="1">
        <v>6</v>
      </c>
      <c r="J183" t="s">
        <v>159</v>
      </c>
      <c r="K183" t="s">
        <v>151</v>
      </c>
      <c r="L183" t="s">
        <v>96</v>
      </c>
      <c r="M183" t="s">
        <v>151</v>
      </c>
      <c r="N183" s="4">
        <v>973800840</v>
      </c>
      <c r="O183" s="44">
        <v>12631.5</v>
      </c>
      <c r="P183">
        <v>0</v>
      </c>
      <c r="Q183">
        <v>0</v>
      </c>
      <c r="R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" s="4">
        <f t="shared" si="6"/>
        <v>0</v>
      </c>
      <c r="T183" s="4">
        <f t="shared" si="7"/>
        <v>0</v>
      </c>
      <c r="U183" s="4">
        <f t="shared" si="8"/>
        <v>1</v>
      </c>
    </row>
    <row r="184" spans="1:21">
      <c r="A184" s="41">
        <v>60019262</v>
      </c>
      <c r="B184" s="42">
        <v>60800174</v>
      </c>
      <c r="C184" s="43">
        <v>60019262</v>
      </c>
      <c r="D184" t="s">
        <v>4127</v>
      </c>
      <c r="E184" t="s">
        <v>4128</v>
      </c>
      <c r="H184"/>
      <c r="I184" s="1">
        <v>6</v>
      </c>
      <c r="J184" t="s">
        <v>159</v>
      </c>
      <c r="K184" t="s">
        <v>151</v>
      </c>
      <c r="L184" t="s">
        <v>60</v>
      </c>
      <c r="M184" t="s">
        <v>151</v>
      </c>
      <c r="N184" s="4">
        <v>775552003</v>
      </c>
      <c r="O184" s="44">
        <v>439.75</v>
      </c>
      <c r="P184">
        <v>0</v>
      </c>
      <c r="Q184">
        <v>0</v>
      </c>
      <c r="R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" s="4">
        <f t="shared" si="6"/>
        <v>0</v>
      </c>
      <c r="T184" s="4">
        <f t="shared" si="7"/>
        <v>0</v>
      </c>
      <c r="U184" s="4">
        <f t="shared" si="8"/>
        <v>1</v>
      </c>
    </row>
    <row r="185" spans="1:21">
      <c r="A185" s="41">
        <v>60019973</v>
      </c>
      <c r="B185" s="42">
        <v>60800174</v>
      </c>
      <c r="C185" s="43">
        <v>60019973</v>
      </c>
      <c r="D185" t="s">
        <v>4129</v>
      </c>
      <c r="E185" t="s">
        <v>4128</v>
      </c>
      <c r="H185"/>
      <c r="I185" s="1">
        <v>6</v>
      </c>
      <c r="J185" t="s">
        <v>159</v>
      </c>
      <c r="K185" t="s">
        <v>151</v>
      </c>
      <c r="L185" t="s">
        <v>60</v>
      </c>
      <c r="M185" t="s">
        <v>151</v>
      </c>
      <c r="N185" s="4">
        <v>775552003</v>
      </c>
      <c r="O185" s="44">
        <v>1068</v>
      </c>
      <c r="P185">
        <v>1</v>
      </c>
      <c r="Q185">
        <v>0</v>
      </c>
      <c r="R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" s="4">
        <f t="shared" si="6"/>
        <v>0</v>
      </c>
      <c r="T185" s="4">
        <f t="shared" si="7"/>
        <v>0</v>
      </c>
      <c r="U185" s="4">
        <f t="shared" si="8"/>
        <v>1</v>
      </c>
    </row>
    <row r="186" spans="1:21">
      <c r="A186" s="41">
        <v>60780947</v>
      </c>
      <c r="B186" s="42">
        <v>60800174</v>
      </c>
      <c r="C186" s="43">
        <v>60780947</v>
      </c>
      <c r="D186" t="s">
        <v>4130</v>
      </c>
      <c r="E186" t="s">
        <v>4128</v>
      </c>
      <c r="H186"/>
      <c r="I186" s="1">
        <v>6</v>
      </c>
      <c r="J186" t="s">
        <v>159</v>
      </c>
      <c r="K186" t="s">
        <v>151</v>
      </c>
      <c r="L186" t="s">
        <v>60</v>
      </c>
      <c r="M186" t="s">
        <v>151</v>
      </c>
      <c r="N186" s="4">
        <v>775552003</v>
      </c>
      <c r="O186" s="44">
        <v>46065.5</v>
      </c>
      <c r="P186">
        <v>0</v>
      </c>
      <c r="Q186">
        <v>0</v>
      </c>
      <c r="R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" s="4">
        <f t="shared" si="6"/>
        <v>0</v>
      </c>
      <c r="T186" s="4">
        <f t="shared" si="7"/>
        <v>0</v>
      </c>
      <c r="U186" s="4">
        <f t="shared" si="8"/>
        <v>1</v>
      </c>
    </row>
    <row r="187" spans="1:21">
      <c r="A187" s="41">
        <v>60781069</v>
      </c>
      <c r="B187" s="42">
        <v>60800174</v>
      </c>
      <c r="C187" s="43">
        <v>60781069</v>
      </c>
      <c r="D187" t="s">
        <v>4131</v>
      </c>
      <c r="E187" t="s">
        <v>4128</v>
      </c>
      <c r="H187"/>
      <c r="I187" s="1">
        <v>6</v>
      </c>
      <c r="J187" t="s">
        <v>159</v>
      </c>
      <c r="K187" t="s">
        <v>151</v>
      </c>
      <c r="L187" t="s">
        <v>60</v>
      </c>
      <c r="M187" t="s">
        <v>151</v>
      </c>
      <c r="N187" s="4">
        <v>775552003</v>
      </c>
      <c r="O187" s="44">
        <v>1147.5</v>
      </c>
      <c r="P187">
        <v>1</v>
      </c>
      <c r="Q187">
        <v>0</v>
      </c>
      <c r="R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7" s="4">
        <f t="shared" si="6"/>
        <v>0</v>
      </c>
      <c r="T187" s="4">
        <f t="shared" si="7"/>
        <v>0</v>
      </c>
      <c r="U187" s="4">
        <f t="shared" si="8"/>
        <v>1</v>
      </c>
    </row>
    <row r="188" spans="1:21">
      <c r="A188" s="41">
        <v>60788759</v>
      </c>
      <c r="B188" s="42">
        <v>60800174</v>
      </c>
      <c r="C188" s="56">
        <v>60788759</v>
      </c>
      <c r="D188" t="s">
        <v>4132</v>
      </c>
      <c r="E188" t="s">
        <v>4128</v>
      </c>
      <c r="H188"/>
      <c r="I188" s="1">
        <v>6</v>
      </c>
      <c r="J188" t="s">
        <v>159</v>
      </c>
      <c r="K188" t="s">
        <v>151</v>
      </c>
      <c r="L188" t="s">
        <v>60</v>
      </c>
      <c r="M188" t="s">
        <v>151</v>
      </c>
      <c r="N188" s="4">
        <v>775552003</v>
      </c>
      <c r="O188" s="44">
        <v>965.25</v>
      </c>
      <c r="P188">
        <v>1</v>
      </c>
      <c r="Q188">
        <v>0</v>
      </c>
      <c r="R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8" s="4">
        <f t="shared" si="6"/>
        <v>0</v>
      </c>
      <c r="T188" s="4">
        <f t="shared" si="7"/>
        <v>0</v>
      </c>
      <c r="U188" s="4">
        <f t="shared" si="8"/>
        <v>1</v>
      </c>
    </row>
    <row r="189" spans="1:21">
      <c r="A189" s="41">
        <v>60791472</v>
      </c>
      <c r="B189" s="42">
        <v>60800174</v>
      </c>
      <c r="C189" s="43">
        <v>60791472</v>
      </c>
      <c r="D189" t="s">
        <v>4133</v>
      </c>
      <c r="E189" t="s">
        <v>4128</v>
      </c>
      <c r="H189"/>
      <c r="I189" s="1">
        <v>6</v>
      </c>
      <c r="J189" t="s">
        <v>159</v>
      </c>
      <c r="K189" t="s">
        <v>151</v>
      </c>
      <c r="L189" t="s">
        <v>60</v>
      </c>
      <c r="M189" t="s">
        <v>151</v>
      </c>
      <c r="N189" s="4">
        <v>775552003</v>
      </c>
      <c r="O189" s="44">
        <v>1025.75</v>
      </c>
      <c r="P189">
        <v>0</v>
      </c>
      <c r="Q189">
        <v>0</v>
      </c>
      <c r="R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9" s="4">
        <f t="shared" si="6"/>
        <v>0</v>
      </c>
      <c r="T189" s="4">
        <f t="shared" si="7"/>
        <v>0</v>
      </c>
      <c r="U189" s="4">
        <f t="shared" si="8"/>
        <v>1</v>
      </c>
    </row>
    <row r="190" spans="1:21">
      <c r="A190" s="41">
        <v>60793908</v>
      </c>
      <c r="B190" s="42">
        <v>60800174</v>
      </c>
      <c r="C190" s="43">
        <v>60793908</v>
      </c>
      <c r="D190" t="s">
        <v>4134</v>
      </c>
      <c r="E190" t="s">
        <v>4128</v>
      </c>
      <c r="H190"/>
      <c r="I190" s="1">
        <v>6</v>
      </c>
      <c r="J190" t="s">
        <v>159</v>
      </c>
      <c r="K190" t="s">
        <v>151</v>
      </c>
      <c r="L190" t="s">
        <v>60</v>
      </c>
      <c r="M190" t="s">
        <v>151</v>
      </c>
      <c r="N190" s="4">
        <v>775552003</v>
      </c>
      <c r="O190" s="44">
        <v>911.25</v>
      </c>
      <c r="P190">
        <v>0</v>
      </c>
      <c r="Q190">
        <v>1</v>
      </c>
      <c r="R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" s="4">
        <f t="shared" si="6"/>
        <v>0</v>
      </c>
      <c r="T190" s="4">
        <f t="shared" si="7"/>
        <v>0</v>
      </c>
      <c r="U190" s="4">
        <f t="shared" si="8"/>
        <v>1</v>
      </c>
    </row>
    <row r="191" spans="1:21">
      <c r="A191" s="41">
        <v>70780168</v>
      </c>
      <c r="B191" s="42">
        <v>70000088</v>
      </c>
      <c r="C191" s="43">
        <v>70780168</v>
      </c>
      <c r="D191" t="s">
        <v>3332</v>
      </c>
      <c r="E191" t="s">
        <v>3332</v>
      </c>
      <c r="H191"/>
      <c r="I191" s="1">
        <v>7</v>
      </c>
      <c r="J191" t="s">
        <v>58</v>
      </c>
      <c r="K191" t="s">
        <v>59</v>
      </c>
      <c r="L191" t="s">
        <v>96</v>
      </c>
      <c r="M191" t="s">
        <v>59</v>
      </c>
      <c r="N191" s="4">
        <v>386820369</v>
      </c>
      <c r="O191" s="44">
        <v>11235.5</v>
      </c>
      <c r="P191">
        <v>0</v>
      </c>
      <c r="Q191">
        <v>0</v>
      </c>
      <c r="R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" s="4">
        <f t="shared" si="6"/>
        <v>0</v>
      </c>
      <c r="T191" s="4">
        <f t="shared" si="7"/>
        <v>0</v>
      </c>
      <c r="U191" s="4">
        <f t="shared" si="8"/>
        <v>1</v>
      </c>
    </row>
    <row r="192" spans="1:21">
      <c r="A192" s="41">
        <v>70780390</v>
      </c>
      <c r="B192" s="42">
        <v>70000211</v>
      </c>
      <c r="C192" s="43">
        <v>70000211</v>
      </c>
      <c r="D192" t="s">
        <v>2041</v>
      </c>
      <c r="E192" t="s">
        <v>2041</v>
      </c>
      <c r="F192" t="s">
        <v>1679</v>
      </c>
      <c r="G192" t="s">
        <v>1680</v>
      </c>
      <c r="H192">
        <v>0</v>
      </c>
      <c r="I192" s="1">
        <v>7</v>
      </c>
      <c r="J192" t="s">
        <v>58</v>
      </c>
      <c r="K192" t="s">
        <v>59</v>
      </c>
      <c r="L192" t="s">
        <v>831</v>
      </c>
      <c r="M192" t="s">
        <v>59</v>
      </c>
      <c r="N192" s="4">
        <v>260700182</v>
      </c>
      <c r="O192" s="44">
        <v>3709</v>
      </c>
      <c r="P192">
        <v>0</v>
      </c>
      <c r="Q192">
        <v>0</v>
      </c>
      <c r="R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" s="4">
        <f t="shared" si="6"/>
        <v>1</v>
      </c>
      <c r="T192" s="4">
        <f t="shared" si="7"/>
        <v>0</v>
      </c>
      <c r="U192" s="4">
        <f t="shared" si="8"/>
        <v>0</v>
      </c>
    </row>
    <row r="193" spans="1:21">
      <c r="A193" s="41">
        <v>70780424</v>
      </c>
      <c r="B193" s="42">
        <v>70000245</v>
      </c>
      <c r="C193" s="43">
        <v>70780424</v>
      </c>
      <c r="D193" t="s">
        <v>4579</v>
      </c>
      <c r="E193" t="s">
        <v>4580</v>
      </c>
      <c r="H193"/>
      <c r="I193" s="1">
        <v>7</v>
      </c>
      <c r="J193" t="s">
        <v>58</v>
      </c>
      <c r="K193" t="s">
        <v>59</v>
      </c>
      <c r="L193" t="s">
        <v>96</v>
      </c>
      <c r="M193" t="s">
        <v>59</v>
      </c>
      <c r="N193" s="4">
        <v>336720107</v>
      </c>
      <c r="O193" s="44">
        <v>39614</v>
      </c>
      <c r="P193">
        <v>0</v>
      </c>
      <c r="Q193">
        <v>0</v>
      </c>
      <c r="R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" s="4">
        <f t="shared" si="6"/>
        <v>0</v>
      </c>
      <c r="T193" s="4">
        <f t="shared" si="7"/>
        <v>0</v>
      </c>
      <c r="U193" s="4">
        <f t="shared" si="8"/>
        <v>1</v>
      </c>
    </row>
    <row r="194" spans="1:21">
      <c r="A194" s="41">
        <v>260006267</v>
      </c>
      <c r="B194" s="42">
        <v>70000245</v>
      </c>
      <c r="C194" s="43">
        <v>260006267</v>
      </c>
      <c r="D194" t="s">
        <v>4581</v>
      </c>
      <c r="E194" t="s">
        <v>4580</v>
      </c>
      <c r="H194"/>
      <c r="I194" s="1">
        <v>26</v>
      </c>
      <c r="J194" t="s">
        <v>62</v>
      </c>
      <c r="K194" t="s">
        <v>59</v>
      </c>
      <c r="L194" t="s">
        <v>96</v>
      </c>
      <c r="M194" t="s">
        <v>59</v>
      </c>
      <c r="N194" s="4">
        <v>336720107</v>
      </c>
      <c r="O194" s="44">
        <v>26782.5</v>
      </c>
      <c r="P194">
        <v>0</v>
      </c>
      <c r="Q194">
        <v>0</v>
      </c>
      <c r="R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" s="4">
        <f t="shared" si="6"/>
        <v>0</v>
      </c>
      <c r="T194" s="4">
        <f t="shared" si="7"/>
        <v>0</v>
      </c>
      <c r="U194" s="4">
        <f t="shared" si="8"/>
        <v>1</v>
      </c>
    </row>
    <row r="195" spans="1:21">
      <c r="A195" s="41">
        <v>70000013</v>
      </c>
      <c r="B195" s="42">
        <v>70002878</v>
      </c>
      <c r="C195" s="41">
        <v>70002878</v>
      </c>
      <c r="D195" t="s">
        <v>1992</v>
      </c>
      <c r="E195" t="s">
        <v>1992</v>
      </c>
      <c r="F195" t="s">
        <v>1674</v>
      </c>
      <c r="G195" t="s">
        <v>1675</v>
      </c>
      <c r="H195">
        <v>0</v>
      </c>
      <c r="I195" s="1">
        <v>7</v>
      </c>
      <c r="J195" t="s">
        <v>58</v>
      </c>
      <c r="K195" t="s">
        <v>59</v>
      </c>
      <c r="L195" t="s">
        <v>831</v>
      </c>
      <c r="M195" t="s">
        <v>59</v>
      </c>
      <c r="N195" s="4">
        <v>260711148</v>
      </c>
      <c r="O195" s="44">
        <v>32002.5</v>
      </c>
      <c r="P195">
        <v>0</v>
      </c>
      <c r="Q195">
        <v>0</v>
      </c>
      <c r="R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" s="4">
        <f t="shared" si="6"/>
        <v>1</v>
      </c>
      <c r="T195" s="4">
        <f t="shared" si="7"/>
        <v>0</v>
      </c>
      <c r="U195" s="4">
        <f t="shared" si="8"/>
        <v>0</v>
      </c>
    </row>
    <row r="196" spans="1:21" ht="17.25" customHeight="1">
      <c r="A196" s="41">
        <v>70783824</v>
      </c>
      <c r="B196" s="42">
        <v>70002878</v>
      </c>
      <c r="C196" s="41">
        <v>70002878</v>
      </c>
      <c r="D196" t="s">
        <v>1993</v>
      </c>
      <c r="E196" t="s">
        <v>1992</v>
      </c>
      <c r="F196" t="s">
        <v>1674</v>
      </c>
      <c r="G196" t="s">
        <v>1675</v>
      </c>
      <c r="H196">
        <v>0</v>
      </c>
      <c r="I196" s="1">
        <v>7</v>
      </c>
      <c r="J196" t="s">
        <v>58</v>
      </c>
      <c r="K196" t="s">
        <v>59</v>
      </c>
      <c r="L196" t="s">
        <v>831</v>
      </c>
      <c r="M196" t="s">
        <v>59</v>
      </c>
      <c r="N196" s="4">
        <v>260711148</v>
      </c>
      <c r="O196" s="44">
        <v>3909.5</v>
      </c>
      <c r="P196">
        <v>0</v>
      </c>
      <c r="Q196">
        <v>0</v>
      </c>
      <c r="R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" s="4">
        <f t="shared" si="6"/>
        <v>1</v>
      </c>
      <c r="T196" s="4">
        <f t="shared" si="7"/>
        <v>0</v>
      </c>
      <c r="U196" s="4">
        <f t="shared" si="8"/>
        <v>0</v>
      </c>
    </row>
    <row r="197" spans="1:21">
      <c r="A197" s="41">
        <v>70784517</v>
      </c>
      <c r="B197" s="42">
        <v>70002878</v>
      </c>
      <c r="C197" s="43">
        <v>70002878</v>
      </c>
      <c r="D197" t="s">
        <v>1994</v>
      </c>
      <c r="E197" t="s">
        <v>1992</v>
      </c>
      <c r="F197" t="s">
        <v>1674</v>
      </c>
      <c r="G197" t="s">
        <v>1675</v>
      </c>
      <c r="H197">
        <v>0</v>
      </c>
      <c r="I197" s="1">
        <v>7</v>
      </c>
      <c r="J197" t="s">
        <v>58</v>
      </c>
      <c r="K197" t="s">
        <v>59</v>
      </c>
      <c r="L197" t="s">
        <v>831</v>
      </c>
      <c r="M197" t="s">
        <v>59</v>
      </c>
      <c r="N197" s="4">
        <v>260711148</v>
      </c>
      <c r="O197" s="44">
        <v>9896.5</v>
      </c>
      <c r="P197">
        <v>0</v>
      </c>
      <c r="Q197">
        <v>0</v>
      </c>
      <c r="R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" s="4">
        <f t="shared" si="6"/>
        <v>1</v>
      </c>
      <c r="T197" s="4">
        <f t="shared" si="7"/>
        <v>0</v>
      </c>
      <c r="U197" s="4">
        <f t="shared" si="8"/>
        <v>0</v>
      </c>
    </row>
    <row r="198" spans="1:21">
      <c r="A198" s="41">
        <v>70000146</v>
      </c>
      <c r="B198" s="42">
        <v>70004742</v>
      </c>
      <c r="C198" s="43">
        <v>70004742</v>
      </c>
      <c r="D198" t="s">
        <v>1934</v>
      </c>
      <c r="E198" t="s">
        <v>1934</v>
      </c>
      <c r="F198" t="s">
        <v>1674</v>
      </c>
      <c r="G198" t="s">
        <v>1675</v>
      </c>
      <c r="H198">
        <v>0</v>
      </c>
      <c r="I198" s="1">
        <v>7</v>
      </c>
      <c r="J198" t="s">
        <v>58</v>
      </c>
      <c r="K198" t="s">
        <v>59</v>
      </c>
      <c r="L198" t="s">
        <v>831</v>
      </c>
      <c r="M198" t="s">
        <v>59</v>
      </c>
      <c r="N198" s="4">
        <v>260700117</v>
      </c>
      <c r="O198" s="44">
        <v>2875</v>
      </c>
      <c r="P198">
        <v>0</v>
      </c>
      <c r="Q198">
        <v>0</v>
      </c>
      <c r="R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" s="4">
        <f t="shared" ref="S198:S261" si="9">IF(OR(L198="CH",L198="CH ex-CHS",L198="HIA",L198="Autres publics",L198="CHU"),1,0)</f>
        <v>1</v>
      </c>
      <c r="T198" s="4">
        <f t="shared" ref="T198:T261" si="10">IF(AND(S198=1,G198=""),1,0)</f>
        <v>0</v>
      </c>
      <c r="U198" s="4">
        <f t="shared" si="8"/>
        <v>0</v>
      </c>
    </row>
    <row r="199" spans="1:21">
      <c r="A199" s="41">
        <v>70000062</v>
      </c>
      <c r="B199" s="42">
        <v>70005558</v>
      </c>
      <c r="C199" s="43">
        <v>70005558</v>
      </c>
      <c r="D199" t="s">
        <v>1743</v>
      </c>
      <c r="E199" t="s">
        <v>1744</v>
      </c>
      <c r="F199" t="s">
        <v>1674</v>
      </c>
      <c r="G199" t="s">
        <v>1675</v>
      </c>
      <c r="H199">
        <v>0</v>
      </c>
      <c r="I199" s="1">
        <v>7</v>
      </c>
      <c r="J199" t="s">
        <v>58</v>
      </c>
      <c r="K199" t="s">
        <v>59</v>
      </c>
      <c r="L199" t="s">
        <v>831</v>
      </c>
      <c r="M199" t="s">
        <v>59</v>
      </c>
      <c r="N199" s="4">
        <v>200011674</v>
      </c>
      <c r="O199" s="44">
        <v>6343.5</v>
      </c>
      <c r="P199">
        <v>0</v>
      </c>
      <c r="Q199">
        <v>0</v>
      </c>
      <c r="R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" s="4">
        <f t="shared" si="9"/>
        <v>1</v>
      </c>
      <c r="T199" s="4">
        <f t="shared" si="10"/>
        <v>0</v>
      </c>
      <c r="U199" s="4">
        <f t="shared" ref="U199:U262" si="11">IF(S199=1,0,1)</f>
        <v>0</v>
      </c>
    </row>
    <row r="200" spans="1:21">
      <c r="A200" s="41">
        <v>70000484</v>
      </c>
      <c r="B200" s="42">
        <v>70005566</v>
      </c>
      <c r="C200" s="43">
        <v>70005566</v>
      </c>
      <c r="D200" t="s">
        <v>1672</v>
      </c>
      <c r="E200" t="s">
        <v>1673</v>
      </c>
      <c r="F200" t="s">
        <v>1674</v>
      </c>
      <c r="G200" t="s">
        <v>1675</v>
      </c>
      <c r="H200">
        <v>0</v>
      </c>
      <c r="I200" s="1">
        <v>7</v>
      </c>
      <c r="J200" t="s">
        <v>58</v>
      </c>
      <c r="K200" t="s">
        <v>59</v>
      </c>
      <c r="L200" t="s">
        <v>831</v>
      </c>
      <c r="M200" t="s">
        <v>59</v>
      </c>
      <c r="N200" s="4">
        <v>200011385</v>
      </c>
      <c r="O200" s="44">
        <v>18211</v>
      </c>
      <c r="P200">
        <v>0</v>
      </c>
      <c r="Q200">
        <v>0</v>
      </c>
      <c r="R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" s="4">
        <f t="shared" si="9"/>
        <v>1</v>
      </c>
      <c r="T200" s="4">
        <f t="shared" si="10"/>
        <v>0</v>
      </c>
      <c r="U200" s="4">
        <f t="shared" si="11"/>
        <v>0</v>
      </c>
    </row>
    <row r="201" spans="1:21">
      <c r="A201" s="41">
        <v>70000609</v>
      </c>
      <c r="B201" s="42">
        <v>70005566</v>
      </c>
      <c r="C201" s="43">
        <v>70005566</v>
      </c>
      <c r="D201" t="s">
        <v>1676</v>
      </c>
      <c r="E201" t="s">
        <v>1673</v>
      </c>
      <c r="F201" t="s">
        <v>1674</v>
      </c>
      <c r="G201" t="s">
        <v>1675</v>
      </c>
      <c r="H201">
        <v>0</v>
      </c>
      <c r="I201" s="1">
        <v>7</v>
      </c>
      <c r="J201" t="s">
        <v>58</v>
      </c>
      <c r="K201" t="s">
        <v>59</v>
      </c>
      <c r="L201" t="s">
        <v>831</v>
      </c>
      <c r="M201" t="s">
        <v>59</v>
      </c>
      <c r="N201" s="4">
        <v>200011385</v>
      </c>
      <c r="O201" s="44">
        <v>73156</v>
      </c>
      <c r="P201">
        <v>0</v>
      </c>
      <c r="Q201">
        <v>0</v>
      </c>
      <c r="R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" s="4">
        <f t="shared" si="9"/>
        <v>1</v>
      </c>
      <c r="T201" s="4">
        <f t="shared" si="10"/>
        <v>0</v>
      </c>
      <c r="U201" s="4">
        <f t="shared" si="11"/>
        <v>0</v>
      </c>
    </row>
    <row r="202" spans="1:21" ht="17.25" customHeight="1">
      <c r="A202" s="41">
        <v>70006804</v>
      </c>
      <c r="B202" s="42">
        <v>70005566</v>
      </c>
      <c r="C202" s="41">
        <v>70005566</v>
      </c>
      <c r="D202" t="s">
        <v>1677</v>
      </c>
      <c r="E202" t="s">
        <v>1673</v>
      </c>
      <c r="F202" t="s">
        <v>1674</v>
      </c>
      <c r="G202" t="s">
        <v>1675</v>
      </c>
      <c r="H202">
        <v>0</v>
      </c>
      <c r="I202" s="1">
        <v>7</v>
      </c>
      <c r="J202" t="s">
        <v>58</v>
      </c>
      <c r="K202" t="s">
        <v>59</v>
      </c>
      <c r="L202" t="s">
        <v>831</v>
      </c>
      <c r="M202" t="s">
        <v>59</v>
      </c>
      <c r="N202" s="4">
        <v>200011385</v>
      </c>
      <c r="O202" s="44">
        <v>2744.5</v>
      </c>
      <c r="P202">
        <v>0</v>
      </c>
      <c r="Q202">
        <v>0</v>
      </c>
      <c r="R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" s="4">
        <f t="shared" si="9"/>
        <v>1</v>
      </c>
      <c r="T202" s="4">
        <f t="shared" si="10"/>
        <v>0</v>
      </c>
      <c r="U202" s="4">
        <f t="shared" si="11"/>
        <v>0</v>
      </c>
    </row>
    <row r="203" spans="1:21">
      <c r="A203" s="41">
        <v>70000021</v>
      </c>
      <c r="B203" s="42">
        <v>70007927</v>
      </c>
      <c r="C203" s="43">
        <v>70007927</v>
      </c>
      <c r="D203" t="s">
        <v>2097</v>
      </c>
      <c r="E203" t="s">
        <v>2098</v>
      </c>
      <c r="F203" t="s">
        <v>1674</v>
      </c>
      <c r="G203" t="s">
        <v>1675</v>
      </c>
      <c r="H203">
        <v>0</v>
      </c>
      <c r="I203" s="1">
        <v>7</v>
      </c>
      <c r="J203" t="s">
        <v>58</v>
      </c>
      <c r="K203" t="s">
        <v>59</v>
      </c>
      <c r="L203" t="s">
        <v>831</v>
      </c>
      <c r="M203" t="s">
        <v>59</v>
      </c>
      <c r="N203" s="4">
        <v>200084804</v>
      </c>
      <c r="O203" s="44">
        <v>5865</v>
      </c>
      <c r="P203">
        <v>0</v>
      </c>
      <c r="Q203">
        <v>0</v>
      </c>
      <c r="R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" s="4">
        <f t="shared" si="9"/>
        <v>1</v>
      </c>
      <c r="T203" s="4">
        <f t="shared" si="10"/>
        <v>0</v>
      </c>
      <c r="U203" s="4">
        <f t="shared" si="11"/>
        <v>0</v>
      </c>
    </row>
    <row r="204" spans="1:21" ht="17.25" customHeight="1">
      <c r="A204" s="41">
        <v>70000112</v>
      </c>
      <c r="B204" s="42">
        <v>70007927</v>
      </c>
      <c r="C204" s="41">
        <v>70007927</v>
      </c>
      <c r="D204" t="s">
        <v>2099</v>
      </c>
      <c r="E204" t="s">
        <v>2098</v>
      </c>
      <c r="F204" t="s">
        <v>1674</v>
      </c>
      <c r="G204" t="s">
        <v>1675</v>
      </c>
      <c r="H204">
        <v>0</v>
      </c>
      <c r="I204" s="1">
        <v>7</v>
      </c>
      <c r="J204" t="s">
        <v>58</v>
      </c>
      <c r="K204" t="s">
        <v>59</v>
      </c>
      <c r="L204" t="s">
        <v>831</v>
      </c>
      <c r="M204" t="s">
        <v>59</v>
      </c>
      <c r="N204" s="4">
        <v>200084804</v>
      </c>
      <c r="O204" s="44">
        <v>3971</v>
      </c>
      <c r="P204">
        <v>0</v>
      </c>
      <c r="Q204">
        <v>0</v>
      </c>
      <c r="R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" s="4">
        <f t="shared" si="9"/>
        <v>1</v>
      </c>
      <c r="T204" s="4">
        <f t="shared" si="10"/>
        <v>0</v>
      </c>
      <c r="U204" s="4">
        <f t="shared" si="11"/>
        <v>0</v>
      </c>
    </row>
    <row r="205" spans="1:21">
      <c r="A205" s="41">
        <v>70000039</v>
      </c>
      <c r="B205" s="42">
        <v>70780119</v>
      </c>
      <c r="C205" s="43">
        <v>70780119</v>
      </c>
      <c r="D205" t="s">
        <v>2061</v>
      </c>
      <c r="E205" t="s">
        <v>2061</v>
      </c>
      <c r="F205" t="s">
        <v>1674</v>
      </c>
      <c r="G205" t="s">
        <v>1675</v>
      </c>
      <c r="H205">
        <v>0</v>
      </c>
      <c r="I205" s="1">
        <v>7</v>
      </c>
      <c r="J205" t="s">
        <v>58</v>
      </c>
      <c r="K205" t="s">
        <v>59</v>
      </c>
      <c r="L205" t="s">
        <v>831</v>
      </c>
      <c r="M205" t="s">
        <v>59</v>
      </c>
      <c r="N205" s="4">
        <v>260700216</v>
      </c>
      <c r="O205" s="44">
        <v>4143.5</v>
      </c>
      <c r="P205">
        <v>0</v>
      </c>
      <c r="Q205">
        <v>0</v>
      </c>
      <c r="R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" s="4">
        <f t="shared" si="9"/>
        <v>1</v>
      </c>
      <c r="T205" s="4">
        <f t="shared" si="10"/>
        <v>0</v>
      </c>
      <c r="U205" s="4">
        <f t="shared" si="11"/>
        <v>0</v>
      </c>
    </row>
    <row r="206" spans="1:21" ht="17.25" customHeight="1">
      <c r="A206" s="41">
        <v>70000047</v>
      </c>
      <c r="B206" s="42">
        <v>70780127</v>
      </c>
      <c r="C206" s="41">
        <v>70780127</v>
      </c>
      <c r="D206" t="s">
        <v>2074</v>
      </c>
      <c r="E206" t="s">
        <v>2074</v>
      </c>
      <c r="F206" t="s">
        <v>1674</v>
      </c>
      <c r="G206" t="s">
        <v>1675</v>
      </c>
      <c r="H206">
        <v>0</v>
      </c>
      <c r="I206" s="1">
        <v>7</v>
      </c>
      <c r="J206" t="s">
        <v>58</v>
      </c>
      <c r="K206" t="s">
        <v>59</v>
      </c>
      <c r="L206" t="s">
        <v>831</v>
      </c>
      <c r="M206" t="s">
        <v>59</v>
      </c>
      <c r="N206" s="4">
        <v>260700257</v>
      </c>
      <c r="O206" s="44">
        <v>19387.5</v>
      </c>
      <c r="P206">
        <v>0</v>
      </c>
      <c r="Q206">
        <v>0</v>
      </c>
      <c r="R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" s="4">
        <f t="shared" si="9"/>
        <v>1</v>
      </c>
      <c r="T206" s="4">
        <f t="shared" si="10"/>
        <v>0</v>
      </c>
      <c r="U206" s="4">
        <f t="shared" si="11"/>
        <v>0</v>
      </c>
    </row>
    <row r="207" spans="1:21" ht="17.25" customHeight="1">
      <c r="A207" s="41">
        <v>70000070</v>
      </c>
      <c r="B207" s="42">
        <v>70780150</v>
      </c>
      <c r="C207" s="41">
        <v>70780150</v>
      </c>
      <c r="D207" t="s">
        <v>2157</v>
      </c>
      <c r="E207" t="s">
        <v>2157</v>
      </c>
      <c r="F207" t="s">
        <v>1674</v>
      </c>
      <c r="G207" t="s">
        <v>1675</v>
      </c>
      <c r="H207">
        <v>0</v>
      </c>
      <c r="I207" s="1">
        <v>7</v>
      </c>
      <c r="J207" t="s">
        <v>58</v>
      </c>
      <c r="K207" t="s">
        <v>59</v>
      </c>
      <c r="L207" t="s">
        <v>831</v>
      </c>
      <c r="M207" t="s">
        <v>59</v>
      </c>
      <c r="N207" s="4">
        <v>260700067</v>
      </c>
      <c r="O207" s="44">
        <v>6158.5</v>
      </c>
      <c r="P207">
        <v>0</v>
      </c>
      <c r="Q207">
        <v>0</v>
      </c>
      <c r="R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" s="4">
        <f t="shared" si="9"/>
        <v>1</v>
      </c>
      <c r="T207" s="4">
        <f t="shared" si="10"/>
        <v>0</v>
      </c>
      <c r="U207" s="4">
        <f t="shared" si="11"/>
        <v>0</v>
      </c>
    </row>
    <row r="208" spans="1:21" ht="17.25" customHeight="1">
      <c r="A208" s="41">
        <v>70000096</v>
      </c>
      <c r="B208" s="42">
        <v>70780184</v>
      </c>
      <c r="C208" s="41">
        <v>70000096</v>
      </c>
      <c r="D208" s="51" t="s">
        <v>4576</v>
      </c>
      <c r="E208" t="s">
        <v>4576</v>
      </c>
      <c r="H208"/>
      <c r="I208" s="1">
        <v>7</v>
      </c>
      <c r="J208" t="s">
        <v>58</v>
      </c>
      <c r="K208" t="s">
        <v>59</v>
      </c>
      <c r="L208" t="s">
        <v>60</v>
      </c>
      <c r="M208" t="s">
        <v>59</v>
      </c>
      <c r="N208" s="4">
        <v>776261711</v>
      </c>
      <c r="O208" s="44">
        <v>6436</v>
      </c>
      <c r="P208">
        <v>0</v>
      </c>
      <c r="Q208">
        <v>0</v>
      </c>
      <c r="R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8" s="4">
        <f t="shared" si="9"/>
        <v>0</v>
      </c>
      <c r="T208" s="4">
        <f t="shared" si="10"/>
        <v>0</v>
      </c>
      <c r="U208" s="4">
        <f t="shared" si="11"/>
        <v>1</v>
      </c>
    </row>
    <row r="209" spans="1:21">
      <c r="A209" s="41">
        <v>70000179</v>
      </c>
      <c r="B209" s="42">
        <v>70780358</v>
      </c>
      <c r="C209" s="43">
        <v>70780358</v>
      </c>
      <c r="D209" t="s">
        <v>1678</v>
      </c>
      <c r="E209" t="s">
        <v>1678</v>
      </c>
      <c r="F209" t="s">
        <v>1679</v>
      </c>
      <c r="G209" t="s">
        <v>1680</v>
      </c>
      <c r="H209">
        <v>0</v>
      </c>
      <c r="I209" s="1">
        <v>7</v>
      </c>
      <c r="J209" t="s">
        <v>58</v>
      </c>
      <c r="K209" t="s">
        <v>59</v>
      </c>
      <c r="L209" t="s">
        <v>831</v>
      </c>
      <c r="M209" t="s">
        <v>59</v>
      </c>
      <c r="N209" s="4">
        <v>260700018</v>
      </c>
      <c r="O209" s="44">
        <v>91343</v>
      </c>
      <c r="P209">
        <v>0</v>
      </c>
      <c r="Q209">
        <v>0</v>
      </c>
      <c r="R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9" s="4">
        <f t="shared" si="9"/>
        <v>1</v>
      </c>
      <c r="T209" s="4">
        <f t="shared" si="10"/>
        <v>0</v>
      </c>
      <c r="U209" s="4">
        <f t="shared" si="11"/>
        <v>0</v>
      </c>
    </row>
    <row r="210" spans="1:21">
      <c r="A210" s="41">
        <v>70000187</v>
      </c>
      <c r="B210" s="42">
        <v>70780366</v>
      </c>
      <c r="C210" s="43">
        <v>70780366</v>
      </c>
      <c r="D210" t="s">
        <v>1927</v>
      </c>
      <c r="E210" t="s">
        <v>1927</v>
      </c>
      <c r="F210" t="s">
        <v>1674</v>
      </c>
      <c r="G210" t="s">
        <v>1675</v>
      </c>
      <c r="H210">
        <v>0</v>
      </c>
      <c r="I210" s="1">
        <v>7</v>
      </c>
      <c r="J210" t="s">
        <v>58</v>
      </c>
      <c r="K210" t="s">
        <v>59</v>
      </c>
      <c r="L210" t="s">
        <v>831</v>
      </c>
      <c r="M210" t="s">
        <v>59</v>
      </c>
      <c r="N210" s="4">
        <v>260700109</v>
      </c>
      <c r="O210" s="44">
        <v>6476.5</v>
      </c>
      <c r="P210">
        <v>0</v>
      </c>
      <c r="Q210">
        <v>0</v>
      </c>
      <c r="R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" s="4">
        <f t="shared" si="9"/>
        <v>1</v>
      </c>
      <c r="T210" s="4">
        <f t="shared" si="10"/>
        <v>0</v>
      </c>
      <c r="U210" s="4">
        <f t="shared" si="11"/>
        <v>0</v>
      </c>
    </row>
    <row r="211" spans="1:21">
      <c r="A211" s="41">
        <v>70000195</v>
      </c>
      <c r="B211" s="42">
        <v>70780374</v>
      </c>
      <c r="C211" s="43">
        <v>70780374</v>
      </c>
      <c r="D211" t="s">
        <v>2054</v>
      </c>
      <c r="E211" t="s">
        <v>2054</v>
      </c>
      <c r="F211" t="s">
        <v>1674</v>
      </c>
      <c r="G211" t="s">
        <v>1675</v>
      </c>
      <c r="H211">
        <v>0</v>
      </c>
      <c r="I211" s="1">
        <v>7</v>
      </c>
      <c r="J211" t="s">
        <v>58</v>
      </c>
      <c r="K211" t="s">
        <v>59</v>
      </c>
      <c r="L211" t="s">
        <v>831</v>
      </c>
      <c r="M211" t="s">
        <v>59</v>
      </c>
      <c r="N211" s="4">
        <v>260700190</v>
      </c>
      <c r="O211" s="44">
        <v>16237.5</v>
      </c>
      <c r="P211">
        <v>0</v>
      </c>
      <c r="Q211">
        <v>0</v>
      </c>
      <c r="R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" s="4">
        <f t="shared" si="9"/>
        <v>1</v>
      </c>
      <c r="T211" s="4">
        <f t="shared" si="10"/>
        <v>0</v>
      </c>
      <c r="U211" s="4">
        <f t="shared" si="11"/>
        <v>0</v>
      </c>
    </row>
    <row r="212" spans="1:21">
      <c r="A212" s="41">
        <v>70000203</v>
      </c>
      <c r="B212" s="42">
        <v>70780382</v>
      </c>
      <c r="C212" s="43">
        <v>70780382</v>
      </c>
      <c r="D212" t="s">
        <v>2009</v>
      </c>
      <c r="E212" t="s">
        <v>2009</v>
      </c>
      <c r="F212" t="s">
        <v>1679</v>
      </c>
      <c r="G212" t="s">
        <v>1680</v>
      </c>
      <c r="H212">
        <v>0</v>
      </c>
      <c r="I212" s="1">
        <v>7</v>
      </c>
      <c r="J212" t="s">
        <v>58</v>
      </c>
      <c r="K212" t="s">
        <v>59</v>
      </c>
      <c r="L212" t="s">
        <v>831</v>
      </c>
      <c r="M212" t="s">
        <v>59</v>
      </c>
      <c r="N212" s="4">
        <v>260700158</v>
      </c>
      <c r="O212" s="44">
        <v>4641.5</v>
      </c>
      <c r="P212">
        <v>0</v>
      </c>
      <c r="Q212">
        <v>0</v>
      </c>
      <c r="R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2" s="4">
        <f t="shared" si="9"/>
        <v>1</v>
      </c>
      <c r="T212" s="4">
        <f t="shared" si="10"/>
        <v>0</v>
      </c>
      <c r="U212" s="4">
        <f t="shared" si="11"/>
        <v>0</v>
      </c>
    </row>
    <row r="213" spans="1:21">
      <c r="A213" s="41">
        <v>80000318</v>
      </c>
      <c r="B213" s="42">
        <v>80000086</v>
      </c>
      <c r="C213" s="43">
        <v>80000086</v>
      </c>
      <c r="D213" t="s">
        <v>1719</v>
      </c>
      <c r="E213" t="s">
        <v>1719</v>
      </c>
      <c r="F213" t="s">
        <v>1720</v>
      </c>
      <c r="G213" t="s">
        <v>1721</v>
      </c>
      <c r="H213">
        <v>0</v>
      </c>
      <c r="I213" s="1">
        <v>8</v>
      </c>
      <c r="J213" t="s">
        <v>1722</v>
      </c>
      <c r="K213" t="s">
        <v>137</v>
      </c>
      <c r="L213" t="s">
        <v>77</v>
      </c>
      <c r="M213" t="s">
        <v>137</v>
      </c>
      <c r="N213" s="4">
        <v>260804927</v>
      </c>
      <c r="O213" s="44">
        <v>33860</v>
      </c>
      <c r="P213">
        <v>1</v>
      </c>
      <c r="Q213">
        <v>0</v>
      </c>
      <c r="R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" s="4">
        <f t="shared" si="9"/>
        <v>1</v>
      </c>
      <c r="T213" s="4">
        <f t="shared" si="10"/>
        <v>0</v>
      </c>
      <c r="U213" s="4">
        <f t="shared" si="11"/>
        <v>0</v>
      </c>
    </row>
    <row r="214" spans="1:21" ht="17.25" customHeight="1">
      <c r="A214" s="41">
        <v>80000219</v>
      </c>
      <c r="B214" s="42">
        <v>80001969</v>
      </c>
      <c r="C214" s="41">
        <v>80001969</v>
      </c>
      <c r="D214" s="51" t="s">
        <v>4407</v>
      </c>
      <c r="E214" t="s">
        <v>4408</v>
      </c>
      <c r="F214" t="s">
        <v>1161</v>
      </c>
      <c r="G214" t="s">
        <v>1162</v>
      </c>
      <c r="H214">
        <v>0</v>
      </c>
      <c r="I214" s="1">
        <v>8</v>
      </c>
      <c r="J214" t="s">
        <v>1722</v>
      </c>
      <c r="K214" t="s">
        <v>137</v>
      </c>
      <c r="L214" t="s">
        <v>831</v>
      </c>
      <c r="M214" t="s">
        <v>137</v>
      </c>
      <c r="N214" s="4">
        <v>260805338</v>
      </c>
      <c r="O214" s="44">
        <v>26853</v>
      </c>
      <c r="P214">
        <v>0</v>
      </c>
      <c r="Q214">
        <v>0</v>
      </c>
      <c r="R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" s="4">
        <f t="shared" si="9"/>
        <v>1</v>
      </c>
      <c r="T214" s="4">
        <f t="shared" si="10"/>
        <v>0</v>
      </c>
      <c r="U214" s="4">
        <f t="shared" si="11"/>
        <v>0</v>
      </c>
    </row>
    <row r="215" spans="1:21">
      <c r="A215" s="41">
        <v>80000276</v>
      </c>
      <c r="B215" s="42">
        <v>80001969</v>
      </c>
      <c r="C215" s="43">
        <v>80001969</v>
      </c>
      <c r="D215" t="s">
        <v>4409</v>
      </c>
      <c r="E215" t="s">
        <v>4408</v>
      </c>
      <c r="F215" t="s">
        <v>1161</v>
      </c>
      <c r="G215" t="s">
        <v>1162</v>
      </c>
      <c r="H215">
        <v>0</v>
      </c>
      <c r="I215" s="1">
        <v>8</v>
      </c>
      <c r="J215" t="s">
        <v>1722</v>
      </c>
      <c r="K215" t="s">
        <v>137</v>
      </c>
      <c r="L215" t="s">
        <v>831</v>
      </c>
      <c r="M215" t="s">
        <v>137</v>
      </c>
      <c r="N215" s="4">
        <v>260805338</v>
      </c>
      <c r="O215" s="44">
        <v>13105</v>
      </c>
      <c r="P215">
        <v>0</v>
      </c>
      <c r="Q215">
        <v>0</v>
      </c>
      <c r="R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" s="4">
        <f t="shared" si="9"/>
        <v>1</v>
      </c>
      <c r="T215" s="4">
        <f t="shared" si="10"/>
        <v>0</v>
      </c>
      <c r="U215" s="4">
        <f t="shared" si="11"/>
        <v>0</v>
      </c>
    </row>
    <row r="216" spans="1:21">
      <c r="A216" s="41">
        <v>80010465</v>
      </c>
      <c r="B216" s="42">
        <v>80010242</v>
      </c>
      <c r="C216" s="43">
        <v>80010465</v>
      </c>
      <c r="D216" t="s">
        <v>4259</v>
      </c>
      <c r="E216" t="s">
        <v>4260</v>
      </c>
      <c r="H216"/>
      <c r="I216" s="1">
        <v>8</v>
      </c>
      <c r="J216" t="s">
        <v>1722</v>
      </c>
      <c r="K216" t="s">
        <v>137</v>
      </c>
      <c r="L216" t="s">
        <v>60</v>
      </c>
      <c r="M216" t="s">
        <v>137</v>
      </c>
      <c r="N216" s="4">
        <v>753322759</v>
      </c>
      <c r="O216" s="44">
        <v>621.5</v>
      </c>
      <c r="P216">
        <v>0</v>
      </c>
      <c r="Q216">
        <v>0</v>
      </c>
      <c r="R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6" s="4">
        <f t="shared" si="9"/>
        <v>0</v>
      </c>
      <c r="T216" s="4">
        <f t="shared" si="10"/>
        <v>0</v>
      </c>
      <c r="U216" s="4">
        <f t="shared" si="11"/>
        <v>1</v>
      </c>
    </row>
    <row r="217" spans="1:21">
      <c r="A217" s="41">
        <v>80010473</v>
      </c>
      <c r="B217" s="42">
        <v>80010242</v>
      </c>
      <c r="C217" s="43">
        <v>80010473</v>
      </c>
      <c r="D217" t="s">
        <v>4261</v>
      </c>
      <c r="E217" t="s">
        <v>4260</v>
      </c>
      <c r="H217"/>
      <c r="I217" s="1">
        <v>8</v>
      </c>
      <c r="J217" t="s">
        <v>1722</v>
      </c>
      <c r="K217" t="s">
        <v>137</v>
      </c>
      <c r="L217" t="s">
        <v>60</v>
      </c>
      <c r="M217" t="s">
        <v>137</v>
      </c>
      <c r="N217" s="4">
        <v>753322759</v>
      </c>
      <c r="O217" s="44">
        <v>20786.5</v>
      </c>
      <c r="P217">
        <v>0</v>
      </c>
      <c r="Q217">
        <v>0</v>
      </c>
      <c r="R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7" s="4">
        <f t="shared" si="9"/>
        <v>0</v>
      </c>
      <c r="T217" s="4">
        <f t="shared" si="10"/>
        <v>0</v>
      </c>
      <c r="U217" s="4">
        <f t="shared" si="11"/>
        <v>1</v>
      </c>
    </row>
    <row r="218" spans="1:21">
      <c r="A218" s="41">
        <v>80000110</v>
      </c>
      <c r="B218" s="42">
        <v>80011174</v>
      </c>
      <c r="C218" s="43">
        <v>80011174</v>
      </c>
      <c r="D218" t="s">
        <v>2835</v>
      </c>
      <c r="E218" t="s">
        <v>2836</v>
      </c>
      <c r="F218" t="s">
        <v>1720</v>
      </c>
      <c r="G218" t="s">
        <v>1721</v>
      </c>
      <c r="H218">
        <v>1</v>
      </c>
      <c r="I218" s="1">
        <v>8</v>
      </c>
      <c r="J218" t="s">
        <v>1722</v>
      </c>
      <c r="K218" t="s">
        <v>137</v>
      </c>
      <c r="L218" t="s">
        <v>831</v>
      </c>
      <c r="M218" t="s">
        <v>137</v>
      </c>
      <c r="N218" s="4">
        <v>200090207</v>
      </c>
      <c r="O218" s="44">
        <v>51419.5</v>
      </c>
      <c r="P218">
        <v>0</v>
      </c>
      <c r="Q218">
        <v>0</v>
      </c>
      <c r="R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" s="4">
        <f t="shared" si="9"/>
        <v>1</v>
      </c>
      <c r="T218" s="4">
        <f t="shared" si="10"/>
        <v>0</v>
      </c>
      <c r="U218" s="4">
        <f t="shared" si="11"/>
        <v>0</v>
      </c>
    </row>
    <row r="219" spans="1:21">
      <c r="A219" s="41">
        <v>80000284</v>
      </c>
      <c r="B219" s="42">
        <v>80011174</v>
      </c>
      <c r="C219" s="43">
        <v>80011174</v>
      </c>
      <c r="D219" t="s">
        <v>2837</v>
      </c>
      <c r="E219" t="s">
        <v>2836</v>
      </c>
      <c r="F219" t="s">
        <v>1720</v>
      </c>
      <c r="G219" t="s">
        <v>1721</v>
      </c>
      <c r="H219">
        <v>1</v>
      </c>
      <c r="I219" s="1">
        <v>8</v>
      </c>
      <c r="J219" t="s">
        <v>1722</v>
      </c>
      <c r="K219" t="s">
        <v>137</v>
      </c>
      <c r="L219" t="s">
        <v>831</v>
      </c>
      <c r="M219" t="s">
        <v>137</v>
      </c>
      <c r="N219" s="4">
        <v>200090207</v>
      </c>
      <c r="O219" s="44">
        <v>5562.5</v>
      </c>
      <c r="P219">
        <v>0</v>
      </c>
      <c r="Q219">
        <v>0</v>
      </c>
      <c r="R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" s="4">
        <f t="shared" si="9"/>
        <v>1</v>
      </c>
      <c r="T219" s="4">
        <f t="shared" si="10"/>
        <v>0</v>
      </c>
      <c r="U219" s="4">
        <f t="shared" si="11"/>
        <v>0</v>
      </c>
    </row>
    <row r="220" spans="1:21" ht="17.25" customHeight="1">
      <c r="A220" s="41">
        <v>80000300</v>
      </c>
      <c r="B220" s="42">
        <v>80011174</v>
      </c>
      <c r="C220" s="41">
        <v>80011174</v>
      </c>
      <c r="D220" s="51" t="s">
        <v>2838</v>
      </c>
      <c r="E220" t="s">
        <v>2836</v>
      </c>
      <c r="F220" t="s">
        <v>1720</v>
      </c>
      <c r="G220" t="s">
        <v>1721</v>
      </c>
      <c r="H220">
        <v>1</v>
      </c>
      <c r="I220" s="1">
        <v>8</v>
      </c>
      <c r="J220" t="s">
        <v>1722</v>
      </c>
      <c r="K220" t="s">
        <v>137</v>
      </c>
      <c r="L220" t="s">
        <v>831</v>
      </c>
      <c r="M220" t="s">
        <v>137</v>
      </c>
      <c r="N220" s="4">
        <v>200090207</v>
      </c>
      <c r="O220" s="44">
        <v>3127</v>
      </c>
      <c r="P220">
        <v>0</v>
      </c>
      <c r="Q220">
        <v>0</v>
      </c>
      <c r="R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" s="4">
        <f t="shared" si="9"/>
        <v>1</v>
      </c>
      <c r="T220" s="4">
        <f t="shared" si="10"/>
        <v>0</v>
      </c>
      <c r="U220" s="4">
        <f t="shared" si="11"/>
        <v>0</v>
      </c>
    </row>
    <row r="221" spans="1:21">
      <c r="A221" s="41">
        <v>80000425</v>
      </c>
      <c r="B221" s="42">
        <v>80011174</v>
      </c>
      <c r="C221" s="43">
        <v>80011174</v>
      </c>
      <c r="D221" t="s">
        <v>2839</v>
      </c>
      <c r="E221" t="s">
        <v>2836</v>
      </c>
      <c r="F221" t="s">
        <v>1720</v>
      </c>
      <c r="G221" t="s">
        <v>1721</v>
      </c>
      <c r="H221">
        <v>1</v>
      </c>
      <c r="I221" s="1">
        <v>8</v>
      </c>
      <c r="J221" t="s">
        <v>1722</v>
      </c>
      <c r="K221" t="s">
        <v>137</v>
      </c>
      <c r="L221" t="s">
        <v>831</v>
      </c>
      <c r="M221" t="s">
        <v>137</v>
      </c>
      <c r="N221" s="4">
        <v>200090207</v>
      </c>
      <c r="O221" s="44">
        <v>162620.5</v>
      </c>
      <c r="P221">
        <v>0</v>
      </c>
      <c r="Q221">
        <v>0</v>
      </c>
      <c r="R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" s="4">
        <f t="shared" si="9"/>
        <v>1</v>
      </c>
      <c r="T221" s="4">
        <f t="shared" si="10"/>
        <v>0</v>
      </c>
      <c r="U221" s="4">
        <f t="shared" si="11"/>
        <v>0</v>
      </c>
    </row>
    <row r="222" spans="1:21">
      <c r="A222" s="41">
        <v>80005960</v>
      </c>
      <c r="B222" s="42">
        <v>80011174</v>
      </c>
      <c r="C222" s="43">
        <v>80011174</v>
      </c>
      <c r="D222" t="s">
        <v>2840</v>
      </c>
      <c r="E222" t="s">
        <v>2836</v>
      </c>
      <c r="F222" t="s">
        <v>1720</v>
      </c>
      <c r="G222" t="s">
        <v>1721</v>
      </c>
      <c r="H222">
        <v>1</v>
      </c>
      <c r="I222" s="1">
        <v>8</v>
      </c>
      <c r="J222" t="s">
        <v>1722</v>
      </c>
      <c r="K222" t="s">
        <v>137</v>
      </c>
      <c r="L222" t="s">
        <v>831</v>
      </c>
      <c r="M222" t="s">
        <v>137</v>
      </c>
      <c r="N222" s="4">
        <v>200090207</v>
      </c>
      <c r="O222" s="44">
        <v>10575</v>
      </c>
      <c r="P222">
        <v>0</v>
      </c>
      <c r="Q222">
        <v>0</v>
      </c>
      <c r="R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" s="4">
        <f t="shared" si="9"/>
        <v>1</v>
      </c>
      <c r="T222" s="4">
        <f t="shared" si="10"/>
        <v>0</v>
      </c>
      <c r="U222" s="4">
        <f t="shared" si="11"/>
        <v>0</v>
      </c>
    </row>
    <row r="223" spans="1:21">
      <c r="A223" s="41">
        <v>80011257</v>
      </c>
      <c r="B223" s="42">
        <v>80011224</v>
      </c>
      <c r="C223" s="43">
        <v>80011257</v>
      </c>
      <c r="D223" t="s">
        <v>4217</v>
      </c>
      <c r="E223" t="s">
        <v>4218</v>
      </c>
      <c r="H223"/>
      <c r="I223" s="1">
        <v>8</v>
      </c>
      <c r="J223" t="s">
        <v>1722</v>
      </c>
      <c r="K223" t="s">
        <v>137</v>
      </c>
      <c r="L223" t="s">
        <v>60</v>
      </c>
      <c r="M223" t="s">
        <v>137</v>
      </c>
      <c r="N223" s="4">
        <v>909290728</v>
      </c>
      <c r="O223" s="44">
        <v>2403.5</v>
      </c>
      <c r="P223">
        <v>0</v>
      </c>
      <c r="Q223">
        <v>0</v>
      </c>
      <c r="R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" s="4">
        <f t="shared" si="9"/>
        <v>0</v>
      </c>
      <c r="T223" s="4">
        <f t="shared" si="10"/>
        <v>0</v>
      </c>
      <c r="U223" s="4">
        <f t="shared" si="11"/>
        <v>1</v>
      </c>
    </row>
    <row r="224" spans="1:21">
      <c r="A224" s="41">
        <v>80011265</v>
      </c>
      <c r="B224" s="42">
        <v>80011224</v>
      </c>
      <c r="C224" s="43">
        <v>80011265</v>
      </c>
      <c r="D224" t="s">
        <v>4219</v>
      </c>
      <c r="E224" t="s">
        <v>4218</v>
      </c>
      <c r="H224"/>
      <c r="I224" s="1">
        <v>8</v>
      </c>
      <c r="J224" t="s">
        <v>1722</v>
      </c>
      <c r="K224" t="s">
        <v>137</v>
      </c>
      <c r="L224" t="s">
        <v>60</v>
      </c>
      <c r="M224" t="s">
        <v>137</v>
      </c>
      <c r="N224" s="4">
        <v>909290728</v>
      </c>
      <c r="O224" s="44">
        <v>5899.5</v>
      </c>
      <c r="P224">
        <v>0</v>
      </c>
      <c r="Q224">
        <v>0</v>
      </c>
      <c r="R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4" s="4">
        <f t="shared" si="9"/>
        <v>0</v>
      </c>
      <c r="T224" s="4">
        <f t="shared" si="10"/>
        <v>0</v>
      </c>
      <c r="U224" s="4">
        <f t="shared" si="11"/>
        <v>1</v>
      </c>
    </row>
    <row r="225" spans="1:21">
      <c r="A225" s="41">
        <v>90000019</v>
      </c>
      <c r="B225" s="42">
        <v>90180019</v>
      </c>
      <c r="C225" s="43">
        <v>90180019</v>
      </c>
      <c r="D225" t="s">
        <v>2644</v>
      </c>
      <c r="E225" t="s">
        <v>2645</v>
      </c>
      <c r="F225" t="s">
        <v>1685</v>
      </c>
      <c r="G225" t="s">
        <v>1686</v>
      </c>
      <c r="H225">
        <v>0</v>
      </c>
      <c r="I225" s="1">
        <v>9</v>
      </c>
      <c r="J225" t="s">
        <v>1687</v>
      </c>
      <c r="K225" t="s">
        <v>33</v>
      </c>
      <c r="L225" t="s">
        <v>831</v>
      </c>
      <c r="M225" t="s">
        <v>33</v>
      </c>
      <c r="N225" s="4">
        <v>260900014</v>
      </c>
      <c r="O225" s="44">
        <v>5352</v>
      </c>
      <c r="P225">
        <v>0</v>
      </c>
      <c r="Q225">
        <v>0</v>
      </c>
      <c r="R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" s="4">
        <f t="shared" si="9"/>
        <v>1</v>
      </c>
      <c r="T225" s="4">
        <f t="shared" si="10"/>
        <v>0</v>
      </c>
      <c r="U225" s="4">
        <f t="shared" si="11"/>
        <v>0</v>
      </c>
    </row>
    <row r="226" spans="1:21">
      <c r="A226" s="41">
        <v>90000175</v>
      </c>
      <c r="B226" s="42">
        <v>90781774</v>
      </c>
      <c r="C226" s="43">
        <v>90781774</v>
      </c>
      <c r="D226" t="s">
        <v>2859</v>
      </c>
      <c r="E226" t="s">
        <v>2860</v>
      </c>
      <c r="F226" t="s">
        <v>1685</v>
      </c>
      <c r="G226" t="s">
        <v>1686</v>
      </c>
      <c r="H226">
        <v>1</v>
      </c>
      <c r="I226" s="1">
        <v>9</v>
      </c>
      <c r="J226" t="s">
        <v>1687</v>
      </c>
      <c r="K226" t="s">
        <v>33</v>
      </c>
      <c r="L226" t="s">
        <v>831</v>
      </c>
      <c r="M226" t="s">
        <v>33</v>
      </c>
      <c r="N226" s="4">
        <v>260900238</v>
      </c>
      <c r="O226" s="44">
        <v>108970</v>
      </c>
      <c r="P226">
        <v>0</v>
      </c>
      <c r="Q226">
        <v>0</v>
      </c>
      <c r="R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" s="4">
        <f t="shared" si="9"/>
        <v>1</v>
      </c>
      <c r="T226" s="4">
        <f t="shared" si="10"/>
        <v>0</v>
      </c>
      <c r="U226" s="4">
        <f t="shared" si="11"/>
        <v>0</v>
      </c>
    </row>
    <row r="227" spans="1:21">
      <c r="A227" s="41">
        <v>90001629</v>
      </c>
      <c r="B227" s="42">
        <v>90781774</v>
      </c>
      <c r="C227" s="43">
        <v>90781774</v>
      </c>
      <c r="D227" t="s">
        <v>2861</v>
      </c>
      <c r="E227" t="s">
        <v>2860</v>
      </c>
      <c r="F227" t="s">
        <v>1685</v>
      </c>
      <c r="G227" t="s">
        <v>1686</v>
      </c>
      <c r="H227">
        <v>1</v>
      </c>
      <c r="I227" s="1">
        <v>9</v>
      </c>
      <c r="J227" t="s">
        <v>1687</v>
      </c>
      <c r="K227" t="s">
        <v>33</v>
      </c>
      <c r="L227" t="s">
        <v>831</v>
      </c>
      <c r="M227" t="s">
        <v>33</v>
      </c>
      <c r="N227" s="4">
        <v>260900238</v>
      </c>
      <c r="O227" s="44">
        <v>12040.5</v>
      </c>
      <c r="P227">
        <v>0</v>
      </c>
      <c r="Q227">
        <v>0</v>
      </c>
      <c r="R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" s="4">
        <f t="shared" si="9"/>
        <v>1</v>
      </c>
      <c r="T227" s="4">
        <f t="shared" si="10"/>
        <v>0</v>
      </c>
      <c r="U227" s="4">
        <f t="shared" si="11"/>
        <v>0</v>
      </c>
    </row>
    <row r="228" spans="1:21">
      <c r="A228" s="41">
        <v>90000183</v>
      </c>
      <c r="B228" s="42">
        <v>90781816</v>
      </c>
      <c r="C228" s="43">
        <v>90781816</v>
      </c>
      <c r="D228" t="s">
        <v>1683</v>
      </c>
      <c r="E228" t="s">
        <v>1684</v>
      </c>
      <c r="F228" t="s">
        <v>1685</v>
      </c>
      <c r="G228" t="s">
        <v>1686</v>
      </c>
      <c r="H228">
        <v>0</v>
      </c>
      <c r="I228" s="1">
        <v>9</v>
      </c>
      <c r="J228" t="s">
        <v>1687</v>
      </c>
      <c r="K228" t="s">
        <v>33</v>
      </c>
      <c r="L228" t="s">
        <v>831</v>
      </c>
      <c r="M228" t="s">
        <v>33</v>
      </c>
      <c r="N228" s="4">
        <v>260900162</v>
      </c>
      <c r="O228" s="44">
        <v>52834.75</v>
      </c>
      <c r="P228">
        <v>0</v>
      </c>
      <c r="Q228">
        <v>0</v>
      </c>
      <c r="R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" s="4">
        <f t="shared" si="9"/>
        <v>1</v>
      </c>
      <c r="T228" s="4">
        <f t="shared" si="10"/>
        <v>0</v>
      </c>
      <c r="U228" s="4">
        <f t="shared" si="11"/>
        <v>0</v>
      </c>
    </row>
    <row r="229" spans="1:21">
      <c r="A229" s="41">
        <v>90003146</v>
      </c>
      <c r="B229" s="42">
        <v>90781816</v>
      </c>
      <c r="C229" s="43">
        <v>90781816</v>
      </c>
      <c r="D229" t="s">
        <v>1688</v>
      </c>
      <c r="E229" t="s">
        <v>1684</v>
      </c>
      <c r="F229" t="s">
        <v>1685</v>
      </c>
      <c r="G229" t="s">
        <v>1686</v>
      </c>
      <c r="H229">
        <v>0</v>
      </c>
      <c r="I229" s="1">
        <v>9</v>
      </c>
      <c r="J229" t="s">
        <v>1687</v>
      </c>
      <c r="K229" t="s">
        <v>33</v>
      </c>
      <c r="L229" t="s">
        <v>831</v>
      </c>
      <c r="M229" t="s">
        <v>33</v>
      </c>
      <c r="N229" s="4">
        <v>260900162</v>
      </c>
      <c r="O229" s="44">
        <v>468.5</v>
      </c>
      <c r="P229">
        <v>1</v>
      </c>
      <c r="Q229">
        <v>0</v>
      </c>
      <c r="R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" s="4">
        <f t="shared" si="9"/>
        <v>1</v>
      </c>
      <c r="T229" s="4">
        <f t="shared" si="10"/>
        <v>0</v>
      </c>
      <c r="U229" s="4">
        <f t="shared" si="11"/>
        <v>0</v>
      </c>
    </row>
    <row r="230" spans="1:21">
      <c r="A230" s="41">
        <v>90003823</v>
      </c>
      <c r="B230" s="42">
        <v>90781816</v>
      </c>
      <c r="C230" s="43">
        <v>90781816</v>
      </c>
      <c r="D230" t="s">
        <v>1689</v>
      </c>
      <c r="E230" t="s">
        <v>1684</v>
      </c>
      <c r="F230" t="s">
        <v>1685</v>
      </c>
      <c r="G230" t="s">
        <v>1686</v>
      </c>
      <c r="H230">
        <v>0</v>
      </c>
      <c r="I230" s="1">
        <v>9</v>
      </c>
      <c r="J230" t="s">
        <v>1687</v>
      </c>
      <c r="K230" t="s">
        <v>33</v>
      </c>
      <c r="L230" t="s">
        <v>831</v>
      </c>
      <c r="M230" t="s">
        <v>33</v>
      </c>
      <c r="N230" s="4">
        <v>260900162</v>
      </c>
      <c r="O230" s="44">
        <v>2994</v>
      </c>
      <c r="P230">
        <v>1</v>
      </c>
      <c r="Q230">
        <v>0</v>
      </c>
      <c r="R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" s="4">
        <f t="shared" si="9"/>
        <v>1</v>
      </c>
      <c r="T230" s="4">
        <f t="shared" si="10"/>
        <v>0</v>
      </c>
      <c r="U230" s="4">
        <f t="shared" si="11"/>
        <v>0</v>
      </c>
    </row>
    <row r="231" spans="1:21">
      <c r="A231" s="41">
        <v>90783473</v>
      </c>
      <c r="B231" s="42">
        <v>90781816</v>
      </c>
      <c r="C231" s="43">
        <v>90781816</v>
      </c>
      <c r="D231" t="s">
        <v>1690</v>
      </c>
      <c r="E231" t="s">
        <v>1684</v>
      </c>
      <c r="F231" t="s">
        <v>1685</v>
      </c>
      <c r="G231" t="s">
        <v>1686</v>
      </c>
      <c r="H231">
        <v>0</v>
      </c>
      <c r="I231" s="1">
        <v>9</v>
      </c>
      <c r="J231" t="s">
        <v>1687</v>
      </c>
      <c r="K231" t="s">
        <v>33</v>
      </c>
      <c r="L231" t="s">
        <v>831</v>
      </c>
      <c r="M231" t="s">
        <v>33</v>
      </c>
      <c r="N231" s="4">
        <v>260900162</v>
      </c>
      <c r="O231" s="44">
        <v>993</v>
      </c>
      <c r="P231">
        <v>1</v>
      </c>
      <c r="Q231">
        <v>0</v>
      </c>
      <c r="R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" s="4">
        <f t="shared" si="9"/>
        <v>1</v>
      </c>
      <c r="T231" s="4">
        <f t="shared" si="10"/>
        <v>0</v>
      </c>
      <c r="U231" s="4">
        <f t="shared" si="11"/>
        <v>0</v>
      </c>
    </row>
    <row r="232" spans="1:21">
      <c r="A232" s="41">
        <v>100000090</v>
      </c>
      <c r="B232" s="42">
        <v>100000017</v>
      </c>
      <c r="C232" s="43">
        <v>100000017</v>
      </c>
      <c r="D232" t="s">
        <v>1341</v>
      </c>
      <c r="E232" t="s">
        <v>1341</v>
      </c>
      <c r="F232" t="s">
        <v>1342</v>
      </c>
      <c r="G232" t="s">
        <v>1343</v>
      </c>
      <c r="H232">
        <v>1</v>
      </c>
      <c r="I232" s="1">
        <v>10</v>
      </c>
      <c r="J232" t="s">
        <v>1344</v>
      </c>
      <c r="K232" t="s">
        <v>137</v>
      </c>
      <c r="L232" t="s">
        <v>831</v>
      </c>
      <c r="M232" t="s">
        <v>137</v>
      </c>
      <c r="N232" s="4">
        <v>261000020</v>
      </c>
      <c r="O232" s="44">
        <v>196056.5</v>
      </c>
      <c r="P232">
        <v>0</v>
      </c>
      <c r="Q232">
        <v>0</v>
      </c>
      <c r="R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" s="4">
        <f t="shared" si="9"/>
        <v>1</v>
      </c>
      <c r="T232" s="4">
        <f t="shared" si="10"/>
        <v>0</v>
      </c>
      <c r="U232" s="4">
        <f t="shared" si="11"/>
        <v>0</v>
      </c>
    </row>
    <row r="233" spans="1:21">
      <c r="A233" s="41">
        <v>100006493</v>
      </c>
      <c r="B233" s="42">
        <v>100000017</v>
      </c>
      <c r="C233" s="43">
        <v>100000017</v>
      </c>
      <c r="D233" t="s">
        <v>1345</v>
      </c>
      <c r="E233" t="s">
        <v>1341</v>
      </c>
      <c r="F233" t="s">
        <v>1342</v>
      </c>
      <c r="G233" t="s">
        <v>1343</v>
      </c>
      <c r="H233">
        <v>1</v>
      </c>
      <c r="I233" s="1">
        <v>10</v>
      </c>
      <c r="J233" t="s">
        <v>1344</v>
      </c>
      <c r="K233" t="s">
        <v>137</v>
      </c>
      <c r="L233" t="s">
        <v>831</v>
      </c>
      <c r="M233" t="s">
        <v>137</v>
      </c>
      <c r="N233" s="4">
        <v>261000020</v>
      </c>
      <c r="O233" s="44">
        <v>21451</v>
      </c>
      <c r="P233">
        <v>0</v>
      </c>
      <c r="Q233">
        <v>0</v>
      </c>
      <c r="R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" s="4">
        <f t="shared" si="9"/>
        <v>1</v>
      </c>
      <c r="T233" s="4">
        <f t="shared" si="10"/>
        <v>0</v>
      </c>
      <c r="U233" s="4">
        <f t="shared" si="11"/>
        <v>0</v>
      </c>
    </row>
    <row r="234" spans="1:21">
      <c r="A234" s="41">
        <v>100009364</v>
      </c>
      <c r="B234" s="42">
        <v>100000017</v>
      </c>
      <c r="C234" s="43">
        <v>100000017</v>
      </c>
      <c r="D234" t="s">
        <v>1346</v>
      </c>
      <c r="E234" t="s">
        <v>1341</v>
      </c>
      <c r="F234" t="s">
        <v>1342</v>
      </c>
      <c r="G234" t="s">
        <v>1343</v>
      </c>
      <c r="H234">
        <v>1</v>
      </c>
      <c r="I234" s="1">
        <v>10</v>
      </c>
      <c r="J234" t="s">
        <v>1344</v>
      </c>
      <c r="K234" t="s">
        <v>137</v>
      </c>
      <c r="L234" t="s">
        <v>831</v>
      </c>
      <c r="M234" t="s">
        <v>137</v>
      </c>
      <c r="N234" s="4">
        <v>261000020</v>
      </c>
      <c r="O234" s="44">
        <v>4622</v>
      </c>
      <c r="P234">
        <v>0</v>
      </c>
      <c r="Q234">
        <v>0</v>
      </c>
      <c r="R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" s="4">
        <f t="shared" si="9"/>
        <v>1</v>
      </c>
      <c r="T234" s="4">
        <f t="shared" si="10"/>
        <v>0</v>
      </c>
      <c r="U234" s="4">
        <f t="shared" si="11"/>
        <v>0</v>
      </c>
    </row>
    <row r="235" spans="1:21">
      <c r="A235" s="41">
        <v>100009380</v>
      </c>
      <c r="B235" s="42">
        <v>100000017</v>
      </c>
      <c r="C235" s="43">
        <v>100000017</v>
      </c>
      <c r="D235" t="s">
        <v>1347</v>
      </c>
      <c r="E235" t="s">
        <v>1341</v>
      </c>
      <c r="F235" t="s">
        <v>1342</v>
      </c>
      <c r="G235" t="s">
        <v>1343</v>
      </c>
      <c r="H235">
        <v>1</v>
      </c>
      <c r="I235" s="1">
        <v>10</v>
      </c>
      <c r="J235" t="s">
        <v>1344</v>
      </c>
      <c r="K235" t="s">
        <v>137</v>
      </c>
      <c r="L235" t="s">
        <v>831</v>
      </c>
      <c r="M235" t="s">
        <v>137</v>
      </c>
      <c r="N235" s="4">
        <v>261000020</v>
      </c>
      <c r="O235" s="44">
        <v>2913</v>
      </c>
      <c r="P235">
        <v>0</v>
      </c>
      <c r="Q235">
        <v>0</v>
      </c>
      <c r="R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" s="4">
        <f t="shared" si="9"/>
        <v>1</v>
      </c>
      <c r="T235" s="4">
        <f t="shared" si="10"/>
        <v>0</v>
      </c>
      <c r="U235" s="4">
        <f t="shared" si="11"/>
        <v>0</v>
      </c>
    </row>
    <row r="236" spans="1:21">
      <c r="A236" s="41">
        <v>100000108</v>
      </c>
      <c r="B236" s="42">
        <v>100000033</v>
      </c>
      <c r="C236" s="43">
        <v>100000033</v>
      </c>
      <c r="D236" t="s">
        <v>3801</v>
      </c>
      <c r="E236" t="s">
        <v>3801</v>
      </c>
      <c r="F236" t="s">
        <v>1342</v>
      </c>
      <c r="G236" t="s">
        <v>1343</v>
      </c>
      <c r="H236">
        <v>0</v>
      </c>
      <c r="I236" s="1">
        <v>10</v>
      </c>
      <c r="J236" t="s">
        <v>1344</v>
      </c>
      <c r="K236" t="s">
        <v>137</v>
      </c>
      <c r="L236" t="s">
        <v>77</v>
      </c>
      <c r="M236" t="s">
        <v>137</v>
      </c>
      <c r="N236" s="4">
        <v>261000012</v>
      </c>
      <c r="O236" s="44">
        <v>16643.5</v>
      </c>
      <c r="P236">
        <v>1</v>
      </c>
      <c r="Q236">
        <v>0</v>
      </c>
      <c r="R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" s="4">
        <f t="shared" si="9"/>
        <v>1</v>
      </c>
      <c r="T236" s="4">
        <f t="shared" si="10"/>
        <v>0</v>
      </c>
      <c r="U236" s="4">
        <f t="shared" si="11"/>
        <v>0</v>
      </c>
    </row>
    <row r="237" spans="1:21">
      <c r="A237" s="41">
        <v>100002468</v>
      </c>
      <c r="B237" s="42">
        <v>100000033</v>
      </c>
      <c r="C237" s="43">
        <v>100000033</v>
      </c>
      <c r="D237" t="s">
        <v>3802</v>
      </c>
      <c r="E237" t="s">
        <v>3801</v>
      </c>
      <c r="F237" t="s">
        <v>1342</v>
      </c>
      <c r="G237" t="s">
        <v>1343</v>
      </c>
      <c r="H237">
        <v>0</v>
      </c>
      <c r="I237" s="1">
        <v>10</v>
      </c>
      <c r="J237" t="s">
        <v>1344</v>
      </c>
      <c r="K237" t="s">
        <v>137</v>
      </c>
      <c r="L237" t="s">
        <v>77</v>
      </c>
      <c r="M237" t="s">
        <v>137</v>
      </c>
      <c r="N237" s="4">
        <v>261000012</v>
      </c>
      <c r="O237" s="44">
        <v>1267.5</v>
      </c>
      <c r="P237">
        <v>1</v>
      </c>
      <c r="Q237">
        <v>0</v>
      </c>
      <c r="R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" s="4">
        <f t="shared" si="9"/>
        <v>1</v>
      </c>
      <c r="T237" s="4">
        <f t="shared" si="10"/>
        <v>0</v>
      </c>
      <c r="U237" s="4">
        <f t="shared" si="11"/>
        <v>0</v>
      </c>
    </row>
    <row r="238" spans="1:21">
      <c r="A238" s="41">
        <v>100002559</v>
      </c>
      <c r="B238" s="42">
        <v>100000033</v>
      </c>
      <c r="C238" s="43">
        <v>100000033</v>
      </c>
      <c r="D238" t="s">
        <v>3803</v>
      </c>
      <c r="E238" t="s">
        <v>3801</v>
      </c>
      <c r="F238" t="s">
        <v>1342</v>
      </c>
      <c r="G238" t="s">
        <v>1343</v>
      </c>
      <c r="H238">
        <v>0</v>
      </c>
      <c r="I238" s="1">
        <v>10</v>
      </c>
      <c r="J238" t="s">
        <v>1344</v>
      </c>
      <c r="K238" t="s">
        <v>137</v>
      </c>
      <c r="L238" t="s">
        <v>77</v>
      </c>
      <c r="M238" t="s">
        <v>137</v>
      </c>
      <c r="N238" s="4">
        <v>261000012</v>
      </c>
      <c r="O238" s="44">
        <v>845</v>
      </c>
      <c r="P238">
        <v>1</v>
      </c>
      <c r="Q238">
        <v>0</v>
      </c>
      <c r="R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" s="4">
        <f t="shared" si="9"/>
        <v>1</v>
      </c>
      <c r="T238" s="4">
        <f t="shared" si="10"/>
        <v>0</v>
      </c>
      <c r="U238" s="4">
        <f t="shared" si="11"/>
        <v>0</v>
      </c>
    </row>
    <row r="239" spans="1:21">
      <c r="A239" s="41">
        <v>100005388</v>
      </c>
      <c r="B239" s="42">
        <v>100000033</v>
      </c>
      <c r="C239" s="43">
        <v>100000033</v>
      </c>
      <c r="D239" t="s">
        <v>3804</v>
      </c>
      <c r="E239" t="s">
        <v>3801</v>
      </c>
      <c r="F239" t="s">
        <v>1342</v>
      </c>
      <c r="G239" t="s">
        <v>1343</v>
      </c>
      <c r="H239">
        <v>0</v>
      </c>
      <c r="I239" s="1">
        <v>10</v>
      </c>
      <c r="J239" t="s">
        <v>1344</v>
      </c>
      <c r="K239" t="s">
        <v>137</v>
      </c>
      <c r="L239" t="s">
        <v>77</v>
      </c>
      <c r="M239" t="s">
        <v>137</v>
      </c>
      <c r="N239" s="4">
        <v>261000012</v>
      </c>
      <c r="O239" s="44">
        <v>1703.5</v>
      </c>
      <c r="P239">
        <v>1</v>
      </c>
      <c r="Q239">
        <v>0</v>
      </c>
      <c r="R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" s="4">
        <f t="shared" si="9"/>
        <v>1</v>
      </c>
      <c r="T239" s="4">
        <f t="shared" si="10"/>
        <v>0</v>
      </c>
      <c r="U239" s="4">
        <f t="shared" si="11"/>
        <v>0</v>
      </c>
    </row>
    <row r="240" spans="1:21">
      <c r="A240" s="41">
        <v>100005404</v>
      </c>
      <c r="B240" s="42">
        <v>100000033</v>
      </c>
      <c r="C240" s="43">
        <v>100000033</v>
      </c>
      <c r="D240" t="s">
        <v>3805</v>
      </c>
      <c r="E240" t="s">
        <v>3801</v>
      </c>
      <c r="F240" t="s">
        <v>1342</v>
      </c>
      <c r="G240" t="s">
        <v>1343</v>
      </c>
      <c r="H240">
        <v>0</v>
      </c>
      <c r="I240" s="1">
        <v>10</v>
      </c>
      <c r="J240" t="s">
        <v>1344</v>
      </c>
      <c r="K240" t="s">
        <v>137</v>
      </c>
      <c r="L240" t="s">
        <v>77</v>
      </c>
      <c r="M240" t="s">
        <v>137</v>
      </c>
      <c r="N240" s="4">
        <v>261000012</v>
      </c>
      <c r="O240" s="44">
        <v>2863.5</v>
      </c>
      <c r="P240">
        <v>1</v>
      </c>
      <c r="Q240">
        <v>0</v>
      </c>
      <c r="R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" s="4">
        <f t="shared" si="9"/>
        <v>1</v>
      </c>
      <c r="T240" s="4">
        <f t="shared" si="10"/>
        <v>0</v>
      </c>
      <c r="U240" s="4">
        <f t="shared" si="11"/>
        <v>0</v>
      </c>
    </row>
    <row r="241" spans="1:21">
      <c r="A241" s="41">
        <v>100005487</v>
      </c>
      <c r="B241" s="42">
        <v>100000033</v>
      </c>
      <c r="C241" s="43">
        <v>100000033</v>
      </c>
      <c r="D241" t="s">
        <v>3806</v>
      </c>
      <c r="E241" t="s">
        <v>3801</v>
      </c>
      <c r="F241" t="s">
        <v>1342</v>
      </c>
      <c r="G241" t="s">
        <v>1343</v>
      </c>
      <c r="H241">
        <v>0</v>
      </c>
      <c r="I241" s="1">
        <v>10</v>
      </c>
      <c r="J241" t="s">
        <v>1344</v>
      </c>
      <c r="K241" t="s">
        <v>137</v>
      </c>
      <c r="L241" t="s">
        <v>77</v>
      </c>
      <c r="M241" t="s">
        <v>137</v>
      </c>
      <c r="N241" s="4">
        <v>261000012</v>
      </c>
      <c r="O241" s="44">
        <v>924.5</v>
      </c>
      <c r="P241">
        <v>1</v>
      </c>
      <c r="Q241">
        <v>0</v>
      </c>
      <c r="R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" s="4">
        <f t="shared" si="9"/>
        <v>1</v>
      </c>
      <c r="T241" s="4">
        <f t="shared" si="10"/>
        <v>0</v>
      </c>
      <c r="U241" s="4">
        <f t="shared" si="11"/>
        <v>0</v>
      </c>
    </row>
    <row r="242" spans="1:21">
      <c r="A242" s="41">
        <v>100006451</v>
      </c>
      <c r="B242" s="42">
        <v>100000033</v>
      </c>
      <c r="C242" s="43">
        <v>100000033</v>
      </c>
      <c r="D242" t="s">
        <v>3807</v>
      </c>
      <c r="E242" t="s">
        <v>3801</v>
      </c>
      <c r="F242" t="s">
        <v>1342</v>
      </c>
      <c r="G242" t="s">
        <v>1343</v>
      </c>
      <c r="H242">
        <v>0</v>
      </c>
      <c r="I242" s="1">
        <v>10</v>
      </c>
      <c r="J242" t="s">
        <v>1344</v>
      </c>
      <c r="K242" t="s">
        <v>137</v>
      </c>
      <c r="L242" t="s">
        <v>77</v>
      </c>
      <c r="M242" t="s">
        <v>137</v>
      </c>
      <c r="N242" s="4">
        <v>261000012</v>
      </c>
      <c r="O242" s="44">
        <v>1850.5</v>
      </c>
      <c r="P242">
        <v>1</v>
      </c>
      <c r="Q242">
        <v>0</v>
      </c>
      <c r="R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" s="4">
        <f t="shared" si="9"/>
        <v>1</v>
      </c>
      <c r="T242" s="4">
        <f t="shared" si="10"/>
        <v>0</v>
      </c>
      <c r="U242" s="4">
        <f t="shared" si="11"/>
        <v>0</v>
      </c>
    </row>
    <row r="243" spans="1:21">
      <c r="A243" s="41">
        <v>100009182</v>
      </c>
      <c r="B243" s="42">
        <v>100000033</v>
      </c>
      <c r="C243" s="43">
        <v>100000033</v>
      </c>
      <c r="D243" t="s">
        <v>3808</v>
      </c>
      <c r="E243" t="s">
        <v>3801</v>
      </c>
      <c r="F243" t="s">
        <v>1342</v>
      </c>
      <c r="G243" t="s">
        <v>1343</v>
      </c>
      <c r="H243">
        <v>0</v>
      </c>
      <c r="I243" s="1">
        <v>10</v>
      </c>
      <c r="J243" t="s">
        <v>1344</v>
      </c>
      <c r="K243" t="s">
        <v>137</v>
      </c>
      <c r="L243" t="s">
        <v>77</v>
      </c>
      <c r="M243" t="s">
        <v>137</v>
      </c>
      <c r="N243" s="4">
        <v>261000012</v>
      </c>
      <c r="O243" s="44">
        <v>6197.5</v>
      </c>
      <c r="P243">
        <v>0</v>
      </c>
      <c r="Q243">
        <v>0</v>
      </c>
      <c r="R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" s="4">
        <f t="shared" si="9"/>
        <v>1</v>
      </c>
      <c r="T243" s="4">
        <f t="shared" si="10"/>
        <v>0</v>
      </c>
      <c r="U243" s="4">
        <f t="shared" si="11"/>
        <v>0</v>
      </c>
    </row>
    <row r="244" spans="1:21" ht="17.25" customHeight="1">
      <c r="A244" s="41">
        <v>100009968</v>
      </c>
      <c r="B244" s="42">
        <v>100000033</v>
      </c>
      <c r="C244" s="41">
        <v>100000033</v>
      </c>
      <c r="D244" t="s">
        <v>3809</v>
      </c>
      <c r="E244" t="s">
        <v>3801</v>
      </c>
      <c r="F244" t="s">
        <v>1342</v>
      </c>
      <c r="G244" t="s">
        <v>1343</v>
      </c>
      <c r="H244">
        <v>0</v>
      </c>
      <c r="I244" s="1">
        <v>10</v>
      </c>
      <c r="J244" t="s">
        <v>1344</v>
      </c>
      <c r="K244" t="s">
        <v>137</v>
      </c>
      <c r="L244" t="s">
        <v>77</v>
      </c>
      <c r="M244" t="s">
        <v>137</v>
      </c>
      <c r="N244" s="4">
        <v>261000012</v>
      </c>
      <c r="O244" s="44">
        <v>1193.5</v>
      </c>
      <c r="P244">
        <v>0</v>
      </c>
      <c r="Q244">
        <v>0</v>
      </c>
      <c r="R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" s="4">
        <f t="shared" si="9"/>
        <v>1</v>
      </c>
      <c r="T244" s="4">
        <f t="shared" si="10"/>
        <v>0</v>
      </c>
      <c r="U244" s="4">
        <f t="shared" si="11"/>
        <v>0</v>
      </c>
    </row>
    <row r="245" spans="1:21" ht="17.25" customHeight="1">
      <c r="A245" s="41">
        <v>100000116</v>
      </c>
      <c r="B245" s="42">
        <v>100000041</v>
      </c>
      <c r="C245" s="41">
        <v>100000041</v>
      </c>
      <c r="D245" t="s">
        <v>4519</v>
      </c>
      <c r="E245" t="s">
        <v>4520</v>
      </c>
      <c r="F245" t="s">
        <v>1342</v>
      </c>
      <c r="G245" t="s">
        <v>1343</v>
      </c>
      <c r="H245">
        <v>0</v>
      </c>
      <c r="I245" s="1">
        <v>10</v>
      </c>
      <c r="J245" t="s">
        <v>1344</v>
      </c>
      <c r="K245" t="s">
        <v>137</v>
      </c>
      <c r="L245" t="s">
        <v>831</v>
      </c>
      <c r="M245" t="s">
        <v>137</v>
      </c>
      <c r="N245" s="4">
        <v>261007363</v>
      </c>
      <c r="O245" s="44">
        <v>12284</v>
      </c>
      <c r="P245">
        <v>0</v>
      </c>
      <c r="Q245">
        <v>0</v>
      </c>
      <c r="R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" s="4">
        <f t="shared" si="9"/>
        <v>1</v>
      </c>
      <c r="T245" s="4">
        <f t="shared" si="10"/>
        <v>0</v>
      </c>
      <c r="U245" s="4">
        <f t="shared" si="11"/>
        <v>0</v>
      </c>
    </row>
    <row r="246" spans="1:21">
      <c r="A246" s="41">
        <v>100000140</v>
      </c>
      <c r="B246" s="42">
        <v>100000058</v>
      </c>
      <c r="C246" s="43">
        <v>100000058</v>
      </c>
      <c r="D246" t="s">
        <v>4523</v>
      </c>
      <c r="E246" t="s">
        <v>4524</v>
      </c>
      <c r="F246" t="s">
        <v>1342</v>
      </c>
      <c r="G246" t="s">
        <v>1343</v>
      </c>
      <c r="H246">
        <v>0</v>
      </c>
      <c r="I246" s="1">
        <v>10</v>
      </c>
      <c r="J246" t="s">
        <v>1344</v>
      </c>
      <c r="K246" t="s">
        <v>137</v>
      </c>
      <c r="L246" t="s">
        <v>831</v>
      </c>
      <c r="M246" t="s">
        <v>137</v>
      </c>
      <c r="N246" s="4">
        <v>261000046</v>
      </c>
      <c r="O246" s="44">
        <v>12790</v>
      </c>
      <c r="P246">
        <v>0</v>
      </c>
      <c r="Q246">
        <v>0</v>
      </c>
      <c r="R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" s="4">
        <f t="shared" si="9"/>
        <v>1</v>
      </c>
      <c r="T246" s="4">
        <f t="shared" si="10"/>
        <v>0</v>
      </c>
      <c r="U246" s="4">
        <f t="shared" si="11"/>
        <v>0</v>
      </c>
    </row>
    <row r="247" spans="1:21" ht="17.25" customHeight="1">
      <c r="A247" s="41">
        <v>100000082</v>
      </c>
      <c r="B247" s="42">
        <v>100001148</v>
      </c>
      <c r="C247" s="41">
        <v>100000082</v>
      </c>
      <c r="D247" t="s">
        <v>6021</v>
      </c>
      <c r="E247" t="s">
        <v>6022</v>
      </c>
      <c r="H247"/>
      <c r="I247" s="1">
        <v>10</v>
      </c>
      <c r="J247" t="s">
        <v>1344</v>
      </c>
      <c r="K247" t="s">
        <v>137</v>
      </c>
      <c r="L247" t="s">
        <v>96</v>
      </c>
      <c r="M247" t="s">
        <v>137</v>
      </c>
      <c r="N247" s="4">
        <v>441143583</v>
      </c>
      <c r="O247" s="44">
        <v>7868</v>
      </c>
      <c r="P247">
        <v>0</v>
      </c>
      <c r="Q247">
        <v>0</v>
      </c>
      <c r="R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" s="4">
        <f t="shared" si="9"/>
        <v>0</v>
      </c>
      <c r="T247" s="4">
        <f t="shared" si="10"/>
        <v>0</v>
      </c>
      <c r="U247" s="4">
        <f t="shared" si="11"/>
        <v>1</v>
      </c>
    </row>
    <row r="248" spans="1:21" ht="17.25" customHeight="1">
      <c r="A248" s="41">
        <v>100000199</v>
      </c>
      <c r="B248" s="42">
        <v>100006279</v>
      </c>
      <c r="C248" s="41">
        <v>100006279</v>
      </c>
      <c r="D248" t="s">
        <v>4412</v>
      </c>
      <c r="E248" t="s">
        <v>4413</v>
      </c>
      <c r="F248" t="s">
        <v>1342</v>
      </c>
      <c r="G248" t="s">
        <v>1343</v>
      </c>
      <c r="H248">
        <v>0</v>
      </c>
      <c r="I248" s="1">
        <v>10</v>
      </c>
      <c r="J248" t="s">
        <v>1344</v>
      </c>
      <c r="K248" t="s">
        <v>137</v>
      </c>
      <c r="L248" t="s">
        <v>831</v>
      </c>
      <c r="M248" t="s">
        <v>137</v>
      </c>
      <c r="N248" s="4">
        <v>200011237</v>
      </c>
      <c r="O248" s="44">
        <v>30580.5</v>
      </c>
      <c r="P248">
        <v>0</v>
      </c>
      <c r="Q248">
        <v>0</v>
      </c>
      <c r="R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" s="4">
        <f t="shared" si="9"/>
        <v>1</v>
      </c>
      <c r="T248" s="4">
        <f t="shared" si="10"/>
        <v>0</v>
      </c>
      <c r="U248" s="4">
        <f t="shared" si="11"/>
        <v>0</v>
      </c>
    </row>
    <row r="249" spans="1:21" ht="17.25" customHeight="1">
      <c r="A249" s="41">
        <v>100000801</v>
      </c>
      <c r="B249" s="42">
        <v>100006279</v>
      </c>
      <c r="C249" s="41">
        <v>100006279</v>
      </c>
      <c r="D249" t="s">
        <v>4414</v>
      </c>
      <c r="E249" t="s">
        <v>4413</v>
      </c>
      <c r="F249" t="s">
        <v>1342</v>
      </c>
      <c r="G249" t="s">
        <v>1343</v>
      </c>
      <c r="H249">
        <v>0</v>
      </c>
      <c r="I249" s="1">
        <v>10</v>
      </c>
      <c r="J249" t="s">
        <v>1344</v>
      </c>
      <c r="K249" t="s">
        <v>137</v>
      </c>
      <c r="L249" t="s">
        <v>831</v>
      </c>
      <c r="M249" t="s">
        <v>137</v>
      </c>
      <c r="N249" s="4">
        <v>200011237</v>
      </c>
      <c r="O249" s="44">
        <v>4188</v>
      </c>
      <c r="P249">
        <v>0</v>
      </c>
      <c r="Q249">
        <v>0</v>
      </c>
      <c r="R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" s="4">
        <f t="shared" si="9"/>
        <v>1</v>
      </c>
      <c r="T249" s="4">
        <f t="shared" si="10"/>
        <v>0</v>
      </c>
      <c r="U249" s="4">
        <f t="shared" si="11"/>
        <v>0</v>
      </c>
    </row>
    <row r="250" spans="1:21" ht="35.450000000000003" customHeight="1">
      <c r="A250" s="41">
        <v>100007699</v>
      </c>
      <c r="B250" s="42">
        <v>100006279</v>
      </c>
      <c r="C250" s="41">
        <v>100006279</v>
      </c>
      <c r="D250" t="s">
        <v>4415</v>
      </c>
      <c r="E250" t="s">
        <v>4413</v>
      </c>
      <c r="F250" t="s">
        <v>1342</v>
      </c>
      <c r="G250" t="s">
        <v>1343</v>
      </c>
      <c r="H250">
        <v>0</v>
      </c>
      <c r="I250" s="1">
        <v>10</v>
      </c>
      <c r="J250" t="s">
        <v>1344</v>
      </c>
      <c r="K250" t="s">
        <v>137</v>
      </c>
      <c r="L250" t="s">
        <v>831</v>
      </c>
      <c r="M250" t="s">
        <v>137</v>
      </c>
      <c r="N250" s="4">
        <v>200011237</v>
      </c>
      <c r="O250" s="44">
        <v>3849.5</v>
      </c>
      <c r="P250">
        <v>0</v>
      </c>
      <c r="Q250">
        <v>0</v>
      </c>
      <c r="R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" s="4">
        <f t="shared" si="9"/>
        <v>1</v>
      </c>
      <c r="T250" s="4">
        <f t="shared" si="10"/>
        <v>0</v>
      </c>
      <c r="U250" s="4">
        <f t="shared" si="11"/>
        <v>0</v>
      </c>
    </row>
    <row r="251" spans="1:21">
      <c r="A251" s="41">
        <v>510000177</v>
      </c>
      <c r="B251" s="42">
        <v>100006279</v>
      </c>
      <c r="C251" s="43">
        <v>100006279</v>
      </c>
      <c r="D251" t="s">
        <v>4416</v>
      </c>
      <c r="E251" t="s">
        <v>4413</v>
      </c>
      <c r="F251" t="s">
        <v>1342</v>
      </c>
      <c r="G251" t="s">
        <v>1343</v>
      </c>
      <c r="H251">
        <v>0</v>
      </c>
      <c r="I251" s="1">
        <v>51</v>
      </c>
      <c r="J251" t="s">
        <v>721</v>
      </c>
      <c r="K251" t="s">
        <v>137</v>
      </c>
      <c r="L251" t="s">
        <v>831</v>
      </c>
      <c r="M251" t="s">
        <v>137</v>
      </c>
      <c r="N251" s="4">
        <v>200011237</v>
      </c>
      <c r="O251" s="44">
        <v>7564</v>
      </c>
      <c r="P251">
        <v>0</v>
      </c>
      <c r="Q251">
        <v>0</v>
      </c>
      <c r="R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" s="4">
        <f t="shared" si="9"/>
        <v>1</v>
      </c>
      <c r="T251" s="4">
        <f t="shared" si="10"/>
        <v>0</v>
      </c>
      <c r="U251" s="4">
        <f t="shared" si="11"/>
        <v>0</v>
      </c>
    </row>
    <row r="252" spans="1:21">
      <c r="A252" s="41">
        <v>100000124</v>
      </c>
      <c r="B252" s="42">
        <v>100009075</v>
      </c>
      <c r="C252" s="43">
        <v>100000124</v>
      </c>
      <c r="D252" t="s">
        <v>6110</v>
      </c>
      <c r="E252" t="s">
        <v>6111</v>
      </c>
      <c r="H252"/>
      <c r="I252" s="1">
        <v>10</v>
      </c>
      <c r="J252" t="s">
        <v>1344</v>
      </c>
      <c r="K252" t="s">
        <v>137</v>
      </c>
      <c r="L252" t="s">
        <v>96</v>
      </c>
      <c r="M252" t="s">
        <v>137</v>
      </c>
      <c r="N252" s="4">
        <v>339564221</v>
      </c>
      <c r="O252" s="44">
        <v>31917.5</v>
      </c>
      <c r="P252">
        <v>0</v>
      </c>
      <c r="Q252">
        <v>0</v>
      </c>
      <c r="R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2" s="4">
        <f t="shared" si="9"/>
        <v>0</v>
      </c>
      <c r="T252" s="4">
        <f t="shared" si="10"/>
        <v>0</v>
      </c>
      <c r="U252" s="4">
        <f t="shared" si="11"/>
        <v>1</v>
      </c>
    </row>
    <row r="253" spans="1:21">
      <c r="A253" s="41">
        <v>100010362</v>
      </c>
      <c r="B253" s="42">
        <v>100010347</v>
      </c>
      <c r="C253" s="43">
        <v>100010362</v>
      </c>
      <c r="D253" t="s">
        <v>4245</v>
      </c>
      <c r="E253" t="s">
        <v>4246</v>
      </c>
      <c r="H253"/>
      <c r="I253" s="1">
        <v>10</v>
      </c>
      <c r="J253" t="s">
        <v>1344</v>
      </c>
      <c r="K253" t="s">
        <v>137</v>
      </c>
      <c r="L253" t="s">
        <v>60</v>
      </c>
      <c r="M253" t="s">
        <v>137</v>
      </c>
      <c r="N253" s="4">
        <v>814493524</v>
      </c>
      <c r="O253" s="44">
        <v>14935.5</v>
      </c>
      <c r="P253">
        <v>0</v>
      </c>
      <c r="Q253">
        <v>0</v>
      </c>
      <c r="R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3" s="4">
        <f t="shared" si="9"/>
        <v>0</v>
      </c>
      <c r="T253" s="4">
        <f t="shared" si="10"/>
        <v>0</v>
      </c>
      <c r="U253" s="4">
        <f t="shared" si="11"/>
        <v>1</v>
      </c>
    </row>
    <row r="254" spans="1:21">
      <c r="A254" s="41">
        <v>100010578</v>
      </c>
      <c r="B254" s="42">
        <v>100010347</v>
      </c>
      <c r="C254" s="43">
        <v>100010578</v>
      </c>
      <c r="D254" t="s">
        <v>4247</v>
      </c>
      <c r="E254" t="s">
        <v>4246</v>
      </c>
      <c r="H254"/>
      <c r="I254" s="1">
        <v>10</v>
      </c>
      <c r="J254" t="s">
        <v>1344</v>
      </c>
      <c r="K254" t="s">
        <v>137</v>
      </c>
      <c r="L254" t="s">
        <v>60</v>
      </c>
      <c r="M254" t="s">
        <v>137</v>
      </c>
      <c r="N254" s="4">
        <v>814493524</v>
      </c>
      <c r="O254" s="44">
        <v>6044.5</v>
      </c>
      <c r="P254">
        <v>0</v>
      </c>
      <c r="Q254">
        <v>0</v>
      </c>
      <c r="R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4" s="4">
        <f t="shared" si="9"/>
        <v>0</v>
      </c>
      <c r="T254" s="4">
        <f t="shared" si="10"/>
        <v>0</v>
      </c>
      <c r="U254" s="4">
        <f t="shared" si="11"/>
        <v>1</v>
      </c>
    </row>
    <row r="255" spans="1:21">
      <c r="A255" s="41">
        <v>100011477</v>
      </c>
      <c r="B255" s="42">
        <v>100010347</v>
      </c>
      <c r="C255" s="43">
        <v>100011477</v>
      </c>
      <c r="D255" t="s">
        <v>4248</v>
      </c>
      <c r="E255" t="s">
        <v>4246</v>
      </c>
      <c r="H255"/>
      <c r="I255" s="1">
        <v>10</v>
      </c>
      <c r="J255" t="s">
        <v>1344</v>
      </c>
      <c r="K255" t="s">
        <v>137</v>
      </c>
      <c r="L255" t="s">
        <v>60</v>
      </c>
      <c r="M255" t="s">
        <v>137</v>
      </c>
      <c r="N255" s="4">
        <v>814493524</v>
      </c>
      <c r="O255" s="44">
        <v>12051.5</v>
      </c>
      <c r="P255">
        <v>0</v>
      </c>
      <c r="Q255">
        <v>0</v>
      </c>
      <c r="R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" s="4">
        <f t="shared" si="9"/>
        <v>0</v>
      </c>
      <c r="T255" s="4">
        <f t="shared" si="10"/>
        <v>0</v>
      </c>
      <c r="U255" s="4">
        <f t="shared" si="11"/>
        <v>1</v>
      </c>
    </row>
    <row r="256" spans="1:21">
      <c r="A256" s="41">
        <v>100010818</v>
      </c>
      <c r="B256" s="42">
        <v>100010792</v>
      </c>
      <c r="C256" s="43">
        <v>100010818</v>
      </c>
      <c r="D256" t="s">
        <v>4238</v>
      </c>
      <c r="E256" t="s">
        <v>4239</v>
      </c>
      <c r="H256"/>
      <c r="I256" s="1">
        <v>10</v>
      </c>
      <c r="J256" t="s">
        <v>1344</v>
      </c>
      <c r="K256" t="s">
        <v>137</v>
      </c>
      <c r="L256" t="s">
        <v>60</v>
      </c>
      <c r="M256" t="s">
        <v>137</v>
      </c>
      <c r="N256" s="4">
        <v>840704720</v>
      </c>
      <c r="O256" s="44">
        <v>15417.5</v>
      </c>
      <c r="P256">
        <v>0</v>
      </c>
      <c r="Q256">
        <v>0</v>
      </c>
      <c r="R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6" s="4">
        <f t="shared" si="9"/>
        <v>0</v>
      </c>
      <c r="T256" s="4">
        <f t="shared" si="10"/>
        <v>0</v>
      </c>
      <c r="U256" s="4">
        <f t="shared" si="11"/>
        <v>1</v>
      </c>
    </row>
    <row r="257" spans="1:21">
      <c r="A257" s="41">
        <v>100007285</v>
      </c>
      <c r="B257" s="42">
        <v>100011287</v>
      </c>
      <c r="C257" s="43">
        <v>100007285</v>
      </c>
      <c r="D257" t="s">
        <v>5396</v>
      </c>
      <c r="E257" t="s">
        <v>5397</v>
      </c>
      <c r="H257"/>
      <c r="I257" s="1">
        <v>10</v>
      </c>
      <c r="J257" t="s">
        <v>1344</v>
      </c>
      <c r="K257" t="s">
        <v>137</v>
      </c>
      <c r="L257" t="s">
        <v>96</v>
      </c>
      <c r="M257" t="s">
        <v>137</v>
      </c>
      <c r="N257" s="4">
        <v>421395526</v>
      </c>
      <c r="O257" s="44">
        <v>20396</v>
      </c>
      <c r="P257">
        <v>0</v>
      </c>
      <c r="Q257">
        <v>0</v>
      </c>
      <c r="R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" s="4">
        <f t="shared" si="9"/>
        <v>0</v>
      </c>
      <c r="T257" s="4">
        <f t="shared" si="10"/>
        <v>0</v>
      </c>
      <c r="U257" s="4">
        <f t="shared" si="11"/>
        <v>1</v>
      </c>
    </row>
    <row r="258" spans="1:21">
      <c r="A258" s="41">
        <v>110780152</v>
      </c>
      <c r="B258" s="42">
        <v>110000064</v>
      </c>
      <c r="C258" s="43">
        <v>110780152</v>
      </c>
      <c r="D258" t="s">
        <v>5748</v>
      </c>
      <c r="E258" t="s">
        <v>5749</v>
      </c>
      <c r="H258"/>
      <c r="I258" s="1">
        <v>11</v>
      </c>
      <c r="J258" t="s">
        <v>133</v>
      </c>
      <c r="K258" t="s">
        <v>33</v>
      </c>
      <c r="L258" t="s">
        <v>96</v>
      </c>
      <c r="M258" t="s">
        <v>33</v>
      </c>
      <c r="N258" s="4">
        <v>631850179</v>
      </c>
      <c r="O258" s="44">
        <v>13142.5</v>
      </c>
      <c r="P258">
        <v>1</v>
      </c>
      <c r="Q258">
        <v>0</v>
      </c>
      <c r="R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" s="4">
        <f t="shared" si="9"/>
        <v>0</v>
      </c>
      <c r="T258" s="4">
        <f t="shared" si="10"/>
        <v>0</v>
      </c>
      <c r="U258" s="4">
        <f t="shared" si="11"/>
        <v>1</v>
      </c>
    </row>
    <row r="259" spans="1:21">
      <c r="A259" s="41">
        <v>110005048</v>
      </c>
      <c r="B259" s="42">
        <v>110000114</v>
      </c>
      <c r="C259" s="43">
        <v>110005048</v>
      </c>
      <c r="D259" t="s">
        <v>4582</v>
      </c>
      <c r="E259" t="s">
        <v>4583</v>
      </c>
      <c r="H259"/>
      <c r="I259" s="1">
        <v>11</v>
      </c>
      <c r="J259" t="s">
        <v>133</v>
      </c>
      <c r="K259" t="s">
        <v>33</v>
      </c>
      <c r="L259" t="s">
        <v>96</v>
      </c>
      <c r="M259" t="s">
        <v>33</v>
      </c>
      <c r="N259" s="4">
        <v>976950311</v>
      </c>
      <c r="O259" s="44">
        <v>8720.5</v>
      </c>
      <c r="P259">
        <v>0</v>
      </c>
      <c r="Q259">
        <v>0</v>
      </c>
      <c r="R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" s="4">
        <f t="shared" si="9"/>
        <v>0</v>
      </c>
      <c r="T259" s="4">
        <f t="shared" si="10"/>
        <v>0</v>
      </c>
      <c r="U259" s="4">
        <f t="shared" si="11"/>
        <v>1</v>
      </c>
    </row>
    <row r="260" spans="1:21">
      <c r="A260" s="41">
        <v>110780228</v>
      </c>
      <c r="B260" s="42">
        <v>110000114</v>
      </c>
      <c r="C260" s="43">
        <v>110780228</v>
      </c>
      <c r="D260" t="s">
        <v>4583</v>
      </c>
      <c r="E260" t="s">
        <v>4583</v>
      </c>
      <c r="H260"/>
      <c r="I260" s="1">
        <v>11</v>
      </c>
      <c r="J260" t="s">
        <v>133</v>
      </c>
      <c r="K260" t="s">
        <v>33</v>
      </c>
      <c r="L260" t="s">
        <v>96</v>
      </c>
      <c r="M260" t="s">
        <v>33</v>
      </c>
      <c r="N260" s="4">
        <v>976950311</v>
      </c>
      <c r="O260" s="44">
        <v>72080</v>
      </c>
      <c r="P260">
        <v>0</v>
      </c>
      <c r="Q260">
        <v>0</v>
      </c>
      <c r="R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" s="4">
        <f t="shared" si="9"/>
        <v>0</v>
      </c>
      <c r="T260" s="4">
        <f t="shared" si="10"/>
        <v>0</v>
      </c>
      <c r="U260" s="4">
        <f t="shared" si="11"/>
        <v>1</v>
      </c>
    </row>
    <row r="261" spans="1:21">
      <c r="A261" s="41">
        <v>110780483</v>
      </c>
      <c r="B261" s="42">
        <v>110000155</v>
      </c>
      <c r="C261" s="43">
        <v>110780483</v>
      </c>
      <c r="D261" t="s">
        <v>6094</v>
      </c>
      <c r="E261" t="s">
        <v>6095</v>
      </c>
      <c r="H261"/>
      <c r="I261" s="1">
        <v>11</v>
      </c>
      <c r="J261" t="s">
        <v>133</v>
      </c>
      <c r="K261" t="s">
        <v>33</v>
      </c>
      <c r="L261" t="s">
        <v>96</v>
      </c>
      <c r="M261" t="s">
        <v>33</v>
      </c>
      <c r="N261" s="4">
        <v>315784520</v>
      </c>
      <c r="O261" s="44">
        <v>37032</v>
      </c>
      <c r="P261">
        <v>0</v>
      </c>
      <c r="Q261">
        <v>0</v>
      </c>
      <c r="R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" s="4">
        <f t="shared" si="9"/>
        <v>0</v>
      </c>
      <c r="T261" s="4">
        <f t="shared" si="10"/>
        <v>0</v>
      </c>
      <c r="U261" s="4">
        <f t="shared" si="11"/>
        <v>1</v>
      </c>
    </row>
    <row r="262" spans="1:21" ht="17.25" customHeight="1">
      <c r="A262" s="41">
        <v>110003118</v>
      </c>
      <c r="B262" s="42">
        <v>110007341</v>
      </c>
      <c r="C262" s="41">
        <v>110003118</v>
      </c>
      <c r="D262" t="s">
        <v>5772</v>
      </c>
      <c r="E262" t="s">
        <v>5773</v>
      </c>
      <c r="H262"/>
      <c r="I262" s="1">
        <v>11</v>
      </c>
      <c r="J262" t="s">
        <v>133</v>
      </c>
      <c r="K262" t="s">
        <v>33</v>
      </c>
      <c r="L262" t="s">
        <v>96</v>
      </c>
      <c r="M262" t="s">
        <v>33</v>
      </c>
      <c r="N262" s="4">
        <v>444387674</v>
      </c>
      <c r="O262" s="44">
        <v>19422.5</v>
      </c>
      <c r="P262">
        <v>0</v>
      </c>
      <c r="Q262">
        <v>0</v>
      </c>
      <c r="R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" s="4">
        <f t="shared" ref="S262:S325" si="12">IF(OR(L262="CH",L262="CH ex-CHS",L262="HIA",L262="Autres publics",L262="CHU"),1,0)</f>
        <v>0</v>
      </c>
      <c r="T262" s="4">
        <f t="shared" ref="T262:T325" si="13">IF(AND(S262=1,G262=""),1,0)</f>
        <v>0</v>
      </c>
      <c r="U262" s="4">
        <f t="shared" si="11"/>
        <v>1</v>
      </c>
    </row>
    <row r="263" spans="1:21" ht="17.25" customHeight="1">
      <c r="A263" s="41">
        <v>110007630</v>
      </c>
      <c r="B263" s="42">
        <v>110008810</v>
      </c>
      <c r="C263" s="41">
        <v>110007630</v>
      </c>
      <c r="D263" t="s">
        <v>132</v>
      </c>
      <c r="E263" t="s">
        <v>37</v>
      </c>
      <c r="H263"/>
      <c r="I263" s="1">
        <v>11</v>
      </c>
      <c r="J263" t="s">
        <v>133</v>
      </c>
      <c r="K263" t="s">
        <v>33</v>
      </c>
      <c r="L263" t="s">
        <v>60</v>
      </c>
      <c r="M263" t="s">
        <v>33</v>
      </c>
      <c r="N263" s="4">
        <v>844115436</v>
      </c>
      <c r="O263" s="44">
        <v>7503.5</v>
      </c>
      <c r="P263">
        <v>0</v>
      </c>
      <c r="Q263">
        <v>0</v>
      </c>
      <c r="R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3" s="4">
        <f t="shared" si="12"/>
        <v>0</v>
      </c>
      <c r="T263" s="4">
        <f t="shared" si="13"/>
        <v>0</v>
      </c>
      <c r="U263" s="4">
        <f t="shared" ref="U263:U326" si="14">IF(S263=1,0,1)</f>
        <v>1</v>
      </c>
    </row>
    <row r="264" spans="1:21" ht="17.25" customHeight="1">
      <c r="A264" s="41">
        <v>110000023</v>
      </c>
      <c r="B264" s="42">
        <v>110780061</v>
      </c>
      <c r="C264" s="41">
        <v>110780061</v>
      </c>
      <c r="D264" t="s">
        <v>1762</v>
      </c>
      <c r="E264" t="s">
        <v>1762</v>
      </c>
      <c r="F264" t="s">
        <v>1763</v>
      </c>
      <c r="G264" t="s">
        <v>1764</v>
      </c>
      <c r="H264">
        <v>1</v>
      </c>
      <c r="I264" s="1">
        <v>11</v>
      </c>
      <c r="J264" t="s">
        <v>133</v>
      </c>
      <c r="K264" t="s">
        <v>33</v>
      </c>
      <c r="L264" t="s">
        <v>831</v>
      </c>
      <c r="M264" t="s">
        <v>33</v>
      </c>
      <c r="N264" s="4">
        <v>261100028</v>
      </c>
      <c r="O264" s="44">
        <v>150689</v>
      </c>
      <c r="P264">
        <v>0</v>
      </c>
      <c r="Q264">
        <v>0</v>
      </c>
      <c r="R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" s="4">
        <f t="shared" si="12"/>
        <v>1</v>
      </c>
      <c r="T264" s="4">
        <f t="shared" si="13"/>
        <v>0</v>
      </c>
      <c r="U264" s="4">
        <f t="shared" si="14"/>
        <v>0</v>
      </c>
    </row>
    <row r="265" spans="1:21" ht="17.25" customHeight="1">
      <c r="A265" s="41">
        <v>110006137</v>
      </c>
      <c r="B265" s="42">
        <v>110780061</v>
      </c>
      <c r="C265" s="41">
        <v>110780061</v>
      </c>
      <c r="D265" t="s">
        <v>1765</v>
      </c>
      <c r="E265" t="s">
        <v>1762</v>
      </c>
      <c r="F265" t="s">
        <v>1763</v>
      </c>
      <c r="G265" t="s">
        <v>1764</v>
      </c>
      <c r="H265">
        <v>1</v>
      </c>
      <c r="I265" s="1">
        <v>11</v>
      </c>
      <c r="J265" t="s">
        <v>133</v>
      </c>
      <c r="K265" t="s">
        <v>33</v>
      </c>
      <c r="L265" t="s">
        <v>831</v>
      </c>
      <c r="M265" t="s">
        <v>33</v>
      </c>
      <c r="N265" s="4">
        <v>261100028</v>
      </c>
      <c r="O265" s="44">
        <v>4497</v>
      </c>
      <c r="P265">
        <v>0</v>
      </c>
      <c r="Q265">
        <v>0</v>
      </c>
      <c r="R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" s="4">
        <f t="shared" si="12"/>
        <v>1</v>
      </c>
      <c r="T265" s="4">
        <f t="shared" si="13"/>
        <v>0</v>
      </c>
      <c r="U265" s="4">
        <f t="shared" si="14"/>
        <v>0</v>
      </c>
    </row>
    <row r="266" spans="1:21">
      <c r="A266" s="41">
        <v>110000049</v>
      </c>
      <c r="B266" s="42">
        <v>110780087</v>
      </c>
      <c r="C266" s="43">
        <v>110780087</v>
      </c>
      <c r="D266" t="s">
        <v>1766</v>
      </c>
      <c r="E266" t="s">
        <v>1767</v>
      </c>
      <c r="F266" t="s">
        <v>1763</v>
      </c>
      <c r="G266" t="s">
        <v>1764</v>
      </c>
      <c r="H266">
        <v>0</v>
      </c>
      <c r="I266" s="1">
        <v>11</v>
      </c>
      <c r="J266" t="s">
        <v>133</v>
      </c>
      <c r="K266" t="s">
        <v>33</v>
      </c>
      <c r="L266" t="s">
        <v>831</v>
      </c>
      <c r="M266" t="s">
        <v>33</v>
      </c>
      <c r="N266" s="4">
        <v>261100036</v>
      </c>
      <c r="O266" s="44">
        <v>20752.5</v>
      </c>
      <c r="P266">
        <v>0</v>
      </c>
      <c r="Q266">
        <v>0</v>
      </c>
      <c r="R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" s="4">
        <f t="shared" si="12"/>
        <v>1</v>
      </c>
      <c r="T266" s="4">
        <f t="shared" si="13"/>
        <v>0</v>
      </c>
      <c r="U266" s="4">
        <f t="shared" si="14"/>
        <v>0</v>
      </c>
    </row>
    <row r="267" spans="1:21">
      <c r="A267" s="41">
        <v>110000056</v>
      </c>
      <c r="B267" s="42">
        <v>110780137</v>
      </c>
      <c r="C267" s="43">
        <v>110780137</v>
      </c>
      <c r="D267" t="s">
        <v>2565</v>
      </c>
      <c r="E267" t="s">
        <v>2565</v>
      </c>
      <c r="F267" t="s">
        <v>2239</v>
      </c>
      <c r="G267" t="s">
        <v>2240</v>
      </c>
      <c r="H267">
        <v>0</v>
      </c>
      <c r="I267" s="1">
        <v>11</v>
      </c>
      <c r="J267" t="s">
        <v>133</v>
      </c>
      <c r="K267" t="s">
        <v>33</v>
      </c>
      <c r="L267" t="s">
        <v>831</v>
      </c>
      <c r="M267" t="s">
        <v>33</v>
      </c>
      <c r="N267" s="4">
        <v>261100101</v>
      </c>
      <c r="O267" s="44">
        <v>103957</v>
      </c>
      <c r="P267">
        <v>0</v>
      </c>
      <c r="Q267">
        <v>0</v>
      </c>
      <c r="R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" s="4">
        <f t="shared" si="12"/>
        <v>1</v>
      </c>
      <c r="T267" s="4">
        <f t="shared" si="13"/>
        <v>0</v>
      </c>
      <c r="U267" s="4">
        <f t="shared" si="14"/>
        <v>0</v>
      </c>
    </row>
    <row r="268" spans="1:21">
      <c r="A268" s="41">
        <v>110002953</v>
      </c>
      <c r="B268" s="42">
        <v>110780137</v>
      </c>
      <c r="C268" s="43">
        <v>110780137</v>
      </c>
      <c r="D268" t="s">
        <v>2566</v>
      </c>
      <c r="E268" t="s">
        <v>2565</v>
      </c>
      <c r="F268" t="s">
        <v>2239</v>
      </c>
      <c r="G268" t="s">
        <v>2240</v>
      </c>
      <c r="H268">
        <v>0</v>
      </c>
      <c r="I268" s="1">
        <v>11</v>
      </c>
      <c r="J268" t="s">
        <v>133</v>
      </c>
      <c r="K268" t="s">
        <v>33</v>
      </c>
      <c r="L268" t="s">
        <v>831</v>
      </c>
      <c r="M268" t="s">
        <v>33</v>
      </c>
      <c r="N268" s="4">
        <v>261100101</v>
      </c>
      <c r="O268" s="44">
        <v>1146.25</v>
      </c>
      <c r="P268">
        <v>0</v>
      </c>
      <c r="Q268">
        <v>0</v>
      </c>
      <c r="R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" s="4">
        <f t="shared" si="12"/>
        <v>1</v>
      </c>
      <c r="T268" s="4">
        <f t="shared" si="13"/>
        <v>0</v>
      </c>
      <c r="U268" s="4">
        <f t="shared" si="14"/>
        <v>0</v>
      </c>
    </row>
    <row r="269" spans="1:21">
      <c r="A269" s="41">
        <v>110005246</v>
      </c>
      <c r="B269" s="42">
        <v>110780137</v>
      </c>
      <c r="C269" s="43">
        <v>110780137</v>
      </c>
      <c r="D269" t="s">
        <v>2567</v>
      </c>
      <c r="E269" t="s">
        <v>2565</v>
      </c>
      <c r="F269" t="s">
        <v>2239</v>
      </c>
      <c r="G269" t="s">
        <v>2240</v>
      </c>
      <c r="H269">
        <v>0</v>
      </c>
      <c r="I269" s="1">
        <v>11</v>
      </c>
      <c r="J269" t="s">
        <v>133</v>
      </c>
      <c r="K269" t="s">
        <v>33</v>
      </c>
      <c r="L269" t="s">
        <v>831</v>
      </c>
      <c r="M269" t="s">
        <v>33</v>
      </c>
      <c r="N269" s="4">
        <v>261100101</v>
      </c>
      <c r="O269" s="44">
        <v>5040</v>
      </c>
      <c r="P269">
        <v>0</v>
      </c>
      <c r="Q269">
        <v>0</v>
      </c>
      <c r="R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" s="4">
        <f t="shared" si="12"/>
        <v>1</v>
      </c>
      <c r="T269" s="4">
        <f t="shared" si="13"/>
        <v>0</v>
      </c>
      <c r="U269" s="4">
        <f t="shared" si="14"/>
        <v>0</v>
      </c>
    </row>
    <row r="270" spans="1:21">
      <c r="A270" s="41">
        <v>110781283</v>
      </c>
      <c r="B270" s="42">
        <v>110780137</v>
      </c>
      <c r="C270" s="43">
        <v>110780137</v>
      </c>
      <c r="D270" t="s">
        <v>2568</v>
      </c>
      <c r="E270" t="s">
        <v>2565</v>
      </c>
      <c r="F270" t="s">
        <v>2239</v>
      </c>
      <c r="G270" t="s">
        <v>2240</v>
      </c>
      <c r="H270">
        <v>0</v>
      </c>
      <c r="I270" s="1">
        <v>11</v>
      </c>
      <c r="J270" t="s">
        <v>133</v>
      </c>
      <c r="K270" t="s">
        <v>33</v>
      </c>
      <c r="L270" t="s">
        <v>831</v>
      </c>
      <c r="M270" t="s">
        <v>33</v>
      </c>
      <c r="N270" s="4">
        <v>261100101</v>
      </c>
      <c r="O270" s="44">
        <v>16098.5</v>
      </c>
      <c r="P270">
        <v>0</v>
      </c>
      <c r="Q270">
        <v>0</v>
      </c>
      <c r="R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" s="4">
        <f t="shared" si="12"/>
        <v>1</v>
      </c>
      <c r="T270" s="4">
        <f t="shared" si="13"/>
        <v>0</v>
      </c>
      <c r="U270" s="4">
        <f t="shared" si="14"/>
        <v>0</v>
      </c>
    </row>
    <row r="271" spans="1:21">
      <c r="A271" s="41">
        <v>110781291</v>
      </c>
      <c r="B271" s="42">
        <v>110780137</v>
      </c>
      <c r="C271" s="43">
        <v>110780137</v>
      </c>
      <c r="D271" t="s">
        <v>2569</v>
      </c>
      <c r="E271" t="s">
        <v>2565</v>
      </c>
      <c r="F271" t="s">
        <v>2239</v>
      </c>
      <c r="G271" t="s">
        <v>2240</v>
      </c>
      <c r="H271">
        <v>0</v>
      </c>
      <c r="I271" s="1">
        <v>11</v>
      </c>
      <c r="J271" t="s">
        <v>133</v>
      </c>
      <c r="K271" t="s">
        <v>33</v>
      </c>
      <c r="L271" t="s">
        <v>831</v>
      </c>
      <c r="M271" t="s">
        <v>33</v>
      </c>
      <c r="N271" s="4">
        <v>261100101</v>
      </c>
      <c r="O271" s="44">
        <v>5999.5</v>
      </c>
      <c r="P271">
        <v>0</v>
      </c>
      <c r="Q271">
        <v>0</v>
      </c>
      <c r="R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" s="4">
        <f t="shared" si="12"/>
        <v>1</v>
      </c>
      <c r="T271" s="4">
        <f t="shared" si="13"/>
        <v>0</v>
      </c>
      <c r="U271" s="4">
        <f t="shared" si="14"/>
        <v>0</v>
      </c>
    </row>
    <row r="272" spans="1:21">
      <c r="A272" s="41">
        <v>110787256</v>
      </c>
      <c r="B272" s="42">
        <v>110780137</v>
      </c>
      <c r="C272" s="43">
        <v>110780137</v>
      </c>
      <c r="D272" t="s">
        <v>2570</v>
      </c>
      <c r="E272" t="s">
        <v>2565</v>
      </c>
      <c r="F272" t="s">
        <v>2239</v>
      </c>
      <c r="G272" t="s">
        <v>2240</v>
      </c>
      <c r="H272">
        <v>0</v>
      </c>
      <c r="I272" s="1">
        <v>11</v>
      </c>
      <c r="J272" t="s">
        <v>133</v>
      </c>
      <c r="K272" t="s">
        <v>33</v>
      </c>
      <c r="L272" t="s">
        <v>831</v>
      </c>
      <c r="M272" t="s">
        <v>33</v>
      </c>
      <c r="N272" s="4">
        <v>261100101</v>
      </c>
      <c r="O272" s="44">
        <v>1000</v>
      </c>
      <c r="P272">
        <v>0</v>
      </c>
      <c r="Q272">
        <v>0</v>
      </c>
      <c r="R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" s="4">
        <f t="shared" si="12"/>
        <v>1</v>
      </c>
      <c r="T272" s="4">
        <f t="shared" si="13"/>
        <v>0</v>
      </c>
      <c r="U272" s="4">
        <f t="shared" si="14"/>
        <v>0</v>
      </c>
    </row>
    <row r="273" spans="1:21">
      <c r="A273" s="41">
        <v>110788114</v>
      </c>
      <c r="B273" s="42">
        <v>110780137</v>
      </c>
      <c r="C273" s="43">
        <v>110780137</v>
      </c>
      <c r="D273" t="s">
        <v>2571</v>
      </c>
      <c r="E273" t="s">
        <v>2565</v>
      </c>
      <c r="F273" t="s">
        <v>2239</v>
      </c>
      <c r="G273" t="s">
        <v>2240</v>
      </c>
      <c r="H273">
        <v>0</v>
      </c>
      <c r="I273" s="1">
        <v>11</v>
      </c>
      <c r="J273" t="s">
        <v>133</v>
      </c>
      <c r="K273" t="s">
        <v>33</v>
      </c>
      <c r="L273" t="s">
        <v>831</v>
      </c>
      <c r="M273" t="s">
        <v>33</v>
      </c>
      <c r="N273" s="4">
        <v>261100101</v>
      </c>
      <c r="O273" s="44">
        <v>814.25</v>
      </c>
      <c r="P273">
        <v>0</v>
      </c>
      <c r="Q273">
        <v>0</v>
      </c>
      <c r="R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" s="4">
        <f t="shared" si="12"/>
        <v>1</v>
      </c>
      <c r="T273" s="4">
        <f t="shared" si="13"/>
        <v>0</v>
      </c>
      <c r="U273" s="4">
        <f t="shared" si="14"/>
        <v>0</v>
      </c>
    </row>
    <row r="274" spans="1:21">
      <c r="A274" s="41">
        <v>110000189</v>
      </c>
      <c r="B274" s="42">
        <v>110780707</v>
      </c>
      <c r="C274" s="43">
        <v>110780707</v>
      </c>
      <c r="D274" t="s">
        <v>2508</v>
      </c>
      <c r="E274" t="s">
        <v>2509</v>
      </c>
      <c r="F274" t="s">
        <v>1763</v>
      </c>
      <c r="G274" t="s">
        <v>1764</v>
      </c>
      <c r="H274">
        <v>0</v>
      </c>
      <c r="I274" s="1">
        <v>11</v>
      </c>
      <c r="J274" t="s">
        <v>133</v>
      </c>
      <c r="K274" t="s">
        <v>33</v>
      </c>
      <c r="L274" t="s">
        <v>831</v>
      </c>
      <c r="M274" t="s">
        <v>33</v>
      </c>
      <c r="N274" s="4">
        <v>261100085</v>
      </c>
      <c r="O274" s="44">
        <v>13307</v>
      </c>
      <c r="P274">
        <v>0</v>
      </c>
      <c r="Q274">
        <v>0</v>
      </c>
      <c r="R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" s="4">
        <f t="shared" si="12"/>
        <v>1</v>
      </c>
      <c r="T274" s="4">
        <f t="shared" si="13"/>
        <v>0</v>
      </c>
      <c r="U274" s="4">
        <f t="shared" si="14"/>
        <v>0</v>
      </c>
    </row>
    <row r="275" spans="1:21">
      <c r="A275" s="41">
        <v>110780236</v>
      </c>
      <c r="B275" s="42">
        <v>110780707</v>
      </c>
      <c r="C275" s="43">
        <v>110780707</v>
      </c>
      <c r="D275" t="s">
        <v>2510</v>
      </c>
      <c r="E275" t="s">
        <v>2509</v>
      </c>
      <c r="F275" t="s">
        <v>1763</v>
      </c>
      <c r="G275" t="s">
        <v>1764</v>
      </c>
      <c r="H275">
        <v>0</v>
      </c>
      <c r="I275" s="1">
        <v>11</v>
      </c>
      <c r="J275" t="s">
        <v>133</v>
      </c>
      <c r="K275" t="s">
        <v>33</v>
      </c>
      <c r="L275" t="s">
        <v>831</v>
      </c>
      <c r="M275" t="s">
        <v>33</v>
      </c>
      <c r="N275" s="4">
        <v>261100085</v>
      </c>
      <c r="O275" s="44">
        <v>6086.5</v>
      </c>
      <c r="P275">
        <v>0</v>
      </c>
      <c r="Q275">
        <v>0</v>
      </c>
      <c r="R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" s="4">
        <f t="shared" si="12"/>
        <v>1</v>
      </c>
      <c r="T275" s="4">
        <f t="shared" si="13"/>
        <v>0</v>
      </c>
      <c r="U275" s="4">
        <f t="shared" si="14"/>
        <v>0</v>
      </c>
    </row>
    <row r="276" spans="1:21">
      <c r="A276" s="41">
        <v>110000247</v>
      </c>
      <c r="B276" s="42">
        <v>110780772</v>
      </c>
      <c r="C276" s="43">
        <v>110780772</v>
      </c>
      <c r="D276" t="s">
        <v>2507</v>
      </c>
      <c r="E276" t="s">
        <v>2507</v>
      </c>
      <c r="F276" t="s">
        <v>2239</v>
      </c>
      <c r="G276" t="s">
        <v>2240</v>
      </c>
      <c r="H276">
        <v>0</v>
      </c>
      <c r="I276" s="1">
        <v>11</v>
      </c>
      <c r="J276" t="s">
        <v>133</v>
      </c>
      <c r="K276" t="s">
        <v>33</v>
      </c>
      <c r="L276" t="s">
        <v>831</v>
      </c>
      <c r="M276" t="s">
        <v>33</v>
      </c>
      <c r="N276" s="4">
        <v>261100077</v>
      </c>
      <c r="O276" s="44">
        <v>23062</v>
      </c>
      <c r="P276">
        <v>0</v>
      </c>
      <c r="Q276">
        <v>0</v>
      </c>
      <c r="R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" s="4">
        <f t="shared" si="12"/>
        <v>1</v>
      </c>
      <c r="T276" s="4">
        <f t="shared" si="13"/>
        <v>0</v>
      </c>
      <c r="U276" s="4">
        <f t="shared" si="14"/>
        <v>0</v>
      </c>
    </row>
    <row r="277" spans="1:21">
      <c r="A277" s="41">
        <v>110000262</v>
      </c>
      <c r="B277" s="42">
        <v>110781010</v>
      </c>
      <c r="C277" s="43">
        <v>110781010</v>
      </c>
      <c r="D277" t="s">
        <v>2238</v>
      </c>
      <c r="E277" t="s">
        <v>2238</v>
      </c>
      <c r="F277" t="s">
        <v>2239</v>
      </c>
      <c r="G277" t="s">
        <v>2240</v>
      </c>
      <c r="H277">
        <v>0</v>
      </c>
      <c r="I277" s="1">
        <v>11</v>
      </c>
      <c r="J277" t="s">
        <v>133</v>
      </c>
      <c r="K277" t="s">
        <v>33</v>
      </c>
      <c r="L277" t="s">
        <v>831</v>
      </c>
      <c r="M277" t="s">
        <v>33</v>
      </c>
      <c r="N277" s="4">
        <v>261100119</v>
      </c>
      <c r="O277" s="44">
        <v>7111</v>
      </c>
      <c r="P277">
        <v>0</v>
      </c>
      <c r="Q277">
        <v>0</v>
      </c>
      <c r="R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7" s="4">
        <f t="shared" si="12"/>
        <v>1</v>
      </c>
      <c r="T277" s="4">
        <f t="shared" si="13"/>
        <v>0</v>
      </c>
      <c r="U277" s="4">
        <f t="shared" si="14"/>
        <v>0</v>
      </c>
    </row>
    <row r="278" spans="1:21">
      <c r="A278" s="41">
        <v>110002946</v>
      </c>
      <c r="B278" s="42">
        <v>110786324</v>
      </c>
      <c r="C278" s="43">
        <v>110786324</v>
      </c>
      <c r="D278" t="s">
        <v>6365</v>
      </c>
      <c r="E278" t="s">
        <v>6366</v>
      </c>
      <c r="H278"/>
      <c r="I278" s="1">
        <v>11</v>
      </c>
      <c r="J278" t="s">
        <v>133</v>
      </c>
      <c r="K278" t="s">
        <v>33</v>
      </c>
      <c r="L278" t="s">
        <v>60</v>
      </c>
      <c r="M278" t="s">
        <v>33</v>
      </c>
      <c r="N278" s="4">
        <v>320861818</v>
      </c>
      <c r="O278" s="44">
        <v>3060</v>
      </c>
      <c r="P278">
        <v>1</v>
      </c>
      <c r="Q278">
        <v>0</v>
      </c>
      <c r="R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" s="4">
        <f t="shared" si="12"/>
        <v>0</v>
      </c>
      <c r="T278" s="4">
        <f t="shared" si="13"/>
        <v>0</v>
      </c>
      <c r="U278" s="4">
        <f t="shared" si="14"/>
        <v>1</v>
      </c>
    </row>
    <row r="279" spans="1:21">
      <c r="A279" s="41">
        <v>110004371</v>
      </c>
      <c r="B279" s="42">
        <v>110786324</v>
      </c>
      <c r="C279" s="43">
        <v>110786324</v>
      </c>
      <c r="D279" t="s">
        <v>6367</v>
      </c>
      <c r="E279" t="s">
        <v>6366</v>
      </c>
      <c r="H279"/>
      <c r="I279" s="1">
        <v>11</v>
      </c>
      <c r="J279" t="s">
        <v>133</v>
      </c>
      <c r="K279" t="s">
        <v>33</v>
      </c>
      <c r="L279" t="s">
        <v>60</v>
      </c>
      <c r="M279" t="s">
        <v>33</v>
      </c>
      <c r="N279" s="4">
        <v>320861818</v>
      </c>
      <c r="O279" s="44">
        <v>986.5</v>
      </c>
      <c r="P279">
        <v>1</v>
      </c>
      <c r="Q279">
        <v>0</v>
      </c>
      <c r="R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" s="4">
        <f t="shared" si="12"/>
        <v>0</v>
      </c>
      <c r="T279" s="4">
        <f t="shared" si="13"/>
        <v>0</v>
      </c>
      <c r="U279" s="4">
        <f t="shared" si="14"/>
        <v>1</v>
      </c>
    </row>
    <row r="280" spans="1:21">
      <c r="A280" s="41">
        <v>110004397</v>
      </c>
      <c r="B280" s="42">
        <v>110786324</v>
      </c>
      <c r="C280" s="43">
        <v>110786324</v>
      </c>
      <c r="D280" t="s">
        <v>6368</v>
      </c>
      <c r="E280" t="s">
        <v>6366</v>
      </c>
      <c r="H280"/>
      <c r="I280" s="1">
        <v>11</v>
      </c>
      <c r="J280" t="s">
        <v>133</v>
      </c>
      <c r="K280" t="s">
        <v>33</v>
      </c>
      <c r="L280" t="s">
        <v>60</v>
      </c>
      <c r="M280" t="s">
        <v>33</v>
      </c>
      <c r="N280" s="4">
        <v>320861818</v>
      </c>
      <c r="O280" s="44">
        <v>5588</v>
      </c>
      <c r="P280">
        <v>1</v>
      </c>
      <c r="Q280">
        <v>0</v>
      </c>
      <c r="R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" s="4">
        <f t="shared" si="12"/>
        <v>0</v>
      </c>
      <c r="T280" s="4">
        <f t="shared" si="13"/>
        <v>0</v>
      </c>
      <c r="U280" s="4">
        <f t="shared" si="14"/>
        <v>1</v>
      </c>
    </row>
    <row r="281" spans="1:21">
      <c r="A281" s="41">
        <v>110005279</v>
      </c>
      <c r="B281" s="42">
        <v>110786324</v>
      </c>
      <c r="C281" s="43">
        <v>110786324</v>
      </c>
      <c r="D281" t="s">
        <v>6369</v>
      </c>
      <c r="E281" t="s">
        <v>6366</v>
      </c>
      <c r="H281"/>
      <c r="I281" s="1">
        <v>11</v>
      </c>
      <c r="J281" t="s">
        <v>133</v>
      </c>
      <c r="K281" t="s">
        <v>33</v>
      </c>
      <c r="L281" t="s">
        <v>60</v>
      </c>
      <c r="M281" t="s">
        <v>33</v>
      </c>
      <c r="N281" s="4">
        <v>320861818</v>
      </c>
      <c r="O281" s="44">
        <v>3939</v>
      </c>
      <c r="P281">
        <v>0</v>
      </c>
      <c r="Q281">
        <v>0</v>
      </c>
      <c r="R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1" s="4">
        <f t="shared" si="12"/>
        <v>0</v>
      </c>
      <c r="T281" s="4">
        <f t="shared" si="13"/>
        <v>0</v>
      </c>
      <c r="U281" s="4">
        <f t="shared" si="14"/>
        <v>1</v>
      </c>
    </row>
    <row r="282" spans="1:21">
      <c r="A282" s="41">
        <v>110006376</v>
      </c>
      <c r="B282" s="42">
        <v>110786324</v>
      </c>
      <c r="C282" s="43">
        <v>110786324</v>
      </c>
      <c r="D282" t="s">
        <v>6370</v>
      </c>
      <c r="E282" t="s">
        <v>6366</v>
      </c>
      <c r="H282"/>
      <c r="I282" s="1">
        <v>11</v>
      </c>
      <c r="J282" t="s">
        <v>133</v>
      </c>
      <c r="K282" t="s">
        <v>33</v>
      </c>
      <c r="L282" t="s">
        <v>60</v>
      </c>
      <c r="M282" t="s">
        <v>33</v>
      </c>
      <c r="N282" s="4">
        <v>320861818</v>
      </c>
      <c r="O282" s="44">
        <v>415.25</v>
      </c>
      <c r="P282">
        <v>1</v>
      </c>
      <c r="Q282">
        <v>0</v>
      </c>
      <c r="R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" s="4">
        <f t="shared" si="12"/>
        <v>0</v>
      </c>
      <c r="T282" s="4">
        <f t="shared" si="13"/>
        <v>0</v>
      </c>
      <c r="U282" s="4">
        <f t="shared" si="14"/>
        <v>1</v>
      </c>
    </row>
    <row r="283" spans="1:21">
      <c r="A283" s="41">
        <v>110006384</v>
      </c>
      <c r="B283" s="42">
        <v>110786324</v>
      </c>
      <c r="C283" s="43">
        <v>110786324</v>
      </c>
      <c r="D283" t="s">
        <v>6371</v>
      </c>
      <c r="E283" t="s">
        <v>6366</v>
      </c>
      <c r="H283"/>
      <c r="I283" s="1">
        <v>11</v>
      </c>
      <c r="J283" t="s">
        <v>133</v>
      </c>
      <c r="K283" t="s">
        <v>33</v>
      </c>
      <c r="L283" t="s">
        <v>60</v>
      </c>
      <c r="M283" t="s">
        <v>33</v>
      </c>
      <c r="N283" s="4">
        <v>320861818</v>
      </c>
      <c r="O283" s="44">
        <v>371.75</v>
      </c>
      <c r="P283">
        <v>1</v>
      </c>
      <c r="Q283">
        <v>0</v>
      </c>
      <c r="R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" s="4">
        <f t="shared" si="12"/>
        <v>0</v>
      </c>
      <c r="T283" s="4">
        <f t="shared" si="13"/>
        <v>0</v>
      </c>
      <c r="U283" s="4">
        <f t="shared" si="14"/>
        <v>1</v>
      </c>
    </row>
    <row r="284" spans="1:21">
      <c r="A284" s="41">
        <v>110006392</v>
      </c>
      <c r="B284" s="42">
        <v>110786324</v>
      </c>
      <c r="C284" s="43">
        <v>110786324</v>
      </c>
      <c r="D284" t="s">
        <v>6372</v>
      </c>
      <c r="E284" t="s">
        <v>6366</v>
      </c>
      <c r="H284"/>
      <c r="I284" s="1">
        <v>11</v>
      </c>
      <c r="J284" t="s">
        <v>133</v>
      </c>
      <c r="K284" t="s">
        <v>33</v>
      </c>
      <c r="L284" t="s">
        <v>60</v>
      </c>
      <c r="M284" t="s">
        <v>33</v>
      </c>
      <c r="N284" s="4">
        <v>320861818</v>
      </c>
      <c r="O284" s="44">
        <v>554.5</v>
      </c>
      <c r="P284">
        <v>1</v>
      </c>
      <c r="Q284">
        <v>0</v>
      </c>
      <c r="R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" s="4">
        <f t="shared" si="12"/>
        <v>0</v>
      </c>
      <c r="T284" s="4">
        <f t="shared" si="13"/>
        <v>0</v>
      </c>
      <c r="U284" s="4">
        <f t="shared" si="14"/>
        <v>1</v>
      </c>
    </row>
    <row r="285" spans="1:21">
      <c r="A285" s="41">
        <v>110007010</v>
      </c>
      <c r="B285" s="42">
        <v>110786324</v>
      </c>
      <c r="C285" s="43">
        <v>110786324</v>
      </c>
      <c r="D285" t="s">
        <v>6373</v>
      </c>
      <c r="E285" t="s">
        <v>6366</v>
      </c>
      <c r="H285"/>
      <c r="I285" s="1">
        <v>11</v>
      </c>
      <c r="J285" t="s">
        <v>133</v>
      </c>
      <c r="K285" t="s">
        <v>33</v>
      </c>
      <c r="L285" t="s">
        <v>60</v>
      </c>
      <c r="M285" t="s">
        <v>33</v>
      </c>
      <c r="N285" s="4">
        <v>320861818</v>
      </c>
      <c r="O285" s="44">
        <v>1277</v>
      </c>
      <c r="P285">
        <v>1</v>
      </c>
      <c r="Q285">
        <v>0</v>
      </c>
      <c r="R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" s="4">
        <f t="shared" si="12"/>
        <v>0</v>
      </c>
      <c r="T285" s="4">
        <f t="shared" si="13"/>
        <v>0</v>
      </c>
      <c r="U285" s="4">
        <f t="shared" si="14"/>
        <v>1</v>
      </c>
    </row>
    <row r="286" spans="1:21">
      <c r="A286" s="41">
        <v>110008778</v>
      </c>
      <c r="B286" s="42">
        <v>110786324</v>
      </c>
      <c r="C286" s="43">
        <v>110786324</v>
      </c>
      <c r="D286" t="s">
        <v>6374</v>
      </c>
      <c r="E286" t="s">
        <v>6366</v>
      </c>
      <c r="H286"/>
      <c r="I286" s="1">
        <v>11</v>
      </c>
      <c r="J286" t="s">
        <v>133</v>
      </c>
      <c r="K286" t="s">
        <v>33</v>
      </c>
      <c r="L286" t="s">
        <v>60</v>
      </c>
      <c r="M286" t="s">
        <v>33</v>
      </c>
      <c r="N286" s="4">
        <v>320861818</v>
      </c>
      <c r="O286" s="44">
        <v>643.75</v>
      </c>
      <c r="P286">
        <v>0</v>
      </c>
      <c r="Q286">
        <v>0</v>
      </c>
      <c r="R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" s="4">
        <f t="shared" si="12"/>
        <v>0</v>
      </c>
      <c r="T286" s="4">
        <f t="shared" si="13"/>
        <v>0</v>
      </c>
      <c r="U286" s="4">
        <f t="shared" si="14"/>
        <v>1</v>
      </c>
    </row>
    <row r="287" spans="1:21">
      <c r="A287" s="41">
        <v>110785516</v>
      </c>
      <c r="B287" s="42">
        <v>110786324</v>
      </c>
      <c r="C287" s="43">
        <v>110786324</v>
      </c>
      <c r="D287" t="s">
        <v>6375</v>
      </c>
      <c r="E287" t="s">
        <v>6366</v>
      </c>
      <c r="H287"/>
      <c r="I287" s="1">
        <v>11</v>
      </c>
      <c r="J287" t="s">
        <v>133</v>
      </c>
      <c r="K287" t="s">
        <v>33</v>
      </c>
      <c r="L287" t="s">
        <v>60</v>
      </c>
      <c r="M287" t="s">
        <v>33</v>
      </c>
      <c r="N287" s="4">
        <v>320861818</v>
      </c>
      <c r="O287" s="44">
        <v>13147</v>
      </c>
      <c r="P287">
        <v>1</v>
      </c>
      <c r="Q287">
        <v>0</v>
      </c>
      <c r="R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" s="4">
        <f t="shared" si="12"/>
        <v>0</v>
      </c>
      <c r="T287" s="4">
        <f t="shared" si="13"/>
        <v>0</v>
      </c>
      <c r="U287" s="4">
        <f t="shared" si="14"/>
        <v>1</v>
      </c>
    </row>
    <row r="288" spans="1:21">
      <c r="A288" s="41">
        <v>110785532</v>
      </c>
      <c r="B288" s="42">
        <v>110786324</v>
      </c>
      <c r="C288" s="43">
        <v>110786324</v>
      </c>
      <c r="D288" t="s">
        <v>6376</v>
      </c>
      <c r="E288" t="s">
        <v>6366</v>
      </c>
      <c r="H288"/>
      <c r="I288" s="1">
        <v>11</v>
      </c>
      <c r="J288" t="s">
        <v>133</v>
      </c>
      <c r="K288" t="s">
        <v>33</v>
      </c>
      <c r="L288" t="s">
        <v>60</v>
      </c>
      <c r="M288" t="s">
        <v>33</v>
      </c>
      <c r="N288" s="4">
        <v>320861818</v>
      </c>
      <c r="O288" s="44">
        <v>444.5</v>
      </c>
      <c r="P288">
        <v>1</v>
      </c>
      <c r="Q288">
        <v>0</v>
      </c>
      <c r="R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8" s="4">
        <f t="shared" si="12"/>
        <v>0</v>
      </c>
      <c r="T288" s="4">
        <f t="shared" si="13"/>
        <v>0</v>
      </c>
      <c r="U288" s="4">
        <f t="shared" si="14"/>
        <v>1</v>
      </c>
    </row>
    <row r="289" spans="1:21">
      <c r="A289" s="41">
        <v>110786555</v>
      </c>
      <c r="B289" s="42">
        <v>110786324</v>
      </c>
      <c r="C289" s="43">
        <v>110786324</v>
      </c>
      <c r="D289" t="s">
        <v>6377</v>
      </c>
      <c r="E289" t="s">
        <v>6366</v>
      </c>
      <c r="H289"/>
      <c r="I289" s="1">
        <v>11</v>
      </c>
      <c r="J289" t="s">
        <v>133</v>
      </c>
      <c r="K289" t="s">
        <v>33</v>
      </c>
      <c r="L289" t="s">
        <v>60</v>
      </c>
      <c r="M289" t="s">
        <v>33</v>
      </c>
      <c r="N289" s="4">
        <v>320861818</v>
      </c>
      <c r="O289" s="44">
        <v>519.5</v>
      </c>
      <c r="P289">
        <v>1</v>
      </c>
      <c r="Q289">
        <v>0</v>
      </c>
      <c r="R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9" s="4">
        <f t="shared" si="12"/>
        <v>0</v>
      </c>
      <c r="T289" s="4">
        <f t="shared" si="13"/>
        <v>0</v>
      </c>
      <c r="U289" s="4">
        <f t="shared" si="14"/>
        <v>1</v>
      </c>
    </row>
    <row r="290" spans="1:21">
      <c r="A290" s="41">
        <v>110786738</v>
      </c>
      <c r="B290" s="42">
        <v>110786324</v>
      </c>
      <c r="C290" s="43">
        <v>110786324</v>
      </c>
      <c r="D290" t="s">
        <v>6378</v>
      </c>
      <c r="E290" t="s">
        <v>6366</v>
      </c>
      <c r="H290"/>
      <c r="I290" s="1">
        <v>11</v>
      </c>
      <c r="J290" t="s">
        <v>133</v>
      </c>
      <c r="K290" t="s">
        <v>33</v>
      </c>
      <c r="L290" t="s">
        <v>60</v>
      </c>
      <c r="M290" t="s">
        <v>33</v>
      </c>
      <c r="N290" s="4">
        <v>320861818</v>
      </c>
      <c r="O290" s="44">
        <v>380</v>
      </c>
      <c r="P290">
        <v>1</v>
      </c>
      <c r="Q290">
        <v>0</v>
      </c>
      <c r="R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0" s="4">
        <f t="shared" si="12"/>
        <v>0</v>
      </c>
      <c r="T290" s="4">
        <f t="shared" si="13"/>
        <v>0</v>
      </c>
      <c r="U290" s="4">
        <f t="shared" si="14"/>
        <v>1</v>
      </c>
    </row>
    <row r="291" spans="1:21">
      <c r="A291" s="41">
        <v>110786746</v>
      </c>
      <c r="B291" s="42">
        <v>110786324</v>
      </c>
      <c r="C291" s="43">
        <v>110786324</v>
      </c>
      <c r="D291" t="s">
        <v>6379</v>
      </c>
      <c r="E291" t="s">
        <v>6366</v>
      </c>
      <c r="H291"/>
      <c r="I291" s="1">
        <v>11</v>
      </c>
      <c r="J291" t="s">
        <v>133</v>
      </c>
      <c r="K291" t="s">
        <v>33</v>
      </c>
      <c r="L291" t="s">
        <v>60</v>
      </c>
      <c r="M291" t="s">
        <v>33</v>
      </c>
      <c r="N291" s="4">
        <v>320861818</v>
      </c>
      <c r="O291" s="44">
        <v>11904</v>
      </c>
      <c r="P291">
        <v>0</v>
      </c>
      <c r="Q291">
        <v>0</v>
      </c>
      <c r="R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" s="4">
        <f t="shared" si="12"/>
        <v>0</v>
      </c>
      <c r="T291" s="4">
        <f t="shared" si="13"/>
        <v>0</v>
      </c>
      <c r="U291" s="4">
        <f t="shared" si="14"/>
        <v>1</v>
      </c>
    </row>
    <row r="292" spans="1:21">
      <c r="A292" s="41">
        <v>660009341</v>
      </c>
      <c r="B292" s="42">
        <v>110786324</v>
      </c>
      <c r="C292" s="43">
        <v>660009341</v>
      </c>
      <c r="D292" t="s">
        <v>6380</v>
      </c>
      <c r="E292" t="s">
        <v>6366</v>
      </c>
      <c r="H292"/>
      <c r="I292" s="1">
        <v>66</v>
      </c>
      <c r="J292" t="s">
        <v>205</v>
      </c>
      <c r="K292" t="s">
        <v>33</v>
      </c>
      <c r="L292" t="s">
        <v>60</v>
      </c>
      <c r="M292" t="s">
        <v>33</v>
      </c>
      <c r="N292" s="4">
        <v>320861818</v>
      </c>
      <c r="O292" s="44">
        <v>9703.5</v>
      </c>
      <c r="P292">
        <v>0</v>
      </c>
      <c r="Q292">
        <v>0</v>
      </c>
      <c r="R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" s="4">
        <f t="shared" si="12"/>
        <v>0</v>
      </c>
      <c r="T292" s="4">
        <f t="shared" si="13"/>
        <v>0</v>
      </c>
      <c r="U292" s="4">
        <f t="shared" si="14"/>
        <v>1</v>
      </c>
    </row>
    <row r="293" spans="1:21">
      <c r="A293" s="41">
        <v>660010174</v>
      </c>
      <c r="B293" s="42">
        <v>110786324</v>
      </c>
      <c r="C293" s="43">
        <v>660010174</v>
      </c>
      <c r="D293" t="s">
        <v>6381</v>
      </c>
      <c r="E293" t="s">
        <v>6366</v>
      </c>
      <c r="H293"/>
      <c r="I293" s="1">
        <v>66</v>
      </c>
      <c r="J293" t="s">
        <v>205</v>
      </c>
      <c r="K293" t="s">
        <v>33</v>
      </c>
      <c r="L293" t="s">
        <v>60</v>
      </c>
      <c r="M293" t="s">
        <v>33</v>
      </c>
      <c r="N293" s="4">
        <v>320861818</v>
      </c>
      <c r="O293" s="44">
        <v>32326.5</v>
      </c>
      <c r="P293">
        <v>0</v>
      </c>
      <c r="Q293">
        <v>0</v>
      </c>
      <c r="R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" s="4">
        <f t="shared" si="12"/>
        <v>0</v>
      </c>
      <c r="T293" s="4">
        <f t="shared" si="13"/>
        <v>0</v>
      </c>
      <c r="U293" s="4">
        <f t="shared" si="14"/>
        <v>1</v>
      </c>
    </row>
    <row r="294" spans="1:21">
      <c r="A294" s="41">
        <v>120780135</v>
      </c>
      <c r="B294" s="42">
        <v>120000104</v>
      </c>
      <c r="C294" s="43">
        <v>120780135</v>
      </c>
      <c r="D294" t="s">
        <v>444</v>
      </c>
      <c r="E294" t="s">
        <v>445</v>
      </c>
      <c r="H294"/>
      <c r="I294" s="1">
        <v>12</v>
      </c>
      <c r="J294" t="s">
        <v>446</v>
      </c>
      <c r="K294" t="s">
        <v>33</v>
      </c>
      <c r="L294" t="s">
        <v>60</v>
      </c>
      <c r="M294" t="s">
        <v>33</v>
      </c>
      <c r="N294" s="4">
        <v>776750804</v>
      </c>
      <c r="O294" s="44">
        <v>10936</v>
      </c>
      <c r="P294">
        <v>0</v>
      </c>
      <c r="Q294">
        <v>0</v>
      </c>
      <c r="R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" s="4">
        <f t="shared" si="12"/>
        <v>0</v>
      </c>
      <c r="T294" s="4">
        <f t="shared" si="13"/>
        <v>0</v>
      </c>
      <c r="U294" s="4">
        <f t="shared" si="14"/>
        <v>1</v>
      </c>
    </row>
    <row r="295" spans="1:21">
      <c r="A295" s="41">
        <v>120780143</v>
      </c>
      <c r="B295" s="42">
        <v>120000112</v>
      </c>
      <c r="C295" s="43">
        <v>120780143</v>
      </c>
      <c r="D295" t="s">
        <v>466</v>
      </c>
      <c r="E295" t="s">
        <v>467</v>
      </c>
      <c r="H295"/>
      <c r="I295" s="1">
        <v>12</v>
      </c>
      <c r="J295" t="s">
        <v>446</v>
      </c>
      <c r="K295" t="s">
        <v>33</v>
      </c>
      <c r="L295" t="s">
        <v>60</v>
      </c>
      <c r="M295" t="s">
        <v>33</v>
      </c>
      <c r="N295" s="4">
        <v>776695306</v>
      </c>
      <c r="O295" s="44">
        <v>15743</v>
      </c>
      <c r="P295">
        <v>0</v>
      </c>
      <c r="Q295">
        <v>0</v>
      </c>
      <c r="R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5" s="4">
        <f t="shared" si="12"/>
        <v>0</v>
      </c>
      <c r="T295" s="4">
        <f t="shared" si="13"/>
        <v>0</v>
      </c>
      <c r="U295" s="4">
        <f t="shared" si="14"/>
        <v>1</v>
      </c>
    </row>
    <row r="296" spans="1:21">
      <c r="A296" s="41">
        <v>120004569</v>
      </c>
      <c r="B296" s="42">
        <v>120004528</v>
      </c>
      <c r="C296" s="43">
        <v>120004528</v>
      </c>
      <c r="D296" t="s">
        <v>2551</v>
      </c>
      <c r="E296" t="s">
        <v>2551</v>
      </c>
      <c r="F296" t="s">
        <v>1776</v>
      </c>
      <c r="G296" t="s">
        <v>1777</v>
      </c>
      <c r="H296">
        <v>0</v>
      </c>
      <c r="I296" s="1">
        <v>12</v>
      </c>
      <c r="J296" t="s">
        <v>446</v>
      </c>
      <c r="K296" t="s">
        <v>33</v>
      </c>
      <c r="L296" t="s">
        <v>831</v>
      </c>
      <c r="M296" t="s">
        <v>33</v>
      </c>
      <c r="N296" s="4">
        <v>261200141</v>
      </c>
      <c r="O296" s="44">
        <v>36780.25</v>
      </c>
      <c r="P296">
        <v>0</v>
      </c>
      <c r="Q296">
        <v>0</v>
      </c>
      <c r="R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6" s="4">
        <f t="shared" si="12"/>
        <v>1</v>
      </c>
      <c r="T296" s="4">
        <f t="shared" si="13"/>
        <v>0</v>
      </c>
      <c r="U296" s="4">
        <f t="shared" si="14"/>
        <v>0</v>
      </c>
    </row>
    <row r="297" spans="1:21">
      <c r="A297" s="41">
        <v>120007554</v>
      </c>
      <c r="B297" s="42">
        <v>120004528</v>
      </c>
      <c r="C297" s="43">
        <v>120004528</v>
      </c>
      <c r="D297" t="s">
        <v>2552</v>
      </c>
      <c r="E297" t="s">
        <v>2551</v>
      </c>
      <c r="F297" t="s">
        <v>1776</v>
      </c>
      <c r="G297" t="s">
        <v>1777</v>
      </c>
      <c r="H297">
        <v>0</v>
      </c>
      <c r="I297" s="1">
        <v>12</v>
      </c>
      <c r="J297" t="s">
        <v>446</v>
      </c>
      <c r="K297" t="s">
        <v>33</v>
      </c>
      <c r="L297" t="s">
        <v>831</v>
      </c>
      <c r="M297" t="s">
        <v>33</v>
      </c>
      <c r="N297" s="4">
        <v>261200141</v>
      </c>
      <c r="O297" s="44">
        <v>3357.5</v>
      </c>
      <c r="P297">
        <v>0</v>
      </c>
      <c r="Q297">
        <v>0</v>
      </c>
      <c r="R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7" s="4">
        <f t="shared" si="12"/>
        <v>1</v>
      </c>
      <c r="T297" s="4">
        <f t="shared" si="13"/>
        <v>0</v>
      </c>
      <c r="U297" s="4">
        <f t="shared" si="14"/>
        <v>0</v>
      </c>
    </row>
    <row r="298" spans="1:21">
      <c r="A298" s="41">
        <v>120783097</v>
      </c>
      <c r="B298" s="45">
        <v>120004528</v>
      </c>
      <c r="C298" s="43">
        <v>120004528</v>
      </c>
      <c r="D298" t="s">
        <v>2553</v>
      </c>
      <c r="E298" t="s">
        <v>2551</v>
      </c>
      <c r="F298" t="s">
        <v>1776</v>
      </c>
      <c r="G298" t="s">
        <v>1777</v>
      </c>
      <c r="H298">
        <v>0</v>
      </c>
      <c r="I298" s="1">
        <v>12</v>
      </c>
      <c r="J298" t="s">
        <v>446</v>
      </c>
      <c r="K298" t="s">
        <v>33</v>
      </c>
      <c r="L298" t="s">
        <v>831</v>
      </c>
      <c r="M298" t="s">
        <v>33</v>
      </c>
      <c r="N298" s="4">
        <v>261200141</v>
      </c>
      <c r="O298" s="44">
        <v>7833.5</v>
      </c>
      <c r="P298">
        <v>0</v>
      </c>
      <c r="Q298">
        <v>0</v>
      </c>
      <c r="R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8" s="4">
        <f t="shared" si="12"/>
        <v>1</v>
      </c>
      <c r="T298" s="4">
        <f t="shared" si="13"/>
        <v>0</v>
      </c>
      <c r="U298" s="4">
        <f t="shared" si="14"/>
        <v>0</v>
      </c>
    </row>
    <row r="299" spans="1:21">
      <c r="A299" s="41">
        <v>120004668</v>
      </c>
      <c r="B299" s="42">
        <v>120004619</v>
      </c>
      <c r="C299" s="43">
        <v>120004619</v>
      </c>
      <c r="D299" t="s">
        <v>2688</v>
      </c>
      <c r="E299" t="s">
        <v>2689</v>
      </c>
      <c r="F299" t="s">
        <v>1776</v>
      </c>
      <c r="G299" t="s">
        <v>1777</v>
      </c>
      <c r="H299">
        <v>0</v>
      </c>
      <c r="I299" s="1">
        <v>12</v>
      </c>
      <c r="J299" t="s">
        <v>446</v>
      </c>
      <c r="K299" t="s">
        <v>33</v>
      </c>
      <c r="L299" t="s">
        <v>831</v>
      </c>
      <c r="M299" t="s">
        <v>33</v>
      </c>
      <c r="N299" s="4">
        <v>261200158</v>
      </c>
      <c r="O299" s="44">
        <v>30909</v>
      </c>
      <c r="P299">
        <v>0</v>
      </c>
      <c r="Q299">
        <v>0</v>
      </c>
      <c r="R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9" s="4">
        <f t="shared" si="12"/>
        <v>1</v>
      </c>
      <c r="T299" s="4">
        <f t="shared" si="13"/>
        <v>0</v>
      </c>
      <c r="U299" s="4">
        <f t="shared" si="14"/>
        <v>0</v>
      </c>
    </row>
    <row r="300" spans="1:21">
      <c r="A300" s="41">
        <v>120000039</v>
      </c>
      <c r="B300" s="42">
        <v>120780044</v>
      </c>
      <c r="C300" s="43">
        <v>120780044</v>
      </c>
      <c r="D300" t="s">
        <v>2002</v>
      </c>
      <c r="E300" t="s">
        <v>2002</v>
      </c>
      <c r="F300" t="s">
        <v>2003</v>
      </c>
      <c r="G300" t="s">
        <v>2004</v>
      </c>
      <c r="H300">
        <v>1</v>
      </c>
      <c r="I300" s="1">
        <v>12</v>
      </c>
      <c r="J300" t="s">
        <v>446</v>
      </c>
      <c r="K300" t="s">
        <v>33</v>
      </c>
      <c r="L300" t="s">
        <v>831</v>
      </c>
      <c r="M300" t="s">
        <v>33</v>
      </c>
      <c r="N300" s="4">
        <v>261200117</v>
      </c>
      <c r="O300" s="44">
        <v>147003</v>
      </c>
      <c r="P300">
        <v>0</v>
      </c>
      <c r="Q300">
        <v>0</v>
      </c>
      <c r="R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" s="4">
        <f t="shared" si="12"/>
        <v>1</v>
      </c>
      <c r="T300" s="4">
        <f t="shared" si="13"/>
        <v>0</v>
      </c>
      <c r="U300" s="4">
        <f t="shared" si="14"/>
        <v>0</v>
      </c>
    </row>
    <row r="301" spans="1:21">
      <c r="A301" s="41">
        <v>120008933</v>
      </c>
      <c r="B301" s="42">
        <v>120780044</v>
      </c>
      <c r="C301" s="43">
        <v>120780044</v>
      </c>
      <c r="D301" t="s">
        <v>2005</v>
      </c>
      <c r="E301" t="s">
        <v>2002</v>
      </c>
      <c r="F301" t="s">
        <v>2003</v>
      </c>
      <c r="G301" t="s">
        <v>2004</v>
      </c>
      <c r="H301">
        <v>1</v>
      </c>
      <c r="I301" s="1">
        <v>12</v>
      </c>
      <c r="J301" t="s">
        <v>446</v>
      </c>
      <c r="K301" t="s">
        <v>33</v>
      </c>
      <c r="L301" t="s">
        <v>831</v>
      </c>
      <c r="M301" t="s">
        <v>33</v>
      </c>
      <c r="N301" s="4">
        <v>261200117</v>
      </c>
      <c r="O301" s="44">
        <v>1392.5</v>
      </c>
      <c r="P301">
        <v>0</v>
      </c>
      <c r="Q301">
        <v>0</v>
      </c>
      <c r="R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" s="4">
        <f t="shared" si="12"/>
        <v>1</v>
      </c>
      <c r="T301" s="4">
        <f t="shared" si="13"/>
        <v>0</v>
      </c>
      <c r="U301" s="4">
        <f t="shared" si="14"/>
        <v>0</v>
      </c>
    </row>
    <row r="302" spans="1:21">
      <c r="A302" s="41">
        <v>120783188</v>
      </c>
      <c r="B302" s="42">
        <v>120780044</v>
      </c>
      <c r="C302" s="43">
        <v>120780044</v>
      </c>
      <c r="D302" t="s">
        <v>2006</v>
      </c>
      <c r="E302" t="s">
        <v>2002</v>
      </c>
      <c r="F302" t="s">
        <v>2003</v>
      </c>
      <c r="G302" t="s">
        <v>2004</v>
      </c>
      <c r="H302">
        <v>1</v>
      </c>
      <c r="I302" s="1">
        <v>12</v>
      </c>
      <c r="J302" t="s">
        <v>446</v>
      </c>
      <c r="K302" t="s">
        <v>33</v>
      </c>
      <c r="L302" t="s">
        <v>831</v>
      </c>
      <c r="M302" t="s">
        <v>33</v>
      </c>
      <c r="N302" s="4">
        <v>261200117</v>
      </c>
      <c r="O302" s="44">
        <v>2998</v>
      </c>
      <c r="P302">
        <v>0</v>
      </c>
      <c r="Q302">
        <v>0</v>
      </c>
      <c r="R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2" s="4">
        <f t="shared" si="12"/>
        <v>1</v>
      </c>
      <c r="T302" s="4">
        <f t="shared" si="13"/>
        <v>0</v>
      </c>
      <c r="U302" s="4">
        <f t="shared" si="14"/>
        <v>0</v>
      </c>
    </row>
    <row r="303" spans="1:21">
      <c r="A303" s="41">
        <v>120786959</v>
      </c>
      <c r="B303" s="42">
        <v>120780044</v>
      </c>
      <c r="C303" s="43">
        <v>120780044</v>
      </c>
      <c r="D303" t="s">
        <v>2007</v>
      </c>
      <c r="E303" t="s">
        <v>2002</v>
      </c>
      <c r="F303" t="s">
        <v>2003</v>
      </c>
      <c r="G303" t="s">
        <v>2004</v>
      </c>
      <c r="H303">
        <v>1</v>
      </c>
      <c r="I303" s="1">
        <v>12</v>
      </c>
      <c r="J303" t="s">
        <v>446</v>
      </c>
      <c r="K303" t="s">
        <v>33</v>
      </c>
      <c r="L303" t="s">
        <v>831</v>
      </c>
      <c r="M303" t="s">
        <v>33</v>
      </c>
      <c r="N303" s="4">
        <v>261200117</v>
      </c>
      <c r="O303" s="44">
        <v>3460</v>
      </c>
      <c r="P303">
        <v>0</v>
      </c>
      <c r="Q303">
        <v>0</v>
      </c>
      <c r="R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" s="4">
        <f t="shared" si="12"/>
        <v>1</v>
      </c>
      <c r="T303" s="4">
        <f t="shared" si="13"/>
        <v>0</v>
      </c>
      <c r="U303" s="4">
        <f t="shared" si="14"/>
        <v>0</v>
      </c>
    </row>
    <row r="304" spans="1:21">
      <c r="A304" s="41">
        <v>120000054</v>
      </c>
      <c r="B304" s="42">
        <v>120780069</v>
      </c>
      <c r="C304" s="43">
        <v>120780069</v>
      </c>
      <c r="D304" t="s">
        <v>2734</v>
      </c>
      <c r="E304" t="s">
        <v>2735</v>
      </c>
      <c r="F304" t="s">
        <v>2003</v>
      </c>
      <c r="G304" t="s">
        <v>2004</v>
      </c>
      <c r="H304">
        <v>0</v>
      </c>
      <c r="I304" s="1">
        <v>12</v>
      </c>
      <c r="J304" t="s">
        <v>446</v>
      </c>
      <c r="K304" t="s">
        <v>33</v>
      </c>
      <c r="L304" t="s">
        <v>831</v>
      </c>
      <c r="M304" t="s">
        <v>33</v>
      </c>
      <c r="N304" s="4">
        <v>261200208</v>
      </c>
      <c r="O304" s="44">
        <v>39517</v>
      </c>
      <c r="P304">
        <v>0</v>
      </c>
      <c r="Q304">
        <v>0</v>
      </c>
      <c r="R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" s="4">
        <f t="shared" si="12"/>
        <v>1</v>
      </c>
      <c r="T304" s="4">
        <f t="shared" si="13"/>
        <v>0</v>
      </c>
      <c r="U304" s="4">
        <f t="shared" si="14"/>
        <v>0</v>
      </c>
    </row>
    <row r="305" spans="1:21">
      <c r="A305" s="41">
        <v>120008248</v>
      </c>
      <c r="B305" s="42">
        <v>120780069</v>
      </c>
      <c r="C305" s="43">
        <v>120780069</v>
      </c>
      <c r="D305" t="s">
        <v>2736</v>
      </c>
      <c r="E305" t="s">
        <v>2735</v>
      </c>
      <c r="F305" t="s">
        <v>2003</v>
      </c>
      <c r="G305" t="s">
        <v>2004</v>
      </c>
      <c r="H305">
        <v>0</v>
      </c>
      <c r="I305" s="1">
        <v>12</v>
      </c>
      <c r="J305" t="s">
        <v>446</v>
      </c>
      <c r="K305" t="s">
        <v>33</v>
      </c>
      <c r="L305" t="s">
        <v>831</v>
      </c>
      <c r="M305" t="s">
        <v>33</v>
      </c>
      <c r="N305" s="4">
        <v>261200208</v>
      </c>
      <c r="O305" s="44">
        <v>3866.5</v>
      </c>
      <c r="P305">
        <v>0</v>
      </c>
      <c r="Q305">
        <v>0</v>
      </c>
      <c r="R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5" s="4">
        <f t="shared" si="12"/>
        <v>1</v>
      </c>
      <c r="T305" s="4">
        <f t="shared" si="13"/>
        <v>0</v>
      </c>
      <c r="U305" s="4">
        <f t="shared" si="14"/>
        <v>0</v>
      </c>
    </row>
    <row r="306" spans="1:21">
      <c r="A306" s="41">
        <v>120782263</v>
      </c>
      <c r="B306" s="42">
        <v>120780069</v>
      </c>
      <c r="C306" s="43">
        <v>120780069</v>
      </c>
      <c r="D306" t="s">
        <v>2737</v>
      </c>
      <c r="E306" t="s">
        <v>2735</v>
      </c>
      <c r="F306" t="s">
        <v>2003</v>
      </c>
      <c r="G306" t="s">
        <v>2004</v>
      </c>
      <c r="H306">
        <v>0</v>
      </c>
      <c r="I306" s="1">
        <v>12</v>
      </c>
      <c r="J306" t="s">
        <v>446</v>
      </c>
      <c r="K306" t="s">
        <v>33</v>
      </c>
      <c r="L306" t="s">
        <v>831</v>
      </c>
      <c r="M306" t="s">
        <v>33</v>
      </c>
      <c r="N306" s="4">
        <v>261200208</v>
      </c>
      <c r="O306" s="44">
        <v>9172</v>
      </c>
      <c r="P306">
        <v>0</v>
      </c>
      <c r="Q306">
        <v>0</v>
      </c>
      <c r="R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" s="4">
        <f t="shared" si="12"/>
        <v>1</v>
      </c>
      <c r="T306" s="4">
        <f t="shared" si="13"/>
        <v>0</v>
      </c>
      <c r="U306" s="4">
        <f t="shared" si="14"/>
        <v>0</v>
      </c>
    </row>
    <row r="307" spans="1:21">
      <c r="A307" s="41">
        <v>120000070</v>
      </c>
      <c r="B307" s="42">
        <v>120780085</v>
      </c>
      <c r="C307" s="43">
        <v>120780085</v>
      </c>
      <c r="D307" t="s">
        <v>2595</v>
      </c>
      <c r="E307" t="s">
        <v>2595</v>
      </c>
      <c r="F307" t="s">
        <v>2003</v>
      </c>
      <c r="G307" t="s">
        <v>2004</v>
      </c>
      <c r="H307">
        <v>0</v>
      </c>
      <c r="I307" s="1">
        <v>12</v>
      </c>
      <c r="J307" t="s">
        <v>446</v>
      </c>
      <c r="K307" t="s">
        <v>33</v>
      </c>
      <c r="L307" t="s">
        <v>831</v>
      </c>
      <c r="M307" t="s">
        <v>33</v>
      </c>
      <c r="N307" s="4">
        <v>261200190</v>
      </c>
      <c r="O307" s="44">
        <v>17565</v>
      </c>
      <c r="P307">
        <v>0</v>
      </c>
      <c r="Q307">
        <v>0</v>
      </c>
      <c r="R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" s="4">
        <f t="shared" si="12"/>
        <v>1</v>
      </c>
      <c r="T307" s="4">
        <f t="shared" si="13"/>
        <v>0</v>
      </c>
      <c r="U307" s="4">
        <f t="shared" si="14"/>
        <v>0</v>
      </c>
    </row>
    <row r="308" spans="1:21">
      <c r="A308" s="41">
        <v>120000088</v>
      </c>
      <c r="B308" s="42">
        <v>120780093</v>
      </c>
      <c r="C308" s="43">
        <v>120780093</v>
      </c>
      <c r="D308" t="s">
        <v>2690</v>
      </c>
      <c r="E308" t="s">
        <v>2691</v>
      </c>
      <c r="F308" t="s">
        <v>2003</v>
      </c>
      <c r="G308" t="s">
        <v>2004</v>
      </c>
      <c r="H308">
        <v>0</v>
      </c>
      <c r="I308" s="1">
        <v>12</v>
      </c>
      <c r="J308" t="s">
        <v>446</v>
      </c>
      <c r="K308" t="s">
        <v>33</v>
      </c>
      <c r="L308" t="s">
        <v>831</v>
      </c>
      <c r="M308" t="s">
        <v>33</v>
      </c>
      <c r="N308" s="4">
        <v>261200125</v>
      </c>
      <c r="O308" s="44">
        <v>9807</v>
      </c>
      <c r="P308">
        <v>0</v>
      </c>
      <c r="Q308">
        <v>0</v>
      </c>
      <c r="R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" s="4">
        <f t="shared" si="12"/>
        <v>1</v>
      </c>
      <c r="T308" s="4">
        <f t="shared" si="13"/>
        <v>0</v>
      </c>
      <c r="U308" s="4">
        <f t="shared" si="14"/>
        <v>0</v>
      </c>
    </row>
    <row r="309" spans="1:21">
      <c r="A309" s="41">
        <v>120000096</v>
      </c>
      <c r="B309" s="42">
        <v>120780101</v>
      </c>
      <c r="C309" s="43">
        <v>120780101</v>
      </c>
      <c r="D309" t="s">
        <v>2809</v>
      </c>
      <c r="E309" t="s">
        <v>2809</v>
      </c>
      <c r="F309" t="s">
        <v>2003</v>
      </c>
      <c r="G309" t="s">
        <v>2004</v>
      </c>
      <c r="H309">
        <v>0</v>
      </c>
      <c r="I309" s="1">
        <v>12</v>
      </c>
      <c r="J309" t="s">
        <v>446</v>
      </c>
      <c r="K309" t="s">
        <v>33</v>
      </c>
      <c r="L309" t="s">
        <v>831</v>
      </c>
      <c r="M309" t="s">
        <v>33</v>
      </c>
      <c r="N309" s="4">
        <v>200018133</v>
      </c>
      <c r="O309" s="44">
        <v>14814</v>
      </c>
      <c r="P309">
        <v>0</v>
      </c>
      <c r="Q309">
        <v>0</v>
      </c>
      <c r="R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" s="4">
        <f t="shared" si="12"/>
        <v>1</v>
      </c>
      <c r="T309" s="4">
        <f t="shared" si="13"/>
        <v>0</v>
      </c>
      <c r="U309" s="4">
        <f t="shared" si="14"/>
        <v>0</v>
      </c>
    </row>
    <row r="310" spans="1:21">
      <c r="A310" s="41">
        <v>120000153</v>
      </c>
      <c r="B310" s="42">
        <v>120780291</v>
      </c>
      <c r="C310" s="43">
        <v>120780291</v>
      </c>
      <c r="D310" t="s">
        <v>2541</v>
      </c>
      <c r="E310" t="s">
        <v>2542</v>
      </c>
      <c r="F310" t="s">
        <v>1776</v>
      </c>
      <c r="G310" t="s">
        <v>1777</v>
      </c>
      <c r="H310">
        <v>0</v>
      </c>
      <c r="I310" s="1">
        <v>12</v>
      </c>
      <c r="J310" t="s">
        <v>446</v>
      </c>
      <c r="K310" t="s">
        <v>33</v>
      </c>
      <c r="L310" t="s">
        <v>831</v>
      </c>
      <c r="M310" t="s">
        <v>33</v>
      </c>
      <c r="N310" s="4">
        <v>261200133</v>
      </c>
      <c r="O310" s="44">
        <v>11145</v>
      </c>
      <c r="P310">
        <v>0</v>
      </c>
      <c r="Q310">
        <v>0</v>
      </c>
      <c r="R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" s="4">
        <f t="shared" si="12"/>
        <v>1</v>
      </c>
      <c r="T310" s="4">
        <f t="shared" si="13"/>
        <v>0</v>
      </c>
      <c r="U310" s="4">
        <f t="shared" si="14"/>
        <v>0</v>
      </c>
    </row>
    <row r="311" spans="1:21">
      <c r="A311" s="41">
        <v>120000237</v>
      </c>
      <c r="B311" s="42">
        <v>120780481</v>
      </c>
      <c r="C311" s="43">
        <v>120780481</v>
      </c>
      <c r="D311" t="s">
        <v>2848</v>
      </c>
      <c r="E311" t="s">
        <v>2848</v>
      </c>
      <c r="F311" t="s">
        <v>2003</v>
      </c>
      <c r="G311" t="s">
        <v>2004</v>
      </c>
      <c r="H311">
        <v>0</v>
      </c>
      <c r="I311" s="1">
        <v>12</v>
      </c>
      <c r="J311" t="s">
        <v>446</v>
      </c>
      <c r="K311" t="s">
        <v>33</v>
      </c>
      <c r="L311" t="s">
        <v>831</v>
      </c>
      <c r="M311" t="s">
        <v>33</v>
      </c>
      <c r="N311" s="4">
        <v>261206486</v>
      </c>
      <c r="O311" s="44">
        <v>4124.5</v>
      </c>
      <c r="P311">
        <v>0</v>
      </c>
      <c r="Q311">
        <v>0</v>
      </c>
      <c r="R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" s="4">
        <f t="shared" si="12"/>
        <v>1</v>
      </c>
      <c r="T311" s="4">
        <f t="shared" si="13"/>
        <v>0</v>
      </c>
      <c r="U311" s="4">
        <f t="shared" si="14"/>
        <v>0</v>
      </c>
    </row>
    <row r="312" spans="1:21">
      <c r="A312" s="41">
        <v>120783618</v>
      </c>
      <c r="B312" s="42">
        <v>120784616</v>
      </c>
      <c r="C312" s="43">
        <v>120783618</v>
      </c>
      <c r="D312" t="s">
        <v>6249</v>
      </c>
      <c r="E312" t="s">
        <v>6250</v>
      </c>
      <c r="H312"/>
      <c r="I312" s="1">
        <v>12</v>
      </c>
      <c r="J312" t="s">
        <v>446</v>
      </c>
      <c r="K312" t="s">
        <v>33</v>
      </c>
      <c r="L312" t="s">
        <v>60</v>
      </c>
      <c r="M312" t="s">
        <v>33</v>
      </c>
      <c r="N312" s="4">
        <v>442491197</v>
      </c>
      <c r="O312" s="44">
        <v>7727.5</v>
      </c>
      <c r="P312">
        <v>0</v>
      </c>
      <c r="Q312">
        <v>0</v>
      </c>
      <c r="R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" s="4">
        <f t="shared" si="12"/>
        <v>0</v>
      </c>
      <c r="T312" s="4">
        <f t="shared" si="13"/>
        <v>0</v>
      </c>
      <c r="U312" s="4">
        <f t="shared" si="14"/>
        <v>1</v>
      </c>
    </row>
    <row r="313" spans="1:21">
      <c r="A313" s="41">
        <v>130780273</v>
      </c>
      <c r="B313" s="42">
        <v>130000151</v>
      </c>
      <c r="C313" s="43">
        <v>130780273</v>
      </c>
      <c r="D313" t="s">
        <v>578</v>
      </c>
      <c r="E313" t="s">
        <v>579</v>
      </c>
      <c r="H313"/>
      <c r="I313" s="1">
        <v>13</v>
      </c>
      <c r="J313" t="s">
        <v>219</v>
      </c>
      <c r="K313" t="s">
        <v>151</v>
      </c>
      <c r="L313" t="s">
        <v>60</v>
      </c>
      <c r="M313" t="s">
        <v>151</v>
      </c>
      <c r="N313" s="4">
        <v>344696562</v>
      </c>
      <c r="O313" s="44">
        <v>12320.75</v>
      </c>
      <c r="P313">
        <v>1</v>
      </c>
      <c r="Q313">
        <v>0</v>
      </c>
      <c r="R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" s="4">
        <f t="shared" si="12"/>
        <v>0</v>
      </c>
      <c r="T313" s="4">
        <f t="shared" si="13"/>
        <v>0</v>
      </c>
      <c r="U313" s="4">
        <f t="shared" si="14"/>
        <v>1</v>
      </c>
    </row>
    <row r="314" spans="1:21">
      <c r="A314" s="41">
        <v>130781065</v>
      </c>
      <c r="B314" s="42">
        <v>130000417</v>
      </c>
      <c r="C314" s="43">
        <v>130781065</v>
      </c>
      <c r="D314" t="s">
        <v>3391</v>
      </c>
      <c r="E314" t="s">
        <v>3391</v>
      </c>
      <c r="H314"/>
      <c r="I314" s="1">
        <v>13</v>
      </c>
      <c r="J314" t="s">
        <v>219</v>
      </c>
      <c r="K314" t="s">
        <v>151</v>
      </c>
      <c r="L314" t="s">
        <v>96</v>
      </c>
      <c r="M314" t="s">
        <v>151</v>
      </c>
      <c r="N314" s="4">
        <v>721620854</v>
      </c>
      <c r="O314" s="44">
        <v>13998</v>
      </c>
      <c r="P314">
        <v>1</v>
      </c>
      <c r="Q314">
        <v>0</v>
      </c>
      <c r="R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" s="4">
        <f t="shared" si="12"/>
        <v>0</v>
      </c>
      <c r="T314" s="4">
        <f t="shared" si="13"/>
        <v>0</v>
      </c>
      <c r="U314" s="4">
        <f t="shared" si="14"/>
        <v>1</v>
      </c>
    </row>
    <row r="315" spans="1:21">
      <c r="A315" s="41">
        <v>130781370</v>
      </c>
      <c r="B315" s="42">
        <v>130000532</v>
      </c>
      <c r="C315" s="43">
        <v>130781370</v>
      </c>
      <c r="D315" t="s">
        <v>3345</v>
      </c>
      <c r="E315" t="s">
        <v>3345</v>
      </c>
      <c r="H315"/>
      <c r="I315" s="1">
        <v>13</v>
      </c>
      <c r="J315" t="s">
        <v>219</v>
      </c>
      <c r="K315" t="s">
        <v>151</v>
      </c>
      <c r="L315" t="s">
        <v>96</v>
      </c>
      <c r="M315" t="s">
        <v>151</v>
      </c>
      <c r="N315" s="4">
        <v>375720422</v>
      </c>
      <c r="O315" s="44">
        <v>676</v>
      </c>
      <c r="P315">
        <v>0</v>
      </c>
      <c r="Q315">
        <v>0</v>
      </c>
      <c r="R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" s="4">
        <f t="shared" si="12"/>
        <v>0</v>
      </c>
      <c r="T315" s="4">
        <f t="shared" si="13"/>
        <v>0</v>
      </c>
      <c r="U315" s="4">
        <f t="shared" si="14"/>
        <v>1</v>
      </c>
    </row>
    <row r="316" spans="1:21">
      <c r="A316" s="41">
        <v>130046097</v>
      </c>
      <c r="B316" s="42">
        <v>130000557</v>
      </c>
      <c r="C316" s="43">
        <v>130046097</v>
      </c>
      <c r="D316" t="s">
        <v>3277</v>
      </c>
      <c r="E316" t="s">
        <v>3278</v>
      </c>
      <c r="H316"/>
      <c r="I316" s="1">
        <v>13</v>
      </c>
      <c r="J316" t="s">
        <v>219</v>
      </c>
      <c r="K316" t="s">
        <v>151</v>
      </c>
      <c r="L316" t="s">
        <v>96</v>
      </c>
      <c r="M316" t="s">
        <v>151</v>
      </c>
      <c r="N316" s="4">
        <v>67803452</v>
      </c>
      <c r="O316" s="44">
        <v>5238.5</v>
      </c>
      <c r="P316">
        <v>0</v>
      </c>
      <c r="Q316">
        <v>0</v>
      </c>
      <c r="R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" s="4">
        <f t="shared" si="12"/>
        <v>0</v>
      </c>
      <c r="T316" s="4">
        <f t="shared" si="13"/>
        <v>0</v>
      </c>
      <c r="U316" s="4">
        <f t="shared" si="14"/>
        <v>1</v>
      </c>
    </row>
    <row r="317" spans="1:21">
      <c r="A317" s="41">
        <v>130781438</v>
      </c>
      <c r="B317" s="42">
        <v>130000557</v>
      </c>
      <c r="C317" s="43">
        <v>130781438</v>
      </c>
      <c r="D317" t="s">
        <v>3278</v>
      </c>
      <c r="E317" t="s">
        <v>3278</v>
      </c>
      <c r="H317"/>
      <c r="I317" s="1">
        <v>13</v>
      </c>
      <c r="J317" t="s">
        <v>219</v>
      </c>
      <c r="K317" t="s">
        <v>151</v>
      </c>
      <c r="L317" t="s">
        <v>96</v>
      </c>
      <c r="M317" t="s">
        <v>151</v>
      </c>
      <c r="N317" s="4">
        <v>67803452</v>
      </c>
      <c r="O317" s="44">
        <v>32380</v>
      </c>
      <c r="P317">
        <v>0</v>
      </c>
      <c r="Q317">
        <v>0</v>
      </c>
      <c r="R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" s="4">
        <f t="shared" si="12"/>
        <v>0</v>
      </c>
      <c r="T317" s="4">
        <f t="shared" si="13"/>
        <v>0</v>
      </c>
      <c r="U317" s="4">
        <f t="shared" si="14"/>
        <v>1</v>
      </c>
    </row>
    <row r="318" spans="1:21">
      <c r="A318" s="41">
        <v>130781479</v>
      </c>
      <c r="B318" s="42">
        <v>130000599</v>
      </c>
      <c r="C318" s="43">
        <v>130781479</v>
      </c>
      <c r="D318" t="s">
        <v>4587</v>
      </c>
      <c r="E318" t="s">
        <v>4587</v>
      </c>
      <c r="H318"/>
      <c r="I318" s="1">
        <v>13</v>
      </c>
      <c r="J318" t="s">
        <v>219</v>
      </c>
      <c r="K318" t="s">
        <v>151</v>
      </c>
      <c r="L318" t="s">
        <v>96</v>
      </c>
      <c r="M318" t="s">
        <v>151</v>
      </c>
      <c r="N318" s="4">
        <v>56803117</v>
      </c>
      <c r="O318" s="44">
        <v>77849</v>
      </c>
      <c r="P318">
        <v>0</v>
      </c>
      <c r="Q318">
        <v>0</v>
      </c>
      <c r="R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" s="4">
        <f t="shared" si="12"/>
        <v>0</v>
      </c>
      <c r="T318" s="4">
        <f t="shared" si="13"/>
        <v>0</v>
      </c>
      <c r="U318" s="4">
        <f t="shared" si="14"/>
        <v>1</v>
      </c>
    </row>
    <row r="319" spans="1:21">
      <c r="A319" s="41">
        <v>130781768</v>
      </c>
      <c r="B319" s="42">
        <v>130000763</v>
      </c>
      <c r="C319" s="43">
        <v>130781768</v>
      </c>
      <c r="D319" t="s">
        <v>3365</v>
      </c>
      <c r="E319" t="s">
        <v>3365</v>
      </c>
      <c r="H319"/>
      <c r="I319" s="1">
        <v>13</v>
      </c>
      <c r="J319" t="s">
        <v>219</v>
      </c>
      <c r="K319" t="s">
        <v>151</v>
      </c>
      <c r="L319" t="s">
        <v>96</v>
      </c>
      <c r="M319" t="s">
        <v>151</v>
      </c>
      <c r="N319" s="4">
        <v>63804033</v>
      </c>
      <c r="O319" s="44">
        <v>15503</v>
      </c>
      <c r="P319">
        <v>0</v>
      </c>
      <c r="Q319">
        <v>0</v>
      </c>
      <c r="R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" s="4">
        <f t="shared" si="12"/>
        <v>0</v>
      </c>
      <c r="T319" s="4">
        <f t="shared" si="13"/>
        <v>0</v>
      </c>
      <c r="U319" s="4">
        <f t="shared" si="14"/>
        <v>1</v>
      </c>
    </row>
    <row r="320" spans="1:21">
      <c r="A320" s="41">
        <v>130781834</v>
      </c>
      <c r="B320" s="42">
        <v>130000805</v>
      </c>
      <c r="C320" s="43">
        <v>130781834</v>
      </c>
      <c r="D320" t="s">
        <v>4875</v>
      </c>
      <c r="E320" t="s">
        <v>4876</v>
      </c>
      <c r="H320"/>
      <c r="I320" s="1">
        <v>13</v>
      </c>
      <c r="J320" t="s">
        <v>219</v>
      </c>
      <c r="K320" t="s">
        <v>151</v>
      </c>
      <c r="L320" t="s">
        <v>96</v>
      </c>
      <c r="M320" t="s">
        <v>151</v>
      </c>
      <c r="N320" s="4">
        <v>65805590</v>
      </c>
      <c r="O320" s="44">
        <v>37241.5</v>
      </c>
      <c r="P320">
        <v>0</v>
      </c>
      <c r="Q320">
        <v>0</v>
      </c>
      <c r="R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" s="4">
        <f t="shared" si="12"/>
        <v>0</v>
      </c>
      <c r="T320" s="4">
        <f t="shared" si="13"/>
        <v>0</v>
      </c>
      <c r="U320" s="4">
        <f t="shared" si="14"/>
        <v>1</v>
      </c>
    </row>
    <row r="321" spans="1:21">
      <c r="A321" s="41">
        <v>130781867</v>
      </c>
      <c r="B321" s="45">
        <v>130000813</v>
      </c>
      <c r="C321" s="43">
        <v>130781867</v>
      </c>
      <c r="D321" t="s">
        <v>3260</v>
      </c>
      <c r="E321" t="s">
        <v>3260</v>
      </c>
      <c r="H321"/>
      <c r="I321" s="1">
        <v>13</v>
      </c>
      <c r="J321" t="s">
        <v>219</v>
      </c>
      <c r="K321" t="s">
        <v>151</v>
      </c>
      <c r="L321" t="s">
        <v>96</v>
      </c>
      <c r="M321" t="s">
        <v>151</v>
      </c>
      <c r="N321" s="4">
        <v>443167556</v>
      </c>
      <c r="O321" s="44">
        <v>14037.5</v>
      </c>
      <c r="P321">
        <v>0</v>
      </c>
      <c r="Q321">
        <v>0</v>
      </c>
      <c r="R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" s="4">
        <f t="shared" si="12"/>
        <v>0</v>
      </c>
      <c r="T321" s="4">
        <f t="shared" si="13"/>
        <v>0</v>
      </c>
      <c r="U321" s="4">
        <f t="shared" si="14"/>
        <v>1</v>
      </c>
    </row>
    <row r="322" spans="1:21">
      <c r="A322" s="41">
        <v>130781917</v>
      </c>
      <c r="B322" s="42">
        <v>130000847</v>
      </c>
      <c r="C322" s="43">
        <v>130781917</v>
      </c>
      <c r="D322" t="s">
        <v>4192</v>
      </c>
      <c r="E322" t="s">
        <v>4193</v>
      </c>
      <c r="H322"/>
      <c r="I322" s="1">
        <v>13</v>
      </c>
      <c r="J322" t="s">
        <v>219</v>
      </c>
      <c r="K322" t="s">
        <v>151</v>
      </c>
      <c r="L322" t="s">
        <v>96</v>
      </c>
      <c r="M322" t="s">
        <v>151</v>
      </c>
      <c r="N322" s="4">
        <v>681621041</v>
      </c>
      <c r="O322" s="44">
        <v>16154</v>
      </c>
      <c r="P322">
        <v>0</v>
      </c>
      <c r="Q322">
        <v>0</v>
      </c>
      <c r="R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" s="4">
        <f t="shared" si="12"/>
        <v>0</v>
      </c>
      <c r="T322" s="4">
        <f t="shared" si="13"/>
        <v>0</v>
      </c>
      <c r="U322" s="4">
        <f t="shared" si="14"/>
        <v>1</v>
      </c>
    </row>
    <row r="323" spans="1:21">
      <c r="A323" s="41">
        <v>130782097</v>
      </c>
      <c r="B323" s="42">
        <v>130000938</v>
      </c>
      <c r="C323" s="43">
        <v>130782097</v>
      </c>
      <c r="D323" t="s">
        <v>917</v>
      </c>
      <c r="E323" t="s">
        <v>917</v>
      </c>
      <c r="H323"/>
      <c r="I323" s="1">
        <v>13</v>
      </c>
      <c r="J323" t="s">
        <v>219</v>
      </c>
      <c r="K323" t="s">
        <v>151</v>
      </c>
      <c r="L323" t="s">
        <v>96</v>
      </c>
      <c r="M323" t="s">
        <v>151</v>
      </c>
      <c r="N323" s="4">
        <v>413282898</v>
      </c>
      <c r="O323" s="44">
        <v>20244.5</v>
      </c>
      <c r="P323">
        <v>0</v>
      </c>
      <c r="Q323">
        <v>0</v>
      </c>
      <c r="R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3" s="4">
        <f t="shared" si="12"/>
        <v>0</v>
      </c>
      <c r="T323" s="4">
        <f t="shared" si="13"/>
        <v>0</v>
      </c>
      <c r="U323" s="4">
        <f t="shared" si="14"/>
        <v>1</v>
      </c>
    </row>
    <row r="324" spans="1:21">
      <c r="A324" s="41">
        <v>130782147</v>
      </c>
      <c r="B324" s="42">
        <v>130000979</v>
      </c>
      <c r="C324" s="43">
        <v>130782147</v>
      </c>
      <c r="D324" t="s">
        <v>3338</v>
      </c>
      <c r="E324" t="s">
        <v>3338</v>
      </c>
      <c r="H324"/>
      <c r="I324" s="1">
        <v>13</v>
      </c>
      <c r="J324" t="s">
        <v>219</v>
      </c>
      <c r="K324" t="s">
        <v>151</v>
      </c>
      <c r="L324" t="s">
        <v>96</v>
      </c>
      <c r="M324" t="s">
        <v>151</v>
      </c>
      <c r="N324" s="4">
        <v>711621029</v>
      </c>
      <c r="O324" s="44">
        <v>42089.5</v>
      </c>
      <c r="P324">
        <v>0</v>
      </c>
      <c r="Q324">
        <v>0</v>
      </c>
      <c r="R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" s="4">
        <f t="shared" si="12"/>
        <v>0</v>
      </c>
      <c r="T324" s="4">
        <f t="shared" si="13"/>
        <v>0</v>
      </c>
      <c r="U324" s="4">
        <f t="shared" si="14"/>
        <v>1</v>
      </c>
    </row>
    <row r="325" spans="1:21">
      <c r="A325" s="41">
        <v>130782162</v>
      </c>
      <c r="B325" s="42">
        <v>130000987</v>
      </c>
      <c r="C325" s="43">
        <v>130782162</v>
      </c>
      <c r="D325" t="s">
        <v>3243</v>
      </c>
      <c r="E325" t="s">
        <v>3243</v>
      </c>
      <c r="H325"/>
      <c r="I325" s="1">
        <v>13</v>
      </c>
      <c r="J325" t="s">
        <v>219</v>
      </c>
      <c r="K325" t="s">
        <v>151</v>
      </c>
      <c r="L325" t="s">
        <v>96</v>
      </c>
      <c r="M325" t="s">
        <v>151</v>
      </c>
      <c r="N325" s="4">
        <v>571620731</v>
      </c>
      <c r="O325" s="44">
        <v>13569</v>
      </c>
      <c r="P325">
        <v>0</v>
      </c>
      <c r="Q325">
        <v>0</v>
      </c>
      <c r="R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" s="4">
        <f t="shared" si="12"/>
        <v>0</v>
      </c>
      <c r="T325" s="4">
        <f t="shared" si="13"/>
        <v>0</v>
      </c>
      <c r="U325" s="4">
        <f t="shared" si="14"/>
        <v>1</v>
      </c>
    </row>
    <row r="326" spans="1:21">
      <c r="A326" s="41">
        <v>130008253</v>
      </c>
      <c r="B326" s="42">
        <v>130001084</v>
      </c>
      <c r="C326" s="43">
        <v>130008253</v>
      </c>
      <c r="D326" t="s">
        <v>3336</v>
      </c>
      <c r="E326" t="s">
        <v>3337</v>
      </c>
      <c r="H326"/>
      <c r="I326" s="1">
        <v>13</v>
      </c>
      <c r="J326" t="s">
        <v>219</v>
      </c>
      <c r="K326" t="s">
        <v>151</v>
      </c>
      <c r="L326" t="s">
        <v>96</v>
      </c>
      <c r="M326" t="s">
        <v>151</v>
      </c>
      <c r="N326" s="4">
        <v>635780604</v>
      </c>
      <c r="O326" s="44">
        <v>19055.5</v>
      </c>
      <c r="P326">
        <v>0</v>
      </c>
      <c r="Q326">
        <v>0</v>
      </c>
      <c r="R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" s="4">
        <f t="shared" ref="S326:S389" si="15">IF(OR(L326="CH",L326="CH ex-CHS",L326="HIA",L326="Autres publics",L326="CHU"),1,0)</f>
        <v>0</v>
      </c>
      <c r="T326" s="4">
        <f t="shared" ref="T326:T389" si="16">IF(AND(S326=1,G326=""),1,0)</f>
        <v>0</v>
      </c>
      <c r="U326" s="4">
        <f t="shared" si="14"/>
        <v>1</v>
      </c>
    </row>
    <row r="327" spans="1:21">
      <c r="A327" s="41">
        <v>130782444</v>
      </c>
      <c r="B327" s="42">
        <v>130001100</v>
      </c>
      <c r="C327" s="43">
        <v>130782444</v>
      </c>
      <c r="D327" t="s">
        <v>3311</v>
      </c>
      <c r="E327" t="s">
        <v>3311</v>
      </c>
      <c r="H327"/>
      <c r="I327" s="1">
        <v>13</v>
      </c>
      <c r="J327" t="s">
        <v>219</v>
      </c>
      <c r="K327" t="s">
        <v>151</v>
      </c>
      <c r="L327" t="s">
        <v>96</v>
      </c>
      <c r="M327" t="s">
        <v>151</v>
      </c>
      <c r="N327" s="4">
        <v>538834326</v>
      </c>
      <c r="O327" s="44">
        <v>23426</v>
      </c>
      <c r="P327">
        <v>0</v>
      </c>
      <c r="Q327">
        <v>0</v>
      </c>
      <c r="R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" s="4">
        <f t="shared" si="15"/>
        <v>0</v>
      </c>
      <c r="T327" s="4">
        <f t="shared" si="16"/>
        <v>0</v>
      </c>
      <c r="U327" s="4">
        <f t="shared" ref="U327:U390" si="17">IF(S327=1,0,1)</f>
        <v>1</v>
      </c>
    </row>
    <row r="328" spans="1:21">
      <c r="A328" s="41">
        <v>130782451</v>
      </c>
      <c r="B328" s="42">
        <v>130001118</v>
      </c>
      <c r="C328" s="43">
        <v>130782451</v>
      </c>
      <c r="D328" t="s">
        <v>4740</v>
      </c>
      <c r="E328" t="s">
        <v>4741</v>
      </c>
      <c r="H328"/>
      <c r="I328" s="1">
        <v>13</v>
      </c>
      <c r="J328" t="s">
        <v>219</v>
      </c>
      <c r="K328" t="s">
        <v>151</v>
      </c>
      <c r="L328" t="s">
        <v>96</v>
      </c>
      <c r="M328" t="s">
        <v>151</v>
      </c>
      <c r="N328" s="4">
        <v>636980641</v>
      </c>
      <c r="O328" s="44">
        <v>14687.5</v>
      </c>
      <c r="P328">
        <v>0</v>
      </c>
      <c r="Q328">
        <v>0</v>
      </c>
      <c r="R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" s="4">
        <f t="shared" si="15"/>
        <v>0</v>
      </c>
      <c r="T328" s="4">
        <f t="shared" si="16"/>
        <v>0</v>
      </c>
      <c r="U328" s="4">
        <f t="shared" si="17"/>
        <v>1</v>
      </c>
    </row>
    <row r="329" spans="1:21">
      <c r="A329" s="41">
        <v>130782675</v>
      </c>
      <c r="B329" s="42">
        <v>130001233</v>
      </c>
      <c r="C329" s="43">
        <v>130782675</v>
      </c>
      <c r="D329" t="s">
        <v>3435</v>
      </c>
      <c r="E329" t="s">
        <v>3435</v>
      </c>
      <c r="H329"/>
      <c r="I329" s="1">
        <v>13</v>
      </c>
      <c r="J329" t="s">
        <v>219</v>
      </c>
      <c r="K329" t="s">
        <v>151</v>
      </c>
      <c r="L329" t="s">
        <v>96</v>
      </c>
      <c r="M329" t="s">
        <v>151</v>
      </c>
      <c r="N329" s="4">
        <v>635480163</v>
      </c>
      <c r="O329" s="44">
        <v>12438</v>
      </c>
      <c r="P329">
        <v>0</v>
      </c>
      <c r="Q329">
        <v>0</v>
      </c>
      <c r="R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" s="4">
        <f t="shared" si="15"/>
        <v>0</v>
      </c>
      <c r="T329" s="4">
        <f t="shared" si="16"/>
        <v>0</v>
      </c>
      <c r="U329" s="4">
        <f t="shared" si="17"/>
        <v>1</v>
      </c>
    </row>
    <row r="330" spans="1:21">
      <c r="A330" s="41">
        <v>130783152</v>
      </c>
      <c r="B330" s="42">
        <v>130001365</v>
      </c>
      <c r="C330" s="43">
        <v>130783152</v>
      </c>
      <c r="D330" t="s">
        <v>540</v>
      </c>
      <c r="E330" t="s">
        <v>541</v>
      </c>
      <c r="H330"/>
      <c r="I330" s="1">
        <v>13</v>
      </c>
      <c r="J330" t="s">
        <v>219</v>
      </c>
      <c r="K330" t="s">
        <v>151</v>
      </c>
      <c r="L330" t="s">
        <v>60</v>
      </c>
      <c r="M330" t="s">
        <v>151</v>
      </c>
      <c r="N330" s="4">
        <v>782846778</v>
      </c>
      <c r="O330" s="44">
        <v>13753</v>
      </c>
      <c r="P330">
        <v>0</v>
      </c>
      <c r="Q330">
        <v>0</v>
      </c>
      <c r="R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" s="4">
        <f t="shared" si="15"/>
        <v>0</v>
      </c>
      <c r="T330" s="4">
        <f t="shared" si="16"/>
        <v>0</v>
      </c>
      <c r="U330" s="4">
        <f t="shared" si="17"/>
        <v>1</v>
      </c>
    </row>
    <row r="331" spans="1:21">
      <c r="A331" s="41">
        <v>130783327</v>
      </c>
      <c r="B331" s="42">
        <v>130001415</v>
      </c>
      <c r="C331" s="43">
        <v>130783327</v>
      </c>
      <c r="D331" t="s">
        <v>3235</v>
      </c>
      <c r="E331" t="s">
        <v>3235</v>
      </c>
      <c r="H331"/>
      <c r="I331" s="1">
        <v>13</v>
      </c>
      <c r="J331" t="s">
        <v>219</v>
      </c>
      <c r="K331" t="s">
        <v>151</v>
      </c>
      <c r="L331" t="s">
        <v>96</v>
      </c>
      <c r="M331" t="s">
        <v>151</v>
      </c>
      <c r="N331" s="4">
        <v>57818460</v>
      </c>
      <c r="O331" s="44">
        <v>67008.5</v>
      </c>
      <c r="P331">
        <v>0</v>
      </c>
      <c r="Q331">
        <v>0</v>
      </c>
      <c r="R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" s="4">
        <f t="shared" si="15"/>
        <v>0</v>
      </c>
      <c r="T331" s="4">
        <f t="shared" si="16"/>
        <v>0</v>
      </c>
      <c r="U331" s="4">
        <f t="shared" si="17"/>
        <v>1</v>
      </c>
    </row>
    <row r="332" spans="1:21">
      <c r="A332" s="41">
        <v>130783723</v>
      </c>
      <c r="B332" s="42">
        <v>130001456</v>
      </c>
      <c r="C332" s="43">
        <v>130783723</v>
      </c>
      <c r="D332" t="s">
        <v>3346</v>
      </c>
      <c r="E332" t="s">
        <v>3346</v>
      </c>
      <c r="H332"/>
      <c r="I332" s="1">
        <v>13</v>
      </c>
      <c r="J332" t="s">
        <v>219</v>
      </c>
      <c r="K332" t="s">
        <v>151</v>
      </c>
      <c r="L332" t="s">
        <v>96</v>
      </c>
      <c r="M332" t="s">
        <v>151</v>
      </c>
      <c r="N332" s="4">
        <v>55807838</v>
      </c>
      <c r="O332" s="44">
        <v>34342.5</v>
      </c>
      <c r="P332">
        <v>0</v>
      </c>
      <c r="Q332">
        <v>0</v>
      </c>
      <c r="R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" s="4">
        <f t="shared" si="15"/>
        <v>0</v>
      </c>
      <c r="T332" s="4">
        <f t="shared" si="16"/>
        <v>0</v>
      </c>
      <c r="U332" s="4">
        <f t="shared" si="17"/>
        <v>1</v>
      </c>
    </row>
    <row r="333" spans="1:21">
      <c r="A333" s="41">
        <v>130032758</v>
      </c>
      <c r="B333" s="42">
        <v>130001514</v>
      </c>
      <c r="C333" s="43">
        <v>130032758</v>
      </c>
      <c r="D333" t="s">
        <v>3263</v>
      </c>
      <c r="E333" t="s">
        <v>3264</v>
      </c>
      <c r="H333"/>
      <c r="I333" s="1">
        <v>13</v>
      </c>
      <c r="J333" t="s">
        <v>219</v>
      </c>
      <c r="K333" t="s">
        <v>151</v>
      </c>
      <c r="L333" t="s">
        <v>96</v>
      </c>
      <c r="M333" t="s">
        <v>151</v>
      </c>
      <c r="N333" s="4">
        <v>347979668</v>
      </c>
      <c r="O333" s="44">
        <v>13870</v>
      </c>
      <c r="P333">
        <v>0</v>
      </c>
      <c r="Q333">
        <v>0</v>
      </c>
      <c r="R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" s="4">
        <f t="shared" si="15"/>
        <v>0</v>
      </c>
      <c r="T333" s="4">
        <f t="shared" si="16"/>
        <v>0</v>
      </c>
      <c r="U333" s="4">
        <f t="shared" si="17"/>
        <v>1</v>
      </c>
    </row>
    <row r="334" spans="1:21">
      <c r="A334" s="41">
        <v>130786890</v>
      </c>
      <c r="B334" s="42">
        <v>130001688</v>
      </c>
      <c r="C334" s="43">
        <v>130786890</v>
      </c>
      <c r="D334" t="s">
        <v>6160</v>
      </c>
      <c r="E334" t="s">
        <v>6161</v>
      </c>
      <c r="H334"/>
      <c r="I334" s="1">
        <v>13</v>
      </c>
      <c r="J334" t="s">
        <v>219</v>
      </c>
      <c r="K334" t="s">
        <v>151</v>
      </c>
      <c r="L334" t="s">
        <v>60</v>
      </c>
      <c r="M334" t="s">
        <v>151</v>
      </c>
      <c r="N334" s="4">
        <v>775559487</v>
      </c>
      <c r="O334" s="44">
        <v>1399</v>
      </c>
      <c r="P334">
        <v>1</v>
      </c>
      <c r="Q334">
        <v>0</v>
      </c>
      <c r="R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" s="4">
        <f t="shared" si="15"/>
        <v>0</v>
      </c>
      <c r="T334" s="4">
        <f t="shared" si="16"/>
        <v>0</v>
      </c>
      <c r="U334" s="4">
        <f t="shared" si="17"/>
        <v>1</v>
      </c>
    </row>
    <row r="335" spans="1:21">
      <c r="A335" s="41">
        <v>130784291</v>
      </c>
      <c r="B335" s="146">
        <v>130001696</v>
      </c>
      <c r="C335" s="43">
        <v>130784291</v>
      </c>
      <c r="D335" t="s">
        <v>3302</v>
      </c>
      <c r="E335" t="s">
        <v>3302</v>
      </c>
      <c r="H335"/>
      <c r="I335" s="1">
        <v>13</v>
      </c>
      <c r="J335" t="s">
        <v>219</v>
      </c>
      <c r="K335" t="s">
        <v>151</v>
      </c>
      <c r="L335" t="s">
        <v>96</v>
      </c>
      <c r="M335" t="s">
        <v>151</v>
      </c>
      <c r="N335" s="4">
        <v>377870100</v>
      </c>
      <c r="O335" s="44">
        <v>24326.25</v>
      </c>
      <c r="P335">
        <v>1</v>
      </c>
      <c r="Q335">
        <v>0</v>
      </c>
      <c r="R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" s="4">
        <f t="shared" si="15"/>
        <v>0</v>
      </c>
      <c r="T335" s="4">
        <f t="shared" si="16"/>
        <v>0</v>
      </c>
      <c r="U335" s="4">
        <f t="shared" si="17"/>
        <v>1</v>
      </c>
    </row>
    <row r="336" spans="1:21">
      <c r="A336" s="41">
        <v>130048341</v>
      </c>
      <c r="B336" s="42">
        <v>130001852</v>
      </c>
      <c r="C336" s="43">
        <v>130048341</v>
      </c>
      <c r="D336" t="s">
        <v>3403</v>
      </c>
      <c r="E336" t="s">
        <v>3404</v>
      </c>
      <c r="H336"/>
      <c r="I336" s="1">
        <v>13</v>
      </c>
      <c r="J336" t="s">
        <v>219</v>
      </c>
      <c r="K336" t="s">
        <v>151</v>
      </c>
      <c r="L336" t="s">
        <v>96</v>
      </c>
      <c r="M336" t="s">
        <v>151</v>
      </c>
      <c r="N336" s="4">
        <v>65804064</v>
      </c>
      <c r="O336" s="44">
        <v>6218</v>
      </c>
      <c r="P336">
        <v>0</v>
      </c>
      <c r="Q336">
        <v>0</v>
      </c>
      <c r="R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" s="4">
        <f t="shared" si="15"/>
        <v>0</v>
      </c>
      <c r="T336" s="4">
        <f t="shared" si="16"/>
        <v>0</v>
      </c>
      <c r="U336" s="4">
        <f t="shared" si="17"/>
        <v>1</v>
      </c>
    </row>
    <row r="337" spans="1:21">
      <c r="A337" s="41">
        <v>130784598</v>
      </c>
      <c r="B337" s="42">
        <v>130001852</v>
      </c>
      <c r="C337" s="43">
        <v>130784598</v>
      </c>
      <c r="D337" t="s">
        <v>3404</v>
      </c>
      <c r="E337" t="s">
        <v>3404</v>
      </c>
      <c r="H337"/>
      <c r="I337" s="1">
        <v>13</v>
      </c>
      <c r="J337" t="s">
        <v>219</v>
      </c>
      <c r="K337" t="s">
        <v>151</v>
      </c>
      <c r="L337" t="s">
        <v>96</v>
      </c>
      <c r="M337" t="s">
        <v>151</v>
      </c>
      <c r="N337" s="4">
        <v>65804064</v>
      </c>
      <c r="O337" s="44">
        <v>30015</v>
      </c>
      <c r="P337">
        <v>0</v>
      </c>
      <c r="Q337">
        <v>0</v>
      </c>
      <c r="R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" s="4">
        <f t="shared" si="15"/>
        <v>0</v>
      </c>
      <c r="T337" s="4">
        <f t="shared" si="16"/>
        <v>0</v>
      </c>
      <c r="U337" s="4">
        <f t="shared" si="17"/>
        <v>1</v>
      </c>
    </row>
    <row r="338" spans="1:21">
      <c r="A338" s="41">
        <v>130784606</v>
      </c>
      <c r="B338" s="42">
        <v>130001860</v>
      </c>
      <c r="C338" s="43">
        <v>130784606</v>
      </c>
      <c r="D338" t="s">
        <v>5358</v>
      </c>
      <c r="E338" t="s">
        <v>5359</v>
      </c>
      <c r="H338"/>
      <c r="I338" s="1">
        <v>13</v>
      </c>
      <c r="J338" t="s">
        <v>219</v>
      </c>
      <c r="K338" t="s">
        <v>151</v>
      </c>
      <c r="L338" t="s">
        <v>96</v>
      </c>
      <c r="M338" t="s">
        <v>151</v>
      </c>
      <c r="N338" s="4">
        <v>54805577</v>
      </c>
      <c r="O338" s="44">
        <v>40964.75</v>
      </c>
      <c r="P338">
        <v>1</v>
      </c>
      <c r="Q338">
        <v>0</v>
      </c>
      <c r="R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" s="4">
        <f t="shared" si="15"/>
        <v>0</v>
      </c>
      <c r="T338" s="4">
        <f t="shared" si="16"/>
        <v>0</v>
      </c>
      <c r="U338" s="4">
        <f t="shared" si="17"/>
        <v>1</v>
      </c>
    </row>
    <row r="339" spans="1:21">
      <c r="A339" s="41">
        <v>130784697</v>
      </c>
      <c r="B339" s="42">
        <v>130001902</v>
      </c>
      <c r="C339" s="43">
        <v>130784697</v>
      </c>
      <c r="D339" t="s">
        <v>3301</v>
      </c>
      <c r="E339" t="s">
        <v>3301</v>
      </c>
      <c r="H339"/>
      <c r="I339" s="1">
        <v>13</v>
      </c>
      <c r="J339" t="s">
        <v>219</v>
      </c>
      <c r="K339" t="s">
        <v>151</v>
      </c>
      <c r="L339" t="s">
        <v>96</v>
      </c>
      <c r="M339" t="s">
        <v>151</v>
      </c>
      <c r="N339" s="4">
        <v>635520646</v>
      </c>
      <c r="O339" s="44">
        <v>20499</v>
      </c>
      <c r="P339">
        <v>1</v>
      </c>
      <c r="Q339">
        <v>0</v>
      </c>
      <c r="R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" s="4">
        <f t="shared" si="15"/>
        <v>0</v>
      </c>
      <c r="T339" s="4">
        <f t="shared" si="16"/>
        <v>0</v>
      </c>
      <c r="U339" s="4">
        <f t="shared" si="17"/>
        <v>1</v>
      </c>
    </row>
    <row r="340" spans="1:21">
      <c r="A340" s="41">
        <v>130809015</v>
      </c>
      <c r="B340" s="42">
        <v>130001928</v>
      </c>
      <c r="C340" s="43">
        <v>130001928</v>
      </c>
      <c r="D340" t="s">
        <v>951</v>
      </c>
      <c r="E340" t="s">
        <v>951</v>
      </c>
      <c r="F340" t="s">
        <v>231</v>
      </c>
      <c r="G340" t="s">
        <v>232</v>
      </c>
      <c r="H340">
        <v>0</v>
      </c>
      <c r="I340" s="1">
        <v>13</v>
      </c>
      <c r="J340" t="s">
        <v>219</v>
      </c>
      <c r="K340" t="s">
        <v>151</v>
      </c>
      <c r="L340" t="s">
        <v>831</v>
      </c>
      <c r="M340" t="s">
        <v>151</v>
      </c>
      <c r="N340" s="4">
        <v>261300057</v>
      </c>
      <c r="O340" s="44">
        <v>50337.5</v>
      </c>
      <c r="P340">
        <v>0</v>
      </c>
      <c r="Q340">
        <v>0</v>
      </c>
      <c r="R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" s="4">
        <f t="shared" si="15"/>
        <v>1</v>
      </c>
      <c r="T340" s="4">
        <f t="shared" si="16"/>
        <v>0</v>
      </c>
      <c r="U340" s="4">
        <f t="shared" si="17"/>
        <v>0</v>
      </c>
    </row>
    <row r="341" spans="1:21">
      <c r="A341" s="41">
        <v>130784812</v>
      </c>
      <c r="B341" s="42">
        <v>130001985</v>
      </c>
      <c r="C341" s="43">
        <v>130784812</v>
      </c>
      <c r="D341" t="s">
        <v>3397</v>
      </c>
      <c r="E341" t="s">
        <v>3397</v>
      </c>
      <c r="H341"/>
      <c r="I341" s="1">
        <v>13</v>
      </c>
      <c r="J341" t="s">
        <v>219</v>
      </c>
      <c r="K341" t="s">
        <v>151</v>
      </c>
      <c r="L341" t="s">
        <v>96</v>
      </c>
      <c r="M341" t="s">
        <v>151</v>
      </c>
      <c r="N341" s="4">
        <v>408711968</v>
      </c>
      <c r="O341" s="44">
        <v>12084</v>
      </c>
      <c r="P341">
        <v>0</v>
      </c>
      <c r="Q341">
        <v>0</v>
      </c>
      <c r="R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" s="4">
        <f t="shared" si="15"/>
        <v>0</v>
      </c>
      <c r="T341" s="4">
        <f t="shared" si="16"/>
        <v>0</v>
      </c>
      <c r="U341" s="4">
        <f t="shared" si="17"/>
        <v>1</v>
      </c>
    </row>
    <row r="342" spans="1:21">
      <c r="A342" s="41">
        <v>130784903</v>
      </c>
      <c r="B342" s="42">
        <v>130002041</v>
      </c>
      <c r="C342" s="43">
        <v>130784903</v>
      </c>
      <c r="D342" t="s">
        <v>3355</v>
      </c>
      <c r="E342" t="s">
        <v>3355</v>
      </c>
      <c r="H342"/>
      <c r="I342" s="1">
        <v>13</v>
      </c>
      <c r="J342" t="s">
        <v>219</v>
      </c>
      <c r="K342" t="s">
        <v>151</v>
      </c>
      <c r="L342" t="s">
        <v>96</v>
      </c>
      <c r="M342" t="s">
        <v>151</v>
      </c>
      <c r="N342" s="4">
        <v>394478432</v>
      </c>
      <c r="O342" s="44">
        <v>25929.5</v>
      </c>
      <c r="P342">
        <v>0</v>
      </c>
      <c r="Q342">
        <v>0</v>
      </c>
      <c r="R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" s="4">
        <f t="shared" si="15"/>
        <v>0</v>
      </c>
      <c r="T342" s="4">
        <f t="shared" si="16"/>
        <v>0</v>
      </c>
      <c r="U342" s="4">
        <f t="shared" si="17"/>
        <v>1</v>
      </c>
    </row>
    <row r="343" spans="1:21">
      <c r="A343" s="41">
        <v>830013629</v>
      </c>
      <c r="B343" s="42">
        <v>130002041</v>
      </c>
      <c r="C343" s="43">
        <v>830013629</v>
      </c>
      <c r="D343" t="s">
        <v>3356</v>
      </c>
      <c r="E343" t="s">
        <v>3355</v>
      </c>
      <c r="H343"/>
      <c r="I343" s="1">
        <v>83</v>
      </c>
      <c r="J343" t="s">
        <v>244</v>
      </c>
      <c r="K343" t="s">
        <v>151</v>
      </c>
      <c r="L343" t="s">
        <v>96</v>
      </c>
      <c r="M343" t="s">
        <v>151</v>
      </c>
      <c r="N343" s="4">
        <v>394478432</v>
      </c>
      <c r="O343" s="44">
        <v>4233</v>
      </c>
      <c r="P343">
        <v>0</v>
      </c>
      <c r="Q343">
        <v>0</v>
      </c>
      <c r="R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3" s="4">
        <f t="shared" si="15"/>
        <v>0</v>
      </c>
      <c r="T343" s="4">
        <f t="shared" si="16"/>
        <v>0</v>
      </c>
      <c r="U343" s="4">
        <f t="shared" si="17"/>
        <v>1</v>
      </c>
    </row>
    <row r="344" spans="1:21">
      <c r="A344" s="41">
        <v>130043664</v>
      </c>
      <c r="B344" s="42">
        <v>130002157</v>
      </c>
      <c r="C344" s="43">
        <v>130043664</v>
      </c>
      <c r="D344" t="s">
        <v>4686</v>
      </c>
      <c r="E344" t="s">
        <v>4687</v>
      </c>
      <c r="H344"/>
      <c r="I344" s="1">
        <v>13</v>
      </c>
      <c r="J344" t="s">
        <v>219</v>
      </c>
      <c r="K344" t="s">
        <v>151</v>
      </c>
      <c r="L344" t="s">
        <v>60</v>
      </c>
      <c r="M344" t="s">
        <v>151</v>
      </c>
      <c r="N344" s="4">
        <v>782879951</v>
      </c>
      <c r="O344" s="44">
        <v>130422.5</v>
      </c>
      <c r="P344">
        <v>0</v>
      </c>
      <c r="Q344">
        <v>0</v>
      </c>
      <c r="R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" s="4">
        <f t="shared" si="15"/>
        <v>0</v>
      </c>
      <c r="T344" s="4">
        <f t="shared" si="16"/>
        <v>0</v>
      </c>
      <c r="U344" s="4">
        <f t="shared" si="17"/>
        <v>1</v>
      </c>
    </row>
    <row r="345" spans="1:21">
      <c r="A345" s="41">
        <v>130785389</v>
      </c>
      <c r="B345" s="45">
        <v>130002173</v>
      </c>
      <c r="C345" s="43">
        <v>130785389</v>
      </c>
      <c r="D345" t="s">
        <v>3240</v>
      </c>
      <c r="E345" t="s">
        <v>3240</v>
      </c>
      <c r="H345"/>
      <c r="I345" s="1">
        <v>13</v>
      </c>
      <c r="J345" t="s">
        <v>219</v>
      </c>
      <c r="K345" t="s">
        <v>151</v>
      </c>
      <c r="L345" t="s">
        <v>96</v>
      </c>
      <c r="M345" t="s">
        <v>151</v>
      </c>
      <c r="N345" s="4">
        <v>66803677</v>
      </c>
      <c r="O345" s="44">
        <v>29964</v>
      </c>
      <c r="P345">
        <v>0</v>
      </c>
      <c r="Q345">
        <v>0</v>
      </c>
      <c r="R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" s="4">
        <f t="shared" si="15"/>
        <v>0</v>
      </c>
      <c r="T345" s="4">
        <f t="shared" si="16"/>
        <v>0</v>
      </c>
      <c r="U345" s="4">
        <f t="shared" si="17"/>
        <v>1</v>
      </c>
    </row>
    <row r="346" spans="1:21">
      <c r="A346" s="41">
        <v>130785462</v>
      </c>
      <c r="B346" s="42">
        <v>130002207</v>
      </c>
      <c r="C346" s="43">
        <v>130785462</v>
      </c>
      <c r="D346" t="s">
        <v>3350</v>
      </c>
      <c r="E346" t="s">
        <v>3350</v>
      </c>
      <c r="H346"/>
      <c r="I346" s="1">
        <v>13</v>
      </c>
      <c r="J346" t="s">
        <v>219</v>
      </c>
      <c r="K346" t="s">
        <v>151</v>
      </c>
      <c r="L346" t="s">
        <v>96</v>
      </c>
      <c r="M346" t="s">
        <v>151</v>
      </c>
      <c r="N346" s="4">
        <v>484881909</v>
      </c>
      <c r="O346" s="44">
        <v>22576</v>
      </c>
      <c r="P346">
        <v>0</v>
      </c>
      <c r="Q346">
        <v>0</v>
      </c>
      <c r="R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" s="4">
        <f t="shared" si="15"/>
        <v>0</v>
      </c>
      <c r="T346" s="4">
        <f t="shared" si="16"/>
        <v>0</v>
      </c>
      <c r="U346" s="4">
        <f t="shared" si="17"/>
        <v>1</v>
      </c>
    </row>
    <row r="347" spans="1:21">
      <c r="A347" s="41">
        <v>130785678</v>
      </c>
      <c r="B347" s="42">
        <v>130002249</v>
      </c>
      <c r="C347" s="43">
        <v>130785678</v>
      </c>
      <c r="D347" t="s">
        <v>4676</v>
      </c>
      <c r="E347" t="s">
        <v>4676</v>
      </c>
      <c r="H347"/>
      <c r="I347" s="1">
        <v>13</v>
      </c>
      <c r="J347" t="s">
        <v>219</v>
      </c>
      <c r="K347" t="s">
        <v>151</v>
      </c>
      <c r="L347" t="s">
        <v>96</v>
      </c>
      <c r="M347" t="s">
        <v>151</v>
      </c>
      <c r="N347" s="4">
        <v>408172054</v>
      </c>
      <c r="O347" s="44">
        <v>35337.5</v>
      </c>
      <c r="P347">
        <v>0</v>
      </c>
      <c r="Q347">
        <v>0</v>
      </c>
      <c r="R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7" s="4">
        <f t="shared" si="15"/>
        <v>0</v>
      </c>
      <c r="T347" s="4">
        <f t="shared" si="16"/>
        <v>0</v>
      </c>
      <c r="U347" s="4">
        <f t="shared" si="17"/>
        <v>1</v>
      </c>
    </row>
    <row r="348" spans="1:21">
      <c r="A348" s="41">
        <v>130785983</v>
      </c>
      <c r="B348" s="42">
        <v>130002306</v>
      </c>
      <c r="C348" s="43">
        <v>130785983</v>
      </c>
      <c r="D348" t="s">
        <v>3399</v>
      </c>
      <c r="E348" t="s">
        <v>3399</v>
      </c>
      <c r="H348"/>
      <c r="I348" s="1">
        <v>13</v>
      </c>
      <c r="J348" t="s">
        <v>219</v>
      </c>
      <c r="K348" t="s">
        <v>151</v>
      </c>
      <c r="L348" t="s">
        <v>96</v>
      </c>
      <c r="M348" t="s">
        <v>151</v>
      </c>
      <c r="N348" s="4">
        <v>301898714</v>
      </c>
      <c r="O348" s="44">
        <v>30794</v>
      </c>
      <c r="P348">
        <v>0</v>
      </c>
      <c r="Q348">
        <v>0</v>
      </c>
      <c r="R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" s="4">
        <f t="shared" si="15"/>
        <v>0</v>
      </c>
      <c r="T348" s="4">
        <f t="shared" si="16"/>
        <v>0</v>
      </c>
      <c r="U348" s="4">
        <f t="shared" si="17"/>
        <v>1</v>
      </c>
    </row>
    <row r="349" spans="1:21">
      <c r="A349" s="41">
        <v>130786015</v>
      </c>
      <c r="B349" s="42">
        <v>130002322</v>
      </c>
      <c r="C349" s="43">
        <v>130786015</v>
      </c>
      <c r="D349" t="s">
        <v>3430</v>
      </c>
      <c r="E349" t="s">
        <v>3430</v>
      </c>
      <c r="H349"/>
      <c r="I349" s="1">
        <v>13</v>
      </c>
      <c r="J349" t="s">
        <v>219</v>
      </c>
      <c r="K349" t="s">
        <v>151</v>
      </c>
      <c r="L349" t="s">
        <v>96</v>
      </c>
      <c r="M349" t="s">
        <v>151</v>
      </c>
      <c r="N349" s="4">
        <v>68802826</v>
      </c>
      <c r="O349" s="44">
        <v>14388</v>
      </c>
      <c r="P349">
        <v>1</v>
      </c>
      <c r="Q349">
        <v>0</v>
      </c>
      <c r="R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" s="4">
        <f t="shared" si="15"/>
        <v>0</v>
      </c>
      <c r="T349" s="4">
        <f t="shared" si="16"/>
        <v>0</v>
      </c>
      <c r="U349" s="4">
        <f t="shared" si="17"/>
        <v>1</v>
      </c>
    </row>
    <row r="350" spans="1:21">
      <c r="A350" s="41">
        <v>130786023</v>
      </c>
      <c r="B350" s="42">
        <v>130002330</v>
      </c>
      <c r="C350" s="43">
        <v>130786023</v>
      </c>
      <c r="D350" t="s">
        <v>4730</v>
      </c>
      <c r="E350" t="s">
        <v>4731</v>
      </c>
      <c r="H350"/>
      <c r="I350" s="1">
        <v>13</v>
      </c>
      <c r="J350" t="s">
        <v>219</v>
      </c>
      <c r="K350" t="s">
        <v>151</v>
      </c>
      <c r="L350" t="s">
        <v>96</v>
      </c>
      <c r="M350" t="s">
        <v>151</v>
      </c>
      <c r="N350" s="4">
        <v>750588923</v>
      </c>
      <c r="O350" s="44">
        <v>22917.5</v>
      </c>
      <c r="P350">
        <v>0</v>
      </c>
      <c r="Q350">
        <v>0</v>
      </c>
      <c r="R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" s="4">
        <f t="shared" si="15"/>
        <v>0</v>
      </c>
      <c r="T350" s="4">
        <f t="shared" si="16"/>
        <v>0</v>
      </c>
      <c r="U350" s="4">
        <f t="shared" si="17"/>
        <v>1</v>
      </c>
    </row>
    <row r="351" spans="1:21">
      <c r="A351" s="41">
        <v>130786296</v>
      </c>
      <c r="B351" s="42">
        <v>130002421</v>
      </c>
      <c r="C351" s="43">
        <v>130786296</v>
      </c>
      <c r="D351" t="s">
        <v>3223</v>
      </c>
      <c r="E351" t="s">
        <v>3223</v>
      </c>
      <c r="H351"/>
      <c r="I351" s="1">
        <v>13</v>
      </c>
      <c r="J351" t="s">
        <v>219</v>
      </c>
      <c r="K351" t="s">
        <v>151</v>
      </c>
      <c r="L351" t="s">
        <v>96</v>
      </c>
      <c r="M351" t="s">
        <v>151</v>
      </c>
      <c r="N351" s="4">
        <v>73801466</v>
      </c>
      <c r="O351" s="44">
        <v>12148.5</v>
      </c>
      <c r="P351">
        <v>0</v>
      </c>
      <c r="Q351">
        <v>0</v>
      </c>
      <c r="R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" s="4">
        <f t="shared" si="15"/>
        <v>0</v>
      </c>
      <c r="T351" s="4">
        <f t="shared" si="16"/>
        <v>0</v>
      </c>
      <c r="U351" s="4">
        <f t="shared" si="17"/>
        <v>1</v>
      </c>
    </row>
    <row r="352" spans="1:21">
      <c r="A352" s="41">
        <v>130786361</v>
      </c>
      <c r="B352" s="42">
        <v>130002447</v>
      </c>
      <c r="C352" s="43">
        <v>130786361</v>
      </c>
      <c r="D352" t="s">
        <v>4966</v>
      </c>
      <c r="E352" t="s">
        <v>4966</v>
      </c>
      <c r="H352"/>
      <c r="I352" s="1">
        <v>13</v>
      </c>
      <c r="J352" t="s">
        <v>219</v>
      </c>
      <c r="K352" t="s">
        <v>151</v>
      </c>
      <c r="L352" t="s">
        <v>96</v>
      </c>
      <c r="M352" t="s">
        <v>151</v>
      </c>
      <c r="N352" s="4">
        <v>303589055</v>
      </c>
      <c r="O352" s="44">
        <v>106983.5</v>
      </c>
      <c r="P352">
        <v>0</v>
      </c>
      <c r="Q352">
        <v>0</v>
      </c>
      <c r="R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2" s="4">
        <f t="shared" si="15"/>
        <v>0</v>
      </c>
      <c r="T352" s="4">
        <f t="shared" si="16"/>
        <v>0</v>
      </c>
      <c r="U352" s="4">
        <f t="shared" si="17"/>
        <v>1</v>
      </c>
    </row>
    <row r="353" spans="1:21">
      <c r="A353" s="41">
        <v>130782071</v>
      </c>
      <c r="B353" s="42">
        <v>130002454</v>
      </c>
      <c r="C353" s="43">
        <v>130782071</v>
      </c>
      <c r="D353" t="s">
        <v>3272</v>
      </c>
      <c r="E353" t="s">
        <v>3272</v>
      </c>
      <c r="H353"/>
      <c r="I353" s="1">
        <v>13</v>
      </c>
      <c r="J353" t="s">
        <v>219</v>
      </c>
      <c r="K353" t="s">
        <v>151</v>
      </c>
      <c r="L353" t="s">
        <v>96</v>
      </c>
      <c r="M353" t="s">
        <v>151</v>
      </c>
      <c r="N353" s="4">
        <v>300572930</v>
      </c>
      <c r="O353" s="44">
        <v>21935</v>
      </c>
      <c r="P353">
        <v>0</v>
      </c>
      <c r="Q353">
        <v>0</v>
      </c>
      <c r="R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" s="4">
        <f t="shared" si="15"/>
        <v>0</v>
      </c>
      <c r="T353" s="4">
        <f t="shared" si="16"/>
        <v>0</v>
      </c>
      <c r="U353" s="4">
        <f t="shared" si="17"/>
        <v>1</v>
      </c>
    </row>
    <row r="354" spans="1:21">
      <c r="A354" s="41">
        <v>130786445</v>
      </c>
      <c r="B354" s="42">
        <v>130002488</v>
      </c>
      <c r="C354" s="43">
        <v>130786445</v>
      </c>
      <c r="D354" t="s">
        <v>4800</v>
      </c>
      <c r="E354" t="s">
        <v>4800</v>
      </c>
      <c r="H354"/>
      <c r="I354" s="1">
        <v>13</v>
      </c>
      <c r="J354" t="s">
        <v>219</v>
      </c>
      <c r="K354" t="s">
        <v>151</v>
      </c>
      <c r="L354" t="s">
        <v>60</v>
      </c>
      <c r="M354" t="s">
        <v>151</v>
      </c>
      <c r="N354" s="4">
        <v>302477369</v>
      </c>
      <c r="O354" s="44">
        <v>33679</v>
      </c>
      <c r="P354">
        <v>0</v>
      </c>
      <c r="Q354">
        <v>0</v>
      </c>
      <c r="R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" s="4">
        <f t="shared" si="15"/>
        <v>0</v>
      </c>
      <c r="T354" s="4">
        <f t="shared" si="16"/>
        <v>0</v>
      </c>
      <c r="U354" s="4">
        <f t="shared" si="17"/>
        <v>1</v>
      </c>
    </row>
    <row r="355" spans="1:21">
      <c r="A355" s="41">
        <v>130786932</v>
      </c>
      <c r="B355" s="42">
        <v>130002660</v>
      </c>
      <c r="C355" s="43">
        <v>130786932</v>
      </c>
      <c r="D355" t="s">
        <v>916</v>
      </c>
      <c r="E355" t="s">
        <v>916</v>
      </c>
      <c r="H355"/>
      <c r="I355" s="1">
        <v>13</v>
      </c>
      <c r="J355" t="s">
        <v>219</v>
      </c>
      <c r="K355" t="s">
        <v>151</v>
      </c>
      <c r="L355" t="s">
        <v>96</v>
      </c>
      <c r="M355" t="s">
        <v>151</v>
      </c>
      <c r="N355" s="4">
        <v>348086596</v>
      </c>
      <c r="O355" s="44">
        <v>25415.5</v>
      </c>
      <c r="P355">
        <v>0</v>
      </c>
      <c r="Q355">
        <v>0</v>
      </c>
      <c r="R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" s="4">
        <f t="shared" si="15"/>
        <v>0</v>
      </c>
      <c r="T355" s="4">
        <f t="shared" si="16"/>
        <v>0</v>
      </c>
      <c r="U355" s="4">
        <f t="shared" si="17"/>
        <v>1</v>
      </c>
    </row>
    <row r="356" spans="1:21">
      <c r="A356" s="41">
        <v>130786973</v>
      </c>
      <c r="B356" s="42">
        <v>130002702</v>
      </c>
      <c r="C356" s="43">
        <v>130786973</v>
      </c>
      <c r="D356" t="s">
        <v>3392</v>
      </c>
      <c r="E356" t="s">
        <v>3392</v>
      </c>
      <c r="H356"/>
      <c r="I356" s="1">
        <v>13</v>
      </c>
      <c r="J356" t="s">
        <v>219</v>
      </c>
      <c r="K356" t="s">
        <v>151</v>
      </c>
      <c r="L356" t="s">
        <v>96</v>
      </c>
      <c r="M356" t="s">
        <v>151</v>
      </c>
      <c r="N356" s="4">
        <v>380300558</v>
      </c>
      <c r="O356" s="44">
        <v>13653</v>
      </c>
      <c r="P356">
        <v>1</v>
      </c>
      <c r="Q356">
        <v>0</v>
      </c>
      <c r="R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" s="4">
        <f t="shared" si="15"/>
        <v>0</v>
      </c>
      <c r="T356" s="4">
        <f t="shared" si="16"/>
        <v>0</v>
      </c>
      <c r="U356" s="4">
        <f t="shared" si="17"/>
        <v>1</v>
      </c>
    </row>
    <row r="357" spans="1:21">
      <c r="A357" s="41">
        <v>130787369</v>
      </c>
      <c r="B357" s="42">
        <v>130002777</v>
      </c>
      <c r="C357" s="43">
        <v>130787369</v>
      </c>
      <c r="D357" t="s">
        <v>3576</v>
      </c>
      <c r="E357" t="s">
        <v>3577</v>
      </c>
      <c r="H357"/>
      <c r="I357" s="1">
        <v>13</v>
      </c>
      <c r="J357" t="s">
        <v>219</v>
      </c>
      <c r="K357" t="s">
        <v>151</v>
      </c>
      <c r="L357" t="s">
        <v>96</v>
      </c>
      <c r="M357" t="s">
        <v>151</v>
      </c>
      <c r="N357" s="4">
        <v>72806581</v>
      </c>
      <c r="O357" s="44">
        <v>14046</v>
      </c>
      <c r="P357">
        <v>0</v>
      </c>
      <c r="Q357">
        <v>0</v>
      </c>
      <c r="R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" s="4">
        <f t="shared" si="15"/>
        <v>0</v>
      </c>
      <c r="T357" s="4">
        <f t="shared" si="16"/>
        <v>0</v>
      </c>
      <c r="U357" s="4">
        <f t="shared" si="17"/>
        <v>1</v>
      </c>
    </row>
    <row r="358" spans="1:21">
      <c r="A358" s="41">
        <v>130789357</v>
      </c>
      <c r="B358" s="42">
        <v>130002843</v>
      </c>
      <c r="C358" s="43">
        <v>130789357</v>
      </c>
      <c r="D358" t="s">
        <v>3393</v>
      </c>
      <c r="E358" t="s">
        <v>3393</v>
      </c>
      <c r="H358"/>
      <c r="I358" s="1">
        <v>13</v>
      </c>
      <c r="J358" t="s">
        <v>219</v>
      </c>
      <c r="K358" t="s">
        <v>151</v>
      </c>
      <c r="L358" t="s">
        <v>96</v>
      </c>
      <c r="M358" t="s">
        <v>151</v>
      </c>
      <c r="N358" s="4">
        <v>307167254</v>
      </c>
      <c r="O358" s="44">
        <v>32712.5</v>
      </c>
      <c r="P358">
        <v>0</v>
      </c>
      <c r="Q358">
        <v>0</v>
      </c>
      <c r="R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" s="4">
        <f t="shared" si="15"/>
        <v>0</v>
      </c>
      <c r="T358" s="4">
        <f t="shared" si="16"/>
        <v>0</v>
      </c>
      <c r="U358" s="4">
        <f t="shared" si="17"/>
        <v>1</v>
      </c>
    </row>
    <row r="359" spans="1:21">
      <c r="A359" s="41">
        <v>130798002</v>
      </c>
      <c r="B359" s="42">
        <v>130004807</v>
      </c>
      <c r="C359" s="43">
        <v>130798002</v>
      </c>
      <c r="D359" t="s">
        <v>3352</v>
      </c>
      <c r="E359" t="s">
        <v>3352</v>
      </c>
      <c r="H359"/>
      <c r="I359" s="1">
        <v>13</v>
      </c>
      <c r="J359" t="s">
        <v>219</v>
      </c>
      <c r="K359" t="s">
        <v>151</v>
      </c>
      <c r="L359" t="s">
        <v>96</v>
      </c>
      <c r="M359" t="s">
        <v>151</v>
      </c>
      <c r="N359" s="4">
        <v>438297491</v>
      </c>
      <c r="O359" s="44">
        <v>37705</v>
      </c>
      <c r="P359">
        <v>1</v>
      </c>
      <c r="Q359">
        <v>0</v>
      </c>
      <c r="R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" s="4">
        <f t="shared" si="15"/>
        <v>0</v>
      </c>
      <c r="T359" s="4">
        <f t="shared" si="16"/>
        <v>0</v>
      </c>
      <c r="U359" s="4">
        <f t="shared" si="17"/>
        <v>1</v>
      </c>
    </row>
    <row r="360" spans="1:21">
      <c r="A360" s="41">
        <v>130034531</v>
      </c>
      <c r="B360" s="42">
        <v>690049895</v>
      </c>
      <c r="C360" s="43">
        <v>130034531</v>
      </c>
      <c r="D360" t="s">
        <v>3586</v>
      </c>
      <c r="E360" t="s">
        <v>3587</v>
      </c>
      <c r="H360"/>
      <c r="I360" s="1">
        <v>13</v>
      </c>
      <c r="J360" t="s">
        <v>219</v>
      </c>
      <c r="K360" t="s">
        <v>151</v>
      </c>
      <c r="L360" t="s">
        <v>96</v>
      </c>
      <c r="M360" t="s">
        <v>151</v>
      </c>
      <c r="N360" s="4">
        <v>423492792</v>
      </c>
      <c r="O360" s="44">
        <v>10704.5</v>
      </c>
      <c r="P360">
        <v>0</v>
      </c>
      <c r="Q360">
        <v>1</v>
      </c>
      <c r="R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0" s="4">
        <f t="shared" si="15"/>
        <v>0</v>
      </c>
      <c r="T360" s="4">
        <f t="shared" si="16"/>
        <v>0</v>
      </c>
      <c r="U360" s="4">
        <f t="shared" si="17"/>
        <v>1</v>
      </c>
    </row>
    <row r="361" spans="1:21">
      <c r="A361" s="41">
        <v>130784481</v>
      </c>
      <c r="B361" s="42">
        <v>690049895</v>
      </c>
      <c r="C361" s="43">
        <v>130784481</v>
      </c>
      <c r="D361" t="s">
        <v>3588</v>
      </c>
      <c r="E361" t="s">
        <v>3587</v>
      </c>
      <c r="H361"/>
      <c r="I361" s="1">
        <v>13</v>
      </c>
      <c r="J361" t="s">
        <v>219</v>
      </c>
      <c r="K361" t="s">
        <v>151</v>
      </c>
      <c r="L361" t="s">
        <v>96</v>
      </c>
      <c r="M361" t="s">
        <v>151</v>
      </c>
      <c r="N361" s="4">
        <v>423492792</v>
      </c>
      <c r="O361" s="44">
        <v>24257.5</v>
      </c>
      <c r="P361">
        <v>0</v>
      </c>
      <c r="Q361">
        <v>1</v>
      </c>
      <c r="R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" s="4">
        <f t="shared" si="15"/>
        <v>0</v>
      </c>
      <c r="T361" s="4">
        <f t="shared" si="16"/>
        <v>0</v>
      </c>
      <c r="U361" s="4">
        <f t="shared" si="17"/>
        <v>1</v>
      </c>
    </row>
    <row r="362" spans="1:21">
      <c r="A362" s="41">
        <v>130809809</v>
      </c>
      <c r="B362" s="42">
        <v>130007156</v>
      </c>
      <c r="C362" s="43">
        <v>130809809</v>
      </c>
      <c r="D362" t="s">
        <v>3501</v>
      </c>
      <c r="E362" t="s">
        <v>3501</v>
      </c>
      <c r="H362"/>
      <c r="I362" s="1">
        <v>13</v>
      </c>
      <c r="J362" t="s">
        <v>219</v>
      </c>
      <c r="K362" t="s">
        <v>151</v>
      </c>
      <c r="L362" t="s">
        <v>96</v>
      </c>
      <c r="M362" t="s">
        <v>151</v>
      </c>
      <c r="N362" s="4">
        <v>343594701</v>
      </c>
      <c r="O362" s="44">
        <v>11575.5</v>
      </c>
      <c r="P362">
        <v>0</v>
      </c>
      <c r="Q362">
        <v>1</v>
      </c>
      <c r="R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" s="4">
        <f t="shared" si="15"/>
        <v>0</v>
      </c>
      <c r="T362" s="4">
        <f t="shared" si="16"/>
        <v>0</v>
      </c>
      <c r="U362" s="4">
        <f t="shared" si="17"/>
        <v>1</v>
      </c>
    </row>
    <row r="363" spans="1:21">
      <c r="A363" s="41">
        <v>130810740</v>
      </c>
      <c r="B363" s="42">
        <v>130007362</v>
      </c>
      <c r="C363" s="43">
        <v>130810740</v>
      </c>
      <c r="D363" t="s">
        <v>6229</v>
      </c>
      <c r="E363" t="s">
        <v>6230</v>
      </c>
      <c r="H363"/>
      <c r="I363" s="1">
        <v>13</v>
      </c>
      <c r="J363" t="s">
        <v>219</v>
      </c>
      <c r="K363" t="s">
        <v>151</v>
      </c>
      <c r="L363" t="s">
        <v>96</v>
      </c>
      <c r="M363" t="s">
        <v>151</v>
      </c>
      <c r="N363" s="4">
        <v>340460104</v>
      </c>
      <c r="O363" s="44">
        <v>58642.5</v>
      </c>
      <c r="P363">
        <v>0</v>
      </c>
      <c r="Q363">
        <v>0</v>
      </c>
      <c r="R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" s="4">
        <f t="shared" si="15"/>
        <v>0</v>
      </c>
      <c r="T363" s="4">
        <f t="shared" si="16"/>
        <v>0</v>
      </c>
      <c r="U363" s="4">
        <f t="shared" si="17"/>
        <v>1</v>
      </c>
    </row>
    <row r="364" spans="1:21">
      <c r="A364" s="41">
        <v>130045263</v>
      </c>
      <c r="B364" s="42">
        <v>130007487</v>
      </c>
      <c r="C364" s="43">
        <v>130045263</v>
      </c>
      <c r="D364" t="s">
        <v>4735</v>
      </c>
      <c r="E364" t="s">
        <v>1909</v>
      </c>
      <c r="H364"/>
      <c r="I364" s="1">
        <v>13</v>
      </c>
      <c r="J364" t="s">
        <v>219</v>
      </c>
      <c r="K364" t="s">
        <v>151</v>
      </c>
      <c r="L364" t="s">
        <v>60</v>
      </c>
      <c r="M364" t="s">
        <v>151</v>
      </c>
      <c r="N364" s="4">
        <v>397754508</v>
      </c>
      <c r="O364" s="44">
        <v>4957</v>
      </c>
      <c r="P364">
        <v>0</v>
      </c>
      <c r="Q364">
        <v>0</v>
      </c>
      <c r="R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4" s="4">
        <f t="shared" si="15"/>
        <v>0</v>
      </c>
      <c r="T364" s="4">
        <f t="shared" si="16"/>
        <v>0</v>
      </c>
      <c r="U364" s="4">
        <f t="shared" si="17"/>
        <v>1</v>
      </c>
    </row>
    <row r="365" spans="1:21">
      <c r="A365" s="41">
        <v>130811102</v>
      </c>
      <c r="B365" s="45">
        <v>130007487</v>
      </c>
      <c r="C365" s="43">
        <v>130811102</v>
      </c>
      <c r="D365" t="s">
        <v>1909</v>
      </c>
      <c r="E365" t="s">
        <v>1909</v>
      </c>
      <c r="H365"/>
      <c r="I365" s="1">
        <v>13</v>
      </c>
      <c r="J365" t="s">
        <v>219</v>
      </c>
      <c r="K365" t="s">
        <v>151</v>
      </c>
      <c r="L365" t="s">
        <v>60</v>
      </c>
      <c r="M365" t="s">
        <v>151</v>
      </c>
      <c r="N365" s="4">
        <v>397754508</v>
      </c>
      <c r="O365" s="44">
        <v>8306</v>
      </c>
      <c r="P365">
        <v>0</v>
      </c>
      <c r="Q365">
        <v>0</v>
      </c>
      <c r="R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5" s="4">
        <f t="shared" si="15"/>
        <v>0</v>
      </c>
      <c r="T365" s="4">
        <f t="shared" si="16"/>
        <v>0</v>
      </c>
      <c r="U365" s="4">
        <f t="shared" si="17"/>
        <v>1</v>
      </c>
    </row>
    <row r="366" spans="1:21">
      <c r="A366" s="41">
        <v>130050842</v>
      </c>
      <c r="B366" s="42">
        <v>130010648</v>
      </c>
      <c r="C366" s="43">
        <v>130050842</v>
      </c>
      <c r="D366" t="s">
        <v>3407</v>
      </c>
      <c r="E366" t="s">
        <v>3408</v>
      </c>
      <c r="H366"/>
      <c r="I366" s="1">
        <v>13</v>
      </c>
      <c r="J366" t="s">
        <v>219</v>
      </c>
      <c r="K366" t="s">
        <v>151</v>
      </c>
      <c r="L366" t="s">
        <v>96</v>
      </c>
      <c r="M366" t="s">
        <v>151</v>
      </c>
      <c r="N366" s="4">
        <v>380393371</v>
      </c>
      <c r="O366" s="44">
        <v>1825.5</v>
      </c>
      <c r="P366">
        <v>0</v>
      </c>
      <c r="Q366">
        <v>0</v>
      </c>
      <c r="R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" s="4">
        <f t="shared" si="15"/>
        <v>0</v>
      </c>
      <c r="T366" s="4">
        <f t="shared" si="16"/>
        <v>0</v>
      </c>
      <c r="U366" s="4">
        <f t="shared" si="17"/>
        <v>1</v>
      </c>
    </row>
    <row r="367" spans="1:21" ht="17.25" customHeight="1">
      <c r="A367" s="41">
        <v>130781594</v>
      </c>
      <c r="B367" s="45">
        <v>130010648</v>
      </c>
      <c r="C367" s="41">
        <v>130781594</v>
      </c>
      <c r="D367" t="s">
        <v>3408</v>
      </c>
      <c r="E367" t="s">
        <v>3408</v>
      </c>
      <c r="H367"/>
      <c r="I367" s="1">
        <v>13</v>
      </c>
      <c r="J367" t="s">
        <v>219</v>
      </c>
      <c r="K367" t="s">
        <v>151</v>
      </c>
      <c r="L367" t="s">
        <v>96</v>
      </c>
      <c r="M367" t="s">
        <v>151</v>
      </c>
      <c r="N367" s="4">
        <v>380393371</v>
      </c>
      <c r="O367" s="44">
        <v>15896</v>
      </c>
      <c r="P367">
        <v>1</v>
      </c>
      <c r="Q367">
        <v>0</v>
      </c>
      <c r="R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" s="4">
        <f t="shared" si="15"/>
        <v>0</v>
      </c>
      <c r="T367" s="4">
        <f t="shared" si="16"/>
        <v>0</v>
      </c>
      <c r="U367" s="4">
        <f t="shared" si="17"/>
        <v>1</v>
      </c>
    </row>
    <row r="368" spans="1:21" ht="17.25" customHeight="1">
      <c r="A368" s="41">
        <v>130035793</v>
      </c>
      <c r="B368" s="42">
        <v>130013139</v>
      </c>
      <c r="C368" s="41">
        <v>130035793</v>
      </c>
      <c r="D368" t="s">
        <v>3339</v>
      </c>
      <c r="E368" t="s">
        <v>3339</v>
      </c>
      <c r="H368"/>
      <c r="I368" s="1">
        <v>13</v>
      </c>
      <c r="J368" t="s">
        <v>219</v>
      </c>
      <c r="K368" t="s">
        <v>151</v>
      </c>
      <c r="L368" t="s">
        <v>96</v>
      </c>
      <c r="M368" t="s">
        <v>151</v>
      </c>
      <c r="N368" s="4">
        <v>579504242</v>
      </c>
      <c r="O368" s="44">
        <v>15669.5</v>
      </c>
      <c r="P368">
        <v>0</v>
      </c>
      <c r="Q368">
        <v>0</v>
      </c>
      <c r="R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" s="4">
        <f t="shared" si="15"/>
        <v>0</v>
      </c>
      <c r="T368" s="4">
        <f t="shared" si="16"/>
        <v>0</v>
      </c>
      <c r="U368" s="4">
        <f t="shared" si="17"/>
        <v>1</v>
      </c>
    </row>
    <row r="369" spans="1:21" ht="17.25" customHeight="1">
      <c r="A369" s="41">
        <v>130784952</v>
      </c>
      <c r="B369" s="42">
        <v>130014228</v>
      </c>
      <c r="C369" s="41">
        <v>130784952</v>
      </c>
      <c r="D369" t="s">
        <v>614</v>
      </c>
      <c r="E369" t="s">
        <v>615</v>
      </c>
      <c r="H369"/>
      <c r="I369" s="1">
        <v>13</v>
      </c>
      <c r="J369" t="s">
        <v>219</v>
      </c>
      <c r="K369" t="s">
        <v>151</v>
      </c>
      <c r="L369" t="s">
        <v>60</v>
      </c>
      <c r="M369" t="s">
        <v>151</v>
      </c>
      <c r="N369" s="4">
        <v>445174675</v>
      </c>
      <c r="O369" s="44">
        <v>4911.5</v>
      </c>
      <c r="P369">
        <v>0</v>
      </c>
      <c r="Q369">
        <v>0</v>
      </c>
      <c r="R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" s="4">
        <f t="shared" si="15"/>
        <v>0</v>
      </c>
      <c r="T369" s="4">
        <f t="shared" si="16"/>
        <v>0</v>
      </c>
      <c r="U369" s="4">
        <f t="shared" si="17"/>
        <v>1</v>
      </c>
    </row>
    <row r="370" spans="1:21">
      <c r="A370" s="41">
        <v>130785652</v>
      </c>
      <c r="B370" s="42">
        <v>130014228</v>
      </c>
      <c r="C370" s="43">
        <v>130785652</v>
      </c>
      <c r="D370" t="s">
        <v>616</v>
      </c>
      <c r="E370" t="s">
        <v>615</v>
      </c>
      <c r="H370"/>
      <c r="I370" s="1">
        <v>13</v>
      </c>
      <c r="J370" t="s">
        <v>219</v>
      </c>
      <c r="K370" t="s">
        <v>151</v>
      </c>
      <c r="L370" t="s">
        <v>60</v>
      </c>
      <c r="M370" t="s">
        <v>151</v>
      </c>
      <c r="N370" s="4">
        <v>445174675</v>
      </c>
      <c r="O370" s="44">
        <v>269033.5</v>
      </c>
      <c r="P370">
        <v>0</v>
      </c>
      <c r="Q370">
        <v>0</v>
      </c>
      <c r="R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" s="4">
        <f t="shared" si="15"/>
        <v>0</v>
      </c>
      <c r="T370" s="4">
        <f t="shared" si="16"/>
        <v>0</v>
      </c>
      <c r="U370" s="4">
        <f t="shared" si="17"/>
        <v>1</v>
      </c>
    </row>
    <row r="371" spans="1:21">
      <c r="A371" s="41">
        <v>130021488</v>
      </c>
      <c r="B371" s="42">
        <v>130021439</v>
      </c>
      <c r="C371" s="43">
        <v>130021488</v>
      </c>
      <c r="D371" t="s">
        <v>4440</v>
      </c>
      <c r="E371" t="s">
        <v>4441</v>
      </c>
      <c r="H371"/>
      <c r="I371" s="1">
        <v>13</v>
      </c>
      <c r="J371" t="s">
        <v>219</v>
      </c>
      <c r="K371" t="s">
        <v>151</v>
      </c>
      <c r="L371" t="s">
        <v>96</v>
      </c>
      <c r="M371" t="s">
        <v>151</v>
      </c>
      <c r="N371" s="4">
        <v>487526147</v>
      </c>
      <c r="O371" s="44">
        <v>6852</v>
      </c>
      <c r="P371">
        <v>0</v>
      </c>
      <c r="Q371">
        <v>0</v>
      </c>
      <c r="R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" s="4">
        <f t="shared" si="15"/>
        <v>0</v>
      </c>
      <c r="T371" s="4">
        <f t="shared" si="16"/>
        <v>0</v>
      </c>
      <c r="U371" s="4">
        <f t="shared" si="17"/>
        <v>1</v>
      </c>
    </row>
    <row r="372" spans="1:21">
      <c r="A372" s="41">
        <v>130021819</v>
      </c>
      <c r="B372" s="42">
        <v>130021769</v>
      </c>
      <c r="C372" s="43">
        <v>130021819</v>
      </c>
      <c r="D372" t="s">
        <v>4442</v>
      </c>
      <c r="E372" t="s">
        <v>4442</v>
      </c>
      <c r="H372"/>
      <c r="I372" s="1">
        <v>13</v>
      </c>
      <c r="J372" t="s">
        <v>219</v>
      </c>
      <c r="K372" t="s">
        <v>151</v>
      </c>
      <c r="L372" t="s">
        <v>96</v>
      </c>
      <c r="M372" t="s">
        <v>151</v>
      </c>
      <c r="N372" s="4">
        <v>484661392</v>
      </c>
      <c r="O372" s="44">
        <v>13859</v>
      </c>
      <c r="P372">
        <v>0</v>
      </c>
      <c r="Q372">
        <v>0</v>
      </c>
      <c r="R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" s="4">
        <f t="shared" si="15"/>
        <v>0</v>
      </c>
      <c r="T372" s="4">
        <f t="shared" si="16"/>
        <v>0</v>
      </c>
      <c r="U372" s="4">
        <f t="shared" si="17"/>
        <v>1</v>
      </c>
    </row>
    <row r="373" spans="1:21" ht="17.25" customHeight="1">
      <c r="A373" s="41">
        <v>130001258</v>
      </c>
      <c r="B373" s="42">
        <v>130028228</v>
      </c>
      <c r="C373" s="41">
        <v>130028228</v>
      </c>
      <c r="D373" t="s">
        <v>4629</v>
      </c>
      <c r="E373" t="s">
        <v>4630</v>
      </c>
      <c r="F373" t="s">
        <v>231</v>
      </c>
      <c r="G373" t="s">
        <v>232</v>
      </c>
      <c r="H373">
        <v>0</v>
      </c>
      <c r="I373" s="1">
        <v>13</v>
      </c>
      <c r="J373" t="s">
        <v>219</v>
      </c>
      <c r="K373" t="s">
        <v>151</v>
      </c>
      <c r="L373" t="s">
        <v>831</v>
      </c>
      <c r="M373" t="s">
        <v>151</v>
      </c>
      <c r="N373" s="4">
        <v>200011245</v>
      </c>
      <c r="O373" s="44">
        <v>12652</v>
      </c>
      <c r="P373">
        <v>0</v>
      </c>
      <c r="Q373">
        <v>0</v>
      </c>
      <c r="R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" s="4">
        <f t="shared" si="15"/>
        <v>1</v>
      </c>
      <c r="T373" s="4">
        <f t="shared" si="16"/>
        <v>0</v>
      </c>
      <c r="U373" s="4">
        <f t="shared" si="17"/>
        <v>0</v>
      </c>
    </row>
    <row r="374" spans="1:21" ht="17.25" customHeight="1">
      <c r="A374" s="41">
        <v>130038003</v>
      </c>
      <c r="B374" s="42">
        <v>130029218</v>
      </c>
      <c r="C374" s="41">
        <v>130038003</v>
      </c>
      <c r="D374" t="s">
        <v>940</v>
      </c>
      <c r="E374" t="s">
        <v>940</v>
      </c>
      <c r="H374"/>
      <c r="I374" s="1">
        <v>13</v>
      </c>
      <c r="J374" t="s">
        <v>219</v>
      </c>
      <c r="K374" t="s">
        <v>151</v>
      </c>
      <c r="L374" t="s">
        <v>96</v>
      </c>
      <c r="M374" t="s">
        <v>151</v>
      </c>
      <c r="N374" s="4">
        <v>493447338</v>
      </c>
      <c r="O374" s="44">
        <v>13435</v>
      </c>
      <c r="P374">
        <v>0</v>
      </c>
      <c r="Q374">
        <v>1</v>
      </c>
      <c r="R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" s="4">
        <f t="shared" si="15"/>
        <v>0</v>
      </c>
      <c r="T374" s="4">
        <f t="shared" si="16"/>
        <v>0</v>
      </c>
      <c r="U374" s="4">
        <f t="shared" si="17"/>
        <v>1</v>
      </c>
    </row>
    <row r="375" spans="1:21" ht="17.25" customHeight="1">
      <c r="A375" s="41">
        <v>40782021</v>
      </c>
      <c r="B375" s="42">
        <v>130037815</v>
      </c>
      <c r="C375" s="41">
        <v>40782021</v>
      </c>
      <c r="D375" t="s">
        <v>6319</v>
      </c>
      <c r="E375" t="s">
        <v>6320</v>
      </c>
      <c r="H375"/>
      <c r="I375" s="1">
        <v>4</v>
      </c>
      <c r="J375" t="s">
        <v>937</v>
      </c>
      <c r="K375" t="s">
        <v>151</v>
      </c>
      <c r="L375" t="s">
        <v>60</v>
      </c>
      <c r="M375" t="s">
        <v>151</v>
      </c>
      <c r="N375" s="4">
        <v>430171058</v>
      </c>
      <c r="O375" s="44">
        <v>7468</v>
      </c>
      <c r="P375">
        <v>0</v>
      </c>
      <c r="Q375">
        <v>0</v>
      </c>
      <c r="R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5" s="4">
        <f t="shared" si="15"/>
        <v>0</v>
      </c>
      <c r="T375" s="4">
        <f t="shared" si="16"/>
        <v>0</v>
      </c>
      <c r="U375" s="4">
        <f t="shared" si="17"/>
        <v>1</v>
      </c>
    </row>
    <row r="376" spans="1:21" ht="17.25" customHeight="1">
      <c r="A376" s="41">
        <v>50000041</v>
      </c>
      <c r="B376" s="42">
        <v>130037815</v>
      </c>
      <c r="C376" s="41">
        <v>50000041</v>
      </c>
      <c r="D376" t="s">
        <v>6321</v>
      </c>
      <c r="E376" t="s">
        <v>6320</v>
      </c>
      <c r="H376"/>
      <c r="I376" s="1">
        <v>5</v>
      </c>
      <c r="J376" t="s">
        <v>150</v>
      </c>
      <c r="K376" t="s">
        <v>151</v>
      </c>
      <c r="L376" t="s">
        <v>60</v>
      </c>
      <c r="M376" t="s">
        <v>151</v>
      </c>
      <c r="N376" s="4">
        <v>430171058</v>
      </c>
      <c r="O376" s="44">
        <v>13913.5</v>
      </c>
      <c r="P376">
        <v>0</v>
      </c>
      <c r="Q376">
        <v>0</v>
      </c>
      <c r="R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" s="4">
        <f t="shared" si="15"/>
        <v>0</v>
      </c>
      <c r="T376" s="4">
        <f t="shared" si="16"/>
        <v>0</v>
      </c>
      <c r="U376" s="4">
        <f t="shared" si="17"/>
        <v>1</v>
      </c>
    </row>
    <row r="377" spans="1:21">
      <c r="A377" s="41">
        <v>50002351</v>
      </c>
      <c r="B377" s="45">
        <v>130037815</v>
      </c>
      <c r="C377" s="43">
        <v>50002351</v>
      </c>
      <c r="D377" t="s">
        <v>6322</v>
      </c>
      <c r="E377" t="s">
        <v>6320</v>
      </c>
      <c r="H377"/>
      <c r="I377" s="1">
        <v>5</v>
      </c>
      <c r="J377" t="s">
        <v>150</v>
      </c>
      <c r="K377" t="s">
        <v>151</v>
      </c>
      <c r="L377" t="s">
        <v>60</v>
      </c>
      <c r="M377" t="s">
        <v>151</v>
      </c>
      <c r="N377" s="4">
        <v>430171058</v>
      </c>
      <c r="O377" s="44">
        <v>6765.5</v>
      </c>
      <c r="P377">
        <v>0</v>
      </c>
      <c r="Q377">
        <v>0</v>
      </c>
      <c r="R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" s="4">
        <f t="shared" si="15"/>
        <v>0</v>
      </c>
      <c r="T377" s="4">
        <f t="shared" si="16"/>
        <v>0</v>
      </c>
      <c r="U377" s="4">
        <f t="shared" si="17"/>
        <v>1</v>
      </c>
    </row>
    <row r="378" spans="1:21">
      <c r="A378" s="41">
        <v>60789674</v>
      </c>
      <c r="B378" s="42">
        <v>130037815</v>
      </c>
      <c r="C378" s="43">
        <v>60789674</v>
      </c>
      <c r="D378" t="s">
        <v>208</v>
      </c>
      <c r="E378" t="s">
        <v>6320</v>
      </c>
      <c r="H378"/>
      <c r="I378" s="1">
        <v>6</v>
      </c>
      <c r="J378" t="s">
        <v>159</v>
      </c>
      <c r="K378" t="s">
        <v>151</v>
      </c>
      <c r="L378" t="s">
        <v>60</v>
      </c>
      <c r="M378" t="s">
        <v>151</v>
      </c>
      <c r="N378" s="4">
        <v>430171058</v>
      </c>
      <c r="O378" s="44">
        <v>24963.5</v>
      </c>
      <c r="P378">
        <v>0</v>
      </c>
      <c r="Q378">
        <v>0</v>
      </c>
      <c r="R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" s="4">
        <f t="shared" si="15"/>
        <v>0</v>
      </c>
      <c r="T378" s="4">
        <f t="shared" si="16"/>
        <v>0</v>
      </c>
      <c r="U378" s="4">
        <f t="shared" si="17"/>
        <v>1</v>
      </c>
    </row>
    <row r="379" spans="1:21">
      <c r="A379" s="41">
        <v>130043854</v>
      </c>
      <c r="B379" s="42">
        <v>130037815</v>
      </c>
      <c r="C379" s="41">
        <v>130043854</v>
      </c>
      <c r="D379" t="s">
        <v>6323</v>
      </c>
      <c r="E379" t="s">
        <v>6320</v>
      </c>
      <c r="H379"/>
      <c r="I379" s="1">
        <v>13</v>
      </c>
      <c r="J379" t="s">
        <v>219</v>
      </c>
      <c r="K379" t="s">
        <v>151</v>
      </c>
      <c r="L379" t="s">
        <v>60</v>
      </c>
      <c r="M379" t="s">
        <v>151</v>
      </c>
      <c r="N379" s="4">
        <v>430171058</v>
      </c>
      <c r="O379" s="44">
        <v>13166.5</v>
      </c>
      <c r="P379">
        <v>0</v>
      </c>
      <c r="Q379">
        <v>0</v>
      </c>
      <c r="R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9" s="4">
        <f t="shared" si="15"/>
        <v>0</v>
      </c>
      <c r="T379" s="4">
        <f t="shared" si="16"/>
        <v>0</v>
      </c>
      <c r="U379" s="4">
        <f t="shared" si="17"/>
        <v>1</v>
      </c>
    </row>
    <row r="380" spans="1:21">
      <c r="A380" s="41">
        <v>130786924</v>
      </c>
      <c r="B380" s="42">
        <v>130037815</v>
      </c>
      <c r="C380" s="43">
        <v>130786924</v>
      </c>
      <c r="D380" t="s">
        <v>6324</v>
      </c>
      <c r="E380" t="s">
        <v>6320</v>
      </c>
      <c r="H380"/>
      <c r="I380" s="1">
        <v>13</v>
      </c>
      <c r="J380" t="s">
        <v>219</v>
      </c>
      <c r="K380" t="s">
        <v>151</v>
      </c>
      <c r="L380" t="s">
        <v>60</v>
      </c>
      <c r="M380" t="s">
        <v>151</v>
      </c>
      <c r="N380" s="4">
        <v>430171058</v>
      </c>
      <c r="O380" s="44">
        <v>20003</v>
      </c>
      <c r="P380">
        <v>0</v>
      </c>
      <c r="Q380">
        <v>0</v>
      </c>
      <c r="R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" s="4">
        <f t="shared" si="15"/>
        <v>0</v>
      </c>
      <c r="T380" s="4">
        <f t="shared" si="16"/>
        <v>0</v>
      </c>
      <c r="U380" s="4">
        <f t="shared" si="17"/>
        <v>1</v>
      </c>
    </row>
    <row r="381" spans="1:21">
      <c r="A381" s="41">
        <v>840000202</v>
      </c>
      <c r="B381" s="42">
        <v>130037815</v>
      </c>
      <c r="C381" s="43">
        <v>840000202</v>
      </c>
      <c r="D381" t="s">
        <v>6325</v>
      </c>
      <c r="E381" t="s">
        <v>6320</v>
      </c>
      <c r="H381"/>
      <c r="I381" s="1">
        <v>84</v>
      </c>
      <c r="J381" t="s">
        <v>687</v>
      </c>
      <c r="K381" t="s">
        <v>151</v>
      </c>
      <c r="L381" t="s">
        <v>60</v>
      </c>
      <c r="M381" t="s">
        <v>151</v>
      </c>
      <c r="N381" s="4">
        <v>430171058</v>
      </c>
      <c r="O381" s="44">
        <v>8969</v>
      </c>
      <c r="P381">
        <v>0</v>
      </c>
      <c r="Q381">
        <v>0</v>
      </c>
      <c r="R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" s="4">
        <f t="shared" si="15"/>
        <v>0</v>
      </c>
      <c r="T381" s="4">
        <f t="shared" si="16"/>
        <v>0</v>
      </c>
      <c r="U381" s="4">
        <f t="shared" si="17"/>
        <v>1</v>
      </c>
    </row>
    <row r="382" spans="1:21">
      <c r="A382" s="41">
        <v>130784051</v>
      </c>
      <c r="B382" s="42">
        <v>130037823</v>
      </c>
      <c r="C382" s="43">
        <v>130784051</v>
      </c>
      <c r="D382" t="s">
        <v>4567</v>
      </c>
      <c r="E382" t="s">
        <v>4567</v>
      </c>
      <c r="H382"/>
      <c r="I382" s="1">
        <v>13</v>
      </c>
      <c r="J382" t="s">
        <v>219</v>
      </c>
      <c r="K382" t="s">
        <v>151</v>
      </c>
      <c r="L382" t="s">
        <v>96</v>
      </c>
      <c r="M382" t="s">
        <v>151</v>
      </c>
      <c r="N382" s="4">
        <v>423899947</v>
      </c>
      <c r="O382" s="44">
        <v>107890</v>
      </c>
      <c r="P382">
        <v>0</v>
      </c>
      <c r="Q382">
        <v>0</v>
      </c>
      <c r="R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" s="4">
        <f t="shared" si="15"/>
        <v>0</v>
      </c>
      <c r="T382" s="4">
        <f t="shared" si="16"/>
        <v>0</v>
      </c>
      <c r="U382" s="4">
        <f t="shared" si="17"/>
        <v>1</v>
      </c>
    </row>
    <row r="383" spans="1:21">
      <c r="A383" s="41">
        <v>130784713</v>
      </c>
      <c r="B383" s="42">
        <v>130038847</v>
      </c>
      <c r="C383" s="43">
        <v>130784713</v>
      </c>
      <c r="D383" t="s">
        <v>4675</v>
      </c>
      <c r="E383" t="s">
        <v>4675</v>
      </c>
      <c r="H383"/>
      <c r="I383" s="1">
        <v>13</v>
      </c>
      <c r="J383" t="s">
        <v>219</v>
      </c>
      <c r="K383" t="s">
        <v>151</v>
      </c>
      <c r="L383" t="s">
        <v>96</v>
      </c>
      <c r="M383" t="s">
        <v>151</v>
      </c>
      <c r="N383" s="4">
        <v>437970858</v>
      </c>
      <c r="O383" s="44">
        <v>90259</v>
      </c>
      <c r="P383">
        <v>0</v>
      </c>
      <c r="Q383">
        <v>0</v>
      </c>
      <c r="R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3" s="4">
        <f t="shared" si="15"/>
        <v>0</v>
      </c>
      <c r="T383" s="4">
        <f t="shared" si="16"/>
        <v>0</v>
      </c>
      <c r="U383" s="4">
        <f t="shared" si="17"/>
        <v>1</v>
      </c>
    </row>
    <row r="384" spans="1:21">
      <c r="A384" s="41">
        <v>130041767</v>
      </c>
      <c r="B384" s="42">
        <v>130041262</v>
      </c>
      <c r="C384" s="43">
        <v>130041767</v>
      </c>
      <c r="D384" t="s">
        <v>5921</v>
      </c>
      <c r="E384" t="s">
        <v>5922</v>
      </c>
      <c r="H384"/>
      <c r="I384" s="1">
        <v>13</v>
      </c>
      <c r="J384" t="s">
        <v>219</v>
      </c>
      <c r="K384" t="s">
        <v>151</v>
      </c>
      <c r="L384" t="s">
        <v>96</v>
      </c>
      <c r="M384" t="s">
        <v>151</v>
      </c>
      <c r="N384" s="4">
        <v>532362407</v>
      </c>
      <c r="O384" s="44">
        <v>12558</v>
      </c>
      <c r="P384">
        <v>0</v>
      </c>
      <c r="Q384">
        <v>0</v>
      </c>
      <c r="R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4" s="4">
        <f t="shared" si="15"/>
        <v>0</v>
      </c>
      <c r="T384" s="4">
        <f t="shared" si="16"/>
        <v>0</v>
      </c>
      <c r="U384" s="4">
        <f t="shared" si="17"/>
        <v>1</v>
      </c>
    </row>
    <row r="385" spans="1:21">
      <c r="A385" s="41">
        <v>130000409</v>
      </c>
      <c r="B385" s="42">
        <v>130041916</v>
      </c>
      <c r="C385" s="43">
        <v>130041916</v>
      </c>
      <c r="D385" t="s">
        <v>2764</v>
      </c>
      <c r="E385" t="s">
        <v>2765</v>
      </c>
      <c r="F385" t="s">
        <v>231</v>
      </c>
      <c r="G385" t="s">
        <v>232</v>
      </c>
      <c r="H385">
        <v>0</v>
      </c>
      <c r="I385" s="1">
        <v>13</v>
      </c>
      <c r="J385" t="s">
        <v>219</v>
      </c>
      <c r="K385" t="s">
        <v>151</v>
      </c>
      <c r="L385" t="s">
        <v>831</v>
      </c>
      <c r="M385" t="s">
        <v>151</v>
      </c>
      <c r="N385" s="4">
        <v>200029320</v>
      </c>
      <c r="O385" s="44">
        <v>202525.5</v>
      </c>
      <c r="P385">
        <v>0</v>
      </c>
      <c r="Q385">
        <v>0</v>
      </c>
      <c r="R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" s="4">
        <f t="shared" si="15"/>
        <v>1</v>
      </c>
      <c r="T385" s="4">
        <f t="shared" si="16"/>
        <v>0</v>
      </c>
      <c r="U385" s="4">
        <f t="shared" si="17"/>
        <v>0</v>
      </c>
    </row>
    <row r="386" spans="1:21">
      <c r="A386" s="41">
        <v>130798358</v>
      </c>
      <c r="B386" s="42">
        <v>130041916</v>
      </c>
      <c r="C386" s="43">
        <v>130041916</v>
      </c>
      <c r="D386" t="s">
        <v>2766</v>
      </c>
      <c r="E386" t="s">
        <v>2765</v>
      </c>
      <c r="F386" t="s">
        <v>231</v>
      </c>
      <c r="G386" t="s">
        <v>232</v>
      </c>
      <c r="H386">
        <v>0</v>
      </c>
      <c r="I386" s="1">
        <v>13</v>
      </c>
      <c r="J386" t="s">
        <v>219</v>
      </c>
      <c r="K386" t="s">
        <v>151</v>
      </c>
      <c r="L386" t="s">
        <v>831</v>
      </c>
      <c r="M386" t="s">
        <v>151</v>
      </c>
      <c r="N386" s="4">
        <v>200029320</v>
      </c>
      <c r="O386" s="44">
        <v>9718.5</v>
      </c>
      <c r="P386">
        <v>0</v>
      </c>
      <c r="Q386">
        <v>0</v>
      </c>
      <c r="R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" s="4">
        <f t="shared" si="15"/>
        <v>1</v>
      </c>
      <c r="T386" s="4">
        <f t="shared" si="16"/>
        <v>0</v>
      </c>
      <c r="U386" s="4">
        <f t="shared" si="17"/>
        <v>0</v>
      </c>
    </row>
    <row r="387" spans="1:21">
      <c r="A387" s="41">
        <v>840000491</v>
      </c>
      <c r="B387" s="42">
        <v>130041916</v>
      </c>
      <c r="C387" s="43">
        <v>130041916</v>
      </c>
      <c r="D387" t="s">
        <v>2767</v>
      </c>
      <c r="E387" t="s">
        <v>2765</v>
      </c>
      <c r="F387" t="s">
        <v>231</v>
      </c>
      <c r="G387" t="s">
        <v>232</v>
      </c>
      <c r="H387">
        <v>0</v>
      </c>
      <c r="I387" s="1">
        <v>84</v>
      </c>
      <c r="J387" t="s">
        <v>687</v>
      </c>
      <c r="K387" t="s">
        <v>151</v>
      </c>
      <c r="L387" t="s">
        <v>831</v>
      </c>
      <c r="M387" t="s">
        <v>151</v>
      </c>
      <c r="N387" s="4">
        <v>200029320</v>
      </c>
      <c r="O387" s="44">
        <v>34257.5</v>
      </c>
      <c r="P387">
        <v>0</v>
      </c>
      <c r="Q387">
        <v>0</v>
      </c>
      <c r="R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" s="4">
        <f t="shared" si="15"/>
        <v>1</v>
      </c>
      <c r="T387" s="4">
        <f t="shared" si="16"/>
        <v>0</v>
      </c>
      <c r="U387" s="4">
        <f t="shared" si="17"/>
        <v>0</v>
      </c>
    </row>
    <row r="388" spans="1:21">
      <c r="A388" s="41">
        <v>130042096</v>
      </c>
      <c r="B388" s="42">
        <v>130042062</v>
      </c>
      <c r="C388" s="43">
        <v>130042096</v>
      </c>
      <c r="D388" t="s">
        <v>4196</v>
      </c>
      <c r="E388" t="s">
        <v>4196</v>
      </c>
      <c r="H388"/>
      <c r="I388" s="1">
        <v>13</v>
      </c>
      <c r="J388" t="s">
        <v>219</v>
      </c>
      <c r="K388" t="s">
        <v>151</v>
      </c>
      <c r="L388" t="s">
        <v>60</v>
      </c>
      <c r="M388" t="s">
        <v>151</v>
      </c>
      <c r="N388" s="4">
        <v>537728057</v>
      </c>
      <c r="O388" s="44">
        <v>10816</v>
      </c>
      <c r="P388">
        <v>0</v>
      </c>
      <c r="Q388">
        <v>0</v>
      </c>
      <c r="R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" s="4">
        <f t="shared" si="15"/>
        <v>0</v>
      </c>
      <c r="T388" s="4">
        <f t="shared" si="16"/>
        <v>0</v>
      </c>
      <c r="U388" s="4">
        <f t="shared" si="17"/>
        <v>1</v>
      </c>
    </row>
    <row r="389" spans="1:21" ht="17.25" customHeight="1">
      <c r="A389" s="41">
        <v>130008048</v>
      </c>
      <c r="B389" s="42">
        <v>130043169</v>
      </c>
      <c r="C389" s="41">
        <v>130008048</v>
      </c>
      <c r="D389" t="s">
        <v>3406</v>
      </c>
      <c r="E389" t="s">
        <v>3406</v>
      </c>
      <c r="H389"/>
      <c r="I389" s="1">
        <v>13</v>
      </c>
      <c r="J389" t="s">
        <v>219</v>
      </c>
      <c r="K389" t="s">
        <v>151</v>
      </c>
      <c r="L389" t="s">
        <v>96</v>
      </c>
      <c r="M389" t="s">
        <v>151</v>
      </c>
      <c r="N389" s="4">
        <v>518101019</v>
      </c>
      <c r="O389" s="44">
        <v>16020.5</v>
      </c>
      <c r="P389">
        <v>0</v>
      </c>
      <c r="Q389">
        <v>0</v>
      </c>
      <c r="R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9" s="4">
        <f t="shared" si="15"/>
        <v>0</v>
      </c>
      <c r="T389" s="4">
        <f t="shared" si="16"/>
        <v>0</v>
      </c>
      <c r="U389" s="4">
        <f t="shared" si="17"/>
        <v>1</v>
      </c>
    </row>
    <row r="390" spans="1:21" ht="17.25" customHeight="1">
      <c r="A390" s="41">
        <v>130043318</v>
      </c>
      <c r="B390" s="42">
        <v>130043300</v>
      </c>
      <c r="C390" s="41">
        <v>130043318</v>
      </c>
      <c r="D390" t="s">
        <v>437</v>
      </c>
      <c r="E390" t="s">
        <v>438</v>
      </c>
      <c r="H390"/>
      <c r="I390" s="1">
        <v>13</v>
      </c>
      <c r="J390" t="s">
        <v>219</v>
      </c>
      <c r="K390" t="s">
        <v>151</v>
      </c>
      <c r="L390" t="s">
        <v>60</v>
      </c>
      <c r="M390" t="s">
        <v>151</v>
      </c>
      <c r="N390" s="4">
        <v>782419642</v>
      </c>
      <c r="O390" s="44">
        <v>3944</v>
      </c>
      <c r="P390">
        <v>0</v>
      </c>
      <c r="Q390">
        <v>0</v>
      </c>
      <c r="R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" s="4">
        <f t="shared" ref="S390:S453" si="18">IF(OR(L390="CH",L390="CH ex-CHS",L390="HIA",L390="Autres publics",L390="CHU"),1,0)</f>
        <v>0</v>
      </c>
      <c r="T390" s="4">
        <f t="shared" ref="T390:T453" si="19">IF(AND(S390=1,G390=""),1,0)</f>
        <v>0</v>
      </c>
      <c r="U390" s="4">
        <f t="shared" si="17"/>
        <v>1</v>
      </c>
    </row>
    <row r="391" spans="1:21">
      <c r="A391" s="41">
        <v>130783665</v>
      </c>
      <c r="B391" s="42">
        <v>130043722</v>
      </c>
      <c r="C391" s="43">
        <v>130783665</v>
      </c>
      <c r="D391" t="s">
        <v>217</v>
      </c>
      <c r="E391" t="s">
        <v>218</v>
      </c>
      <c r="H391"/>
      <c r="I391" s="1">
        <v>13</v>
      </c>
      <c r="J391" t="s">
        <v>219</v>
      </c>
      <c r="K391" t="s">
        <v>151</v>
      </c>
      <c r="L391" t="s">
        <v>60</v>
      </c>
      <c r="M391" t="s">
        <v>151</v>
      </c>
      <c r="N391" s="4">
        <v>791730021</v>
      </c>
      <c r="O391" s="44">
        <v>21005.5</v>
      </c>
      <c r="P391">
        <v>0</v>
      </c>
      <c r="Q391">
        <v>0</v>
      </c>
      <c r="R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" s="4">
        <f t="shared" si="18"/>
        <v>0</v>
      </c>
      <c r="T391" s="4">
        <f t="shared" si="19"/>
        <v>0</v>
      </c>
      <c r="U391" s="4">
        <f t="shared" ref="U391:U454" si="20">IF(S391=1,0,1)</f>
        <v>1</v>
      </c>
    </row>
    <row r="392" spans="1:21" ht="17.25" customHeight="1">
      <c r="A392" s="41">
        <v>130008238</v>
      </c>
      <c r="B392" s="42">
        <v>130044118</v>
      </c>
      <c r="C392" s="41">
        <v>130008238</v>
      </c>
      <c r="D392" t="s">
        <v>3357</v>
      </c>
      <c r="E392" t="s">
        <v>3357</v>
      </c>
      <c r="H392"/>
      <c r="I392" s="1">
        <v>13</v>
      </c>
      <c r="J392" t="s">
        <v>219</v>
      </c>
      <c r="K392" t="s">
        <v>151</v>
      </c>
      <c r="L392" t="s">
        <v>96</v>
      </c>
      <c r="M392" t="s">
        <v>151</v>
      </c>
      <c r="N392" s="4">
        <v>538720889</v>
      </c>
      <c r="O392" s="44">
        <v>14763.5</v>
      </c>
      <c r="P392">
        <v>0</v>
      </c>
      <c r="Q392">
        <v>0</v>
      </c>
      <c r="R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" s="4">
        <f t="shared" si="18"/>
        <v>0</v>
      </c>
      <c r="T392" s="4">
        <f t="shared" si="19"/>
        <v>0</v>
      </c>
      <c r="U392" s="4">
        <f t="shared" si="20"/>
        <v>1</v>
      </c>
    </row>
    <row r="393" spans="1:21">
      <c r="A393" s="41">
        <v>130022619</v>
      </c>
      <c r="B393" s="42">
        <v>130045339</v>
      </c>
      <c r="C393" s="43">
        <v>130022619</v>
      </c>
      <c r="D393" t="s">
        <v>5362</v>
      </c>
      <c r="E393" t="s">
        <v>5362</v>
      </c>
      <c r="H393"/>
      <c r="I393" s="1">
        <v>13</v>
      </c>
      <c r="J393" t="s">
        <v>219</v>
      </c>
      <c r="K393" t="s">
        <v>151</v>
      </c>
      <c r="L393" t="s">
        <v>60</v>
      </c>
      <c r="M393" t="s">
        <v>151</v>
      </c>
      <c r="N393" s="4">
        <v>819359282</v>
      </c>
      <c r="O393" s="44">
        <v>5814</v>
      </c>
      <c r="P393">
        <v>0</v>
      </c>
      <c r="Q393">
        <v>0</v>
      </c>
      <c r="R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" s="4">
        <f t="shared" si="18"/>
        <v>0</v>
      </c>
      <c r="T393" s="4">
        <f t="shared" si="19"/>
        <v>0</v>
      </c>
      <c r="U393" s="4">
        <f t="shared" si="20"/>
        <v>1</v>
      </c>
    </row>
    <row r="394" spans="1:21">
      <c r="A394" s="41">
        <v>130024268</v>
      </c>
      <c r="B394" s="42">
        <v>130050545</v>
      </c>
      <c r="C394" s="43">
        <v>130024268</v>
      </c>
      <c r="D394" t="s">
        <v>4860</v>
      </c>
      <c r="E394" t="s">
        <v>4861</v>
      </c>
      <c r="H394"/>
      <c r="I394" s="1">
        <v>13</v>
      </c>
      <c r="J394" t="s">
        <v>219</v>
      </c>
      <c r="K394" t="s">
        <v>151</v>
      </c>
      <c r="L394" t="s">
        <v>96</v>
      </c>
      <c r="M394" t="s">
        <v>151</v>
      </c>
      <c r="N394" s="4">
        <v>828754671</v>
      </c>
      <c r="O394" s="44">
        <v>3703.5</v>
      </c>
      <c r="P394">
        <v>0</v>
      </c>
      <c r="Q394">
        <v>1</v>
      </c>
      <c r="R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4" s="4">
        <f t="shared" si="18"/>
        <v>0</v>
      </c>
      <c r="T394" s="4">
        <f t="shared" si="19"/>
        <v>0</v>
      </c>
      <c r="U394" s="4">
        <f t="shared" si="20"/>
        <v>1</v>
      </c>
    </row>
    <row r="395" spans="1:21">
      <c r="A395" s="41">
        <v>130050917</v>
      </c>
      <c r="B395" s="42">
        <v>130050891</v>
      </c>
      <c r="C395" s="43">
        <v>130050917</v>
      </c>
      <c r="D395" t="s">
        <v>4210</v>
      </c>
      <c r="E395" t="s">
        <v>4210</v>
      </c>
      <c r="H395"/>
      <c r="I395" s="1">
        <v>13</v>
      </c>
      <c r="J395" t="s">
        <v>219</v>
      </c>
      <c r="K395" t="s">
        <v>151</v>
      </c>
      <c r="L395" t="s">
        <v>60</v>
      </c>
      <c r="M395" t="s">
        <v>151</v>
      </c>
      <c r="N395" s="4">
        <v>883251431</v>
      </c>
      <c r="O395" s="44">
        <v>13753</v>
      </c>
      <c r="P395">
        <v>0</v>
      </c>
      <c r="Q395">
        <v>0</v>
      </c>
      <c r="R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" s="4">
        <f t="shared" si="18"/>
        <v>0</v>
      </c>
      <c r="T395" s="4">
        <f t="shared" si="19"/>
        <v>0</v>
      </c>
      <c r="U395" s="4">
        <f t="shared" si="20"/>
        <v>1</v>
      </c>
    </row>
    <row r="396" spans="1:21">
      <c r="A396" s="41">
        <v>130000235</v>
      </c>
      <c r="B396" s="42">
        <v>130780554</v>
      </c>
      <c r="C396" s="43">
        <v>130780554</v>
      </c>
      <c r="D396" t="s">
        <v>2997</v>
      </c>
      <c r="E396" t="s">
        <v>2997</v>
      </c>
      <c r="F396" t="s">
        <v>231</v>
      </c>
      <c r="G396" t="s">
        <v>232</v>
      </c>
      <c r="H396">
        <v>0</v>
      </c>
      <c r="I396" s="1">
        <v>13</v>
      </c>
      <c r="J396" t="s">
        <v>219</v>
      </c>
      <c r="K396" t="s">
        <v>151</v>
      </c>
      <c r="L396" t="s">
        <v>77</v>
      </c>
      <c r="M396" t="s">
        <v>151</v>
      </c>
      <c r="N396" s="4">
        <v>261300073</v>
      </c>
      <c r="O396" s="44">
        <v>45638.5</v>
      </c>
      <c r="P396">
        <v>1</v>
      </c>
      <c r="Q396">
        <v>0</v>
      </c>
      <c r="R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6" s="4">
        <f t="shared" si="18"/>
        <v>1</v>
      </c>
      <c r="T396" s="4">
        <f t="shared" si="19"/>
        <v>0</v>
      </c>
      <c r="U396" s="4">
        <f t="shared" si="20"/>
        <v>0</v>
      </c>
    </row>
    <row r="397" spans="1:21">
      <c r="A397" s="41">
        <v>130000433</v>
      </c>
      <c r="B397" s="42">
        <v>130781131</v>
      </c>
      <c r="C397" s="43">
        <v>130781131</v>
      </c>
      <c r="D397" t="s">
        <v>3034</v>
      </c>
      <c r="E397" t="s">
        <v>3034</v>
      </c>
      <c r="F397" t="s">
        <v>231</v>
      </c>
      <c r="G397" t="s">
        <v>232</v>
      </c>
      <c r="H397">
        <v>0</v>
      </c>
      <c r="I397" s="1">
        <v>13</v>
      </c>
      <c r="J397" t="s">
        <v>219</v>
      </c>
      <c r="K397" t="s">
        <v>151</v>
      </c>
      <c r="L397" t="s">
        <v>77</v>
      </c>
      <c r="M397" t="s">
        <v>151</v>
      </c>
      <c r="N397" s="4">
        <v>261300115</v>
      </c>
      <c r="O397" s="44">
        <v>42650.5</v>
      </c>
      <c r="P397">
        <v>1</v>
      </c>
      <c r="Q397">
        <v>0</v>
      </c>
      <c r="R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" s="4">
        <f t="shared" si="18"/>
        <v>1</v>
      </c>
      <c r="T397" s="4">
        <f t="shared" si="19"/>
        <v>0</v>
      </c>
      <c r="U397" s="4">
        <f t="shared" si="20"/>
        <v>0</v>
      </c>
    </row>
    <row r="398" spans="1:21">
      <c r="A398" s="41">
        <v>130038433</v>
      </c>
      <c r="B398" s="42">
        <v>130781131</v>
      </c>
      <c r="C398" s="43">
        <v>130781131</v>
      </c>
      <c r="D398" t="s">
        <v>3035</v>
      </c>
      <c r="E398" t="s">
        <v>3034</v>
      </c>
      <c r="F398" t="s">
        <v>231</v>
      </c>
      <c r="G398" t="s">
        <v>232</v>
      </c>
      <c r="H398">
        <v>0</v>
      </c>
      <c r="I398" s="1">
        <v>13</v>
      </c>
      <c r="J398" t="s">
        <v>219</v>
      </c>
      <c r="K398" t="s">
        <v>151</v>
      </c>
      <c r="L398" t="s">
        <v>77</v>
      </c>
      <c r="M398" t="s">
        <v>151</v>
      </c>
      <c r="N398" s="4">
        <v>261300115</v>
      </c>
      <c r="O398" s="44">
        <v>76</v>
      </c>
      <c r="P398">
        <v>1</v>
      </c>
      <c r="Q398">
        <v>0</v>
      </c>
      <c r="R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" s="4">
        <f t="shared" si="18"/>
        <v>1</v>
      </c>
      <c r="T398" s="4">
        <f t="shared" si="19"/>
        <v>0</v>
      </c>
      <c r="U398" s="4">
        <f t="shared" si="20"/>
        <v>0</v>
      </c>
    </row>
    <row r="399" spans="1:21">
      <c r="A399" s="41">
        <v>130043375</v>
      </c>
      <c r="B399" s="42">
        <v>130781131</v>
      </c>
      <c r="C399" s="43">
        <v>130781131</v>
      </c>
      <c r="D399" t="s">
        <v>3036</v>
      </c>
      <c r="E399" t="s">
        <v>3034</v>
      </c>
      <c r="F399" t="s">
        <v>231</v>
      </c>
      <c r="G399" t="s">
        <v>232</v>
      </c>
      <c r="H399">
        <v>0</v>
      </c>
      <c r="I399" s="1">
        <v>13</v>
      </c>
      <c r="J399" t="s">
        <v>219</v>
      </c>
      <c r="K399" t="s">
        <v>151</v>
      </c>
      <c r="L399" t="s">
        <v>77</v>
      </c>
      <c r="M399" t="s">
        <v>151</v>
      </c>
      <c r="N399" s="4">
        <v>261300115</v>
      </c>
      <c r="O399" s="44">
        <v>867</v>
      </c>
      <c r="P399">
        <v>1</v>
      </c>
      <c r="Q399">
        <v>0</v>
      </c>
      <c r="R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" s="4">
        <f t="shared" si="18"/>
        <v>1</v>
      </c>
      <c r="T399" s="4">
        <f t="shared" si="19"/>
        <v>0</v>
      </c>
      <c r="U399" s="4">
        <f t="shared" si="20"/>
        <v>0</v>
      </c>
    </row>
    <row r="400" spans="1:21">
      <c r="A400" s="41">
        <v>130798481</v>
      </c>
      <c r="B400" s="42">
        <v>130781131</v>
      </c>
      <c r="C400" s="43">
        <v>130781131</v>
      </c>
      <c r="D400" t="s">
        <v>3037</v>
      </c>
      <c r="E400" t="s">
        <v>3034</v>
      </c>
      <c r="F400" t="s">
        <v>231</v>
      </c>
      <c r="G400" t="s">
        <v>232</v>
      </c>
      <c r="H400">
        <v>0</v>
      </c>
      <c r="I400" s="1">
        <v>13</v>
      </c>
      <c r="J400" t="s">
        <v>219</v>
      </c>
      <c r="K400" t="s">
        <v>151</v>
      </c>
      <c r="L400" t="s">
        <v>77</v>
      </c>
      <c r="M400" t="s">
        <v>151</v>
      </c>
      <c r="N400" s="4">
        <v>261300115</v>
      </c>
      <c r="O400" s="44">
        <v>386.25</v>
      </c>
      <c r="P400">
        <v>1</v>
      </c>
      <c r="Q400">
        <v>0</v>
      </c>
      <c r="R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" s="4">
        <f t="shared" si="18"/>
        <v>1</v>
      </c>
      <c r="T400" s="4">
        <f t="shared" si="19"/>
        <v>0</v>
      </c>
      <c r="U400" s="4">
        <f t="shared" si="20"/>
        <v>0</v>
      </c>
    </row>
    <row r="401" spans="1:21">
      <c r="A401" s="41">
        <v>130807407</v>
      </c>
      <c r="B401" s="42">
        <v>130781131</v>
      </c>
      <c r="C401" s="43">
        <v>130781131</v>
      </c>
      <c r="D401" t="s">
        <v>3038</v>
      </c>
      <c r="E401" t="s">
        <v>3034</v>
      </c>
      <c r="F401" t="s">
        <v>231</v>
      </c>
      <c r="G401" t="s">
        <v>232</v>
      </c>
      <c r="H401">
        <v>0</v>
      </c>
      <c r="I401" s="1">
        <v>13</v>
      </c>
      <c r="J401" t="s">
        <v>219</v>
      </c>
      <c r="K401" t="s">
        <v>151</v>
      </c>
      <c r="L401" t="s">
        <v>77</v>
      </c>
      <c r="M401" t="s">
        <v>151</v>
      </c>
      <c r="N401" s="4">
        <v>261300115</v>
      </c>
      <c r="O401" s="44">
        <v>3607</v>
      </c>
      <c r="P401">
        <v>1</v>
      </c>
      <c r="Q401">
        <v>0</v>
      </c>
      <c r="R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" s="4">
        <f t="shared" si="18"/>
        <v>1</v>
      </c>
      <c r="T401" s="4">
        <f t="shared" si="19"/>
        <v>0</v>
      </c>
      <c r="U401" s="4">
        <f t="shared" si="20"/>
        <v>0</v>
      </c>
    </row>
    <row r="402" spans="1:21">
      <c r="A402" s="41">
        <v>130807464</v>
      </c>
      <c r="B402" s="42">
        <v>130781131</v>
      </c>
      <c r="C402" s="43">
        <v>130781131</v>
      </c>
      <c r="D402" t="s">
        <v>3039</v>
      </c>
      <c r="E402" t="s">
        <v>3034</v>
      </c>
      <c r="F402" t="s">
        <v>231</v>
      </c>
      <c r="G402" t="s">
        <v>232</v>
      </c>
      <c r="H402">
        <v>0</v>
      </c>
      <c r="I402" s="1">
        <v>13</v>
      </c>
      <c r="J402" t="s">
        <v>219</v>
      </c>
      <c r="K402" t="s">
        <v>151</v>
      </c>
      <c r="L402" t="s">
        <v>77</v>
      </c>
      <c r="M402" t="s">
        <v>151</v>
      </c>
      <c r="N402" s="4">
        <v>261300115</v>
      </c>
      <c r="O402" s="44">
        <v>647.5</v>
      </c>
      <c r="P402">
        <v>1</v>
      </c>
      <c r="Q402">
        <v>0</v>
      </c>
      <c r="R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" s="4">
        <f t="shared" si="18"/>
        <v>1</v>
      </c>
      <c r="T402" s="4">
        <f t="shared" si="19"/>
        <v>0</v>
      </c>
      <c r="U402" s="4">
        <f t="shared" si="20"/>
        <v>0</v>
      </c>
    </row>
    <row r="403" spans="1:21">
      <c r="A403" s="41">
        <v>130807480</v>
      </c>
      <c r="B403" s="42">
        <v>130781131</v>
      </c>
      <c r="C403" s="43">
        <v>130781131</v>
      </c>
      <c r="D403" t="s">
        <v>3040</v>
      </c>
      <c r="E403" t="s">
        <v>3034</v>
      </c>
      <c r="F403" t="s">
        <v>231</v>
      </c>
      <c r="G403" t="s">
        <v>232</v>
      </c>
      <c r="H403">
        <v>0</v>
      </c>
      <c r="I403" s="1">
        <v>13</v>
      </c>
      <c r="J403" t="s">
        <v>219</v>
      </c>
      <c r="K403" t="s">
        <v>151</v>
      </c>
      <c r="L403" t="s">
        <v>77</v>
      </c>
      <c r="M403" t="s">
        <v>151</v>
      </c>
      <c r="N403" s="4">
        <v>261300115</v>
      </c>
      <c r="O403" s="44">
        <v>489.5</v>
      </c>
      <c r="P403">
        <v>1</v>
      </c>
      <c r="Q403">
        <v>0</v>
      </c>
      <c r="R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" s="4">
        <f t="shared" si="18"/>
        <v>1</v>
      </c>
      <c r="T403" s="4">
        <f t="shared" si="19"/>
        <v>0</v>
      </c>
      <c r="U403" s="4">
        <f t="shared" si="20"/>
        <v>0</v>
      </c>
    </row>
    <row r="404" spans="1:21">
      <c r="A404" s="41">
        <v>130807514</v>
      </c>
      <c r="B404" s="42">
        <v>130781131</v>
      </c>
      <c r="C404" s="43">
        <v>130781131</v>
      </c>
      <c r="D404" t="s">
        <v>3041</v>
      </c>
      <c r="E404" t="s">
        <v>3034</v>
      </c>
      <c r="F404" t="s">
        <v>231</v>
      </c>
      <c r="G404" t="s">
        <v>232</v>
      </c>
      <c r="H404">
        <v>0</v>
      </c>
      <c r="I404" s="1">
        <v>13</v>
      </c>
      <c r="J404" t="s">
        <v>219</v>
      </c>
      <c r="K404" t="s">
        <v>151</v>
      </c>
      <c r="L404" t="s">
        <v>77</v>
      </c>
      <c r="M404" t="s">
        <v>151</v>
      </c>
      <c r="N404" s="4">
        <v>261300115</v>
      </c>
      <c r="O404" s="44">
        <v>452.5</v>
      </c>
      <c r="P404">
        <v>1</v>
      </c>
      <c r="Q404">
        <v>0</v>
      </c>
      <c r="R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" s="4">
        <f t="shared" si="18"/>
        <v>1</v>
      </c>
      <c r="T404" s="4">
        <f t="shared" si="19"/>
        <v>0</v>
      </c>
      <c r="U404" s="4">
        <f t="shared" si="20"/>
        <v>0</v>
      </c>
    </row>
    <row r="405" spans="1:21">
      <c r="A405" s="41">
        <v>130807738</v>
      </c>
      <c r="B405" s="42">
        <v>130781131</v>
      </c>
      <c r="C405" s="43">
        <v>130781131</v>
      </c>
      <c r="D405" t="s">
        <v>3042</v>
      </c>
      <c r="E405" t="s">
        <v>3034</v>
      </c>
      <c r="F405" t="s">
        <v>231</v>
      </c>
      <c r="G405" t="s">
        <v>232</v>
      </c>
      <c r="H405">
        <v>0</v>
      </c>
      <c r="I405" s="1">
        <v>13</v>
      </c>
      <c r="J405" t="s">
        <v>219</v>
      </c>
      <c r="K405" t="s">
        <v>151</v>
      </c>
      <c r="L405" t="s">
        <v>77</v>
      </c>
      <c r="M405" t="s">
        <v>151</v>
      </c>
      <c r="N405" s="4">
        <v>261300115</v>
      </c>
      <c r="O405" s="44">
        <v>2044.5</v>
      </c>
      <c r="P405">
        <v>1</v>
      </c>
      <c r="Q405">
        <v>0</v>
      </c>
      <c r="R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" s="4">
        <f t="shared" si="18"/>
        <v>1</v>
      </c>
      <c r="T405" s="4">
        <f t="shared" si="19"/>
        <v>0</v>
      </c>
      <c r="U405" s="4">
        <f t="shared" si="20"/>
        <v>0</v>
      </c>
    </row>
    <row r="406" spans="1:21">
      <c r="A406" s="41">
        <v>130807787</v>
      </c>
      <c r="B406" s="42">
        <v>130781131</v>
      </c>
      <c r="C406" s="43">
        <v>130781131</v>
      </c>
      <c r="D406" t="s">
        <v>3043</v>
      </c>
      <c r="E406" t="s">
        <v>3034</v>
      </c>
      <c r="F406" t="s">
        <v>231</v>
      </c>
      <c r="G406" t="s">
        <v>232</v>
      </c>
      <c r="H406">
        <v>0</v>
      </c>
      <c r="I406" s="1">
        <v>13</v>
      </c>
      <c r="J406" t="s">
        <v>219</v>
      </c>
      <c r="K406" t="s">
        <v>151</v>
      </c>
      <c r="L406" t="s">
        <v>77</v>
      </c>
      <c r="M406" t="s">
        <v>151</v>
      </c>
      <c r="N406" s="4">
        <v>261300115</v>
      </c>
      <c r="O406" s="44">
        <v>315.25</v>
      </c>
      <c r="P406">
        <v>1</v>
      </c>
      <c r="Q406">
        <v>0</v>
      </c>
      <c r="R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" s="4">
        <f t="shared" si="18"/>
        <v>1</v>
      </c>
      <c r="T406" s="4">
        <f t="shared" si="19"/>
        <v>0</v>
      </c>
      <c r="U406" s="4">
        <f t="shared" si="20"/>
        <v>0</v>
      </c>
    </row>
    <row r="407" spans="1:21">
      <c r="A407" s="41">
        <v>840018691</v>
      </c>
      <c r="B407" s="42">
        <v>130781131</v>
      </c>
      <c r="C407" s="43">
        <v>130781131</v>
      </c>
      <c r="D407" t="s">
        <v>3044</v>
      </c>
      <c r="E407" t="s">
        <v>3034</v>
      </c>
      <c r="F407" t="s">
        <v>231</v>
      </c>
      <c r="G407" t="s">
        <v>232</v>
      </c>
      <c r="H407">
        <v>0</v>
      </c>
      <c r="I407" s="1">
        <v>84</v>
      </c>
      <c r="J407" t="s">
        <v>687</v>
      </c>
      <c r="K407" t="s">
        <v>151</v>
      </c>
      <c r="L407" t="s">
        <v>77</v>
      </c>
      <c r="M407" t="s">
        <v>151</v>
      </c>
      <c r="N407" s="4">
        <v>261300115</v>
      </c>
      <c r="O407" s="44">
        <v>778.75</v>
      </c>
      <c r="P407">
        <v>1</v>
      </c>
      <c r="Q407">
        <v>0</v>
      </c>
      <c r="R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" s="4">
        <f t="shared" si="18"/>
        <v>1</v>
      </c>
      <c r="T407" s="4">
        <f t="shared" si="19"/>
        <v>0</v>
      </c>
      <c r="U407" s="4">
        <f t="shared" si="20"/>
        <v>0</v>
      </c>
    </row>
    <row r="408" spans="1:21">
      <c r="A408" s="41">
        <v>130000516</v>
      </c>
      <c r="B408" s="42">
        <v>130781339</v>
      </c>
      <c r="C408" s="43">
        <v>130781339</v>
      </c>
      <c r="D408" t="s">
        <v>2523</v>
      </c>
      <c r="E408" t="s">
        <v>2523</v>
      </c>
      <c r="F408" t="s">
        <v>231</v>
      </c>
      <c r="G408" t="s">
        <v>232</v>
      </c>
      <c r="H408">
        <v>0</v>
      </c>
      <c r="I408" s="1">
        <v>13</v>
      </c>
      <c r="J408" t="s">
        <v>219</v>
      </c>
      <c r="K408" t="s">
        <v>151</v>
      </c>
      <c r="L408" t="s">
        <v>831</v>
      </c>
      <c r="M408" t="s">
        <v>151</v>
      </c>
      <c r="N408" s="4">
        <v>261300016</v>
      </c>
      <c r="O408" s="44">
        <v>23949.5</v>
      </c>
      <c r="P408">
        <v>0</v>
      </c>
      <c r="Q408">
        <v>0</v>
      </c>
      <c r="R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" s="4">
        <f t="shared" si="18"/>
        <v>1</v>
      </c>
      <c r="T408" s="4">
        <f t="shared" si="19"/>
        <v>0</v>
      </c>
      <c r="U408" s="4">
        <f t="shared" si="20"/>
        <v>0</v>
      </c>
    </row>
    <row r="409" spans="1:21">
      <c r="A409" s="41">
        <v>130000565</v>
      </c>
      <c r="B409" s="42">
        <v>130781446</v>
      </c>
      <c r="C409" s="43">
        <v>130781446</v>
      </c>
      <c r="D409" t="s">
        <v>1414</v>
      </c>
      <c r="E409" t="s">
        <v>1414</v>
      </c>
      <c r="F409" t="s">
        <v>231</v>
      </c>
      <c r="G409" t="s">
        <v>232</v>
      </c>
      <c r="H409">
        <v>0</v>
      </c>
      <c r="I409" s="1">
        <v>13</v>
      </c>
      <c r="J409" t="s">
        <v>219</v>
      </c>
      <c r="K409" t="s">
        <v>151</v>
      </c>
      <c r="L409" t="s">
        <v>831</v>
      </c>
      <c r="M409" t="s">
        <v>151</v>
      </c>
      <c r="N409" s="4">
        <v>261300024</v>
      </c>
      <c r="O409" s="44">
        <v>71593</v>
      </c>
      <c r="P409">
        <v>0</v>
      </c>
      <c r="Q409">
        <v>0</v>
      </c>
      <c r="R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" s="4">
        <f t="shared" si="18"/>
        <v>1</v>
      </c>
      <c r="T409" s="4">
        <f t="shared" si="19"/>
        <v>0</v>
      </c>
      <c r="U409" s="4">
        <f t="shared" si="20"/>
        <v>0</v>
      </c>
    </row>
    <row r="410" spans="1:21">
      <c r="A410" s="41">
        <v>130012768</v>
      </c>
      <c r="B410" s="42">
        <v>130781446</v>
      </c>
      <c r="C410" s="43">
        <v>130781446</v>
      </c>
      <c r="D410" t="s">
        <v>1415</v>
      </c>
      <c r="E410" t="s">
        <v>1414</v>
      </c>
      <c r="F410" t="s">
        <v>231</v>
      </c>
      <c r="G410" t="s">
        <v>232</v>
      </c>
      <c r="H410">
        <v>0</v>
      </c>
      <c r="I410" s="1">
        <v>13</v>
      </c>
      <c r="J410" t="s">
        <v>219</v>
      </c>
      <c r="K410" t="s">
        <v>151</v>
      </c>
      <c r="L410" t="s">
        <v>831</v>
      </c>
      <c r="M410" t="s">
        <v>151</v>
      </c>
      <c r="N410" s="4">
        <v>261300024</v>
      </c>
      <c r="O410" s="44">
        <v>1760.5</v>
      </c>
      <c r="P410">
        <v>0</v>
      </c>
      <c r="Q410">
        <v>1</v>
      </c>
      <c r="R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" s="4">
        <f t="shared" si="18"/>
        <v>1</v>
      </c>
      <c r="T410" s="4">
        <f t="shared" si="19"/>
        <v>0</v>
      </c>
      <c r="U410" s="4">
        <f t="shared" si="20"/>
        <v>0</v>
      </c>
    </row>
    <row r="411" spans="1:21">
      <c r="A411" s="41">
        <v>130001225</v>
      </c>
      <c r="B411" s="42">
        <v>130782634</v>
      </c>
      <c r="C411" s="43">
        <v>130782634</v>
      </c>
      <c r="D411" t="s">
        <v>4501</v>
      </c>
      <c r="E411" t="s">
        <v>4501</v>
      </c>
      <c r="F411" t="s">
        <v>231</v>
      </c>
      <c r="G411" t="s">
        <v>232</v>
      </c>
      <c r="H411">
        <v>0</v>
      </c>
      <c r="I411" s="1">
        <v>13</v>
      </c>
      <c r="J411" t="s">
        <v>219</v>
      </c>
      <c r="K411" t="s">
        <v>151</v>
      </c>
      <c r="L411" t="s">
        <v>831</v>
      </c>
      <c r="M411" t="s">
        <v>151</v>
      </c>
      <c r="N411" s="4">
        <v>261300206</v>
      </c>
      <c r="O411" s="44">
        <v>104933.5</v>
      </c>
      <c r="P411">
        <v>0</v>
      </c>
      <c r="Q411">
        <v>0</v>
      </c>
      <c r="R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" s="4">
        <f t="shared" si="18"/>
        <v>1</v>
      </c>
      <c r="T411" s="4">
        <f t="shared" si="19"/>
        <v>0</v>
      </c>
      <c r="U411" s="4">
        <f t="shared" si="20"/>
        <v>0</v>
      </c>
    </row>
    <row r="412" spans="1:21">
      <c r="A412" s="41">
        <v>50007533</v>
      </c>
      <c r="B412" s="42">
        <v>130784127</v>
      </c>
      <c r="C412" s="43">
        <v>50007533</v>
      </c>
      <c r="D412" t="s">
        <v>4717</v>
      </c>
      <c r="E412" t="s">
        <v>4718</v>
      </c>
      <c r="H412"/>
      <c r="I412" s="1">
        <v>5</v>
      </c>
      <c r="J412" t="s">
        <v>150</v>
      </c>
      <c r="K412" t="s">
        <v>151</v>
      </c>
      <c r="L412" t="s">
        <v>457</v>
      </c>
      <c r="M412" t="s">
        <v>151</v>
      </c>
      <c r="N412" s="4">
        <v>782921233</v>
      </c>
      <c r="O412" s="44">
        <v>5075.5</v>
      </c>
      <c r="P412">
        <v>0</v>
      </c>
      <c r="Q412">
        <v>0</v>
      </c>
      <c r="R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" s="4">
        <f t="shared" si="18"/>
        <v>0</v>
      </c>
      <c r="T412" s="4">
        <f t="shared" si="19"/>
        <v>0</v>
      </c>
      <c r="U412" s="4">
        <f t="shared" si="20"/>
        <v>1</v>
      </c>
    </row>
    <row r="413" spans="1:21">
      <c r="A413" s="41">
        <v>130001647</v>
      </c>
      <c r="B413" s="42">
        <v>130784127</v>
      </c>
      <c r="C413" s="43">
        <v>130001647</v>
      </c>
      <c r="D413" t="s">
        <v>4718</v>
      </c>
      <c r="E413" t="s">
        <v>4718</v>
      </c>
      <c r="H413"/>
      <c r="I413" s="1">
        <v>13</v>
      </c>
      <c r="J413" t="s">
        <v>219</v>
      </c>
      <c r="K413" t="s">
        <v>151</v>
      </c>
      <c r="L413" t="s">
        <v>457</v>
      </c>
      <c r="M413" t="s">
        <v>151</v>
      </c>
      <c r="N413" s="4">
        <v>782921233</v>
      </c>
      <c r="O413" s="44">
        <v>150997.5</v>
      </c>
      <c r="P413">
        <v>0</v>
      </c>
      <c r="Q413">
        <v>0</v>
      </c>
      <c r="R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" s="4">
        <f t="shared" si="18"/>
        <v>0</v>
      </c>
      <c r="T413" s="4">
        <f t="shared" si="19"/>
        <v>0</v>
      </c>
      <c r="U413" s="4">
        <f t="shared" si="20"/>
        <v>1</v>
      </c>
    </row>
    <row r="414" spans="1:21">
      <c r="A414" s="41">
        <v>130002215</v>
      </c>
      <c r="B414" s="45">
        <v>130785512</v>
      </c>
      <c r="C414" s="43">
        <v>130785512</v>
      </c>
      <c r="D414" t="s">
        <v>1416</v>
      </c>
      <c r="E414" t="s">
        <v>1416</v>
      </c>
      <c r="F414" t="s">
        <v>231</v>
      </c>
      <c r="G414" t="s">
        <v>232</v>
      </c>
      <c r="H414">
        <v>0</v>
      </c>
      <c r="I414" s="1">
        <v>13</v>
      </c>
      <c r="J414" t="s">
        <v>219</v>
      </c>
      <c r="K414" t="s">
        <v>151</v>
      </c>
      <c r="L414" t="s">
        <v>831</v>
      </c>
      <c r="M414" t="s">
        <v>151</v>
      </c>
      <c r="N414" s="4">
        <v>261300040</v>
      </c>
      <c r="O414" s="44">
        <v>44532</v>
      </c>
      <c r="P414">
        <v>0</v>
      </c>
      <c r="Q414">
        <v>0</v>
      </c>
      <c r="R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" s="4">
        <f t="shared" si="18"/>
        <v>1</v>
      </c>
      <c r="T414" s="4">
        <f t="shared" si="19"/>
        <v>0</v>
      </c>
      <c r="U414" s="4">
        <f t="shared" si="20"/>
        <v>0</v>
      </c>
    </row>
    <row r="415" spans="1:21">
      <c r="A415" s="41">
        <v>130047145</v>
      </c>
      <c r="B415" s="42">
        <v>130786049</v>
      </c>
      <c r="C415" s="43">
        <v>130786049</v>
      </c>
      <c r="D415" t="s">
        <v>229</v>
      </c>
      <c r="E415" t="s">
        <v>230</v>
      </c>
      <c r="F415" t="s">
        <v>231</v>
      </c>
      <c r="G415" t="s">
        <v>232</v>
      </c>
      <c r="H415">
        <v>1</v>
      </c>
      <c r="I415" s="1">
        <v>13</v>
      </c>
      <c r="J415" t="s">
        <v>219</v>
      </c>
      <c r="K415" t="s">
        <v>151</v>
      </c>
      <c r="L415" t="s">
        <v>233</v>
      </c>
      <c r="M415" t="s">
        <v>151</v>
      </c>
      <c r="N415" s="4">
        <v>261300081</v>
      </c>
      <c r="O415" s="44">
        <v>5723.5</v>
      </c>
      <c r="P415">
        <v>0</v>
      </c>
      <c r="Q415">
        <v>0</v>
      </c>
      <c r="R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" s="4">
        <f t="shared" si="18"/>
        <v>1</v>
      </c>
      <c r="T415" s="4">
        <f t="shared" si="19"/>
        <v>0</v>
      </c>
      <c r="U415" s="4">
        <f t="shared" si="20"/>
        <v>0</v>
      </c>
    </row>
    <row r="416" spans="1:21">
      <c r="A416" s="41">
        <v>130780521</v>
      </c>
      <c r="B416" s="42">
        <v>130786049</v>
      </c>
      <c r="C416" s="43">
        <v>130786049</v>
      </c>
      <c r="D416" t="s">
        <v>234</v>
      </c>
      <c r="E416" t="s">
        <v>230</v>
      </c>
      <c r="F416" t="s">
        <v>231</v>
      </c>
      <c r="G416" t="s">
        <v>232</v>
      </c>
      <c r="H416">
        <v>1</v>
      </c>
      <c r="I416" s="1">
        <v>13</v>
      </c>
      <c r="J416" t="s">
        <v>219</v>
      </c>
      <c r="K416" t="s">
        <v>151</v>
      </c>
      <c r="L416" t="s">
        <v>233</v>
      </c>
      <c r="M416" t="s">
        <v>151</v>
      </c>
      <c r="N416" s="4">
        <v>261300081</v>
      </c>
      <c r="O416" s="44">
        <v>265988</v>
      </c>
      <c r="P416">
        <v>0</v>
      </c>
      <c r="Q416">
        <v>0</v>
      </c>
      <c r="R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" s="4">
        <f t="shared" si="18"/>
        <v>1</v>
      </c>
      <c r="T416" s="4">
        <f t="shared" si="19"/>
        <v>0</v>
      </c>
      <c r="U416" s="4">
        <f t="shared" si="20"/>
        <v>0</v>
      </c>
    </row>
    <row r="417" spans="1:21">
      <c r="A417" s="41">
        <v>130783236</v>
      </c>
      <c r="B417" s="42">
        <v>130786049</v>
      </c>
      <c r="C417" s="43">
        <v>130786049</v>
      </c>
      <c r="D417" t="s">
        <v>235</v>
      </c>
      <c r="E417" t="s">
        <v>230</v>
      </c>
      <c r="F417" t="s">
        <v>231</v>
      </c>
      <c r="G417" t="s">
        <v>232</v>
      </c>
      <c r="H417">
        <v>1</v>
      </c>
      <c r="I417" s="1">
        <v>13</v>
      </c>
      <c r="J417" t="s">
        <v>219</v>
      </c>
      <c r="K417" t="s">
        <v>151</v>
      </c>
      <c r="L417" t="s">
        <v>233</v>
      </c>
      <c r="M417" t="s">
        <v>151</v>
      </c>
      <c r="N417" s="4">
        <v>261300081</v>
      </c>
      <c r="O417" s="44">
        <v>198323</v>
      </c>
      <c r="P417">
        <v>0</v>
      </c>
      <c r="Q417">
        <v>0</v>
      </c>
      <c r="R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" s="4">
        <f t="shared" si="18"/>
        <v>1</v>
      </c>
      <c r="T417" s="4">
        <f t="shared" si="19"/>
        <v>0</v>
      </c>
      <c r="U417" s="4">
        <f t="shared" si="20"/>
        <v>0</v>
      </c>
    </row>
    <row r="418" spans="1:21">
      <c r="A418" s="41">
        <v>130783293</v>
      </c>
      <c r="B418" s="42">
        <v>130786049</v>
      </c>
      <c r="C418" s="43">
        <v>130786049</v>
      </c>
      <c r="D418" t="s">
        <v>236</v>
      </c>
      <c r="E418" t="s">
        <v>230</v>
      </c>
      <c r="F418" t="s">
        <v>231</v>
      </c>
      <c r="G418" t="s">
        <v>232</v>
      </c>
      <c r="H418">
        <v>1</v>
      </c>
      <c r="I418" s="1">
        <v>13</v>
      </c>
      <c r="J418" t="s">
        <v>219</v>
      </c>
      <c r="K418" t="s">
        <v>151</v>
      </c>
      <c r="L418" t="s">
        <v>233</v>
      </c>
      <c r="M418" t="s">
        <v>151</v>
      </c>
      <c r="N418" s="4">
        <v>261300081</v>
      </c>
      <c r="O418" s="44">
        <v>345154</v>
      </c>
      <c r="P418">
        <v>0</v>
      </c>
      <c r="Q418">
        <v>0</v>
      </c>
      <c r="R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" s="4">
        <f t="shared" si="18"/>
        <v>1</v>
      </c>
      <c r="T418" s="4">
        <f t="shared" si="19"/>
        <v>0</v>
      </c>
      <c r="U418" s="4">
        <f t="shared" si="20"/>
        <v>0</v>
      </c>
    </row>
    <row r="419" spans="1:21">
      <c r="A419" s="41">
        <v>130784234</v>
      </c>
      <c r="B419" s="42">
        <v>130786049</v>
      </c>
      <c r="C419" s="43">
        <v>130786049</v>
      </c>
      <c r="D419" t="s">
        <v>237</v>
      </c>
      <c r="E419" t="s">
        <v>230</v>
      </c>
      <c r="F419" t="s">
        <v>231</v>
      </c>
      <c r="G419" t="s">
        <v>232</v>
      </c>
      <c r="H419">
        <v>1</v>
      </c>
      <c r="I419" s="1">
        <v>13</v>
      </c>
      <c r="J419" t="s">
        <v>219</v>
      </c>
      <c r="K419" t="s">
        <v>151</v>
      </c>
      <c r="L419" t="s">
        <v>233</v>
      </c>
      <c r="M419" t="s">
        <v>151</v>
      </c>
      <c r="N419" s="4">
        <v>261300081</v>
      </c>
      <c r="O419" s="44">
        <v>57418.5</v>
      </c>
      <c r="P419">
        <v>0</v>
      </c>
      <c r="Q419">
        <v>0</v>
      </c>
      <c r="R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" s="4">
        <f t="shared" si="18"/>
        <v>1</v>
      </c>
      <c r="T419" s="4">
        <f t="shared" si="19"/>
        <v>0</v>
      </c>
      <c r="U419" s="4">
        <f t="shared" si="20"/>
        <v>0</v>
      </c>
    </row>
    <row r="420" spans="1:21">
      <c r="A420" s="41">
        <v>130804297</v>
      </c>
      <c r="B420" s="42">
        <v>130786049</v>
      </c>
      <c r="C420" s="43">
        <v>130786049</v>
      </c>
      <c r="D420" t="s">
        <v>238</v>
      </c>
      <c r="E420" t="s">
        <v>230</v>
      </c>
      <c r="F420" t="s">
        <v>231</v>
      </c>
      <c r="G420" t="s">
        <v>232</v>
      </c>
      <c r="H420">
        <v>1</v>
      </c>
      <c r="I420" s="1">
        <v>13</v>
      </c>
      <c r="J420" t="s">
        <v>219</v>
      </c>
      <c r="K420" t="s">
        <v>151</v>
      </c>
      <c r="L420" t="s">
        <v>233</v>
      </c>
      <c r="M420" t="s">
        <v>151</v>
      </c>
      <c r="N420" s="4">
        <v>261300081</v>
      </c>
      <c r="O420" s="44">
        <v>78293.5</v>
      </c>
      <c r="P420">
        <v>0</v>
      </c>
      <c r="Q420">
        <v>0</v>
      </c>
      <c r="R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" s="4">
        <f t="shared" si="18"/>
        <v>1</v>
      </c>
      <c r="T420" s="4">
        <f t="shared" si="19"/>
        <v>0</v>
      </c>
      <c r="U420" s="4">
        <f t="shared" si="20"/>
        <v>0</v>
      </c>
    </row>
    <row r="421" spans="1:21">
      <c r="A421" s="41">
        <v>130002496</v>
      </c>
      <c r="B421" s="42">
        <v>130786494</v>
      </c>
      <c r="C421" s="43">
        <v>130786494</v>
      </c>
      <c r="D421" t="s">
        <v>3069</v>
      </c>
      <c r="E421" t="s">
        <v>3069</v>
      </c>
      <c r="F421" t="s">
        <v>231</v>
      </c>
      <c r="G421" t="s">
        <v>232</v>
      </c>
      <c r="H421">
        <v>0</v>
      </c>
      <c r="I421" s="1">
        <v>13</v>
      </c>
      <c r="J421" t="s">
        <v>219</v>
      </c>
      <c r="K421" t="s">
        <v>151</v>
      </c>
      <c r="L421" t="s">
        <v>77</v>
      </c>
      <c r="M421" t="s">
        <v>151</v>
      </c>
      <c r="N421" s="4">
        <v>261300065</v>
      </c>
      <c r="O421" s="44">
        <v>22055.5</v>
      </c>
      <c r="P421">
        <v>1</v>
      </c>
      <c r="Q421">
        <v>0</v>
      </c>
      <c r="R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1" s="4">
        <f t="shared" si="18"/>
        <v>1</v>
      </c>
      <c r="T421" s="4">
        <f t="shared" si="19"/>
        <v>0</v>
      </c>
      <c r="U421" s="4">
        <f t="shared" si="20"/>
        <v>0</v>
      </c>
    </row>
    <row r="422" spans="1:21">
      <c r="A422" s="41">
        <v>130030059</v>
      </c>
      <c r="B422" s="42">
        <v>130786494</v>
      </c>
      <c r="C422" s="43">
        <v>130786494</v>
      </c>
      <c r="D422" t="s">
        <v>3070</v>
      </c>
      <c r="E422" t="s">
        <v>3069</v>
      </c>
      <c r="F422" t="s">
        <v>231</v>
      </c>
      <c r="G422" t="s">
        <v>232</v>
      </c>
      <c r="H422">
        <v>0</v>
      </c>
      <c r="I422" s="1">
        <v>13</v>
      </c>
      <c r="J422" t="s">
        <v>219</v>
      </c>
      <c r="K422" t="s">
        <v>151</v>
      </c>
      <c r="L422" t="s">
        <v>77</v>
      </c>
      <c r="M422" t="s">
        <v>151</v>
      </c>
      <c r="N422" s="4">
        <v>261300065</v>
      </c>
      <c r="O422" s="44">
        <v>570</v>
      </c>
      <c r="P422">
        <v>1</v>
      </c>
      <c r="Q422">
        <v>0</v>
      </c>
      <c r="R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" s="4">
        <f t="shared" si="18"/>
        <v>1</v>
      </c>
      <c r="T422" s="4">
        <f t="shared" si="19"/>
        <v>0</v>
      </c>
      <c r="U422" s="4">
        <f t="shared" si="20"/>
        <v>0</v>
      </c>
    </row>
    <row r="423" spans="1:21">
      <c r="A423" s="41">
        <v>130030109</v>
      </c>
      <c r="B423" s="42">
        <v>130786494</v>
      </c>
      <c r="C423" s="43">
        <v>130786494</v>
      </c>
      <c r="D423" t="s">
        <v>3071</v>
      </c>
      <c r="E423" t="s">
        <v>3069</v>
      </c>
      <c r="F423" t="s">
        <v>231</v>
      </c>
      <c r="G423" t="s">
        <v>232</v>
      </c>
      <c r="H423">
        <v>0</v>
      </c>
      <c r="I423" s="1">
        <v>13</v>
      </c>
      <c r="J423" t="s">
        <v>219</v>
      </c>
      <c r="K423" t="s">
        <v>151</v>
      </c>
      <c r="L423" t="s">
        <v>77</v>
      </c>
      <c r="M423" t="s">
        <v>151</v>
      </c>
      <c r="N423" s="4">
        <v>261300065</v>
      </c>
      <c r="O423" s="44">
        <v>1875.25</v>
      </c>
      <c r="P423">
        <v>1</v>
      </c>
      <c r="Q423">
        <v>0</v>
      </c>
      <c r="R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3" s="4">
        <f t="shared" si="18"/>
        <v>1</v>
      </c>
      <c r="T423" s="4">
        <f t="shared" si="19"/>
        <v>0</v>
      </c>
      <c r="U423" s="4">
        <f t="shared" si="20"/>
        <v>0</v>
      </c>
    </row>
    <row r="424" spans="1:21">
      <c r="A424" s="41">
        <v>130808264</v>
      </c>
      <c r="B424" s="42">
        <v>130786494</v>
      </c>
      <c r="C424" s="43">
        <v>130786494</v>
      </c>
      <c r="D424" t="s">
        <v>3072</v>
      </c>
      <c r="E424" t="s">
        <v>3069</v>
      </c>
      <c r="F424" t="s">
        <v>231</v>
      </c>
      <c r="G424" t="s">
        <v>232</v>
      </c>
      <c r="H424">
        <v>0</v>
      </c>
      <c r="I424" s="1">
        <v>13</v>
      </c>
      <c r="J424" t="s">
        <v>219</v>
      </c>
      <c r="K424" t="s">
        <v>151</v>
      </c>
      <c r="L424" t="s">
        <v>77</v>
      </c>
      <c r="M424" t="s">
        <v>151</v>
      </c>
      <c r="N424" s="4">
        <v>261300065</v>
      </c>
      <c r="O424" s="44">
        <v>2060.5</v>
      </c>
      <c r="P424">
        <v>1</v>
      </c>
      <c r="Q424">
        <v>0</v>
      </c>
      <c r="R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" s="4">
        <f t="shared" si="18"/>
        <v>1</v>
      </c>
      <c r="T424" s="4">
        <f t="shared" si="19"/>
        <v>0</v>
      </c>
      <c r="U424" s="4">
        <f t="shared" si="20"/>
        <v>0</v>
      </c>
    </row>
    <row r="425" spans="1:21">
      <c r="A425" s="41">
        <v>130808272</v>
      </c>
      <c r="B425" s="42">
        <v>130786494</v>
      </c>
      <c r="C425" s="43">
        <v>130786494</v>
      </c>
      <c r="D425" t="s">
        <v>3073</v>
      </c>
      <c r="E425" t="s">
        <v>3069</v>
      </c>
      <c r="F425" t="s">
        <v>231</v>
      </c>
      <c r="G425" t="s">
        <v>232</v>
      </c>
      <c r="H425">
        <v>0</v>
      </c>
      <c r="I425" s="1">
        <v>13</v>
      </c>
      <c r="J425" t="s">
        <v>219</v>
      </c>
      <c r="K425" t="s">
        <v>151</v>
      </c>
      <c r="L425" t="s">
        <v>77</v>
      </c>
      <c r="M425" t="s">
        <v>151</v>
      </c>
      <c r="N425" s="4">
        <v>261300065</v>
      </c>
      <c r="O425" s="44">
        <v>2414.75</v>
      </c>
      <c r="P425">
        <v>1</v>
      </c>
      <c r="Q425">
        <v>0</v>
      </c>
      <c r="R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" s="4">
        <f t="shared" si="18"/>
        <v>1</v>
      </c>
      <c r="T425" s="4">
        <f t="shared" si="19"/>
        <v>0</v>
      </c>
      <c r="U425" s="4">
        <f t="shared" si="20"/>
        <v>0</v>
      </c>
    </row>
    <row r="426" spans="1:21">
      <c r="A426" s="41">
        <v>130808355</v>
      </c>
      <c r="B426" s="42">
        <v>130786494</v>
      </c>
      <c r="C426" s="43">
        <v>130786494</v>
      </c>
      <c r="D426" t="s">
        <v>3074</v>
      </c>
      <c r="E426" t="s">
        <v>3069</v>
      </c>
      <c r="F426" t="s">
        <v>231</v>
      </c>
      <c r="G426" t="s">
        <v>232</v>
      </c>
      <c r="H426">
        <v>0</v>
      </c>
      <c r="I426" s="1">
        <v>13</v>
      </c>
      <c r="J426" t="s">
        <v>219</v>
      </c>
      <c r="K426" t="s">
        <v>151</v>
      </c>
      <c r="L426" t="s">
        <v>77</v>
      </c>
      <c r="M426" t="s">
        <v>151</v>
      </c>
      <c r="N426" s="4">
        <v>261300065</v>
      </c>
      <c r="O426" s="44">
        <v>499.25</v>
      </c>
      <c r="P426">
        <v>1</v>
      </c>
      <c r="Q426">
        <v>0</v>
      </c>
      <c r="R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6" s="4">
        <f t="shared" si="18"/>
        <v>1</v>
      </c>
      <c r="T426" s="4">
        <f t="shared" si="19"/>
        <v>0</v>
      </c>
      <c r="U426" s="4">
        <f t="shared" si="20"/>
        <v>0</v>
      </c>
    </row>
    <row r="427" spans="1:21">
      <c r="A427" s="41">
        <v>130808629</v>
      </c>
      <c r="B427" s="42">
        <v>130786494</v>
      </c>
      <c r="C427" s="43">
        <v>130786494</v>
      </c>
      <c r="D427" t="s">
        <v>3075</v>
      </c>
      <c r="E427" t="s">
        <v>3069</v>
      </c>
      <c r="F427" t="s">
        <v>231</v>
      </c>
      <c r="G427" t="s">
        <v>232</v>
      </c>
      <c r="H427">
        <v>0</v>
      </c>
      <c r="I427" s="1">
        <v>13</v>
      </c>
      <c r="J427" t="s">
        <v>219</v>
      </c>
      <c r="K427" t="s">
        <v>151</v>
      </c>
      <c r="L427" t="s">
        <v>77</v>
      </c>
      <c r="M427" t="s">
        <v>151</v>
      </c>
      <c r="N427" s="4">
        <v>261300065</v>
      </c>
      <c r="O427" s="44">
        <v>1061.25</v>
      </c>
      <c r="P427">
        <v>1</v>
      </c>
      <c r="Q427">
        <v>0</v>
      </c>
      <c r="R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" s="4">
        <f t="shared" si="18"/>
        <v>1</v>
      </c>
      <c r="T427" s="4">
        <f t="shared" si="19"/>
        <v>0</v>
      </c>
      <c r="U427" s="4">
        <f t="shared" si="20"/>
        <v>0</v>
      </c>
    </row>
    <row r="428" spans="1:21">
      <c r="A428" s="41">
        <v>130002827</v>
      </c>
      <c r="B428" s="42">
        <v>130789274</v>
      </c>
      <c r="C428" s="43">
        <v>130789274</v>
      </c>
      <c r="D428" t="s">
        <v>1436</v>
      </c>
      <c r="E428" t="s">
        <v>1437</v>
      </c>
      <c r="F428" t="s">
        <v>231</v>
      </c>
      <c r="G428" t="s">
        <v>232</v>
      </c>
      <c r="H428">
        <v>0</v>
      </c>
      <c r="I428" s="1">
        <v>13</v>
      </c>
      <c r="J428" t="s">
        <v>219</v>
      </c>
      <c r="K428" t="s">
        <v>151</v>
      </c>
      <c r="L428" t="s">
        <v>831</v>
      </c>
      <c r="M428" t="s">
        <v>151</v>
      </c>
      <c r="N428" s="4">
        <v>261300222</v>
      </c>
      <c r="O428" s="44">
        <v>78902.5</v>
      </c>
      <c r="P428">
        <v>0</v>
      </c>
      <c r="Q428">
        <v>0</v>
      </c>
      <c r="R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" s="4">
        <f t="shared" si="18"/>
        <v>1</v>
      </c>
      <c r="T428" s="4">
        <f t="shared" si="19"/>
        <v>0</v>
      </c>
      <c r="U428" s="4">
        <f t="shared" si="20"/>
        <v>0</v>
      </c>
    </row>
    <row r="429" spans="1:21">
      <c r="A429" s="41">
        <v>130796402</v>
      </c>
      <c r="B429" s="42">
        <v>130789274</v>
      </c>
      <c r="C429" s="43">
        <v>130789274</v>
      </c>
      <c r="D429" t="s">
        <v>1438</v>
      </c>
      <c r="E429" t="s">
        <v>1437</v>
      </c>
      <c r="F429" t="s">
        <v>231</v>
      </c>
      <c r="G429" t="s">
        <v>232</v>
      </c>
      <c r="H429">
        <v>0</v>
      </c>
      <c r="I429" s="1">
        <v>13</v>
      </c>
      <c r="J429" t="s">
        <v>219</v>
      </c>
      <c r="K429" t="s">
        <v>151</v>
      </c>
      <c r="L429" t="s">
        <v>831</v>
      </c>
      <c r="M429" t="s">
        <v>151</v>
      </c>
      <c r="N429" s="4">
        <v>261300222</v>
      </c>
      <c r="O429" s="44">
        <v>454.5</v>
      </c>
      <c r="P429">
        <v>1</v>
      </c>
      <c r="Q429">
        <v>0</v>
      </c>
      <c r="R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" s="4">
        <f t="shared" si="18"/>
        <v>1</v>
      </c>
      <c r="T429" s="4">
        <f t="shared" si="19"/>
        <v>0</v>
      </c>
      <c r="U429" s="4">
        <f t="shared" si="20"/>
        <v>0</v>
      </c>
    </row>
    <row r="430" spans="1:21">
      <c r="A430" s="41">
        <v>130808314</v>
      </c>
      <c r="B430" s="42">
        <v>130789274</v>
      </c>
      <c r="C430" s="43">
        <v>130789274</v>
      </c>
      <c r="D430" t="s">
        <v>1439</v>
      </c>
      <c r="E430" t="s">
        <v>1437</v>
      </c>
      <c r="F430" t="s">
        <v>231</v>
      </c>
      <c r="G430" t="s">
        <v>232</v>
      </c>
      <c r="H430">
        <v>0</v>
      </c>
      <c r="I430" s="1">
        <v>13</v>
      </c>
      <c r="J430" t="s">
        <v>219</v>
      </c>
      <c r="K430" t="s">
        <v>151</v>
      </c>
      <c r="L430" t="s">
        <v>831</v>
      </c>
      <c r="M430" t="s">
        <v>151</v>
      </c>
      <c r="N430" s="4">
        <v>261300222</v>
      </c>
      <c r="O430" s="44">
        <v>5558.75</v>
      </c>
      <c r="P430">
        <v>1</v>
      </c>
      <c r="Q430">
        <v>0</v>
      </c>
      <c r="R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" s="4">
        <f t="shared" si="18"/>
        <v>1</v>
      </c>
      <c r="T430" s="4">
        <f t="shared" si="19"/>
        <v>0</v>
      </c>
      <c r="U430" s="4">
        <f t="shared" si="20"/>
        <v>0</v>
      </c>
    </row>
    <row r="431" spans="1:21">
      <c r="A431" s="41">
        <v>130002835</v>
      </c>
      <c r="B431" s="42">
        <v>130789316</v>
      </c>
      <c r="C431" s="43">
        <v>130789316</v>
      </c>
      <c r="D431" t="s">
        <v>1225</v>
      </c>
      <c r="E431" t="s">
        <v>1226</v>
      </c>
      <c r="F431" t="s">
        <v>231</v>
      </c>
      <c r="G431" t="s">
        <v>232</v>
      </c>
      <c r="H431">
        <v>0</v>
      </c>
      <c r="I431" s="1">
        <v>13</v>
      </c>
      <c r="J431" t="s">
        <v>219</v>
      </c>
      <c r="K431" t="s">
        <v>151</v>
      </c>
      <c r="L431" t="s">
        <v>831</v>
      </c>
      <c r="M431" t="s">
        <v>151</v>
      </c>
      <c r="N431" s="4">
        <v>261300198</v>
      </c>
      <c r="O431" s="44">
        <v>107638</v>
      </c>
      <c r="P431">
        <v>0</v>
      </c>
      <c r="Q431">
        <v>0</v>
      </c>
      <c r="R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" s="4">
        <f t="shared" si="18"/>
        <v>1</v>
      </c>
      <c r="T431" s="4">
        <f t="shared" si="19"/>
        <v>0</v>
      </c>
      <c r="U431" s="4">
        <f t="shared" si="20"/>
        <v>0</v>
      </c>
    </row>
    <row r="432" spans="1:21">
      <c r="A432" s="41">
        <v>130015449</v>
      </c>
      <c r="B432" s="42">
        <v>130789316</v>
      </c>
      <c r="C432" s="43">
        <v>130789316</v>
      </c>
      <c r="D432" t="s">
        <v>1227</v>
      </c>
      <c r="E432" t="s">
        <v>1226</v>
      </c>
      <c r="F432" t="s">
        <v>231</v>
      </c>
      <c r="G432" t="s">
        <v>232</v>
      </c>
      <c r="H432">
        <v>0</v>
      </c>
      <c r="I432" s="1">
        <v>13</v>
      </c>
      <c r="J432" t="s">
        <v>219</v>
      </c>
      <c r="K432" t="s">
        <v>151</v>
      </c>
      <c r="L432" t="s">
        <v>831</v>
      </c>
      <c r="M432" t="s">
        <v>151</v>
      </c>
      <c r="N432" s="4">
        <v>261300198</v>
      </c>
      <c r="O432" s="44">
        <v>2017.75</v>
      </c>
      <c r="P432">
        <v>0</v>
      </c>
      <c r="Q432">
        <v>0</v>
      </c>
      <c r="R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" s="4">
        <f t="shared" si="18"/>
        <v>1</v>
      </c>
      <c r="T432" s="4">
        <f t="shared" si="19"/>
        <v>0</v>
      </c>
      <c r="U432" s="4">
        <f t="shared" si="20"/>
        <v>0</v>
      </c>
    </row>
    <row r="433" spans="1:21">
      <c r="A433" s="41">
        <v>130015498</v>
      </c>
      <c r="B433" s="42">
        <v>130789316</v>
      </c>
      <c r="C433" s="43">
        <v>130789316</v>
      </c>
      <c r="D433" t="s">
        <v>1228</v>
      </c>
      <c r="E433" t="s">
        <v>1226</v>
      </c>
      <c r="F433" t="s">
        <v>231</v>
      </c>
      <c r="G433" t="s">
        <v>232</v>
      </c>
      <c r="H433">
        <v>0</v>
      </c>
      <c r="I433" s="1">
        <v>13</v>
      </c>
      <c r="J433" t="s">
        <v>219</v>
      </c>
      <c r="K433" t="s">
        <v>151</v>
      </c>
      <c r="L433" t="s">
        <v>831</v>
      </c>
      <c r="M433" t="s">
        <v>151</v>
      </c>
      <c r="N433" s="4">
        <v>261300198</v>
      </c>
      <c r="O433" s="44">
        <v>1436.5</v>
      </c>
      <c r="P433">
        <v>0</v>
      </c>
      <c r="Q433">
        <v>0</v>
      </c>
      <c r="R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" s="4">
        <f t="shared" si="18"/>
        <v>1</v>
      </c>
      <c r="T433" s="4">
        <f t="shared" si="19"/>
        <v>0</v>
      </c>
      <c r="U433" s="4">
        <f t="shared" si="20"/>
        <v>0</v>
      </c>
    </row>
    <row r="434" spans="1:21">
      <c r="A434" s="41">
        <v>130045057</v>
      </c>
      <c r="B434" s="42">
        <v>130789316</v>
      </c>
      <c r="C434" s="43">
        <v>130789316</v>
      </c>
      <c r="D434" t="s">
        <v>1229</v>
      </c>
      <c r="E434" t="s">
        <v>1226</v>
      </c>
      <c r="F434" t="s">
        <v>231</v>
      </c>
      <c r="G434" t="s">
        <v>232</v>
      </c>
      <c r="H434">
        <v>0</v>
      </c>
      <c r="I434" s="1">
        <v>13</v>
      </c>
      <c r="J434" t="s">
        <v>219</v>
      </c>
      <c r="K434" t="s">
        <v>151</v>
      </c>
      <c r="L434" t="s">
        <v>831</v>
      </c>
      <c r="M434" t="s">
        <v>151</v>
      </c>
      <c r="N434" s="4">
        <v>261300198</v>
      </c>
      <c r="O434" s="44">
        <v>1840</v>
      </c>
      <c r="P434">
        <v>0</v>
      </c>
      <c r="Q434">
        <v>0</v>
      </c>
      <c r="R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" s="4">
        <f t="shared" si="18"/>
        <v>1</v>
      </c>
      <c r="T434" s="4">
        <f t="shared" si="19"/>
        <v>0</v>
      </c>
      <c r="U434" s="4">
        <f t="shared" si="20"/>
        <v>0</v>
      </c>
    </row>
    <row r="435" spans="1:21">
      <c r="A435" s="41">
        <v>130045065</v>
      </c>
      <c r="B435" s="42">
        <v>130789316</v>
      </c>
      <c r="C435" s="43">
        <v>130789316</v>
      </c>
      <c r="D435" t="s">
        <v>1230</v>
      </c>
      <c r="E435" t="s">
        <v>1226</v>
      </c>
      <c r="F435" t="s">
        <v>231</v>
      </c>
      <c r="G435" t="s">
        <v>232</v>
      </c>
      <c r="H435">
        <v>0</v>
      </c>
      <c r="I435" s="1">
        <v>13</v>
      </c>
      <c r="J435" t="s">
        <v>219</v>
      </c>
      <c r="K435" t="s">
        <v>151</v>
      </c>
      <c r="L435" t="s">
        <v>831</v>
      </c>
      <c r="M435" t="s">
        <v>151</v>
      </c>
      <c r="N435" s="4">
        <v>261300198</v>
      </c>
      <c r="O435" s="44">
        <v>907</v>
      </c>
      <c r="P435">
        <v>0</v>
      </c>
      <c r="Q435">
        <v>0</v>
      </c>
      <c r="R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" s="4">
        <f t="shared" si="18"/>
        <v>1</v>
      </c>
      <c r="T435" s="4">
        <f t="shared" si="19"/>
        <v>0</v>
      </c>
      <c r="U435" s="4">
        <f t="shared" si="20"/>
        <v>0</v>
      </c>
    </row>
    <row r="436" spans="1:21">
      <c r="A436" s="41">
        <v>130790157</v>
      </c>
      <c r="B436" s="42">
        <v>130789316</v>
      </c>
      <c r="C436" s="43">
        <v>130789316</v>
      </c>
      <c r="D436" t="s">
        <v>1231</v>
      </c>
      <c r="E436" t="s">
        <v>1226</v>
      </c>
      <c r="F436" t="s">
        <v>231</v>
      </c>
      <c r="G436" t="s">
        <v>232</v>
      </c>
      <c r="H436">
        <v>0</v>
      </c>
      <c r="I436" s="1">
        <v>13</v>
      </c>
      <c r="J436" t="s">
        <v>219</v>
      </c>
      <c r="K436" t="s">
        <v>151</v>
      </c>
      <c r="L436" t="s">
        <v>831</v>
      </c>
      <c r="M436" t="s">
        <v>151</v>
      </c>
      <c r="N436" s="4">
        <v>261300198</v>
      </c>
      <c r="O436" s="44">
        <v>22033</v>
      </c>
      <c r="P436">
        <v>0</v>
      </c>
      <c r="Q436">
        <v>0</v>
      </c>
      <c r="R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" s="4">
        <f t="shared" si="18"/>
        <v>1</v>
      </c>
      <c r="T436" s="4">
        <f t="shared" si="19"/>
        <v>0</v>
      </c>
      <c r="U436" s="4">
        <f t="shared" si="20"/>
        <v>0</v>
      </c>
    </row>
    <row r="437" spans="1:21">
      <c r="A437" s="41">
        <v>130786569</v>
      </c>
      <c r="B437" s="42">
        <v>130804032</v>
      </c>
      <c r="C437" s="43">
        <v>130786569</v>
      </c>
      <c r="D437" t="s">
        <v>753</v>
      </c>
      <c r="E437" t="s">
        <v>754</v>
      </c>
      <c r="H437"/>
      <c r="I437" s="1">
        <v>13</v>
      </c>
      <c r="J437" t="s">
        <v>219</v>
      </c>
      <c r="K437" t="s">
        <v>151</v>
      </c>
      <c r="L437" t="s">
        <v>60</v>
      </c>
      <c r="M437" t="s">
        <v>151</v>
      </c>
      <c r="N437" s="4">
        <v>334353471</v>
      </c>
      <c r="O437" s="44">
        <v>366.5</v>
      </c>
      <c r="P437">
        <v>1</v>
      </c>
      <c r="Q437">
        <v>0</v>
      </c>
      <c r="R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7" s="4">
        <f t="shared" si="18"/>
        <v>0</v>
      </c>
      <c r="T437" s="4">
        <f t="shared" si="19"/>
        <v>0</v>
      </c>
      <c r="U437" s="4">
        <f t="shared" si="20"/>
        <v>1</v>
      </c>
    </row>
    <row r="438" spans="1:21">
      <c r="A438" s="41">
        <v>130797962</v>
      </c>
      <c r="B438" s="42">
        <v>130804032</v>
      </c>
      <c r="C438" s="43">
        <v>130797962</v>
      </c>
      <c r="D438" t="s">
        <v>755</v>
      </c>
      <c r="E438" t="s">
        <v>754</v>
      </c>
      <c r="H438"/>
      <c r="I438" s="1">
        <v>13</v>
      </c>
      <c r="J438" t="s">
        <v>219</v>
      </c>
      <c r="K438" t="s">
        <v>151</v>
      </c>
      <c r="L438" t="s">
        <v>60</v>
      </c>
      <c r="M438" t="s">
        <v>151</v>
      </c>
      <c r="N438" s="4">
        <v>334353471</v>
      </c>
      <c r="O438" s="44">
        <v>120</v>
      </c>
      <c r="P438">
        <v>1</v>
      </c>
      <c r="Q438">
        <v>0</v>
      </c>
      <c r="R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8" s="4">
        <f t="shared" si="18"/>
        <v>0</v>
      </c>
      <c r="T438" s="4">
        <f t="shared" si="19"/>
        <v>0</v>
      </c>
      <c r="U438" s="4">
        <f t="shared" si="20"/>
        <v>1</v>
      </c>
    </row>
    <row r="439" spans="1:21">
      <c r="A439" s="41">
        <v>130802143</v>
      </c>
      <c r="B439" s="42">
        <v>130804396</v>
      </c>
      <c r="C439" s="43">
        <v>130802143</v>
      </c>
      <c r="D439" t="s">
        <v>773</v>
      </c>
      <c r="E439" t="s">
        <v>774</v>
      </c>
      <c r="H439"/>
      <c r="I439" s="1">
        <v>13</v>
      </c>
      <c r="J439" t="s">
        <v>219</v>
      </c>
      <c r="K439" t="s">
        <v>151</v>
      </c>
      <c r="L439" t="s">
        <v>60</v>
      </c>
      <c r="M439" t="s">
        <v>151</v>
      </c>
      <c r="N439" s="4">
        <v>324871649</v>
      </c>
      <c r="O439" s="44">
        <v>13359.5</v>
      </c>
      <c r="P439">
        <v>0</v>
      </c>
      <c r="Q439">
        <v>0</v>
      </c>
      <c r="R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9" s="4">
        <f t="shared" si="18"/>
        <v>0</v>
      </c>
      <c r="T439" s="4">
        <f t="shared" si="19"/>
        <v>0</v>
      </c>
      <c r="U439" s="4">
        <f t="shared" si="20"/>
        <v>1</v>
      </c>
    </row>
    <row r="440" spans="1:21">
      <c r="A440" s="41">
        <v>130044753</v>
      </c>
      <c r="B440" s="42">
        <v>130810336</v>
      </c>
      <c r="C440" s="43">
        <v>130044753</v>
      </c>
      <c r="D440" t="s">
        <v>3381</v>
      </c>
      <c r="E440" t="s">
        <v>3382</v>
      </c>
      <c r="H440"/>
      <c r="I440" s="1">
        <v>13</v>
      </c>
      <c r="J440" t="s">
        <v>219</v>
      </c>
      <c r="K440" t="s">
        <v>151</v>
      </c>
      <c r="L440" t="s">
        <v>96</v>
      </c>
      <c r="M440" t="s">
        <v>151</v>
      </c>
      <c r="N440" s="4">
        <v>397513219</v>
      </c>
      <c r="O440" s="44">
        <v>21192.5</v>
      </c>
      <c r="P440">
        <v>0</v>
      </c>
      <c r="Q440">
        <v>0</v>
      </c>
      <c r="R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" s="4">
        <f t="shared" si="18"/>
        <v>0</v>
      </c>
      <c r="T440" s="4">
        <f t="shared" si="19"/>
        <v>0</v>
      </c>
      <c r="U440" s="4">
        <f t="shared" si="20"/>
        <v>1</v>
      </c>
    </row>
    <row r="441" spans="1:21">
      <c r="A441" s="41">
        <v>140000027</v>
      </c>
      <c r="B441" s="42">
        <v>140000035</v>
      </c>
      <c r="C441" s="43">
        <v>140000035</v>
      </c>
      <c r="D441" t="s">
        <v>2511</v>
      </c>
      <c r="E441" t="s">
        <v>2512</v>
      </c>
      <c r="F441" t="s">
        <v>1017</v>
      </c>
      <c r="G441" t="s">
        <v>1018</v>
      </c>
      <c r="H441">
        <v>0</v>
      </c>
      <c r="I441" s="1">
        <v>14</v>
      </c>
      <c r="J441" t="s">
        <v>119</v>
      </c>
      <c r="K441" t="s">
        <v>120</v>
      </c>
      <c r="L441" t="s">
        <v>831</v>
      </c>
      <c r="M441" t="s">
        <v>120</v>
      </c>
      <c r="N441" s="4">
        <v>261400915</v>
      </c>
      <c r="O441" s="44">
        <v>108789</v>
      </c>
      <c r="P441">
        <v>0</v>
      </c>
      <c r="Q441">
        <v>0</v>
      </c>
      <c r="R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" s="4">
        <f t="shared" si="18"/>
        <v>1</v>
      </c>
      <c r="T441" s="4">
        <f t="shared" si="19"/>
        <v>0</v>
      </c>
      <c r="U441" s="4">
        <f t="shared" si="20"/>
        <v>0</v>
      </c>
    </row>
    <row r="442" spans="1:21">
      <c r="A442" s="41">
        <v>140000076</v>
      </c>
      <c r="B442" s="42">
        <v>140000092</v>
      </c>
      <c r="C442" s="43">
        <v>140000092</v>
      </c>
      <c r="D442" t="s">
        <v>1016</v>
      </c>
      <c r="E442" t="s">
        <v>1016</v>
      </c>
      <c r="F442" t="s">
        <v>1017</v>
      </c>
      <c r="G442" t="s">
        <v>1018</v>
      </c>
      <c r="H442">
        <v>0</v>
      </c>
      <c r="I442" s="1">
        <v>14</v>
      </c>
      <c r="J442" t="s">
        <v>119</v>
      </c>
      <c r="K442" t="s">
        <v>120</v>
      </c>
      <c r="L442" t="s">
        <v>831</v>
      </c>
      <c r="M442" t="s">
        <v>120</v>
      </c>
      <c r="N442" s="4">
        <v>261400923</v>
      </c>
      <c r="O442" s="44">
        <v>12819</v>
      </c>
      <c r="P442">
        <v>0</v>
      </c>
      <c r="Q442">
        <v>0</v>
      </c>
      <c r="R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" s="4">
        <f t="shared" si="18"/>
        <v>1</v>
      </c>
      <c r="T442" s="4">
        <f t="shared" si="19"/>
        <v>0</v>
      </c>
      <c r="U442" s="4">
        <f t="shared" si="20"/>
        <v>0</v>
      </c>
    </row>
    <row r="443" spans="1:21">
      <c r="A443" s="41">
        <v>140004136</v>
      </c>
      <c r="B443" s="42">
        <v>140000092</v>
      </c>
      <c r="C443" s="43">
        <v>140000092</v>
      </c>
      <c r="D443" t="s">
        <v>1019</v>
      </c>
      <c r="E443" t="s">
        <v>1016</v>
      </c>
      <c r="F443" t="s">
        <v>1017</v>
      </c>
      <c r="G443" t="s">
        <v>1018</v>
      </c>
      <c r="H443">
        <v>0</v>
      </c>
      <c r="I443" s="1">
        <v>14</v>
      </c>
      <c r="J443" t="s">
        <v>119</v>
      </c>
      <c r="K443" t="s">
        <v>120</v>
      </c>
      <c r="L443" t="s">
        <v>831</v>
      </c>
      <c r="M443" t="s">
        <v>120</v>
      </c>
      <c r="N443" s="4">
        <v>261400923</v>
      </c>
      <c r="O443" s="44">
        <v>6800</v>
      </c>
      <c r="P443">
        <v>0</v>
      </c>
      <c r="Q443">
        <v>0</v>
      </c>
      <c r="R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" s="4">
        <f t="shared" si="18"/>
        <v>1</v>
      </c>
      <c r="T443" s="4">
        <f t="shared" si="19"/>
        <v>0</v>
      </c>
      <c r="U443" s="4">
        <f t="shared" si="20"/>
        <v>0</v>
      </c>
    </row>
    <row r="444" spans="1:21">
      <c r="A444" s="41">
        <v>140016155</v>
      </c>
      <c r="B444" s="42">
        <v>140000092</v>
      </c>
      <c r="C444" s="43">
        <v>140000092</v>
      </c>
      <c r="D444" t="s">
        <v>1020</v>
      </c>
      <c r="E444" t="s">
        <v>1016</v>
      </c>
      <c r="F444" t="s">
        <v>1017</v>
      </c>
      <c r="G444" t="s">
        <v>1018</v>
      </c>
      <c r="H444">
        <v>0</v>
      </c>
      <c r="I444" s="1">
        <v>14</v>
      </c>
      <c r="J444" t="s">
        <v>119</v>
      </c>
      <c r="K444" t="s">
        <v>120</v>
      </c>
      <c r="L444" t="s">
        <v>831</v>
      </c>
      <c r="M444" t="s">
        <v>120</v>
      </c>
      <c r="N444" s="4">
        <v>261400923</v>
      </c>
      <c r="O444" s="44">
        <v>4669</v>
      </c>
      <c r="P444">
        <v>0</v>
      </c>
      <c r="Q444">
        <v>0</v>
      </c>
      <c r="R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" s="4">
        <f t="shared" si="18"/>
        <v>1</v>
      </c>
      <c r="T444" s="4">
        <f t="shared" si="19"/>
        <v>0</v>
      </c>
      <c r="U444" s="4">
        <f t="shared" si="20"/>
        <v>0</v>
      </c>
    </row>
    <row r="445" spans="1:21">
      <c r="A445" s="41">
        <v>140017401</v>
      </c>
      <c r="B445" s="42">
        <v>140000092</v>
      </c>
      <c r="C445" s="43">
        <v>140000092</v>
      </c>
      <c r="D445" t="s">
        <v>1021</v>
      </c>
      <c r="E445" t="s">
        <v>1016</v>
      </c>
      <c r="F445" t="s">
        <v>1017</v>
      </c>
      <c r="G445" t="s">
        <v>1018</v>
      </c>
      <c r="H445">
        <v>0</v>
      </c>
      <c r="I445" s="1">
        <v>14</v>
      </c>
      <c r="J445" t="s">
        <v>119</v>
      </c>
      <c r="K445" t="s">
        <v>120</v>
      </c>
      <c r="L445" t="s">
        <v>831</v>
      </c>
      <c r="M445" t="s">
        <v>120</v>
      </c>
      <c r="N445" s="4">
        <v>261400923</v>
      </c>
      <c r="O445" s="44">
        <v>5329.5</v>
      </c>
      <c r="P445">
        <v>0</v>
      </c>
      <c r="Q445">
        <v>0</v>
      </c>
      <c r="R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" s="4">
        <f t="shared" si="18"/>
        <v>1</v>
      </c>
      <c r="T445" s="4">
        <f t="shared" si="19"/>
        <v>0</v>
      </c>
      <c r="U445" s="4">
        <f t="shared" si="20"/>
        <v>0</v>
      </c>
    </row>
    <row r="446" spans="1:21">
      <c r="A446" s="41">
        <v>140018011</v>
      </c>
      <c r="B446" s="42">
        <v>140000092</v>
      </c>
      <c r="C446" s="43">
        <v>140000092</v>
      </c>
      <c r="D446" t="s">
        <v>1022</v>
      </c>
      <c r="E446" t="s">
        <v>1016</v>
      </c>
      <c r="F446" t="s">
        <v>1017</v>
      </c>
      <c r="G446" t="s">
        <v>1018</v>
      </c>
      <c r="H446">
        <v>0</v>
      </c>
      <c r="I446" s="1">
        <v>14</v>
      </c>
      <c r="J446" t="s">
        <v>119</v>
      </c>
      <c r="K446" t="s">
        <v>120</v>
      </c>
      <c r="L446" t="s">
        <v>831</v>
      </c>
      <c r="M446" t="s">
        <v>120</v>
      </c>
      <c r="N446" s="4">
        <v>261400923</v>
      </c>
      <c r="O446" s="44">
        <v>1107</v>
      </c>
      <c r="P446">
        <v>0</v>
      </c>
      <c r="Q446">
        <v>0</v>
      </c>
      <c r="R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6" s="4">
        <f t="shared" si="18"/>
        <v>1</v>
      </c>
      <c r="T446" s="4">
        <f t="shared" si="19"/>
        <v>0</v>
      </c>
      <c r="U446" s="4">
        <f t="shared" si="20"/>
        <v>0</v>
      </c>
    </row>
    <row r="447" spans="1:21">
      <c r="A447" s="41">
        <v>140018029</v>
      </c>
      <c r="B447" s="42">
        <v>140000092</v>
      </c>
      <c r="C447" s="43">
        <v>140000092</v>
      </c>
      <c r="D447" t="s">
        <v>1023</v>
      </c>
      <c r="E447" t="s">
        <v>1016</v>
      </c>
      <c r="F447" t="s">
        <v>1017</v>
      </c>
      <c r="G447" t="s">
        <v>1018</v>
      </c>
      <c r="H447">
        <v>0</v>
      </c>
      <c r="I447" s="1">
        <v>14</v>
      </c>
      <c r="J447" t="s">
        <v>119</v>
      </c>
      <c r="K447" t="s">
        <v>120</v>
      </c>
      <c r="L447" t="s">
        <v>831</v>
      </c>
      <c r="M447" t="s">
        <v>120</v>
      </c>
      <c r="N447" s="4">
        <v>261400923</v>
      </c>
      <c r="O447" s="44">
        <v>647.75</v>
      </c>
      <c r="P447">
        <v>0</v>
      </c>
      <c r="Q447">
        <v>0</v>
      </c>
      <c r="R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7" s="4">
        <f t="shared" si="18"/>
        <v>1</v>
      </c>
      <c r="T447" s="4">
        <f t="shared" si="19"/>
        <v>0</v>
      </c>
      <c r="U447" s="4">
        <f t="shared" si="20"/>
        <v>0</v>
      </c>
    </row>
    <row r="448" spans="1:21">
      <c r="A448" s="41">
        <v>140024886</v>
      </c>
      <c r="B448" s="42">
        <v>140000092</v>
      </c>
      <c r="C448" s="43">
        <v>140000092</v>
      </c>
      <c r="D448" t="s">
        <v>1024</v>
      </c>
      <c r="E448" t="s">
        <v>1016</v>
      </c>
      <c r="F448" t="s">
        <v>1017</v>
      </c>
      <c r="G448" t="s">
        <v>1018</v>
      </c>
      <c r="H448">
        <v>0</v>
      </c>
      <c r="I448" s="1">
        <v>14</v>
      </c>
      <c r="J448" t="s">
        <v>119</v>
      </c>
      <c r="K448" t="s">
        <v>120</v>
      </c>
      <c r="L448" t="s">
        <v>831</v>
      </c>
      <c r="M448" t="s">
        <v>120</v>
      </c>
      <c r="N448" s="4">
        <v>261400923</v>
      </c>
      <c r="O448" s="44">
        <v>59462.5</v>
      </c>
      <c r="P448">
        <v>0</v>
      </c>
      <c r="Q448">
        <v>0</v>
      </c>
      <c r="R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8" s="4">
        <f t="shared" si="18"/>
        <v>1</v>
      </c>
      <c r="T448" s="4">
        <f t="shared" si="19"/>
        <v>0</v>
      </c>
      <c r="U448" s="4">
        <f t="shared" si="20"/>
        <v>0</v>
      </c>
    </row>
    <row r="449" spans="1:21">
      <c r="A449" s="41">
        <v>140025362</v>
      </c>
      <c r="B449" s="42">
        <v>140000092</v>
      </c>
      <c r="C449" s="43">
        <v>140000092</v>
      </c>
      <c r="D449" t="s">
        <v>1025</v>
      </c>
      <c r="E449" t="s">
        <v>1016</v>
      </c>
      <c r="F449" t="s">
        <v>1017</v>
      </c>
      <c r="G449" t="s">
        <v>1018</v>
      </c>
      <c r="H449">
        <v>0</v>
      </c>
      <c r="I449" s="1">
        <v>14</v>
      </c>
      <c r="J449" t="s">
        <v>119</v>
      </c>
      <c r="K449" t="s">
        <v>120</v>
      </c>
      <c r="L449" t="s">
        <v>831</v>
      </c>
      <c r="M449" t="s">
        <v>120</v>
      </c>
      <c r="N449" s="4">
        <v>261400923</v>
      </c>
      <c r="O449" s="44">
        <v>5435.5</v>
      </c>
      <c r="P449">
        <v>0</v>
      </c>
      <c r="Q449">
        <v>0</v>
      </c>
      <c r="R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9" s="4">
        <f t="shared" si="18"/>
        <v>1</v>
      </c>
      <c r="T449" s="4">
        <f t="shared" si="19"/>
        <v>0</v>
      </c>
      <c r="U449" s="4">
        <f t="shared" si="20"/>
        <v>0</v>
      </c>
    </row>
    <row r="450" spans="1:21">
      <c r="A450" s="41">
        <v>140000209</v>
      </c>
      <c r="B450" s="42">
        <v>140000100</v>
      </c>
      <c r="C450" s="43">
        <v>140000100</v>
      </c>
      <c r="D450" t="s">
        <v>3100</v>
      </c>
      <c r="E450" t="s">
        <v>3101</v>
      </c>
      <c r="F450" t="s">
        <v>1017</v>
      </c>
      <c r="G450" t="s">
        <v>1018</v>
      </c>
      <c r="H450">
        <v>1</v>
      </c>
      <c r="I450" s="1">
        <v>14</v>
      </c>
      <c r="J450" t="s">
        <v>119</v>
      </c>
      <c r="K450" t="s">
        <v>120</v>
      </c>
      <c r="L450" t="s">
        <v>233</v>
      </c>
      <c r="M450" t="s">
        <v>120</v>
      </c>
      <c r="N450" s="4">
        <v>261400931</v>
      </c>
      <c r="O450" s="44">
        <v>441598.25</v>
      </c>
      <c r="P450">
        <v>0</v>
      </c>
      <c r="Q450">
        <v>0</v>
      </c>
      <c r="R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0" s="4">
        <f t="shared" si="18"/>
        <v>1</v>
      </c>
      <c r="T450" s="4">
        <f t="shared" si="19"/>
        <v>0</v>
      </c>
      <c r="U450" s="4">
        <f t="shared" si="20"/>
        <v>0</v>
      </c>
    </row>
    <row r="451" spans="1:21">
      <c r="A451" s="41">
        <v>140004383</v>
      </c>
      <c r="B451" s="42">
        <v>140000100</v>
      </c>
      <c r="C451" s="43">
        <v>140000100</v>
      </c>
      <c r="D451" t="s">
        <v>3102</v>
      </c>
      <c r="E451" t="s">
        <v>3101</v>
      </c>
      <c r="F451" t="s">
        <v>1017</v>
      </c>
      <c r="G451" t="s">
        <v>1018</v>
      </c>
      <c r="H451">
        <v>1</v>
      </c>
      <c r="I451" s="1">
        <v>14</v>
      </c>
      <c r="J451" t="s">
        <v>119</v>
      </c>
      <c r="K451" t="s">
        <v>120</v>
      </c>
      <c r="L451" t="s">
        <v>233</v>
      </c>
      <c r="M451" t="s">
        <v>120</v>
      </c>
      <c r="N451" s="4">
        <v>261400931</v>
      </c>
      <c r="O451" s="44">
        <v>24380.5</v>
      </c>
      <c r="P451">
        <v>0</v>
      </c>
      <c r="Q451">
        <v>0</v>
      </c>
      <c r="R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1" s="4">
        <f t="shared" si="18"/>
        <v>1</v>
      </c>
      <c r="T451" s="4">
        <f t="shared" si="19"/>
        <v>0</v>
      </c>
      <c r="U451" s="4">
        <f t="shared" si="20"/>
        <v>0</v>
      </c>
    </row>
    <row r="452" spans="1:21">
      <c r="A452" s="41">
        <v>140012196</v>
      </c>
      <c r="B452" s="42">
        <v>140000100</v>
      </c>
      <c r="C452" s="43">
        <v>140000100</v>
      </c>
      <c r="D452" t="s">
        <v>3103</v>
      </c>
      <c r="E452" t="s">
        <v>3101</v>
      </c>
      <c r="F452" t="s">
        <v>1017</v>
      </c>
      <c r="G452" t="s">
        <v>1018</v>
      </c>
      <c r="H452">
        <v>1</v>
      </c>
      <c r="I452" s="1">
        <v>14</v>
      </c>
      <c r="J452" t="s">
        <v>119</v>
      </c>
      <c r="K452" t="s">
        <v>120</v>
      </c>
      <c r="L452" t="s">
        <v>831</v>
      </c>
      <c r="M452" t="s">
        <v>120</v>
      </c>
      <c r="N452" s="4">
        <v>261400931</v>
      </c>
      <c r="O452" s="44">
        <v>15421.5</v>
      </c>
      <c r="P452">
        <v>0</v>
      </c>
      <c r="Q452">
        <v>0</v>
      </c>
      <c r="R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2" s="4">
        <f t="shared" si="18"/>
        <v>1</v>
      </c>
      <c r="T452" s="4">
        <f t="shared" si="19"/>
        <v>0</v>
      </c>
      <c r="U452" s="4">
        <f t="shared" si="20"/>
        <v>0</v>
      </c>
    </row>
    <row r="453" spans="1:21">
      <c r="A453" s="41">
        <v>140024266</v>
      </c>
      <c r="B453" s="42">
        <v>140000100</v>
      </c>
      <c r="C453" s="43">
        <v>140000100</v>
      </c>
      <c r="D453" t="s">
        <v>3104</v>
      </c>
      <c r="E453" t="s">
        <v>3101</v>
      </c>
      <c r="F453" t="s">
        <v>1017</v>
      </c>
      <c r="G453" t="s">
        <v>1018</v>
      </c>
      <c r="H453">
        <v>1</v>
      </c>
      <c r="I453" s="1">
        <v>14</v>
      </c>
      <c r="J453" t="s">
        <v>119</v>
      </c>
      <c r="K453" t="s">
        <v>120</v>
      </c>
      <c r="L453" t="s">
        <v>233</v>
      </c>
      <c r="M453" t="s">
        <v>120</v>
      </c>
      <c r="N453" s="4">
        <v>261400931</v>
      </c>
      <c r="O453" s="44">
        <v>714</v>
      </c>
      <c r="P453">
        <v>1</v>
      </c>
      <c r="Q453">
        <v>0</v>
      </c>
      <c r="R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3" s="4">
        <f t="shared" si="18"/>
        <v>1</v>
      </c>
      <c r="T453" s="4">
        <f t="shared" si="19"/>
        <v>0</v>
      </c>
      <c r="U453" s="4">
        <f t="shared" si="20"/>
        <v>0</v>
      </c>
    </row>
    <row r="454" spans="1:21">
      <c r="A454" s="41">
        <v>140032707</v>
      </c>
      <c r="B454" s="42">
        <v>140000100</v>
      </c>
      <c r="C454" s="43">
        <v>140000100</v>
      </c>
      <c r="D454" t="s">
        <v>3105</v>
      </c>
      <c r="E454" t="s">
        <v>3101</v>
      </c>
      <c r="F454" t="s">
        <v>1017</v>
      </c>
      <c r="G454" t="s">
        <v>1018</v>
      </c>
      <c r="H454">
        <v>1</v>
      </c>
      <c r="I454" s="1">
        <v>14</v>
      </c>
      <c r="J454" t="s">
        <v>119</v>
      </c>
      <c r="K454" t="s">
        <v>120</v>
      </c>
      <c r="L454" t="s">
        <v>233</v>
      </c>
      <c r="M454" t="s">
        <v>120</v>
      </c>
      <c r="N454" s="4">
        <v>261400931</v>
      </c>
      <c r="O454" s="44">
        <v>155.75</v>
      </c>
      <c r="P454">
        <v>0</v>
      </c>
      <c r="Q454">
        <v>0</v>
      </c>
      <c r="R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4" s="4">
        <f t="shared" ref="S454:S517" si="21">IF(OR(L454="CH",L454="CH ex-CHS",L454="HIA",L454="Autres publics",L454="CHU"),1,0)</f>
        <v>1</v>
      </c>
      <c r="T454" s="4">
        <f t="shared" ref="T454:T517" si="22">IF(AND(S454=1,G454=""),1,0)</f>
        <v>0</v>
      </c>
      <c r="U454" s="4">
        <f t="shared" si="20"/>
        <v>0</v>
      </c>
    </row>
    <row r="455" spans="1:21">
      <c r="A455" s="41">
        <v>140000233</v>
      </c>
      <c r="B455" s="42">
        <v>140000118</v>
      </c>
      <c r="C455" s="43">
        <v>140000118</v>
      </c>
      <c r="D455" t="s">
        <v>2219</v>
      </c>
      <c r="E455" t="s">
        <v>2220</v>
      </c>
      <c r="F455" t="s">
        <v>1017</v>
      </c>
      <c r="G455" t="s">
        <v>1018</v>
      </c>
      <c r="H455">
        <v>0</v>
      </c>
      <c r="I455" s="1">
        <v>14</v>
      </c>
      <c r="J455" t="s">
        <v>119</v>
      </c>
      <c r="K455" t="s">
        <v>120</v>
      </c>
      <c r="L455" t="s">
        <v>831</v>
      </c>
      <c r="M455" t="s">
        <v>120</v>
      </c>
      <c r="N455" s="4">
        <v>261401004</v>
      </c>
      <c r="O455" s="44">
        <v>46631.5</v>
      </c>
      <c r="P455">
        <v>0</v>
      </c>
      <c r="Q455">
        <v>0</v>
      </c>
      <c r="R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5" s="4">
        <f t="shared" si="21"/>
        <v>1</v>
      </c>
      <c r="T455" s="4">
        <f t="shared" si="22"/>
        <v>0</v>
      </c>
      <c r="U455" s="4">
        <f t="shared" ref="U455:U518" si="23">IF(S455=1,0,1)</f>
        <v>0</v>
      </c>
    </row>
    <row r="456" spans="1:21">
      <c r="A456" s="41">
        <v>140013830</v>
      </c>
      <c r="B456" s="42">
        <v>140000118</v>
      </c>
      <c r="C456" s="43">
        <v>140000118</v>
      </c>
      <c r="D456" t="s">
        <v>2221</v>
      </c>
      <c r="E456" t="s">
        <v>2220</v>
      </c>
      <c r="F456" t="s">
        <v>1017</v>
      </c>
      <c r="G456" t="s">
        <v>1018</v>
      </c>
      <c r="H456">
        <v>0</v>
      </c>
      <c r="I456" s="1">
        <v>14</v>
      </c>
      <c r="J456" t="s">
        <v>119</v>
      </c>
      <c r="K456" t="s">
        <v>120</v>
      </c>
      <c r="L456" t="s">
        <v>831</v>
      </c>
      <c r="M456" t="s">
        <v>120</v>
      </c>
      <c r="N456" s="4">
        <v>261401004</v>
      </c>
      <c r="O456" s="44">
        <v>10980</v>
      </c>
      <c r="P456">
        <v>0</v>
      </c>
      <c r="Q456">
        <v>0</v>
      </c>
      <c r="R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6" s="4">
        <f t="shared" si="21"/>
        <v>1</v>
      </c>
      <c r="T456" s="4">
        <f t="shared" si="22"/>
        <v>0</v>
      </c>
      <c r="U456" s="4">
        <f t="shared" si="23"/>
        <v>0</v>
      </c>
    </row>
    <row r="457" spans="1:21">
      <c r="A457" s="41">
        <v>140008152</v>
      </c>
      <c r="B457" s="42">
        <v>140000134</v>
      </c>
      <c r="C457" s="43">
        <v>140000134</v>
      </c>
      <c r="D457" t="s">
        <v>1284</v>
      </c>
      <c r="E457" t="s">
        <v>1285</v>
      </c>
      <c r="F457" t="s">
        <v>1017</v>
      </c>
      <c r="G457" t="s">
        <v>1018</v>
      </c>
      <c r="H457">
        <v>0</v>
      </c>
      <c r="I457" s="1">
        <v>14</v>
      </c>
      <c r="J457" t="s">
        <v>119</v>
      </c>
      <c r="K457" t="s">
        <v>120</v>
      </c>
      <c r="L457" t="s">
        <v>831</v>
      </c>
      <c r="M457" t="s">
        <v>120</v>
      </c>
      <c r="N457" s="4">
        <v>261400956</v>
      </c>
      <c r="O457" s="44">
        <v>7776.5</v>
      </c>
      <c r="P457">
        <v>0</v>
      </c>
      <c r="Q457">
        <v>0</v>
      </c>
      <c r="R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57" s="4">
        <f t="shared" si="21"/>
        <v>1</v>
      </c>
      <c r="T457" s="4">
        <f t="shared" si="22"/>
        <v>0</v>
      </c>
      <c r="U457" s="4">
        <f t="shared" si="23"/>
        <v>0</v>
      </c>
    </row>
    <row r="458" spans="1:21">
      <c r="A458" s="41">
        <v>140000373</v>
      </c>
      <c r="B458" s="42">
        <v>140000159</v>
      </c>
      <c r="C458" s="43">
        <v>140000159</v>
      </c>
      <c r="D458" t="s">
        <v>2738</v>
      </c>
      <c r="E458" t="s">
        <v>2739</v>
      </c>
      <c r="F458" t="s">
        <v>2393</v>
      </c>
      <c r="G458" t="s">
        <v>2394</v>
      </c>
      <c r="H458">
        <v>0</v>
      </c>
      <c r="I458" s="1">
        <v>14</v>
      </c>
      <c r="J458" t="s">
        <v>119</v>
      </c>
      <c r="K458" t="s">
        <v>120</v>
      </c>
      <c r="L458" t="s">
        <v>831</v>
      </c>
      <c r="M458" t="s">
        <v>120</v>
      </c>
      <c r="N458" s="4">
        <v>261400972</v>
      </c>
      <c r="O458" s="44">
        <v>38400.5</v>
      </c>
      <c r="P458">
        <v>0</v>
      </c>
      <c r="Q458">
        <v>0</v>
      </c>
      <c r="R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8" s="4">
        <f t="shared" si="21"/>
        <v>1</v>
      </c>
      <c r="T458" s="4">
        <f t="shared" si="22"/>
        <v>0</v>
      </c>
      <c r="U458" s="4">
        <f t="shared" si="23"/>
        <v>0</v>
      </c>
    </row>
    <row r="459" spans="1:21">
      <c r="A459" s="41">
        <v>500021274</v>
      </c>
      <c r="B459" s="42">
        <v>140000159</v>
      </c>
      <c r="C459" s="43">
        <v>140000159</v>
      </c>
      <c r="D459" t="s">
        <v>2740</v>
      </c>
      <c r="E459" t="s">
        <v>2739</v>
      </c>
      <c r="F459" t="s">
        <v>2393</v>
      </c>
      <c r="G459" t="s">
        <v>2394</v>
      </c>
      <c r="H459">
        <v>0</v>
      </c>
      <c r="I459" s="1">
        <v>50</v>
      </c>
      <c r="J459" t="s">
        <v>197</v>
      </c>
      <c r="K459" t="s">
        <v>120</v>
      </c>
      <c r="L459" t="s">
        <v>831</v>
      </c>
      <c r="M459" t="s">
        <v>120</v>
      </c>
      <c r="N459" s="4">
        <v>261400972</v>
      </c>
      <c r="O459" s="44">
        <v>1319.5</v>
      </c>
      <c r="P459">
        <v>0</v>
      </c>
      <c r="Q459">
        <v>0</v>
      </c>
      <c r="R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9" s="4">
        <f t="shared" si="21"/>
        <v>1</v>
      </c>
      <c r="T459" s="4">
        <f t="shared" si="22"/>
        <v>0</v>
      </c>
      <c r="U459" s="4">
        <f t="shared" si="23"/>
        <v>0</v>
      </c>
    </row>
    <row r="460" spans="1:21">
      <c r="A460" s="41">
        <v>500021282</v>
      </c>
      <c r="B460" s="42">
        <v>140000159</v>
      </c>
      <c r="C460" s="43">
        <v>140000159</v>
      </c>
      <c r="D460" t="s">
        <v>2741</v>
      </c>
      <c r="E460" t="s">
        <v>2739</v>
      </c>
      <c r="F460" t="s">
        <v>2393</v>
      </c>
      <c r="G460" t="s">
        <v>2394</v>
      </c>
      <c r="H460">
        <v>0</v>
      </c>
      <c r="I460" s="1">
        <v>50</v>
      </c>
      <c r="J460" t="s">
        <v>197</v>
      </c>
      <c r="K460" t="s">
        <v>120</v>
      </c>
      <c r="L460" t="s">
        <v>831</v>
      </c>
      <c r="M460" t="s">
        <v>120</v>
      </c>
      <c r="N460" s="4">
        <v>261400972</v>
      </c>
      <c r="O460" s="44">
        <v>1471.5</v>
      </c>
      <c r="P460">
        <v>0</v>
      </c>
      <c r="Q460">
        <v>0</v>
      </c>
      <c r="R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0" s="4">
        <f t="shared" si="21"/>
        <v>1</v>
      </c>
      <c r="T460" s="4">
        <f t="shared" si="22"/>
        <v>0</v>
      </c>
      <c r="U460" s="4">
        <f t="shared" si="23"/>
        <v>0</v>
      </c>
    </row>
    <row r="461" spans="1:21">
      <c r="A461" s="41">
        <v>610007312</v>
      </c>
      <c r="B461" s="42">
        <v>140000159</v>
      </c>
      <c r="C461" s="43">
        <v>140000159</v>
      </c>
      <c r="D461" t="s">
        <v>2742</v>
      </c>
      <c r="E461" t="s">
        <v>2739</v>
      </c>
      <c r="F461" t="s">
        <v>2393</v>
      </c>
      <c r="G461" t="s">
        <v>2394</v>
      </c>
      <c r="H461">
        <v>0</v>
      </c>
      <c r="I461" s="1">
        <v>61</v>
      </c>
      <c r="J461" t="s">
        <v>491</v>
      </c>
      <c r="K461" t="s">
        <v>120</v>
      </c>
      <c r="L461" t="s">
        <v>831</v>
      </c>
      <c r="M461" t="s">
        <v>120</v>
      </c>
      <c r="N461" s="4">
        <v>261400972</v>
      </c>
      <c r="O461" s="44">
        <v>1950.5</v>
      </c>
      <c r="P461">
        <v>0</v>
      </c>
      <c r="Q461">
        <v>0</v>
      </c>
      <c r="R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1" s="4">
        <f t="shared" si="21"/>
        <v>1</v>
      </c>
      <c r="T461" s="4">
        <f t="shared" si="22"/>
        <v>0</v>
      </c>
      <c r="U461" s="4">
        <f t="shared" si="23"/>
        <v>0</v>
      </c>
    </row>
    <row r="462" spans="1:21">
      <c r="A462" s="41">
        <v>140000456</v>
      </c>
      <c r="B462" s="42">
        <v>140000316</v>
      </c>
      <c r="C462" s="43">
        <v>140000316</v>
      </c>
      <c r="D462" t="s">
        <v>3668</v>
      </c>
      <c r="E462" t="s">
        <v>3669</v>
      </c>
      <c r="F462" t="s">
        <v>1017</v>
      </c>
      <c r="G462" t="s">
        <v>1018</v>
      </c>
      <c r="H462">
        <v>0</v>
      </c>
      <c r="I462" s="1">
        <v>14</v>
      </c>
      <c r="J462" t="s">
        <v>119</v>
      </c>
      <c r="K462" t="s">
        <v>120</v>
      </c>
      <c r="L462" t="s">
        <v>77</v>
      </c>
      <c r="M462" t="s">
        <v>120</v>
      </c>
      <c r="N462" s="4">
        <v>261401277</v>
      </c>
      <c r="O462" s="44">
        <v>50418.5</v>
      </c>
      <c r="P462">
        <v>1</v>
      </c>
      <c r="Q462">
        <v>0</v>
      </c>
      <c r="R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2" s="4">
        <f t="shared" si="21"/>
        <v>1</v>
      </c>
      <c r="T462" s="4">
        <f t="shared" si="22"/>
        <v>0</v>
      </c>
      <c r="U462" s="4">
        <f t="shared" si="23"/>
        <v>0</v>
      </c>
    </row>
    <row r="463" spans="1:21">
      <c r="A463" s="41">
        <v>140014341</v>
      </c>
      <c r="B463" s="42">
        <v>140000316</v>
      </c>
      <c r="C463" s="43">
        <v>140000316</v>
      </c>
      <c r="D463" t="s">
        <v>3670</v>
      </c>
      <c r="E463" t="s">
        <v>3669</v>
      </c>
      <c r="F463" t="s">
        <v>1017</v>
      </c>
      <c r="G463" t="s">
        <v>1018</v>
      </c>
      <c r="H463">
        <v>0</v>
      </c>
      <c r="I463" s="1">
        <v>14</v>
      </c>
      <c r="J463" t="s">
        <v>119</v>
      </c>
      <c r="K463" t="s">
        <v>120</v>
      </c>
      <c r="L463" t="s">
        <v>77</v>
      </c>
      <c r="M463" t="s">
        <v>120</v>
      </c>
      <c r="N463" s="4">
        <v>261401277</v>
      </c>
      <c r="O463" s="44">
        <v>448.25</v>
      </c>
      <c r="P463">
        <v>1</v>
      </c>
      <c r="Q463">
        <v>0</v>
      </c>
      <c r="R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3" s="4">
        <f t="shared" si="21"/>
        <v>1</v>
      </c>
      <c r="T463" s="4">
        <f t="shared" si="22"/>
        <v>0</v>
      </c>
      <c r="U463" s="4">
        <f t="shared" si="23"/>
        <v>0</v>
      </c>
    </row>
    <row r="464" spans="1:21">
      <c r="A464" s="41">
        <v>140014358</v>
      </c>
      <c r="B464" s="45">
        <v>140000316</v>
      </c>
      <c r="C464" s="43">
        <v>140000316</v>
      </c>
      <c r="D464" t="s">
        <v>3671</v>
      </c>
      <c r="E464" t="s">
        <v>3669</v>
      </c>
      <c r="F464" t="s">
        <v>1017</v>
      </c>
      <c r="G464" t="s">
        <v>1018</v>
      </c>
      <c r="H464">
        <v>0</v>
      </c>
      <c r="I464" s="1">
        <v>14</v>
      </c>
      <c r="J464" t="s">
        <v>119</v>
      </c>
      <c r="K464" t="s">
        <v>120</v>
      </c>
      <c r="L464" t="s">
        <v>77</v>
      </c>
      <c r="M464" t="s">
        <v>120</v>
      </c>
      <c r="N464" s="4">
        <v>261401277</v>
      </c>
      <c r="O464" s="44">
        <v>496.75</v>
      </c>
      <c r="P464">
        <v>1</v>
      </c>
      <c r="Q464">
        <v>0</v>
      </c>
      <c r="R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4" s="4">
        <f t="shared" si="21"/>
        <v>1</v>
      </c>
      <c r="T464" s="4">
        <f t="shared" si="22"/>
        <v>0</v>
      </c>
      <c r="U464" s="4">
        <f t="shared" si="23"/>
        <v>0</v>
      </c>
    </row>
    <row r="465" spans="1:21">
      <c r="A465" s="41">
        <v>140015306</v>
      </c>
      <c r="B465" s="42">
        <v>140000316</v>
      </c>
      <c r="C465" s="43">
        <v>140000316</v>
      </c>
      <c r="D465" t="s">
        <v>3672</v>
      </c>
      <c r="E465" t="s">
        <v>3669</v>
      </c>
      <c r="F465" t="s">
        <v>1017</v>
      </c>
      <c r="G465" t="s">
        <v>1018</v>
      </c>
      <c r="H465">
        <v>0</v>
      </c>
      <c r="I465" s="1">
        <v>14</v>
      </c>
      <c r="J465" t="s">
        <v>119</v>
      </c>
      <c r="K465" t="s">
        <v>120</v>
      </c>
      <c r="L465" t="s">
        <v>77</v>
      </c>
      <c r="M465" t="s">
        <v>120</v>
      </c>
      <c r="N465" s="4">
        <v>261401277</v>
      </c>
      <c r="O465" s="44">
        <v>1102.75</v>
      </c>
      <c r="P465">
        <v>1</v>
      </c>
      <c r="Q465">
        <v>0</v>
      </c>
      <c r="R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5" s="4">
        <f t="shared" si="21"/>
        <v>1</v>
      </c>
      <c r="T465" s="4">
        <f t="shared" si="22"/>
        <v>0</v>
      </c>
      <c r="U465" s="4">
        <f t="shared" si="23"/>
        <v>0</v>
      </c>
    </row>
    <row r="466" spans="1:21">
      <c r="A466" s="41">
        <v>140015322</v>
      </c>
      <c r="B466" s="42">
        <v>140000316</v>
      </c>
      <c r="C466" s="43">
        <v>140000316</v>
      </c>
      <c r="D466" t="s">
        <v>3673</v>
      </c>
      <c r="E466" t="s">
        <v>3669</v>
      </c>
      <c r="F466" t="s">
        <v>1017</v>
      </c>
      <c r="G466" t="s">
        <v>1018</v>
      </c>
      <c r="H466">
        <v>0</v>
      </c>
      <c r="I466" s="1">
        <v>14</v>
      </c>
      <c r="J466" t="s">
        <v>119</v>
      </c>
      <c r="K466" t="s">
        <v>120</v>
      </c>
      <c r="L466" t="s">
        <v>77</v>
      </c>
      <c r="M466" t="s">
        <v>120</v>
      </c>
      <c r="N466" s="4">
        <v>261401277</v>
      </c>
      <c r="O466" s="44">
        <v>415.5</v>
      </c>
      <c r="P466">
        <v>1</v>
      </c>
      <c r="Q466">
        <v>0</v>
      </c>
      <c r="R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6" s="4">
        <f t="shared" si="21"/>
        <v>1</v>
      </c>
      <c r="T466" s="4">
        <f t="shared" si="22"/>
        <v>0</v>
      </c>
      <c r="U466" s="4">
        <f t="shared" si="23"/>
        <v>0</v>
      </c>
    </row>
    <row r="467" spans="1:21">
      <c r="A467" s="41">
        <v>140015330</v>
      </c>
      <c r="B467" s="42">
        <v>140000316</v>
      </c>
      <c r="C467" s="43">
        <v>140000316</v>
      </c>
      <c r="D467" t="s">
        <v>3674</v>
      </c>
      <c r="E467" t="s">
        <v>3669</v>
      </c>
      <c r="F467" t="s">
        <v>1017</v>
      </c>
      <c r="G467" t="s">
        <v>1018</v>
      </c>
      <c r="H467">
        <v>0</v>
      </c>
      <c r="I467" s="1">
        <v>14</v>
      </c>
      <c r="J467" t="s">
        <v>119</v>
      </c>
      <c r="K467" t="s">
        <v>120</v>
      </c>
      <c r="L467" t="s">
        <v>77</v>
      </c>
      <c r="M467" t="s">
        <v>120</v>
      </c>
      <c r="N467" s="4">
        <v>261401277</v>
      </c>
      <c r="O467" s="44">
        <v>500.75</v>
      </c>
      <c r="P467">
        <v>1</v>
      </c>
      <c r="Q467">
        <v>0</v>
      </c>
      <c r="R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7" s="4">
        <f t="shared" si="21"/>
        <v>1</v>
      </c>
      <c r="T467" s="4">
        <f t="shared" si="22"/>
        <v>0</v>
      </c>
      <c r="U467" s="4">
        <f t="shared" si="23"/>
        <v>0</v>
      </c>
    </row>
    <row r="468" spans="1:21">
      <c r="A468" s="41">
        <v>140015348</v>
      </c>
      <c r="B468" s="42">
        <v>140000316</v>
      </c>
      <c r="C468" s="43">
        <v>140000316</v>
      </c>
      <c r="D468" t="s">
        <v>3675</v>
      </c>
      <c r="E468" t="s">
        <v>3669</v>
      </c>
      <c r="F468" t="s">
        <v>1017</v>
      </c>
      <c r="G468" t="s">
        <v>1018</v>
      </c>
      <c r="H468">
        <v>0</v>
      </c>
      <c r="I468" s="1">
        <v>14</v>
      </c>
      <c r="J468" t="s">
        <v>119</v>
      </c>
      <c r="K468" t="s">
        <v>120</v>
      </c>
      <c r="L468" t="s">
        <v>77</v>
      </c>
      <c r="M468" t="s">
        <v>120</v>
      </c>
      <c r="N468" s="4">
        <v>261401277</v>
      </c>
      <c r="O468" s="44">
        <v>722.25</v>
      </c>
      <c r="P468">
        <v>1</v>
      </c>
      <c r="Q468">
        <v>0</v>
      </c>
      <c r="R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8" s="4">
        <f t="shared" si="21"/>
        <v>1</v>
      </c>
      <c r="T468" s="4">
        <f t="shared" si="22"/>
        <v>0</v>
      </c>
      <c r="U468" s="4">
        <f t="shared" si="23"/>
        <v>0</v>
      </c>
    </row>
    <row r="469" spans="1:21">
      <c r="A469" s="41">
        <v>140016106</v>
      </c>
      <c r="B469" s="42">
        <v>140000316</v>
      </c>
      <c r="C469" s="43">
        <v>140000316</v>
      </c>
      <c r="D469" t="s">
        <v>3676</v>
      </c>
      <c r="E469" t="s">
        <v>3669</v>
      </c>
      <c r="F469" t="s">
        <v>1017</v>
      </c>
      <c r="G469" t="s">
        <v>1018</v>
      </c>
      <c r="H469">
        <v>0</v>
      </c>
      <c r="I469" s="1">
        <v>14</v>
      </c>
      <c r="J469" t="s">
        <v>119</v>
      </c>
      <c r="K469" t="s">
        <v>120</v>
      </c>
      <c r="L469" t="s">
        <v>77</v>
      </c>
      <c r="M469" t="s">
        <v>120</v>
      </c>
      <c r="N469" s="4">
        <v>261401277</v>
      </c>
      <c r="O469" s="44">
        <v>1375.5</v>
      </c>
      <c r="P469">
        <v>1</v>
      </c>
      <c r="Q469">
        <v>0</v>
      </c>
      <c r="R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9" s="4">
        <f t="shared" si="21"/>
        <v>1</v>
      </c>
      <c r="T469" s="4">
        <f t="shared" si="22"/>
        <v>0</v>
      </c>
      <c r="U469" s="4">
        <f t="shared" si="23"/>
        <v>0</v>
      </c>
    </row>
    <row r="470" spans="1:21">
      <c r="A470" s="41">
        <v>140017419</v>
      </c>
      <c r="B470" s="42">
        <v>140000316</v>
      </c>
      <c r="C470" s="43">
        <v>140000316</v>
      </c>
      <c r="D470" t="s">
        <v>3677</v>
      </c>
      <c r="E470" t="s">
        <v>3669</v>
      </c>
      <c r="F470" t="s">
        <v>1017</v>
      </c>
      <c r="G470" t="s">
        <v>1018</v>
      </c>
      <c r="H470">
        <v>0</v>
      </c>
      <c r="I470" s="1">
        <v>14</v>
      </c>
      <c r="J470" t="s">
        <v>119</v>
      </c>
      <c r="K470" t="s">
        <v>120</v>
      </c>
      <c r="L470" t="s">
        <v>77</v>
      </c>
      <c r="M470" t="s">
        <v>120</v>
      </c>
      <c r="N470" s="4">
        <v>261401277</v>
      </c>
      <c r="O470" s="44">
        <v>321.75</v>
      </c>
      <c r="P470">
        <v>1</v>
      </c>
      <c r="Q470">
        <v>0</v>
      </c>
      <c r="R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0" s="4">
        <f t="shared" si="21"/>
        <v>1</v>
      </c>
      <c r="T470" s="4">
        <f t="shared" si="22"/>
        <v>0</v>
      </c>
      <c r="U470" s="4">
        <f t="shared" si="23"/>
        <v>0</v>
      </c>
    </row>
    <row r="471" spans="1:21">
      <c r="A471" s="41">
        <v>140017427</v>
      </c>
      <c r="B471" s="42">
        <v>140000316</v>
      </c>
      <c r="C471" s="43">
        <v>140000316</v>
      </c>
      <c r="D471" t="s">
        <v>3678</v>
      </c>
      <c r="E471" t="s">
        <v>3669</v>
      </c>
      <c r="F471" t="s">
        <v>1017</v>
      </c>
      <c r="G471" t="s">
        <v>1018</v>
      </c>
      <c r="H471">
        <v>0</v>
      </c>
      <c r="I471" s="1">
        <v>14</v>
      </c>
      <c r="J471" t="s">
        <v>119</v>
      </c>
      <c r="K471" t="s">
        <v>120</v>
      </c>
      <c r="L471" t="s">
        <v>77</v>
      </c>
      <c r="M471" t="s">
        <v>120</v>
      </c>
      <c r="N471" s="4">
        <v>261401277</v>
      </c>
      <c r="O471" s="44">
        <v>422</v>
      </c>
      <c r="P471">
        <v>1</v>
      </c>
      <c r="Q471">
        <v>0</v>
      </c>
      <c r="R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1" s="4">
        <f t="shared" si="21"/>
        <v>1</v>
      </c>
      <c r="T471" s="4">
        <f t="shared" si="22"/>
        <v>0</v>
      </c>
      <c r="U471" s="4">
        <f t="shared" si="23"/>
        <v>0</v>
      </c>
    </row>
    <row r="472" spans="1:21">
      <c r="A472" s="41">
        <v>140017955</v>
      </c>
      <c r="B472" s="42">
        <v>140000316</v>
      </c>
      <c r="C472" s="43">
        <v>140000316</v>
      </c>
      <c r="D472" t="s">
        <v>3679</v>
      </c>
      <c r="E472" t="s">
        <v>3669</v>
      </c>
      <c r="F472" t="s">
        <v>1017</v>
      </c>
      <c r="G472" t="s">
        <v>1018</v>
      </c>
      <c r="H472">
        <v>0</v>
      </c>
      <c r="I472" s="1">
        <v>14</v>
      </c>
      <c r="J472" t="s">
        <v>119</v>
      </c>
      <c r="K472" t="s">
        <v>120</v>
      </c>
      <c r="L472" t="s">
        <v>77</v>
      </c>
      <c r="M472" t="s">
        <v>120</v>
      </c>
      <c r="N472" s="4">
        <v>261401277</v>
      </c>
      <c r="O472" s="44">
        <v>491.75</v>
      </c>
      <c r="P472">
        <v>1</v>
      </c>
      <c r="Q472">
        <v>0</v>
      </c>
      <c r="R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2" s="4">
        <f t="shared" si="21"/>
        <v>1</v>
      </c>
      <c r="T472" s="4">
        <f t="shared" si="22"/>
        <v>0</v>
      </c>
      <c r="U472" s="4">
        <f t="shared" si="23"/>
        <v>0</v>
      </c>
    </row>
    <row r="473" spans="1:21">
      <c r="A473" s="41">
        <v>140017963</v>
      </c>
      <c r="B473" s="42">
        <v>140000316</v>
      </c>
      <c r="C473" s="43">
        <v>140000316</v>
      </c>
      <c r="D473" t="s">
        <v>3680</v>
      </c>
      <c r="E473" t="s">
        <v>3669</v>
      </c>
      <c r="F473" t="s">
        <v>1017</v>
      </c>
      <c r="G473" t="s">
        <v>1018</v>
      </c>
      <c r="H473">
        <v>0</v>
      </c>
      <c r="I473" s="1">
        <v>14</v>
      </c>
      <c r="J473" t="s">
        <v>119</v>
      </c>
      <c r="K473" t="s">
        <v>120</v>
      </c>
      <c r="L473" t="s">
        <v>77</v>
      </c>
      <c r="M473" t="s">
        <v>120</v>
      </c>
      <c r="N473" s="4">
        <v>261401277</v>
      </c>
      <c r="O473" s="44">
        <v>814.75</v>
      </c>
      <c r="P473">
        <v>1</v>
      </c>
      <c r="Q473">
        <v>0</v>
      </c>
      <c r="R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3" s="4">
        <f t="shared" si="21"/>
        <v>1</v>
      </c>
      <c r="T473" s="4">
        <f t="shared" si="22"/>
        <v>0</v>
      </c>
      <c r="U473" s="4">
        <f t="shared" si="23"/>
        <v>0</v>
      </c>
    </row>
    <row r="474" spans="1:21">
      <c r="A474" s="41">
        <v>140017971</v>
      </c>
      <c r="B474" s="42">
        <v>140000316</v>
      </c>
      <c r="C474" s="43">
        <v>140000316</v>
      </c>
      <c r="D474" t="s">
        <v>3681</v>
      </c>
      <c r="E474" t="s">
        <v>3669</v>
      </c>
      <c r="F474" t="s">
        <v>1017</v>
      </c>
      <c r="G474" t="s">
        <v>1018</v>
      </c>
      <c r="H474">
        <v>0</v>
      </c>
      <c r="I474" s="1">
        <v>14</v>
      </c>
      <c r="J474" t="s">
        <v>119</v>
      </c>
      <c r="K474" t="s">
        <v>120</v>
      </c>
      <c r="L474" t="s">
        <v>77</v>
      </c>
      <c r="M474" t="s">
        <v>120</v>
      </c>
      <c r="N474" s="4">
        <v>261401277</v>
      </c>
      <c r="O474" s="44">
        <v>521.25</v>
      </c>
      <c r="P474">
        <v>1</v>
      </c>
      <c r="Q474">
        <v>0</v>
      </c>
      <c r="R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4" s="4">
        <f t="shared" si="21"/>
        <v>1</v>
      </c>
      <c r="T474" s="4">
        <f t="shared" si="22"/>
        <v>0</v>
      </c>
      <c r="U474" s="4">
        <f t="shared" si="23"/>
        <v>0</v>
      </c>
    </row>
    <row r="475" spans="1:21">
      <c r="A475" s="41">
        <v>140017989</v>
      </c>
      <c r="B475" s="42">
        <v>140000316</v>
      </c>
      <c r="C475" s="43">
        <v>140000316</v>
      </c>
      <c r="D475" t="s">
        <v>3682</v>
      </c>
      <c r="E475" t="s">
        <v>3669</v>
      </c>
      <c r="F475" t="s">
        <v>1017</v>
      </c>
      <c r="G475" t="s">
        <v>1018</v>
      </c>
      <c r="H475">
        <v>0</v>
      </c>
      <c r="I475" s="1">
        <v>14</v>
      </c>
      <c r="J475" t="s">
        <v>119</v>
      </c>
      <c r="K475" t="s">
        <v>120</v>
      </c>
      <c r="L475" t="s">
        <v>77</v>
      </c>
      <c r="M475" t="s">
        <v>120</v>
      </c>
      <c r="N475" s="4">
        <v>261401277</v>
      </c>
      <c r="O475" s="44">
        <v>8</v>
      </c>
      <c r="P475">
        <v>1</v>
      </c>
      <c r="Q475">
        <v>0</v>
      </c>
      <c r="R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5" s="4">
        <f t="shared" si="21"/>
        <v>1</v>
      </c>
      <c r="T475" s="4">
        <f t="shared" si="22"/>
        <v>0</v>
      </c>
      <c r="U475" s="4">
        <f t="shared" si="23"/>
        <v>0</v>
      </c>
    </row>
    <row r="476" spans="1:21">
      <c r="A476" s="41">
        <v>140018557</v>
      </c>
      <c r="B476" s="45">
        <v>140000316</v>
      </c>
      <c r="C476" s="47">
        <v>140000316</v>
      </c>
      <c r="D476" t="s">
        <v>3683</v>
      </c>
      <c r="E476" t="s">
        <v>3669</v>
      </c>
      <c r="F476" t="s">
        <v>1017</v>
      </c>
      <c r="G476" t="s">
        <v>1018</v>
      </c>
      <c r="H476">
        <v>0</v>
      </c>
      <c r="I476" s="1">
        <v>14</v>
      </c>
      <c r="J476" t="s">
        <v>119</v>
      </c>
      <c r="K476" t="s">
        <v>120</v>
      </c>
      <c r="L476" t="s">
        <v>77</v>
      </c>
      <c r="M476" t="s">
        <v>120</v>
      </c>
      <c r="N476" s="4">
        <v>261401277</v>
      </c>
      <c r="O476" s="44">
        <v>164</v>
      </c>
      <c r="P476">
        <v>1</v>
      </c>
      <c r="Q476">
        <v>0</v>
      </c>
      <c r="R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6" s="4">
        <f t="shared" si="21"/>
        <v>1</v>
      </c>
      <c r="T476" s="4">
        <f t="shared" si="22"/>
        <v>0</v>
      </c>
      <c r="U476" s="4">
        <f t="shared" si="23"/>
        <v>0</v>
      </c>
    </row>
    <row r="477" spans="1:21">
      <c r="A477" s="41">
        <v>140018607</v>
      </c>
      <c r="B477" s="42">
        <v>140000316</v>
      </c>
      <c r="C477" s="43">
        <v>140000316</v>
      </c>
      <c r="D477" t="s">
        <v>3684</v>
      </c>
      <c r="E477" t="s">
        <v>3669</v>
      </c>
      <c r="F477" t="s">
        <v>1017</v>
      </c>
      <c r="G477" t="s">
        <v>1018</v>
      </c>
      <c r="H477">
        <v>0</v>
      </c>
      <c r="I477" s="1">
        <v>14</v>
      </c>
      <c r="J477" t="s">
        <v>119</v>
      </c>
      <c r="K477" t="s">
        <v>120</v>
      </c>
      <c r="L477" t="s">
        <v>77</v>
      </c>
      <c r="M477" t="s">
        <v>120</v>
      </c>
      <c r="N477" s="4">
        <v>261401277</v>
      </c>
      <c r="O477" s="44">
        <v>284.75</v>
      </c>
      <c r="P477">
        <v>1</v>
      </c>
      <c r="Q477">
        <v>0</v>
      </c>
      <c r="R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7" s="4">
        <f t="shared" si="21"/>
        <v>1</v>
      </c>
      <c r="T477" s="4">
        <f t="shared" si="22"/>
        <v>0</v>
      </c>
      <c r="U477" s="4">
        <f t="shared" si="23"/>
        <v>0</v>
      </c>
    </row>
    <row r="478" spans="1:21">
      <c r="A478" s="41">
        <v>140019282</v>
      </c>
      <c r="B478" s="42">
        <v>140000316</v>
      </c>
      <c r="C478" s="43">
        <v>140000316</v>
      </c>
      <c r="D478" t="s">
        <v>3685</v>
      </c>
      <c r="E478" t="s">
        <v>3669</v>
      </c>
      <c r="F478" t="s">
        <v>1017</v>
      </c>
      <c r="G478" t="s">
        <v>1018</v>
      </c>
      <c r="H478">
        <v>0</v>
      </c>
      <c r="I478" s="1">
        <v>14</v>
      </c>
      <c r="J478" t="s">
        <v>119</v>
      </c>
      <c r="K478" t="s">
        <v>120</v>
      </c>
      <c r="L478" t="s">
        <v>77</v>
      </c>
      <c r="M478" t="s">
        <v>120</v>
      </c>
      <c r="N478" s="4">
        <v>261401277</v>
      </c>
      <c r="O478" s="44">
        <v>481.5</v>
      </c>
      <c r="P478">
        <v>1</v>
      </c>
      <c r="Q478">
        <v>0</v>
      </c>
      <c r="R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8" s="4">
        <f t="shared" si="21"/>
        <v>1</v>
      </c>
      <c r="T478" s="4">
        <f t="shared" si="22"/>
        <v>0</v>
      </c>
      <c r="U478" s="4">
        <f t="shared" si="23"/>
        <v>0</v>
      </c>
    </row>
    <row r="479" spans="1:21">
      <c r="A479" s="41">
        <v>140021924</v>
      </c>
      <c r="B479" s="42">
        <v>140000316</v>
      </c>
      <c r="C479" s="43">
        <v>140000316</v>
      </c>
      <c r="D479" t="s">
        <v>3686</v>
      </c>
      <c r="E479" t="s">
        <v>3669</v>
      </c>
      <c r="F479" t="s">
        <v>1017</v>
      </c>
      <c r="G479" t="s">
        <v>1018</v>
      </c>
      <c r="H479">
        <v>0</v>
      </c>
      <c r="I479" s="1">
        <v>14</v>
      </c>
      <c r="J479" t="s">
        <v>119</v>
      </c>
      <c r="K479" t="s">
        <v>120</v>
      </c>
      <c r="L479" t="s">
        <v>77</v>
      </c>
      <c r="M479" t="s">
        <v>120</v>
      </c>
      <c r="N479" s="4">
        <v>261401277</v>
      </c>
      <c r="O479" s="44">
        <v>675.25</v>
      </c>
      <c r="P479">
        <v>1</v>
      </c>
      <c r="Q479">
        <v>0</v>
      </c>
      <c r="R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9" s="4">
        <f t="shared" si="21"/>
        <v>1</v>
      </c>
      <c r="T479" s="4">
        <f t="shared" si="22"/>
        <v>0</v>
      </c>
      <c r="U479" s="4">
        <f t="shared" si="23"/>
        <v>0</v>
      </c>
    </row>
    <row r="480" spans="1:21">
      <c r="A480" s="41">
        <v>140028127</v>
      </c>
      <c r="B480" s="42">
        <v>140000316</v>
      </c>
      <c r="C480" s="43">
        <v>140000316</v>
      </c>
      <c r="D480" t="s">
        <v>3687</v>
      </c>
      <c r="E480" s="48" t="s">
        <v>3669</v>
      </c>
      <c r="F480" t="s">
        <v>1017</v>
      </c>
      <c r="G480" t="s">
        <v>1018</v>
      </c>
      <c r="H480">
        <v>0</v>
      </c>
      <c r="I480" s="1">
        <v>14</v>
      </c>
      <c r="J480" t="s">
        <v>119</v>
      </c>
      <c r="K480" t="s">
        <v>120</v>
      </c>
      <c r="L480" t="s">
        <v>77</v>
      </c>
      <c r="M480" t="s">
        <v>120</v>
      </c>
      <c r="N480" s="4">
        <v>261401277</v>
      </c>
      <c r="O480" s="44">
        <v>615</v>
      </c>
      <c r="P480">
        <v>0</v>
      </c>
      <c r="Q480">
        <v>0</v>
      </c>
      <c r="R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0" s="4">
        <f t="shared" si="21"/>
        <v>1</v>
      </c>
      <c r="T480" s="4">
        <f t="shared" si="22"/>
        <v>0</v>
      </c>
      <c r="U480" s="4">
        <f t="shared" si="23"/>
        <v>0</v>
      </c>
    </row>
    <row r="481" spans="1:21">
      <c r="A481" s="41">
        <v>140028705</v>
      </c>
      <c r="B481" s="42">
        <v>140000316</v>
      </c>
      <c r="C481" s="43">
        <v>140000316</v>
      </c>
      <c r="D481" t="s">
        <v>3688</v>
      </c>
      <c r="E481" t="s">
        <v>3669</v>
      </c>
      <c r="F481" t="s">
        <v>1017</v>
      </c>
      <c r="G481" t="s">
        <v>1018</v>
      </c>
      <c r="H481">
        <v>0</v>
      </c>
      <c r="I481" s="1">
        <v>14</v>
      </c>
      <c r="J481" t="s">
        <v>119</v>
      </c>
      <c r="K481" t="s">
        <v>120</v>
      </c>
      <c r="L481" t="s">
        <v>77</v>
      </c>
      <c r="M481" t="s">
        <v>120</v>
      </c>
      <c r="N481" s="4">
        <v>261401277</v>
      </c>
      <c r="O481" s="44">
        <v>163.75</v>
      </c>
      <c r="P481">
        <v>1</v>
      </c>
      <c r="Q481">
        <v>0</v>
      </c>
      <c r="R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1" s="4">
        <f t="shared" si="21"/>
        <v>1</v>
      </c>
      <c r="T481" s="4">
        <f t="shared" si="22"/>
        <v>0</v>
      </c>
      <c r="U481" s="4">
        <f t="shared" si="23"/>
        <v>0</v>
      </c>
    </row>
    <row r="482" spans="1:21">
      <c r="A482" s="41">
        <v>140028721</v>
      </c>
      <c r="B482" s="42">
        <v>140000316</v>
      </c>
      <c r="C482" s="43">
        <v>140000316</v>
      </c>
      <c r="D482" t="s">
        <v>3689</v>
      </c>
      <c r="E482" t="s">
        <v>3669</v>
      </c>
      <c r="F482" t="s">
        <v>1017</v>
      </c>
      <c r="G482" t="s">
        <v>1018</v>
      </c>
      <c r="H482">
        <v>0</v>
      </c>
      <c r="I482" s="1">
        <v>14</v>
      </c>
      <c r="J482" t="s">
        <v>119</v>
      </c>
      <c r="K482" t="s">
        <v>120</v>
      </c>
      <c r="L482" t="s">
        <v>77</v>
      </c>
      <c r="M482" t="s">
        <v>120</v>
      </c>
      <c r="N482" s="4">
        <v>261401277</v>
      </c>
      <c r="O482" s="44">
        <v>12</v>
      </c>
      <c r="P482">
        <v>1</v>
      </c>
      <c r="Q482">
        <v>0</v>
      </c>
      <c r="R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2" s="4">
        <f t="shared" si="21"/>
        <v>1</v>
      </c>
      <c r="T482" s="4">
        <f t="shared" si="22"/>
        <v>0</v>
      </c>
      <c r="U482" s="4">
        <f t="shared" si="23"/>
        <v>0</v>
      </c>
    </row>
    <row r="483" spans="1:21">
      <c r="A483" s="41">
        <v>140028754</v>
      </c>
      <c r="B483" s="42">
        <v>140000316</v>
      </c>
      <c r="C483" s="43">
        <v>140000316</v>
      </c>
      <c r="D483" t="s">
        <v>3690</v>
      </c>
      <c r="E483" s="48" t="s">
        <v>3669</v>
      </c>
      <c r="F483" t="s">
        <v>1017</v>
      </c>
      <c r="G483" t="s">
        <v>1018</v>
      </c>
      <c r="H483">
        <v>0</v>
      </c>
      <c r="I483" s="1">
        <v>14</v>
      </c>
      <c r="J483" t="s">
        <v>119</v>
      </c>
      <c r="K483" t="s">
        <v>120</v>
      </c>
      <c r="L483" t="s">
        <v>77</v>
      </c>
      <c r="M483" t="s">
        <v>120</v>
      </c>
      <c r="N483" s="4">
        <v>261401277</v>
      </c>
      <c r="O483" s="44">
        <v>634.75</v>
      </c>
      <c r="P483">
        <v>1</v>
      </c>
      <c r="Q483">
        <v>0</v>
      </c>
      <c r="R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3" s="4">
        <f t="shared" si="21"/>
        <v>1</v>
      </c>
      <c r="T483" s="4">
        <f t="shared" si="22"/>
        <v>0</v>
      </c>
      <c r="U483" s="4">
        <f t="shared" si="23"/>
        <v>0</v>
      </c>
    </row>
    <row r="484" spans="1:21">
      <c r="A484" s="41">
        <v>140033697</v>
      </c>
      <c r="B484" s="42">
        <v>140000316</v>
      </c>
      <c r="C484" s="43">
        <v>140000316</v>
      </c>
      <c r="D484" t="s">
        <v>3691</v>
      </c>
      <c r="E484" t="s">
        <v>3669</v>
      </c>
      <c r="F484" t="s">
        <v>1017</v>
      </c>
      <c r="G484" t="s">
        <v>1018</v>
      </c>
      <c r="H484">
        <v>0</v>
      </c>
      <c r="I484" s="1">
        <v>14</v>
      </c>
      <c r="J484" t="s">
        <v>119</v>
      </c>
      <c r="K484" t="s">
        <v>120</v>
      </c>
      <c r="L484" t="s">
        <v>77</v>
      </c>
      <c r="M484" t="s">
        <v>120</v>
      </c>
      <c r="N484" s="4">
        <v>261401277</v>
      </c>
      <c r="O484" s="44">
        <v>676.5</v>
      </c>
      <c r="P484">
        <v>0</v>
      </c>
      <c r="Q484">
        <v>0</v>
      </c>
      <c r="R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4" s="4">
        <f t="shared" si="21"/>
        <v>1</v>
      </c>
      <c r="T484" s="4">
        <f t="shared" si="22"/>
        <v>0</v>
      </c>
      <c r="U484" s="4">
        <f t="shared" si="23"/>
        <v>0</v>
      </c>
    </row>
    <row r="485" spans="1:21">
      <c r="A485" s="41">
        <v>140000258</v>
      </c>
      <c r="B485" s="42">
        <v>140000415</v>
      </c>
      <c r="C485" s="43">
        <v>140000258</v>
      </c>
      <c r="D485" t="s">
        <v>117</v>
      </c>
      <c r="E485" t="s">
        <v>118</v>
      </c>
      <c r="H485"/>
      <c r="I485" s="1">
        <v>14</v>
      </c>
      <c r="J485" t="s">
        <v>119</v>
      </c>
      <c r="K485" t="s">
        <v>120</v>
      </c>
      <c r="L485" t="s">
        <v>96</v>
      </c>
      <c r="M485" t="s">
        <v>120</v>
      </c>
      <c r="N485" s="4">
        <v>377815899</v>
      </c>
      <c r="O485" s="44">
        <v>16101.5</v>
      </c>
      <c r="P485">
        <v>0</v>
      </c>
      <c r="Q485">
        <v>0</v>
      </c>
      <c r="R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5" s="4">
        <f t="shared" si="21"/>
        <v>0</v>
      </c>
      <c r="T485" s="4">
        <f t="shared" si="22"/>
        <v>0</v>
      </c>
      <c r="U485" s="4">
        <f t="shared" si="23"/>
        <v>1</v>
      </c>
    </row>
    <row r="486" spans="1:21">
      <c r="A486" s="41">
        <v>140018730</v>
      </c>
      <c r="B486" s="42">
        <v>140000415</v>
      </c>
      <c r="C486" s="43">
        <v>140018730</v>
      </c>
      <c r="D486" t="s">
        <v>121</v>
      </c>
      <c r="E486" t="s">
        <v>118</v>
      </c>
      <c r="H486"/>
      <c r="I486" s="1">
        <v>14</v>
      </c>
      <c r="J486" t="s">
        <v>119</v>
      </c>
      <c r="K486" t="s">
        <v>120</v>
      </c>
      <c r="L486" t="s">
        <v>96</v>
      </c>
      <c r="M486" t="s">
        <v>120</v>
      </c>
      <c r="N486" s="4">
        <v>377815899</v>
      </c>
      <c r="O486" s="44">
        <v>14523</v>
      </c>
      <c r="P486">
        <v>0</v>
      </c>
      <c r="Q486">
        <v>0</v>
      </c>
      <c r="R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6" s="4">
        <f t="shared" si="21"/>
        <v>0</v>
      </c>
      <c r="T486" s="4">
        <f t="shared" si="22"/>
        <v>0</v>
      </c>
      <c r="U486" s="4">
        <f t="shared" si="23"/>
        <v>1</v>
      </c>
    </row>
    <row r="487" spans="1:21">
      <c r="A487" s="41">
        <v>140026709</v>
      </c>
      <c r="B487" s="42">
        <v>140000415</v>
      </c>
      <c r="C487" s="43">
        <v>140026709</v>
      </c>
      <c r="D487" t="s">
        <v>122</v>
      </c>
      <c r="E487" t="s">
        <v>118</v>
      </c>
      <c r="H487"/>
      <c r="I487" s="1">
        <v>14</v>
      </c>
      <c r="J487" t="s">
        <v>119</v>
      </c>
      <c r="K487" t="s">
        <v>120</v>
      </c>
      <c r="L487" t="s">
        <v>96</v>
      </c>
      <c r="M487" t="s">
        <v>120</v>
      </c>
      <c r="N487" s="4">
        <v>377815899</v>
      </c>
      <c r="O487" s="44">
        <v>22266.5</v>
      </c>
      <c r="P487">
        <v>0</v>
      </c>
      <c r="Q487">
        <v>0</v>
      </c>
      <c r="R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7" s="4">
        <f t="shared" si="21"/>
        <v>0</v>
      </c>
      <c r="T487" s="4">
        <f t="shared" si="22"/>
        <v>0</v>
      </c>
      <c r="U487" s="4">
        <f t="shared" si="23"/>
        <v>1</v>
      </c>
    </row>
    <row r="488" spans="1:21">
      <c r="A488" s="41">
        <v>140000290</v>
      </c>
      <c r="B488" s="45">
        <v>140000449</v>
      </c>
      <c r="C488" s="47">
        <v>140000290</v>
      </c>
      <c r="D488" t="s">
        <v>3387</v>
      </c>
      <c r="E488" t="s">
        <v>3387</v>
      </c>
      <c r="H488"/>
      <c r="I488" s="1">
        <v>14</v>
      </c>
      <c r="J488" t="s">
        <v>119</v>
      </c>
      <c r="K488" t="s">
        <v>120</v>
      </c>
      <c r="L488" t="s">
        <v>96</v>
      </c>
      <c r="M488" t="s">
        <v>120</v>
      </c>
      <c r="N488" s="4">
        <v>946580040</v>
      </c>
      <c r="O488" s="44">
        <v>12695.5</v>
      </c>
      <c r="P488">
        <v>0</v>
      </c>
      <c r="Q488">
        <v>0</v>
      </c>
      <c r="R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8" s="4">
        <f t="shared" si="21"/>
        <v>0</v>
      </c>
      <c r="T488" s="4">
        <f t="shared" si="22"/>
        <v>0</v>
      </c>
      <c r="U488" s="4">
        <f t="shared" si="23"/>
        <v>1</v>
      </c>
    </row>
    <row r="489" spans="1:21">
      <c r="A489" s="41">
        <v>140000555</v>
      </c>
      <c r="B489" s="42">
        <v>140000639</v>
      </c>
      <c r="C489" s="43">
        <v>140000555</v>
      </c>
      <c r="D489" t="s">
        <v>3462</v>
      </c>
      <c r="E489" t="s">
        <v>3462</v>
      </c>
      <c r="H489"/>
      <c r="I489" s="1">
        <v>14</v>
      </c>
      <c r="J489" t="s">
        <v>119</v>
      </c>
      <c r="K489" t="s">
        <v>120</v>
      </c>
      <c r="L489" t="s">
        <v>457</v>
      </c>
      <c r="M489" t="s">
        <v>120</v>
      </c>
      <c r="N489" s="4">
        <v>780709598</v>
      </c>
      <c r="O489" s="44">
        <v>85368</v>
      </c>
      <c r="P489">
        <v>0</v>
      </c>
      <c r="Q489">
        <v>0</v>
      </c>
      <c r="R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9" s="4">
        <f t="shared" si="21"/>
        <v>0</v>
      </c>
      <c r="T489" s="4">
        <f t="shared" si="22"/>
        <v>0</v>
      </c>
      <c r="U489" s="4">
        <f t="shared" si="23"/>
        <v>1</v>
      </c>
    </row>
    <row r="490" spans="1:21">
      <c r="A490" s="41">
        <v>140030891</v>
      </c>
      <c r="B490" s="45">
        <v>140000639</v>
      </c>
      <c r="C490" s="47">
        <v>140030891</v>
      </c>
      <c r="D490" t="s">
        <v>3463</v>
      </c>
      <c r="E490" t="s">
        <v>3462</v>
      </c>
      <c r="H490"/>
      <c r="I490" s="1">
        <v>14</v>
      </c>
      <c r="J490" t="s">
        <v>119</v>
      </c>
      <c r="K490" t="s">
        <v>120</v>
      </c>
      <c r="L490" t="s">
        <v>457</v>
      </c>
      <c r="M490" t="s">
        <v>120</v>
      </c>
      <c r="N490" s="4">
        <v>780709598</v>
      </c>
      <c r="O490" s="44">
        <v>2548</v>
      </c>
      <c r="P490">
        <v>0</v>
      </c>
      <c r="Q490">
        <v>0</v>
      </c>
      <c r="R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90" s="4">
        <f t="shared" si="21"/>
        <v>0</v>
      </c>
      <c r="T490" s="4">
        <f t="shared" si="22"/>
        <v>0</v>
      </c>
      <c r="U490" s="4">
        <f t="shared" si="23"/>
        <v>1</v>
      </c>
    </row>
    <row r="491" spans="1:21">
      <c r="A491" s="41">
        <v>500021944</v>
      </c>
      <c r="B491" s="42">
        <v>140000639</v>
      </c>
      <c r="C491" s="43">
        <v>500021944</v>
      </c>
      <c r="D491" t="s">
        <v>3464</v>
      </c>
      <c r="E491" t="s">
        <v>3462</v>
      </c>
      <c r="H491"/>
      <c r="I491" s="1">
        <v>50</v>
      </c>
      <c r="J491" t="s">
        <v>197</v>
      </c>
      <c r="K491" t="s">
        <v>120</v>
      </c>
      <c r="L491" t="s">
        <v>457</v>
      </c>
      <c r="M491" t="s">
        <v>120</v>
      </c>
      <c r="N491" s="4">
        <v>780709598</v>
      </c>
      <c r="O491" s="44">
        <v>3948</v>
      </c>
      <c r="P491">
        <v>0</v>
      </c>
      <c r="Q491">
        <v>0</v>
      </c>
      <c r="R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91" s="4">
        <f t="shared" si="21"/>
        <v>0</v>
      </c>
      <c r="T491" s="4">
        <f t="shared" si="22"/>
        <v>0</v>
      </c>
      <c r="U491" s="4">
        <f t="shared" si="23"/>
        <v>1</v>
      </c>
    </row>
    <row r="492" spans="1:21">
      <c r="A492" s="41">
        <v>140016759</v>
      </c>
      <c r="B492" s="42">
        <v>140003146</v>
      </c>
      <c r="C492" s="43">
        <v>140016759</v>
      </c>
      <c r="D492" t="s">
        <v>5336</v>
      </c>
      <c r="E492" s="48" t="s">
        <v>5337</v>
      </c>
      <c r="H492"/>
      <c r="I492" s="1">
        <v>14</v>
      </c>
      <c r="J492" t="s">
        <v>119</v>
      </c>
      <c r="K492" t="s">
        <v>120</v>
      </c>
      <c r="L492" t="s">
        <v>96</v>
      </c>
      <c r="M492" t="s">
        <v>120</v>
      </c>
      <c r="N492" s="4">
        <v>950505461</v>
      </c>
      <c r="O492" s="44">
        <v>84865</v>
      </c>
      <c r="P492">
        <v>0</v>
      </c>
      <c r="Q492">
        <v>0</v>
      </c>
      <c r="R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2" s="4">
        <f t="shared" si="21"/>
        <v>0</v>
      </c>
      <c r="T492" s="4">
        <f t="shared" si="22"/>
        <v>0</v>
      </c>
      <c r="U492" s="4">
        <f t="shared" si="23"/>
        <v>1</v>
      </c>
    </row>
    <row r="493" spans="1:21">
      <c r="A493" s="41">
        <v>140017237</v>
      </c>
      <c r="B493" s="42">
        <v>140003278</v>
      </c>
      <c r="C493" s="43">
        <v>140017237</v>
      </c>
      <c r="D493" t="s">
        <v>5968</v>
      </c>
      <c r="E493" t="s">
        <v>5969</v>
      </c>
      <c r="H493"/>
      <c r="I493" s="1">
        <v>14</v>
      </c>
      <c r="J493" t="s">
        <v>119</v>
      </c>
      <c r="K493" t="s">
        <v>120</v>
      </c>
      <c r="L493" t="s">
        <v>96</v>
      </c>
      <c r="M493" t="s">
        <v>120</v>
      </c>
      <c r="N493" s="4">
        <v>398219626</v>
      </c>
      <c r="O493" s="44">
        <v>101075.5</v>
      </c>
      <c r="P493">
        <v>0</v>
      </c>
      <c r="Q493">
        <v>0</v>
      </c>
      <c r="R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3" s="4">
        <f t="shared" si="21"/>
        <v>0</v>
      </c>
      <c r="T493" s="4">
        <f t="shared" si="22"/>
        <v>0</v>
      </c>
      <c r="U493" s="4">
        <f t="shared" si="23"/>
        <v>1</v>
      </c>
    </row>
    <row r="494" spans="1:21">
      <c r="A494" s="41">
        <v>140000340</v>
      </c>
      <c r="B494" s="42">
        <v>140025800</v>
      </c>
      <c r="C494" s="43">
        <v>140000340</v>
      </c>
      <c r="D494" t="s">
        <v>4064</v>
      </c>
      <c r="E494" t="s">
        <v>4065</v>
      </c>
      <c r="H494"/>
      <c r="I494" s="1">
        <v>14</v>
      </c>
      <c r="J494" t="s">
        <v>119</v>
      </c>
      <c r="K494" t="s">
        <v>120</v>
      </c>
      <c r="L494" t="s">
        <v>60</v>
      </c>
      <c r="M494" t="s">
        <v>120</v>
      </c>
      <c r="N494" s="4">
        <v>343253845</v>
      </c>
      <c r="O494" s="44">
        <v>13858.5</v>
      </c>
      <c r="P494">
        <v>0</v>
      </c>
      <c r="Q494">
        <v>0</v>
      </c>
      <c r="R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4" s="4">
        <f t="shared" si="21"/>
        <v>0</v>
      </c>
      <c r="T494" s="4">
        <f t="shared" si="22"/>
        <v>0</v>
      </c>
      <c r="U494" s="4">
        <f t="shared" si="23"/>
        <v>1</v>
      </c>
    </row>
    <row r="495" spans="1:21">
      <c r="A495" s="41">
        <v>140002452</v>
      </c>
      <c r="B495" s="42">
        <v>140025800</v>
      </c>
      <c r="C495" s="43">
        <v>140002452</v>
      </c>
      <c r="D495" t="s">
        <v>4066</v>
      </c>
      <c r="E495" t="s">
        <v>4065</v>
      </c>
      <c r="H495"/>
      <c r="I495" s="1">
        <v>14</v>
      </c>
      <c r="J495" t="s">
        <v>119</v>
      </c>
      <c r="K495" t="s">
        <v>120</v>
      </c>
      <c r="L495" t="s">
        <v>60</v>
      </c>
      <c r="M495" t="s">
        <v>120</v>
      </c>
      <c r="N495" s="4">
        <v>343253845</v>
      </c>
      <c r="O495" s="44">
        <v>28753.5</v>
      </c>
      <c r="P495">
        <v>0</v>
      </c>
      <c r="Q495">
        <v>0</v>
      </c>
      <c r="R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5" s="4">
        <f t="shared" si="21"/>
        <v>0</v>
      </c>
      <c r="T495" s="4">
        <f t="shared" si="22"/>
        <v>0</v>
      </c>
      <c r="U495" s="4">
        <f t="shared" si="23"/>
        <v>1</v>
      </c>
    </row>
    <row r="496" spans="1:21">
      <c r="A496" s="41">
        <v>140000241</v>
      </c>
      <c r="B496" s="42">
        <v>140026279</v>
      </c>
      <c r="C496" s="43">
        <v>140026279</v>
      </c>
      <c r="D496" t="s">
        <v>1896</v>
      </c>
      <c r="E496" t="s">
        <v>1897</v>
      </c>
      <c r="F496" t="s">
        <v>1017</v>
      </c>
      <c r="G496" t="s">
        <v>1018</v>
      </c>
      <c r="H496">
        <v>0</v>
      </c>
      <c r="I496" s="1">
        <v>14</v>
      </c>
      <c r="J496" t="s">
        <v>119</v>
      </c>
      <c r="K496" t="s">
        <v>120</v>
      </c>
      <c r="L496" t="s">
        <v>831</v>
      </c>
      <c r="M496" t="s">
        <v>120</v>
      </c>
      <c r="N496" s="4">
        <v>200017986</v>
      </c>
      <c r="O496" s="44">
        <v>10046.5</v>
      </c>
      <c r="P496">
        <v>0</v>
      </c>
      <c r="Q496">
        <v>0</v>
      </c>
      <c r="R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6" s="4">
        <f t="shared" si="21"/>
        <v>1</v>
      </c>
      <c r="T496" s="4">
        <f t="shared" si="22"/>
        <v>0</v>
      </c>
      <c r="U496" s="4">
        <f t="shared" si="23"/>
        <v>0</v>
      </c>
    </row>
    <row r="497" spans="1:21">
      <c r="A497" s="41">
        <v>140026410</v>
      </c>
      <c r="B497" s="42">
        <v>140026279</v>
      </c>
      <c r="C497" s="43">
        <v>140026279</v>
      </c>
      <c r="D497" t="s">
        <v>1898</v>
      </c>
      <c r="E497" t="s">
        <v>1897</v>
      </c>
      <c r="F497" t="s">
        <v>1017</v>
      </c>
      <c r="G497" t="s">
        <v>1018</v>
      </c>
      <c r="H497">
        <v>0</v>
      </c>
      <c r="I497" s="1">
        <v>14</v>
      </c>
      <c r="J497" t="s">
        <v>119</v>
      </c>
      <c r="K497" t="s">
        <v>120</v>
      </c>
      <c r="L497" t="s">
        <v>831</v>
      </c>
      <c r="M497" t="s">
        <v>120</v>
      </c>
      <c r="N497" s="4">
        <v>200017986</v>
      </c>
      <c r="O497" s="44">
        <v>36261</v>
      </c>
      <c r="P497">
        <v>0</v>
      </c>
      <c r="Q497">
        <v>0</v>
      </c>
      <c r="R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7" s="4">
        <f t="shared" si="21"/>
        <v>1</v>
      </c>
      <c r="T497" s="4">
        <f t="shared" si="22"/>
        <v>0</v>
      </c>
      <c r="U497" s="4">
        <f t="shared" si="23"/>
        <v>0</v>
      </c>
    </row>
    <row r="498" spans="1:21">
      <c r="A498" s="41">
        <v>150780120</v>
      </c>
      <c r="B498" s="42">
        <v>150000065</v>
      </c>
      <c r="C498" s="43">
        <v>150780120</v>
      </c>
      <c r="D498" t="s">
        <v>3313</v>
      </c>
      <c r="E498" t="s">
        <v>3313</v>
      </c>
      <c r="H498"/>
      <c r="I498" s="1">
        <v>15</v>
      </c>
      <c r="J498" t="s">
        <v>399</v>
      </c>
      <c r="K498" t="s">
        <v>59</v>
      </c>
      <c r="L498" t="s">
        <v>96</v>
      </c>
      <c r="M498" t="s">
        <v>59</v>
      </c>
      <c r="N498" s="4">
        <v>406120014</v>
      </c>
      <c r="O498" s="44">
        <v>6871.5</v>
      </c>
      <c r="P498">
        <v>0</v>
      </c>
      <c r="Q498">
        <v>0</v>
      </c>
      <c r="R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8" s="4">
        <f t="shared" si="21"/>
        <v>0</v>
      </c>
      <c r="T498" s="4">
        <f t="shared" si="22"/>
        <v>0</v>
      </c>
      <c r="U498" s="4">
        <f t="shared" si="23"/>
        <v>1</v>
      </c>
    </row>
    <row r="499" spans="1:21">
      <c r="A499" s="41">
        <v>150780732</v>
      </c>
      <c r="B499" s="42">
        <v>150000271</v>
      </c>
      <c r="C499" s="43">
        <v>150780732</v>
      </c>
      <c r="D499" t="s">
        <v>3568</v>
      </c>
      <c r="E499" t="s">
        <v>3569</v>
      </c>
      <c r="H499"/>
      <c r="I499" s="1">
        <v>15</v>
      </c>
      <c r="J499" t="s">
        <v>399</v>
      </c>
      <c r="K499" t="s">
        <v>59</v>
      </c>
      <c r="L499" t="s">
        <v>96</v>
      </c>
      <c r="M499" t="s">
        <v>59</v>
      </c>
      <c r="N499" s="4">
        <v>389806381</v>
      </c>
      <c r="O499" s="44">
        <v>53295.5</v>
      </c>
      <c r="P499">
        <v>0</v>
      </c>
      <c r="Q499">
        <v>0</v>
      </c>
      <c r="R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9" s="4">
        <f t="shared" si="21"/>
        <v>0</v>
      </c>
      <c r="T499" s="4">
        <f t="shared" si="22"/>
        <v>0</v>
      </c>
      <c r="U499" s="4">
        <f t="shared" si="23"/>
        <v>1</v>
      </c>
    </row>
    <row r="500" spans="1:21">
      <c r="A500" s="41">
        <v>150782944</v>
      </c>
      <c r="B500" s="42">
        <v>150002566</v>
      </c>
      <c r="C500" s="43">
        <v>150782944</v>
      </c>
      <c r="D500" t="s">
        <v>397</v>
      </c>
      <c r="E500" t="s">
        <v>398</v>
      </c>
      <c r="H500"/>
      <c r="I500" s="1">
        <v>15</v>
      </c>
      <c r="J500" t="s">
        <v>399</v>
      </c>
      <c r="K500" t="s">
        <v>59</v>
      </c>
      <c r="L500" t="s">
        <v>60</v>
      </c>
      <c r="M500" t="s">
        <v>59</v>
      </c>
      <c r="N500" s="4">
        <v>423865500</v>
      </c>
      <c r="O500" s="44">
        <v>3682</v>
      </c>
      <c r="P500">
        <v>1</v>
      </c>
      <c r="Q500">
        <v>0</v>
      </c>
      <c r="R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00" s="4">
        <f t="shared" si="21"/>
        <v>0</v>
      </c>
      <c r="T500" s="4">
        <f t="shared" si="22"/>
        <v>0</v>
      </c>
      <c r="U500" s="4">
        <f t="shared" si="23"/>
        <v>1</v>
      </c>
    </row>
    <row r="501" spans="1:21">
      <c r="A501" s="41">
        <v>150000024</v>
      </c>
      <c r="B501" s="45">
        <v>150780047</v>
      </c>
      <c r="C501" s="43">
        <v>150780047</v>
      </c>
      <c r="D501" t="s">
        <v>1876</v>
      </c>
      <c r="E501" t="s">
        <v>1876</v>
      </c>
      <c r="F501" t="s">
        <v>1802</v>
      </c>
      <c r="G501" t="s">
        <v>1803</v>
      </c>
      <c r="H501">
        <v>0</v>
      </c>
      <c r="I501" s="1">
        <v>15</v>
      </c>
      <c r="J501" t="s">
        <v>399</v>
      </c>
      <c r="K501" t="s">
        <v>59</v>
      </c>
      <c r="L501" t="s">
        <v>831</v>
      </c>
      <c r="M501" t="s">
        <v>59</v>
      </c>
      <c r="N501" s="4">
        <v>261502835</v>
      </c>
      <c r="O501" s="44">
        <v>2688</v>
      </c>
      <c r="P501">
        <v>0</v>
      </c>
      <c r="Q501">
        <v>0</v>
      </c>
      <c r="R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1" s="4">
        <f t="shared" si="21"/>
        <v>1</v>
      </c>
      <c r="T501" s="4">
        <f t="shared" si="22"/>
        <v>0</v>
      </c>
      <c r="U501" s="4">
        <f t="shared" si="23"/>
        <v>0</v>
      </c>
    </row>
    <row r="502" spans="1:21">
      <c r="A502" s="41">
        <v>150000032</v>
      </c>
      <c r="B502" s="42">
        <v>150780088</v>
      </c>
      <c r="C502" s="43">
        <v>150780088</v>
      </c>
      <c r="D502" t="s">
        <v>2010</v>
      </c>
      <c r="E502" t="s">
        <v>2011</v>
      </c>
      <c r="F502" t="s">
        <v>1802</v>
      </c>
      <c r="G502" t="s">
        <v>1803</v>
      </c>
      <c r="H502">
        <v>0</v>
      </c>
      <c r="I502" s="1">
        <v>15</v>
      </c>
      <c r="J502" t="s">
        <v>399</v>
      </c>
      <c r="K502" t="s">
        <v>59</v>
      </c>
      <c r="L502" t="s">
        <v>831</v>
      </c>
      <c r="M502" t="s">
        <v>59</v>
      </c>
      <c r="N502" s="4">
        <v>261500136</v>
      </c>
      <c r="O502" s="44">
        <v>38910</v>
      </c>
      <c r="P502">
        <v>0</v>
      </c>
      <c r="Q502">
        <v>0</v>
      </c>
      <c r="R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2" s="4">
        <f t="shared" si="21"/>
        <v>1</v>
      </c>
      <c r="T502" s="4">
        <f t="shared" si="22"/>
        <v>0</v>
      </c>
      <c r="U502" s="4">
        <f t="shared" si="23"/>
        <v>0</v>
      </c>
    </row>
    <row r="503" spans="1:21">
      <c r="A503" s="41">
        <v>150780773</v>
      </c>
      <c r="B503" s="42">
        <v>150780088</v>
      </c>
      <c r="C503" s="43">
        <v>150780088</v>
      </c>
      <c r="D503" t="s">
        <v>2012</v>
      </c>
      <c r="E503" t="s">
        <v>2011</v>
      </c>
      <c r="F503" t="s">
        <v>1802</v>
      </c>
      <c r="G503" t="s">
        <v>1803</v>
      </c>
      <c r="H503">
        <v>0</v>
      </c>
      <c r="I503" s="1">
        <v>15</v>
      </c>
      <c r="J503" t="s">
        <v>399</v>
      </c>
      <c r="K503" t="s">
        <v>59</v>
      </c>
      <c r="L503" t="s">
        <v>831</v>
      </c>
      <c r="M503" t="s">
        <v>59</v>
      </c>
      <c r="N503" s="4">
        <v>261500136</v>
      </c>
      <c r="O503" s="44">
        <v>2256.25</v>
      </c>
      <c r="P503">
        <v>0</v>
      </c>
      <c r="Q503">
        <v>0</v>
      </c>
      <c r="R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3" s="4">
        <f t="shared" si="21"/>
        <v>1</v>
      </c>
      <c r="T503" s="4">
        <f t="shared" si="22"/>
        <v>0</v>
      </c>
      <c r="U503" s="4">
        <f t="shared" si="23"/>
        <v>0</v>
      </c>
    </row>
    <row r="504" spans="1:21">
      <c r="A504" s="41">
        <v>150000040</v>
      </c>
      <c r="B504" s="42">
        <v>150780096</v>
      </c>
      <c r="C504" s="43">
        <v>150780096</v>
      </c>
      <c r="D504" t="s">
        <v>1800</v>
      </c>
      <c r="E504" t="s">
        <v>1801</v>
      </c>
      <c r="F504" t="s">
        <v>1802</v>
      </c>
      <c r="G504" t="s">
        <v>1803</v>
      </c>
      <c r="H504">
        <v>1</v>
      </c>
      <c r="I504" s="1">
        <v>15</v>
      </c>
      <c r="J504" t="s">
        <v>399</v>
      </c>
      <c r="K504" t="s">
        <v>59</v>
      </c>
      <c r="L504" t="s">
        <v>831</v>
      </c>
      <c r="M504" t="s">
        <v>59</v>
      </c>
      <c r="N504" s="4">
        <v>261502843</v>
      </c>
      <c r="O504" s="44">
        <v>139940.25</v>
      </c>
      <c r="P504">
        <v>0</v>
      </c>
      <c r="Q504">
        <v>0</v>
      </c>
      <c r="R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4" s="4">
        <f t="shared" si="21"/>
        <v>1</v>
      </c>
      <c r="T504" s="4">
        <f t="shared" si="22"/>
        <v>0</v>
      </c>
      <c r="U504" s="4">
        <f t="shared" si="23"/>
        <v>0</v>
      </c>
    </row>
    <row r="505" spans="1:21">
      <c r="A505" s="41">
        <v>150780823</v>
      </c>
      <c r="B505" s="42">
        <v>150780096</v>
      </c>
      <c r="C505" s="43">
        <v>150780096</v>
      </c>
      <c r="D505" t="s">
        <v>1804</v>
      </c>
      <c r="E505" t="s">
        <v>1801</v>
      </c>
      <c r="F505" t="s">
        <v>1802</v>
      </c>
      <c r="G505" t="s">
        <v>1803</v>
      </c>
      <c r="H505">
        <v>1</v>
      </c>
      <c r="I505" s="1">
        <v>15</v>
      </c>
      <c r="J505" t="s">
        <v>399</v>
      </c>
      <c r="K505" t="s">
        <v>59</v>
      </c>
      <c r="L505" t="s">
        <v>831</v>
      </c>
      <c r="M505" t="s">
        <v>59</v>
      </c>
      <c r="N505" s="4">
        <v>261502843</v>
      </c>
      <c r="O505" s="44">
        <v>1935.75</v>
      </c>
      <c r="P505">
        <v>0</v>
      </c>
      <c r="Q505">
        <v>0</v>
      </c>
      <c r="R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5" s="4">
        <f t="shared" si="21"/>
        <v>1</v>
      </c>
      <c r="T505" s="4">
        <f t="shared" si="22"/>
        <v>0</v>
      </c>
      <c r="U505" s="4">
        <f t="shared" si="23"/>
        <v>0</v>
      </c>
    </row>
    <row r="506" spans="1:21">
      <c r="A506" s="41">
        <v>150000149</v>
      </c>
      <c r="B506" s="42">
        <v>150780393</v>
      </c>
      <c r="C506" s="43">
        <v>150780393</v>
      </c>
      <c r="D506" t="s">
        <v>2611</v>
      </c>
      <c r="E506" t="s">
        <v>2611</v>
      </c>
      <c r="F506" t="s">
        <v>1802</v>
      </c>
      <c r="G506" t="s">
        <v>1803</v>
      </c>
      <c r="H506">
        <v>0</v>
      </c>
      <c r="I506" s="1">
        <v>15</v>
      </c>
      <c r="J506" t="s">
        <v>399</v>
      </c>
      <c r="K506" t="s">
        <v>59</v>
      </c>
      <c r="L506" t="s">
        <v>831</v>
      </c>
      <c r="M506" t="s">
        <v>59</v>
      </c>
      <c r="N506" s="4">
        <v>261500169</v>
      </c>
      <c r="O506" s="44">
        <v>5602.5</v>
      </c>
      <c r="P506">
        <v>0</v>
      </c>
      <c r="Q506">
        <v>0</v>
      </c>
      <c r="R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6" s="4">
        <f t="shared" si="21"/>
        <v>1</v>
      </c>
      <c r="T506" s="4">
        <f t="shared" si="22"/>
        <v>0</v>
      </c>
      <c r="U506" s="4">
        <f t="shared" si="23"/>
        <v>0</v>
      </c>
    </row>
    <row r="507" spans="1:21">
      <c r="A507" s="41">
        <v>150000164</v>
      </c>
      <c r="B507" s="42">
        <v>150780468</v>
      </c>
      <c r="C507" s="43">
        <v>150780468</v>
      </c>
      <c r="D507" t="s">
        <v>1968</v>
      </c>
      <c r="E507" t="s">
        <v>1968</v>
      </c>
      <c r="F507" t="s">
        <v>1802</v>
      </c>
      <c r="G507" t="s">
        <v>1803</v>
      </c>
      <c r="H507">
        <v>0</v>
      </c>
      <c r="I507" s="1">
        <v>15</v>
      </c>
      <c r="J507" t="s">
        <v>399</v>
      </c>
      <c r="K507" t="s">
        <v>59</v>
      </c>
      <c r="L507" t="s">
        <v>831</v>
      </c>
      <c r="M507" t="s">
        <v>59</v>
      </c>
      <c r="N507" s="4">
        <v>261500052</v>
      </c>
      <c r="O507" s="44">
        <v>21002.5</v>
      </c>
      <c r="P507">
        <v>0</v>
      </c>
      <c r="Q507">
        <v>0</v>
      </c>
      <c r="R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7" s="4">
        <f t="shared" si="21"/>
        <v>1</v>
      </c>
      <c r="T507" s="4">
        <f t="shared" si="22"/>
        <v>0</v>
      </c>
      <c r="U507" s="4">
        <f t="shared" si="23"/>
        <v>0</v>
      </c>
    </row>
    <row r="508" spans="1:21">
      <c r="A508" s="41">
        <v>150000180</v>
      </c>
      <c r="B508" s="42">
        <v>150780500</v>
      </c>
      <c r="C508" s="43">
        <v>150780500</v>
      </c>
      <c r="D508" t="s">
        <v>1983</v>
      </c>
      <c r="E508" t="s">
        <v>1983</v>
      </c>
      <c r="F508" t="s">
        <v>1802</v>
      </c>
      <c r="G508" t="s">
        <v>1803</v>
      </c>
      <c r="H508">
        <v>0</v>
      </c>
      <c r="I508" s="1">
        <v>15</v>
      </c>
      <c r="J508" t="s">
        <v>399</v>
      </c>
      <c r="K508" t="s">
        <v>59</v>
      </c>
      <c r="L508" t="s">
        <v>831</v>
      </c>
      <c r="M508" t="s">
        <v>59</v>
      </c>
      <c r="N508" s="4">
        <v>261500078</v>
      </c>
      <c r="O508" s="44">
        <v>15443</v>
      </c>
      <c r="P508">
        <v>0</v>
      </c>
      <c r="Q508">
        <v>0</v>
      </c>
      <c r="R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8" s="4">
        <f t="shared" si="21"/>
        <v>1</v>
      </c>
      <c r="T508" s="4">
        <f t="shared" si="22"/>
        <v>0</v>
      </c>
      <c r="U508" s="4">
        <f t="shared" si="23"/>
        <v>0</v>
      </c>
    </row>
    <row r="509" spans="1:21">
      <c r="A509" s="41">
        <v>160000188</v>
      </c>
      <c r="B509" s="42">
        <v>160000121</v>
      </c>
      <c r="C509" s="43">
        <v>160000121</v>
      </c>
      <c r="D509" t="s">
        <v>1923</v>
      </c>
      <c r="E509" t="s">
        <v>1923</v>
      </c>
      <c r="F509" t="s">
        <v>1070</v>
      </c>
      <c r="G509" t="s">
        <v>1071</v>
      </c>
      <c r="H509">
        <v>0</v>
      </c>
      <c r="I509" s="1">
        <v>16</v>
      </c>
      <c r="J509" t="s">
        <v>505</v>
      </c>
      <c r="K509" t="s">
        <v>93</v>
      </c>
      <c r="L509" t="s">
        <v>831</v>
      </c>
      <c r="M509" t="s">
        <v>93</v>
      </c>
      <c r="N509" s="4">
        <v>261600266</v>
      </c>
      <c r="O509" s="44">
        <v>17889.5</v>
      </c>
      <c r="P509">
        <v>0</v>
      </c>
      <c r="Q509">
        <v>0</v>
      </c>
      <c r="R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09" s="4">
        <f t="shared" si="21"/>
        <v>1</v>
      </c>
      <c r="T509" s="4">
        <f t="shared" si="22"/>
        <v>0</v>
      </c>
      <c r="U509" s="4">
        <f t="shared" si="23"/>
        <v>0</v>
      </c>
    </row>
    <row r="510" spans="1:21">
      <c r="A510" s="41">
        <v>160000170</v>
      </c>
      <c r="B510" s="42">
        <v>160000204</v>
      </c>
      <c r="C510" s="43">
        <v>160000170</v>
      </c>
      <c r="D510" t="s">
        <v>5858</v>
      </c>
      <c r="E510" t="s">
        <v>5859</v>
      </c>
      <c r="H510"/>
      <c r="I510" s="1">
        <v>16</v>
      </c>
      <c r="J510" t="s">
        <v>505</v>
      </c>
      <c r="K510" t="s">
        <v>93</v>
      </c>
      <c r="L510" t="s">
        <v>96</v>
      </c>
      <c r="M510" t="s">
        <v>93</v>
      </c>
      <c r="N510" s="4">
        <v>844748020</v>
      </c>
      <c r="O510" s="44">
        <v>19353</v>
      </c>
      <c r="P510">
        <v>0</v>
      </c>
      <c r="Q510">
        <v>0</v>
      </c>
      <c r="R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0" s="4">
        <f t="shared" si="21"/>
        <v>0</v>
      </c>
      <c r="T510" s="4">
        <f t="shared" si="22"/>
        <v>0</v>
      </c>
      <c r="U510" s="4">
        <f t="shared" si="23"/>
        <v>1</v>
      </c>
    </row>
    <row r="511" spans="1:21">
      <c r="A511" s="41">
        <v>160000279</v>
      </c>
      <c r="B511" s="42">
        <v>160000212</v>
      </c>
      <c r="C511" s="43">
        <v>160000279</v>
      </c>
      <c r="D511" t="s">
        <v>3255</v>
      </c>
      <c r="E511" t="s">
        <v>3255</v>
      </c>
      <c r="H511"/>
      <c r="I511" s="1">
        <v>16</v>
      </c>
      <c r="J511" t="s">
        <v>505</v>
      </c>
      <c r="K511" t="s">
        <v>93</v>
      </c>
      <c r="L511" t="s">
        <v>96</v>
      </c>
      <c r="M511" t="s">
        <v>93</v>
      </c>
      <c r="N511" s="4">
        <v>907220032</v>
      </c>
      <c r="O511" s="44">
        <v>11705.5</v>
      </c>
      <c r="P511">
        <v>0</v>
      </c>
      <c r="Q511">
        <v>0</v>
      </c>
      <c r="R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1" s="4">
        <f t="shared" si="21"/>
        <v>0</v>
      </c>
      <c r="T511" s="4">
        <f t="shared" si="22"/>
        <v>0</v>
      </c>
      <c r="U511" s="4">
        <f t="shared" si="23"/>
        <v>1</v>
      </c>
    </row>
    <row r="512" spans="1:21">
      <c r="A512" s="41">
        <v>160000253</v>
      </c>
      <c r="B512" s="45">
        <v>160000451</v>
      </c>
      <c r="C512" s="43">
        <v>160000451</v>
      </c>
      <c r="D512" t="s">
        <v>1069</v>
      </c>
      <c r="E512" t="s">
        <v>1069</v>
      </c>
      <c r="F512" t="s">
        <v>1070</v>
      </c>
      <c r="G512" t="s">
        <v>1071</v>
      </c>
      <c r="H512">
        <v>1</v>
      </c>
      <c r="I512" s="1">
        <v>16</v>
      </c>
      <c r="J512" t="s">
        <v>505</v>
      </c>
      <c r="K512" t="s">
        <v>93</v>
      </c>
      <c r="L512" t="s">
        <v>831</v>
      </c>
      <c r="M512" t="s">
        <v>93</v>
      </c>
      <c r="N512" s="4">
        <v>261600340</v>
      </c>
      <c r="O512" s="44">
        <v>160439</v>
      </c>
      <c r="P512">
        <v>0</v>
      </c>
      <c r="Q512">
        <v>0</v>
      </c>
      <c r="R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2" s="4">
        <f t="shared" si="21"/>
        <v>1</v>
      </c>
      <c r="T512" s="4">
        <f t="shared" si="22"/>
        <v>0</v>
      </c>
      <c r="U512" s="4">
        <f t="shared" si="23"/>
        <v>0</v>
      </c>
    </row>
    <row r="513" spans="1:21">
      <c r="A513" s="41">
        <v>160000311</v>
      </c>
      <c r="B513" s="42">
        <v>160000485</v>
      </c>
      <c r="C513" s="43">
        <v>160000485</v>
      </c>
      <c r="D513" t="s">
        <v>1141</v>
      </c>
      <c r="E513" t="s">
        <v>1142</v>
      </c>
      <c r="F513" t="s">
        <v>1070</v>
      </c>
      <c r="G513" t="s">
        <v>1071</v>
      </c>
      <c r="H513">
        <v>0</v>
      </c>
      <c r="I513" s="1">
        <v>16</v>
      </c>
      <c r="J513" t="s">
        <v>505</v>
      </c>
      <c r="K513" t="s">
        <v>93</v>
      </c>
      <c r="L513" t="s">
        <v>831</v>
      </c>
      <c r="M513" t="s">
        <v>93</v>
      </c>
      <c r="N513" s="4">
        <v>261600225</v>
      </c>
      <c r="O513" s="44">
        <v>20243</v>
      </c>
      <c r="P513">
        <v>0</v>
      </c>
      <c r="Q513">
        <v>0</v>
      </c>
      <c r="R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3" s="4">
        <f t="shared" si="21"/>
        <v>1</v>
      </c>
      <c r="T513" s="4">
        <f t="shared" si="22"/>
        <v>0</v>
      </c>
      <c r="U513" s="4">
        <f t="shared" si="23"/>
        <v>0</v>
      </c>
    </row>
    <row r="514" spans="1:21">
      <c r="A514" s="41">
        <v>160000337</v>
      </c>
      <c r="B514" s="42">
        <v>160000493</v>
      </c>
      <c r="C514" s="43">
        <v>160000493</v>
      </c>
      <c r="D514" t="s">
        <v>1315</v>
      </c>
      <c r="E514" t="s">
        <v>1315</v>
      </c>
      <c r="F514" t="s">
        <v>1070</v>
      </c>
      <c r="G514" t="s">
        <v>1071</v>
      </c>
      <c r="H514">
        <v>0</v>
      </c>
      <c r="I514" s="1">
        <v>16</v>
      </c>
      <c r="J514" t="s">
        <v>505</v>
      </c>
      <c r="K514" t="s">
        <v>93</v>
      </c>
      <c r="L514" t="s">
        <v>831</v>
      </c>
      <c r="M514" t="s">
        <v>93</v>
      </c>
      <c r="N514" s="4">
        <v>261600282</v>
      </c>
      <c r="O514" s="44">
        <v>13947.5</v>
      </c>
      <c r="P514">
        <v>0</v>
      </c>
      <c r="Q514">
        <v>0</v>
      </c>
      <c r="R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14" s="4">
        <f t="shared" si="21"/>
        <v>1</v>
      </c>
      <c r="T514" s="4">
        <f t="shared" si="22"/>
        <v>0</v>
      </c>
      <c r="U514" s="4">
        <f t="shared" si="23"/>
        <v>0</v>
      </c>
    </row>
    <row r="515" spans="1:21">
      <c r="A515" s="41">
        <v>160000345</v>
      </c>
      <c r="B515" s="42">
        <v>160000501</v>
      </c>
      <c r="C515" s="43">
        <v>160000501</v>
      </c>
      <c r="D515" t="s">
        <v>1751</v>
      </c>
      <c r="E515" t="s">
        <v>1751</v>
      </c>
      <c r="F515" t="s">
        <v>1070</v>
      </c>
      <c r="G515" t="s">
        <v>1071</v>
      </c>
      <c r="H515">
        <v>0</v>
      </c>
      <c r="I515" s="1">
        <v>16</v>
      </c>
      <c r="J515" t="s">
        <v>505</v>
      </c>
      <c r="K515" t="s">
        <v>93</v>
      </c>
      <c r="L515" t="s">
        <v>77</v>
      </c>
      <c r="M515" t="s">
        <v>93</v>
      </c>
      <c r="N515" s="4">
        <v>261600324</v>
      </c>
      <c r="O515" s="44">
        <v>24324</v>
      </c>
      <c r="P515">
        <v>1</v>
      </c>
      <c r="Q515">
        <v>0</v>
      </c>
      <c r="R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5" s="4">
        <f t="shared" si="21"/>
        <v>1</v>
      </c>
      <c r="T515" s="4">
        <f t="shared" si="22"/>
        <v>0</v>
      </c>
      <c r="U515" s="4">
        <f t="shared" si="23"/>
        <v>0</v>
      </c>
    </row>
    <row r="516" spans="1:21">
      <c r="A516" s="41">
        <v>160007894</v>
      </c>
      <c r="B516" s="42">
        <v>160000501</v>
      </c>
      <c r="C516" s="43">
        <v>160000501</v>
      </c>
      <c r="D516" t="s">
        <v>1752</v>
      </c>
      <c r="E516" t="s">
        <v>1751</v>
      </c>
      <c r="F516" t="s">
        <v>1070</v>
      </c>
      <c r="G516" t="s">
        <v>1071</v>
      </c>
      <c r="H516">
        <v>0</v>
      </c>
      <c r="I516" s="1">
        <v>16</v>
      </c>
      <c r="J516" t="s">
        <v>505</v>
      </c>
      <c r="K516" t="s">
        <v>93</v>
      </c>
      <c r="L516" t="s">
        <v>77</v>
      </c>
      <c r="M516" t="s">
        <v>93</v>
      </c>
      <c r="N516" s="4">
        <v>261600324</v>
      </c>
      <c r="O516" s="44">
        <v>967</v>
      </c>
      <c r="P516">
        <v>1</v>
      </c>
      <c r="Q516">
        <v>0</v>
      </c>
      <c r="R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6" s="4">
        <f t="shared" si="21"/>
        <v>1</v>
      </c>
      <c r="T516" s="4">
        <f t="shared" si="22"/>
        <v>0</v>
      </c>
      <c r="U516" s="4">
        <f t="shared" si="23"/>
        <v>0</v>
      </c>
    </row>
    <row r="517" spans="1:21">
      <c r="A517" s="41">
        <v>160007910</v>
      </c>
      <c r="B517" s="42">
        <v>160000501</v>
      </c>
      <c r="C517" s="43">
        <v>160000501</v>
      </c>
      <c r="D517" t="s">
        <v>1753</v>
      </c>
      <c r="E517" t="s">
        <v>1751</v>
      </c>
      <c r="F517" t="s">
        <v>1070</v>
      </c>
      <c r="G517" t="s">
        <v>1071</v>
      </c>
      <c r="H517">
        <v>0</v>
      </c>
      <c r="I517" s="1">
        <v>16</v>
      </c>
      <c r="J517" t="s">
        <v>505</v>
      </c>
      <c r="K517" t="s">
        <v>93</v>
      </c>
      <c r="L517" t="s">
        <v>77</v>
      </c>
      <c r="M517" t="s">
        <v>93</v>
      </c>
      <c r="N517" s="4">
        <v>261600324</v>
      </c>
      <c r="O517" s="44">
        <v>70.5</v>
      </c>
      <c r="P517">
        <v>1</v>
      </c>
      <c r="Q517">
        <v>0</v>
      </c>
      <c r="R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7" s="4">
        <f t="shared" si="21"/>
        <v>1</v>
      </c>
      <c r="T517" s="4">
        <f t="shared" si="22"/>
        <v>0</v>
      </c>
      <c r="U517" s="4">
        <f t="shared" si="23"/>
        <v>0</v>
      </c>
    </row>
    <row r="518" spans="1:21">
      <c r="A518" s="41">
        <v>160007928</v>
      </c>
      <c r="B518" s="42">
        <v>160000501</v>
      </c>
      <c r="C518" s="43">
        <v>160000501</v>
      </c>
      <c r="D518" t="s">
        <v>1754</v>
      </c>
      <c r="E518" t="s">
        <v>1751</v>
      </c>
      <c r="F518" t="s">
        <v>1070</v>
      </c>
      <c r="G518" t="s">
        <v>1071</v>
      </c>
      <c r="H518">
        <v>0</v>
      </c>
      <c r="I518" s="1">
        <v>16</v>
      </c>
      <c r="J518" t="s">
        <v>505</v>
      </c>
      <c r="K518" t="s">
        <v>93</v>
      </c>
      <c r="L518" t="s">
        <v>77</v>
      </c>
      <c r="M518" t="s">
        <v>93</v>
      </c>
      <c r="N518" s="4">
        <v>261600324</v>
      </c>
      <c r="O518" s="44">
        <v>41</v>
      </c>
      <c r="P518">
        <v>1</v>
      </c>
      <c r="Q518">
        <v>0</v>
      </c>
      <c r="R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8" s="4">
        <f t="shared" ref="S518:S581" si="24">IF(OR(L518="CH",L518="CH ex-CHS",L518="HIA",L518="Autres publics",L518="CHU"),1,0)</f>
        <v>1</v>
      </c>
      <c r="T518" s="4">
        <f t="shared" ref="T518:T581" si="25">IF(AND(S518=1,G518=""),1,0)</f>
        <v>0</v>
      </c>
      <c r="U518" s="4">
        <f t="shared" si="23"/>
        <v>0</v>
      </c>
    </row>
    <row r="519" spans="1:21">
      <c r="A519" s="41">
        <v>160007985</v>
      </c>
      <c r="B519" s="42">
        <v>160000501</v>
      </c>
      <c r="C519" s="43">
        <v>160000501</v>
      </c>
      <c r="D519" t="s">
        <v>1755</v>
      </c>
      <c r="E519" t="s">
        <v>1751</v>
      </c>
      <c r="F519" t="s">
        <v>1070</v>
      </c>
      <c r="G519" t="s">
        <v>1071</v>
      </c>
      <c r="H519">
        <v>0</v>
      </c>
      <c r="I519" s="1">
        <v>16</v>
      </c>
      <c r="J519" t="s">
        <v>505</v>
      </c>
      <c r="K519" t="s">
        <v>93</v>
      </c>
      <c r="L519" t="s">
        <v>77</v>
      </c>
      <c r="M519" t="s">
        <v>93</v>
      </c>
      <c r="N519" s="4">
        <v>261600324</v>
      </c>
      <c r="O519" s="44">
        <v>634</v>
      </c>
      <c r="P519">
        <v>1</v>
      </c>
      <c r="Q519">
        <v>0</v>
      </c>
      <c r="R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9" s="4">
        <f t="shared" si="24"/>
        <v>1</v>
      </c>
      <c r="T519" s="4">
        <f t="shared" si="25"/>
        <v>0</v>
      </c>
      <c r="U519" s="4">
        <f t="shared" ref="U519:U582" si="26">IF(S519=1,0,1)</f>
        <v>0</v>
      </c>
    </row>
    <row r="520" spans="1:21">
      <c r="A520" s="41">
        <v>160007993</v>
      </c>
      <c r="B520" s="42">
        <v>160000501</v>
      </c>
      <c r="C520" s="43">
        <v>160000501</v>
      </c>
      <c r="D520" t="s">
        <v>1756</v>
      </c>
      <c r="E520" t="s">
        <v>1751</v>
      </c>
      <c r="F520" t="s">
        <v>1070</v>
      </c>
      <c r="G520" t="s">
        <v>1071</v>
      </c>
      <c r="H520">
        <v>0</v>
      </c>
      <c r="I520" s="1">
        <v>16</v>
      </c>
      <c r="J520" t="s">
        <v>505</v>
      </c>
      <c r="K520" t="s">
        <v>93</v>
      </c>
      <c r="L520" t="s">
        <v>77</v>
      </c>
      <c r="M520" t="s">
        <v>93</v>
      </c>
      <c r="N520" s="4">
        <v>261600324</v>
      </c>
      <c r="O520" s="44">
        <v>147.75</v>
      </c>
      <c r="P520">
        <v>1</v>
      </c>
      <c r="Q520">
        <v>0</v>
      </c>
      <c r="R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0" s="4">
        <f t="shared" si="24"/>
        <v>1</v>
      </c>
      <c r="T520" s="4">
        <f t="shared" si="25"/>
        <v>0</v>
      </c>
      <c r="U520" s="4">
        <f t="shared" si="26"/>
        <v>0</v>
      </c>
    </row>
    <row r="521" spans="1:21">
      <c r="A521" s="41">
        <v>160008017</v>
      </c>
      <c r="B521" s="42">
        <v>160000501</v>
      </c>
      <c r="C521" s="43">
        <v>160000501</v>
      </c>
      <c r="D521" t="s">
        <v>1757</v>
      </c>
      <c r="E521" t="s">
        <v>1751</v>
      </c>
      <c r="F521" t="s">
        <v>1070</v>
      </c>
      <c r="G521" t="s">
        <v>1071</v>
      </c>
      <c r="H521">
        <v>0</v>
      </c>
      <c r="I521" s="1">
        <v>16</v>
      </c>
      <c r="J521" t="s">
        <v>505</v>
      </c>
      <c r="K521" t="s">
        <v>93</v>
      </c>
      <c r="L521" t="s">
        <v>77</v>
      </c>
      <c r="M521" t="s">
        <v>93</v>
      </c>
      <c r="N521" s="4">
        <v>261600324</v>
      </c>
      <c r="O521" s="44">
        <v>124</v>
      </c>
      <c r="P521">
        <v>1</v>
      </c>
      <c r="Q521">
        <v>0</v>
      </c>
      <c r="R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1" s="4">
        <f t="shared" si="24"/>
        <v>1</v>
      </c>
      <c r="T521" s="4">
        <f t="shared" si="25"/>
        <v>0</v>
      </c>
      <c r="U521" s="4">
        <f t="shared" si="26"/>
        <v>0</v>
      </c>
    </row>
    <row r="522" spans="1:21">
      <c r="A522" s="41">
        <v>160008025</v>
      </c>
      <c r="B522" s="42">
        <v>160000501</v>
      </c>
      <c r="C522" s="43">
        <v>160000501</v>
      </c>
      <c r="D522" t="s">
        <v>1758</v>
      </c>
      <c r="E522" t="s">
        <v>1751</v>
      </c>
      <c r="F522" t="s">
        <v>1070</v>
      </c>
      <c r="G522" t="s">
        <v>1071</v>
      </c>
      <c r="H522">
        <v>0</v>
      </c>
      <c r="I522" s="1">
        <v>16</v>
      </c>
      <c r="J522" t="s">
        <v>505</v>
      </c>
      <c r="K522" t="s">
        <v>93</v>
      </c>
      <c r="L522" t="s">
        <v>77</v>
      </c>
      <c r="M522" t="s">
        <v>93</v>
      </c>
      <c r="N522" s="4">
        <v>261600324</v>
      </c>
      <c r="O522" s="44">
        <v>153</v>
      </c>
      <c r="P522">
        <v>1</v>
      </c>
      <c r="Q522">
        <v>0</v>
      </c>
      <c r="R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2" s="4">
        <f t="shared" si="24"/>
        <v>1</v>
      </c>
      <c r="T522" s="4">
        <f t="shared" si="25"/>
        <v>0</v>
      </c>
      <c r="U522" s="4">
        <f t="shared" si="26"/>
        <v>0</v>
      </c>
    </row>
    <row r="523" spans="1:21">
      <c r="A523" s="41">
        <v>160008033</v>
      </c>
      <c r="B523" s="42">
        <v>160000501</v>
      </c>
      <c r="C523" s="43">
        <v>160000501</v>
      </c>
      <c r="D523" t="s">
        <v>1759</v>
      </c>
      <c r="E523" t="s">
        <v>1751</v>
      </c>
      <c r="F523" t="s">
        <v>1070</v>
      </c>
      <c r="G523" t="s">
        <v>1071</v>
      </c>
      <c r="H523">
        <v>0</v>
      </c>
      <c r="I523" s="1">
        <v>16</v>
      </c>
      <c r="J523" t="s">
        <v>505</v>
      </c>
      <c r="K523" t="s">
        <v>93</v>
      </c>
      <c r="L523" t="s">
        <v>77</v>
      </c>
      <c r="M523" t="s">
        <v>93</v>
      </c>
      <c r="N523" s="4">
        <v>261600324</v>
      </c>
      <c r="O523" s="44">
        <v>138.5</v>
      </c>
      <c r="P523">
        <v>1</v>
      </c>
      <c r="Q523">
        <v>0</v>
      </c>
      <c r="R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3" s="4">
        <f t="shared" si="24"/>
        <v>1</v>
      </c>
      <c r="T523" s="4">
        <f t="shared" si="25"/>
        <v>0</v>
      </c>
      <c r="U523" s="4">
        <f t="shared" si="26"/>
        <v>0</v>
      </c>
    </row>
    <row r="524" spans="1:21">
      <c r="A524" s="41">
        <v>160008348</v>
      </c>
      <c r="B524" s="45">
        <v>160000501</v>
      </c>
      <c r="C524" s="47">
        <v>160000501</v>
      </c>
      <c r="D524" t="s">
        <v>1760</v>
      </c>
      <c r="E524" t="s">
        <v>1751</v>
      </c>
      <c r="F524" t="s">
        <v>1070</v>
      </c>
      <c r="G524" t="s">
        <v>1071</v>
      </c>
      <c r="H524">
        <v>0</v>
      </c>
      <c r="I524" s="1">
        <v>16</v>
      </c>
      <c r="J524" t="s">
        <v>505</v>
      </c>
      <c r="K524" t="s">
        <v>93</v>
      </c>
      <c r="L524" t="s">
        <v>77</v>
      </c>
      <c r="M524" t="s">
        <v>93</v>
      </c>
      <c r="N524" s="4">
        <v>261600324</v>
      </c>
      <c r="O524" s="44">
        <v>242.25</v>
      </c>
      <c r="P524">
        <v>1</v>
      </c>
      <c r="Q524">
        <v>0</v>
      </c>
      <c r="R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4" s="4">
        <f t="shared" si="24"/>
        <v>1</v>
      </c>
      <c r="T524" s="4">
        <f t="shared" si="25"/>
        <v>0</v>
      </c>
      <c r="U524" s="4">
        <f t="shared" si="26"/>
        <v>0</v>
      </c>
    </row>
    <row r="525" spans="1:21">
      <c r="A525" s="41">
        <v>160017240</v>
      </c>
      <c r="B525" s="42">
        <v>160000501</v>
      </c>
      <c r="C525" s="43">
        <v>160000501</v>
      </c>
      <c r="D525" t="s">
        <v>1761</v>
      </c>
      <c r="E525" t="s">
        <v>1751</v>
      </c>
      <c r="F525" t="s">
        <v>1070</v>
      </c>
      <c r="G525" t="s">
        <v>1071</v>
      </c>
      <c r="H525">
        <v>0</v>
      </c>
      <c r="I525" s="1">
        <v>16</v>
      </c>
      <c r="J525" t="s">
        <v>505</v>
      </c>
      <c r="K525" t="s">
        <v>93</v>
      </c>
      <c r="L525" t="s">
        <v>77</v>
      </c>
      <c r="M525" t="s">
        <v>93</v>
      </c>
      <c r="N525" s="4">
        <v>261600324</v>
      </c>
      <c r="O525" s="44">
        <v>2488</v>
      </c>
      <c r="P525">
        <v>0</v>
      </c>
      <c r="Q525">
        <v>0</v>
      </c>
      <c r="R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5" s="4">
        <f t="shared" si="24"/>
        <v>1</v>
      </c>
      <c r="T525" s="4">
        <f t="shared" si="25"/>
        <v>0</v>
      </c>
      <c r="U525" s="4">
        <f t="shared" si="26"/>
        <v>0</v>
      </c>
    </row>
    <row r="526" spans="1:21">
      <c r="A526" s="41">
        <v>160008231</v>
      </c>
      <c r="B526" s="42">
        <v>160001038</v>
      </c>
      <c r="C526" s="43">
        <v>160008231</v>
      </c>
      <c r="D526" t="s">
        <v>3283</v>
      </c>
      <c r="E526" t="s">
        <v>3284</v>
      </c>
      <c r="H526"/>
      <c r="I526" s="1">
        <v>16</v>
      </c>
      <c r="J526" t="s">
        <v>505</v>
      </c>
      <c r="K526" t="s">
        <v>93</v>
      </c>
      <c r="L526" t="s">
        <v>96</v>
      </c>
      <c r="M526" t="s">
        <v>93</v>
      </c>
      <c r="N526" s="4">
        <v>350178018</v>
      </c>
      <c r="O526" s="44">
        <v>6287</v>
      </c>
      <c r="P526">
        <v>1</v>
      </c>
      <c r="Q526">
        <v>0</v>
      </c>
      <c r="R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6" s="4">
        <f t="shared" si="24"/>
        <v>0</v>
      </c>
      <c r="T526" s="4">
        <f t="shared" si="25"/>
        <v>0</v>
      </c>
      <c r="U526" s="4">
        <f t="shared" si="26"/>
        <v>1</v>
      </c>
    </row>
    <row r="527" spans="1:21">
      <c r="A527" s="41">
        <v>160009080</v>
      </c>
      <c r="B527" s="42">
        <v>160001574</v>
      </c>
      <c r="C527" s="43">
        <v>160009080</v>
      </c>
      <c r="D527" t="s">
        <v>503</v>
      </c>
      <c r="E527" s="48" t="s">
        <v>504</v>
      </c>
      <c r="H527"/>
      <c r="I527" s="1">
        <v>16</v>
      </c>
      <c r="J527" t="s">
        <v>505</v>
      </c>
      <c r="K527" t="s">
        <v>93</v>
      </c>
      <c r="L527" t="s">
        <v>60</v>
      </c>
      <c r="M527" t="s">
        <v>93</v>
      </c>
      <c r="N527" s="4">
        <v>384990404</v>
      </c>
      <c r="O527" s="44">
        <v>8639.5</v>
      </c>
      <c r="P527">
        <v>0</v>
      </c>
      <c r="Q527">
        <v>0</v>
      </c>
      <c r="R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7" s="4">
        <f t="shared" si="24"/>
        <v>0</v>
      </c>
      <c r="T527" s="4">
        <f t="shared" si="25"/>
        <v>0</v>
      </c>
      <c r="U527" s="4">
        <f t="shared" si="26"/>
        <v>1</v>
      </c>
    </row>
    <row r="528" spans="1:21">
      <c r="A528" s="41">
        <v>160013207</v>
      </c>
      <c r="B528" s="42">
        <v>160001632</v>
      </c>
      <c r="C528" s="43">
        <v>160013207</v>
      </c>
      <c r="D528" t="s">
        <v>903</v>
      </c>
      <c r="E528" t="s">
        <v>903</v>
      </c>
      <c r="H528"/>
      <c r="I528" s="1">
        <v>16</v>
      </c>
      <c r="J528" t="s">
        <v>505</v>
      </c>
      <c r="K528" t="s">
        <v>93</v>
      </c>
      <c r="L528" t="s">
        <v>96</v>
      </c>
      <c r="M528" t="s">
        <v>93</v>
      </c>
      <c r="N528" s="4">
        <v>323399295</v>
      </c>
      <c r="O528" s="44">
        <v>53781.5</v>
      </c>
      <c r="P528">
        <v>0</v>
      </c>
      <c r="Q528">
        <v>0</v>
      </c>
      <c r="R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8" s="4">
        <f t="shared" si="24"/>
        <v>0</v>
      </c>
      <c r="T528" s="4">
        <f t="shared" si="25"/>
        <v>0</v>
      </c>
      <c r="U528" s="4">
        <f t="shared" si="26"/>
        <v>1</v>
      </c>
    </row>
    <row r="529" spans="1:21">
      <c r="A529" s="41">
        <v>160000303</v>
      </c>
      <c r="B529" s="45">
        <v>160006037</v>
      </c>
      <c r="C529" s="47">
        <v>160006037</v>
      </c>
      <c r="D529" t="s">
        <v>2362</v>
      </c>
      <c r="E529" t="s">
        <v>2363</v>
      </c>
      <c r="F529" t="s">
        <v>1070</v>
      </c>
      <c r="G529" t="s">
        <v>1071</v>
      </c>
      <c r="H529">
        <v>0</v>
      </c>
      <c r="I529" s="1">
        <v>16</v>
      </c>
      <c r="J529" t="s">
        <v>505</v>
      </c>
      <c r="K529" t="s">
        <v>93</v>
      </c>
      <c r="L529" t="s">
        <v>831</v>
      </c>
      <c r="M529" t="s">
        <v>93</v>
      </c>
      <c r="N529" s="4">
        <v>261610711</v>
      </c>
      <c r="O529" s="44">
        <v>44701.5</v>
      </c>
      <c r="P529">
        <v>0</v>
      </c>
      <c r="Q529">
        <v>0</v>
      </c>
      <c r="R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29" s="4">
        <f t="shared" si="24"/>
        <v>1</v>
      </c>
      <c r="T529" s="4">
        <f t="shared" si="25"/>
        <v>0</v>
      </c>
      <c r="U529" s="4">
        <f t="shared" si="26"/>
        <v>0</v>
      </c>
    </row>
    <row r="530" spans="1:21">
      <c r="A530" s="41">
        <v>160002036</v>
      </c>
      <c r="B530" s="42">
        <v>160009908</v>
      </c>
      <c r="C530" s="43">
        <v>160002036</v>
      </c>
      <c r="D530" t="s">
        <v>4843</v>
      </c>
      <c r="E530" t="s">
        <v>4844</v>
      </c>
      <c r="H530"/>
      <c r="I530" s="1">
        <v>16</v>
      </c>
      <c r="J530" t="s">
        <v>505</v>
      </c>
      <c r="K530" t="s">
        <v>93</v>
      </c>
      <c r="L530" t="s">
        <v>60</v>
      </c>
      <c r="M530" t="s">
        <v>93</v>
      </c>
      <c r="N530" s="4">
        <v>781166285</v>
      </c>
      <c r="O530" s="44">
        <v>20759.5</v>
      </c>
      <c r="P530">
        <v>0</v>
      </c>
      <c r="Q530">
        <v>0</v>
      </c>
      <c r="R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0" s="4">
        <f t="shared" si="24"/>
        <v>0</v>
      </c>
      <c r="T530" s="4">
        <f t="shared" si="25"/>
        <v>0</v>
      </c>
      <c r="U530" s="4">
        <f t="shared" si="26"/>
        <v>1</v>
      </c>
    </row>
    <row r="531" spans="1:21">
      <c r="A531" s="41">
        <v>160012209</v>
      </c>
      <c r="B531" s="42">
        <v>160012191</v>
      </c>
      <c r="C531" s="43">
        <v>160012209</v>
      </c>
      <c r="D531" t="s">
        <v>5991</v>
      </c>
      <c r="E531" t="s">
        <v>5992</v>
      </c>
      <c r="H531"/>
      <c r="I531" s="1">
        <v>16</v>
      </c>
      <c r="J531" t="s">
        <v>505</v>
      </c>
      <c r="K531" t="s">
        <v>93</v>
      </c>
      <c r="L531" t="s">
        <v>96</v>
      </c>
      <c r="M531" t="s">
        <v>93</v>
      </c>
      <c r="N531" s="4">
        <v>402404321</v>
      </c>
      <c r="O531" s="44">
        <v>4948</v>
      </c>
      <c r="P531">
        <v>0</v>
      </c>
      <c r="Q531">
        <v>0</v>
      </c>
      <c r="R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1" s="4">
        <f t="shared" si="24"/>
        <v>0</v>
      </c>
      <c r="T531" s="4">
        <f t="shared" si="25"/>
        <v>0</v>
      </c>
      <c r="U531" s="4">
        <f t="shared" si="26"/>
        <v>1</v>
      </c>
    </row>
    <row r="532" spans="1:21">
      <c r="A532" s="41">
        <v>160000261</v>
      </c>
      <c r="B532" s="42">
        <v>160014411</v>
      </c>
      <c r="C532" s="43">
        <v>160014411</v>
      </c>
      <c r="D532" t="s">
        <v>4608</v>
      </c>
      <c r="E532" t="s">
        <v>4609</v>
      </c>
      <c r="F532" t="s">
        <v>1070</v>
      </c>
      <c r="G532" t="s">
        <v>1071</v>
      </c>
      <c r="H532">
        <v>0</v>
      </c>
      <c r="I532" s="1">
        <v>16</v>
      </c>
      <c r="J532" t="s">
        <v>505</v>
      </c>
      <c r="K532" t="s">
        <v>93</v>
      </c>
      <c r="L532" t="s">
        <v>831</v>
      </c>
      <c r="M532" t="s">
        <v>93</v>
      </c>
      <c r="N532" s="4">
        <v>200018703</v>
      </c>
      <c r="O532" s="44">
        <v>12619</v>
      </c>
      <c r="P532">
        <v>0</v>
      </c>
      <c r="Q532">
        <v>0</v>
      </c>
      <c r="R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2" s="4">
        <f t="shared" si="24"/>
        <v>1</v>
      </c>
      <c r="T532" s="4">
        <f t="shared" si="25"/>
        <v>0</v>
      </c>
      <c r="U532" s="4">
        <f t="shared" si="26"/>
        <v>0</v>
      </c>
    </row>
    <row r="533" spans="1:21">
      <c r="A533" s="41">
        <v>160000360</v>
      </c>
      <c r="B533" s="42">
        <v>160014411</v>
      </c>
      <c r="C533" s="43">
        <v>160014411</v>
      </c>
      <c r="D533" t="s">
        <v>4610</v>
      </c>
      <c r="E533" t="s">
        <v>4609</v>
      </c>
      <c r="F533" t="s">
        <v>1070</v>
      </c>
      <c r="G533" t="s">
        <v>1071</v>
      </c>
      <c r="H533">
        <v>0</v>
      </c>
      <c r="I533" s="1">
        <v>16</v>
      </c>
      <c r="J533" t="s">
        <v>505</v>
      </c>
      <c r="K533" t="s">
        <v>93</v>
      </c>
      <c r="L533" t="s">
        <v>831</v>
      </c>
      <c r="M533" t="s">
        <v>93</v>
      </c>
      <c r="N533" s="4">
        <v>200018703</v>
      </c>
      <c r="O533" s="44">
        <v>12824</v>
      </c>
      <c r="P533">
        <v>0</v>
      </c>
      <c r="Q533">
        <v>0</v>
      </c>
      <c r="R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3" s="4">
        <f t="shared" si="24"/>
        <v>1</v>
      </c>
      <c r="T533" s="4">
        <f t="shared" si="25"/>
        <v>0</v>
      </c>
      <c r="U533" s="4">
        <f t="shared" si="26"/>
        <v>0</v>
      </c>
    </row>
    <row r="534" spans="1:21">
      <c r="A534" s="41">
        <v>160015368</v>
      </c>
      <c r="B534" s="42">
        <v>160014411</v>
      </c>
      <c r="C534" s="43">
        <v>160014411</v>
      </c>
      <c r="D534" t="s">
        <v>4611</v>
      </c>
      <c r="E534" t="s">
        <v>4609</v>
      </c>
      <c r="F534" t="s">
        <v>1070</v>
      </c>
      <c r="G534" t="s">
        <v>1071</v>
      </c>
      <c r="H534">
        <v>0</v>
      </c>
      <c r="I534" s="1">
        <v>16</v>
      </c>
      <c r="J534" t="s">
        <v>505</v>
      </c>
      <c r="K534" t="s">
        <v>93</v>
      </c>
      <c r="L534" t="s">
        <v>831</v>
      </c>
      <c r="M534" t="s">
        <v>93</v>
      </c>
      <c r="N534" s="4">
        <v>200018703</v>
      </c>
      <c r="O534" s="44">
        <v>38782.5</v>
      </c>
      <c r="P534">
        <v>0</v>
      </c>
      <c r="Q534">
        <v>0</v>
      </c>
      <c r="R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4" s="4">
        <f t="shared" si="24"/>
        <v>1</v>
      </c>
      <c r="T534" s="4">
        <f t="shared" si="25"/>
        <v>0</v>
      </c>
      <c r="U534" s="4">
        <f t="shared" si="26"/>
        <v>0</v>
      </c>
    </row>
    <row r="535" spans="1:21">
      <c r="A535" s="41">
        <v>170780282</v>
      </c>
      <c r="B535" s="42">
        <v>170000186</v>
      </c>
      <c r="C535" s="43">
        <v>170780282</v>
      </c>
      <c r="D535" t="s">
        <v>5017</v>
      </c>
      <c r="E535" t="s">
        <v>5018</v>
      </c>
      <c r="H535"/>
      <c r="I535" s="1">
        <v>17</v>
      </c>
      <c r="J535" t="s">
        <v>508</v>
      </c>
      <c r="K535" t="s">
        <v>93</v>
      </c>
      <c r="L535" t="s">
        <v>96</v>
      </c>
      <c r="M535" t="s">
        <v>93</v>
      </c>
      <c r="N535" s="4">
        <v>302509211</v>
      </c>
      <c r="O535" s="44">
        <v>8441.5</v>
      </c>
      <c r="P535">
        <v>1</v>
      </c>
      <c r="Q535">
        <v>0</v>
      </c>
      <c r="R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5" s="4">
        <f t="shared" si="24"/>
        <v>0</v>
      </c>
      <c r="T535" s="4">
        <f t="shared" si="25"/>
        <v>0</v>
      </c>
      <c r="U535" s="4">
        <f t="shared" si="26"/>
        <v>1</v>
      </c>
    </row>
    <row r="536" spans="1:21">
      <c r="A536" s="41">
        <v>170780290</v>
      </c>
      <c r="B536" s="45">
        <v>170000194</v>
      </c>
      <c r="C536" s="47">
        <v>170780290</v>
      </c>
      <c r="D536" t="s">
        <v>6139</v>
      </c>
      <c r="E536" t="s">
        <v>6140</v>
      </c>
      <c r="H536"/>
      <c r="I536" s="1">
        <v>17</v>
      </c>
      <c r="J536" t="s">
        <v>508</v>
      </c>
      <c r="K536" t="s">
        <v>93</v>
      </c>
      <c r="L536" t="s">
        <v>96</v>
      </c>
      <c r="M536" t="s">
        <v>93</v>
      </c>
      <c r="N536" s="4">
        <v>527380281</v>
      </c>
      <c r="O536" s="44">
        <v>14394</v>
      </c>
      <c r="P536">
        <v>1</v>
      </c>
      <c r="Q536">
        <v>0</v>
      </c>
      <c r="R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6" s="4">
        <f t="shared" si="24"/>
        <v>0</v>
      </c>
      <c r="T536" s="4">
        <f t="shared" si="25"/>
        <v>0</v>
      </c>
      <c r="U536" s="4">
        <f t="shared" si="26"/>
        <v>1</v>
      </c>
    </row>
    <row r="537" spans="1:21">
      <c r="A537" s="41">
        <v>170780563</v>
      </c>
      <c r="B537" s="45">
        <v>170000251</v>
      </c>
      <c r="C537" s="47">
        <v>170780563</v>
      </c>
      <c r="D537" t="s">
        <v>5219</v>
      </c>
      <c r="E537" t="s">
        <v>5220</v>
      </c>
      <c r="H537"/>
      <c r="I537" s="1">
        <v>17</v>
      </c>
      <c r="J537" t="s">
        <v>508</v>
      </c>
      <c r="K537" t="s">
        <v>93</v>
      </c>
      <c r="L537" t="s">
        <v>96</v>
      </c>
      <c r="M537" t="s">
        <v>93</v>
      </c>
      <c r="N537" s="4">
        <v>715450052</v>
      </c>
      <c r="O537" s="44">
        <v>29195</v>
      </c>
      <c r="P537">
        <v>0</v>
      </c>
      <c r="Q537">
        <v>0</v>
      </c>
      <c r="R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7" s="4">
        <f t="shared" si="24"/>
        <v>0</v>
      </c>
      <c r="T537" s="4">
        <f t="shared" si="25"/>
        <v>0</v>
      </c>
      <c r="U537" s="4">
        <f t="shared" si="26"/>
        <v>1</v>
      </c>
    </row>
    <row r="538" spans="1:21">
      <c r="A538" s="41">
        <v>170780621</v>
      </c>
      <c r="B538" s="42">
        <v>170000285</v>
      </c>
      <c r="C538" s="43">
        <v>170780621</v>
      </c>
      <c r="D538" t="s">
        <v>6182</v>
      </c>
      <c r="E538" t="s">
        <v>6183</v>
      </c>
      <c r="H538"/>
      <c r="I538" s="1">
        <v>17</v>
      </c>
      <c r="J538" t="s">
        <v>508</v>
      </c>
      <c r="K538" t="s">
        <v>93</v>
      </c>
      <c r="L538" t="s">
        <v>96</v>
      </c>
      <c r="M538" t="s">
        <v>93</v>
      </c>
      <c r="N538" s="4">
        <v>716850169</v>
      </c>
      <c r="O538" s="44">
        <v>18529</v>
      </c>
      <c r="P538">
        <v>0</v>
      </c>
      <c r="Q538">
        <v>0</v>
      </c>
      <c r="R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8" s="4">
        <f t="shared" si="24"/>
        <v>0</v>
      </c>
      <c r="T538" s="4">
        <f t="shared" si="25"/>
        <v>0</v>
      </c>
      <c r="U538" s="4">
        <f t="shared" si="26"/>
        <v>1</v>
      </c>
    </row>
    <row r="539" spans="1:21">
      <c r="A539" s="41">
        <v>170780647</v>
      </c>
      <c r="B539" s="42">
        <v>170000301</v>
      </c>
      <c r="C539" s="43">
        <v>170780647</v>
      </c>
      <c r="D539" t="s">
        <v>5852</v>
      </c>
      <c r="E539" t="s">
        <v>5853</v>
      </c>
      <c r="H539"/>
      <c r="I539" s="1">
        <v>17</v>
      </c>
      <c r="J539" t="s">
        <v>508</v>
      </c>
      <c r="K539" t="s">
        <v>93</v>
      </c>
      <c r="L539" t="s">
        <v>96</v>
      </c>
      <c r="M539" t="s">
        <v>93</v>
      </c>
      <c r="N539" s="4">
        <v>526780093</v>
      </c>
      <c r="O539" s="44">
        <v>11658</v>
      </c>
      <c r="P539">
        <v>0</v>
      </c>
      <c r="Q539">
        <v>0</v>
      </c>
      <c r="R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9" s="4">
        <f t="shared" si="24"/>
        <v>0</v>
      </c>
      <c r="T539" s="4">
        <f t="shared" si="25"/>
        <v>0</v>
      </c>
      <c r="U539" s="4">
        <f t="shared" si="26"/>
        <v>1</v>
      </c>
    </row>
    <row r="540" spans="1:21">
      <c r="A540" s="41">
        <v>170781199</v>
      </c>
      <c r="B540" s="42">
        <v>170000400</v>
      </c>
      <c r="C540" s="43">
        <v>170781199</v>
      </c>
      <c r="D540" t="s">
        <v>5488</v>
      </c>
      <c r="E540" t="s">
        <v>5489</v>
      </c>
      <c r="H540"/>
      <c r="I540" s="1">
        <v>17</v>
      </c>
      <c r="J540" t="s">
        <v>508</v>
      </c>
      <c r="K540" t="s">
        <v>93</v>
      </c>
      <c r="L540" t="s">
        <v>96</v>
      </c>
      <c r="M540" t="s">
        <v>93</v>
      </c>
      <c r="N540" s="4">
        <v>324534130</v>
      </c>
      <c r="O540" s="44">
        <v>8208</v>
      </c>
      <c r="P540">
        <v>0</v>
      </c>
      <c r="Q540">
        <v>0</v>
      </c>
      <c r="R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0" s="4">
        <f t="shared" si="24"/>
        <v>0</v>
      </c>
      <c r="T540" s="4">
        <f t="shared" si="25"/>
        <v>0</v>
      </c>
      <c r="U540" s="4">
        <f t="shared" si="26"/>
        <v>1</v>
      </c>
    </row>
    <row r="541" spans="1:21">
      <c r="A541" s="41">
        <v>170780803</v>
      </c>
      <c r="B541" s="42">
        <v>170017321</v>
      </c>
      <c r="C541" s="43">
        <v>170780803</v>
      </c>
      <c r="D541" t="s">
        <v>506</v>
      </c>
      <c r="E541" t="s">
        <v>507</v>
      </c>
      <c r="H541"/>
      <c r="I541" s="1">
        <v>17</v>
      </c>
      <c r="J541" t="s">
        <v>508</v>
      </c>
      <c r="K541" t="s">
        <v>93</v>
      </c>
      <c r="L541" t="s">
        <v>60</v>
      </c>
      <c r="M541" t="s">
        <v>93</v>
      </c>
      <c r="N541" s="4">
        <v>784361453</v>
      </c>
      <c r="O541" s="44">
        <v>3735.5</v>
      </c>
      <c r="P541">
        <v>0</v>
      </c>
      <c r="Q541">
        <v>0</v>
      </c>
      <c r="R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41" s="4">
        <f t="shared" si="24"/>
        <v>0</v>
      </c>
      <c r="T541" s="4">
        <f t="shared" si="25"/>
        <v>0</v>
      </c>
      <c r="U541" s="4">
        <f t="shared" si="26"/>
        <v>1</v>
      </c>
    </row>
    <row r="542" spans="1:21">
      <c r="A542" s="41">
        <v>170780662</v>
      </c>
      <c r="B542" s="42">
        <v>170024053</v>
      </c>
      <c r="C542" s="43">
        <v>170780662</v>
      </c>
      <c r="D542" t="s">
        <v>3268</v>
      </c>
      <c r="E542" t="s">
        <v>3268</v>
      </c>
      <c r="H542"/>
      <c r="I542" s="1">
        <v>17</v>
      </c>
      <c r="J542" t="s">
        <v>508</v>
      </c>
      <c r="K542" t="s">
        <v>93</v>
      </c>
      <c r="L542" t="s">
        <v>96</v>
      </c>
      <c r="M542" t="s">
        <v>93</v>
      </c>
      <c r="N542" s="4">
        <v>314538331</v>
      </c>
      <c r="O542" s="44">
        <v>59962.5</v>
      </c>
      <c r="P542">
        <v>0</v>
      </c>
      <c r="Q542">
        <v>0</v>
      </c>
      <c r="R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2" s="4">
        <f t="shared" si="24"/>
        <v>0</v>
      </c>
      <c r="T542" s="4">
        <f t="shared" si="25"/>
        <v>0</v>
      </c>
      <c r="U542" s="4">
        <f t="shared" si="26"/>
        <v>1</v>
      </c>
    </row>
    <row r="543" spans="1:21">
      <c r="A543" s="41">
        <v>170000061</v>
      </c>
      <c r="B543" s="45">
        <v>170024194</v>
      </c>
      <c r="C543" s="47">
        <v>170024194</v>
      </c>
      <c r="D543" t="s">
        <v>4332</v>
      </c>
      <c r="E543" t="s">
        <v>4333</v>
      </c>
      <c r="F543" t="s">
        <v>1500</v>
      </c>
      <c r="G543" t="s">
        <v>1501</v>
      </c>
      <c r="H543">
        <v>1</v>
      </c>
      <c r="I543" s="1">
        <v>17</v>
      </c>
      <c r="J543" t="s">
        <v>508</v>
      </c>
      <c r="K543" t="s">
        <v>93</v>
      </c>
      <c r="L543" t="s">
        <v>831</v>
      </c>
      <c r="M543" t="s">
        <v>93</v>
      </c>
      <c r="N543" s="4">
        <v>200047835</v>
      </c>
      <c r="O543" s="44">
        <v>8078</v>
      </c>
      <c r="P543">
        <v>0</v>
      </c>
      <c r="Q543">
        <v>0</v>
      </c>
      <c r="R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3" s="4">
        <f t="shared" si="24"/>
        <v>1</v>
      </c>
      <c r="T543" s="4">
        <f t="shared" si="25"/>
        <v>0</v>
      </c>
      <c r="U543" s="4">
        <f t="shared" si="26"/>
        <v>0</v>
      </c>
    </row>
    <row r="544" spans="1:21">
      <c r="A544" s="41">
        <v>170000087</v>
      </c>
      <c r="B544" s="42">
        <v>170024194</v>
      </c>
      <c r="C544" s="43">
        <v>170024194</v>
      </c>
      <c r="D544" t="s">
        <v>4334</v>
      </c>
      <c r="E544" t="s">
        <v>4333</v>
      </c>
      <c r="F544" t="s">
        <v>1500</v>
      </c>
      <c r="G544" t="s">
        <v>1501</v>
      </c>
      <c r="H544">
        <v>1</v>
      </c>
      <c r="I544" s="1">
        <v>17</v>
      </c>
      <c r="J544" t="s">
        <v>508</v>
      </c>
      <c r="K544" t="s">
        <v>93</v>
      </c>
      <c r="L544" t="s">
        <v>831</v>
      </c>
      <c r="M544" t="s">
        <v>93</v>
      </c>
      <c r="N544" s="4">
        <v>200047835</v>
      </c>
      <c r="O544" s="44">
        <v>254334.5</v>
      </c>
      <c r="P544">
        <v>0</v>
      </c>
      <c r="Q544">
        <v>0</v>
      </c>
      <c r="R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4" s="4">
        <f t="shared" si="24"/>
        <v>1</v>
      </c>
      <c r="T544" s="4">
        <f t="shared" si="25"/>
        <v>0</v>
      </c>
      <c r="U544" s="4">
        <f t="shared" si="26"/>
        <v>0</v>
      </c>
    </row>
    <row r="545" spans="1:21">
      <c r="A545" s="41">
        <v>170000111</v>
      </c>
      <c r="B545" s="42">
        <v>170024194</v>
      </c>
      <c r="C545" s="43">
        <v>170024194</v>
      </c>
      <c r="D545" t="s">
        <v>4335</v>
      </c>
      <c r="E545" t="s">
        <v>4333</v>
      </c>
      <c r="F545" t="s">
        <v>1500</v>
      </c>
      <c r="G545" t="s">
        <v>1501</v>
      </c>
      <c r="H545">
        <v>1</v>
      </c>
      <c r="I545" s="1">
        <v>17</v>
      </c>
      <c r="J545" t="s">
        <v>508</v>
      </c>
      <c r="K545" t="s">
        <v>93</v>
      </c>
      <c r="L545" t="s">
        <v>831</v>
      </c>
      <c r="M545" t="s">
        <v>93</v>
      </c>
      <c r="N545" s="4">
        <v>200047835</v>
      </c>
      <c r="O545" s="44">
        <v>3110</v>
      </c>
      <c r="P545">
        <v>0</v>
      </c>
      <c r="Q545">
        <v>0</v>
      </c>
      <c r="R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5" s="4">
        <f t="shared" si="24"/>
        <v>1</v>
      </c>
      <c r="T545" s="4">
        <f t="shared" si="25"/>
        <v>0</v>
      </c>
      <c r="U545" s="4">
        <f t="shared" si="26"/>
        <v>0</v>
      </c>
    </row>
    <row r="546" spans="1:21">
      <c r="A546" s="41">
        <v>170782981</v>
      </c>
      <c r="B546" s="42">
        <v>170024194</v>
      </c>
      <c r="C546" s="43">
        <v>170024194</v>
      </c>
      <c r="D546" t="s">
        <v>4336</v>
      </c>
      <c r="E546" t="s">
        <v>4333</v>
      </c>
      <c r="F546" t="s">
        <v>1500</v>
      </c>
      <c r="G546" t="s">
        <v>1501</v>
      </c>
      <c r="H546">
        <v>1</v>
      </c>
      <c r="I546" s="1">
        <v>17</v>
      </c>
      <c r="J546" t="s">
        <v>508</v>
      </c>
      <c r="K546" t="s">
        <v>93</v>
      </c>
      <c r="L546" t="s">
        <v>831</v>
      </c>
      <c r="M546" t="s">
        <v>93</v>
      </c>
      <c r="N546" s="4">
        <v>200047835</v>
      </c>
      <c r="O546" s="44">
        <v>47536.25</v>
      </c>
      <c r="P546">
        <v>0</v>
      </c>
      <c r="Q546">
        <v>0</v>
      </c>
      <c r="R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6" s="4">
        <f t="shared" si="24"/>
        <v>1</v>
      </c>
      <c r="T546" s="4">
        <f t="shared" si="25"/>
        <v>0</v>
      </c>
      <c r="U546" s="4">
        <f t="shared" si="26"/>
        <v>0</v>
      </c>
    </row>
    <row r="547" spans="1:21">
      <c r="A547" s="41">
        <v>170784110</v>
      </c>
      <c r="B547" s="42">
        <v>170024194</v>
      </c>
      <c r="C547" s="43">
        <v>170024194</v>
      </c>
      <c r="D547" t="s">
        <v>4337</v>
      </c>
      <c r="E547" t="s">
        <v>4333</v>
      </c>
      <c r="F547" t="s">
        <v>1500</v>
      </c>
      <c r="G547" t="s">
        <v>1501</v>
      </c>
      <c r="H547">
        <v>1</v>
      </c>
      <c r="I547" s="1">
        <v>17</v>
      </c>
      <c r="J547" t="s">
        <v>508</v>
      </c>
      <c r="K547" t="s">
        <v>93</v>
      </c>
      <c r="L547" t="s">
        <v>831</v>
      </c>
      <c r="M547" t="s">
        <v>93</v>
      </c>
      <c r="N547" s="4">
        <v>200047835</v>
      </c>
      <c r="O547" s="44">
        <v>27368.5</v>
      </c>
      <c r="P547">
        <v>0</v>
      </c>
      <c r="Q547">
        <v>0</v>
      </c>
      <c r="R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7" s="4">
        <f t="shared" si="24"/>
        <v>1</v>
      </c>
      <c r="T547" s="4">
        <f t="shared" si="25"/>
        <v>0</v>
      </c>
      <c r="U547" s="4">
        <f t="shared" si="26"/>
        <v>0</v>
      </c>
    </row>
    <row r="548" spans="1:21">
      <c r="A548" s="41">
        <v>170000038</v>
      </c>
      <c r="B548" s="42">
        <v>170780050</v>
      </c>
      <c r="C548" s="43">
        <v>170780050</v>
      </c>
      <c r="D548" t="s">
        <v>1182</v>
      </c>
      <c r="E548" t="s">
        <v>1183</v>
      </c>
      <c r="F548" t="s">
        <v>1099</v>
      </c>
      <c r="G548" t="s">
        <v>1100</v>
      </c>
      <c r="H548">
        <v>0</v>
      </c>
      <c r="I548" s="1">
        <v>17</v>
      </c>
      <c r="J548" t="s">
        <v>508</v>
      </c>
      <c r="K548" t="s">
        <v>93</v>
      </c>
      <c r="L548" t="s">
        <v>831</v>
      </c>
      <c r="M548" t="s">
        <v>93</v>
      </c>
      <c r="N548" s="4">
        <v>261700272</v>
      </c>
      <c r="O548" s="44">
        <v>39388.5</v>
      </c>
      <c r="P548">
        <v>0</v>
      </c>
      <c r="Q548">
        <v>0</v>
      </c>
      <c r="R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8" s="4">
        <f t="shared" si="24"/>
        <v>1</v>
      </c>
      <c r="T548" s="4">
        <f t="shared" si="25"/>
        <v>0</v>
      </c>
      <c r="U548" s="4">
        <f t="shared" si="26"/>
        <v>0</v>
      </c>
    </row>
    <row r="549" spans="1:21">
      <c r="A549" s="41">
        <v>170783146</v>
      </c>
      <c r="B549" s="42">
        <v>170780050</v>
      </c>
      <c r="C549" s="43">
        <v>170780050</v>
      </c>
      <c r="D549" t="s">
        <v>1184</v>
      </c>
      <c r="E549" t="s">
        <v>1183</v>
      </c>
      <c r="F549" t="s">
        <v>1099</v>
      </c>
      <c r="G549" t="s">
        <v>1100</v>
      </c>
      <c r="H549">
        <v>0</v>
      </c>
      <c r="I549" s="1">
        <v>17</v>
      </c>
      <c r="J549" t="s">
        <v>508</v>
      </c>
      <c r="K549" t="s">
        <v>93</v>
      </c>
      <c r="L549" t="s">
        <v>831</v>
      </c>
      <c r="M549" t="s">
        <v>93</v>
      </c>
      <c r="N549" s="4">
        <v>261700272</v>
      </c>
      <c r="O549" s="44">
        <v>6049.25</v>
      </c>
      <c r="P549">
        <v>0</v>
      </c>
      <c r="Q549">
        <v>0</v>
      </c>
      <c r="R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9" s="4">
        <f t="shared" si="24"/>
        <v>1</v>
      </c>
      <c r="T549" s="4">
        <f t="shared" si="25"/>
        <v>0</v>
      </c>
      <c r="U549" s="4">
        <f t="shared" si="26"/>
        <v>0</v>
      </c>
    </row>
    <row r="550" spans="1:21">
      <c r="A550" s="41">
        <v>170000079</v>
      </c>
      <c r="B550" s="42">
        <v>170780142</v>
      </c>
      <c r="C550" s="43">
        <v>170780142</v>
      </c>
      <c r="D550" t="s">
        <v>2693</v>
      </c>
      <c r="E550" t="s">
        <v>2694</v>
      </c>
      <c r="F550" t="s">
        <v>1500</v>
      </c>
      <c r="G550" t="s">
        <v>1501</v>
      </c>
      <c r="H550">
        <v>0</v>
      </c>
      <c r="I550" s="1">
        <v>17</v>
      </c>
      <c r="J550" t="s">
        <v>508</v>
      </c>
      <c r="K550" t="s">
        <v>93</v>
      </c>
      <c r="L550" t="s">
        <v>831</v>
      </c>
      <c r="M550" t="s">
        <v>93</v>
      </c>
      <c r="N550" s="4">
        <v>261700371</v>
      </c>
      <c r="O550" s="44">
        <v>3759</v>
      </c>
      <c r="P550">
        <v>0</v>
      </c>
      <c r="Q550">
        <v>0</v>
      </c>
      <c r="R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50" s="4">
        <f t="shared" si="24"/>
        <v>1</v>
      </c>
      <c r="T550" s="4">
        <f t="shared" si="25"/>
        <v>0</v>
      </c>
      <c r="U550" s="4">
        <f t="shared" si="26"/>
        <v>0</v>
      </c>
    </row>
    <row r="551" spans="1:21">
      <c r="A551" s="41">
        <v>170000095</v>
      </c>
      <c r="B551" s="42">
        <v>170780167</v>
      </c>
      <c r="C551" s="43">
        <v>170780167</v>
      </c>
      <c r="D551" t="s">
        <v>2020</v>
      </c>
      <c r="E551" t="s">
        <v>2021</v>
      </c>
      <c r="F551" t="s">
        <v>1099</v>
      </c>
      <c r="G551" t="s">
        <v>1100</v>
      </c>
      <c r="H551">
        <v>0</v>
      </c>
      <c r="I551" s="1">
        <v>17</v>
      </c>
      <c r="J551" t="s">
        <v>508</v>
      </c>
      <c r="K551" t="s">
        <v>93</v>
      </c>
      <c r="L551" t="s">
        <v>831</v>
      </c>
      <c r="M551" t="s">
        <v>93</v>
      </c>
      <c r="N551" s="4">
        <v>261700355</v>
      </c>
      <c r="O551" s="44">
        <v>36284</v>
      </c>
      <c r="P551">
        <v>0</v>
      </c>
      <c r="Q551">
        <v>0</v>
      </c>
      <c r="R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1" s="4">
        <f t="shared" si="24"/>
        <v>1</v>
      </c>
      <c r="T551" s="4">
        <f t="shared" si="25"/>
        <v>0</v>
      </c>
      <c r="U551" s="4">
        <f t="shared" si="26"/>
        <v>0</v>
      </c>
    </row>
    <row r="552" spans="1:21">
      <c r="A552" s="41">
        <v>170000103</v>
      </c>
      <c r="B552" s="42">
        <v>170780175</v>
      </c>
      <c r="C552" s="43">
        <v>170780175</v>
      </c>
      <c r="D552" t="s">
        <v>2022</v>
      </c>
      <c r="E552" t="s">
        <v>2022</v>
      </c>
      <c r="F552" t="s">
        <v>1099</v>
      </c>
      <c r="G552" t="s">
        <v>1100</v>
      </c>
      <c r="H552">
        <v>1</v>
      </c>
      <c r="I552" s="1">
        <v>17</v>
      </c>
      <c r="J552" t="s">
        <v>508</v>
      </c>
      <c r="K552" t="s">
        <v>93</v>
      </c>
      <c r="L552" t="s">
        <v>831</v>
      </c>
      <c r="M552" t="s">
        <v>93</v>
      </c>
      <c r="N552" s="4">
        <v>261700025</v>
      </c>
      <c r="O552" s="44">
        <v>164083</v>
      </c>
      <c r="P552">
        <v>0</v>
      </c>
      <c r="Q552">
        <v>0</v>
      </c>
      <c r="R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2" s="4">
        <f t="shared" si="24"/>
        <v>1</v>
      </c>
      <c r="T552" s="4">
        <f t="shared" si="25"/>
        <v>0</v>
      </c>
      <c r="U552" s="4">
        <f t="shared" si="26"/>
        <v>0</v>
      </c>
    </row>
    <row r="553" spans="1:21">
      <c r="A553" s="41">
        <v>170020986</v>
      </c>
      <c r="B553" s="42">
        <v>170780175</v>
      </c>
      <c r="C553" s="43">
        <v>170780175</v>
      </c>
      <c r="D553" t="s">
        <v>2023</v>
      </c>
      <c r="E553" t="s">
        <v>2022</v>
      </c>
      <c r="F553" t="s">
        <v>1099</v>
      </c>
      <c r="G553" t="s">
        <v>1100</v>
      </c>
      <c r="H553">
        <v>1</v>
      </c>
      <c r="I553" s="1">
        <v>17</v>
      </c>
      <c r="J553" t="s">
        <v>508</v>
      </c>
      <c r="K553" t="s">
        <v>93</v>
      </c>
      <c r="L553" t="s">
        <v>831</v>
      </c>
      <c r="M553" t="s">
        <v>93</v>
      </c>
      <c r="N553" s="4">
        <v>261700025</v>
      </c>
      <c r="O553" s="44">
        <v>674.5</v>
      </c>
      <c r="P553">
        <v>0</v>
      </c>
      <c r="Q553">
        <v>0</v>
      </c>
      <c r="R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3" s="4">
        <f t="shared" si="24"/>
        <v>1</v>
      </c>
      <c r="T553" s="4">
        <f t="shared" si="25"/>
        <v>0</v>
      </c>
      <c r="U553" s="4">
        <f t="shared" si="26"/>
        <v>0</v>
      </c>
    </row>
    <row r="554" spans="1:21">
      <c r="A554" s="41">
        <v>170020994</v>
      </c>
      <c r="B554" s="42">
        <v>170780175</v>
      </c>
      <c r="C554" s="43">
        <v>170780175</v>
      </c>
      <c r="D554" t="s">
        <v>2024</v>
      </c>
      <c r="E554" t="s">
        <v>2022</v>
      </c>
      <c r="F554" t="s">
        <v>1099</v>
      </c>
      <c r="G554" t="s">
        <v>1100</v>
      </c>
      <c r="H554">
        <v>1</v>
      </c>
      <c r="I554" s="1">
        <v>17</v>
      </c>
      <c r="J554" t="s">
        <v>508</v>
      </c>
      <c r="K554" t="s">
        <v>93</v>
      </c>
      <c r="L554" t="s">
        <v>831</v>
      </c>
      <c r="M554" t="s">
        <v>93</v>
      </c>
      <c r="N554" s="4">
        <v>261700025</v>
      </c>
      <c r="O554" s="44">
        <v>700.5</v>
      </c>
      <c r="P554">
        <v>0</v>
      </c>
      <c r="Q554">
        <v>0</v>
      </c>
      <c r="R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4" s="4">
        <f t="shared" si="24"/>
        <v>1</v>
      </c>
      <c r="T554" s="4">
        <f t="shared" si="25"/>
        <v>0</v>
      </c>
      <c r="U554" s="4">
        <f t="shared" si="26"/>
        <v>0</v>
      </c>
    </row>
    <row r="555" spans="1:21">
      <c r="A555" s="41">
        <v>170021778</v>
      </c>
      <c r="B555" s="45">
        <v>170780175</v>
      </c>
      <c r="C555" s="47">
        <v>170780175</v>
      </c>
      <c r="D555" t="s">
        <v>1941</v>
      </c>
      <c r="E555" t="s">
        <v>2022</v>
      </c>
      <c r="F555" t="s">
        <v>1099</v>
      </c>
      <c r="G555" t="s">
        <v>1100</v>
      </c>
      <c r="H555">
        <v>1</v>
      </c>
      <c r="I555" s="1">
        <v>17</v>
      </c>
      <c r="J555" t="s">
        <v>508</v>
      </c>
      <c r="K555" t="s">
        <v>93</v>
      </c>
      <c r="L555" t="s">
        <v>831</v>
      </c>
      <c r="M555" t="s">
        <v>93</v>
      </c>
      <c r="N555" s="4">
        <v>261700025</v>
      </c>
      <c r="O555" s="44">
        <v>730.75</v>
      </c>
      <c r="P555">
        <v>0</v>
      </c>
      <c r="Q555">
        <v>0</v>
      </c>
      <c r="R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5" s="4">
        <f t="shared" si="24"/>
        <v>1</v>
      </c>
      <c r="T555" s="4">
        <f t="shared" si="25"/>
        <v>0</v>
      </c>
      <c r="U555" s="4">
        <f t="shared" si="26"/>
        <v>0</v>
      </c>
    </row>
    <row r="556" spans="1:21">
      <c r="A556" s="41">
        <v>170785661</v>
      </c>
      <c r="B556" s="42">
        <v>170780175</v>
      </c>
      <c r="C556" s="43">
        <v>170780175</v>
      </c>
      <c r="D556" t="s">
        <v>2025</v>
      </c>
      <c r="E556" t="s">
        <v>2022</v>
      </c>
      <c r="F556" t="s">
        <v>1099</v>
      </c>
      <c r="G556" t="s">
        <v>1100</v>
      </c>
      <c r="H556">
        <v>1</v>
      </c>
      <c r="I556" s="1">
        <v>17</v>
      </c>
      <c r="J556" t="s">
        <v>508</v>
      </c>
      <c r="K556" t="s">
        <v>93</v>
      </c>
      <c r="L556" t="s">
        <v>831</v>
      </c>
      <c r="M556" t="s">
        <v>93</v>
      </c>
      <c r="N556" s="4">
        <v>261700025</v>
      </c>
      <c r="O556" s="44">
        <v>517.5</v>
      </c>
      <c r="P556">
        <v>0</v>
      </c>
      <c r="Q556">
        <v>0</v>
      </c>
      <c r="R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6" s="4">
        <f t="shared" si="24"/>
        <v>1</v>
      </c>
      <c r="T556" s="4">
        <f t="shared" si="25"/>
        <v>0</v>
      </c>
      <c r="U556" s="4">
        <f t="shared" si="26"/>
        <v>0</v>
      </c>
    </row>
    <row r="557" spans="1:21">
      <c r="A557" s="41">
        <v>170792220</v>
      </c>
      <c r="B557" s="42">
        <v>170780175</v>
      </c>
      <c r="C557" s="43">
        <v>170780175</v>
      </c>
      <c r="D557" t="s">
        <v>2026</v>
      </c>
      <c r="E557" t="s">
        <v>2022</v>
      </c>
      <c r="F557" t="s">
        <v>1099</v>
      </c>
      <c r="G557" t="s">
        <v>1100</v>
      </c>
      <c r="H557">
        <v>1</v>
      </c>
      <c r="I557" s="1">
        <v>17</v>
      </c>
      <c r="J557" t="s">
        <v>508</v>
      </c>
      <c r="K557" t="s">
        <v>93</v>
      </c>
      <c r="L557" t="s">
        <v>831</v>
      </c>
      <c r="M557" t="s">
        <v>93</v>
      </c>
      <c r="N557" s="4">
        <v>261700025</v>
      </c>
      <c r="O557" s="44">
        <v>9054</v>
      </c>
      <c r="P557">
        <v>0</v>
      </c>
      <c r="Q557">
        <v>0</v>
      </c>
      <c r="R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7" s="4">
        <f t="shared" si="24"/>
        <v>1</v>
      </c>
      <c r="T557" s="4">
        <f t="shared" si="25"/>
        <v>0</v>
      </c>
      <c r="U557" s="4">
        <f t="shared" si="26"/>
        <v>0</v>
      </c>
    </row>
    <row r="558" spans="1:21">
      <c r="A558" s="41">
        <v>170000129</v>
      </c>
      <c r="B558" s="42">
        <v>170780191</v>
      </c>
      <c r="C558" s="43">
        <v>170780191</v>
      </c>
      <c r="D558" t="s">
        <v>1502</v>
      </c>
      <c r="E558" t="s">
        <v>1502</v>
      </c>
      <c r="F558" t="s">
        <v>1099</v>
      </c>
      <c r="G558" t="s">
        <v>1100</v>
      </c>
      <c r="H558">
        <v>0</v>
      </c>
      <c r="I558" s="1">
        <v>17</v>
      </c>
      <c r="J558" t="s">
        <v>508</v>
      </c>
      <c r="K558" t="s">
        <v>93</v>
      </c>
      <c r="L558" t="s">
        <v>831</v>
      </c>
      <c r="M558" t="s">
        <v>93</v>
      </c>
      <c r="N558" s="4">
        <v>261700397</v>
      </c>
      <c r="O558" s="44">
        <v>49849</v>
      </c>
      <c r="P558">
        <v>0</v>
      </c>
      <c r="Q558">
        <v>0</v>
      </c>
      <c r="R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8" s="4">
        <f t="shared" si="24"/>
        <v>1</v>
      </c>
      <c r="T558" s="4">
        <f t="shared" si="25"/>
        <v>0</v>
      </c>
      <c r="U558" s="4">
        <f t="shared" si="26"/>
        <v>0</v>
      </c>
    </row>
    <row r="559" spans="1:21">
      <c r="A559" s="41">
        <v>170802789</v>
      </c>
      <c r="B559" s="42">
        <v>170780191</v>
      </c>
      <c r="C559" s="43">
        <v>170780191</v>
      </c>
      <c r="D559" t="s">
        <v>1503</v>
      </c>
      <c r="E559" t="s">
        <v>1502</v>
      </c>
      <c r="F559" t="s">
        <v>1099</v>
      </c>
      <c r="G559" t="s">
        <v>1100</v>
      </c>
      <c r="H559">
        <v>0</v>
      </c>
      <c r="I559" s="1">
        <v>17</v>
      </c>
      <c r="J559" t="s">
        <v>508</v>
      </c>
      <c r="K559" t="s">
        <v>93</v>
      </c>
      <c r="L559" t="s">
        <v>831</v>
      </c>
      <c r="M559" t="s">
        <v>93</v>
      </c>
      <c r="N559" s="4">
        <v>261700397</v>
      </c>
      <c r="O559" s="44">
        <v>8971.5</v>
      </c>
      <c r="P559">
        <v>0</v>
      </c>
      <c r="Q559">
        <v>0</v>
      </c>
      <c r="R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9" s="4">
        <f t="shared" si="24"/>
        <v>1</v>
      </c>
      <c r="T559" s="4">
        <f t="shared" si="25"/>
        <v>0</v>
      </c>
      <c r="U559" s="4">
        <f t="shared" si="26"/>
        <v>0</v>
      </c>
    </row>
    <row r="560" spans="1:21">
      <c r="A560" s="41">
        <v>170000137</v>
      </c>
      <c r="B560" s="42">
        <v>170780209</v>
      </c>
      <c r="C560" s="43">
        <v>170780209</v>
      </c>
      <c r="D560" t="s">
        <v>2202</v>
      </c>
      <c r="E560" t="s">
        <v>2203</v>
      </c>
      <c r="F560" t="s">
        <v>1500</v>
      </c>
      <c r="G560" t="s">
        <v>1501</v>
      </c>
      <c r="H560">
        <v>0</v>
      </c>
      <c r="I560" s="1">
        <v>17</v>
      </c>
      <c r="J560" t="s">
        <v>508</v>
      </c>
      <c r="K560" t="s">
        <v>93</v>
      </c>
      <c r="L560" t="s">
        <v>831</v>
      </c>
      <c r="M560" t="s">
        <v>93</v>
      </c>
      <c r="N560" s="4">
        <v>261700306</v>
      </c>
      <c r="O560" s="44">
        <v>3324.5</v>
      </c>
      <c r="P560">
        <v>0</v>
      </c>
      <c r="Q560">
        <v>0</v>
      </c>
      <c r="R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60" s="4">
        <f t="shared" si="24"/>
        <v>1</v>
      </c>
      <c r="T560" s="4">
        <f t="shared" si="25"/>
        <v>0</v>
      </c>
      <c r="U560" s="4">
        <f t="shared" si="26"/>
        <v>0</v>
      </c>
    </row>
    <row r="561" spans="1:21">
      <c r="A561" s="41">
        <v>170000152</v>
      </c>
      <c r="B561" s="42">
        <v>170780225</v>
      </c>
      <c r="C561" s="43">
        <v>170780225</v>
      </c>
      <c r="D561" t="s">
        <v>1499</v>
      </c>
      <c r="E561" t="s">
        <v>1499</v>
      </c>
      <c r="F561" t="s">
        <v>1500</v>
      </c>
      <c r="G561" t="s">
        <v>1501</v>
      </c>
      <c r="H561">
        <v>0</v>
      </c>
      <c r="I561" s="1">
        <v>17</v>
      </c>
      <c r="J561" t="s">
        <v>508</v>
      </c>
      <c r="K561" t="s">
        <v>93</v>
      </c>
      <c r="L561" t="s">
        <v>831</v>
      </c>
      <c r="M561" t="s">
        <v>93</v>
      </c>
      <c r="N561" s="4">
        <v>261700330</v>
      </c>
      <c r="O561" s="44">
        <v>116349.5</v>
      </c>
      <c r="P561">
        <v>0</v>
      </c>
      <c r="Q561">
        <v>0</v>
      </c>
      <c r="R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1" s="4">
        <f t="shared" si="24"/>
        <v>1</v>
      </c>
      <c r="T561" s="4">
        <f t="shared" si="25"/>
        <v>0</v>
      </c>
      <c r="U561" s="4">
        <f t="shared" si="26"/>
        <v>0</v>
      </c>
    </row>
    <row r="562" spans="1:21">
      <c r="A562" s="41">
        <v>170000178</v>
      </c>
      <c r="B562" s="42">
        <v>170780266</v>
      </c>
      <c r="C562" s="43">
        <v>170780266</v>
      </c>
      <c r="D562" t="s">
        <v>1097</v>
      </c>
      <c r="E562" t="s">
        <v>1098</v>
      </c>
      <c r="F562" t="s">
        <v>1099</v>
      </c>
      <c r="G562" t="s">
        <v>1100</v>
      </c>
      <c r="H562">
        <v>0</v>
      </c>
      <c r="I562" s="1">
        <v>17</v>
      </c>
      <c r="J562" t="s">
        <v>508</v>
      </c>
      <c r="K562" t="s">
        <v>93</v>
      </c>
      <c r="L562" t="s">
        <v>831</v>
      </c>
      <c r="M562" t="s">
        <v>93</v>
      </c>
      <c r="N562" s="4">
        <v>261700264</v>
      </c>
      <c r="O562" s="44">
        <v>14192.5</v>
      </c>
      <c r="P562">
        <v>0</v>
      </c>
      <c r="Q562">
        <v>0</v>
      </c>
      <c r="R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62" s="4">
        <f t="shared" si="24"/>
        <v>1</v>
      </c>
      <c r="T562" s="4">
        <f t="shared" si="25"/>
        <v>0</v>
      </c>
      <c r="U562" s="4">
        <f t="shared" si="26"/>
        <v>0</v>
      </c>
    </row>
    <row r="563" spans="1:21">
      <c r="A563" s="41">
        <v>180000010</v>
      </c>
      <c r="B563" s="42">
        <v>180000028</v>
      </c>
      <c r="C563" s="43">
        <v>180000028</v>
      </c>
      <c r="D563" t="s">
        <v>2420</v>
      </c>
      <c r="E563" t="s">
        <v>2421</v>
      </c>
      <c r="F563" t="s">
        <v>2029</v>
      </c>
      <c r="G563" t="s">
        <v>2030</v>
      </c>
      <c r="H563">
        <v>1</v>
      </c>
      <c r="I563" s="1">
        <v>18</v>
      </c>
      <c r="J563" t="s">
        <v>99</v>
      </c>
      <c r="K563" t="s">
        <v>100</v>
      </c>
      <c r="L563" t="s">
        <v>831</v>
      </c>
      <c r="M563" t="s">
        <v>100</v>
      </c>
      <c r="N563" s="4">
        <v>261800072</v>
      </c>
      <c r="O563" s="44">
        <v>174058.5</v>
      </c>
      <c r="P563">
        <v>0</v>
      </c>
      <c r="Q563">
        <v>0</v>
      </c>
      <c r="R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3" s="4">
        <f t="shared" si="24"/>
        <v>1</v>
      </c>
      <c r="T563" s="4">
        <f t="shared" si="25"/>
        <v>0</v>
      </c>
      <c r="U563" s="4">
        <f t="shared" si="26"/>
        <v>0</v>
      </c>
    </row>
    <row r="564" spans="1:21">
      <c r="A564" s="41">
        <v>180003287</v>
      </c>
      <c r="B564" s="42">
        <v>180000028</v>
      </c>
      <c r="C564" s="43">
        <v>180000028</v>
      </c>
      <c r="D564" t="s">
        <v>2422</v>
      </c>
      <c r="E564" t="s">
        <v>2421</v>
      </c>
      <c r="F564" t="s">
        <v>2029</v>
      </c>
      <c r="G564" t="s">
        <v>2030</v>
      </c>
      <c r="H564">
        <v>1</v>
      </c>
      <c r="I564" s="1">
        <v>18</v>
      </c>
      <c r="J564" t="s">
        <v>99</v>
      </c>
      <c r="K564" t="s">
        <v>100</v>
      </c>
      <c r="L564" t="s">
        <v>831</v>
      </c>
      <c r="M564" t="s">
        <v>100</v>
      </c>
      <c r="N564" s="4">
        <v>261800072</v>
      </c>
      <c r="O564" s="44">
        <v>17868</v>
      </c>
      <c r="P564">
        <v>0</v>
      </c>
      <c r="Q564">
        <v>0</v>
      </c>
      <c r="R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4" s="4">
        <f t="shared" si="24"/>
        <v>1</v>
      </c>
      <c r="T564" s="4">
        <f t="shared" si="25"/>
        <v>0</v>
      </c>
      <c r="U564" s="4">
        <f t="shared" si="26"/>
        <v>0</v>
      </c>
    </row>
    <row r="565" spans="1:21">
      <c r="A565" s="41">
        <v>180000200</v>
      </c>
      <c r="B565" s="42">
        <v>180000051</v>
      </c>
      <c r="C565" s="43">
        <v>180000051</v>
      </c>
      <c r="D565" t="s">
        <v>2072</v>
      </c>
      <c r="E565" t="s">
        <v>2072</v>
      </c>
      <c r="F565" t="s">
        <v>2029</v>
      </c>
      <c r="G565" t="s">
        <v>2030</v>
      </c>
      <c r="H565">
        <v>0</v>
      </c>
      <c r="I565" s="1">
        <v>18</v>
      </c>
      <c r="J565" t="s">
        <v>99</v>
      </c>
      <c r="K565" t="s">
        <v>100</v>
      </c>
      <c r="L565" t="s">
        <v>831</v>
      </c>
      <c r="M565" t="s">
        <v>100</v>
      </c>
      <c r="N565" s="4">
        <v>261800239</v>
      </c>
      <c r="O565" s="44">
        <v>52150</v>
      </c>
      <c r="P565">
        <v>0</v>
      </c>
      <c r="Q565">
        <v>0</v>
      </c>
      <c r="R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5" s="4">
        <f t="shared" si="24"/>
        <v>1</v>
      </c>
      <c r="T565" s="4">
        <f t="shared" si="25"/>
        <v>0</v>
      </c>
      <c r="U565" s="4">
        <f t="shared" si="26"/>
        <v>0</v>
      </c>
    </row>
    <row r="566" spans="1:21">
      <c r="A566" s="41">
        <v>180003345</v>
      </c>
      <c r="B566" s="42">
        <v>180000051</v>
      </c>
      <c r="C566" s="43">
        <v>180000051</v>
      </c>
      <c r="D566" t="s">
        <v>2073</v>
      </c>
      <c r="E566" t="s">
        <v>2072</v>
      </c>
      <c r="F566" t="s">
        <v>2029</v>
      </c>
      <c r="G566" t="s">
        <v>2030</v>
      </c>
      <c r="H566">
        <v>0</v>
      </c>
      <c r="I566" s="1">
        <v>18</v>
      </c>
      <c r="J566" t="s">
        <v>99</v>
      </c>
      <c r="K566" t="s">
        <v>100</v>
      </c>
      <c r="L566" t="s">
        <v>831</v>
      </c>
      <c r="M566" t="s">
        <v>100</v>
      </c>
      <c r="N566" s="4">
        <v>261800239</v>
      </c>
      <c r="O566" s="44">
        <v>14620.5</v>
      </c>
      <c r="P566">
        <v>0</v>
      </c>
      <c r="Q566">
        <v>0</v>
      </c>
      <c r="R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6" s="4">
        <f t="shared" si="24"/>
        <v>1</v>
      </c>
      <c r="T566" s="4">
        <f t="shared" si="25"/>
        <v>0</v>
      </c>
      <c r="U566" s="4">
        <f t="shared" si="26"/>
        <v>0</v>
      </c>
    </row>
    <row r="567" spans="1:21">
      <c r="A567" s="41">
        <v>180000283</v>
      </c>
      <c r="B567" s="42">
        <v>180000069</v>
      </c>
      <c r="C567" s="43">
        <v>180000069</v>
      </c>
      <c r="D567" t="s">
        <v>2634</v>
      </c>
      <c r="E567" t="s">
        <v>2635</v>
      </c>
      <c r="F567" t="s">
        <v>2029</v>
      </c>
      <c r="G567" t="s">
        <v>2030</v>
      </c>
      <c r="H567">
        <v>0</v>
      </c>
      <c r="I567" s="1">
        <v>18</v>
      </c>
      <c r="J567" t="s">
        <v>99</v>
      </c>
      <c r="K567" t="s">
        <v>100</v>
      </c>
      <c r="L567" t="s">
        <v>831</v>
      </c>
      <c r="M567" t="s">
        <v>100</v>
      </c>
      <c r="N567" s="4">
        <v>261800189</v>
      </c>
      <c r="O567" s="44">
        <v>35864.5</v>
      </c>
      <c r="P567">
        <v>0</v>
      </c>
      <c r="Q567">
        <v>0</v>
      </c>
      <c r="R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7" s="4">
        <f t="shared" si="24"/>
        <v>1</v>
      </c>
      <c r="T567" s="4">
        <f t="shared" si="25"/>
        <v>0</v>
      </c>
      <c r="U567" s="4">
        <f t="shared" si="26"/>
        <v>0</v>
      </c>
    </row>
    <row r="568" spans="1:21">
      <c r="A568" s="41">
        <v>180003386</v>
      </c>
      <c r="B568" s="42">
        <v>180000069</v>
      </c>
      <c r="C568" s="43">
        <v>180000069</v>
      </c>
      <c r="D568" t="s">
        <v>2636</v>
      </c>
      <c r="E568" t="s">
        <v>2635</v>
      </c>
      <c r="F568" t="s">
        <v>2029</v>
      </c>
      <c r="G568" t="s">
        <v>2030</v>
      </c>
      <c r="H568">
        <v>0</v>
      </c>
      <c r="I568" s="1">
        <v>18</v>
      </c>
      <c r="J568" t="s">
        <v>99</v>
      </c>
      <c r="K568" t="s">
        <v>100</v>
      </c>
      <c r="L568" t="s">
        <v>831</v>
      </c>
      <c r="M568" t="s">
        <v>100</v>
      </c>
      <c r="N568" s="4">
        <v>261800189</v>
      </c>
      <c r="O568" s="44">
        <v>11552</v>
      </c>
      <c r="P568">
        <v>0</v>
      </c>
      <c r="Q568">
        <v>0</v>
      </c>
      <c r="R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8" s="4">
        <f t="shared" si="24"/>
        <v>1</v>
      </c>
      <c r="T568" s="4">
        <f t="shared" si="25"/>
        <v>0</v>
      </c>
      <c r="U568" s="4">
        <f t="shared" si="26"/>
        <v>0</v>
      </c>
    </row>
    <row r="569" spans="1:21">
      <c r="A569" s="41">
        <v>180000333</v>
      </c>
      <c r="B569" s="42">
        <v>180000093</v>
      </c>
      <c r="C569" s="43">
        <v>180000093</v>
      </c>
      <c r="D569" t="s">
        <v>2027</v>
      </c>
      <c r="E569" t="s">
        <v>2028</v>
      </c>
      <c r="F569" t="s">
        <v>2029</v>
      </c>
      <c r="G569" t="s">
        <v>2030</v>
      </c>
      <c r="H569">
        <v>0</v>
      </c>
      <c r="I569" s="1">
        <v>18</v>
      </c>
      <c r="J569" t="s">
        <v>99</v>
      </c>
      <c r="K569" t="s">
        <v>100</v>
      </c>
      <c r="L569" t="s">
        <v>831</v>
      </c>
      <c r="M569" t="s">
        <v>100</v>
      </c>
      <c r="N569" s="4">
        <v>261800205</v>
      </c>
      <c r="O569" s="44">
        <v>4896.5</v>
      </c>
      <c r="P569">
        <v>0</v>
      </c>
      <c r="Q569">
        <v>0</v>
      </c>
      <c r="R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9" s="4">
        <f t="shared" si="24"/>
        <v>1</v>
      </c>
      <c r="T569" s="4">
        <f t="shared" si="25"/>
        <v>0</v>
      </c>
      <c r="U569" s="4">
        <f t="shared" si="26"/>
        <v>0</v>
      </c>
    </row>
    <row r="570" spans="1:21">
      <c r="A570" s="41">
        <v>180004145</v>
      </c>
      <c r="B570" s="42">
        <v>180000887</v>
      </c>
      <c r="C570" s="43">
        <v>180004145</v>
      </c>
      <c r="D570" t="s">
        <v>4584</v>
      </c>
      <c r="E570" t="s">
        <v>4584</v>
      </c>
      <c r="H570"/>
      <c r="I570" s="1">
        <v>18</v>
      </c>
      <c r="J570" t="s">
        <v>99</v>
      </c>
      <c r="K570" t="s">
        <v>100</v>
      </c>
      <c r="L570" t="s">
        <v>96</v>
      </c>
      <c r="M570" t="s">
        <v>100</v>
      </c>
      <c r="N570" s="4">
        <v>653720466</v>
      </c>
      <c r="O570" s="44">
        <v>61468.5</v>
      </c>
      <c r="P570">
        <v>0</v>
      </c>
      <c r="Q570">
        <v>0</v>
      </c>
      <c r="R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0" s="4">
        <f t="shared" si="24"/>
        <v>0</v>
      </c>
      <c r="T570" s="4">
        <f t="shared" si="25"/>
        <v>0</v>
      </c>
      <c r="U570" s="4">
        <f t="shared" si="26"/>
        <v>1</v>
      </c>
    </row>
    <row r="571" spans="1:21">
      <c r="A571" s="41">
        <v>180000176</v>
      </c>
      <c r="B571" s="42">
        <v>180001158</v>
      </c>
      <c r="C571" s="43">
        <v>180001158</v>
      </c>
      <c r="D571" t="s">
        <v>2254</v>
      </c>
      <c r="E571" t="s">
        <v>2255</v>
      </c>
      <c r="F571" t="s">
        <v>2029</v>
      </c>
      <c r="G571" t="s">
        <v>2030</v>
      </c>
      <c r="H571">
        <v>0</v>
      </c>
      <c r="I571" s="1">
        <v>18</v>
      </c>
      <c r="J571" t="s">
        <v>99</v>
      </c>
      <c r="K571" t="s">
        <v>100</v>
      </c>
      <c r="L571" t="s">
        <v>77</v>
      </c>
      <c r="M571" t="s">
        <v>100</v>
      </c>
      <c r="N571" s="4">
        <v>261803654</v>
      </c>
      <c r="O571" s="44">
        <v>26934.75</v>
      </c>
      <c r="P571">
        <v>1</v>
      </c>
      <c r="Q571">
        <v>0</v>
      </c>
      <c r="R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1" s="4">
        <f t="shared" si="24"/>
        <v>1</v>
      </c>
      <c r="T571" s="4">
        <f t="shared" si="25"/>
        <v>0</v>
      </c>
      <c r="U571" s="4">
        <f t="shared" si="26"/>
        <v>0</v>
      </c>
    </row>
    <row r="572" spans="1:21">
      <c r="A572" s="41">
        <v>180000184</v>
      </c>
      <c r="B572" s="42">
        <v>180001158</v>
      </c>
      <c r="C572" s="43">
        <v>180001158</v>
      </c>
      <c r="D572" t="s">
        <v>2256</v>
      </c>
      <c r="E572" t="s">
        <v>2255</v>
      </c>
      <c r="F572" t="s">
        <v>2029</v>
      </c>
      <c r="G572" t="s">
        <v>2030</v>
      </c>
      <c r="H572">
        <v>0</v>
      </c>
      <c r="I572" s="1">
        <v>18</v>
      </c>
      <c r="J572" t="s">
        <v>99</v>
      </c>
      <c r="K572" t="s">
        <v>100</v>
      </c>
      <c r="L572" t="s">
        <v>77</v>
      </c>
      <c r="M572" t="s">
        <v>100</v>
      </c>
      <c r="N572" s="4">
        <v>261803654</v>
      </c>
      <c r="O572" s="44">
        <v>13975</v>
      </c>
      <c r="P572">
        <v>1</v>
      </c>
      <c r="Q572">
        <v>0</v>
      </c>
      <c r="R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2" s="4">
        <f t="shared" si="24"/>
        <v>1</v>
      </c>
      <c r="T572" s="4">
        <f t="shared" si="25"/>
        <v>0</v>
      </c>
      <c r="U572" s="4">
        <f t="shared" si="26"/>
        <v>0</v>
      </c>
    </row>
    <row r="573" spans="1:21">
      <c r="A573" s="41">
        <v>180000820</v>
      </c>
      <c r="B573" s="42">
        <v>180001158</v>
      </c>
      <c r="C573" s="43">
        <v>180001158</v>
      </c>
      <c r="D573" t="s">
        <v>2257</v>
      </c>
      <c r="E573" t="s">
        <v>2255</v>
      </c>
      <c r="F573" t="s">
        <v>2029</v>
      </c>
      <c r="G573" t="s">
        <v>2030</v>
      </c>
      <c r="H573">
        <v>0</v>
      </c>
      <c r="I573" s="1">
        <v>18</v>
      </c>
      <c r="J573" t="s">
        <v>99</v>
      </c>
      <c r="K573" t="s">
        <v>100</v>
      </c>
      <c r="L573" t="s">
        <v>77</v>
      </c>
      <c r="M573" t="s">
        <v>100</v>
      </c>
      <c r="N573" s="4">
        <v>261803654</v>
      </c>
      <c r="O573" s="44">
        <v>37607</v>
      </c>
      <c r="P573">
        <v>1</v>
      </c>
      <c r="Q573">
        <v>0</v>
      </c>
      <c r="R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3" s="4">
        <f t="shared" si="24"/>
        <v>1</v>
      </c>
      <c r="T573" s="4">
        <f t="shared" si="25"/>
        <v>0</v>
      </c>
      <c r="U573" s="4">
        <f t="shared" si="26"/>
        <v>0</v>
      </c>
    </row>
    <row r="574" spans="1:21">
      <c r="A574" s="41">
        <v>180007825</v>
      </c>
      <c r="B574" s="42">
        <v>180001158</v>
      </c>
      <c r="C574" s="43">
        <v>180001158</v>
      </c>
      <c r="D574" t="s">
        <v>2258</v>
      </c>
      <c r="E574" t="s">
        <v>2255</v>
      </c>
      <c r="F574" t="s">
        <v>2029</v>
      </c>
      <c r="G574" t="s">
        <v>2030</v>
      </c>
      <c r="H574">
        <v>0</v>
      </c>
      <c r="I574" s="1">
        <v>18</v>
      </c>
      <c r="J574" t="s">
        <v>99</v>
      </c>
      <c r="K574" t="s">
        <v>100</v>
      </c>
      <c r="L574" t="s">
        <v>831</v>
      </c>
      <c r="M574" t="s">
        <v>100</v>
      </c>
      <c r="N574" s="4">
        <v>261803654</v>
      </c>
      <c r="O574" s="44">
        <v>9249.5</v>
      </c>
      <c r="P574">
        <v>0</v>
      </c>
      <c r="Q574">
        <v>0</v>
      </c>
      <c r="R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4" s="4">
        <f t="shared" si="24"/>
        <v>1</v>
      </c>
      <c r="T574" s="4">
        <f t="shared" si="25"/>
        <v>0</v>
      </c>
      <c r="U574" s="4">
        <f t="shared" si="26"/>
        <v>0</v>
      </c>
    </row>
    <row r="575" spans="1:21">
      <c r="A575" s="41">
        <v>180000382</v>
      </c>
      <c r="B575" s="42">
        <v>180008518</v>
      </c>
      <c r="C575" s="43">
        <v>180000382</v>
      </c>
      <c r="D575" t="s">
        <v>5734</v>
      </c>
      <c r="E575" t="s">
        <v>5735</v>
      </c>
      <c r="H575"/>
      <c r="I575" s="1">
        <v>18</v>
      </c>
      <c r="J575" t="s">
        <v>99</v>
      </c>
      <c r="K575" t="s">
        <v>100</v>
      </c>
      <c r="L575" t="s">
        <v>96</v>
      </c>
      <c r="M575" t="s">
        <v>100</v>
      </c>
      <c r="N575" s="4">
        <v>394798110</v>
      </c>
      <c r="O575" s="44">
        <v>6384.75</v>
      </c>
      <c r="P575">
        <v>1</v>
      </c>
      <c r="Q575">
        <v>0</v>
      </c>
      <c r="R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5" s="4">
        <f t="shared" si="24"/>
        <v>0</v>
      </c>
      <c r="T575" s="4">
        <f t="shared" si="25"/>
        <v>0</v>
      </c>
      <c r="U575" s="4">
        <f t="shared" si="26"/>
        <v>1</v>
      </c>
    </row>
    <row r="576" spans="1:21">
      <c r="A576" s="41">
        <v>180010209</v>
      </c>
      <c r="B576" s="42">
        <v>180010191</v>
      </c>
      <c r="C576" s="43">
        <v>180010209</v>
      </c>
      <c r="D576" t="s">
        <v>97</v>
      </c>
      <c r="E576" t="s">
        <v>98</v>
      </c>
      <c r="H576"/>
      <c r="I576" s="1">
        <v>18</v>
      </c>
      <c r="J576" t="s">
        <v>99</v>
      </c>
      <c r="K576" t="s">
        <v>100</v>
      </c>
      <c r="L576" t="s">
        <v>60</v>
      </c>
      <c r="M576" t="s">
        <v>100</v>
      </c>
      <c r="N576" s="4">
        <v>884906751</v>
      </c>
      <c r="O576" s="44">
        <v>5499</v>
      </c>
      <c r="P576">
        <v>0</v>
      </c>
      <c r="Q576">
        <v>0</v>
      </c>
      <c r="R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76" s="4">
        <f t="shared" si="24"/>
        <v>0</v>
      </c>
      <c r="T576" s="4">
        <f t="shared" si="25"/>
        <v>0</v>
      </c>
      <c r="U576" s="4">
        <f t="shared" si="26"/>
        <v>1</v>
      </c>
    </row>
    <row r="577" spans="1:21">
      <c r="A577" s="41">
        <v>190000018</v>
      </c>
      <c r="B577" s="42">
        <v>190000042</v>
      </c>
      <c r="C577" s="43">
        <v>190000042</v>
      </c>
      <c r="D577" t="s">
        <v>1392</v>
      </c>
      <c r="E577" t="s">
        <v>1392</v>
      </c>
      <c r="F577" t="s">
        <v>828</v>
      </c>
      <c r="G577" t="s">
        <v>829</v>
      </c>
      <c r="H577">
        <v>0</v>
      </c>
      <c r="I577" s="1">
        <v>19</v>
      </c>
      <c r="J577" t="s">
        <v>408</v>
      </c>
      <c r="K577" t="s">
        <v>93</v>
      </c>
      <c r="L577" t="s">
        <v>831</v>
      </c>
      <c r="M577" t="s">
        <v>93</v>
      </c>
      <c r="N577" s="4">
        <v>261903108</v>
      </c>
      <c r="O577" s="44">
        <v>205143</v>
      </c>
      <c r="P577">
        <v>0</v>
      </c>
      <c r="Q577">
        <v>0</v>
      </c>
      <c r="R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7" s="4">
        <f t="shared" si="24"/>
        <v>1</v>
      </c>
      <c r="T577" s="4">
        <f t="shared" si="25"/>
        <v>0</v>
      </c>
      <c r="U577" s="4">
        <f t="shared" si="26"/>
        <v>0</v>
      </c>
    </row>
    <row r="578" spans="1:21">
      <c r="A578" s="41">
        <v>190013219</v>
      </c>
      <c r="B578" s="42">
        <v>190000042</v>
      </c>
      <c r="C578" s="43">
        <v>190000042</v>
      </c>
      <c r="D578" t="s">
        <v>1393</v>
      </c>
      <c r="E578" t="s">
        <v>1392</v>
      </c>
      <c r="F578" t="s">
        <v>828</v>
      </c>
      <c r="G578" t="s">
        <v>829</v>
      </c>
      <c r="H578">
        <v>0</v>
      </c>
      <c r="I578" s="1">
        <v>19</v>
      </c>
      <c r="J578" t="s">
        <v>408</v>
      </c>
      <c r="K578" t="s">
        <v>93</v>
      </c>
      <c r="L578" t="s">
        <v>831</v>
      </c>
      <c r="M578" t="s">
        <v>93</v>
      </c>
      <c r="N578" s="4">
        <v>261903108</v>
      </c>
      <c r="O578" s="44">
        <v>617</v>
      </c>
      <c r="P578">
        <v>0</v>
      </c>
      <c r="Q578">
        <v>0</v>
      </c>
      <c r="R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8" s="4">
        <f t="shared" si="24"/>
        <v>1</v>
      </c>
      <c r="T578" s="4">
        <f t="shared" si="25"/>
        <v>0</v>
      </c>
      <c r="U578" s="4">
        <f t="shared" si="26"/>
        <v>0</v>
      </c>
    </row>
    <row r="579" spans="1:21">
      <c r="A579" s="41">
        <v>190013482</v>
      </c>
      <c r="B579" s="45">
        <v>190000042</v>
      </c>
      <c r="C579" s="47">
        <v>190000042</v>
      </c>
      <c r="D579" t="s">
        <v>1394</v>
      </c>
      <c r="E579" t="s">
        <v>1392</v>
      </c>
      <c r="F579" t="s">
        <v>828</v>
      </c>
      <c r="G579" t="s">
        <v>829</v>
      </c>
      <c r="H579">
        <v>0</v>
      </c>
      <c r="I579" s="1">
        <v>19</v>
      </c>
      <c r="J579" t="s">
        <v>408</v>
      </c>
      <c r="K579" t="s">
        <v>93</v>
      </c>
      <c r="L579" t="s">
        <v>831</v>
      </c>
      <c r="M579" t="s">
        <v>93</v>
      </c>
      <c r="N579" s="4">
        <v>261903108</v>
      </c>
      <c r="O579" s="44">
        <v>8186.5</v>
      </c>
      <c r="P579">
        <v>0</v>
      </c>
      <c r="Q579">
        <v>0</v>
      </c>
      <c r="R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9" s="4">
        <f t="shared" si="24"/>
        <v>1</v>
      </c>
      <c r="T579" s="4">
        <f t="shared" si="25"/>
        <v>0</v>
      </c>
      <c r="U579" s="4">
        <f t="shared" si="26"/>
        <v>0</v>
      </c>
    </row>
    <row r="580" spans="1:21">
      <c r="A580" s="41">
        <v>190000026</v>
      </c>
      <c r="B580" s="42">
        <v>190000059</v>
      </c>
      <c r="C580" s="43">
        <v>190000059</v>
      </c>
      <c r="D580" t="s">
        <v>1045</v>
      </c>
      <c r="E580" t="s">
        <v>1045</v>
      </c>
      <c r="F580" t="s">
        <v>828</v>
      </c>
      <c r="G580" t="s">
        <v>829</v>
      </c>
      <c r="H580">
        <v>0</v>
      </c>
      <c r="I580" s="1">
        <v>19</v>
      </c>
      <c r="J580" t="s">
        <v>408</v>
      </c>
      <c r="K580" t="s">
        <v>93</v>
      </c>
      <c r="L580" t="s">
        <v>831</v>
      </c>
      <c r="M580" t="s">
        <v>93</v>
      </c>
      <c r="N580" s="4">
        <v>261927206</v>
      </c>
      <c r="O580" s="44">
        <v>91473</v>
      </c>
      <c r="P580">
        <v>0</v>
      </c>
      <c r="Q580">
        <v>0</v>
      </c>
      <c r="R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0" s="4">
        <f t="shared" si="24"/>
        <v>1</v>
      </c>
      <c r="T580" s="4">
        <f t="shared" si="25"/>
        <v>0</v>
      </c>
      <c r="U580" s="4">
        <f t="shared" si="26"/>
        <v>0</v>
      </c>
    </row>
    <row r="581" spans="1:21">
      <c r="A581" s="41">
        <v>190002493</v>
      </c>
      <c r="B581" s="42">
        <v>190000059</v>
      </c>
      <c r="C581" s="43">
        <v>190000059</v>
      </c>
      <c r="D581" t="s">
        <v>1046</v>
      </c>
      <c r="E581" t="s">
        <v>1045</v>
      </c>
      <c r="F581" t="s">
        <v>828</v>
      </c>
      <c r="G581" t="s">
        <v>829</v>
      </c>
      <c r="H581">
        <v>0</v>
      </c>
      <c r="I581" s="1">
        <v>19</v>
      </c>
      <c r="J581" t="s">
        <v>408</v>
      </c>
      <c r="K581" t="s">
        <v>93</v>
      </c>
      <c r="L581" t="s">
        <v>831</v>
      </c>
      <c r="M581" t="s">
        <v>93</v>
      </c>
      <c r="N581" s="4">
        <v>261927206</v>
      </c>
      <c r="O581" s="44">
        <v>12988</v>
      </c>
      <c r="P581">
        <v>0</v>
      </c>
      <c r="Q581">
        <v>0</v>
      </c>
      <c r="R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1" s="4">
        <f t="shared" si="24"/>
        <v>1</v>
      </c>
      <c r="T581" s="4">
        <f t="shared" si="25"/>
        <v>0</v>
      </c>
      <c r="U581" s="4">
        <f t="shared" si="26"/>
        <v>0</v>
      </c>
    </row>
    <row r="582" spans="1:21">
      <c r="A582" s="41">
        <v>190011197</v>
      </c>
      <c r="B582" s="42">
        <v>190000059</v>
      </c>
      <c r="C582" s="43">
        <v>190000059</v>
      </c>
      <c r="D582" t="s">
        <v>1047</v>
      </c>
      <c r="E582" t="s">
        <v>1045</v>
      </c>
      <c r="F582" t="s">
        <v>828</v>
      </c>
      <c r="G582" t="s">
        <v>829</v>
      </c>
      <c r="H582">
        <v>0</v>
      </c>
      <c r="I582" s="1">
        <v>19</v>
      </c>
      <c r="J582" t="s">
        <v>408</v>
      </c>
      <c r="K582" t="s">
        <v>93</v>
      </c>
      <c r="L582" t="s">
        <v>831</v>
      </c>
      <c r="M582" t="s">
        <v>93</v>
      </c>
      <c r="N582" s="4">
        <v>261927206</v>
      </c>
      <c r="O582" s="44">
        <v>5385.5</v>
      </c>
      <c r="P582">
        <v>0</v>
      </c>
      <c r="Q582">
        <v>0</v>
      </c>
      <c r="R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2" s="4">
        <f t="shared" ref="S582:S645" si="27">IF(OR(L582="CH",L582="CH ex-CHS",L582="HIA",L582="Autres publics",L582="CHU"),1,0)</f>
        <v>1</v>
      </c>
      <c r="T582" s="4">
        <f t="shared" ref="T582:T645" si="28">IF(AND(S582=1,G582=""),1,0)</f>
        <v>0</v>
      </c>
      <c r="U582" s="4">
        <f t="shared" si="26"/>
        <v>0</v>
      </c>
    </row>
    <row r="583" spans="1:21">
      <c r="A583" s="41">
        <v>190000034</v>
      </c>
      <c r="B583" s="42">
        <v>190000067</v>
      </c>
      <c r="C583" s="43">
        <v>190000067</v>
      </c>
      <c r="D583" t="s">
        <v>4521</v>
      </c>
      <c r="E583" t="s">
        <v>4522</v>
      </c>
      <c r="F583" t="s">
        <v>828</v>
      </c>
      <c r="G583" t="s">
        <v>829</v>
      </c>
      <c r="H583">
        <v>0</v>
      </c>
      <c r="I583" s="1">
        <v>19</v>
      </c>
      <c r="J583" t="s">
        <v>408</v>
      </c>
      <c r="K583" t="s">
        <v>93</v>
      </c>
      <c r="L583" t="s">
        <v>831</v>
      </c>
      <c r="M583" t="s">
        <v>93</v>
      </c>
      <c r="N583" s="4">
        <v>261902803</v>
      </c>
      <c r="O583" s="44">
        <v>11430</v>
      </c>
      <c r="P583">
        <v>0</v>
      </c>
      <c r="Q583">
        <v>0</v>
      </c>
      <c r="R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3" s="4">
        <f t="shared" si="27"/>
        <v>1</v>
      </c>
      <c r="T583" s="4">
        <f t="shared" si="28"/>
        <v>0</v>
      </c>
      <c r="U583" s="4">
        <f t="shared" ref="U583:U646" si="29">IF(S583=1,0,1)</f>
        <v>0</v>
      </c>
    </row>
    <row r="584" spans="1:21">
      <c r="A584" s="41">
        <v>190000091</v>
      </c>
      <c r="B584" s="45">
        <v>190000075</v>
      </c>
      <c r="C584" s="47">
        <v>190000075</v>
      </c>
      <c r="D584" t="s">
        <v>1395</v>
      </c>
      <c r="E584" t="s">
        <v>1395</v>
      </c>
      <c r="F584" t="s">
        <v>828</v>
      </c>
      <c r="G584" t="s">
        <v>829</v>
      </c>
      <c r="H584">
        <v>0</v>
      </c>
      <c r="I584" s="1">
        <v>19</v>
      </c>
      <c r="J584" t="s">
        <v>408</v>
      </c>
      <c r="K584" t="s">
        <v>93</v>
      </c>
      <c r="L584" t="s">
        <v>831</v>
      </c>
      <c r="M584" t="s">
        <v>93</v>
      </c>
      <c r="N584" s="4">
        <v>261927503</v>
      </c>
      <c r="O584" s="44">
        <v>42337</v>
      </c>
      <c r="P584">
        <v>0</v>
      </c>
      <c r="Q584">
        <v>0</v>
      </c>
      <c r="R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4" s="4">
        <f t="shared" si="27"/>
        <v>1</v>
      </c>
      <c r="T584" s="4">
        <f t="shared" si="28"/>
        <v>0</v>
      </c>
      <c r="U584" s="4">
        <f t="shared" si="29"/>
        <v>0</v>
      </c>
    </row>
    <row r="585" spans="1:21">
      <c r="A585" s="41">
        <v>190000125</v>
      </c>
      <c r="B585" s="42">
        <v>190000117</v>
      </c>
      <c r="C585" s="43">
        <v>190000117</v>
      </c>
      <c r="D585" t="s">
        <v>406</v>
      </c>
      <c r="E585" t="s">
        <v>407</v>
      </c>
      <c r="H585"/>
      <c r="I585" s="1">
        <v>19</v>
      </c>
      <c r="J585" t="s">
        <v>408</v>
      </c>
      <c r="K585" t="s">
        <v>93</v>
      </c>
      <c r="L585" t="s">
        <v>60</v>
      </c>
      <c r="M585" t="s">
        <v>93</v>
      </c>
      <c r="N585" s="4">
        <v>775566847</v>
      </c>
      <c r="O585" s="44">
        <v>1509</v>
      </c>
      <c r="P585">
        <v>1</v>
      </c>
      <c r="Q585">
        <v>0</v>
      </c>
      <c r="R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5" s="4">
        <f t="shared" si="27"/>
        <v>0</v>
      </c>
      <c r="T585" s="4">
        <f t="shared" si="28"/>
        <v>0</v>
      </c>
      <c r="U585" s="4">
        <f t="shared" si="29"/>
        <v>1</v>
      </c>
    </row>
    <row r="586" spans="1:21">
      <c r="A586" s="41">
        <v>190000711</v>
      </c>
      <c r="B586" s="42">
        <v>190000117</v>
      </c>
      <c r="C586" s="43">
        <v>190000117</v>
      </c>
      <c r="D586" t="s">
        <v>409</v>
      </c>
      <c r="E586" t="s">
        <v>407</v>
      </c>
      <c r="H586"/>
      <c r="I586" s="1">
        <v>19</v>
      </c>
      <c r="J586" t="s">
        <v>408</v>
      </c>
      <c r="K586" t="s">
        <v>93</v>
      </c>
      <c r="L586" t="s">
        <v>60</v>
      </c>
      <c r="M586" t="s">
        <v>93</v>
      </c>
      <c r="N586" s="4">
        <v>775566847</v>
      </c>
      <c r="O586" s="44">
        <v>11141</v>
      </c>
      <c r="P586">
        <v>1</v>
      </c>
      <c r="Q586">
        <v>0</v>
      </c>
      <c r="R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6" s="4">
        <f t="shared" si="27"/>
        <v>0</v>
      </c>
      <c r="T586" s="4">
        <f t="shared" si="28"/>
        <v>0</v>
      </c>
      <c r="U586" s="4">
        <f t="shared" si="29"/>
        <v>1</v>
      </c>
    </row>
    <row r="587" spans="1:21">
      <c r="A587" s="41">
        <v>190004796</v>
      </c>
      <c r="B587" s="42">
        <v>190000117</v>
      </c>
      <c r="C587" s="43">
        <v>190000117</v>
      </c>
      <c r="D587" t="s">
        <v>410</v>
      </c>
      <c r="E587" t="s">
        <v>407</v>
      </c>
      <c r="H587"/>
      <c r="I587" s="1">
        <v>19</v>
      </c>
      <c r="J587" t="s">
        <v>408</v>
      </c>
      <c r="K587" t="s">
        <v>93</v>
      </c>
      <c r="L587" t="s">
        <v>60</v>
      </c>
      <c r="M587" t="s">
        <v>93</v>
      </c>
      <c r="N587" s="4">
        <v>775566847</v>
      </c>
      <c r="O587" s="44">
        <v>1760.5</v>
      </c>
      <c r="P587">
        <v>1</v>
      </c>
      <c r="Q587">
        <v>0</v>
      </c>
      <c r="R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7" s="4">
        <f t="shared" si="27"/>
        <v>0</v>
      </c>
      <c r="T587" s="4">
        <f t="shared" si="28"/>
        <v>0</v>
      </c>
      <c r="U587" s="4">
        <f t="shared" si="29"/>
        <v>1</v>
      </c>
    </row>
    <row r="588" spans="1:21">
      <c r="A588" s="41">
        <v>190005983</v>
      </c>
      <c r="B588" s="42">
        <v>190000117</v>
      </c>
      <c r="C588" s="43">
        <v>190000117</v>
      </c>
      <c r="D588" t="s">
        <v>411</v>
      </c>
      <c r="E588" t="s">
        <v>407</v>
      </c>
      <c r="H588"/>
      <c r="I588" s="1">
        <v>19</v>
      </c>
      <c r="J588" t="s">
        <v>408</v>
      </c>
      <c r="K588" t="s">
        <v>93</v>
      </c>
      <c r="L588" t="s">
        <v>60</v>
      </c>
      <c r="M588" t="s">
        <v>93</v>
      </c>
      <c r="N588" s="4">
        <v>775566847</v>
      </c>
      <c r="O588" s="44">
        <v>1692</v>
      </c>
      <c r="P588">
        <v>1</v>
      </c>
      <c r="Q588">
        <v>0</v>
      </c>
      <c r="R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8" s="4">
        <f t="shared" si="27"/>
        <v>0</v>
      </c>
      <c r="T588" s="4">
        <f t="shared" si="28"/>
        <v>0</v>
      </c>
      <c r="U588" s="4">
        <f t="shared" si="29"/>
        <v>1</v>
      </c>
    </row>
    <row r="589" spans="1:21">
      <c r="A589" s="41">
        <v>190009639</v>
      </c>
      <c r="B589" s="42">
        <v>190000117</v>
      </c>
      <c r="C589" s="43">
        <v>190000117</v>
      </c>
      <c r="D589" t="s">
        <v>412</v>
      </c>
      <c r="E589" t="s">
        <v>407</v>
      </c>
      <c r="H589"/>
      <c r="I589" s="1">
        <v>19</v>
      </c>
      <c r="J589" t="s">
        <v>408</v>
      </c>
      <c r="K589" t="s">
        <v>93</v>
      </c>
      <c r="L589" t="s">
        <v>60</v>
      </c>
      <c r="M589" t="s">
        <v>93</v>
      </c>
      <c r="N589" s="4">
        <v>775566847</v>
      </c>
      <c r="O589" s="44">
        <v>1976</v>
      </c>
      <c r="P589">
        <v>1</v>
      </c>
      <c r="Q589">
        <v>0</v>
      </c>
      <c r="R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9" s="4">
        <f t="shared" si="27"/>
        <v>0</v>
      </c>
      <c r="T589" s="4">
        <f t="shared" si="28"/>
        <v>0</v>
      </c>
      <c r="U589" s="4">
        <f t="shared" si="29"/>
        <v>1</v>
      </c>
    </row>
    <row r="590" spans="1:21">
      <c r="A590" s="41">
        <v>190009985</v>
      </c>
      <c r="B590" s="42">
        <v>190000117</v>
      </c>
      <c r="C590" s="43">
        <v>190009985</v>
      </c>
      <c r="D590" t="s">
        <v>413</v>
      </c>
      <c r="E590" t="s">
        <v>407</v>
      </c>
      <c r="H590"/>
      <c r="I590" s="1">
        <v>19</v>
      </c>
      <c r="J590" t="s">
        <v>408</v>
      </c>
      <c r="K590" t="s">
        <v>93</v>
      </c>
      <c r="L590" t="s">
        <v>60</v>
      </c>
      <c r="M590" t="s">
        <v>93</v>
      </c>
      <c r="N590" s="4">
        <v>775566847</v>
      </c>
      <c r="O590" s="44">
        <v>185.5</v>
      </c>
      <c r="P590">
        <v>0</v>
      </c>
      <c r="Q590">
        <v>0</v>
      </c>
      <c r="R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0" s="4">
        <f t="shared" si="27"/>
        <v>0</v>
      </c>
      <c r="T590" s="4">
        <f t="shared" si="28"/>
        <v>0</v>
      </c>
      <c r="U590" s="4">
        <f t="shared" si="29"/>
        <v>1</v>
      </c>
    </row>
    <row r="591" spans="1:21">
      <c r="A591" s="41">
        <v>190011684</v>
      </c>
      <c r="B591" s="42">
        <v>190000117</v>
      </c>
      <c r="C591" s="43">
        <v>190000117</v>
      </c>
      <c r="D591" t="s">
        <v>414</v>
      </c>
      <c r="E591" t="s">
        <v>407</v>
      </c>
      <c r="H591"/>
      <c r="I591" s="1">
        <v>19</v>
      </c>
      <c r="J591" t="s">
        <v>408</v>
      </c>
      <c r="K591" t="s">
        <v>93</v>
      </c>
      <c r="L591" t="s">
        <v>60</v>
      </c>
      <c r="M591" t="s">
        <v>93</v>
      </c>
      <c r="N591" s="4">
        <v>775566847</v>
      </c>
      <c r="O591" s="44">
        <v>4000.5</v>
      </c>
      <c r="P591">
        <v>1</v>
      </c>
      <c r="Q591">
        <v>0</v>
      </c>
      <c r="R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1" s="4">
        <f t="shared" si="27"/>
        <v>0</v>
      </c>
      <c r="T591" s="4">
        <f t="shared" si="28"/>
        <v>0</v>
      </c>
      <c r="U591" s="4">
        <f t="shared" si="29"/>
        <v>1</v>
      </c>
    </row>
    <row r="592" spans="1:21">
      <c r="A592" s="41">
        <v>190012682</v>
      </c>
      <c r="B592" s="42">
        <v>190000117</v>
      </c>
      <c r="C592" s="43">
        <v>190000117</v>
      </c>
      <c r="D592" t="s">
        <v>415</v>
      </c>
      <c r="E592" t="s">
        <v>407</v>
      </c>
      <c r="H592"/>
      <c r="I592" s="1">
        <v>19</v>
      </c>
      <c r="J592" t="s">
        <v>408</v>
      </c>
      <c r="K592" t="s">
        <v>93</v>
      </c>
      <c r="L592" t="s">
        <v>60</v>
      </c>
      <c r="M592" t="s">
        <v>93</v>
      </c>
      <c r="N592" s="4">
        <v>775566847</v>
      </c>
      <c r="O592" s="44">
        <v>1950.5</v>
      </c>
      <c r="P592">
        <v>1</v>
      </c>
      <c r="Q592">
        <v>0</v>
      </c>
      <c r="R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2" s="4">
        <f t="shared" si="27"/>
        <v>0</v>
      </c>
      <c r="T592" s="4">
        <f t="shared" si="28"/>
        <v>0</v>
      </c>
      <c r="U592" s="4">
        <f t="shared" si="29"/>
        <v>1</v>
      </c>
    </row>
    <row r="593" spans="1:21">
      <c r="A593" s="41">
        <v>190000224</v>
      </c>
      <c r="B593" s="42">
        <v>190000901</v>
      </c>
      <c r="C593" s="43">
        <v>190000224</v>
      </c>
      <c r="D593" t="s">
        <v>5207</v>
      </c>
      <c r="E593" t="s">
        <v>5208</v>
      </c>
      <c r="H593"/>
      <c r="I593" s="1">
        <v>19</v>
      </c>
      <c r="J593" t="s">
        <v>408</v>
      </c>
      <c r="K593" t="s">
        <v>93</v>
      </c>
      <c r="L593" t="s">
        <v>96</v>
      </c>
      <c r="M593" t="s">
        <v>93</v>
      </c>
      <c r="N593" s="4">
        <v>677220402</v>
      </c>
      <c r="O593" s="44">
        <v>40174</v>
      </c>
      <c r="P593">
        <v>0</v>
      </c>
      <c r="Q593">
        <v>0</v>
      </c>
      <c r="R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3" s="4">
        <f t="shared" si="27"/>
        <v>0</v>
      </c>
      <c r="T593" s="4">
        <f t="shared" si="28"/>
        <v>0</v>
      </c>
      <c r="U593" s="4">
        <f t="shared" si="29"/>
        <v>1</v>
      </c>
    </row>
    <row r="594" spans="1:21">
      <c r="A594" s="41">
        <v>190000257</v>
      </c>
      <c r="B594" s="42">
        <v>190001131</v>
      </c>
      <c r="C594" s="43">
        <v>190000257</v>
      </c>
      <c r="D594" t="s">
        <v>5237</v>
      </c>
      <c r="E594" t="s">
        <v>5238</v>
      </c>
      <c r="H594"/>
      <c r="I594" s="1">
        <v>19</v>
      </c>
      <c r="J594" t="s">
        <v>408</v>
      </c>
      <c r="K594" t="s">
        <v>93</v>
      </c>
      <c r="L594" t="s">
        <v>96</v>
      </c>
      <c r="M594" t="s">
        <v>93</v>
      </c>
      <c r="N594" s="4">
        <v>675820187</v>
      </c>
      <c r="O594" s="44">
        <v>7766.5</v>
      </c>
      <c r="P594">
        <v>0</v>
      </c>
      <c r="Q594">
        <v>0</v>
      </c>
      <c r="R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4" s="4">
        <f t="shared" si="27"/>
        <v>0</v>
      </c>
      <c r="T594" s="4">
        <f t="shared" si="28"/>
        <v>0</v>
      </c>
      <c r="U594" s="4">
        <f t="shared" si="29"/>
        <v>1</v>
      </c>
    </row>
    <row r="595" spans="1:21">
      <c r="A595" s="41">
        <v>190005140</v>
      </c>
      <c r="B595" s="42">
        <v>190002485</v>
      </c>
      <c r="C595" s="43">
        <v>190002485</v>
      </c>
      <c r="D595" t="s">
        <v>1421</v>
      </c>
      <c r="E595" t="s">
        <v>1422</v>
      </c>
      <c r="F595" t="s">
        <v>828</v>
      </c>
      <c r="G595" t="s">
        <v>829</v>
      </c>
      <c r="H595">
        <v>0</v>
      </c>
      <c r="I595" s="1">
        <v>19</v>
      </c>
      <c r="J595" t="s">
        <v>408</v>
      </c>
      <c r="K595" t="s">
        <v>93</v>
      </c>
      <c r="L595" t="s">
        <v>831</v>
      </c>
      <c r="M595" t="s">
        <v>93</v>
      </c>
      <c r="N595" s="4">
        <v>261927602</v>
      </c>
      <c r="O595" s="44">
        <v>5183</v>
      </c>
      <c r="P595">
        <v>0</v>
      </c>
      <c r="Q595">
        <v>0</v>
      </c>
      <c r="R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5" s="4">
        <f t="shared" si="27"/>
        <v>1</v>
      </c>
      <c r="T595" s="4">
        <f t="shared" si="28"/>
        <v>0</v>
      </c>
      <c r="U595" s="4">
        <f t="shared" si="29"/>
        <v>0</v>
      </c>
    </row>
    <row r="596" spans="1:21">
      <c r="A596" s="41">
        <v>190005165</v>
      </c>
      <c r="B596" s="42">
        <v>190002519</v>
      </c>
      <c r="C596" s="43">
        <v>190002519</v>
      </c>
      <c r="D596" t="s">
        <v>2434</v>
      </c>
      <c r="E596" t="s">
        <v>2435</v>
      </c>
      <c r="F596" t="s">
        <v>828</v>
      </c>
      <c r="G596" t="s">
        <v>829</v>
      </c>
      <c r="H596">
        <v>0</v>
      </c>
      <c r="I596" s="1">
        <v>19</v>
      </c>
      <c r="J596" t="s">
        <v>408</v>
      </c>
      <c r="K596" t="s">
        <v>93</v>
      </c>
      <c r="L596" t="s">
        <v>831</v>
      </c>
      <c r="M596" t="s">
        <v>93</v>
      </c>
      <c r="N596" s="4">
        <v>261906101</v>
      </c>
      <c r="O596" s="44">
        <v>11118</v>
      </c>
      <c r="P596">
        <v>0</v>
      </c>
      <c r="Q596">
        <v>0</v>
      </c>
      <c r="R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6" s="4">
        <f t="shared" si="27"/>
        <v>1</v>
      </c>
      <c r="T596" s="4">
        <f t="shared" si="28"/>
        <v>0</v>
      </c>
      <c r="U596" s="4">
        <f t="shared" si="29"/>
        <v>0</v>
      </c>
    </row>
    <row r="597" spans="1:21">
      <c r="A597" s="41">
        <v>190012476</v>
      </c>
      <c r="B597" s="42">
        <v>190002519</v>
      </c>
      <c r="C597" s="43">
        <v>190002519</v>
      </c>
      <c r="D597" t="s">
        <v>2436</v>
      </c>
      <c r="E597" t="s">
        <v>2435</v>
      </c>
      <c r="F597" t="s">
        <v>828</v>
      </c>
      <c r="G597" t="s">
        <v>829</v>
      </c>
      <c r="H597">
        <v>0</v>
      </c>
      <c r="I597" s="1">
        <v>19</v>
      </c>
      <c r="J597" t="s">
        <v>408</v>
      </c>
      <c r="K597" t="s">
        <v>93</v>
      </c>
      <c r="L597" t="s">
        <v>831</v>
      </c>
      <c r="M597" t="s">
        <v>93</v>
      </c>
      <c r="N597" s="4">
        <v>261906101</v>
      </c>
      <c r="O597" s="44">
        <v>2429</v>
      </c>
      <c r="P597">
        <v>0</v>
      </c>
      <c r="Q597">
        <v>0</v>
      </c>
      <c r="R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7" s="4">
        <f t="shared" si="27"/>
        <v>1</v>
      </c>
      <c r="T597" s="4">
        <f t="shared" si="28"/>
        <v>0</v>
      </c>
      <c r="U597" s="4">
        <f t="shared" si="29"/>
        <v>0</v>
      </c>
    </row>
    <row r="598" spans="1:21">
      <c r="A598" s="41">
        <v>190010629</v>
      </c>
      <c r="B598" s="42">
        <v>190010579</v>
      </c>
      <c r="C598" s="43">
        <v>190010629</v>
      </c>
      <c r="D598" t="s">
        <v>601</v>
      </c>
      <c r="E598" t="s">
        <v>602</v>
      </c>
      <c r="H598"/>
      <c r="I598" s="1">
        <v>19</v>
      </c>
      <c r="J598" t="s">
        <v>408</v>
      </c>
      <c r="K598" t="s">
        <v>93</v>
      </c>
      <c r="L598" t="s">
        <v>60</v>
      </c>
      <c r="M598" t="s">
        <v>93</v>
      </c>
      <c r="N598" s="4">
        <v>428783658</v>
      </c>
      <c r="O598" s="44">
        <v>6318</v>
      </c>
      <c r="P598">
        <v>0</v>
      </c>
      <c r="Q598">
        <v>0</v>
      </c>
      <c r="R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8" s="4">
        <f t="shared" si="27"/>
        <v>0</v>
      </c>
      <c r="T598" s="4">
        <f t="shared" si="28"/>
        <v>0</v>
      </c>
      <c r="U598" s="4">
        <f t="shared" si="29"/>
        <v>1</v>
      </c>
    </row>
    <row r="599" spans="1:21">
      <c r="A599" s="41">
        <v>210780292</v>
      </c>
      <c r="B599" s="42">
        <v>210000105</v>
      </c>
      <c r="C599" s="43">
        <v>210780292</v>
      </c>
      <c r="D599" t="s">
        <v>5304</v>
      </c>
      <c r="E599" t="s">
        <v>5305</v>
      </c>
      <c r="H599"/>
      <c r="I599" s="1">
        <v>21</v>
      </c>
      <c r="J599" t="s">
        <v>561</v>
      </c>
      <c r="K599" t="s">
        <v>10</v>
      </c>
      <c r="L599" t="s">
        <v>96</v>
      </c>
      <c r="M599" t="s">
        <v>10</v>
      </c>
      <c r="N599" s="4">
        <v>17150533</v>
      </c>
      <c r="O599" s="44">
        <v>28022.5</v>
      </c>
      <c r="P599">
        <v>0</v>
      </c>
      <c r="Q599">
        <v>0</v>
      </c>
      <c r="R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9" s="4">
        <f t="shared" si="27"/>
        <v>0</v>
      </c>
      <c r="T599" s="4">
        <f t="shared" si="28"/>
        <v>0</v>
      </c>
      <c r="U599" s="4">
        <f t="shared" si="29"/>
        <v>1</v>
      </c>
    </row>
    <row r="600" spans="1:21">
      <c r="A600" s="41">
        <v>210010443</v>
      </c>
      <c r="B600" s="42">
        <v>210000337</v>
      </c>
      <c r="C600" s="43">
        <v>210010443</v>
      </c>
      <c r="D600" t="s">
        <v>559</v>
      </c>
      <c r="E600" t="s">
        <v>560</v>
      </c>
      <c r="H600"/>
      <c r="I600" s="1">
        <v>21</v>
      </c>
      <c r="J600" t="s">
        <v>561</v>
      </c>
      <c r="K600" t="s">
        <v>10</v>
      </c>
      <c r="L600" t="s">
        <v>60</v>
      </c>
      <c r="M600" t="s">
        <v>10</v>
      </c>
      <c r="N600" s="4">
        <v>778192971</v>
      </c>
      <c r="O600" s="44">
        <v>7899</v>
      </c>
      <c r="P600">
        <v>0</v>
      </c>
      <c r="Q600">
        <v>0</v>
      </c>
      <c r="R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0" s="4">
        <f t="shared" si="27"/>
        <v>0</v>
      </c>
      <c r="T600" s="4">
        <f t="shared" si="28"/>
        <v>0</v>
      </c>
      <c r="U600" s="4">
        <f t="shared" si="29"/>
        <v>1</v>
      </c>
    </row>
    <row r="601" spans="1:21">
      <c r="A601" s="41">
        <v>210780276</v>
      </c>
      <c r="B601" s="42">
        <v>210003208</v>
      </c>
      <c r="C601" s="43">
        <v>210780276</v>
      </c>
      <c r="D601" t="s">
        <v>5706</v>
      </c>
      <c r="E601" t="s">
        <v>5707</v>
      </c>
      <c r="H601"/>
      <c r="I601" s="1">
        <v>21</v>
      </c>
      <c r="J601" t="s">
        <v>561</v>
      </c>
      <c r="K601" t="s">
        <v>10</v>
      </c>
      <c r="L601" t="s">
        <v>96</v>
      </c>
      <c r="M601" t="s">
        <v>10</v>
      </c>
      <c r="N601" s="4">
        <v>451363550</v>
      </c>
      <c r="O601" s="44">
        <v>15644.5</v>
      </c>
      <c r="P601">
        <v>0</v>
      </c>
      <c r="Q601">
        <v>0</v>
      </c>
      <c r="R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1" s="4">
        <f t="shared" si="27"/>
        <v>0</v>
      </c>
      <c r="T601" s="4">
        <f t="shared" si="28"/>
        <v>0</v>
      </c>
      <c r="U601" s="4">
        <f t="shared" si="29"/>
        <v>1</v>
      </c>
    </row>
    <row r="602" spans="1:21">
      <c r="A602" s="41">
        <v>210780789</v>
      </c>
      <c r="B602" s="42">
        <v>210003208</v>
      </c>
      <c r="C602" s="43">
        <v>210780789</v>
      </c>
      <c r="D602" t="s">
        <v>5708</v>
      </c>
      <c r="E602" t="s">
        <v>5707</v>
      </c>
      <c r="H602"/>
      <c r="I602" s="1">
        <v>21</v>
      </c>
      <c r="J602" t="s">
        <v>561</v>
      </c>
      <c r="K602" t="s">
        <v>10</v>
      </c>
      <c r="L602" t="s">
        <v>96</v>
      </c>
      <c r="M602" t="s">
        <v>10</v>
      </c>
      <c r="N602" s="4">
        <v>451363550</v>
      </c>
      <c r="O602" s="44">
        <v>49626</v>
      </c>
      <c r="P602">
        <v>0</v>
      </c>
      <c r="Q602">
        <v>0</v>
      </c>
      <c r="R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2" s="4">
        <f t="shared" si="27"/>
        <v>0</v>
      </c>
      <c r="T602" s="4">
        <f t="shared" si="28"/>
        <v>0</v>
      </c>
      <c r="U602" s="4">
        <f t="shared" si="29"/>
        <v>1</v>
      </c>
    </row>
    <row r="603" spans="1:21">
      <c r="A603" s="41">
        <v>390780369</v>
      </c>
      <c r="B603" s="42">
        <v>210010294</v>
      </c>
      <c r="C603" s="43">
        <v>390780369</v>
      </c>
      <c r="D603" t="s">
        <v>6276</v>
      </c>
      <c r="E603" t="s">
        <v>6277</v>
      </c>
      <c r="H603"/>
      <c r="I603" s="1">
        <v>39</v>
      </c>
      <c r="J603" t="s">
        <v>154</v>
      </c>
      <c r="K603" t="s">
        <v>10</v>
      </c>
      <c r="L603" t="s">
        <v>60</v>
      </c>
      <c r="M603" t="s">
        <v>10</v>
      </c>
      <c r="N603" s="4">
        <v>424163764</v>
      </c>
      <c r="O603" s="44">
        <v>1422.5</v>
      </c>
      <c r="P603">
        <v>0</v>
      </c>
      <c r="Q603">
        <v>0</v>
      </c>
      <c r="R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3" s="4">
        <f t="shared" si="27"/>
        <v>0</v>
      </c>
      <c r="T603" s="4">
        <f t="shared" si="28"/>
        <v>0</v>
      </c>
      <c r="U603" s="4">
        <f t="shared" si="29"/>
        <v>1</v>
      </c>
    </row>
    <row r="604" spans="1:21">
      <c r="A604" s="41">
        <v>710781535</v>
      </c>
      <c r="B604" s="42">
        <v>210010294</v>
      </c>
      <c r="C604" s="43">
        <v>710781535</v>
      </c>
      <c r="D604" t="s">
        <v>6278</v>
      </c>
      <c r="E604" t="s">
        <v>6277</v>
      </c>
      <c r="H604"/>
      <c r="I604" s="1">
        <v>71</v>
      </c>
      <c r="J604" t="s">
        <v>76</v>
      </c>
      <c r="K604" t="s">
        <v>10</v>
      </c>
      <c r="L604" t="s">
        <v>60</v>
      </c>
      <c r="M604" t="s">
        <v>10</v>
      </c>
      <c r="N604" s="4">
        <v>424163764</v>
      </c>
      <c r="O604" s="44">
        <v>14836</v>
      </c>
      <c r="P604">
        <v>0</v>
      </c>
      <c r="Q604">
        <v>0</v>
      </c>
      <c r="R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4" s="4">
        <f t="shared" si="27"/>
        <v>0</v>
      </c>
      <c r="T604" s="4">
        <f t="shared" si="28"/>
        <v>0</v>
      </c>
      <c r="U604" s="4">
        <f t="shared" si="29"/>
        <v>1</v>
      </c>
    </row>
    <row r="605" spans="1:21">
      <c r="A605" s="41">
        <v>210012670</v>
      </c>
      <c r="B605" s="42">
        <v>210011367</v>
      </c>
      <c r="C605" s="43">
        <v>210012670</v>
      </c>
      <c r="D605" t="s">
        <v>5293</v>
      </c>
      <c r="E605" t="s">
        <v>5294</v>
      </c>
      <c r="H605"/>
      <c r="I605" s="1">
        <v>21</v>
      </c>
      <c r="J605" t="s">
        <v>561</v>
      </c>
      <c r="K605" t="s">
        <v>10</v>
      </c>
      <c r="L605" t="s">
        <v>96</v>
      </c>
      <c r="M605" t="s">
        <v>10</v>
      </c>
      <c r="N605" s="4">
        <v>404724809</v>
      </c>
      <c r="O605" s="44">
        <v>99038</v>
      </c>
      <c r="P605">
        <v>0</v>
      </c>
      <c r="Q605">
        <v>0</v>
      </c>
      <c r="R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5" s="4">
        <f t="shared" si="27"/>
        <v>0</v>
      </c>
      <c r="T605" s="4">
        <f t="shared" si="28"/>
        <v>0</v>
      </c>
      <c r="U605" s="4">
        <f t="shared" si="29"/>
        <v>1</v>
      </c>
    </row>
    <row r="606" spans="1:21">
      <c r="A606" s="41">
        <v>210011847</v>
      </c>
      <c r="B606" s="45">
        <v>210011839</v>
      </c>
      <c r="C606" s="47">
        <v>210011847</v>
      </c>
      <c r="D606" t="s">
        <v>4982</v>
      </c>
      <c r="E606" t="s">
        <v>4982</v>
      </c>
      <c r="H606"/>
      <c r="I606" s="1">
        <v>21</v>
      </c>
      <c r="J606" t="s">
        <v>561</v>
      </c>
      <c r="K606" t="s">
        <v>10</v>
      </c>
      <c r="L606" t="s">
        <v>96</v>
      </c>
      <c r="M606" t="s">
        <v>10</v>
      </c>
      <c r="N606" s="4">
        <v>791752124</v>
      </c>
      <c r="O606" s="44">
        <v>23392.5</v>
      </c>
      <c r="P606">
        <v>0</v>
      </c>
      <c r="Q606">
        <v>0</v>
      </c>
      <c r="R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6" s="4">
        <f t="shared" si="27"/>
        <v>0</v>
      </c>
      <c r="T606" s="4">
        <f t="shared" si="28"/>
        <v>0</v>
      </c>
      <c r="U606" s="4">
        <f t="shared" si="29"/>
        <v>1</v>
      </c>
    </row>
    <row r="607" spans="1:21">
      <c r="A607" s="41">
        <v>210987665</v>
      </c>
      <c r="B607" s="42">
        <v>210012142</v>
      </c>
      <c r="C607" s="43">
        <v>210012142</v>
      </c>
      <c r="D607" t="s">
        <v>3531</v>
      </c>
      <c r="E607" t="s">
        <v>3532</v>
      </c>
      <c r="F607" t="s">
        <v>995</v>
      </c>
      <c r="G607" t="s">
        <v>996</v>
      </c>
      <c r="H607">
        <v>0</v>
      </c>
      <c r="I607" s="1">
        <v>21</v>
      </c>
      <c r="J607" t="s">
        <v>561</v>
      </c>
      <c r="K607" t="s">
        <v>10</v>
      </c>
      <c r="L607" t="s">
        <v>831</v>
      </c>
      <c r="M607" t="s">
        <v>10</v>
      </c>
      <c r="N607" s="4">
        <v>200047819</v>
      </c>
      <c r="O607" s="44">
        <v>17835.5</v>
      </c>
      <c r="P607">
        <v>0</v>
      </c>
      <c r="Q607">
        <v>0</v>
      </c>
      <c r="R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7" s="4">
        <f t="shared" si="27"/>
        <v>1</v>
      </c>
      <c r="T607" s="4">
        <f t="shared" si="28"/>
        <v>0</v>
      </c>
      <c r="U607" s="4">
        <f t="shared" si="29"/>
        <v>0</v>
      </c>
    </row>
    <row r="608" spans="1:21">
      <c r="A608" s="41">
        <v>210987673</v>
      </c>
      <c r="B608" s="43">
        <v>210012142</v>
      </c>
      <c r="C608" s="43">
        <v>210012142</v>
      </c>
      <c r="D608" t="s">
        <v>3533</v>
      </c>
      <c r="E608" t="s">
        <v>3532</v>
      </c>
      <c r="F608" t="s">
        <v>995</v>
      </c>
      <c r="G608" t="s">
        <v>996</v>
      </c>
      <c r="H608">
        <v>0</v>
      </c>
      <c r="I608" s="1">
        <v>21</v>
      </c>
      <c r="J608" t="s">
        <v>561</v>
      </c>
      <c r="K608" t="s">
        <v>10</v>
      </c>
      <c r="L608" t="s">
        <v>831</v>
      </c>
      <c r="M608" t="s">
        <v>10</v>
      </c>
      <c r="N608" s="4">
        <v>200047819</v>
      </c>
      <c r="O608" s="44">
        <v>18323</v>
      </c>
      <c r="P608">
        <v>0</v>
      </c>
      <c r="Q608">
        <v>0</v>
      </c>
      <c r="R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8" s="4">
        <f t="shared" si="27"/>
        <v>1</v>
      </c>
      <c r="T608" s="4">
        <f t="shared" si="28"/>
        <v>0</v>
      </c>
      <c r="U608" s="4">
        <f t="shared" si="29"/>
        <v>0</v>
      </c>
    </row>
    <row r="609" spans="1:21">
      <c r="A609" s="41">
        <v>210987681</v>
      </c>
      <c r="B609" s="42">
        <v>210012142</v>
      </c>
      <c r="C609" s="43">
        <v>210012142</v>
      </c>
      <c r="D609" t="s">
        <v>3534</v>
      </c>
      <c r="E609" t="s">
        <v>3532</v>
      </c>
      <c r="F609" t="s">
        <v>995</v>
      </c>
      <c r="G609" t="s">
        <v>996</v>
      </c>
      <c r="H609">
        <v>0</v>
      </c>
      <c r="I609" s="1">
        <v>21</v>
      </c>
      <c r="J609" t="s">
        <v>561</v>
      </c>
      <c r="K609" t="s">
        <v>10</v>
      </c>
      <c r="L609" t="s">
        <v>831</v>
      </c>
      <c r="M609" t="s">
        <v>10</v>
      </c>
      <c r="N609" s="4">
        <v>200047819</v>
      </c>
      <c r="O609" s="44">
        <v>12212</v>
      </c>
      <c r="P609">
        <v>0</v>
      </c>
      <c r="Q609">
        <v>0</v>
      </c>
      <c r="R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9" s="4">
        <f t="shared" si="27"/>
        <v>1</v>
      </c>
      <c r="T609" s="4">
        <f t="shared" si="28"/>
        <v>0</v>
      </c>
      <c r="U609" s="4">
        <f t="shared" si="29"/>
        <v>0</v>
      </c>
    </row>
    <row r="610" spans="1:21">
      <c r="A610" s="41">
        <v>210987574</v>
      </c>
      <c r="B610" s="42">
        <v>210012175</v>
      </c>
      <c r="C610" s="43">
        <v>210012175</v>
      </c>
      <c r="D610" t="s">
        <v>4642</v>
      </c>
      <c r="E610" t="s">
        <v>4643</v>
      </c>
      <c r="F610" t="s">
        <v>4644</v>
      </c>
      <c r="G610" t="s">
        <v>4645</v>
      </c>
      <c r="H610">
        <v>1</v>
      </c>
      <c r="I610" s="1">
        <v>21</v>
      </c>
      <c r="J610" t="s">
        <v>561</v>
      </c>
      <c r="K610" t="s">
        <v>10</v>
      </c>
      <c r="L610" t="s">
        <v>831</v>
      </c>
      <c r="M610" t="s">
        <v>10</v>
      </c>
      <c r="N610" s="4">
        <v>200047827</v>
      </c>
      <c r="O610" s="44">
        <v>6740</v>
      </c>
      <c r="P610">
        <v>0</v>
      </c>
      <c r="Q610">
        <v>0</v>
      </c>
      <c r="R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0" s="4">
        <f t="shared" si="27"/>
        <v>1</v>
      </c>
      <c r="T610" s="4">
        <f t="shared" si="28"/>
        <v>0</v>
      </c>
      <c r="U610" s="4">
        <f t="shared" si="29"/>
        <v>0</v>
      </c>
    </row>
    <row r="611" spans="1:21">
      <c r="A611" s="41">
        <v>210987616</v>
      </c>
      <c r="B611" s="42">
        <v>210012175</v>
      </c>
      <c r="C611" s="43">
        <v>210012175</v>
      </c>
      <c r="D611" t="s">
        <v>4646</v>
      </c>
      <c r="E611" t="s">
        <v>4643</v>
      </c>
      <c r="F611" t="s">
        <v>4644</v>
      </c>
      <c r="G611" t="s">
        <v>4645</v>
      </c>
      <c r="H611">
        <v>1</v>
      </c>
      <c r="I611" s="1">
        <v>21</v>
      </c>
      <c r="J611" t="s">
        <v>561</v>
      </c>
      <c r="K611" t="s">
        <v>10</v>
      </c>
      <c r="L611" t="s">
        <v>831</v>
      </c>
      <c r="M611" t="s">
        <v>10</v>
      </c>
      <c r="N611" s="4">
        <v>200047827</v>
      </c>
      <c r="O611" s="44">
        <v>1302.5</v>
      </c>
      <c r="P611">
        <v>0</v>
      </c>
      <c r="Q611">
        <v>0</v>
      </c>
      <c r="R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1" s="4">
        <f t="shared" si="27"/>
        <v>1</v>
      </c>
      <c r="T611" s="4">
        <f t="shared" si="28"/>
        <v>0</v>
      </c>
      <c r="U611" s="4">
        <f t="shared" si="29"/>
        <v>0</v>
      </c>
    </row>
    <row r="612" spans="1:21">
      <c r="A612" s="41">
        <v>210987657</v>
      </c>
      <c r="B612" s="43">
        <v>210012175</v>
      </c>
      <c r="C612" s="43">
        <v>210012175</v>
      </c>
      <c r="D612" t="s">
        <v>4643</v>
      </c>
      <c r="E612" t="s">
        <v>4643</v>
      </c>
      <c r="F612" t="s">
        <v>4644</v>
      </c>
      <c r="G612" t="s">
        <v>4645</v>
      </c>
      <c r="H612">
        <v>1</v>
      </c>
      <c r="I612" s="1">
        <v>21</v>
      </c>
      <c r="J612" t="s">
        <v>561</v>
      </c>
      <c r="K612" t="s">
        <v>10</v>
      </c>
      <c r="L612" t="s">
        <v>831</v>
      </c>
      <c r="M612" t="s">
        <v>10</v>
      </c>
      <c r="N612" s="4">
        <v>200047827</v>
      </c>
      <c r="O612" s="44">
        <v>69234</v>
      </c>
      <c r="P612">
        <v>0</v>
      </c>
      <c r="Q612">
        <v>0</v>
      </c>
      <c r="R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2" s="4">
        <f t="shared" si="27"/>
        <v>1</v>
      </c>
      <c r="T612" s="4">
        <f t="shared" si="28"/>
        <v>0</v>
      </c>
      <c r="U612" s="4">
        <f t="shared" si="29"/>
        <v>0</v>
      </c>
    </row>
    <row r="613" spans="1:21">
      <c r="A613" s="41">
        <v>210001889</v>
      </c>
      <c r="B613" s="43">
        <v>210012290</v>
      </c>
      <c r="C613" s="43">
        <v>210001889</v>
      </c>
      <c r="D613" t="s">
        <v>5380</v>
      </c>
      <c r="E613" t="s">
        <v>5381</v>
      </c>
      <c r="H613"/>
      <c r="I613" s="1">
        <v>21</v>
      </c>
      <c r="J613" t="s">
        <v>561</v>
      </c>
      <c r="K613" t="s">
        <v>10</v>
      </c>
      <c r="L613" t="s">
        <v>60</v>
      </c>
      <c r="M613" t="s">
        <v>10</v>
      </c>
      <c r="N613" s="4">
        <v>805357159</v>
      </c>
      <c r="O613" s="44">
        <v>2887</v>
      </c>
      <c r="P613">
        <v>0</v>
      </c>
      <c r="Q613">
        <v>1</v>
      </c>
      <c r="R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13" s="4">
        <f t="shared" si="27"/>
        <v>0</v>
      </c>
      <c r="T613" s="4">
        <f t="shared" si="28"/>
        <v>0</v>
      </c>
      <c r="U613" s="4">
        <f t="shared" si="29"/>
        <v>1</v>
      </c>
    </row>
    <row r="614" spans="1:21">
      <c r="A614" s="41">
        <v>210007399</v>
      </c>
      <c r="B614" s="42">
        <v>210013231</v>
      </c>
      <c r="C614" s="43">
        <v>210007399</v>
      </c>
      <c r="D614" t="s">
        <v>5982</v>
      </c>
      <c r="E614" t="s">
        <v>5983</v>
      </c>
      <c r="H614"/>
      <c r="I614" s="1">
        <v>21</v>
      </c>
      <c r="J614" t="s">
        <v>561</v>
      </c>
      <c r="K614" t="s">
        <v>10</v>
      </c>
      <c r="L614" t="s">
        <v>96</v>
      </c>
      <c r="M614" t="s">
        <v>10</v>
      </c>
      <c r="N614" s="4">
        <v>842399511</v>
      </c>
      <c r="O614" s="44">
        <v>8959</v>
      </c>
      <c r="P614">
        <v>0</v>
      </c>
      <c r="Q614">
        <v>0</v>
      </c>
      <c r="R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4" s="4">
        <f t="shared" si="27"/>
        <v>0</v>
      </c>
      <c r="T614" s="4">
        <f t="shared" si="28"/>
        <v>0</v>
      </c>
      <c r="U614" s="4">
        <f t="shared" si="29"/>
        <v>1</v>
      </c>
    </row>
    <row r="615" spans="1:21">
      <c r="A615" s="41">
        <v>210987731</v>
      </c>
      <c r="B615" s="42">
        <v>210780417</v>
      </c>
      <c r="C615" s="43">
        <v>210987731</v>
      </c>
      <c r="D615" t="s">
        <v>3465</v>
      </c>
      <c r="E615" t="s">
        <v>3466</v>
      </c>
      <c r="H615"/>
      <c r="I615" s="1">
        <v>21</v>
      </c>
      <c r="J615" t="s">
        <v>561</v>
      </c>
      <c r="K615" t="s">
        <v>10</v>
      </c>
      <c r="L615" t="s">
        <v>457</v>
      </c>
      <c r="M615" t="s">
        <v>10</v>
      </c>
      <c r="N615" s="4">
        <v>778204271</v>
      </c>
      <c r="O615" s="44">
        <v>73249</v>
      </c>
      <c r="P615">
        <v>0</v>
      </c>
      <c r="Q615">
        <v>0</v>
      </c>
      <c r="R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15" s="4">
        <f t="shared" si="27"/>
        <v>0</v>
      </c>
      <c r="T615" s="4">
        <f t="shared" si="28"/>
        <v>0</v>
      </c>
      <c r="U615" s="4">
        <f t="shared" si="29"/>
        <v>1</v>
      </c>
    </row>
    <row r="616" spans="1:21">
      <c r="A616" s="41">
        <v>210986089</v>
      </c>
      <c r="B616" s="45">
        <v>210780581</v>
      </c>
      <c r="C616" s="47">
        <v>210780581</v>
      </c>
      <c r="D616" t="s">
        <v>3155</v>
      </c>
      <c r="E616" t="s">
        <v>3154</v>
      </c>
      <c r="F616" t="s">
        <v>995</v>
      </c>
      <c r="G616" t="s">
        <v>996</v>
      </c>
      <c r="H616">
        <v>1</v>
      </c>
      <c r="I616" s="1">
        <v>21</v>
      </c>
      <c r="J616" t="s">
        <v>561</v>
      </c>
      <c r="K616" t="s">
        <v>10</v>
      </c>
      <c r="L616" t="s">
        <v>233</v>
      </c>
      <c r="M616" t="s">
        <v>10</v>
      </c>
      <c r="N616" s="4">
        <v>262100076</v>
      </c>
      <c r="O616" s="44">
        <v>35231</v>
      </c>
      <c r="P616">
        <v>0</v>
      </c>
      <c r="Q616">
        <v>0</v>
      </c>
      <c r="R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6" s="4">
        <f t="shared" si="27"/>
        <v>1</v>
      </c>
      <c r="T616" s="4">
        <f t="shared" si="28"/>
        <v>0</v>
      </c>
      <c r="U616" s="4">
        <f t="shared" si="29"/>
        <v>0</v>
      </c>
    </row>
    <row r="617" spans="1:21">
      <c r="A617" s="41">
        <v>210986840</v>
      </c>
      <c r="B617" s="42">
        <v>210780581</v>
      </c>
      <c r="C617" s="43">
        <v>210780581</v>
      </c>
      <c r="D617" t="s">
        <v>3156</v>
      </c>
      <c r="E617" t="s">
        <v>3154</v>
      </c>
      <c r="F617" t="s">
        <v>995</v>
      </c>
      <c r="G617" t="s">
        <v>996</v>
      </c>
      <c r="H617">
        <v>1</v>
      </c>
      <c r="I617" s="1">
        <v>21</v>
      </c>
      <c r="J617" t="s">
        <v>561</v>
      </c>
      <c r="K617" t="s">
        <v>10</v>
      </c>
      <c r="L617" t="s">
        <v>233</v>
      </c>
      <c r="M617" t="s">
        <v>10</v>
      </c>
      <c r="N617" s="4">
        <v>262100076</v>
      </c>
      <c r="O617" s="44">
        <v>4060</v>
      </c>
      <c r="P617">
        <v>0</v>
      </c>
      <c r="Q617">
        <v>0</v>
      </c>
      <c r="R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7" s="4">
        <f t="shared" si="27"/>
        <v>1</v>
      </c>
      <c r="T617" s="4">
        <f t="shared" si="28"/>
        <v>0</v>
      </c>
      <c r="U617" s="4">
        <f t="shared" si="29"/>
        <v>0</v>
      </c>
    </row>
    <row r="618" spans="1:21">
      <c r="A618" s="41">
        <v>210987558</v>
      </c>
      <c r="B618" s="42">
        <v>210780581</v>
      </c>
      <c r="C618" s="43">
        <v>210780581</v>
      </c>
      <c r="D618" t="s">
        <v>3157</v>
      </c>
      <c r="E618" t="s">
        <v>3154</v>
      </c>
      <c r="F618" t="s">
        <v>995</v>
      </c>
      <c r="G618" t="s">
        <v>996</v>
      </c>
      <c r="H618">
        <v>1</v>
      </c>
      <c r="I618" s="1">
        <v>21</v>
      </c>
      <c r="J618" t="s">
        <v>561</v>
      </c>
      <c r="K618" t="s">
        <v>10</v>
      </c>
      <c r="L618" t="s">
        <v>233</v>
      </c>
      <c r="M618" t="s">
        <v>10</v>
      </c>
      <c r="N618" s="4">
        <v>262100076</v>
      </c>
      <c r="O618" s="44">
        <v>439919</v>
      </c>
      <c r="P618">
        <v>0</v>
      </c>
      <c r="Q618">
        <v>0</v>
      </c>
      <c r="R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8" s="4">
        <f t="shared" si="27"/>
        <v>1</v>
      </c>
      <c r="T618" s="4">
        <f t="shared" si="28"/>
        <v>0</v>
      </c>
      <c r="U618" s="4">
        <f t="shared" si="29"/>
        <v>0</v>
      </c>
    </row>
    <row r="619" spans="1:21">
      <c r="A619" s="41">
        <v>210002168</v>
      </c>
      <c r="B619" s="45">
        <v>210780607</v>
      </c>
      <c r="C619" s="47">
        <v>210780607</v>
      </c>
      <c r="D619" t="s">
        <v>2444</v>
      </c>
      <c r="E619" t="s">
        <v>2445</v>
      </c>
      <c r="F619" t="s">
        <v>995</v>
      </c>
      <c r="G619" t="s">
        <v>996</v>
      </c>
      <c r="H619">
        <v>0</v>
      </c>
      <c r="I619" s="1">
        <v>21</v>
      </c>
      <c r="J619" t="s">
        <v>561</v>
      </c>
      <c r="K619" t="s">
        <v>10</v>
      </c>
      <c r="L619" t="s">
        <v>77</v>
      </c>
      <c r="M619" t="s">
        <v>10</v>
      </c>
      <c r="N619" s="4">
        <v>262100068</v>
      </c>
      <c r="O619" s="44">
        <v>21.5</v>
      </c>
      <c r="P619">
        <v>1</v>
      </c>
      <c r="Q619">
        <v>0</v>
      </c>
      <c r="R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9" s="4">
        <f t="shared" si="27"/>
        <v>1</v>
      </c>
      <c r="T619" s="4">
        <f t="shared" si="28"/>
        <v>0</v>
      </c>
      <c r="U619" s="4">
        <f t="shared" si="29"/>
        <v>0</v>
      </c>
    </row>
    <row r="620" spans="1:21">
      <c r="A620" s="41">
        <v>210007431</v>
      </c>
      <c r="B620" s="42">
        <v>210780607</v>
      </c>
      <c r="C620" s="43">
        <v>210780607</v>
      </c>
      <c r="D620" t="s">
        <v>2446</v>
      </c>
      <c r="E620" t="s">
        <v>2445</v>
      </c>
      <c r="F620" t="s">
        <v>995</v>
      </c>
      <c r="G620" t="s">
        <v>996</v>
      </c>
      <c r="H620">
        <v>0</v>
      </c>
      <c r="I620" s="1">
        <v>21</v>
      </c>
      <c r="J620" t="s">
        <v>561</v>
      </c>
      <c r="K620" t="s">
        <v>10</v>
      </c>
      <c r="L620" t="s">
        <v>77</v>
      </c>
      <c r="M620" t="s">
        <v>10</v>
      </c>
      <c r="N620" s="4">
        <v>262100068</v>
      </c>
      <c r="O620" s="44">
        <v>353.5</v>
      </c>
      <c r="P620">
        <v>1</v>
      </c>
      <c r="Q620">
        <v>0</v>
      </c>
      <c r="R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0" s="4">
        <f t="shared" si="27"/>
        <v>1</v>
      </c>
      <c r="T620" s="4">
        <f t="shared" si="28"/>
        <v>0</v>
      </c>
      <c r="U620" s="4">
        <f t="shared" si="29"/>
        <v>0</v>
      </c>
    </row>
    <row r="621" spans="1:21">
      <c r="A621" s="41">
        <v>210007456</v>
      </c>
      <c r="B621" s="42">
        <v>210780607</v>
      </c>
      <c r="C621" s="43">
        <v>210780607</v>
      </c>
      <c r="D621" t="s">
        <v>2447</v>
      </c>
      <c r="E621" t="s">
        <v>2445</v>
      </c>
      <c r="F621" t="s">
        <v>995</v>
      </c>
      <c r="G621" t="s">
        <v>996</v>
      </c>
      <c r="H621">
        <v>0</v>
      </c>
      <c r="I621" s="1">
        <v>21</v>
      </c>
      <c r="J621" t="s">
        <v>561</v>
      </c>
      <c r="K621" t="s">
        <v>10</v>
      </c>
      <c r="L621" t="s">
        <v>77</v>
      </c>
      <c r="M621" t="s">
        <v>10</v>
      </c>
      <c r="N621" s="4">
        <v>262100068</v>
      </c>
      <c r="O621" s="44">
        <v>201.5</v>
      </c>
      <c r="P621">
        <v>1</v>
      </c>
      <c r="Q621">
        <v>0</v>
      </c>
      <c r="R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1" s="4">
        <f t="shared" si="27"/>
        <v>1</v>
      </c>
      <c r="T621" s="4">
        <f t="shared" si="28"/>
        <v>0</v>
      </c>
      <c r="U621" s="4">
        <f t="shared" si="29"/>
        <v>0</v>
      </c>
    </row>
    <row r="622" spans="1:21">
      <c r="A622" s="41">
        <v>210007571</v>
      </c>
      <c r="B622" s="42">
        <v>210780607</v>
      </c>
      <c r="C622" s="43">
        <v>210780607</v>
      </c>
      <c r="D622" t="s">
        <v>2448</v>
      </c>
      <c r="E622" t="s">
        <v>2445</v>
      </c>
      <c r="F622" t="s">
        <v>995</v>
      </c>
      <c r="G622" t="s">
        <v>996</v>
      </c>
      <c r="H622">
        <v>0</v>
      </c>
      <c r="I622" s="1">
        <v>21</v>
      </c>
      <c r="J622" t="s">
        <v>561</v>
      </c>
      <c r="K622" t="s">
        <v>10</v>
      </c>
      <c r="L622" t="s">
        <v>77</v>
      </c>
      <c r="M622" t="s">
        <v>10</v>
      </c>
      <c r="N622" s="4">
        <v>262100068</v>
      </c>
      <c r="O622" s="44">
        <v>290.5</v>
      </c>
      <c r="P622">
        <v>1</v>
      </c>
      <c r="Q622">
        <v>0</v>
      </c>
      <c r="R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2" s="4">
        <f t="shared" si="27"/>
        <v>1</v>
      </c>
      <c r="T622" s="4">
        <f t="shared" si="28"/>
        <v>0</v>
      </c>
      <c r="U622" s="4">
        <f t="shared" si="29"/>
        <v>0</v>
      </c>
    </row>
    <row r="623" spans="1:21">
      <c r="A623" s="41">
        <v>210008512</v>
      </c>
      <c r="B623" s="42">
        <v>210780607</v>
      </c>
      <c r="C623" s="43">
        <v>210780607</v>
      </c>
      <c r="D623" t="s">
        <v>2449</v>
      </c>
      <c r="E623" t="s">
        <v>2445</v>
      </c>
      <c r="F623" t="s">
        <v>995</v>
      </c>
      <c r="G623" t="s">
        <v>996</v>
      </c>
      <c r="H623">
        <v>0</v>
      </c>
      <c r="I623" s="1">
        <v>21</v>
      </c>
      <c r="J623" t="s">
        <v>561</v>
      </c>
      <c r="K623" t="s">
        <v>10</v>
      </c>
      <c r="L623" t="s">
        <v>77</v>
      </c>
      <c r="M623" t="s">
        <v>10</v>
      </c>
      <c r="N623" s="4">
        <v>262100068</v>
      </c>
      <c r="O623" s="44">
        <v>94.25</v>
      </c>
      <c r="P623">
        <v>1</v>
      </c>
      <c r="Q623">
        <v>0</v>
      </c>
      <c r="R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3" s="4">
        <f t="shared" si="27"/>
        <v>1</v>
      </c>
      <c r="T623" s="4">
        <f t="shared" si="28"/>
        <v>0</v>
      </c>
      <c r="U623" s="4">
        <f t="shared" si="29"/>
        <v>0</v>
      </c>
    </row>
    <row r="624" spans="1:21">
      <c r="A624" s="41">
        <v>210010567</v>
      </c>
      <c r="B624" s="42">
        <v>210780607</v>
      </c>
      <c r="C624" s="43">
        <v>210780607</v>
      </c>
      <c r="D624" t="s">
        <v>2450</v>
      </c>
      <c r="E624" t="s">
        <v>2445</v>
      </c>
      <c r="F624" t="s">
        <v>995</v>
      </c>
      <c r="G624" t="s">
        <v>996</v>
      </c>
      <c r="H624">
        <v>0</v>
      </c>
      <c r="I624" s="1">
        <v>21</v>
      </c>
      <c r="J624" t="s">
        <v>561</v>
      </c>
      <c r="K624" t="s">
        <v>10</v>
      </c>
      <c r="L624" t="s">
        <v>77</v>
      </c>
      <c r="M624" t="s">
        <v>10</v>
      </c>
      <c r="N624" s="4">
        <v>262100068</v>
      </c>
      <c r="O624" s="44">
        <v>220.75</v>
      </c>
      <c r="P624">
        <v>1</v>
      </c>
      <c r="Q624">
        <v>0</v>
      </c>
      <c r="R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4" s="4">
        <f t="shared" si="27"/>
        <v>1</v>
      </c>
      <c r="T624" s="4">
        <f t="shared" si="28"/>
        <v>0</v>
      </c>
      <c r="U624" s="4">
        <f t="shared" si="29"/>
        <v>0</v>
      </c>
    </row>
    <row r="625" spans="1:21">
      <c r="A625" s="41">
        <v>210010617</v>
      </c>
      <c r="B625" s="42">
        <v>210780607</v>
      </c>
      <c r="C625" s="43">
        <v>210780607</v>
      </c>
      <c r="D625" t="s">
        <v>2451</v>
      </c>
      <c r="E625" t="s">
        <v>2445</v>
      </c>
      <c r="F625" t="s">
        <v>995</v>
      </c>
      <c r="G625" t="s">
        <v>996</v>
      </c>
      <c r="H625">
        <v>0</v>
      </c>
      <c r="I625" s="1">
        <v>21</v>
      </c>
      <c r="J625" t="s">
        <v>561</v>
      </c>
      <c r="K625" t="s">
        <v>10</v>
      </c>
      <c r="L625" t="s">
        <v>77</v>
      </c>
      <c r="M625" t="s">
        <v>10</v>
      </c>
      <c r="N625" s="4">
        <v>262100068</v>
      </c>
      <c r="O625" s="44">
        <v>36.25</v>
      </c>
      <c r="P625">
        <v>1</v>
      </c>
      <c r="Q625">
        <v>0</v>
      </c>
      <c r="R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5" s="4">
        <f t="shared" si="27"/>
        <v>1</v>
      </c>
      <c r="T625" s="4">
        <f t="shared" si="28"/>
        <v>0</v>
      </c>
      <c r="U625" s="4">
        <f t="shared" si="29"/>
        <v>0</v>
      </c>
    </row>
    <row r="626" spans="1:21">
      <c r="A626" s="41">
        <v>210010666</v>
      </c>
      <c r="B626" s="42">
        <v>210780607</v>
      </c>
      <c r="C626" s="43">
        <v>210780607</v>
      </c>
      <c r="D626" t="s">
        <v>2449</v>
      </c>
      <c r="E626" t="s">
        <v>2445</v>
      </c>
      <c r="F626" t="s">
        <v>995</v>
      </c>
      <c r="G626" t="s">
        <v>996</v>
      </c>
      <c r="H626">
        <v>0</v>
      </c>
      <c r="I626" s="1">
        <v>21</v>
      </c>
      <c r="J626" t="s">
        <v>561</v>
      </c>
      <c r="K626" t="s">
        <v>10</v>
      </c>
      <c r="L626" t="s">
        <v>77</v>
      </c>
      <c r="M626" t="s">
        <v>10</v>
      </c>
      <c r="N626" s="4">
        <v>262100068</v>
      </c>
      <c r="O626" s="44">
        <v>316.5</v>
      </c>
      <c r="P626">
        <v>1</v>
      </c>
      <c r="Q626">
        <v>0</v>
      </c>
      <c r="R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6" s="4">
        <f t="shared" si="27"/>
        <v>1</v>
      </c>
      <c r="T626" s="4">
        <f t="shared" si="28"/>
        <v>0</v>
      </c>
      <c r="U626" s="4">
        <f t="shared" si="29"/>
        <v>0</v>
      </c>
    </row>
    <row r="627" spans="1:21">
      <c r="A627" s="41">
        <v>210010690</v>
      </c>
      <c r="B627" s="42">
        <v>210780607</v>
      </c>
      <c r="C627" s="43">
        <v>210780607</v>
      </c>
      <c r="D627" t="s">
        <v>2452</v>
      </c>
      <c r="E627" t="s">
        <v>2445</v>
      </c>
      <c r="F627" t="s">
        <v>995</v>
      </c>
      <c r="G627" t="s">
        <v>996</v>
      </c>
      <c r="H627">
        <v>0</v>
      </c>
      <c r="I627" s="1">
        <v>21</v>
      </c>
      <c r="J627" t="s">
        <v>561</v>
      </c>
      <c r="K627" t="s">
        <v>10</v>
      </c>
      <c r="L627" t="s">
        <v>77</v>
      </c>
      <c r="M627" t="s">
        <v>10</v>
      </c>
      <c r="N627" s="4">
        <v>262100068</v>
      </c>
      <c r="O627" s="44">
        <v>204.25</v>
      </c>
      <c r="P627">
        <v>1</v>
      </c>
      <c r="Q627">
        <v>0</v>
      </c>
      <c r="R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7" s="4">
        <f t="shared" si="27"/>
        <v>1</v>
      </c>
      <c r="T627" s="4">
        <f t="shared" si="28"/>
        <v>0</v>
      </c>
      <c r="U627" s="4">
        <f t="shared" si="29"/>
        <v>0</v>
      </c>
    </row>
    <row r="628" spans="1:21">
      <c r="A628" s="41">
        <v>210985214</v>
      </c>
      <c r="B628" s="42">
        <v>210780607</v>
      </c>
      <c r="C628" s="43">
        <v>210780607</v>
      </c>
      <c r="D628" t="s">
        <v>2453</v>
      </c>
      <c r="E628" t="s">
        <v>2445</v>
      </c>
      <c r="F628" t="s">
        <v>995</v>
      </c>
      <c r="G628" t="s">
        <v>996</v>
      </c>
      <c r="H628">
        <v>0</v>
      </c>
      <c r="I628" s="1">
        <v>21</v>
      </c>
      <c r="J628" t="s">
        <v>561</v>
      </c>
      <c r="K628" t="s">
        <v>10</v>
      </c>
      <c r="L628" t="s">
        <v>77</v>
      </c>
      <c r="M628" t="s">
        <v>10</v>
      </c>
      <c r="N628" s="4">
        <v>262100068</v>
      </c>
      <c r="O628" s="44">
        <v>2175.5</v>
      </c>
      <c r="P628">
        <v>1</v>
      </c>
      <c r="Q628">
        <v>0</v>
      </c>
      <c r="R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8" s="4">
        <f t="shared" si="27"/>
        <v>1</v>
      </c>
      <c r="T628" s="4">
        <f t="shared" si="28"/>
        <v>0</v>
      </c>
      <c r="U628" s="4">
        <f t="shared" si="29"/>
        <v>0</v>
      </c>
    </row>
    <row r="629" spans="1:21">
      <c r="A629" s="41">
        <v>210986204</v>
      </c>
      <c r="B629" s="42">
        <v>210780607</v>
      </c>
      <c r="C629" s="43">
        <v>210780607</v>
      </c>
      <c r="D629" t="s">
        <v>2454</v>
      </c>
      <c r="E629" t="s">
        <v>2445</v>
      </c>
      <c r="F629" t="s">
        <v>995</v>
      </c>
      <c r="G629" t="s">
        <v>996</v>
      </c>
      <c r="H629">
        <v>0</v>
      </c>
      <c r="I629" s="1">
        <v>21</v>
      </c>
      <c r="J629" t="s">
        <v>561</v>
      </c>
      <c r="K629" t="s">
        <v>10</v>
      </c>
      <c r="L629" t="s">
        <v>77</v>
      </c>
      <c r="M629" t="s">
        <v>10</v>
      </c>
      <c r="N629" s="4">
        <v>262100068</v>
      </c>
      <c r="O629" s="44">
        <v>255.25</v>
      </c>
      <c r="P629">
        <v>1</v>
      </c>
      <c r="Q629">
        <v>0</v>
      </c>
      <c r="R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9" s="4">
        <f t="shared" si="27"/>
        <v>1</v>
      </c>
      <c r="T629" s="4">
        <f t="shared" si="28"/>
        <v>0</v>
      </c>
      <c r="U629" s="4">
        <f t="shared" si="29"/>
        <v>0</v>
      </c>
    </row>
    <row r="630" spans="1:21">
      <c r="A630" s="41">
        <v>210987632</v>
      </c>
      <c r="B630" s="42">
        <v>210780607</v>
      </c>
      <c r="C630" s="43">
        <v>210780607</v>
      </c>
      <c r="D630" t="s">
        <v>2455</v>
      </c>
      <c r="E630" t="s">
        <v>2445</v>
      </c>
      <c r="F630" t="s">
        <v>995</v>
      </c>
      <c r="G630" t="s">
        <v>996</v>
      </c>
      <c r="H630">
        <v>0</v>
      </c>
      <c r="I630" s="1">
        <v>21</v>
      </c>
      <c r="J630" t="s">
        <v>561</v>
      </c>
      <c r="K630" t="s">
        <v>10</v>
      </c>
      <c r="L630" t="s">
        <v>77</v>
      </c>
      <c r="M630" t="s">
        <v>10</v>
      </c>
      <c r="N630" s="4">
        <v>262100068</v>
      </c>
      <c r="O630" s="44">
        <v>48426.75</v>
      </c>
      <c r="P630">
        <v>1</v>
      </c>
      <c r="Q630">
        <v>0</v>
      </c>
      <c r="R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0" s="4">
        <f t="shared" si="27"/>
        <v>1</v>
      </c>
      <c r="T630" s="4">
        <f t="shared" si="28"/>
        <v>0</v>
      </c>
      <c r="U630" s="4">
        <f t="shared" si="29"/>
        <v>0</v>
      </c>
    </row>
    <row r="631" spans="1:21">
      <c r="A631" s="41">
        <v>210987939</v>
      </c>
      <c r="B631" s="45">
        <v>210780607</v>
      </c>
      <c r="C631" s="47">
        <v>210780607</v>
      </c>
      <c r="D631" t="s">
        <v>2456</v>
      </c>
      <c r="E631" t="s">
        <v>2445</v>
      </c>
      <c r="F631" t="s">
        <v>995</v>
      </c>
      <c r="G631" t="s">
        <v>996</v>
      </c>
      <c r="H631">
        <v>0</v>
      </c>
      <c r="I631" s="1">
        <v>21</v>
      </c>
      <c r="J631" t="s">
        <v>561</v>
      </c>
      <c r="K631" t="s">
        <v>10</v>
      </c>
      <c r="L631" t="s">
        <v>831</v>
      </c>
      <c r="M631" t="s">
        <v>10</v>
      </c>
      <c r="N631" s="4">
        <v>262100068</v>
      </c>
      <c r="O631" s="44">
        <v>7515.5</v>
      </c>
      <c r="P631">
        <v>0</v>
      </c>
      <c r="Q631">
        <v>0</v>
      </c>
      <c r="R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1" s="4">
        <f t="shared" si="27"/>
        <v>1</v>
      </c>
      <c r="T631" s="4">
        <f t="shared" si="28"/>
        <v>0</v>
      </c>
      <c r="U631" s="4">
        <f t="shared" si="29"/>
        <v>0</v>
      </c>
    </row>
    <row r="632" spans="1:21">
      <c r="A632" s="41">
        <v>210987582</v>
      </c>
      <c r="B632" s="45">
        <v>210780631</v>
      </c>
      <c r="C632" s="47">
        <v>210780631</v>
      </c>
      <c r="D632" t="s">
        <v>993</v>
      </c>
      <c r="E632" t="s">
        <v>994</v>
      </c>
      <c r="F632" t="s">
        <v>995</v>
      </c>
      <c r="G632" t="s">
        <v>996</v>
      </c>
      <c r="H632">
        <v>0</v>
      </c>
      <c r="I632" s="1">
        <v>21</v>
      </c>
      <c r="J632" t="s">
        <v>561</v>
      </c>
      <c r="K632" t="s">
        <v>10</v>
      </c>
      <c r="L632" t="s">
        <v>831</v>
      </c>
      <c r="M632" t="s">
        <v>10</v>
      </c>
      <c r="N632" s="4">
        <v>262100084</v>
      </c>
      <c r="O632" s="44">
        <v>3658.5</v>
      </c>
      <c r="P632">
        <v>0</v>
      </c>
      <c r="Q632">
        <v>0</v>
      </c>
      <c r="R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32" s="4">
        <f t="shared" si="27"/>
        <v>1</v>
      </c>
      <c r="T632" s="4">
        <f t="shared" si="28"/>
        <v>0</v>
      </c>
      <c r="U632" s="4">
        <f t="shared" si="29"/>
        <v>0</v>
      </c>
    </row>
    <row r="633" spans="1:21">
      <c r="A633" s="41">
        <v>210987640</v>
      </c>
      <c r="B633" s="45">
        <v>210780672</v>
      </c>
      <c r="C633" s="47">
        <v>210780672</v>
      </c>
      <c r="D633" t="s">
        <v>1805</v>
      </c>
      <c r="E633" t="s">
        <v>1806</v>
      </c>
      <c r="F633" t="s">
        <v>995</v>
      </c>
      <c r="G633" t="s">
        <v>996</v>
      </c>
      <c r="H633">
        <v>0</v>
      </c>
      <c r="I633" s="1">
        <v>21</v>
      </c>
      <c r="J633" t="s">
        <v>561</v>
      </c>
      <c r="K633" t="s">
        <v>10</v>
      </c>
      <c r="L633" t="s">
        <v>831</v>
      </c>
      <c r="M633" t="s">
        <v>10</v>
      </c>
      <c r="N633" s="4">
        <v>262100027</v>
      </c>
      <c r="O633" s="44">
        <v>5343.5</v>
      </c>
      <c r="P633">
        <v>0</v>
      </c>
      <c r="Q633">
        <v>0</v>
      </c>
      <c r="R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3" s="4">
        <f t="shared" si="27"/>
        <v>1</v>
      </c>
      <c r="T633" s="4">
        <f t="shared" si="28"/>
        <v>0</v>
      </c>
      <c r="U633" s="4">
        <f t="shared" si="29"/>
        <v>0</v>
      </c>
    </row>
    <row r="634" spans="1:21">
      <c r="A634" s="41">
        <v>210013157</v>
      </c>
      <c r="B634" s="42">
        <v>210780706</v>
      </c>
      <c r="C634" s="43">
        <v>210780706</v>
      </c>
      <c r="D634" t="s">
        <v>1497</v>
      </c>
      <c r="E634" t="s">
        <v>1498</v>
      </c>
      <c r="F634" t="s">
        <v>995</v>
      </c>
      <c r="G634" t="s">
        <v>996</v>
      </c>
      <c r="H634">
        <v>0</v>
      </c>
      <c r="I634" s="1">
        <v>21</v>
      </c>
      <c r="J634" t="s">
        <v>561</v>
      </c>
      <c r="K634" t="s">
        <v>10</v>
      </c>
      <c r="L634" t="s">
        <v>831</v>
      </c>
      <c r="M634" t="s">
        <v>10</v>
      </c>
      <c r="N634" s="4">
        <v>262100183</v>
      </c>
      <c r="O634" s="44">
        <v>7295</v>
      </c>
      <c r="P634">
        <v>0</v>
      </c>
      <c r="Q634">
        <v>0</v>
      </c>
      <c r="R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4" s="4">
        <f t="shared" si="27"/>
        <v>1</v>
      </c>
      <c r="T634" s="4">
        <f t="shared" si="28"/>
        <v>0</v>
      </c>
      <c r="U634" s="4">
        <f t="shared" si="29"/>
        <v>0</v>
      </c>
    </row>
    <row r="635" spans="1:21">
      <c r="A635" s="41">
        <v>210987699</v>
      </c>
      <c r="B635" s="42">
        <v>210780706</v>
      </c>
      <c r="C635" s="43">
        <v>210780706</v>
      </c>
      <c r="D635" t="s">
        <v>1498</v>
      </c>
      <c r="E635" t="s">
        <v>1498</v>
      </c>
      <c r="F635" t="s">
        <v>995</v>
      </c>
      <c r="G635" t="s">
        <v>996</v>
      </c>
      <c r="H635">
        <v>0</v>
      </c>
      <c r="I635" s="1">
        <v>21</v>
      </c>
      <c r="J635" t="s">
        <v>561</v>
      </c>
      <c r="K635" t="s">
        <v>10</v>
      </c>
      <c r="L635" t="s">
        <v>831</v>
      </c>
      <c r="M635" t="s">
        <v>10</v>
      </c>
      <c r="N635" s="4">
        <v>262100183</v>
      </c>
      <c r="O635" s="44">
        <v>44887.5</v>
      </c>
      <c r="P635">
        <v>0</v>
      </c>
      <c r="Q635">
        <v>0</v>
      </c>
      <c r="R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5" s="4">
        <f t="shared" si="27"/>
        <v>1</v>
      </c>
      <c r="T635" s="4">
        <f t="shared" si="28"/>
        <v>0</v>
      </c>
      <c r="U635" s="4">
        <f t="shared" si="29"/>
        <v>0</v>
      </c>
    </row>
    <row r="636" spans="1:21">
      <c r="A636" s="41">
        <v>210780425</v>
      </c>
      <c r="B636" s="45">
        <v>210781282</v>
      </c>
      <c r="C636" s="47">
        <v>210780425</v>
      </c>
      <c r="D636" t="s">
        <v>4933</v>
      </c>
      <c r="E636" t="s">
        <v>4934</v>
      </c>
      <c r="H636"/>
      <c r="I636" s="1">
        <v>21</v>
      </c>
      <c r="J636" t="s">
        <v>561</v>
      </c>
      <c r="K636" t="s">
        <v>10</v>
      </c>
      <c r="L636" t="s">
        <v>60</v>
      </c>
      <c r="M636" t="s">
        <v>10</v>
      </c>
      <c r="N636" s="4">
        <v>833012016</v>
      </c>
      <c r="O636" s="44">
        <v>1394.5</v>
      </c>
      <c r="P636">
        <v>1</v>
      </c>
      <c r="Q636">
        <v>0</v>
      </c>
      <c r="R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36" s="4">
        <f t="shared" si="27"/>
        <v>0</v>
      </c>
      <c r="T636" s="4">
        <f t="shared" si="28"/>
        <v>0</v>
      </c>
      <c r="U636" s="4">
        <f t="shared" si="29"/>
        <v>1</v>
      </c>
    </row>
    <row r="637" spans="1:21">
      <c r="A637" s="41">
        <v>210986741</v>
      </c>
      <c r="B637" s="42">
        <v>210986733</v>
      </c>
      <c r="C637" s="43">
        <v>210986741</v>
      </c>
      <c r="D637" t="s">
        <v>6048</v>
      </c>
      <c r="E637" t="s">
        <v>6049</v>
      </c>
      <c r="H637"/>
      <c r="I637" s="1">
        <v>21</v>
      </c>
      <c r="J637" t="s">
        <v>561</v>
      </c>
      <c r="K637" t="s">
        <v>10</v>
      </c>
      <c r="L637" t="s">
        <v>96</v>
      </c>
      <c r="M637" t="s">
        <v>10</v>
      </c>
      <c r="N637" s="4">
        <v>383513751</v>
      </c>
      <c r="O637" s="44">
        <v>10833</v>
      </c>
      <c r="P637">
        <v>0</v>
      </c>
      <c r="Q637">
        <v>0</v>
      </c>
      <c r="R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7" s="4">
        <f t="shared" si="27"/>
        <v>0</v>
      </c>
      <c r="T637" s="4">
        <f t="shared" si="28"/>
        <v>0</v>
      </c>
      <c r="U637" s="4">
        <f t="shared" si="29"/>
        <v>1</v>
      </c>
    </row>
    <row r="638" spans="1:21">
      <c r="A638" s="41">
        <v>210987046</v>
      </c>
      <c r="B638" s="42">
        <v>210987038</v>
      </c>
      <c r="C638" s="43">
        <v>210987046</v>
      </c>
      <c r="D638" t="s">
        <v>5269</v>
      </c>
      <c r="E638" t="s">
        <v>5270</v>
      </c>
      <c r="H638"/>
      <c r="I638" s="1">
        <v>21</v>
      </c>
      <c r="J638" t="s">
        <v>561</v>
      </c>
      <c r="K638" t="s">
        <v>10</v>
      </c>
      <c r="L638" t="s">
        <v>96</v>
      </c>
      <c r="M638" t="s">
        <v>10</v>
      </c>
      <c r="N638" s="4">
        <v>392615985</v>
      </c>
      <c r="O638" s="44">
        <v>16025.5</v>
      </c>
      <c r="P638">
        <v>0</v>
      </c>
      <c r="Q638">
        <v>0</v>
      </c>
      <c r="R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8" s="4">
        <f t="shared" si="27"/>
        <v>0</v>
      </c>
      <c r="T638" s="4">
        <f t="shared" si="28"/>
        <v>0</v>
      </c>
      <c r="U638" s="4">
        <f t="shared" si="29"/>
        <v>1</v>
      </c>
    </row>
    <row r="639" spans="1:21">
      <c r="A639" s="41">
        <v>210003059</v>
      </c>
      <c r="B639" s="42">
        <v>210987400</v>
      </c>
      <c r="C639" s="43">
        <v>210003059</v>
      </c>
      <c r="D639" t="s">
        <v>489</v>
      </c>
      <c r="E639" t="s">
        <v>3930</v>
      </c>
      <c r="H639"/>
      <c r="I639" s="1">
        <v>21</v>
      </c>
      <c r="J639" t="s">
        <v>561</v>
      </c>
      <c r="K639" t="s">
        <v>10</v>
      </c>
      <c r="L639" t="s">
        <v>60</v>
      </c>
      <c r="M639" t="s">
        <v>10</v>
      </c>
      <c r="N639" s="4">
        <v>778214023</v>
      </c>
      <c r="O639" s="44">
        <v>10528.5</v>
      </c>
      <c r="P639">
        <v>0</v>
      </c>
      <c r="Q639">
        <v>0</v>
      </c>
      <c r="R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9" s="4">
        <f t="shared" si="27"/>
        <v>0</v>
      </c>
      <c r="T639" s="4">
        <f t="shared" si="28"/>
        <v>0</v>
      </c>
      <c r="U639" s="4">
        <f t="shared" si="29"/>
        <v>1</v>
      </c>
    </row>
    <row r="640" spans="1:21">
      <c r="A640" s="41">
        <v>220000012</v>
      </c>
      <c r="B640" s="42">
        <v>220000020</v>
      </c>
      <c r="C640" s="43">
        <v>220000020</v>
      </c>
      <c r="D640" t="s">
        <v>1504</v>
      </c>
      <c r="E640" t="s">
        <v>1505</v>
      </c>
      <c r="F640" t="s">
        <v>1428</v>
      </c>
      <c r="G640" t="s">
        <v>1429</v>
      </c>
      <c r="H640">
        <v>1</v>
      </c>
      <c r="I640" s="1">
        <v>22</v>
      </c>
      <c r="J640" t="s">
        <v>210</v>
      </c>
      <c r="K640" t="s">
        <v>193</v>
      </c>
      <c r="L640" t="s">
        <v>831</v>
      </c>
      <c r="M640" t="s">
        <v>193</v>
      </c>
      <c r="N640" s="4">
        <v>262200090</v>
      </c>
      <c r="O640" s="44">
        <v>270915.5</v>
      </c>
      <c r="P640">
        <v>0</v>
      </c>
      <c r="Q640">
        <v>0</v>
      </c>
      <c r="R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0" s="4">
        <f t="shared" si="27"/>
        <v>1</v>
      </c>
      <c r="T640" s="4">
        <f t="shared" si="28"/>
        <v>0</v>
      </c>
      <c r="U640" s="4">
        <f t="shared" si="29"/>
        <v>0</v>
      </c>
    </row>
    <row r="641" spans="1:21">
      <c r="A641" s="41">
        <v>220000541</v>
      </c>
      <c r="B641" s="42">
        <v>220000020</v>
      </c>
      <c r="C641" s="43">
        <v>220000020</v>
      </c>
      <c r="D641" t="s">
        <v>1506</v>
      </c>
      <c r="E641" t="s">
        <v>1505</v>
      </c>
      <c r="F641" t="s">
        <v>1428</v>
      </c>
      <c r="G641" t="s">
        <v>1429</v>
      </c>
      <c r="H641">
        <v>1</v>
      </c>
      <c r="I641" s="1">
        <v>22</v>
      </c>
      <c r="J641" t="s">
        <v>210</v>
      </c>
      <c r="K641" t="s">
        <v>193</v>
      </c>
      <c r="L641" t="s">
        <v>831</v>
      </c>
      <c r="M641" t="s">
        <v>193</v>
      </c>
      <c r="N641" s="4">
        <v>262200116</v>
      </c>
      <c r="O641" s="44">
        <v>41066.5</v>
      </c>
      <c r="P641">
        <v>0</v>
      </c>
      <c r="Q641">
        <v>0</v>
      </c>
      <c r="R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1" s="4">
        <f t="shared" si="27"/>
        <v>1</v>
      </c>
      <c r="T641" s="4">
        <f t="shared" si="28"/>
        <v>0</v>
      </c>
      <c r="U641" s="4">
        <f t="shared" si="29"/>
        <v>0</v>
      </c>
    </row>
    <row r="642" spans="1:21">
      <c r="A642" s="41">
        <v>220001259</v>
      </c>
      <c r="B642" s="42">
        <v>220000020</v>
      </c>
      <c r="C642" s="43">
        <v>220000020</v>
      </c>
      <c r="D642" t="s">
        <v>1507</v>
      </c>
      <c r="E642" t="s">
        <v>1505</v>
      </c>
      <c r="F642" t="s">
        <v>1428</v>
      </c>
      <c r="G642" t="s">
        <v>1429</v>
      </c>
      <c r="H642">
        <v>1</v>
      </c>
      <c r="I642" s="1">
        <v>22</v>
      </c>
      <c r="J642" t="s">
        <v>210</v>
      </c>
      <c r="K642" t="s">
        <v>193</v>
      </c>
      <c r="L642" t="s">
        <v>831</v>
      </c>
      <c r="M642" t="s">
        <v>193</v>
      </c>
      <c r="N642" s="4">
        <v>262200066</v>
      </c>
      <c r="O642" s="44">
        <v>23840.5</v>
      </c>
      <c r="P642">
        <v>0</v>
      </c>
      <c r="Q642">
        <v>0</v>
      </c>
      <c r="R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2" s="4">
        <f t="shared" si="27"/>
        <v>1</v>
      </c>
      <c r="T642" s="4">
        <f t="shared" si="28"/>
        <v>0</v>
      </c>
      <c r="U642" s="4">
        <f t="shared" si="29"/>
        <v>0</v>
      </c>
    </row>
    <row r="643" spans="1:21">
      <c r="A643" s="41">
        <v>220019061</v>
      </c>
      <c r="B643" s="45">
        <v>220000020</v>
      </c>
      <c r="C643" s="47">
        <v>220000020</v>
      </c>
      <c r="D643" t="s">
        <v>1508</v>
      </c>
      <c r="E643" t="s">
        <v>1505</v>
      </c>
      <c r="F643" t="s">
        <v>1428</v>
      </c>
      <c r="G643" t="s">
        <v>1429</v>
      </c>
      <c r="H643">
        <v>1</v>
      </c>
      <c r="I643" s="1">
        <v>22</v>
      </c>
      <c r="J643" t="s">
        <v>210</v>
      </c>
      <c r="K643" t="s">
        <v>193</v>
      </c>
      <c r="L643" t="s">
        <v>831</v>
      </c>
      <c r="M643" t="s">
        <v>193</v>
      </c>
      <c r="N643" s="4">
        <v>262200090</v>
      </c>
      <c r="O643" s="44">
        <v>4987</v>
      </c>
      <c r="P643">
        <v>0</v>
      </c>
      <c r="Q643">
        <v>0</v>
      </c>
      <c r="R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3" s="4">
        <f t="shared" si="27"/>
        <v>1</v>
      </c>
      <c r="T643" s="4">
        <f t="shared" si="28"/>
        <v>0</v>
      </c>
      <c r="U643" s="4">
        <f t="shared" si="29"/>
        <v>0</v>
      </c>
    </row>
    <row r="644" spans="1:21">
      <c r="A644" s="41">
        <v>220020101</v>
      </c>
      <c r="B644" s="42">
        <v>220000020</v>
      </c>
      <c r="C644" s="43">
        <v>220000020</v>
      </c>
      <c r="D644" t="s">
        <v>1509</v>
      </c>
      <c r="E644" t="s">
        <v>1505</v>
      </c>
      <c r="F644" t="s">
        <v>1428</v>
      </c>
      <c r="G644" t="s">
        <v>1429</v>
      </c>
      <c r="H644">
        <v>1</v>
      </c>
      <c r="I644" s="1">
        <v>22</v>
      </c>
      <c r="J644" t="s">
        <v>210</v>
      </c>
      <c r="K644" t="s">
        <v>193</v>
      </c>
      <c r="L644" t="s">
        <v>831</v>
      </c>
      <c r="M644" t="s">
        <v>193</v>
      </c>
      <c r="N644" s="4">
        <v>262200090</v>
      </c>
      <c r="O644" s="44">
        <v>520.5</v>
      </c>
      <c r="P644">
        <v>0</v>
      </c>
      <c r="Q644">
        <v>0</v>
      </c>
      <c r="R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4" s="4">
        <f t="shared" si="27"/>
        <v>1</v>
      </c>
      <c r="T644" s="4">
        <f t="shared" si="28"/>
        <v>0</v>
      </c>
      <c r="U644" s="4">
        <f t="shared" si="29"/>
        <v>0</v>
      </c>
    </row>
    <row r="645" spans="1:21">
      <c r="A645" s="41">
        <v>220020119</v>
      </c>
      <c r="B645" s="42">
        <v>220000020</v>
      </c>
      <c r="C645" s="43">
        <v>220000020</v>
      </c>
      <c r="D645" t="s">
        <v>1510</v>
      </c>
      <c r="E645" t="s">
        <v>1505</v>
      </c>
      <c r="F645" t="s">
        <v>1428</v>
      </c>
      <c r="G645" t="s">
        <v>1429</v>
      </c>
      <c r="H645">
        <v>1</v>
      </c>
      <c r="I645" s="1">
        <v>22</v>
      </c>
      <c r="J645" t="s">
        <v>210</v>
      </c>
      <c r="K645" t="s">
        <v>193</v>
      </c>
      <c r="L645" t="s">
        <v>831</v>
      </c>
      <c r="M645" t="s">
        <v>193</v>
      </c>
      <c r="N645" s="4">
        <v>262200090</v>
      </c>
      <c r="O645" s="44">
        <v>751</v>
      </c>
      <c r="P645">
        <v>0</v>
      </c>
      <c r="Q645">
        <v>0</v>
      </c>
      <c r="R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5" s="4">
        <f t="shared" si="27"/>
        <v>1</v>
      </c>
      <c r="T645" s="4">
        <f t="shared" si="28"/>
        <v>0</v>
      </c>
      <c r="U645" s="4">
        <f t="shared" si="29"/>
        <v>0</v>
      </c>
    </row>
    <row r="646" spans="1:21">
      <c r="A646" s="41">
        <v>220022149</v>
      </c>
      <c r="B646" s="42">
        <v>220000020</v>
      </c>
      <c r="C646" s="43">
        <v>220000020</v>
      </c>
      <c r="D646" t="s">
        <v>1511</v>
      </c>
      <c r="E646" t="s">
        <v>1505</v>
      </c>
      <c r="F646" t="s">
        <v>1428</v>
      </c>
      <c r="G646" t="s">
        <v>1429</v>
      </c>
      <c r="H646">
        <v>1</v>
      </c>
      <c r="I646" s="1">
        <v>22</v>
      </c>
      <c r="J646" t="s">
        <v>210</v>
      </c>
      <c r="K646" t="s">
        <v>193</v>
      </c>
      <c r="L646" t="s">
        <v>831</v>
      </c>
      <c r="M646" t="s">
        <v>193</v>
      </c>
      <c r="N646" s="4">
        <v>262200090</v>
      </c>
      <c r="O646" s="44">
        <v>994.5</v>
      </c>
      <c r="P646">
        <v>0</v>
      </c>
      <c r="Q646">
        <v>0</v>
      </c>
      <c r="R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6" s="4">
        <f t="shared" ref="S646:S709" si="30">IF(OR(L646="CH",L646="CH ex-CHS",L646="HIA",L646="Autres publics",L646="CHU"),1,0)</f>
        <v>1</v>
      </c>
      <c r="T646" s="4">
        <f t="shared" ref="T646:T709" si="31">IF(AND(S646=1,G646=""),1,0)</f>
        <v>0</v>
      </c>
      <c r="U646" s="4">
        <f t="shared" si="29"/>
        <v>0</v>
      </c>
    </row>
    <row r="647" spans="1:21">
      <c r="A647" s="41">
        <v>220000095</v>
      </c>
      <c r="B647" s="42">
        <v>220000046</v>
      </c>
      <c r="C647" s="43">
        <v>220000046</v>
      </c>
      <c r="D647" t="s">
        <v>1372</v>
      </c>
      <c r="E647" t="s">
        <v>1373</v>
      </c>
      <c r="F647" t="s">
        <v>1374</v>
      </c>
      <c r="G647" t="s">
        <v>1375</v>
      </c>
      <c r="H647">
        <v>0</v>
      </c>
      <c r="I647" s="1">
        <v>22</v>
      </c>
      <c r="J647" t="s">
        <v>210</v>
      </c>
      <c r="K647" t="s">
        <v>193</v>
      </c>
      <c r="L647" t="s">
        <v>831</v>
      </c>
      <c r="M647" t="s">
        <v>193</v>
      </c>
      <c r="N647" s="4">
        <v>262200082</v>
      </c>
      <c r="O647" s="44">
        <v>89343.5</v>
      </c>
      <c r="P647">
        <v>0</v>
      </c>
      <c r="Q647">
        <v>0</v>
      </c>
      <c r="R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7" s="4">
        <f t="shared" si="30"/>
        <v>1</v>
      </c>
      <c r="T647" s="4">
        <f t="shared" si="31"/>
        <v>0</v>
      </c>
      <c r="U647" s="4">
        <f t="shared" ref="U647:U710" si="32">IF(S647=1,0,1)</f>
        <v>0</v>
      </c>
    </row>
    <row r="648" spans="1:21">
      <c r="A648" s="41">
        <v>220000343</v>
      </c>
      <c r="B648" s="42">
        <v>220000079</v>
      </c>
      <c r="C648" s="43">
        <v>220000079</v>
      </c>
      <c r="D648" t="s">
        <v>1427</v>
      </c>
      <c r="E648" t="s">
        <v>1427</v>
      </c>
      <c r="F648" t="s">
        <v>1428</v>
      </c>
      <c r="G648" t="s">
        <v>1429</v>
      </c>
      <c r="H648">
        <v>0</v>
      </c>
      <c r="I648" s="1">
        <v>22</v>
      </c>
      <c r="J648" t="s">
        <v>210</v>
      </c>
      <c r="K648" t="s">
        <v>193</v>
      </c>
      <c r="L648" t="s">
        <v>831</v>
      </c>
      <c r="M648" t="s">
        <v>193</v>
      </c>
      <c r="N648" s="4">
        <v>262200025</v>
      </c>
      <c r="O648" s="44">
        <v>80459.5</v>
      </c>
      <c r="P648">
        <v>0</v>
      </c>
      <c r="Q648">
        <v>0</v>
      </c>
      <c r="R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8" s="4">
        <f t="shared" si="30"/>
        <v>1</v>
      </c>
      <c r="T648" s="4">
        <f t="shared" si="31"/>
        <v>0</v>
      </c>
      <c r="U648" s="4">
        <f t="shared" si="32"/>
        <v>0</v>
      </c>
    </row>
    <row r="649" spans="1:21">
      <c r="A649" s="41">
        <v>220000368</v>
      </c>
      <c r="B649" s="42">
        <v>220000103</v>
      </c>
      <c r="C649" s="43">
        <v>220000103</v>
      </c>
      <c r="D649" t="s">
        <v>1457</v>
      </c>
      <c r="E649" t="s">
        <v>1457</v>
      </c>
      <c r="F649" t="s">
        <v>1428</v>
      </c>
      <c r="G649" t="s">
        <v>1429</v>
      </c>
      <c r="H649">
        <v>0</v>
      </c>
      <c r="I649" s="1">
        <v>22</v>
      </c>
      <c r="J649" t="s">
        <v>210</v>
      </c>
      <c r="K649" t="s">
        <v>193</v>
      </c>
      <c r="L649" t="s">
        <v>831</v>
      </c>
      <c r="M649" t="s">
        <v>193</v>
      </c>
      <c r="N649" s="4">
        <v>262200074</v>
      </c>
      <c r="O649" s="44">
        <v>95411.5</v>
      </c>
      <c r="P649">
        <v>0</v>
      </c>
      <c r="Q649">
        <v>0</v>
      </c>
      <c r="R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9" s="4">
        <f t="shared" si="30"/>
        <v>1</v>
      </c>
      <c r="T649" s="4">
        <f t="shared" si="31"/>
        <v>0</v>
      </c>
      <c r="U649" s="4">
        <f t="shared" si="32"/>
        <v>0</v>
      </c>
    </row>
    <row r="650" spans="1:21">
      <c r="A650" s="41">
        <v>220012884</v>
      </c>
      <c r="B650" s="42">
        <v>220000103</v>
      </c>
      <c r="C650" s="43">
        <v>220000103</v>
      </c>
      <c r="D650" t="s">
        <v>1458</v>
      </c>
      <c r="E650" t="s">
        <v>1457</v>
      </c>
      <c r="F650" t="s">
        <v>1428</v>
      </c>
      <c r="G650" t="s">
        <v>1429</v>
      </c>
      <c r="H650">
        <v>0</v>
      </c>
      <c r="I650" s="1">
        <v>22</v>
      </c>
      <c r="J650" t="s">
        <v>210</v>
      </c>
      <c r="K650" t="s">
        <v>193</v>
      </c>
      <c r="L650" t="s">
        <v>831</v>
      </c>
      <c r="M650" t="s">
        <v>193</v>
      </c>
      <c r="N650" s="4">
        <v>262200074</v>
      </c>
      <c r="O650" s="44">
        <v>19739</v>
      </c>
      <c r="P650">
        <v>0</v>
      </c>
      <c r="Q650">
        <v>0</v>
      </c>
      <c r="R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0" s="4">
        <f t="shared" si="30"/>
        <v>1</v>
      </c>
      <c r="T650" s="4">
        <f t="shared" si="31"/>
        <v>0</v>
      </c>
      <c r="U650" s="4">
        <f t="shared" si="32"/>
        <v>0</v>
      </c>
    </row>
    <row r="651" spans="1:21">
      <c r="A651" s="41">
        <v>220000590</v>
      </c>
      <c r="B651" s="42">
        <v>220000202</v>
      </c>
      <c r="C651" s="43">
        <v>220000590</v>
      </c>
      <c r="D651" t="s">
        <v>208</v>
      </c>
      <c r="E651" t="s">
        <v>209</v>
      </c>
      <c r="H651"/>
      <c r="I651" s="1">
        <v>22</v>
      </c>
      <c r="J651" t="s">
        <v>210</v>
      </c>
      <c r="K651" t="s">
        <v>193</v>
      </c>
      <c r="L651" t="s">
        <v>60</v>
      </c>
      <c r="M651" t="s">
        <v>193</v>
      </c>
      <c r="N651" s="4">
        <v>777417551</v>
      </c>
      <c r="O651" s="44">
        <v>2506.5</v>
      </c>
      <c r="P651">
        <v>0</v>
      </c>
      <c r="Q651">
        <v>0</v>
      </c>
      <c r="R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1" s="4">
        <f t="shared" si="30"/>
        <v>0</v>
      </c>
      <c r="T651" s="4">
        <f t="shared" si="31"/>
        <v>0</v>
      </c>
      <c r="U651" s="4">
        <f t="shared" si="32"/>
        <v>1</v>
      </c>
    </row>
    <row r="652" spans="1:21">
      <c r="A652" s="41">
        <v>220000608</v>
      </c>
      <c r="B652" s="42">
        <v>220000210</v>
      </c>
      <c r="C652" s="43">
        <v>220000608</v>
      </c>
      <c r="D652" t="s">
        <v>3982</v>
      </c>
      <c r="E652" t="s">
        <v>3983</v>
      </c>
      <c r="H652"/>
      <c r="I652" s="1">
        <v>22</v>
      </c>
      <c r="J652" t="s">
        <v>210</v>
      </c>
      <c r="K652" t="s">
        <v>193</v>
      </c>
      <c r="L652" t="s">
        <v>60</v>
      </c>
      <c r="M652" t="s">
        <v>193</v>
      </c>
      <c r="N652" s="4">
        <v>387944796</v>
      </c>
      <c r="O652" s="44">
        <v>27028.75</v>
      </c>
      <c r="P652">
        <v>1</v>
      </c>
      <c r="Q652">
        <v>0</v>
      </c>
      <c r="R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2" s="4">
        <f t="shared" si="30"/>
        <v>0</v>
      </c>
      <c r="T652" s="4">
        <f t="shared" si="31"/>
        <v>0</v>
      </c>
      <c r="U652" s="4">
        <f t="shared" si="32"/>
        <v>1</v>
      </c>
    </row>
    <row r="653" spans="1:21">
      <c r="A653" s="41">
        <v>220005672</v>
      </c>
      <c r="B653" s="42">
        <v>220000210</v>
      </c>
      <c r="C653" s="43">
        <v>220005672</v>
      </c>
      <c r="D653" t="s">
        <v>3984</v>
      </c>
      <c r="E653" t="s">
        <v>3983</v>
      </c>
      <c r="H653"/>
      <c r="I653" s="1">
        <v>22</v>
      </c>
      <c r="J653" t="s">
        <v>210</v>
      </c>
      <c r="K653" t="s">
        <v>193</v>
      </c>
      <c r="L653" t="s">
        <v>60</v>
      </c>
      <c r="M653" t="s">
        <v>193</v>
      </c>
      <c r="N653" s="4">
        <v>387944796</v>
      </c>
      <c r="O653" s="44">
        <v>1133.25</v>
      </c>
      <c r="P653">
        <v>0</v>
      </c>
      <c r="Q653">
        <v>0</v>
      </c>
      <c r="R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3" s="4">
        <f t="shared" si="30"/>
        <v>0</v>
      </c>
      <c r="T653" s="4">
        <f t="shared" si="31"/>
        <v>0</v>
      </c>
      <c r="U653" s="4">
        <f t="shared" si="32"/>
        <v>1</v>
      </c>
    </row>
    <row r="654" spans="1:21">
      <c r="A654" s="41">
        <v>220013056</v>
      </c>
      <c r="B654" s="42">
        <v>220000210</v>
      </c>
      <c r="C654" s="43">
        <v>220013056</v>
      </c>
      <c r="D654" t="s">
        <v>3985</v>
      </c>
      <c r="E654" t="s">
        <v>3983</v>
      </c>
      <c r="H654"/>
      <c r="I654" s="1">
        <v>22</v>
      </c>
      <c r="J654" t="s">
        <v>210</v>
      </c>
      <c r="K654" t="s">
        <v>193</v>
      </c>
      <c r="L654" t="s">
        <v>60</v>
      </c>
      <c r="M654" t="s">
        <v>193</v>
      </c>
      <c r="N654" s="4">
        <v>387944796</v>
      </c>
      <c r="O654" s="44">
        <v>1297.25</v>
      </c>
      <c r="P654">
        <v>0</v>
      </c>
      <c r="Q654">
        <v>0</v>
      </c>
      <c r="R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4" s="4">
        <f t="shared" si="30"/>
        <v>0</v>
      </c>
      <c r="T654" s="4">
        <f t="shared" si="31"/>
        <v>0</v>
      </c>
      <c r="U654" s="4">
        <f t="shared" si="32"/>
        <v>1</v>
      </c>
    </row>
    <row r="655" spans="1:21">
      <c r="A655" s="41">
        <v>220018188</v>
      </c>
      <c r="B655" s="42">
        <v>220000210</v>
      </c>
      <c r="C655" s="43">
        <v>220018188</v>
      </c>
      <c r="D655" t="s">
        <v>3986</v>
      </c>
      <c r="E655" t="s">
        <v>3983</v>
      </c>
      <c r="H655"/>
      <c r="I655" s="1">
        <v>22</v>
      </c>
      <c r="J655" t="s">
        <v>210</v>
      </c>
      <c r="K655" t="s">
        <v>193</v>
      </c>
      <c r="L655" t="s">
        <v>60</v>
      </c>
      <c r="M655" t="s">
        <v>193</v>
      </c>
      <c r="N655" s="4">
        <v>387944796</v>
      </c>
      <c r="O655" s="44">
        <v>1100.5</v>
      </c>
      <c r="P655">
        <v>0</v>
      </c>
      <c r="Q655">
        <v>1</v>
      </c>
      <c r="R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5" s="4">
        <f t="shared" si="30"/>
        <v>0</v>
      </c>
      <c r="T655" s="4">
        <f t="shared" si="31"/>
        <v>0</v>
      </c>
      <c r="U655" s="4">
        <f t="shared" si="32"/>
        <v>1</v>
      </c>
    </row>
    <row r="656" spans="1:21">
      <c r="A656" s="41">
        <v>220018238</v>
      </c>
      <c r="B656" s="45">
        <v>220000210</v>
      </c>
      <c r="C656" s="47">
        <v>220018238</v>
      </c>
      <c r="D656" t="s">
        <v>3987</v>
      </c>
      <c r="E656" t="s">
        <v>3983</v>
      </c>
      <c r="H656"/>
      <c r="I656" s="1">
        <v>22</v>
      </c>
      <c r="J656" t="s">
        <v>210</v>
      </c>
      <c r="K656" t="s">
        <v>193</v>
      </c>
      <c r="L656" t="s">
        <v>60</v>
      </c>
      <c r="M656" t="s">
        <v>193</v>
      </c>
      <c r="N656" s="4">
        <v>387944796</v>
      </c>
      <c r="O656" s="44">
        <v>1089.25</v>
      </c>
      <c r="P656">
        <v>0</v>
      </c>
      <c r="Q656">
        <v>1</v>
      </c>
      <c r="R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6" s="4">
        <f t="shared" si="30"/>
        <v>0</v>
      </c>
      <c r="T656" s="4">
        <f t="shared" si="31"/>
        <v>0</v>
      </c>
      <c r="U656" s="4">
        <f t="shared" si="32"/>
        <v>1</v>
      </c>
    </row>
    <row r="657" spans="1:21">
      <c r="A657" s="41">
        <v>220020903</v>
      </c>
      <c r="B657" s="42">
        <v>220000210</v>
      </c>
      <c r="C657" s="43">
        <v>220020903</v>
      </c>
      <c r="D657" t="s">
        <v>3988</v>
      </c>
      <c r="E657" t="s">
        <v>3983</v>
      </c>
      <c r="H657"/>
      <c r="I657" s="1">
        <v>22</v>
      </c>
      <c r="J657" t="s">
        <v>210</v>
      </c>
      <c r="K657" t="s">
        <v>193</v>
      </c>
      <c r="L657" t="s">
        <v>60</v>
      </c>
      <c r="M657" t="s">
        <v>193</v>
      </c>
      <c r="N657" s="4">
        <v>387944796</v>
      </c>
      <c r="O657" s="44">
        <v>1570.25</v>
      </c>
      <c r="P657">
        <v>0</v>
      </c>
      <c r="Q657">
        <v>1</v>
      </c>
      <c r="R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7" s="4">
        <f t="shared" si="30"/>
        <v>0</v>
      </c>
      <c r="T657" s="4">
        <f t="shared" si="31"/>
        <v>0</v>
      </c>
      <c r="U657" s="4">
        <f t="shared" si="32"/>
        <v>1</v>
      </c>
    </row>
    <row r="658" spans="1:21">
      <c r="A658" s="41">
        <v>220024236</v>
      </c>
      <c r="B658" s="42">
        <v>220000210</v>
      </c>
      <c r="C658" s="43">
        <v>220024236</v>
      </c>
      <c r="D658" t="s">
        <v>3989</v>
      </c>
      <c r="E658" t="s">
        <v>3983</v>
      </c>
      <c r="H658"/>
      <c r="I658" s="1">
        <v>22</v>
      </c>
      <c r="J658" t="s">
        <v>210</v>
      </c>
      <c r="K658" t="s">
        <v>193</v>
      </c>
      <c r="L658" t="s">
        <v>60</v>
      </c>
      <c r="M658" t="s">
        <v>193</v>
      </c>
      <c r="N658" s="4">
        <v>387944796</v>
      </c>
      <c r="O658" s="44">
        <v>736</v>
      </c>
      <c r="P658">
        <v>0</v>
      </c>
      <c r="Q658">
        <v>0</v>
      </c>
      <c r="R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8" s="4">
        <f t="shared" si="30"/>
        <v>0</v>
      </c>
      <c r="T658" s="4">
        <f t="shared" si="31"/>
        <v>0</v>
      </c>
      <c r="U658" s="4">
        <f t="shared" si="32"/>
        <v>1</v>
      </c>
    </row>
    <row r="659" spans="1:21">
      <c r="A659" s="41">
        <v>220000111</v>
      </c>
      <c r="B659" s="42">
        <v>220000376</v>
      </c>
      <c r="C659" s="43">
        <v>220000111</v>
      </c>
      <c r="D659" t="s">
        <v>4985</v>
      </c>
      <c r="E659" t="s">
        <v>4985</v>
      </c>
      <c r="H659"/>
      <c r="I659" s="1">
        <v>22</v>
      </c>
      <c r="J659" t="s">
        <v>210</v>
      </c>
      <c r="K659" t="s">
        <v>193</v>
      </c>
      <c r="L659" t="s">
        <v>96</v>
      </c>
      <c r="M659" t="s">
        <v>193</v>
      </c>
      <c r="N659" s="4">
        <v>311242473</v>
      </c>
      <c r="O659" s="44">
        <v>13991.5</v>
      </c>
      <c r="P659">
        <v>0</v>
      </c>
      <c r="Q659">
        <v>0</v>
      </c>
      <c r="R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9" s="4">
        <f t="shared" si="30"/>
        <v>0</v>
      </c>
      <c r="T659" s="4">
        <f t="shared" si="31"/>
        <v>0</v>
      </c>
      <c r="U659" s="4">
        <f t="shared" si="32"/>
        <v>1</v>
      </c>
    </row>
    <row r="660" spans="1:21">
      <c r="A660" s="41">
        <v>220022800</v>
      </c>
      <c r="B660" s="42">
        <v>220000673</v>
      </c>
      <c r="C660" s="43">
        <v>220022800</v>
      </c>
      <c r="D660" t="s">
        <v>4578</v>
      </c>
      <c r="E660" t="s">
        <v>4578</v>
      </c>
      <c r="H660"/>
      <c r="I660" s="1">
        <v>22</v>
      </c>
      <c r="J660" t="s">
        <v>210</v>
      </c>
      <c r="K660" t="s">
        <v>193</v>
      </c>
      <c r="L660" t="s">
        <v>96</v>
      </c>
      <c r="M660" t="s">
        <v>193</v>
      </c>
      <c r="N660" s="4">
        <v>495780033</v>
      </c>
      <c r="O660" s="44">
        <v>74495.5</v>
      </c>
      <c r="P660">
        <v>0</v>
      </c>
      <c r="Q660">
        <v>0</v>
      </c>
      <c r="R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0" s="4">
        <f t="shared" si="30"/>
        <v>0</v>
      </c>
      <c r="T660" s="4">
        <f t="shared" si="31"/>
        <v>0</v>
      </c>
      <c r="U660" s="4">
        <f t="shared" si="32"/>
        <v>1</v>
      </c>
    </row>
    <row r="661" spans="1:21">
      <c r="A661" s="41">
        <v>220000319</v>
      </c>
      <c r="B661" s="42">
        <v>220000681</v>
      </c>
      <c r="C661" s="43">
        <v>220000319</v>
      </c>
      <c r="D661" t="s">
        <v>3349</v>
      </c>
      <c r="E661" t="s">
        <v>3349</v>
      </c>
      <c r="H661"/>
      <c r="I661" s="1">
        <v>22</v>
      </c>
      <c r="J661" t="s">
        <v>210</v>
      </c>
      <c r="K661" t="s">
        <v>193</v>
      </c>
      <c r="L661" t="s">
        <v>96</v>
      </c>
      <c r="M661" t="s">
        <v>193</v>
      </c>
      <c r="N661" s="4">
        <v>334686383</v>
      </c>
      <c r="O661" s="44">
        <v>12948.25</v>
      </c>
      <c r="P661">
        <v>1</v>
      </c>
      <c r="Q661">
        <v>0</v>
      </c>
      <c r="R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1" s="4">
        <f t="shared" si="30"/>
        <v>0</v>
      </c>
      <c r="T661" s="4">
        <f t="shared" si="31"/>
        <v>0</v>
      </c>
      <c r="U661" s="4">
        <f t="shared" si="32"/>
        <v>1</v>
      </c>
    </row>
    <row r="662" spans="1:21">
      <c r="A662" s="41">
        <v>220005599</v>
      </c>
      <c r="B662" s="146">
        <v>220017842</v>
      </c>
      <c r="C662" s="43">
        <v>220005599</v>
      </c>
      <c r="D662" t="s">
        <v>4983</v>
      </c>
      <c r="E662" t="s">
        <v>4983</v>
      </c>
      <c r="H662"/>
      <c r="I662" s="1">
        <v>22</v>
      </c>
      <c r="J662" t="s">
        <v>210</v>
      </c>
      <c r="K662" t="s">
        <v>193</v>
      </c>
      <c r="L662" t="s">
        <v>96</v>
      </c>
      <c r="M662" t="s">
        <v>193</v>
      </c>
      <c r="N662" s="4">
        <v>305448466</v>
      </c>
      <c r="O662" s="44">
        <v>18540</v>
      </c>
      <c r="P662">
        <v>0</v>
      </c>
      <c r="Q662">
        <v>0</v>
      </c>
      <c r="R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2" s="4">
        <f t="shared" si="30"/>
        <v>0</v>
      </c>
      <c r="T662" s="4">
        <f t="shared" si="31"/>
        <v>0</v>
      </c>
      <c r="U662" s="4">
        <f t="shared" si="32"/>
        <v>1</v>
      </c>
    </row>
    <row r="663" spans="1:21">
      <c r="A663" s="41">
        <v>220000236</v>
      </c>
      <c r="B663" s="42">
        <v>220017974</v>
      </c>
      <c r="C663" s="43">
        <v>220000236</v>
      </c>
      <c r="D663" t="s">
        <v>618</v>
      </c>
      <c r="E663" t="s">
        <v>619</v>
      </c>
      <c r="H663"/>
      <c r="I663" s="1">
        <v>22</v>
      </c>
      <c r="J663" t="s">
        <v>210</v>
      </c>
      <c r="K663" t="s">
        <v>193</v>
      </c>
      <c r="L663" t="s">
        <v>60</v>
      </c>
      <c r="M663" t="s">
        <v>193</v>
      </c>
      <c r="N663" s="4">
        <v>400944476</v>
      </c>
      <c r="O663" s="44">
        <v>29799.5</v>
      </c>
      <c r="P663">
        <v>1</v>
      </c>
      <c r="Q663">
        <v>0</v>
      </c>
      <c r="R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3" s="4">
        <f t="shared" si="30"/>
        <v>0</v>
      </c>
      <c r="T663" s="4">
        <f t="shared" si="31"/>
        <v>0</v>
      </c>
      <c r="U663" s="4">
        <f t="shared" si="32"/>
        <v>1</v>
      </c>
    </row>
    <row r="664" spans="1:21">
      <c r="A664" s="41">
        <v>220012751</v>
      </c>
      <c r="B664" s="45">
        <v>220017974</v>
      </c>
      <c r="C664" s="47">
        <v>220012751</v>
      </c>
      <c r="D664" t="s">
        <v>620</v>
      </c>
      <c r="E664" s="48" t="s">
        <v>619</v>
      </c>
      <c r="H664"/>
      <c r="I664" s="1">
        <v>22</v>
      </c>
      <c r="J664" t="s">
        <v>210</v>
      </c>
      <c r="K664" t="s">
        <v>193</v>
      </c>
      <c r="L664" t="s">
        <v>60</v>
      </c>
      <c r="M664" t="s">
        <v>193</v>
      </c>
      <c r="N664" s="4">
        <v>400944476</v>
      </c>
      <c r="O664" s="44">
        <v>121</v>
      </c>
      <c r="P664">
        <v>0</v>
      </c>
      <c r="Q664">
        <v>0</v>
      </c>
      <c r="R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4" s="4">
        <f t="shared" si="30"/>
        <v>0</v>
      </c>
      <c r="T664" s="4">
        <f t="shared" si="31"/>
        <v>0</v>
      </c>
      <c r="U664" s="4">
        <f t="shared" si="32"/>
        <v>1</v>
      </c>
    </row>
    <row r="665" spans="1:21">
      <c r="A665" s="41">
        <v>220012900</v>
      </c>
      <c r="B665" s="42">
        <v>220017974</v>
      </c>
      <c r="C665" s="43">
        <v>220012900</v>
      </c>
      <c r="D665" t="s">
        <v>621</v>
      </c>
      <c r="E665" t="s">
        <v>619</v>
      </c>
      <c r="F665" s="49"/>
      <c r="H665"/>
      <c r="I665" s="1">
        <v>22</v>
      </c>
      <c r="J665" t="s">
        <v>210</v>
      </c>
      <c r="K665" t="s">
        <v>193</v>
      </c>
      <c r="L665" t="s">
        <v>60</v>
      </c>
      <c r="M665" t="s">
        <v>193</v>
      </c>
      <c r="N665" s="4">
        <v>400944476</v>
      </c>
      <c r="O665" s="44">
        <v>1038.75</v>
      </c>
      <c r="P665">
        <v>0</v>
      </c>
      <c r="Q665">
        <v>0</v>
      </c>
      <c r="R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5" s="4">
        <f t="shared" si="30"/>
        <v>0</v>
      </c>
      <c r="T665" s="4">
        <f t="shared" si="31"/>
        <v>0</v>
      </c>
      <c r="U665" s="4">
        <f t="shared" si="32"/>
        <v>1</v>
      </c>
    </row>
    <row r="666" spans="1:21">
      <c r="A666" s="41">
        <v>220014138</v>
      </c>
      <c r="B666" s="42">
        <v>220017974</v>
      </c>
      <c r="C666" s="43">
        <v>220014138</v>
      </c>
      <c r="D666" t="s">
        <v>622</v>
      </c>
      <c r="E666" s="48" t="s">
        <v>619</v>
      </c>
      <c r="H666"/>
      <c r="I666" s="1">
        <v>22</v>
      </c>
      <c r="J666" t="s">
        <v>210</v>
      </c>
      <c r="K666" t="s">
        <v>193</v>
      </c>
      <c r="L666" t="s">
        <v>60</v>
      </c>
      <c r="M666" t="s">
        <v>193</v>
      </c>
      <c r="N666" s="4">
        <v>400944476</v>
      </c>
      <c r="O666" s="44">
        <v>5091.5</v>
      </c>
      <c r="P666">
        <v>0</v>
      </c>
      <c r="Q666">
        <v>0</v>
      </c>
      <c r="R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6" s="4">
        <f t="shared" si="30"/>
        <v>0</v>
      </c>
      <c r="T666" s="4">
        <f t="shared" si="31"/>
        <v>0</v>
      </c>
      <c r="U666" s="4">
        <f t="shared" si="32"/>
        <v>1</v>
      </c>
    </row>
    <row r="667" spans="1:21">
      <c r="A667" s="41">
        <v>220014708</v>
      </c>
      <c r="B667" s="42">
        <v>220017974</v>
      </c>
      <c r="C667" s="43">
        <v>220014708</v>
      </c>
      <c r="D667" t="s">
        <v>623</v>
      </c>
      <c r="E667" t="s">
        <v>619</v>
      </c>
      <c r="H667"/>
      <c r="I667" s="1">
        <v>22</v>
      </c>
      <c r="J667" t="s">
        <v>210</v>
      </c>
      <c r="K667" t="s">
        <v>193</v>
      </c>
      <c r="L667" t="s">
        <v>60</v>
      </c>
      <c r="M667" t="s">
        <v>193</v>
      </c>
      <c r="N667" s="4">
        <v>400944476</v>
      </c>
      <c r="O667" s="44">
        <v>4431.5</v>
      </c>
      <c r="P667">
        <v>0</v>
      </c>
      <c r="Q667">
        <v>0</v>
      </c>
      <c r="R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7" s="4">
        <f t="shared" si="30"/>
        <v>0</v>
      </c>
      <c r="T667" s="4">
        <f t="shared" si="31"/>
        <v>0</v>
      </c>
      <c r="U667" s="4">
        <f t="shared" si="32"/>
        <v>1</v>
      </c>
    </row>
    <row r="668" spans="1:21">
      <c r="A668" s="41">
        <v>220016828</v>
      </c>
      <c r="B668" s="42">
        <v>220017974</v>
      </c>
      <c r="C668" s="43">
        <v>220016828</v>
      </c>
      <c r="D668" t="s">
        <v>624</v>
      </c>
      <c r="E668" t="s">
        <v>619</v>
      </c>
      <c r="H668"/>
      <c r="I668" s="1">
        <v>22</v>
      </c>
      <c r="J668" t="s">
        <v>210</v>
      </c>
      <c r="K668" t="s">
        <v>193</v>
      </c>
      <c r="L668" t="s">
        <v>60</v>
      </c>
      <c r="M668" t="s">
        <v>193</v>
      </c>
      <c r="N668" s="4">
        <v>400944476</v>
      </c>
      <c r="O668" s="44">
        <v>292.5</v>
      </c>
      <c r="P668">
        <v>0</v>
      </c>
      <c r="Q668">
        <v>1</v>
      </c>
      <c r="R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8" s="4">
        <f t="shared" si="30"/>
        <v>0</v>
      </c>
      <c r="T668" s="4">
        <f t="shared" si="31"/>
        <v>0</v>
      </c>
      <c r="U668" s="4">
        <f t="shared" si="32"/>
        <v>1</v>
      </c>
    </row>
    <row r="669" spans="1:21">
      <c r="A669" s="41">
        <v>220018618</v>
      </c>
      <c r="B669" s="42">
        <v>220017974</v>
      </c>
      <c r="C669" s="43">
        <v>220018618</v>
      </c>
      <c r="D669" t="s">
        <v>625</v>
      </c>
      <c r="E669" t="s">
        <v>619</v>
      </c>
      <c r="H669"/>
      <c r="I669" s="1">
        <v>22</v>
      </c>
      <c r="J669" t="s">
        <v>210</v>
      </c>
      <c r="K669" t="s">
        <v>193</v>
      </c>
      <c r="L669" t="s">
        <v>60</v>
      </c>
      <c r="M669" t="s">
        <v>193</v>
      </c>
      <c r="N669" s="4">
        <v>400944476</v>
      </c>
      <c r="O669" s="44">
        <v>1010.5</v>
      </c>
      <c r="P669">
        <v>0</v>
      </c>
      <c r="Q669">
        <v>1</v>
      </c>
      <c r="R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9" s="4">
        <f t="shared" si="30"/>
        <v>0</v>
      </c>
      <c r="T669" s="4">
        <f t="shared" si="31"/>
        <v>0</v>
      </c>
      <c r="U669" s="4">
        <f t="shared" si="32"/>
        <v>1</v>
      </c>
    </row>
    <row r="670" spans="1:21">
      <c r="A670" s="41">
        <v>560006991</v>
      </c>
      <c r="B670" s="42">
        <v>220017974</v>
      </c>
      <c r="C670" s="43">
        <v>560006991</v>
      </c>
      <c r="D670" t="s">
        <v>626</v>
      </c>
      <c r="E670" t="s">
        <v>619</v>
      </c>
      <c r="H670"/>
      <c r="I670" s="1">
        <v>56</v>
      </c>
      <c r="J670" t="s">
        <v>367</v>
      </c>
      <c r="K670" t="s">
        <v>193</v>
      </c>
      <c r="L670" t="s">
        <v>60</v>
      </c>
      <c r="M670" t="s">
        <v>193</v>
      </c>
      <c r="N670" s="4">
        <v>400944476</v>
      </c>
      <c r="O670" s="44">
        <v>612.25</v>
      </c>
      <c r="P670">
        <v>1</v>
      </c>
      <c r="Q670">
        <v>0</v>
      </c>
      <c r="R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0" s="4">
        <f t="shared" si="30"/>
        <v>0</v>
      </c>
      <c r="T670" s="4">
        <f t="shared" si="31"/>
        <v>0</v>
      </c>
      <c r="U670" s="4">
        <f t="shared" si="32"/>
        <v>1</v>
      </c>
    </row>
    <row r="671" spans="1:21">
      <c r="A671" s="41">
        <v>560014029</v>
      </c>
      <c r="B671" s="42">
        <v>220017974</v>
      </c>
      <c r="C671" s="43">
        <v>560014029</v>
      </c>
      <c r="D671" t="s">
        <v>627</v>
      </c>
      <c r="E671" t="s">
        <v>619</v>
      </c>
      <c r="H671"/>
      <c r="I671" s="1">
        <v>56</v>
      </c>
      <c r="J671" t="s">
        <v>367</v>
      </c>
      <c r="K671" t="s">
        <v>193</v>
      </c>
      <c r="L671" t="s">
        <v>60</v>
      </c>
      <c r="M671" t="s">
        <v>193</v>
      </c>
      <c r="N671" s="4">
        <v>400944476</v>
      </c>
      <c r="O671" s="44">
        <v>1088.25</v>
      </c>
      <c r="P671">
        <v>1</v>
      </c>
      <c r="Q671">
        <v>0</v>
      </c>
      <c r="R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1" s="4">
        <f t="shared" si="30"/>
        <v>0</v>
      </c>
      <c r="T671" s="4">
        <f t="shared" si="31"/>
        <v>0</v>
      </c>
      <c r="U671" s="4">
        <f t="shared" si="32"/>
        <v>1</v>
      </c>
    </row>
    <row r="672" spans="1:21">
      <c r="A672" s="41">
        <v>560025942</v>
      </c>
      <c r="B672" s="42">
        <v>220017974</v>
      </c>
      <c r="C672" s="43">
        <v>560025942</v>
      </c>
      <c r="D672" t="s">
        <v>628</v>
      </c>
      <c r="E672" t="s">
        <v>619</v>
      </c>
      <c r="H672"/>
      <c r="I672" s="1">
        <v>56</v>
      </c>
      <c r="J672" t="s">
        <v>367</v>
      </c>
      <c r="K672" t="s">
        <v>193</v>
      </c>
      <c r="L672" t="s">
        <v>60</v>
      </c>
      <c r="M672" t="s">
        <v>193</v>
      </c>
      <c r="N672" s="4">
        <v>400944476</v>
      </c>
      <c r="O672" s="44">
        <v>3077</v>
      </c>
      <c r="P672">
        <v>1</v>
      </c>
      <c r="Q672">
        <v>0</v>
      </c>
      <c r="R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2" s="4">
        <f t="shared" si="30"/>
        <v>0</v>
      </c>
      <c r="T672" s="4">
        <f t="shared" si="31"/>
        <v>0</v>
      </c>
      <c r="U672" s="4">
        <f t="shared" si="32"/>
        <v>1</v>
      </c>
    </row>
    <row r="673" spans="1:21">
      <c r="A673" s="41">
        <v>560025975</v>
      </c>
      <c r="B673" s="42">
        <v>220017974</v>
      </c>
      <c r="C673" s="43">
        <v>560025975</v>
      </c>
      <c r="D673" t="s">
        <v>629</v>
      </c>
      <c r="E673" t="s">
        <v>619</v>
      </c>
      <c r="H673"/>
      <c r="I673" s="1">
        <v>56</v>
      </c>
      <c r="J673" t="s">
        <v>367</v>
      </c>
      <c r="K673" t="s">
        <v>193</v>
      </c>
      <c r="L673" t="s">
        <v>60</v>
      </c>
      <c r="M673" t="s">
        <v>193</v>
      </c>
      <c r="N673" s="4">
        <v>400944476</v>
      </c>
      <c r="O673" s="44">
        <v>839.5</v>
      </c>
      <c r="P673">
        <v>1</v>
      </c>
      <c r="Q673">
        <v>0</v>
      </c>
      <c r="R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3" s="4">
        <f t="shared" si="30"/>
        <v>0</v>
      </c>
      <c r="T673" s="4">
        <f t="shared" si="31"/>
        <v>0</v>
      </c>
      <c r="U673" s="4">
        <f t="shared" si="32"/>
        <v>1</v>
      </c>
    </row>
    <row r="674" spans="1:21">
      <c r="A674" s="41">
        <v>220019616</v>
      </c>
      <c r="B674" s="42">
        <v>220019608</v>
      </c>
      <c r="C674" s="43">
        <v>220019616</v>
      </c>
      <c r="D674" t="s">
        <v>4448</v>
      </c>
      <c r="E674" t="s">
        <v>4448</v>
      </c>
      <c r="H674"/>
      <c r="I674" s="1">
        <v>22</v>
      </c>
      <c r="J674" t="s">
        <v>210</v>
      </c>
      <c r="K674" t="s">
        <v>193</v>
      </c>
      <c r="L674" t="s">
        <v>60</v>
      </c>
      <c r="M674" t="s">
        <v>193</v>
      </c>
      <c r="N674" s="4">
        <v>792229767</v>
      </c>
      <c r="O674" s="44">
        <v>13029</v>
      </c>
      <c r="P674">
        <v>0</v>
      </c>
      <c r="Q674">
        <v>0</v>
      </c>
      <c r="R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4" s="4">
        <f t="shared" si="30"/>
        <v>0</v>
      </c>
      <c r="T674" s="4">
        <f t="shared" si="31"/>
        <v>0</v>
      </c>
      <c r="U674" s="4">
        <f t="shared" si="32"/>
        <v>1</v>
      </c>
    </row>
    <row r="675" spans="1:21">
      <c r="A675" s="41">
        <v>290000785</v>
      </c>
      <c r="B675" s="42">
        <v>220020739</v>
      </c>
      <c r="C675" s="43">
        <v>290000785</v>
      </c>
      <c r="D675" t="s">
        <v>4669</v>
      </c>
      <c r="E675" t="s">
        <v>4668</v>
      </c>
      <c r="H675"/>
      <c r="I675" s="1">
        <v>29</v>
      </c>
      <c r="J675" t="s">
        <v>192</v>
      </c>
      <c r="K675" t="s">
        <v>193</v>
      </c>
      <c r="L675" t="s">
        <v>60</v>
      </c>
      <c r="M675" t="s">
        <v>193</v>
      </c>
      <c r="N675" s="4">
        <v>777380783</v>
      </c>
      <c r="O675" s="44">
        <v>73042</v>
      </c>
      <c r="P675">
        <v>0</v>
      </c>
      <c r="Q675">
        <v>0</v>
      </c>
      <c r="R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5" s="4">
        <f t="shared" si="30"/>
        <v>0</v>
      </c>
      <c r="T675" s="4">
        <f t="shared" si="31"/>
        <v>0</v>
      </c>
      <c r="U675" s="4">
        <f t="shared" si="32"/>
        <v>1</v>
      </c>
    </row>
    <row r="676" spans="1:21">
      <c r="A676" s="41">
        <v>290037548</v>
      </c>
      <c r="B676" s="42">
        <v>220020739</v>
      </c>
      <c r="C676" s="43">
        <v>290037548</v>
      </c>
      <c r="D676" t="s">
        <v>4670</v>
      </c>
      <c r="E676" t="s">
        <v>4668</v>
      </c>
      <c r="H676"/>
      <c r="I676" s="1">
        <v>29</v>
      </c>
      <c r="J676" t="s">
        <v>192</v>
      </c>
      <c r="K676" t="s">
        <v>193</v>
      </c>
      <c r="L676" t="s">
        <v>60</v>
      </c>
      <c r="M676" t="s">
        <v>193</v>
      </c>
      <c r="N676" s="4">
        <v>777380783</v>
      </c>
      <c r="O676" s="44">
        <v>5589</v>
      </c>
      <c r="P676">
        <v>0</v>
      </c>
      <c r="Q676">
        <v>0</v>
      </c>
      <c r="R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6" s="4">
        <f t="shared" si="30"/>
        <v>0</v>
      </c>
      <c r="T676" s="4">
        <f t="shared" si="31"/>
        <v>0</v>
      </c>
      <c r="U676" s="4">
        <f t="shared" si="32"/>
        <v>1</v>
      </c>
    </row>
    <row r="677" spans="1:21">
      <c r="A677" s="41">
        <v>350000063</v>
      </c>
      <c r="B677" s="42">
        <v>220020739</v>
      </c>
      <c r="C677" s="43">
        <v>350000063</v>
      </c>
      <c r="D677" t="s">
        <v>4671</v>
      </c>
      <c r="E677" t="s">
        <v>4668</v>
      </c>
      <c r="H677"/>
      <c r="I677" s="1">
        <v>35</v>
      </c>
      <c r="J677" t="s">
        <v>529</v>
      </c>
      <c r="K677" t="s">
        <v>193</v>
      </c>
      <c r="L677" t="s">
        <v>60</v>
      </c>
      <c r="M677" t="s">
        <v>193</v>
      </c>
      <c r="N677" s="4">
        <v>777380783</v>
      </c>
      <c r="O677" s="44">
        <v>14200.5</v>
      </c>
      <c r="P677">
        <v>0</v>
      </c>
      <c r="Q677">
        <v>0</v>
      </c>
      <c r="R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7" s="4">
        <f t="shared" si="30"/>
        <v>0</v>
      </c>
      <c r="T677" s="4">
        <f t="shared" si="31"/>
        <v>0</v>
      </c>
      <c r="U677" s="4">
        <f t="shared" si="32"/>
        <v>1</v>
      </c>
    </row>
    <row r="678" spans="1:21">
      <c r="A678" s="41">
        <v>350002911</v>
      </c>
      <c r="B678" s="42">
        <v>220020739</v>
      </c>
      <c r="C678" s="43">
        <v>350002911</v>
      </c>
      <c r="D678" t="s">
        <v>4672</v>
      </c>
      <c r="E678" t="s">
        <v>4668</v>
      </c>
      <c r="H678"/>
      <c r="I678" s="1">
        <v>35</v>
      </c>
      <c r="J678" t="s">
        <v>529</v>
      </c>
      <c r="K678" t="s">
        <v>193</v>
      </c>
      <c r="L678" t="s">
        <v>60</v>
      </c>
      <c r="M678" t="s">
        <v>193</v>
      </c>
      <c r="N678" s="4">
        <v>777380783</v>
      </c>
      <c r="O678" s="44">
        <v>9509.5</v>
      </c>
      <c r="P678">
        <v>0</v>
      </c>
      <c r="Q678">
        <v>0</v>
      </c>
      <c r="R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8" s="4">
        <f t="shared" si="30"/>
        <v>0</v>
      </c>
      <c r="T678" s="4">
        <f t="shared" si="31"/>
        <v>0</v>
      </c>
      <c r="U678" s="4">
        <f t="shared" si="32"/>
        <v>1</v>
      </c>
    </row>
    <row r="679" spans="1:21">
      <c r="A679" s="41">
        <v>350054680</v>
      </c>
      <c r="B679" s="42">
        <v>220020739</v>
      </c>
      <c r="C679" s="43">
        <v>350054680</v>
      </c>
      <c r="D679" t="s">
        <v>4673</v>
      </c>
      <c r="E679" t="s">
        <v>4668</v>
      </c>
      <c r="H679"/>
      <c r="I679" s="1">
        <v>35</v>
      </c>
      <c r="J679" t="s">
        <v>529</v>
      </c>
      <c r="K679" t="s">
        <v>193</v>
      </c>
      <c r="L679" t="s">
        <v>60</v>
      </c>
      <c r="M679" t="s">
        <v>193</v>
      </c>
      <c r="N679" s="4">
        <v>777380783</v>
      </c>
      <c r="O679" s="44">
        <v>94954.5</v>
      </c>
      <c r="P679">
        <v>0</v>
      </c>
      <c r="Q679">
        <v>0</v>
      </c>
      <c r="R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9" s="4">
        <f t="shared" si="30"/>
        <v>0</v>
      </c>
      <c r="T679" s="4">
        <f t="shared" si="31"/>
        <v>0</v>
      </c>
      <c r="U679" s="4">
        <f t="shared" si="32"/>
        <v>1</v>
      </c>
    </row>
    <row r="680" spans="1:21">
      <c r="A680" s="41">
        <v>440055945</v>
      </c>
      <c r="B680" s="42">
        <v>220020739</v>
      </c>
      <c r="C680" s="43">
        <v>440055945</v>
      </c>
      <c r="D680" t="s">
        <v>4674</v>
      </c>
      <c r="E680" t="s">
        <v>4668</v>
      </c>
      <c r="H680"/>
      <c r="I680" s="1">
        <v>44</v>
      </c>
      <c r="J680" t="s">
        <v>222</v>
      </c>
      <c r="K680" t="s">
        <v>223</v>
      </c>
      <c r="L680" t="s">
        <v>60</v>
      </c>
      <c r="M680" t="s">
        <v>193</v>
      </c>
      <c r="N680" s="4">
        <v>777380783</v>
      </c>
      <c r="O680" s="44">
        <v>3297</v>
      </c>
      <c r="P680">
        <v>0</v>
      </c>
      <c r="Q680">
        <v>1</v>
      </c>
      <c r="R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80" s="4">
        <f t="shared" si="30"/>
        <v>0</v>
      </c>
      <c r="T680" s="4">
        <f t="shared" si="31"/>
        <v>0</v>
      </c>
      <c r="U680" s="4">
        <f t="shared" si="32"/>
        <v>1</v>
      </c>
    </row>
    <row r="681" spans="1:21">
      <c r="A681" s="41">
        <v>130781255</v>
      </c>
      <c r="B681" s="42">
        <v>220020739</v>
      </c>
      <c r="C681" s="43">
        <v>130781255</v>
      </c>
      <c r="D681" t="s">
        <v>4668</v>
      </c>
      <c r="E681" t="s">
        <v>4668</v>
      </c>
      <c r="H681"/>
      <c r="I681" s="1">
        <v>13</v>
      </c>
      <c r="J681" t="s">
        <v>219</v>
      </c>
      <c r="K681" t="s">
        <v>151</v>
      </c>
      <c r="L681" t="s">
        <v>60</v>
      </c>
      <c r="M681" t="s">
        <v>193</v>
      </c>
      <c r="N681" s="4">
        <v>777380783</v>
      </c>
      <c r="O681" s="44">
        <v>13364.5</v>
      </c>
      <c r="P681">
        <v>0</v>
      </c>
      <c r="Q681">
        <v>0</v>
      </c>
      <c r="R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1" s="4">
        <f t="shared" si="30"/>
        <v>0</v>
      </c>
      <c r="T681" s="4">
        <f t="shared" si="31"/>
        <v>0</v>
      </c>
      <c r="U681" s="4">
        <f t="shared" si="32"/>
        <v>1</v>
      </c>
    </row>
    <row r="682" spans="1:21">
      <c r="A682" s="41">
        <v>220000566</v>
      </c>
      <c r="B682" s="42">
        <v>220021968</v>
      </c>
      <c r="C682" s="43">
        <v>220021968</v>
      </c>
      <c r="D682" t="s">
        <v>2191</v>
      </c>
      <c r="E682" t="s">
        <v>2192</v>
      </c>
      <c r="F682" t="s">
        <v>1428</v>
      </c>
      <c r="G682" t="s">
        <v>1429</v>
      </c>
      <c r="H682">
        <v>0</v>
      </c>
      <c r="I682" s="1">
        <v>22</v>
      </c>
      <c r="J682" t="s">
        <v>210</v>
      </c>
      <c r="K682" t="s">
        <v>193</v>
      </c>
      <c r="L682" t="s">
        <v>831</v>
      </c>
      <c r="M682" t="s">
        <v>193</v>
      </c>
      <c r="N682" s="4">
        <v>200034767</v>
      </c>
      <c r="O682" s="44">
        <v>14551</v>
      </c>
      <c r="P682">
        <v>0</v>
      </c>
      <c r="Q682">
        <v>0</v>
      </c>
      <c r="R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2" s="4">
        <f t="shared" si="30"/>
        <v>1</v>
      </c>
      <c r="T682" s="4">
        <f t="shared" si="31"/>
        <v>0</v>
      </c>
      <c r="U682" s="4">
        <f t="shared" si="32"/>
        <v>0</v>
      </c>
    </row>
    <row r="683" spans="1:21">
      <c r="A683" s="41">
        <v>220000574</v>
      </c>
      <c r="B683" s="42">
        <v>220021968</v>
      </c>
      <c r="C683" s="43">
        <v>220021968</v>
      </c>
      <c r="D683" t="s">
        <v>2193</v>
      </c>
      <c r="E683" t="s">
        <v>2192</v>
      </c>
      <c r="F683" t="s">
        <v>1428</v>
      </c>
      <c r="G683" t="s">
        <v>1429</v>
      </c>
      <c r="H683">
        <v>0</v>
      </c>
      <c r="I683" s="1">
        <v>22</v>
      </c>
      <c r="J683" t="s">
        <v>210</v>
      </c>
      <c r="K683" t="s">
        <v>193</v>
      </c>
      <c r="L683" t="s">
        <v>831</v>
      </c>
      <c r="M683" t="s">
        <v>193</v>
      </c>
      <c r="N683" s="4">
        <v>200034767</v>
      </c>
      <c r="O683" s="44">
        <v>3429</v>
      </c>
      <c r="P683">
        <v>0</v>
      </c>
      <c r="Q683">
        <v>0</v>
      </c>
      <c r="R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3" s="4">
        <f t="shared" si="30"/>
        <v>1</v>
      </c>
      <c r="T683" s="4">
        <f t="shared" si="31"/>
        <v>0</v>
      </c>
      <c r="U683" s="4">
        <f t="shared" si="32"/>
        <v>0</v>
      </c>
    </row>
    <row r="684" spans="1:21">
      <c r="A684" s="41">
        <v>220000327</v>
      </c>
      <c r="B684" s="42">
        <v>220024384</v>
      </c>
      <c r="C684" s="43">
        <v>220000327</v>
      </c>
      <c r="D684" t="s">
        <v>3331</v>
      </c>
      <c r="E684" t="s">
        <v>3331</v>
      </c>
      <c r="H684"/>
      <c r="I684" s="1">
        <v>22</v>
      </c>
      <c r="J684" t="s">
        <v>210</v>
      </c>
      <c r="K684" t="s">
        <v>193</v>
      </c>
      <c r="L684" t="s">
        <v>96</v>
      </c>
      <c r="M684" t="s">
        <v>193</v>
      </c>
      <c r="N684" s="4">
        <v>322007683</v>
      </c>
      <c r="O684" s="44">
        <v>20401.75</v>
      </c>
      <c r="P684">
        <v>1</v>
      </c>
      <c r="Q684">
        <v>0</v>
      </c>
      <c r="R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4" s="4">
        <f t="shared" si="30"/>
        <v>0</v>
      </c>
      <c r="T684" s="4">
        <f t="shared" si="31"/>
        <v>0</v>
      </c>
      <c r="U684" s="4">
        <f t="shared" si="32"/>
        <v>1</v>
      </c>
    </row>
    <row r="685" spans="1:21">
      <c r="A685" s="41">
        <v>230780157</v>
      </c>
      <c r="B685" s="42">
        <v>230000861</v>
      </c>
      <c r="C685" s="43">
        <v>230780157</v>
      </c>
      <c r="D685" t="s">
        <v>5199</v>
      </c>
      <c r="E685" t="s">
        <v>5200</v>
      </c>
      <c r="F685" s="49"/>
      <c r="H685"/>
      <c r="I685" s="1">
        <v>23</v>
      </c>
      <c r="J685" t="s">
        <v>830</v>
      </c>
      <c r="K685" t="s">
        <v>93</v>
      </c>
      <c r="L685" t="s">
        <v>96</v>
      </c>
      <c r="M685" t="s">
        <v>93</v>
      </c>
      <c r="N685" s="4">
        <v>995650090</v>
      </c>
      <c r="O685" s="44">
        <v>7128</v>
      </c>
      <c r="P685">
        <v>0</v>
      </c>
      <c r="Q685">
        <v>0</v>
      </c>
      <c r="R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5" s="4">
        <f t="shared" si="30"/>
        <v>0</v>
      </c>
      <c r="T685" s="4">
        <f t="shared" si="31"/>
        <v>0</v>
      </c>
      <c r="U685" s="4">
        <f t="shared" si="32"/>
        <v>1</v>
      </c>
    </row>
    <row r="686" spans="1:21">
      <c r="A686" s="41">
        <v>230780181</v>
      </c>
      <c r="B686" s="42">
        <v>230000879</v>
      </c>
      <c r="C686" s="43">
        <v>230780181</v>
      </c>
      <c r="D686" t="s">
        <v>5715</v>
      </c>
      <c r="E686" t="s">
        <v>5716</v>
      </c>
      <c r="F686" s="49"/>
      <c r="H686"/>
      <c r="I686" s="1">
        <v>23</v>
      </c>
      <c r="J686" t="s">
        <v>830</v>
      </c>
      <c r="K686" t="s">
        <v>93</v>
      </c>
      <c r="L686" t="s">
        <v>96</v>
      </c>
      <c r="M686" t="s">
        <v>93</v>
      </c>
      <c r="N686" s="4">
        <v>392816260</v>
      </c>
      <c r="O686" s="44">
        <v>6991</v>
      </c>
      <c r="P686">
        <v>1</v>
      </c>
      <c r="Q686">
        <v>0</v>
      </c>
      <c r="R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6" s="4">
        <f t="shared" si="30"/>
        <v>0</v>
      </c>
      <c r="T686" s="4">
        <f t="shared" si="31"/>
        <v>0</v>
      </c>
      <c r="U686" s="4">
        <f t="shared" si="32"/>
        <v>1</v>
      </c>
    </row>
    <row r="687" spans="1:21">
      <c r="A687" s="41">
        <v>230000259</v>
      </c>
      <c r="B687" s="42">
        <v>230780041</v>
      </c>
      <c r="C687" s="43">
        <v>230780041</v>
      </c>
      <c r="D687" t="s">
        <v>1171</v>
      </c>
      <c r="E687" t="s">
        <v>1172</v>
      </c>
      <c r="F687" t="s">
        <v>828</v>
      </c>
      <c r="G687" t="s">
        <v>829</v>
      </c>
      <c r="H687">
        <v>0</v>
      </c>
      <c r="I687" s="1">
        <v>23</v>
      </c>
      <c r="J687" t="s">
        <v>830</v>
      </c>
      <c r="K687" t="s">
        <v>93</v>
      </c>
      <c r="L687" t="s">
        <v>831</v>
      </c>
      <c r="M687" t="s">
        <v>93</v>
      </c>
      <c r="N687" s="4">
        <v>262309602</v>
      </c>
      <c r="O687" s="44">
        <v>8095</v>
      </c>
      <c r="P687">
        <v>0</v>
      </c>
      <c r="Q687">
        <v>0</v>
      </c>
      <c r="R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7" s="4">
        <f t="shared" si="30"/>
        <v>1</v>
      </c>
      <c r="T687" s="4">
        <f t="shared" si="31"/>
        <v>0</v>
      </c>
      <c r="U687" s="4">
        <f t="shared" si="32"/>
        <v>0</v>
      </c>
    </row>
    <row r="688" spans="1:21">
      <c r="A688" s="41">
        <v>230000820</v>
      </c>
      <c r="B688" s="42">
        <v>230780041</v>
      </c>
      <c r="C688" s="43">
        <v>230780041</v>
      </c>
      <c r="D688" t="s">
        <v>1173</v>
      </c>
      <c r="E688" t="s">
        <v>1172</v>
      </c>
      <c r="F688" t="s">
        <v>828</v>
      </c>
      <c r="G688" t="s">
        <v>829</v>
      </c>
      <c r="H688">
        <v>0</v>
      </c>
      <c r="I688" s="1">
        <v>23</v>
      </c>
      <c r="J688" t="s">
        <v>830</v>
      </c>
      <c r="K688" t="s">
        <v>93</v>
      </c>
      <c r="L688" t="s">
        <v>831</v>
      </c>
      <c r="M688" t="s">
        <v>93</v>
      </c>
      <c r="N688" s="4">
        <v>262309602</v>
      </c>
      <c r="O688" s="44">
        <v>68202.5</v>
      </c>
      <c r="P688">
        <v>0</v>
      </c>
      <c r="Q688">
        <v>0</v>
      </c>
      <c r="R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8" s="4">
        <f t="shared" si="30"/>
        <v>1</v>
      </c>
      <c r="T688" s="4">
        <f t="shared" si="31"/>
        <v>0</v>
      </c>
      <c r="U688" s="4">
        <f t="shared" si="32"/>
        <v>0</v>
      </c>
    </row>
    <row r="689" spans="1:21">
      <c r="A689" s="41">
        <v>230000838</v>
      </c>
      <c r="B689" s="42">
        <v>230780058</v>
      </c>
      <c r="C689" s="43">
        <v>230780058</v>
      </c>
      <c r="D689" t="s">
        <v>1077</v>
      </c>
      <c r="E689" t="s">
        <v>1077</v>
      </c>
      <c r="F689" t="s">
        <v>828</v>
      </c>
      <c r="G689" t="s">
        <v>829</v>
      </c>
      <c r="H689">
        <v>0</v>
      </c>
      <c r="I689" s="1">
        <v>23</v>
      </c>
      <c r="J689" t="s">
        <v>830</v>
      </c>
      <c r="K689" t="s">
        <v>93</v>
      </c>
      <c r="L689" t="s">
        <v>831</v>
      </c>
      <c r="M689" t="s">
        <v>93</v>
      </c>
      <c r="N689" s="4">
        <v>262300809</v>
      </c>
      <c r="O689" s="44">
        <v>8396.5</v>
      </c>
      <c r="P689">
        <v>0</v>
      </c>
      <c r="Q689">
        <v>0</v>
      </c>
      <c r="R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9" s="4">
        <f t="shared" si="30"/>
        <v>1</v>
      </c>
      <c r="T689" s="4">
        <f t="shared" si="31"/>
        <v>0</v>
      </c>
      <c r="U689" s="4">
        <f t="shared" si="32"/>
        <v>0</v>
      </c>
    </row>
    <row r="690" spans="1:21">
      <c r="A690" s="41">
        <v>230004657</v>
      </c>
      <c r="B690" s="42">
        <v>230780058</v>
      </c>
      <c r="C690" s="43">
        <v>230780058</v>
      </c>
      <c r="D690" t="s">
        <v>1078</v>
      </c>
      <c r="E690" t="s">
        <v>1077</v>
      </c>
      <c r="F690" t="s">
        <v>828</v>
      </c>
      <c r="G690" t="s">
        <v>829</v>
      </c>
      <c r="H690">
        <v>0</v>
      </c>
      <c r="I690" s="1">
        <v>23</v>
      </c>
      <c r="J690" t="s">
        <v>830</v>
      </c>
      <c r="K690" t="s">
        <v>93</v>
      </c>
      <c r="L690" t="s">
        <v>831</v>
      </c>
      <c r="M690" t="s">
        <v>93</v>
      </c>
      <c r="N690" s="4">
        <v>262300809</v>
      </c>
      <c r="O690" s="44">
        <v>9665.5</v>
      </c>
      <c r="P690">
        <v>0</v>
      </c>
      <c r="Q690">
        <v>0</v>
      </c>
      <c r="R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0" s="4">
        <f t="shared" si="30"/>
        <v>1</v>
      </c>
      <c r="T690" s="4">
        <f t="shared" si="31"/>
        <v>0</v>
      </c>
      <c r="U690" s="4">
        <f t="shared" si="32"/>
        <v>0</v>
      </c>
    </row>
    <row r="691" spans="1:21">
      <c r="A691" s="41">
        <v>230000846</v>
      </c>
      <c r="B691" s="42">
        <v>230780066</v>
      </c>
      <c r="C691" s="43">
        <v>230780066</v>
      </c>
      <c r="D691" t="s">
        <v>826</v>
      </c>
      <c r="E691" t="s">
        <v>827</v>
      </c>
      <c r="F691" t="s">
        <v>828</v>
      </c>
      <c r="G691" t="s">
        <v>829</v>
      </c>
      <c r="H691">
        <v>0</v>
      </c>
      <c r="I691" s="1">
        <v>23</v>
      </c>
      <c r="J691" t="s">
        <v>830</v>
      </c>
      <c r="K691" t="s">
        <v>93</v>
      </c>
      <c r="L691" t="s">
        <v>831</v>
      </c>
      <c r="M691" t="s">
        <v>93</v>
      </c>
      <c r="N691" s="4">
        <v>262303001</v>
      </c>
      <c r="O691" s="44">
        <v>13884</v>
      </c>
      <c r="P691">
        <v>0</v>
      </c>
      <c r="Q691">
        <v>0</v>
      </c>
      <c r="R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1" s="4">
        <f t="shared" si="30"/>
        <v>1</v>
      </c>
      <c r="T691" s="4">
        <f t="shared" si="31"/>
        <v>0</v>
      </c>
      <c r="U691" s="4">
        <f t="shared" si="32"/>
        <v>0</v>
      </c>
    </row>
    <row r="692" spans="1:21">
      <c r="A692" s="41">
        <v>230000267</v>
      </c>
      <c r="B692" s="42">
        <v>230780074</v>
      </c>
      <c r="C692" s="43">
        <v>230780074</v>
      </c>
      <c r="D692" t="s">
        <v>997</v>
      </c>
      <c r="E692" t="s">
        <v>998</v>
      </c>
      <c r="F692" t="s">
        <v>828</v>
      </c>
      <c r="G692" t="s">
        <v>829</v>
      </c>
      <c r="H692">
        <v>0</v>
      </c>
      <c r="I692" s="1">
        <v>23</v>
      </c>
      <c r="J692" t="s">
        <v>830</v>
      </c>
      <c r="K692" t="s">
        <v>93</v>
      </c>
      <c r="L692" t="s">
        <v>77</v>
      </c>
      <c r="M692" t="s">
        <v>93</v>
      </c>
      <c r="N692" s="4">
        <v>262324700</v>
      </c>
      <c r="O692" s="44">
        <v>208.25</v>
      </c>
      <c r="P692">
        <v>1</v>
      </c>
      <c r="Q692">
        <v>0</v>
      </c>
      <c r="R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2" s="4">
        <f t="shared" si="30"/>
        <v>1</v>
      </c>
      <c r="T692" s="4">
        <f t="shared" si="31"/>
        <v>0</v>
      </c>
      <c r="U692" s="4">
        <f t="shared" si="32"/>
        <v>0</v>
      </c>
    </row>
    <row r="693" spans="1:21">
      <c r="A693" s="41">
        <v>230000655</v>
      </c>
      <c r="B693" s="42">
        <v>230780074</v>
      </c>
      <c r="C693" s="43">
        <v>230780074</v>
      </c>
      <c r="D693" t="s">
        <v>999</v>
      </c>
      <c r="E693" t="s">
        <v>998</v>
      </c>
      <c r="F693" t="s">
        <v>828</v>
      </c>
      <c r="G693" t="s">
        <v>829</v>
      </c>
      <c r="H693">
        <v>0</v>
      </c>
      <c r="I693" s="1">
        <v>23</v>
      </c>
      <c r="J693" t="s">
        <v>830</v>
      </c>
      <c r="K693" t="s">
        <v>93</v>
      </c>
      <c r="L693" t="s">
        <v>77</v>
      </c>
      <c r="M693" t="s">
        <v>93</v>
      </c>
      <c r="N693" s="4">
        <v>262324700</v>
      </c>
      <c r="O693" s="44">
        <v>554</v>
      </c>
      <c r="P693">
        <v>1</v>
      </c>
      <c r="Q693">
        <v>0</v>
      </c>
      <c r="R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3" s="4">
        <f t="shared" si="30"/>
        <v>1</v>
      </c>
      <c r="T693" s="4">
        <f t="shared" si="31"/>
        <v>0</v>
      </c>
      <c r="U693" s="4">
        <f t="shared" si="32"/>
        <v>0</v>
      </c>
    </row>
    <row r="694" spans="1:21">
      <c r="A694" s="41">
        <v>230000663</v>
      </c>
      <c r="B694" s="42">
        <v>230780074</v>
      </c>
      <c r="C694" s="43">
        <v>230780074</v>
      </c>
      <c r="D694" t="s">
        <v>999</v>
      </c>
      <c r="E694" t="s">
        <v>998</v>
      </c>
      <c r="F694" t="s">
        <v>828</v>
      </c>
      <c r="G694" t="s">
        <v>829</v>
      </c>
      <c r="H694">
        <v>0</v>
      </c>
      <c r="I694" s="1">
        <v>23</v>
      </c>
      <c r="J694" t="s">
        <v>830</v>
      </c>
      <c r="K694" t="s">
        <v>93</v>
      </c>
      <c r="L694" t="s">
        <v>77</v>
      </c>
      <c r="M694" t="s">
        <v>93</v>
      </c>
      <c r="N694" s="4">
        <v>262324700</v>
      </c>
      <c r="O694" s="44">
        <v>1029.5</v>
      </c>
      <c r="P694">
        <v>1</v>
      </c>
      <c r="Q694">
        <v>0</v>
      </c>
      <c r="R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4" s="4">
        <f t="shared" si="30"/>
        <v>1</v>
      </c>
      <c r="T694" s="4">
        <f t="shared" si="31"/>
        <v>0</v>
      </c>
      <c r="U694" s="4">
        <f t="shared" si="32"/>
        <v>0</v>
      </c>
    </row>
    <row r="695" spans="1:21">
      <c r="A695" s="41">
        <v>230000853</v>
      </c>
      <c r="B695" s="146">
        <v>230780074</v>
      </c>
      <c r="C695" s="43">
        <v>230780074</v>
      </c>
      <c r="D695" t="s">
        <v>1000</v>
      </c>
      <c r="E695" t="s">
        <v>998</v>
      </c>
      <c r="F695" t="s">
        <v>828</v>
      </c>
      <c r="G695" t="s">
        <v>829</v>
      </c>
      <c r="H695">
        <v>0</v>
      </c>
      <c r="I695" s="1">
        <v>23</v>
      </c>
      <c r="J695" t="s">
        <v>830</v>
      </c>
      <c r="K695" t="s">
        <v>93</v>
      </c>
      <c r="L695" t="s">
        <v>77</v>
      </c>
      <c r="M695" t="s">
        <v>93</v>
      </c>
      <c r="N695" s="4">
        <v>262324700</v>
      </c>
      <c r="O695" s="44">
        <v>14159.75</v>
      </c>
      <c r="P695">
        <v>1</v>
      </c>
      <c r="Q695">
        <v>0</v>
      </c>
      <c r="R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5" s="4">
        <f t="shared" si="30"/>
        <v>1</v>
      </c>
      <c r="T695" s="4">
        <f t="shared" si="31"/>
        <v>0</v>
      </c>
      <c r="U695" s="4">
        <f t="shared" si="32"/>
        <v>0</v>
      </c>
    </row>
    <row r="696" spans="1:21">
      <c r="A696" s="41">
        <v>230001356</v>
      </c>
      <c r="B696" s="42">
        <v>230780074</v>
      </c>
      <c r="C696" s="43">
        <v>230780074</v>
      </c>
      <c r="D696" t="s">
        <v>1001</v>
      </c>
      <c r="E696" t="s">
        <v>998</v>
      </c>
      <c r="F696" t="s">
        <v>828</v>
      </c>
      <c r="G696" t="s">
        <v>829</v>
      </c>
      <c r="H696">
        <v>0</v>
      </c>
      <c r="I696" s="1">
        <v>23</v>
      </c>
      <c r="J696" t="s">
        <v>830</v>
      </c>
      <c r="K696" t="s">
        <v>93</v>
      </c>
      <c r="L696" t="s">
        <v>77</v>
      </c>
      <c r="M696" t="s">
        <v>93</v>
      </c>
      <c r="N696" s="4">
        <v>262324700</v>
      </c>
      <c r="O696" s="44">
        <v>507.75</v>
      </c>
      <c r="P696">
        <v>1</v>
      </c>
      <c r="Q696">
        <v>0</v>
      </c>
      <c r="R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6" s="4">
        <f t="shared" si="30"/>
        <v>1</v>
      </c>
      <c r="T696" s="4">
        <f t="shared" si="31"/>
        <v>0</v>
      </c>
      <c r="U696" s="4">
        <f t="shared" si="32"/>
        <v>0</v>
      </c>
    </row>
    <row r="697" spans="1:21">
      <c r="A697" s="41">
        <v>230002149</v>
      </c>
      <c r="B697" s="42">
        <v>230780074</v>
      </c>
      <c r="C697" s="43">
        <v>230780074</v>
      </c>
      <c r="D697" t="s">
        <v>1002</v>
      </c>
      <c r="E697" t="s">
        <v>998</v>
      </c>
      <c r="F697" t="s">
        <v>828</v>
      </c>
      <c r="G697" t="s">
        <v>829</v>
      </c>
      <c r="H697">
        <v>0</v>
      </c>
      <c r="I697" s="1">
        <v>23</v>
      </c>
      <c r="J697" t="s">
        <v>830</v>
      </c>
      <c r="K697" t="s">
        <v>93</v>
      </c>
      <c r="L697" t="s">
        <v>77</v>
      </c>
      <c r="M697" t="s">
        <v>93</v>
      </c>
      <c r="N697" s="4">
        <v>262324700</v>
      </c>
      <c r="O697" s="44">
        <v>182.25</v>
      </c>
      <c r="P697">
        <v>1</v>
      </c>
      <c r="Q697">
        <v>0</v>
      </c>
      <c r="R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7" s="4">
        <f t="shared" si="30"/>
        <v>1</v>
      </c>
      <c r="T697" s="4">
        <f t="shared" si="31"/>
        <v>0</v>
      </c>
      <c r="U697" s="4">
        <f t="shared" si="32"/>
        <v>0</v>
      </c>
    </row>
    <row r="698" spans="1:21">
      <c r="A698" s="41">
        <v>230781601</v>
      </c>
      <c r="B698" s="42">
        <v>230780074</v>
      </c>
      <c r="C698" s="43">
        <v>230780074</v>
      </c>
      <c r="D698" t="s">
        <v>997</v>
      </c>
      <c r="E698" t="s">
        <v>998</v>
      </c>
      <c r="F698" t="s">
        <v>828</v>
      </c>
      <c r="G698" t="s">
        <v>829</v>
      </c>
      <c r="H698">
        <v>0</v>
      </c>
      <c r="I698" s="1">
        <v>23</v>
      </c>
      <c r="J698" t="s">
        <v>830</v>
      </c>
      <c r="K698" t="s">
        <v>93</v>
      </c>
      <c r="L698" t="s">
        <v>77</v>
      </c>
      <c r="M698" t="s">
        <v>93</v>
      </c>
      <c r="N698" s="4">
        <v>262324700</v>
      </c>
      <c r="O698" s="44">
        <v>381.25</v>
      </c>
      <c r="P698">
        <v>1</v>
      </c>
      <c r="Q698">
        <v>0</v>
      </c>
      <c r="R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8" s="4">
        <f t="shared" si="30"/>
        <v>1</v>
      </c>
      <c r="T698" s="4">
        <f t="shared" si="31"/>
        <v>0</v>
      </c>
      <c r="U698" s="4">
        <f t="shared" si="32"/>
        <v>0</v>
      </c>
    </row>
    <row r="699" spans="1:21">
      <c r="A699" s="41">
        <v>230781619</v>
      </c>
      <c r="B699" s="42">
        <v>230780074</v>
      </c>
      <c r="C699" s="43">
        <v>230780074</v>
      </c>
      <c r="D699" t="s">
        <v>1003</v>
      </c>
      <c r="E699" t="s">
        <v>998</v>
      </c>
      <c r="F699" t="s">
        <v>828</v>
      </c>
      <c r="G699" t="s">
        <v>829</v>
      </c>
      <c r="H699">
        <v>0</v>
      </c>
      <c r="I699" s="1">
        <v>23</v>
      </c>
      <c r="J699" t="s">
        <v>830</v>
      </c>
      <c r="K699" t="s">
        <v>93</v>
      </c>
      <c r="L699" t="s">
        <v>77</v>
      </c>
      <c r="M699" t="s">
        <v>93</v>
      </c>
      <c r="N699" s="4">
        <v>262324700</v>
      </c>
      <c r="O699" s="44">
        <v>391.25</v>
      </c>
      <c r="P699">
        <v>1</v>
      </c>
      <c r="Q699">
        <v>0</v>
      </c>
      <c r="R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9" s="4">
        <f t="shared" si="30"/>
        <v>1</v>
      </c>
      <c r="T699" s="4">
        <f t="shared" si="31"/>
        <v>0</v>
      </c>
      <c r="U699" s="4">
        <f t="shared" si="32"/>
        <v>0</v>
      </c>
    </row>
    <row r="700" spans="1:21">
      <c r="A700" s="41">
        <v>230782245</v>
      </c>
      <c r="B700" s="42">
        <v>230780074</v>
      </c>
      <c r="C700" s="43">
        <v>230780074</v>
      </c>
      <c r="D700" t="s">
        <v>999</v>
      </c>
      <c r="E700" t="s">
        <v>998</v>
      </c>
      <c r="F700" t="s">
        <v>828</v>
      </c>
      <c r="G700" t="s">
        <v>829</v>
      </c>
      <c r="H700">
        <v>0</v>
      </c>
      <c r="I700" s="1">
        <v>23</v>
      </c>
      <c r="J700" t="s">
        <v>830</v>
      </c>
      <c r="K700" t="s">
        <v>93</v>
      </c>
      <c r="L700" t="s">
        <v>77</v>
      </c>
      <c r="M700" t="s">
        <v>93</v>
      </c>
      <c r="N700" s="4">
        <v>262324700</v>
      </c>
      <c r="O700" s="44">
        <v>1189.5</v>
      </c>
      <c r="P700">
        <v>1</v>
      </c>
      <c r="Q700">
        <v>0</v>
      </c>
      <c r="R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0" s="4">
        <f t="shared" si="30"/>
        <v>1</v>
      </c>
      <c r="T700" s="4">
        <f t="shared" si="31"/>
        <v>0</v>
      </c>
      <c r="U700" s="4">
        <f t="shared" si="32"/>
        <v>0</v>
      </c>
    </row>
    <row r="701" spans="1:21">
      <c r="A701" s="41">
        <v>230782252</v>
      </c>
      <c r="B701" s="42">
        <v>230780074</v>
      </c>
      <c r="C701" s="43">
        <v>230780074</v>
      </c>
      <c r="D701" t="s">
        <v>999</v>
      </c>
      <c r="E701" t="s">
        <v>998</v>
      </c>
      <c r="F701" t="s">
        <v>828</v>
      </c>
      <c r="G701" t="s">
        <v>829</v>
      </c>
      <c r="H701">
        <v>0</v>
      </c>
      <c r="I701" s="1">
        <v>23</v>
      </c>
      <c r="J701" t="s">
        <v>830</v>
      </c>
      <c r="K701" t="s">
        <v>93</v>
      </c>
      <c r="L701" t="s">
        <v>77</v>
      </c>
      <c r="M701" t="s">
        <v>93</v>
      </c>
      <c r="N701" s="4">
        <v>262324700</v>
      </c>
      <c r="O701" s="44">
        <v>486.5</v>
      </c>
      <c r="P701">
        <v>1</v>
      </c>
      <c r="Q701">
        <v>0</v>
      </c>
      <c r="R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1" s="4">
        <f t="shared" si="30"/>
        <v>1</v>
      </c>
      <c r="T701" s="4">
        <f t="shared" si="31"/>
        <v>0</v>
      </c>
      <c r="U701" s="4">
        <f t="shared" si="32"/>
        <v>0</v>
      </c>
    </row>
    <row r="702" spans="1:21">
      <c r="A702" s="41">
        <v>230000952</v>
      </c>
      <c r="B702" s="42">
        <v>230780512</v>
      </c>
      <c r="C702" s="43">
        <v>230780512</v>
      </c>
      <c r="D702" t="s">
        <v>1480</v>
      </c>
      <c r="E702" t="s">
        <v>1481</v>
      </c>
      <c r="F702" t="s">
        <v>828</v>
      </c>
      <c r="G702" t="s">
        <v>829</v>
      </c>
      <c r="H702">
        <v>0</v>
      </c>
      <c r="I702" s="1">
        <v>23</v>
      </c>
      <c r="J702" t="s">
        <v>830</v>
      </c>
      <c r="K702" t="s">
        <v>93</v>
      </c>
      <c r="L702" t="s">
        <v>831</v>
      </c>
      <c r="M702" t="s">
        <v>93</v>
      </c>
      <c r="N702" s="4">
        <v>262307630</v>
      </c>
      <c r="O702" s="44">
        <v>7353.5</v>
      </c>
      <c r="P702">
        <v>0</v>
      </c>
      <c r="Q702">
        <v>0</v>
      </c>
      <c r="R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2" s="4">
        <f t="shared" si="30"/>
        <v>1</v>
      </c>
      <c r="T702" s="4">
        <f t="shared" si="31"/>
        <v>0</v>
      </c>
      <c r="U702" s="4">
        <f t="shared" si="32"/>
        <v>0</v>
      </c>
    </row>
    <row r="703" spans="1:21">
      <c r="A703" s="41">
        <v>230000960</v>
      </c>
      <c r="B703" s="42">
        <v>230780520</v>
      </c>
      <c r="C703" s="43">
        <v>230780520</v>
      </c>
      <c r="D703" t="s">
        <v>1452</v>
      </c>
      <c r="E703" t="s">
        <v>1453</v>
      </c>
      <c r="F703" t="s">
        <v>828</v>
      </c>
      <c r="G703" t="s">
        <v>829</v>
      </c>
      <c r="H703">
        <v>0</v>
      </c>
      <c r="I703" s="1">
        <v>23</v>
      </c>
      <c r="J703" t="s">
        <v>830</v>
      </c>
      <c r="K703" t="s">
        <v>93</v>
      </c>
      <c r="L703" t="s">
        <v>831</v>
      </c>
      <c r="M703" t="s">
        <v>93</v>
      </c>
      <c r="N703" s="4">
        <v>262317605</v>
      </c>
      <c r="O703" s="44">
        <v>9256</v>
      </c>
      <c r="P703">
        <v>0</v>
      </c>
      <c r="Q703">
        <v>0</v>
      </c>
      <c r="R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3" s="4">
        <f t="shared" si="30"/>
        <v>1</v>
      </c>
      <c r="T703" s="4">
        <f t="shared" si="31"/>
        <v>0</v>
      </c>
      <c r="U703" s="4">
        <f t="shared" si="32"/>
        <v>0</v>
      </c>
    </row>
    <row r="704" spans="1:21">
      <c r="A704" s="41">
        <v>240000091</v>
      </c>
      <c r="B704" s="42">
        <v>240000034</v>
      </c>
      <c r="C704" s="43">
        <v>240000034</v>
      </c>
      <c r="D704" t="s">
        <v>1454</v>
      </c>
      <c r="E704" t="s">
        <v>1455</v>
      </c>
      <c r="F704" t="s">
        <v>1093</v>
      </c>
      <c r="G704" t="s">
        <v>1094</v>
      </c>
      <c r="H704">
        <v>0</v>
      </c>
      <c r="I704" s="1">
        <v>24</v>
      </c>
      <c r="J704" t="s">
        <v>710</v>
      </c>
      <c r="K704" t="s">
        <v>93</v>
      </c>
      <c r="L704" t="s">
        <v>831</v>
      </c>
      <c r="M704" t="s">
        <v>93</v>
      </c>
      <c r="N704" s="4">
        <v>262405921</v>
      </c>
      <c r="O704" s="44">
        <v>17881.5</v>
      </c>
      <c r="P704">
        <v>0</v>
      </c>
      <c r="Q704">
        <v>0</v>
      </c>
      <c r="R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4" s="4">
        <f t="shared" si="30"/>
        <v>1</v>
      </c>
      <c r="T704" s="4">
        <f t="shared" si="31"/>
        <v>0</v>
      </c>
      <c r="U704" s="4">
        <f t="shared" si="32"/>
        <v>0</v>
      </c>
    </row>
    <row r="705" spans="1:21">
      <c r="A705" s="41">
        <v>240000174</v>
      </c>
      <c r="B705" s="42">
        <v>240000042</v>
      </c>
      <c r="C705" s="43">
        <v>240000042</v>
      </c>
      <c r="D705" t="s">
        <v>1092</v>
      </c>
      <c r="E705" t="s">
        <v>1092</v>
      </c>
      <c r="F705" t="s">
        <v>1093</v>
      </c>
      <c r="G705" t="s">
        <v>1094</v>
      </c>
      <c r="H705">
        <v>0</v>
      </c>
      <c r="I705" s="1">
        <v>24</v>
      </c>
      <c r="J705" t="s">
        <v>710</v>
      </c>
      <c r="K705" t="s">
        <v>93</v>
      </c>
      <c r="L705" t="s">
        <v>831</v>
      </c>
      <c r="M705" t="s">
        <v>93</v>
      </c>
      <c r="N705" s="4">
        <v>262405624</v>
      </c>
      <c r="O705" s="44">
        <v>6647</v>
      </c>
      <c r="P705">
        <v>0</v>
      </c>
      <c r="Q705">
        <v>0</v>
      </c>
      <c r="R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5" s="4">
        <f t="shared" si="30"/>
        <v>1</v>
      </c>
      <c r="T705" s="4">
        <f t="shared" si="31"/>
        <v>0</v>
      </c>
      <c r="U705" s="4">
        <f t="shared" si="32"/>
        <v>0</v>
      </c>
    </row>
    <row r="706" spans="1:21">
      <c r="A706" s="41">
        <v>240000372</v>
      </c>
      <c r="B706" s="42">
        <v>240000059</v>
      </c>
      <c r="C706" s="43">
        <v>240000059</v>
      </c>
      <c r="D706" t="s">
        <v>1095</v>
      </c>
      <c r="E706" t="s">
        <v>1096</v>
      </c>
      <c r="F706" t="s">
        <v>1093</v>
      </c>
      <c r="G706" t="s">
        <v>1094</v>
      </c>
      <c r="H706">
        <v>0</v>
      </c>
      <c r="I706" s="1">
        <v>24</v>
      </c>
      <c r="J706" t="s">
        <v>710</v>
      </c>
      <c r="K706" t="s">
        <v>93</v>
      </c>
      <c r="L706" t="s">
        <v>831</v>
      </c>
      <c r="M706" t="s">
        <v>93</v>
      </c>
      <c r="N706" s="4">
        <v>262405632</v>
      </c>
      <c r="O706" s="44">
        <v>69152</v>
      </c>
      <c r="P706">
        <v>0</v>
      </c>
      <c r="Q706">
        <v>0</v>
      </c>
      <c r="R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6" s="4">
        <f t="shared" si="30"/>
        <v>1</v>
      </c>
      <c r="T706" s="4">
        <f t="shared" si="31"/>
        <v>0</v>
      </c>
      <c r="U706" s="4">
        <f t="shared" si="32"/>
        <v>0</v>
      </c>
    </row>
    <row r="707" spans="1:21">
      <c r="A707" s="41">
        <v>240000414</v>
      </c>
      <c r="B707" s="42">
        <v>240000067</v>
      </c>
      <c r="C707" s="43">
        <v>240000067</v>
      </c>
      <c r="D707" t="s">
        <v>1157</v>
      </c>
      <c r="E707" t="s">
        <v>1157</v>
      </c>
      <c r="F707" t="s">
        <v>1093</v>
      </c>
      <c r="G707" t="s">
        <v>1094</v>
      </c>
      <c r="H707">
        <v>0</v>
      </c>
      <c r="I707" s="1">
        <v>24</v>
      </c>
      <c r="J707" t="s">
        <v>710</v>
      </c>
      <c r="K707" t="s">
        <v>93</v>
      </c>
      <c r="L707" t="s">
        <v>831</v>
      </c>
      <c r="M707" t="s">
        <v>93</v>
      </c>
      <c r="N707" s="4">
        <v>262405707</v>
      </c>
      <c r="O707" s="44">
        <v>5487.5</v>
      </c>
      <c r="P707">
        <v>0</v>
      </c>
      <c r="Q707">
        <v>0</v>
      </c>
      <c r="R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7" s="4">
        <f t="shared" si="30"/>
        <v>1</v>
      </c>
      <c r="T707" s="4">
        <f t="shared" si="31"/>
        <v>0</v>
      </c>
      <c r="U707" s="4">
        <f t="shared" si="32"/>
        <v>0</v>
      </c>
    </row>
    <row r="708" spans="1:21">
      <c r="A708" s="41">
        <v>240000455</v>
      </c>
      <c r="B708" s="42">
        <v>240000075</v>
      </c>
      <c r="C708" s="43">
        <v>240000075</v>
      </c>
      <c r="D708" s="48" t="s">
        <v>1369</v>
      </c>
      <c r="E708" s="48" t="s">
        <v>1369</v>
      </c>
      <c r="F708" t="s">
        <v>1093</v>
      </c>
      <c r="G708" t="s">
        <v>1094</v>
      </c>
      <c r="H708">
        <v>0</v>
      </c>
      <c r="I708" s="1">
        <v>24</v>
      </c>
      <c r="J708" t="s">
        <v>710</v>
      </c>
      <c r="K708" t="s">
        <v>93</v>
      </c>
      <c r="L708" t="s">
        <v>831</v>
      </c>
      <c r="M708" t="s">
        <v>93</v>
      </c>
      <c r="N708" s="4">
        <v>262405715</v>
      </c>
      <c r="O708" s="44">
        <v>7862</v>
      </c>
      <c r="P708">
        <v>0</v>
      </c>
      <c r="Q708">
        <v>0</v>
      </c>
      <c r="R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8" s="4">
        <f t="shared" si="30"/>
        <v>1</v>
      </c>
      <c r="T708" s="4">
        <f t="shared" si="31"/>
        <v>0</v>
      </c>
      <c r="U708" s="4">
        <f t="shared" si="32"/>
        <v>0</v>
      </c>
    </row>
    <row r="709" spans="1:21">
      <c r="A709" s="41">
        <v>240000463</v>
      </c>
      <c r="B709" s="146">
        <v>240000083</v>
      </c>
      <c r="C709" s="43">
        <v>240000083</v>
      </c>
      <c r="D709" t="s">
        <v>2062</v>
      </c>
      <c r="E709" t="s">
        <v>2063</v>
      </c>
      <c r="F709" t="s">
        <v>1093</v>
      </c>
      <c r="G709" t="s">
        <v>1094</v>
      </c>
      <c r="H709">
        <v>0</v>
      </c>
      <c r="I709" s="1">
        <v>24</v>
      </c>
      <c r="J709" t="s">
        <v>710</v>
      </c>
      <c r="K709" t="s">
        <v>93</v>
      </c>
      <c r="L709" t="s">
        <v>77</v>
      </c>
      <c r="M709" t="s">
        <v>93</v>
      </c>
      <c r="N709" s="4">
        <v>262405939</v>
      </c>
      <c r="O709" s="44">
        <v>31159</v>
      </c>
      <c r="P709">
        <v>1</v>
      </c>
      <c r="Q709">
        <v>0</v>
      </c>
      <c r="R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9" s="4">
        <f t="shared" si="30"/>
        <v>1</v>
      </c>
      <c r="T709" s="4">
        <f t="shared" si="31"/>
        <v>0</v>
      </c>
      <c r="U709" s="4">
        <f t="shared" si="32"/>
        <v>0</v>
      </c>
    </row>
    <row r="710" spans="1:21">
      <c r="A710" s="41">
        <v>240008326</v>
      </c>
      <c r="B710" s="42">
        <v>240000083</v>
      </c>
      <c r="C710" s="43">
        <v>240000083</v>
      </c>
      <c r="D710" t="s">
        <v>2064</v>
      </c>
      <c r="E710" t="s">
        <v>2063</v>
      </c>
      <c r="F710" t="s">
        <v>1093</v>
      </c>
      <c r="G710" t="s">
        <v>1094</v>
      </c>
      <c r="H710">
        <v>0</v>
      </c>
      <c r="I710" s="1">
        <v>24</v>
      </c>
      <c r="J710" t="s">
        <v>710</v>
      </c>
      <c r="K710" t="s">
        <v>93</v>
      </c>
      <c r="L710" t="s">
        <v>77</v>
      </c>
      <c r="M710" t="s">
        <v>93</v>
      </c>
      <c r="N710" s="4">
        <v>262405939</v>
      </c>
      <c r="O710" s="44">
        <v>633.5</v>
      </c>
      <c r="P710">
        <v>1</v>
      </c>
      <c r="Q710">
        <v>0</v>
      </c>
      <c r="R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0" s="4">
        <f t="shared" ref="S710:S773" si="33">IF(OR(L710="CH",L710="CH ex-CHS",L710="HIA",L710="Autres publics",L710="CHU"),1,0)</f>
        <v>1</v>
      </c>
      <c r="T710" s="4">
        <f t="shared" ref="T710:T773" si="34">IF(AND(S710=1,G710=""),1,0)</f>
        <v>0</v>
      </c>
      <c r="U710" s="4">
        <f t="shared" si="32"/>
        <v>0</v>
      </c>
    </row>
    <row r="711" spans="1:21">
      <c r="A711" s="41">
        <v>240008334</v>
      </c>
      <c r="B711" s="42">
        <v>240000083</v>
      </c>
      <c r="C711" s="43">
        <v>240000083</v>
      </c>
      <c r="D711" t="s">
        <v>2065</v>
      </c>
      <c r="E711" t="s">
        <v>2063</v>
      </c>
      <c r="F711" t="s">
        <v>1093</v>
      </c>
      <c r="G711" t="s">
        <v>1094</v>
      </c>
      <c r="H711">
        <v>0</v>
      </c>
      <c r="I711" s="1">
        <v>24</v>
      </c>
      <c r="J711" t="s">
        <v>710</v>
      </c>
      <c r="K711" t="s">
        <v>93</v>
      </c>
      <c r="L711" t="s">
        <v>77</v>
      </c>
      <c r="M711" t="s">
        <v>93</v>
      </c>
      <c r="N711" s="4">
        <v>262405939</v>
      </c>
      <c r="O711" s="44">
        <v>1514.25</v>
      </c>
      <c r="P711">
        <v>1</v>
      </c>
      <c r="Q711">
        <v>0</v>
      </c>
      <c r="R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1" s="4">
        <f t="shared" si="33"/>
        <v>1</v>
      </c>
      <c r="T711" s="4">
        <f t="shared" si="34"/>
        <v>0</v>
      </c>
      <c r="U711" s="4">
        <f t="shared" ref="U711:U774" si="35">IF(S711=1,0,1)</f>
        <v>0</v>
      </c>
    </row>
    <row r="712" spans="1:21">
      <c r="A712" s="41">
        <v>240014878</v>
      </c>
      <c r="B712" s="42">
        <v>240000083</v>
      </c>
      <c r="C712" s="43">
        <v>240000083</v>
      </c>
      <c r="D712" t="s">
        <v>2064</v>
      </c>
      <c r="E712" t="s">
        <v>2063</v>
      </c>
      <c r="F712" t="s">
        <v>1093</v>
      </c>
      <c r="G712" t="s">
        <v>1094</v>
      </c>
      <c r="H712">
        <v>0</v>
      </c>
      <c r="I712" s="1">
        <v>24</v>
      </c>
      <c r="J712" t="s">
        <v>710</v>
      </c>
      <c r="K712" t="s">
        <v>93</v>
      </c>
      <c r="L712" t="s">
        <v>77</v>
      </c>
      <c r="M712" t="s">
        <v>93</v>
      </c>
      <c r="N712" s="4">
        <v>262405939</v>
      </c>
      <c r="O712" s="44">
        <v>1536.75</v>
      </c>
      <c r="P712">
        <v>1</v>
      </c>
      <c r="Q712">
        <v>0</v>
      </c>
      <c r="R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2" s="4">
        <f t="shared" si="33"/>
        <v>1</v>
      </c>
      <c r="T712" s="4">
        <f t="shared" si="34"/>
        <v>0</v>
      </c>
      <c r="U712" s="4">
        <f t="shared" si="35"/>
        <v>0</v>
      </c>
    </row>
    <row r="713" spans="1:21">
      <c r="A713" s="41">
        <v>240015677</v>
      </c>
      <c r="B713" s="42">
        <v>240000083</v>
      </c>
      <c r="C713" s="43">
        <v>240000083</v>
      </c>
      <c r="D713" t="s">
        <v>2066</v>
      </c>
      <c r="E713" t="s">
        <v>2063</v>
      </c>
      <c r="F713" t="s">
        <v>1093</v>
      </c>
      <c r="G713" t="s">
        <v>1094</v>
      </c>
      <c r="H713">
        <v>0</v>
      </c>
      <c r="I713" s="1">
        <v>24</v>
      </c>
      <c r="J713" t="s">
        <v>710</v>
      </c>
      <c r="K713" t="s">
        <v>93</v>
      </c>
      <c r="L713" t="s">
        <v>77</v>
      </c>
      <c r="M713" t="s">
        <v>93</v>
      </c>
      <c r="N713" s="4">
        <v>262405939</v>
      </c>
      <c r="O713" s="44">
        <v>4193</v>
      </c>
      <c r="P713">
        <v>1</v>
      </c>
      <c r="Q713">
        <v>0</v>
      </c>
      <c r="R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3" s="4">
        <f t="shared" si="33"/>
        <v>1</v>
      </c>
      <c r="T713" s="4">
        <f t="shared" si="34"/>
        <v>0</v>
      </c>
      <c r="U713" s="4">
        <f t="shared" si="35"/>
        <v>0</v>
      </c>
    </row>
    <row r="714" spans="1:21">
      <c r="A714" s="41">
        <v>240017046</v>
      </c>
      <c r="B714" s="42">
        <v>240000083</v>
      </c>
      <c r="C714" s="43">
        <v>240000083</v>
      </c>
      <c r="D714" t="s">
        <v>2067</v>
      </c>
      <c r="E714" t="s">
        <v>2063</v>
      </c>
      <c r="F714" t="s">
        <v>1093</v>
      </c>
      <c r="G714" t="s">
        <v>1094</v>
      </c>
      <c r="H714">
        <v>0</v>
      </c>
      <c r="I714" s="1">
        <v>24</v>
      </c>
      <c r="J714" t="s">
        <v>710</v>
      </c>
      <c r="K714" t="s">
        <v>93</v>
      </c>
      <c r="L714" t="s">
        <v>77</v>
      </c>
      <c r="M714" t="s">
        <v>93</v>
      </c>
      <c r="N714" s="4">
        <v>262405939</v>
      </c>
      <c r="O714" s="44">
        <v>3708.5</v>
      </c>
      <c r="P714">
        <v>1</v>
      </c>
      <c r="Q714">
        <v>0</v>
      </c>
      <c r="R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4" s="4">
        <f t="shared" si="33"/>
        <v>1</v>
      </c>
      <c r="T714" s="4">
        <f t="shared" si="34"/>
        <v>0</v>
      </c>
      <c r="U714" s="4">
        <f t="shared" si="35"/>
        <v>0</v>
      </c>
    </row>
    <row r="715" spans="1:21">
      <c r="A715" s="41">
        <v>240017889</v>
      </c>
      <c r="B715" s="42">
        <v>240000083</v>
      </c>
      <c r="C715" s="43">
        <v>240000083</v>
      </c>
      <c r="D715" t="s">
        <v>2068</v>
      </c>
      <c r="E715" t="s">
        <v>2063</v>
      </c>
      <c r="F715" t="s">
        <v>1093</v>
      </c>
      <c r="G715" t="s">
        <v>1094</v>
      </c>
      <c r="H715">
        <v>0</v>
      </c>
      <c r="I715" s="1">
        <v>24</v>
      </c>
      <c r="J715" t="s">
        <v>710</v>
      </c>
      <c r="K715" t="s">
        <v>93</v>
      </c>
      <c r="L715" t="s">
        <v>77</v>
      </c>
      <c r="M715" t="s">
        <v>93</v>
      </c>
      <c r="N715" s="4">
        <v>262405939</v>
      </c>
      <c r="O715" s="44">
        <v>1729.75</v>
      </c>
      <c r="P715">
        <v>1</v>
      </c>
      <c r="Q715">
        <v>0</v>
      </c>
      <c r="R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5" s="4">
        <f t="shared" si="33"/>
        <v>1</v>
      </c>
      <c r="T715" s="4">
        <f t="shared" si="34"/>
        <v>0</v>
      </c>
      <c r="U715" s="4">
        <f t="shared" si="35"/>
        <v>0</v>
      </c>
    </row>
    <row r="716" spans="1:21">
      <c r="A716" s="41">
        <v>240000471</v>
      </c>
      <c r="B716" s="42">
        <v>240000109</v>
      </c>
      <c r="C716" s="43">
        <v>240000109</v>
      </c>
      <c r="D716" t="s">
        <v>1252</v>
      </c>
      <c r="E716" t="s">
        <v>1252</v>
      </c>
      <c r="F716" t="s">
        <v>1093</v>
      </c>
      <c r="G716" t="s">
        <v>1094</v>
      </c>
      <c r="H716">
        <v>0</v>
      </c>
      <c r="I716" s="1">
        <v>24</v>
      </c>
      <c r="J716" t="s">
        <v>710</v>
      </c>
      <c r="K716" t="s">
        <v>93</v>
      </c>
      <c r="L716" t="s">
        <v>831</v>
      </c>
      <c r="M716" t="s">
        <v>93</v>
      </c>
      <c r="N716" s="4">
        <v>262405871</v>
      </c>
      <c r="O716" s="44">
        <v>7516.5</v>
      </c>
      <c r="P716">
        <v>0</v>
      </c>
      <c r="Q716">
        <v>0</v>
      </c>
      <c r="R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6" s="4">
        <f t="shared" si="33"/>
        <v>1</v>
      </c>
      <c r="T716" s="4">
        <f t="shared" si="34"/>
        <v>0</v>
      </c>
      <c r="U716" s="4">
        <f t="shared" si="35"/>
        <v>0</v>
      </c>
    </row>
    <row r="717" spans="1:21">
      <c r="A717" s="41">
        <v>240000489</v>
      </c>
      <c r="B717" s="42">
        <v>240000117</v>
      </c>
      <c r="C717" s="43">
        <v>240000117</v>
      </c>
      <c r="D717" t="s">
        <v>1262</v>
      </c>
      <c r="E717" t="s">
        <v>1262</v>
      </c>
      <c r="F717" t="s">
        <v>1093</v>
      </c>
      <c r="G717" t="s">
        <v>1094</v>
      </c>
      <c r="H717">
        <v>1</v>
      </c>
      <c r="I717" s="1">
        <v>24</v>
      </c>
      <c r="J717" t="s">
        <v>710</v>
      </c>
      <c r="K717" t="s">
        <v>93</v>
      </c>
      <c r="L717" t="s">
        <v>831</v>
      </c>
      <c r="M717" t="s">
        <v>93</v>
      </c>
      <c r="N717" s="4">
        <v>262405806</v>
      </c>
      <c r="O717" s="44">
        <v>205117</v>
      </c>
      <c r="P717">
        <v>0</v>
      </c>
      <c r="Q717">
        <v>0</v>
      </c>
      <c r="R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7" s="4">
        <f t="shared" si="33"/>
        <v>1</v>
      </c>
      <c r="T717" s="4">
        <f t="shared" si="34"/>
        <v>0</v>
      </c>
      <c r="U717" s="4">
        <f t="shared" si="35"/>
        <v>0</v>
      </c>
    </row>
    <row r="718" spans="1:21">
      <c r="A718" s="41">
        <v>240000513</v>
      </c>
      <c r="B718" s="42">
        <v>240000141</v>
      </c>
      <c r="C718" s="43">
        <v>240000141</v>
      </c>
      <c r="D718" t="s">
        <v>2044</v>
      </c>
      <c r="E718" t="s">
        <v>2045</v>
      </c>
      <c r="F718" t="s">
        <v>1093</v>
      </c>
      <c r="G718" t="s">
        <v>1094</v>
      </c>
      <c r="H718">
        <v>0</v>
      </c>
      <c r="I718" s="1">
        <v>24</v>
      </c>
      <c r="J718" t="s">
        <v>710</v>
      </c>
      <c r="K718" t="s">
        <v>93</v>
      </c>
      <c r="L718" t="s">
        <v>831</v>
      </c>
      <c r="M718" t="s">
        <v>93</v>
      </c>
      <c r="N718" s="4">
        <v>262405889</v>
      </c>
      <c r="O718" s="44">
        <v>6266.5</v>
      </c>
      <c r="P718">
        <v>0</v>
      </c>
      <c r="Q718">
        <v>0</v>
      </c>
      <c r="R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8" s="4">
        <f t="shared" si="33"/>
        <v>1</v>
      </c>
      <c r="T718" s="4">
        <f t="shared" si="34"/>
        <v>0</v>
      </c>
      <c r="U718" s="4">
        <f t="shared" si="35"/>
        <v>0</v>
      </c>
    </row>
    <row r="719" spans="1:21">
      <c r="A719" s="41">
        <v>240000646</v>
      </c>
      <c r="B719" s="42">
        <v>240000265</v>
      </c>
      <c r="C719" s="43">
        <v>240000646</v>
      </c>
      <c r="D719" t="s">
        <v>4110</v>
      </c>
      <c r="E719" t="s">
        <v>4110</v>
      </c>
      <c r="H719"/>
      <c r="I719" s="1">
        <v>24</v>
      </c>
      <c r="J719" t="s">
        <v>710</v>
      </c>
      <c r="K719" t="s">
        <v>93</v>
      </c>
      <c r="L719" t="s">
        <v>60</v>
      </c>
      <c r="M719" t="s">
        <v>93</v>
      </c>
      <c r="N719" s="4">
        <v>781669601</v>
      </c>
      <c r="O719" s="44">
        <v>35676.25</v>
      </c>
      <c r="P719">
        <v>1</v>
      </c>
      <c r="Q719">
        <v>0</v>
      </c>
      <c r="R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9" s="4">
        <f t="shared" si="33"/>
        <v>0</v>
      </c>
      <c r="T719" s="4">
        <f t="shared" si="34"/>
        <v>0</v>
      </c>
      <c r="U719" s="4">
        <f t="shared" si="35"/>
        <v>1</v>
      </c>
    </row>
    <row r="720" spans="1:21">
      <c r="A720" s="41">
        <v>330058603</v>
      </c>
      <c r="B720" s="42">
        <v>240000265</v>
      </c>
      <c r="C720" s="43">
        <v>330058603</v>
      </c>
      <c r="D720" t="s">
        <v>4111</v>
      </c>
      <c r="E720" t="s">
        <v>4110</v>
      </c>
      <c r="H720"/>
      <c r="I720" s="1">
        <v>33</v>
      </c>
      <c r="J720" t="s">
        <v>298</v>
      </c>
      <c r="K720" t="s">
        <v>93</v>
      </c>
      <c r="L720" t="s">
        <v>60</v>
      </c>
      <c r="M720" t="s">
        <v>93</v>
      </c>
      <c r="N720" s="4">
        <v>781669601</v>
      </c>
      <c r="O720" s="44">
        <v>2010.5</v>
      </c>
      <c r="P720">
        <v>1</v>
      </c>
      <c r="Q720">
        <v>0</v>
      </c>
      <c r="R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0" s="4">
        <f t="shared" si="33"/>
        <v>0</v>
      </c>
      <c r="T720" s="4">
        <f t="shared" si="34"/>
        <v>0</v>
      </c>
      <c r="U720" s="4">
        <f t="shared" si="35"/>
        <v>1</v>
      </c>
    </row>
    <row r="721" spans="1:21">
      <c r="A721" s="41">
        <v>810000158</v>
      </c>
      <c r="B721" s="42">
        <v>240000265</v>
      </c>
      <c r="C721" s="43">
        <v>810000158</v>
      </c>
      <c r="D721" t="s">
        <v>4112</v>
      </c>
      <c r="E721" t="s">
        <v>4110</v>
      </c>
      <c r="H721"/>
      <c r="I721" s="1">
        <v>81</v>
      </c>
      <c r="J721" t="s">
        <v>891</v>
      </c>
      <c r="K721" t="s">
        <v>33</v>
      </c>
      <c r="L721" t="s">
        <v>60</v>
      </c>
      <c r="M721" t="s">
        <v>93</v>
      </c>
      <c r="N721" s="4">
        <v>781669601</v>
      </c>
      <c r="O721" s="44">
        <v>5013.5</v>
      </c>
      <c r="P721">
        <v>0</v>
      </c>
      <c r="Q721">
        <v>0</v>
      </c>
      <c r="R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1" s="4">
        <f t="shared" si="33"/>
        <v>0</v>
      </c>
      <c r="T721" s="4">
        <f t="shared" si="34"/>
        <v>0</v>
      </c>
      <c r="U721" s="4">
        <f t="shared" si="35"/>
        <v>1</v>
      </c>
    </row>
    <row r="722" spans="1:21">
      <c r="A722" s="41">
        <v>820003911</v>
      </c>
      <c r="B722" s="42">
        <v>240000265</v>
      </c>
      <c r="C722" s="43">
        <v>820003911</v>
      </c>
      <c r="D722" t="s">
        <v>4113</v>
      </c>
      <c r="E722" t="s">
        <v>4110</v>
      </c>
      <c r="H722"/>
      <c r="I722" s="1">
        <v>82</v>
      </c>
      <c r="J722" t="s">
        <v>1849</v>
      </c>
      <c r="K722" t="s">
        <v>33</v>
      </c>
      <c r="L722" t="s">
        <v>60</v>
      </c>
      <c r="M722" t="s">
        <v>93</v>
      </c>
      <c r="N722" s="4">
        <v>781669601</v>
      </c>
      <c r="O722" s="44">
        <v>3924.5</v>
      </c>
      <c r="P722">
        <v>1</v>
      </c>
      <c r="Q722">
        <v>0</v>
      </c>
      <c r="R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2" s="4">
        <f t="shared" si="33"/>
        <v>0</v>
      </c>
      <c r="T722" s="4">
        <f t="shared" si="34"/>
        <v>0</v>
      </c>
      <c r="U722" s="4">
        <f t="shared" si="35"/>
        <v>1</v>
      </c>
    </row>
    <row r="723" spans="1:21">
      <c r="A723" s="41">
        <v>240000661</v>
      </c>
      <c r="B723" s="42">
        <v>240000281</v>
      </c>
      <c r="C723" s="43">
        <v>240000661</v>
      </c>
      <c r="D723" t="s">
        <v>708</v>
      </c>
      <c r="E723" t="s">
        <v>709</v>
      </c>
      <c r="H723"/>
      <c r="I723" s="1">
        <v>24</v>
      </c>
      <c r="J723" t="s">
        <v>710</v>
      </c>
      <c r="K723" t="s">
        <v>93</v>
      </c>
      <c r="L723" t="s">
        <v>60</v>
      </c>
      <c r="M723" t="s">
        <v>93</v>
      </c>
      <c r="N723" s="4">
        <v>781673793</v>
      </c>
      <c r="O723" s="44">
        <v>4344.5</v>
      </c>
      <c r="P723">
        <v>0</v>
      </c>
      <c r="Q723">
        <v>0</v>
      </c>
      <c r="R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3" s="4">
        <f t="shared" si="33"/>
        <v>0</v>
      </c>
      <c r="T723" s="4">
        <f t="shared" si="34"/>
        <v>0</v>
      </c>
      <c r="U723" s="4">
        <f t="shared" si="35"/>
        <v>1</v>
      </c>
    </row>
    <row r="724" spans="1:21">
      <c r="A724" s="41">
        <v>240000687</v>
      </c>
      <c r="B724" s="42">
        <v>240000448</v>
      </c>
      <c r="C724" s="43">
        <v>240000448</v>
      </c>
      <c r="D724" t="s">
        <v>1434</v>
      </c>
      <c r="E724" t="s">
        <v>1435</v>
      </c>
      <c r="F724" t="s">
        <v>1093</v>
      </c>
      <c r="G724" t="s">
        <v>1094</v>
      </c>
      <c r="H724">
        <v>0</v>
      </c>
      <c r="I724" s="1">
        <v>24</v>
      </c>
      <c r="J724" t="s">
        <v>710</v>
      </c>
      <c r="K724" t="s">
        <v>93</v>
      </c>
      <c r="L724" t="s">
        <v>831</v>
      </c>
      <c r="M724" t="s">
        <v>93</v>
      </c>
      <c r="N724" s="4">
        <v>262405988</v>
      </c>
      <c r="O724" s="44">
        <v>44757.5</v>
      </c>
      <c r="P724">
        <v>0</v>
      </c>
      <c r="Q724">
        <v>0</v>
      </c>
      <c r="R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4" s="4">
        <f t="shared" si="33"/>
        <v>1</v>
      </c>
      <c r="T724" s="4">
        <f t="shared" si="34"/>
        <v>0</v>
      </c>
      <c r="U724" s="4">
        <f t="shared" si="35"/>
        <v>0</v>
      </c>
    </row>
    <row r="725" spans="1:21">
      <c r="A725" s="41">
        <v>240000190</v>
      </c>
      <c r="B725" s="42">
        <v>240000596</v>
      </c>
      <c r="C725" s="43">
        <v>240000190</v>
      </c>
      <c r="D725" t="s">
        <v>5338</v>
      </c>
      <c r="E725" t="s">
        <v>5339</v>
      </c>
      <c r="H725"/>
      <c r="I725" s="1">
        <v>24</v>
      </c>
      <c r="J725" t="s">
        <v>710</v>
      </c>
      <c r="K725" t="s">
        <v>93</v>
      </c>
      <c r="L725" t="s">
        <v>96</v>
      </c>
      <c r="M725" t="s">
        <v>93</v>
      </c>
      <c r="N725" s="4">
        <v>331565135</v>
      </c>
      <c r="O725" s="44">
        <v>45064</v>
      </c>
      <c r="P725">
        <v>0</v>
      </c>
      <c r="Q725">
        <v>0</v>
      </c>
      <c r="R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5" s="4">
        <f t="shared" si="33"/>
        <v>0</v>
      </c>
      <c r="T725" s="4">
        <f t="shared" si="34"/>
        <v>0</v>
      </c>
      <c r="U725" s="4">
        <f t="shared" si="35"/>
        <v>1</v>
      </c>
    </row>
    <row r="726" spans="1:21">
      <c r="A726" s="41">
        <v>240006734</v>
      </c>
      <c r="B726" s="42">
        <v>240000596</v>
      </c>
      <c r="C726" s="43">
        <v>240006734</v>
      </c>
      <c r="D726" t="s">
        <v>5340</v>
      </c>
      <c r="E726" t="s">
        <v>5339</v>
      </c>
      <c r="H726"/>
      <c r="I726" s="1">
        <v>24</v>
      </c>
      <c r="J726" t="s">
        <v>710</v>
      </c>
      <c r="K726" t="s">
        <v>93</v>
      </c>
      <c r="L726" t="s">
        <v>96</v>
      </c>
      <c r="M726" t="s">
        <v>93</v>
      </c>
      <c r="N726" s="4">
        <v>331565135</v>
      </c>
      <c r="O726" s="44">
        <v>10744.5</v>
      </c>
      <c r="P726">
        <v>0</v>
      </c>
      <c r="Q726">
        <v>1</v>
      </c>
      <c r="R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6" s="4">
        <f t="shared" si="33"/>
        <v>0</v>
      </c>
      <c r="T726" s="4">
        <f t="shared" si="34"/>
        <v>0</v>
      </c>
      <c r="U726" s="4">
        <f t="shared" si="35"/>
        <v>1</v>
      </c>
    </row>
    <row r="727" spans="1:21">
      <c r="A727" s="41">
        <v>240000208</v>
      </c>
      <c r="B727" s="42">
        <v>240000612</v>
      </c>
      <c r="C727" s="43">
        <v>240000208</v>
      </c>
      <c r="D727" t="s">
        <v>4579</v>
      </c>
      <c r="E727" t="s">
        <v>5220</v>
      </c>
      <c r="H727"/>
      <c r="I727" s="1">
        <v>24</v>
      </c>
      <c r="J727" t="s">
        <v>710</v>
      </c>
      <c r="K727" t="s">
        <v>93</v>
      </c>
      <c r="L727" t="s">
        <v>96</v>
      </c>
      <c r="M727" t="s">
        <v>93</v>
      </c>
      <c r="N727" s="4">
        <v>330319856</v>
      </c>
      <c r="O727" s="44">
        <v>18066.5</v>
      </c>
      <c r="P727">
        <v>0</v>
      </c>
      <c r="Q727">
        <v>0</v>
      </c>
      <c r="R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7" s="4">
        <f t="shared" si="33"/>
        <v>0</v>
      </c>
      <c r="T727" s="4">
        <f t="shared" si="34"/>
        <v>0</v>
      </c>
      <c r="U727" s="4">
        <f t="shared" si="35"/>
        <v>1</v>
      </c>
    </row>
    <row r="728" spans="1:21">
      <c r="A728" s="41">
        <v>240011668</v>
      </c>
      <c r="B728" s="42">
        <v>240000612</v>
      </c>
      <c r="C728" s="43">
        <v>240011668</v>
      </c>
      <c r="D728" t="s">
        <v>5221</v>
      </c>
      <c r="E728" t="s">
        <v>5220</v>
      </c>
      <c r="H728"/>
      <c r="I728" s="1">
        <v>24</v>
      </c>
      <c r="J728" t="s">
        <v>710</v>
      </c>
      <c r="K728" t="s">
        <v>93</v>
      </c>
      <c r="L728" t="s">
        <v>96</v>
      </c>
      <c r="M728" t="s">
        <v>93</v>
      </c>
      <c r="N728" s="4">
        <v>330319856</v>
      </c>
      <c r="O728" s="44">
        <v>5726.5</v>
      </c>
      <c r="P728">
        <v>0</v>
      </c>
      <c r="Q728">
        <v>0</v>
      </c>
      <c r="R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8" s="4">
        <f t="shared" si="33"/>
        <v>0</v>
      </c>
      <c r="T728" s="4">
        <f t="shared" si="34"/>
        <v>0</v>
      </c>
      <c r="U728" s="4">
        <f t="shared" si="35"/>
        <v>1</v>
      </c>
    </row>
    <row r="729" spans="1:21">
      <c r="A729" s="41">
        <v>240000216</v>
      </c>
      <c r="B729" s="42">
        <v>240000620</v>
      </c>
      <c r="C729" s="43">
        <v>240000216</v>
      </c>
      <c r="D729" t="s">
        <v>3319</v>
      </c>
      <c r="E729" t="s">
        <v>5185</v>
      </c>
      <c r="H729"/>
      <c r="I729" s="1">
        <v>24</v>
      </c>
      <c r="J729" t="s">
        <v>710</v>
      </c>
      <c r="K729" t="s">
        <v>93</v>
      </c>
      <c r="L729" t="s">
        <v>96</v>
      </c>
      <c r="M729" t="s">
        <v>93</v>
      </c>
      <c r="N729" s="4">
        <v>310690649</v>
      </c>
      <c r="O729" s="44">
        <v>13948.5</v>
      </c>
      <c r="P729">
        <v>0</v>
      </c>
      <c r="Q729">
        <v>0</v>
      </c>
      <c r="R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9" s="4">
        <f t="shared" si="33"/>
        <v>0</v>
      </c>
      <c r="T729" s="4">
        <f t="shared" si="34"/>
        <v>0</v>
      </c>
      <c r="U729" s="4">
        <f t="shared" si="35"/>
        <v>1</v>
      </c>
    </row>
    <row r="730" spans="1:21">
      <c r="A730" s="41">
        <v>240008318</v>
      </c>
      <c r="B730" s="42">
        <v>240002428</v>
      </c>
      <c r="C730" s="43">
        <v>240008318</v>
      </c>
      <c r="D730" t="s">
        <v>5461</v>
      </c>
      <c r="E730" t="s">
        <v>5462</v>
      </c>
      <c r="H730"/>
      <c r="I730" s="1">
        <v>24</v>
      </c>
      <c r="J730" t="s">
        <v>710</v>
      </c>
      <c r="K730" t="s">
        <v>93</v>
      </c>
      <c r="L730" t="s">
        <v>96</v>
      </c>
      <c r="M730" t="s">
        <v>93</v>
      </c>
      <c r="N730" s="4">
        <v>381278001</v>
      </c>
      <c r="O730" s="44">
        <v>1980.5</v>
      </c>
      <c r="P730">
        <v>0</v>
      </c>
      <c r="Q730">
        <v>0</v>
      </c>
      <c r="R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0" s="4">
        <f t="shared" si="33"/>
        <v>0</v>
      </c>
      <c r="T730" s="4">
        <f t="shared" si="34"/>
        <v>0</v>
      </c>
      <c r="U730" s="4">
        <f t="shared" si="35"/>
        <v>1</v>
      </c>
    </row>
    <row r="731" spans="1:21">
      <c r="A731" s="41">
        <v>240002402</v>
      </c>
      <c r="B731" s="42">
        <v>240003251</v>
      </c>
      <c r="C731" s="43">
        <v>240002402</v>
      </c>
      <c r="D731" t="s">
        <v>5316</v>
      </c>
      <c r="E731" t="s">
        <v>5317</v>
      </c>
      <c r="H731"/>
      <c r="I731" s="1">
        <v>24</v>
      </c>
      <c r="J731" t="s">
        <v>710</v>
      </c>
      <c r="K731" t="s">
        <v>93</v>
      </c>
      <c r="L731" t="s">
        <v>96</v>
      </c>
      <c r="M731" t="s">
        <v>93</v>
      </c>
      <c r="N731" s="4">
        <v>305776999</v>
      </c>
      <c r="O731" s="44">
        <v>15321</v>
      </c>
      <c r="P731">
        <v>0</v>
      </c>
      <c r="Q731">
        <v>0</v>
      </c>
      <c r="R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1" s="4">
        <f t="shared" si="33"/>
        <v>0</v>
      </c>
      <c r="T731" s="4">
        <f t="shared" si="34"/>
        <v>0</v>
      </c>
      <c r="U731" s="4">
        <f t="shared" si="35"/>
        <v>1</v>
      </c>
    </row>
    <row r="732" spans="1:21">
      <c r="A732" s="41">
        <v>240000505</v>
      </c>
      <c r="B732" s="42">
        <v>240016055</v>
      </c>
      <c r="C732" s="43">
        <v>240016055</v>
      </c>
      <c r="D732" t="s">
        <v>2415</v>
      </c>
      <c r="E732" t="s">
        <v>2416</v>
      </c>
      <c r="F732" t="s">
        <v>1093</v>
      </c>
      <c r="G732" t="s">
        <v>1094</v>
      </c>
      <c r="H732">
        <v>0</v>
      </c>
      <c r="I732" s="1">
        <v>24</v>
      </c>
      <c r="J732" t="s">
        <v>710</v>
      </c>
      <c r="K732" t="s">
        <v>93</v>
      </c>
      <c r="L732" t="s">
        <v>831</v>
      </c>
      <c r="M732" t="s">
        <v>93</v>
      </c>
      <c r="N732" s="4">
        <v>200052934</v>
      </c>
      <c r="O732" s="44">
        <v>10116.5</v>
      </c>
      <c r="P732">
        <v>0</v>
      </c>
      <c r="Q732">
        <v>0</v>
      </c>
      <c r="R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2" s="4">
        <f t="shared" si="33"/>
        <v>1</v>
      </c>
      <c r="T732" s="4">
        <f t="shared" si="34"/>
        <v>0</v>
      </c>
      <c r="U732" s="4">
        <f t="shared" si="35"/>
        <v>0</v>
      </c>
    </row>
    <row r="733" spans="1:21">
      <c r="A733" s="41">
        <v>240000521</v>
      </c>
      <c r="B733" s="42">
        <v>240016055</v>
      </c>
      <c r="C733" s="43">
        <v>240016055</v>
      </c>
      <c r="D733" t="s">
        <v>2417</v>
      </c>
      <c r="E733" s="48" t="s">
        <v>2416</v>
      </c>
      <c r="F733" t="s">
        <v>1093</v>
      </c>
      <c r="G733" t="s">
        <v>1094</v>
      </c>
      <c r="H733">
        <v>0</v>
      </c>
      <c r="I733" s="1">
        <v>24</v>
      </c>
      <c r="J733" t="s">
        <v>710</v>
      </c>
      <c r="K733" t="s">
        <v>93</v>
      </c>
      <c r="L733" t="s">
        <v>831</v>
      </c>
      <c r="M733" t="s">
        <v>93</v>
      </c>
      <c r="N733" s="4">
        <v>200052934</v>
      </c>
      <c r="O733" s="44">
        <v>3754</v>
      </c>
      <c r="P733">
        <v>0</v>
      </c>
      <c r="Q733">
        <v>0</v>
      </c>
      <c r="R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3" s="4">
        <f t="shared" si="33"/>
        <v>1</v>
      </c>
      <c r="T733" s="4">
        <f t="shared" si="34"/>
        <v>0</v>
      </c>
      <c r="U733" s="4">
        <f t="shared" si="35"/>
        <v>0</v>
      </c>
    </row>
    <row r="734" spans="1:21">
      <c r="A734" s="41">
        <v>250000023</v>
      </c>
      <c r="B734" s="42">
        <v>250000015</v>
      </c>
      <c r="C734" s="43">
        <v>250000015</v>
      </c>
      <c r="D734" t="s">
        <v>3091</v>
      </c>
      <c r="E734" t="s">
        <v>3092</v>
      </c>
      <c r="F734" t="s">
        <v>926</v>
      </c>
      <c r="G734" t="s">
        <v>927</v>
      </c>
      <c r="H734">
        <v>1</v>
      </c>
      <c r="I734" s="1">
        <v>25</v>
      </c>
      <c r="J734" t="s">
        <v>166</v>
      </c>
      <c r="K734" t="s">
        <v>10</v>
      </c>
      <c r="L734" t="s">
        <v>233</v>
      </c>
      <c r="M734" t="s">
        <v>10</v>
      </c>
      <c r="N734" s="4">
        <v>262501760</v>
      </c>
      <c r="O734" s="44">
        <v>10123.5</v>
      </c>
      <c r="P734">
        <v>0</v>
      </c>
      <c r="Q734">
        <v>0</v>
      </c>
      <c r="R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4" s="4">
        <f t="shared" si="33"/>
        <v>1</v>
      </c>
      <c r="T734" s="4">
        <f t="shared" si="34"/>
        <v>0</v>
      </c>
      <c r="U734" s="4">
        <f t="shared" si="35"/>
        <v>0</v>
      </c>
    </row>
    <row r="735" spans="1:21">
      <c r="A735" s="41">
        <v>250006954</v>
      </c>
      <c r="B735" s="42">
        <v>250000015</v>
      </c>
      <c r="C735" s="43">
        <v>250000015</v>
      </c>
      <c r="D735" t="s">
        <v>3093</v>
      </c>
      <c r="E735" t="s">
        <v>3092</v>
      </c>
      <c r="F735" t="s">
        <v>926</v>
      </c>
      <c r="G735" t="s">
        <v>927</v>
      </c>
      <c r="H735">
        <v>1</v>
      </c>
      <c r="I735" s="1">
        <v>25</v>
      </c>
      <c r="J735" t="s">
        <v>166</v>
      </c>
      <c r="K735" t="s">
        <v>10</v>
      </c>
      <c r="L735" t="s">
        <v>233</v>
      </c>
      <c r="M735" t="s">
        <v>10</v>
      </c>
      <c r="N735" s="4">
        <v>262501760</v>
      </c>
      <c r="O735" s="44">
        <v>399998</v>
      </c>
      <c r="P735">
        <v>0</v>
      </c>
      <c r="Q735">
        <v>0</v>
      </c>
      <c r="R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5" s="4">
        <f t="shared" si="33"/>
        <v>1</v>
      </c>
      <c r="T735" s="4">
        <f t="shared" si="34"/>
        <v>0</v>
      </c>
      <c r="U735" s="4">
        <f t="shared" si="35"/>
        <v>0</v>
      </c>
    </row>
    <row r="736" spans="1:21">
      <c r="A736" s="41">
        <v>250000627</v>
      </c>
      <c r="B736" s="42">
        <v>250000221</v>
      </c>
      <c r="C736" s="43">
        <v>250000221</v>
      </c>
      <c r="D736" t="s">
        <v>2591</v>
      </c>
      <c r="E736" t="s">
        <v>2591</v>
      </c>
      <c r="F736" t="s">
        <v>926</v>
      </c>
      <c r="G736" t="s">
        <v>927</v>
      </c>
      <c r="H736">
        <v>0</v>
      </c>
      <c r="I736" s="1">
        <v>25</v>
      </c>
      <c r="J736" t="s">
        <v>166</v>
      </c>
      <c r="K736" t="s">
        <v>10</v>
      </c>
      <c r="L736" t="s">
        <v>831</v>
      </c>
      <c r="M736" t="s">
        <v>10</v>
      </c>
      <c r="N736" s="4">
        <v>262504111</v>
      </c>
      <c r="O736" s="44">
        <v>12305.5</v>
      </c>
      <c r="P736">
        <v>0</v>
      </c>
      <c r="Q736">
        <v>0</v>
      </c>
      <c r="R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6" s="4">
        <f t="shared" si="33"/>
        <v>1</v>
      </c>
      <c r="T736" s="4">
        <f t="shared" si="34"/>
        <v>0</v>
      </c>
      <c r="U736" s="4">
        <f t="shared" si="35"/>
        <v>0</v>
      </c>
    </row>
    <row r="737" spans="1:21">
      <c r="A737" s="41">
        <v>250000635</v>
      </c>
      <c r="B737" s="42">
        <v>250000239</v>
      </c>
      <c r="C737" s="43">
        <v>250000239</v>
      </c>
      <c r="D737" t="s">
        <v>2660</v>
      </c>
      <c r="E737" t="s">
        <v>2660</v>
      </c>
      <c r="F737" t="s">
        <v>926</v>
      </c>
      <c r="G737" t="s">
        <v>927</v>
      </c>
      <c r="H737">
        <v>0</v>
      </c>
      <c r="I737" s="1">
        <v>25</v>
      </c>
      <c r="J737" t="s">
        <v>166</v>
      </c>
      <c r="K737" t="s">
        <v>10</v>
      </c>
      <c r="L737" t="s">
        <v>831</v>
      </c>
      <c r="M737" t="s">
        <v>10</v>
      </c>
      <c r="N737" s="4">
        <v>262500473</v>
      </c>
      <c r="O737" s="44">
        <v>11226.5</v>
      </c>
      <c r="P737">
        <v>0</v>
      </c>
      <c r="Q737">
        <v>0</v>
      </c>
      <c r="R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7" s="4">
        <f t="shared" si="33"/>
        <v>1</v>
      </c>
      <c r="T737" s="4">
        <f t="shared" si="34"/>
        <v>0</v>
      </c>
      <c r="U737" s="4">
        <f t="shared" si="35"/>
        <v>0</v>
      </c>
    </row>
    <row r="738" spans="1:21">
      <c r="A738" s="41">
        <v>250000619</v>
      </c>
      <c r="B738" s="42">
        <v>250000452</v>
      </c>
      <c r="C738" s="43">
        <v>250000452</v>
      </c>
      <c r="D738" t="s">
        <v>2810</v>
      </c>
      <c r="E738" t="s">
        <v>2811</v>
      </c>
      <c r="F738" t="s">
        <v>926</v>
      </c>
      <c r="G738" t="s">
        <v>927</v>
      </c>
      <c r="H738">
        <v>0</v>
      </c>
      <c r="I738" s="1">
        <v>25</v>
      </c>
      <c r="J738" t="s">
        <v>166</v>
      </c>
      <c r="K738" t="s">
        <v>10</v>
      </c>
      <c r="L738" t="s">
        <v>831</v>
      </c>
      <c r="M738" t="s">
        <v>10</v>
      </c>
      <c r="N738" s="4">
        <v>262504624</v>
      </c>
      <c r="O738" s="44">
        <v>6488.5</v>
      </c>
      <c r="P738">
        <v>0</v>
      </c>
      <c r="Q738">
        <v>0</v>
      </c>
      <c r="R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8" s="4">
        <f t="shared" si="33"/>
        <v>1</v>
      </c>
      <c r="T738" s="4">
        <f t="shared" si="34"/>
        <v>0</v>
      </c>
      <c r="U738" s="4">
        <f t="shared" si="35"/>
        <v>0</v>
      </c>
    </row>
    <row r="739" spans="1:21">
      <c r="A739" s="41">
        <v>250000700</v>
      </c>
      <c r="B739" s="42">
        <v>250000452</v>
      </c>
      <c r="C739" s="43">
        <v>250000452</v>
      </c>
      <c r="D739" t="s">
        <v>2812</v>
      </c>
      <c r="E739" t="s">
        <v>2811</v>
      </c>
      <c r="F739" t="s">
        <v>926</v>
      </c>
      <c r="G739" t="s">
        <v>927</v>
      </c>
      <c r="H739">
        <v>0</v>
      </c>
      <c r="I739" s="1">
        <v>25</v>
      </c>
      <c r="J739" t="s">
        <v>166</v>
      </c>
      <c r="K739" t="s">
        <v>10</v>
      </c>
      <c r="L739" t="s">
        <v>831</v>
      </c>
      <c r="M739" t="s">
        <v>10</v>
      </c>
      <c r="N739" s="4">
        <v>262504624</v>
      </c>
      <c r="O739" s="44">
        <v>66527</v>
      </c>
      <c r="P739">
        <v>0</v>
      </c>
      <c r="Q739">
        <v>0</v>
      </c>
      <c r="R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9" s="4">
        <f t="shared" si="33"/>
        <v>1</v>
      </c>
      <c r="T739" s="4">
        <f t="shared" si="34"/>
        <v>0</v>
      </c>
      <c r="U739" s="4">
        <f t="shared" si="35"/>
        <v>0</v>
      </c>
    </row>
    <row r="740" spans="1:21">
      <c r="A740" s="41">
        <v>250000734</v>
      </c>
      <c r="B740" s="42">
        <v>250000452</v>
      </c>
      <c r="C740" s="43">
        <v>250000452</v>
      </c>
      <c r="D740" t="s">
        <v>2813</v>
      </c>
      <c r="E740" t="s">
        <v>2811</v>
      </c>
      <c r="F740" t="s">
        <v>926</v>
      </c>
      <c r="G740" t="s">
        <v>927</v>
      </c>
      <c r="H740">
        <v>0</v>
      </c>
      <c r="I740" s="1">
        <v>25</v>
      </c>
      <c r="J740" t="s">
        <v>166</v>
      </c>
      <c r="K740" t="s">
        <v>10</v>
      </c>
      <c r="L740" t="s">
        <v>831</v>
      </c>
      <c r="M740" t="s">
        <v>10</v>
      </c>
      <c r="N740" s="4">
        <v>262504624</v>
      </c>
      <c r="O740" s="44">
        <v>2446</v>
      </c>
      <c r="P740">
        <v>0</v>
      </c>
      <c r="Q740">
        <v>0</v>
      </c>
      <c r="R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0" s="4">
        <f t="shared" si="33"/>
        <v>1</v>
      </c>
      <c r="T740" s="4">
        <f t="shared" si="34"/>
        <v>0</v>
      </c>
      <c r="U740" s="4">
        <f t="shared" si="35"/>
        <v>0</v>
      </c>
    </row>
    <row r="741" spans="1:21">
      <c r="A741" s="41">
        <v>250007234</v>
      </c>
      <c r="B741" s="42">
        <v>250000452</v>
      </c>
      <c r="C741" s="43">
        <v>250000452</v>
      </c>
      <c r="D741" t="s">
        <v>2814</v>
      </c>
      <c r="E741" t="s">
        <v>2811</v>
      </c>
      <c r="F741" t="s">
        <v>926</v>
      </c>
      <c r="G741" t="s">
        <v>927</v>
      </c>
      <c r="H741">
        <v>0</v>
      </c>
      <c r="I741" s="1">
        <v>25</v>
      </c>
      <c r="J741" t="s">
        <v>166</v>
      </c>
      <c r="K741" t="s">
        <v>10</v>
      </c>
      <c r="L741" t="s">
        <v>831</v>
      </c>
      <c r="M741" t="s">
        <v>10</v>
      </c>
      <c r="N741" s="4">
        <v>262504624</v>
      </c>
      <c r="O741" s="44">
        <v>5353</v>
      </c>
      <c r="P741">
        <v>0</v>
      </c>
      <c r="Q741">
        <v>0</v>
      </c>
      <c r="R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1" s="4">
        <f t="shared" si="33"/>
        <v>1</v>
      </c>
      <c r="T741" s="4">
        <f t="shared" si="34"/>
        <v>0</v>
      </c>
      <c r="U741" s="4">
        <f t="shared" si="35"/>
        <v>0</v>
      </c>
    </row>
    <row r="742" spans="1:21">
      <c r="A742" s="41">
        <v>250009123</v>
      </c>
      <c r="B742" s="42">
        <v>250000452</v>
      </c>
      <c r="C742" s="43">
        <v>250000452</v>
      </c>
      <c r="D742" t="s">
        <v>2815</v>
      </c>
      <c r="E742" t="s">
        <v>2811</v>
      </c>
      <c r="F742" t="s">
        <v>926</v>
      </c>
      <c r="G742" t="s">
        <v>927</v>
      </c>
      <c r="H742">
        <v>0</v>
      </c>
      <c r="I742" s="1">
        <v>25</v>
      </c>
      <c r="J742" t="s">
        <v>166</v>
      </c>
      <c r="K742" t="s">
        <v>10</v>
      </c>
      <c r="L742" t="s">
        <v>831</v>
      </c>
      <c r="M742" t="s">
        <v>10</v>
      </c>
      <c r="N742" s="4">
        <v>262504624</v>
      </c>
      <c r="O742" s="44">
        <v>983</v>
      </c>
      <c r="P742">
        <v>1</v>
      </c>
      <c r="Q742">
        <v>0</v>
      </c>
      <c r="R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2" s="4">
        <f t="shared" si="33"/>
        <v>1</v>
      </c>
      <c r="T742" s="4">
        <f t="shared" si="34"/>
        <v>0</v>
      </c>
      <c r="U742" s="4">
        <f t="shared" si="35"/>
        <v>0</v>
      </c>
    </row>
    <row r="743" spans="1:21">
      <c r="A743" s="41">
        <v>250000718</v>
      </c>
      <c r="B743" s="42">
        <v>250000460</v>
      </c>
      <c r="C743" s="43">
        <v>250000460</v>
      </c>
      <c r="D743" t="s">
        <v>1253</v>
      </c>
      <c r="E743" t="s">
        <v>1254</v>
      </c>
      <c r="F743" t="s">
        <v>926</v>
      </c>
      <c r="G743" t="s">
        <v>927</v>
      </c>
      <c r="H743">
        <v>0</v>
      </c>
      <c r="I743" s="1">
        <v>25</v>
      </c>
      <c r="J743" t="s">
        <v>166</v>
      </c>
      <c r="K743" t="s">
        <v>10</v>
      </c>
      <c r="L743" t="s">
        <v>77</v>
      </c>
      <c r="M743" t="s">
        <v>10</v>
      </c>
      <c r="N743" s="4">
        <v>262504293</v>
      </c>
      <c r="O743" s="44">
        <v>36101.75</v>
      </c>
      <c r="P743">
        <v>1</v>
      </c>
      <c r="Q743">
        <v>0</v>
      </c>
      <c r="R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3" s="4">
        <f t="shared" si="33"/>
        <v>1</v>
      </c>
      <c r="T743" s="4">
        <f t="shared" si="34"/>
        <v>0</v>
      </c>
      <c r="U743" s="4">
        <f t="shared" si="35"/>
        <v>0</v>
      </c>
    </row>
    <row r="744" spans="1:21">
      <c r="A744" s="41">
        <v>250008109</v>
      </c>
      <c r="B744" s="42">
        <v>250000460</v>
      </c>
      <c r="C744" s="43">
        <v>250000460</v>
      </c>
      <c r="D744" t="s">
        <v>1255</v>
      </c>
      <c r="E744" t="s">
        <v>1254</v>
      </c>
      <c r="F744" t="s">
        <v>926</v>
      </c>
      <c r="G744" t="s">
        <v>927</v>
      </c>
      <c r="H744">
        <v>0</v>
      </c>
      <c r="I744" s="1">
        <v>25</v>
      </c>
      <c r="J744" t="s">
        <v>166</v>
      </c>
      <c r="K744" t="s">
        <v>10</v>
      </c>
      <c r="L744" t="s">
        <v>77</v>
      </c>
      <c r="M744" t="s">
        <v>10</v>
      </c>
      <c r="N744" s="4">
        <v>262504293</v>
      </c>
      <c r="O744" s="44">
        <v>1218.25</v>
      </c>
      <c r="P744">
        <v>1</v>
      </c>
      <c r="Q744">
        <v>0</v>
      </c>
      <c r="R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4" s="4">
        <f t="shared" si="33"/>
        <v>1</v>
      </c>
      <c r="T744" s="4">
        <f t="shared" si="34"/>
        <v>0</v>
      </c>
      <c r="U744" s="4">
        <f t="shared" si="35"/>
        <v>0</v>
      </c>
    </row>
    <row r="745" spans="1:21">
      <c r="A745" s="41">
        <v>250008455</v>
      </c>
      <c r="B745" s="42">
        <v>250000460</v>
      </c>
      <c r="C745" s="43">
        <v>250000460</v>
      </c>
      <c r="D745" t="s">
        <v>1256</v>
      </c>
      <c r="E745" t="s">
        <v>1254</v>
      </c>
      <c r="F745" t="s">
        <v>926</v>
      </c>
      <c r="G745" t="s">
        <v>927</v>
      </c>
      <c r="H745">
        <v>0</v>
      </c>
      <c r="I745" s="1">
        <v>25</v>
      </c>
      <c r="J745" t="s">
        <v>166</v>
      </c>
      <c r="K745" t="s">
        <v>10</v>
      </c>
      <c r="L745" t="s">
        <v>77</v>
      </c>
      <c r="M745" t="s">
        <v>10</v>
      </c>
      <c r="N745" s="4">
        <v>262504293</v>
      </c>
      <c r="O745" s="44">
        <v>2137.75</v>
      </c>
      <c r="P745">
        <v>1</v>
      </c>
      <c r="Q745">
        <v>0</v>
      </c>
      <c r="R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5" s="4">
        <f t="shared" si="33"/>
        <v>1</v>
      </c>
      <c r="T745" s="4">
        <f t="shared" si="34"/>
        <v>0</v>
      </c>
      <c r="U745" s="4">
        <f t="shared" si="35"/>
        <v>0</v>
      </c>
    </row>
    <row r="746" spans="1:21">
      <c r="A746" s="41">
        <v>250011186</v>
      </c>
      <c r="B746" s="42">
        <v>250000460</v>
      </c>
      <c r="C746" s="43">
        <v>250000460</v>
      </c>
      <c r="D746" t="s">
        <v>1257</v>
      </c>
      <c r="E746" t="s">
        <v>1254</v>
      </c>
      <c r="F746" t="s">
        <v>926</v>
      </c>
      <c r="G746" t="s">
        <v>927</v>
      </c>
      <c r="H746">
        <v>0</v>
      </c>
      <c r="I746" s="1">
        <v>25</v>
      </c>
      <c r="J746" t="s">
        <v>166</v>
      </c>
      <c r="K746" t="s">
        <v>10</v>
      </c>
      <c r="L746" t="s">
        <v>77</v>
      </c>
      <c r="M746" t="s">
        <v>10</v>
      </c>
      <c r="N746" s="4">
        <v>262504293</v>
      </c>
      <c r="O746" s="44">
        <v>356.25</v>
      </c>
      <c r="P746">
        <v>1</v>
      </c>
      <c r="Q746">
        <v>0</v>
      </c>
      <c r="R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6" s="4">
        <f t="shared" si="33"/>
        <v>1</v>
      </c>
      <c r="T746" s="4">
        <f t="shared" si="34"/>
        <v>0</v>
      </c>
      <c r="U746" s="4">
        <f t="shared" si="35"/>
        <v>0</v>
      </c>
    </row>
    <row r="747" spans="1:21">
      <c r="A747" s="41">
        <v>250016466</v>
      </c>
      <c r="B747" s="42">
        <v>250000460</v>
      </c>
      <c r="C747" s="43">
        <v>250000460</v>
      </c>
      <c r="D747" t="s">
        <v>1258</v>
      </c>
      <c r="E747" t="s">
        <v>1254</v>
      </c>
      <c r="F747" t="s">
        <v>926</v>
      </c>
      <c r="G747" t="s">
        <v>927</v>
      </c>
      <c r="H747">
        <v>0</v>
      </c>
      <c r="I747" s="1">
        <v>25</v>
      </c>
      <c r="J747" t="s">
        <v>166</v>
      </c>
      <c r="K747" t="s">
        <v>10</v>
      </c>
      <c r="L747" t="s">
        <v>77</v>
      </c>
      <c r="M747" t="s">
        <v>10</v>
      </c>
      <c r="N747" s="4">
        <v>262504293</v>
      </c>
      <c r="O747" s="44">
        <v>981</v>
      </c>
      <c r="P747">
        <v>1</v>
      </c>
      <c r="Q747">
        <v>0</v>
      </c>
      <c r="R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7" s="4">
        <f t="shared" si="33"/>
        <v>1</v>
      </c>
      <c r="T747" s="4">
        <f t="shared" si="34"/>
        <v>0</v>
      </c>
      <c r="U747" s="4">
        <f t="shared" si="35"/>
        <v>0</v>
      </c>
    </row>
    <row r="748" spans="1:21">
      <c r="A748" s="41">
        <v>250016474</v>
      </c>
      <c r="B748" s="42">
        <v>250000460</v>
      </c>
      <c r="C748" s="43">
        <v>250000460</v>
      </c>
      <c r="D748" t="s">
        <v>1259</v>
      </c>
      <c r="E748" t="s">
        <v>1254</v>
      </c>
      <c r="F748" t="s">
        <v>926</v>
      </c>
      <c r="G748" t="s">
        <v>927</v>
      </c>
      <c r="H748">
        <v>0</v>
      </c>
      <c r="I748" s="1">
        <v>25</v>
      </c>
      <c r="J748" t="s">
        <v>166</v>
      </c>
      <c r="K748" t="s">
        <v>10</v>
      </c>
      <c r="L748" t="s">
        <v>77</v>
      </c>
      <c r="M748" t="s">
        <v>10</v>
      </c>
      <c r="N748" s="4">
        <v>262504293</v>
      </c>
      <c r="O748" s="44">
        <v>208.75</v>
      </c>
      <c r="P748">
        <v>1</v>
      </c>
      <c r="Q748">
        <v>0</v>
      </c>
      <c r="R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8" s="4">
        <f t="shared" si="33"/>
        <v>1</v>
      </c>
      <c r="T748" s="4">
        <f t="shared" si="34"/>
        <v>0</v>
      </c>
      <c r="U748" s="4">
        <f t="shared" si="35"/>
        <v>0</v>
      </c>
    </row>
    <row r="749" spans="1:21">
      <c r="A749" s="41">
        <v>250017308</v>
      </c>
      <c r="B749" s="45">
        <v>250000460</v>
      </c>
      <c r="C749" s="47">
        <v>250000460</v>
      </c>
      <c r="D749" t="s">
        <v>1260</v>
      </c>
      <c r="E749" t="s">
        <v>1254</v>
      </c>
      <c r="F749" t="s">
        <v>926</v>
      </c>
      <c r="G749" t="s">
        <v>927</v>
      </c>
      <c r="H749">
        <v>0</v>
      </c>
      <c r="I749" s="1">
        <v>25</v>
      </c>
      <c r="J749" t="s">
        <v>166</v>
      </c>
      <c r="K749" t="s">
        <v>10</v>
      </c>
      <c r="L749" t="s">
        <v>77</v>
      </c>
      <c r="M749" t="s">
        <v>10</v>
      </c>
      <c r="N749" s="4">
        <v>262504293</v>
      </c>
      <c r="O749" s="44">
        <v>213.75</v>
      </c>
      <c r="P749">
        <v>1</v>
      </c>
      <c r="Q749">
        <v>0</v>
      </c>
      <c r="R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9" s="4">
        <f t="shared" si="33"/>
        <v>1</v>
      </c>
      <c r="T749" s="4">
        <f t="shared" si="34"/>
        <v>0</v>
      </c>
      <c r="U749" s="4">
        <f t="shared" si="35"/>
        <v>0</v>
      </c>
    </row>
    <row r="750" spans="1:21">
      <c r="A750" s="41">
        <v>250000726</v>
      </c>
      <c r="B750" s="42">
        <v>250000478</v>
      </c>
      <c r="C750" s="43">
        <v>250000478</v>
      </c>
      <c r="D750" t="s">
        <v>2646</v>
      </c>
      <c r="E750" t="s">
        <v>2646</v>
      </c>
      <c r="F750" t="s">
        <v>926</v>
      </c>
      <c r="G750" t="s">
        <v>927</v>
      </c>
      <c r="H750">
        <v>0</v>
      </c>
      <c r="I750" s="1">
        <v>25</v>
      </c>
      <c r="J750" t="s">
        <v>166</v>
      </c>
      <c r="K750" t="s">
        <v>10</v>
      </c>
      <c r="L750" t="s">
        <v>831</v>
      </c>
      <c r="M750" t="s">
        <v>10</v>
      </c>
      <c r="N750" s="4">
        <v>262504343</v>
      </c>
      <c r="O750" s="44">
        <v>4980</v>
      </c>
      <c r="P750">
        <v>0</v>
      </c>
      <c r="Q750">
        <v>0</v>
      </c>
      <c r="R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0" s="4">
        <f t="shared" si="33"/>
        <v>1</v>
      </c>
      <c r="T750" s="4">
        <f t="shared" si="34"/>
        <v>0</v>
      </c>
      <c r="U750" s="4">
        <f t="shared" si="35"/>
        <v>0</v>
      </c>
    </row>
    <row r="751" spans="1:21">
      <c r="A751" s="41">
        <v>250000759</v>
      </c>
      <c r="B751" s="42">
        <v>250000569</v>
      </c>
      <c r="C751" s="43">
        <v>250000569</v>
      </c>
      <c r="D751" t="s">
        <v>925</v>
      </c>
      <c r="E751" t="s">
        <v>925</v>
      </c>
      <c r="F751" t="s">
        <v>926</v>
      </c>
      <c r="G751" t="s">
        <v>927</v>
      </c>
      <c r="H751">
        <v>0</v>
      </c>
      <c r="I751" s="1">
        <v>25</v>
      </c>
      <c r="J751" t="s">
        <v>166</v>
      </c>
      <c r="K751" t="s">
        <v>10</v>
      </c>
      <c r="L751" t="s">
        <v>831</v>
      </c>
      <c r="M751" t="s">
        <v>10</v>
      </c>
      <c r="N751" s="4">
        <v>262501778</v>
      </c>
      <c r="O751" s="44">
        <v>20006</v>
      </c>
      <c r="P751">
        <v>0</v>
      </c>
      <c r="Q751">
        <v>0</v>
      </c>
      <c r="R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1" s="4">
        <f t="shared" si="33"/>
        <v>1</v>
      </c>
      <c r="T751" s="4">
        <f t="shared" si="34"/>
        <v>0</v>
      </c>
      <c r="U751" s="4">
        <f t="shared" si="35"/>
        <v>0</v>
      </c>
    </row>
    <row r="752" spans="1:21">
      <c r="A752" s="41">
        <v>250000270</v>
      </c>
      <c r="B752" s="42">
        <v>250000643</v>
      </c>
      <c r="C752" s="43">
        <v>250000270</v>
      </c>
      <c r="D752" t="s">
        <v>5863</v>
      </c>
      <c r="E752" t="s">
        <v>5864</v>
      </c>
      <c r="H752"/>
      <c r="I752" s="1">
        <v>25</v>
      </c>
      <c r="J752" t="s">
        <v>166</v>
      </c>
      <c r="K752" t="s">
        <v>10</v>
      </c>
      <c r="L752" t="s">
        <v>96</v>
      </c>
      <c r="M752" t="s">
        <v>10</v>
      </c>
      <c r="N752" s="4">
        <v>319450060</v>
      </c>
      <c r="O752" s="44">
        <v>56231</v>
      </c>
      <c r="P752">
        <v>0</v>
      </c>
      <c r="Q752">
        <v>0</v>
      </c>
      <c r="R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2" s="4">
        <f t="shared" si="33"/>
        <v>0</v>
      </c>
      <c r="T752" s="4">
        <f t="shared" si="34"/>
        <v>0</v>
      </c>
      <c r="U752" s="4">
        <f t="shared" si="35"/>
        <v>1</v>
      </c>
    </row>
    <row r="753" spans="1:21">
      <c r="A753" s="41">
        <v>250000288</v>
      </c>
      <c r="B753" s="42">
        <v>250000643</v>
      </c>
      <c r="C753" s="43">
        <v>250000288</v>
      </c>
      <c r="D753" t="s">
        <v>5865</v>
      </c>
      <c r="E753" t="s">
        <v>5864</v>
      </c>
      <c r="H753"/>
      <c r="I753" s="1">
        <v>25</v>
      </c>
      <c r="J753" t="s">
        <v>166</v>
      </c>
      <c r="K753" t="s">
        <v>10</v>
      </c>
      <c r="L753" t="s">
        <v>96</v>
      </c>
      <c r="M753" t="s">
        <v>10</v>
      </c>
      <c r="N753" s="4">
        <v>319450060</v>
      </c>
      <c r="O753" s="44">
        <v>7953</v>
      </c>
      <c r="P753">
        <v>0</v>
      </c>
      <c r="Q753">
        <v>0</v>
      </c>
      <c r="R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3" s="4">
        <f t="shared" si="33"/>
        <v>0</v>
      </c>
      <c r="T753" s="4">
        <f t="shared" si="34"/>
        <v>0</v>
      </c>
      <c r="U753" s="4">
        <f t="shared" si="35"/>
        <v>1</v>
      </c>
    </row>
    <row r="754" spans="1:21">
      <c r="A754" s="41">
        <v>250005196</v>
      </c>
      <c r="B754" s="42">
        <v>250001013</v>
      </c>
      <c r="C754" s="43">
        <v>250005196</v>
      </c>
      <c r="D754" t="s">
        <v>349</v>
      </c>
      <c r="E754" t="s">
        <v>350</v>
      </c>
      <c r="H754"/>
      <c r="I754" s="1">
        <v>25</v>
      </c>
      <c r="J754" t="s">
        <v>166</v>
      </c>
      <c r="K754" t="s">
        <v>10</v>
      </c>
      <c r="L754" t="s">
        <v>60</v>
      </c>
      <c r="M754" t="s">
        <v>10</v>
      </c>
      <c r="N754" s="4">
        <v>778298265</v>
      </c>
      <c r="O754" s="44">
        <v>1441</v>
      </c>
      <c r="P754">
        <v>1</v>
      </c>
      <c r="Q754">
        <v>0</v>
      </c>
      <c r="R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4" s="4">
        <f t="shared" si="33"/>
        <v>0</v>
      </c>
      <c r="T754" s="4">
        <f t="shared" si="34"/>
        <v>0</v>
      </c>
      <c r="U754" s="4">
        <f t="shared" si="35"/>
        <v>1</v>
      </c>
    </row>
    <row r="755" spans="1:21">
      <c r="A755" s="41">
        <v>250012069</v>
      </c>
      <c r="B755" s="42">
        <v>250001161</v>
      </c>
      <c r="C755" s="43">
        <v>250012069</v>
      </c>
      <c r="D755" t="s">
        <v>4660</v>
      </c>
      <c r="E755" t="s">
        <v>4661</v>
      </c>
      <c r="H755"/>
      <c r="I755" s="1">
        <v>25</v>
      </c>
      <c r="J755" t="s">
        <v>166</v>
      </c>
      <c r="K755" t="s">
        <v>10</v>
      </c>
      <c r="L755" t="s">
        <v>60</v>
      </c>
      <c r="M755" t="s">
        <v>10</v>
      </c>
      <c r="N755" s="4">
        <v>447891284</v>
      </c>
      <c r="O755" s="44">
        <v>1247.5</v>
      </c>
      <c r="P755">
        <v>0</v>
      </c>
      <c r="Q755">
        <v>0</v>
      </c>
      <c r="R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5" s="4">
        <f t="shared" si="33"/>
        <v>0</v>
      </c>
      <c r="T755" s="4">
        <f t="shared" si="34"/>
        <v>0</v>
      </c>
      <c r="U755" s="4">
        <f t="shared" si="35"/>
        <v>1</v>
      </c>
    </row>
    <row r="756" spans="1:21">
      <c r="A756" s="41">
        <v>250016037</v>
      </c>
      <c r="B756" s="42">
        <v>250001161</v>
      </c>
      <c r="C756" s="43">
        <v>250016037</v>
      </c>
      <c r="D756" t="s">
        <v>4662</v>
      </c>
      <c r="E756" t="s">
        <v>4661</v>
      </c>
      <c r="H756"/>
      <c r="I756" s="1">
        <v>25</v>
      </c>
      <c r="J756" t="s">
        <v>166</v>
      </c>
      <c r="K756" t="s">
        <v>10</v>
      </c>
      <c r="L756" t="s">
        <v>60</v>
      </c>
      <c r="M756" t="s">
        <v>10</v>
      </c>
      <c r="N756" s="4">
        <v>447891284</v>
      </c>
      <c r="O756" s="44">
        <v>11483.5</v>
      </c>
      <c r="P756">
        <v>0</v>
      </c>
      <c r="Q756">
        <v>0</v>
      </c>
      <c r="R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6" s="4">
        <f t="shared" si="33"/>
        <v>0</v>
      </c>
      <c r="T756" s="4">
        <f t="shared" si="34"/>
        <v>0</v>
      </c>
      <c r="U756" s="4">
        <f t="shared" si="35"/>
        <v>1</v>
      </c>
    </row>
    <row r="757" spans="1:21">
      <c r="A757" s="41">
        <v>250016045</v>
      </c>
      <c r="B757" s="42">
        <v>250001161</v>
      </c>
      <c r="C757" s="43">
        <v>250016045</v>
      </c>
      <c r="D757" t="s">
        <v>4663</v>
      </c>
      <c r="E757" t="s">
        <v>4661</v>
      </c>
      <c r="H757"/>
      <c r="I757" s="1">
        <v>25</v>
      </c>
      <c r="J757" t="s">
        <v>166</v>
      </c>
      <c r="K757" t="s">
        <v>10</v>
      </c>
      <c r="L757" t="s">
        <v>60</v>
      </c>
      <c r="M757" t="s">
        <v>10</v>
      </c>
      <c r="N757" s="4">
        <v>447891284</v>
      </c>
      <c r="O757" s="44">
        <v>11103</v>
      </c>
      <c r="P757">
        <v>0</v>
      </c>
      <c r="Q757">
        <v>0</v>
      </c>
      <c r="R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7" s="4">
        <f t="shared" si="33"/>
        <v>0</v>
      </c>
      <c r="T757" s="4">
        <f t="shared" si="34"/>
        <v>0</v>
      </c>
      <c r="U757" s="4">
        <f t="shared" si="35"/>
        <v>1</v>
      </c>
    </row>
    <row r="758" spans="1:21">
      <c r="A758" s="41">
        <v>390004349</v>
      </c>
      <c r="B758" s="42">
        <v>250001161</v>
      </c>
      <c r="C758" s="43">
        <v>390004349</v>
      </c>
      <c r="D758" t="s">
        <v>4664</v>
      </c>
      <c r="E758" t="s">
        <v>4661</v>
      </c>
      <c r="H758"/>
      <c r="I758" s="1">
        <v>39</v>
      </c>
      <c r="J758" t="s">
        <v>154</v>
      </c>
      <c r="K758" t="s">
        <v>10</v>
      </c>
      <c r="L758" t="s">
        <v>60</v>
      </c>
      <c r="M758" t="s">
        <v>10</v>
      </c>
      <c r="N758" s="4">
        <v>447891284</v>
      </c>
      <c r="O758" s="44">
        <v>7944</v>
      </c>
      <c r="P758">
        <v>0</v>
      </c>
      <c r="Q758">
        <v>0</v>
      </c>
      <c r="R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8" s="4">
        <f t="shared" si="33"/>
        <v>0</v>
      </c>
      <c r="T758" s="4">
        <f t="shared" si="34"/>
        <v>0</v>
      </c>
      <c r="U758" s="4">
        <f t="shared" si="35"/>
        <v>1</v>
      </c>
    </row>
    <row r="759" spans="1:21">
      <c r="A759" s="41">
        <v>700000698</v>
      </c>
      <c r="B759" s="42">
        <v>250001161</v>
      </c>
      <c r="C759" s="43">
        <v>700000698</v>
      </c>
      <c r="D759" t="s">
        <v>4665</v>
      </c>
      <c r="E759" t="s">
        <v>4661</v>
      </c>
      <c r="H759"/>
      <c r="I759" s="1">
        <v>70</v>
      </c>
      <c r="J759" t="s">
        <v>169</v>
      </c>
      <c r="K759" t="s">
        <v>10</v>
      </c>
      <c r="L759" t="s">
        <v>60</v>
      </c>
      <c r="M759" t="s">
        <v>10</v>
      </c>
      <c r="N759" s="4">
        <v>447891284</v>
      </c>
      <c r="O759" s="44">
        <v>5684</v>
      </c>
      <c r="P759">
        <v>0</v>
      </c>
      <c r="Q759">
        <v>0</v>
      </c>
      <c r="R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9" s="4">
        <f t="shared" si="33"/>
        <v>0</v>
      </c>
      <c r="T759" s="4">
        <f t="shared" si="34"/>
        <v>0</v>
      </c>
      <c r="U759" s="4">
        <f t="shared" si="35"/>
        <v>1</v>
      </c>
    </row>
    <row r="760" spans="1:21">
      <c r="A760" s="41">
        <v>250000544</v>
      </c>
      <c r="B760" s="42">
        <v>250002284</v>
      </c>
      <c r="C760" s="43">
        <v>250000544</v>
      </c>
      <c r="D760" t="s">
        <v>4764</v>
      </c>
      <c r="E760" t="s">
        <v>4763</v>
      </c>
      <c r="H760"/>
      <c r="I760" s="1">
        <v>25</v>
      </c>
      <c r="J760" t="s">
        <v>166</v>
      </c>
      <c r="K760" t="s">
        <v>10</v>
      </c>
      <c r="L760" t="s">
        <v>60</v>
      </c>
      <c r="M760" t="s">
        <v>10</v>
      </c>
      <c r="N760" s="4">
        <v>775571201</v>
      </c>
      <c r="O760" s="44">
        <v>10382</v>
      </c>
      <c r="P760">
        <v>0</v>
      </c>
      <c r="Q760">
        <v>0</v>
      </c>
      <c r="R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0" s="4">
        <f t="shared" si="33"/>
        <v>0</v>
      </c>
      <c r="T760" s="4">
        <f t="shared" si="34"/>
        <v>0</v>
      </c>
      <c r="U760" s="4">
        <f t="shared" si="35"/>
        <v>1</v>
      </c>
    </row>
    <row r="761" spans="1:21">
      <c r="A761" s="41">
        <v>130043508</v>
      </c>
      <c r="B761" s="42">
        <v>250002284</v>
      </c>
      <c r="C761" s="43">
        <v>130043508</v>
      </c>
      <c r="D761" t="s">
        <v>4762</v>
      </c>
      <c r="E761" t="s">
        <v>4763</v>
      </c>
      <c r="H761"/>
      <c r="I761" s="1">
        <v>13</v>
      </c>
      <c r="J761" t="s">
        <v>219</v>
      </c>
      <c r="K761" t="s">
        <v>151</v>
      </c>
      <c r="L761" t="s">
        <v>60</v>
      </c>
      <c r="M761" t="s">
        <v>10</v>
      </c>
      <c r="N761" s="4">
        <v>775571201</v>
      </c>
      <c r="O761" s="44">
        <v>2252.5</v>
      </c>
      <c r="P761">
        <v>0</v>
      </c>
      <c r="Q761">
        <v>0</v>
      </c>
      <c r="R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1" s="4">
        <f t="shared" si="33"/>
        <v>0</v>
      </c>
      <c r="T761" s="4">
        <f t="shared" si="34"/>
        <v>0</v>
      </c>
      <c r="U761" s="4">
        <f t="shared" si="35"/>
        <v>1</v>
      </c>
    </row>
    <row r="762" spans="1:21">
      <c r="A762" s="41">
        <v>830100632</v>
      </c>
      <c r="B762" s="42">
        <v>250002284</v>
      </c>
      <c r="C762" s="43">
        <v>830100632</v>
      </c>
      <c r="D762" t="s">
        <v>4765</v>
      </c>
      <c r="E762" t="s">
        <v>4763</v>
      </c>
      <c r="H762"/>
      <c r="I762" s="1">
        <v>83</v>
      </c>
      <c r="J762" t="s">
        <v>244</v>
      </c>
      <c r="K762" t="s">
        <v>151</v>
      </c>
      <c r="L762" t="s">
        <v>60</v>
      </c>
      <c r="M762" t="s">
        <v>10</v>
      </c>
      <c r="N762" s="4">
        <v>775571201</v>
      </c>
      <c r="O762" s="44">
        <v>17106</v>
      </c>
      <c r="P762">
        <v>0</v>
      </c>
      <c r="Q762">
        <v>0</v>
      </c>
      <c r="R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2" s="4">
        <f t="shared" si="33"/>
        <v>0</v>
      </c>
      <c r="T762" s="4">
        <f t="shared" si="34"/>
        <v>0</v>
      </c>
      <c r="U762" s="4">
        <f t="shared" si="35"/>
        <v>1</v>
      </c>
    </row>
    <row r="763" spans="1:21">
      <c r="A763" s="41">
        <v>250000882</v>
      </c>
      <c r="B763" s="42">
        <v>250002839</v>
      </c>
      <c r="C763" s="43">
        <v>250002839</v>
      </c>
      <c r="D763" t="s">
        <v>3867</v>
      </c>
      <c r="E763" t="s">
        <v>3868</v>
      </c>
      <c r="F763" t="s">
        <v>926</v>
      </c>
      <c r="G763" t="s">
        <v>927</v>
      </c>
      <c r="H763">
        <v>0</v>
      </c>
      <c r="I763" s="1">
        <v>25</v>
      </c>
      <c r="J763" t="s">
        <v>166</v>
      </c>
      <c r="K763" t="s">
        <v>10</v>
      </c>
      <c r="L763" t="s">
        <v>831</v>
      </c>
      <c r="M763" t="s">
        <v>10</v>
      </c>
      <c r="N763" s="4">
        <v>262504756</v>
      </c>
      <c r="O763" s="44">
        <v>15742</v>
      </c>
      <c r="P763">
        <v>0</v>
      </c>
      <c r="Q763">
        <v>0</v>
      </c>
      <c r="R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3" s="4">
        <f t="shared" si="33"/>
        <v>1</v>
      </c>
      <c r="T763" s="4">
        <f t="shared" si="34"/>
        <v>0</v>
      </c>
      <c r="U763" s="4">
        <f t="shared" si="35"/>
        <v>0</v>
      </c>
    </row>
    <row r="764" spans="1:21">
      <c r="A764" s="41">
        <v>250016003</v>
      </c>
      <c r="B764" s="42">
        <v>250006335</v>
      </c>
      <c r="C764" s="43">
        <v>250016003</v>
      </c>
      <c r="D764" t="s">
        <v>3935</v>
      </c>
      <c r="E764" t="s">
        <v>3936</v>
      </c>
      <c r="H764"/>
      <c r="I764" s="1">
        <v>25</v>
      </c>
      <c r="J764" t="s">
        <v>166</v>
      </c>
      <c r="K764" t="s">
        <v>10</v>
      </c>
      <c r="L764" t="s">
        <v>60</v>
      </c>
      <c r="M764" t="s">
        <v>10</v>
      </c>
      <c r="N764" s="4">
        <v>327308458</v>
      </c>
      <c r="O764" s="44">
        <v>6008</v>
      </c>
      <c r="P764">
        <v>0</v>
      </c>
      <c r="Q764">
        <v>0</v>
      </c>
      <c r="R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4" s="4">
        <f t="shared" si="33"/>
        <v>0</v>
      </c>
      <c r="T764" s="4">
        <f t="shared" si="34"/>
        <v>0</v>
      </c>
      <c r="U764" s="4">
        <f t="shared" si="35"/>
        <v>1</v>
      </c>
    </row>
    <row r="765" spans="1:21">
      <c r="A765" s="41">
        <v>390000172</v>
      </c>
      <c r="B765" s="42">
        <v>250006335</v>
      </c>
      <c r="C765" s="43">
        <v>390000172</v>
      </c>
      <c r="D765" t="s">
        <v>3937</v>
      </c>
      <c r="E765" t="s">
        <v>3936</v>
      </c>
      <c r="H765"/>
      <c r="I765" s="1">
        <v>39</v>
      </c>
      <c r="J765" t="s">
        <v>154</v>
      </c>
      <c r="K765" t="s">
        <v>10</v>
      </c>
      <c r="L765" t="s">
        <v>60</v>
      </c>
      <c r="M765" t="s">
        <v>10</v>
      </c>
      <c r="N765" s="4">
        <v>327308458</v>
      </c>
      <c r="O765" s="44">
        <v>13368.5</v>
      </c>
      <c r="P765">
        <v>0</v>
      </c>
      <c r="Q765">
        <v>0</v>
      </c>
      <c r="R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5" s="4">
        <f t="shared" si="33"/>
        <v>0</v>
      </c>
      <c r="T765" s="4">
        <f t="shared" si="34"/>
        <v>0</v>
      </c>
      <c r="U765" s="4">
        <f t="shared" si="35"/>
        <v>1</v>
      </c>
    </row>
    <row r="766" spans="1:21">
      <c r="A766" s="41">
        <v>700000045</v>
      </c>
      <c r="B766" s="42">
        <v>250006335</v>
      </c>
      <c r="C766" s="43">
        <v>700000045</v>
      </c>
      <c r="D766" t="s">
        <v>3938</v>
      </c>
      <c r="E766" t="s">
        <v>3936</v>
      </c>
      <c r="H766"/>
      <c r="I766" s="1">
        <v>70</v>
      </c>
      <c r="J766" t="s">
        <v>169</v>
      </c>
      <c r="K766" t="s">
        <v>10</v>
      </c>
      <c r="L766" t="s">
        <v>60</v>
      </c>
      <c r="M766" t="s">
        <v>10</v>
      </c>
      <c r="N766" s="4">
        <v>327308458</v>
      </c>
      <c r="O766" s="44">
        <v>8852.5</v>
      </c>
      <c r="P766">
        <v>0</v>
      </c>
      <c r="Q766">
        <v>0</v>
      </c>
      <c r="R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6" s="4">
        <f t="shared" si="33"/>
        <v>0</v>
      </c>
      <c r="T766" s="4">
        <f t="shared" si="34"/>
        <v>0</v>
      </c>
      <c r="U766" s="4">
        <f t="shared" si="35"/>
        <v>1</v>
      </c>
    </row>
    <row r="767" spans="1:21">
      <c r="A767" s="41">
        <v>700004377</v>
      </c>
      <c r="B767" s="42">
        <v>250006335</v>
      </c>
      <c r="C767" s="43">
        <v>700004377</v>
      </c>
      <c r="D767" t="s">
        <v>3939</v>
      </c>
      <c r="E767" t="s">
        <v>3936</v>
      </c>
      <c r="H767"/>
      <c r="I767" s="1">
        <v>70</v>
      </c>
      <c r="J767" t="s">
        <v>169</v>
      </c>
      <c r="K767" t="s">
        <v>10</v>
      </c>
      <c r="L767" t="s">
        <v>60</v>
      </c>
      <c r="M767" t="s">
        <v>10</v>
      </c>
      <c r="N767" s="4">
        <v>327308458</v>
      </c>
      <c r="O767" s="44">
        <v>3010.5</v>
      </c>
      <c r="P767">
        <v>0</v>
      </c>
      <c r="Q767">
        <v>0</v>
      </c>
      <c r="R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7" s="4">
        <f t="shared" si="33"/>
        <v>0</v>
      </c>
      <c r="T767" s="4">
        <f t="shared" si="34"/>
        <v>0</v>
      </c>
      <c r="U767" s="4">
        <f t="shared" si="35"/>
        <v>1</v>
      </c>
    </row>
    <row r="768" spans="1:21">
      <c r="A768" s="41">
        <v>700780042</v>
      </c>
      <c r="B768" s="42">
        <v>250006335</v>
      </c>
      <c r="C768" s="43">
        <v>700780042</v>
      </c>
      <c r="D768" t="s">
        <v>3940</v>
      </c>
      <c r="E768" t="s">
        <v>3936</v>
      </c>
      <c r="H768"/>
      <c r="I768" s="1">
        <v>70</v>
      </c>
      <c r="J768" t="s">
        <v>169</v>
      </c>
      <c r="K768" t="s">
        <v>10</v>
      </c>
      <c r="L768" t="s">
        <v>60</v>
      </c>
      <c r="M768" t="s">
        <v>10</v>
      </c>
      <c r="N768" s="4">
        <v>327308458</v>
      </c>
      <c r="O768" s="44">
        <v>22668.5</v>
      </c>
      <c r="P768">
        <v>0</v>
      </c>
      <c r="Q768">
        <v>0</v>
      </c>
      <c r="R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8" s="4">
        <f t="shared" si="33"/>
        <v>0</v>
      </c>
      <c r="T768" s="4">
        <f t="shared" si="34"/>
        <v>0</v>
      </c>
      <c r="U768" s="4">
        <f t="shared" si="35"/>
        <v>1</v>
      </c>
    </row>
    <row r="769" spans="1:21">
      <c r="A769" s="41">
        <v>250001237</v>
      </c>
      <c r="B769" s="42">
        <v>250007598</v>
      </c>
      <c r="C769" s="43">
        <v>250007598</v>
      </c>
      <c r="D769" t="s">
        <v>3442</v>
      </c>
      <c r="E769" t="s">
        <v>3443</v>
      </c>
      <c r="F769" t="s">
        <v>926</v>
      </c>
      <c r="G769" t="s">
        <v>927</v>
      </c>
      <c r="H769">
        <v>0</v>
      </c>
      <c r="I769" s="1">
        <v>25</v>
      </c>
      <c r="J769" t="s">
        <v>166</v>
      </c>
      <c r="K769" t="s">
        <v>10</v>
      </c>
      <c r="L769" t="s">
        <v>831</v>
      </c>
      <c r="M769" t="s">
        <v>10</v>
      </c>
      <c r="N769" s="4">
        <v>262501752</v>
      </c>
      <c r="O769" s="44">
        <v>10361.5</v>
      </c>
      <c r="P769">
        <v>0</v>
      </c>
      <c r="Q769">
        <v>0</v>
      </c>
      <c r="R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69" s="4">
        <f t="shared" si="33"/>
        <v>1</v>
      </c>
      <c r="T769" s="4">
        <f t="shared" si="34"/>
        <v>0</v>
      </c>
      <c r="U769" s="4">
        <f t="shared" si="35"/>
        <v>0</v>
      </c>
    </row>
    <row r="770" spans="1:21">
      <c r="A770" s="41">
        <v>250001252</v>
      </c>
      <c r="B770" s="42">
        <v>250007788</v>
      </c>
      <c r="C770" s="43">
        <v>250007788</v>
      </c>
      <c r="D770" t="s">
        <v>3494</v>
      </c>
      <c r="E770" t="s">
        <v>3495</v>
      </c>
      <c r="F770" t="s">
        <v>926</v>
      </c>
      <c r="G770" t="s">
        <v>927</v>
      </c>
      <c r="H770">
        <v>0</v>
      </c>
      <c r="I770" s="1">
        <v>25</v>
      </c>
      <c r="J770" t="s">
        <v>166</v>
      </c>
      <c r="K770" t="s">
        <v>10</v>
      </c>
      <c r="L770" t="s">
        <v>831</v>
      </c>
      <c r="M770" t="s">
        <v>10</v>
      </c>
      <c r="N770" s="4">
        <v>262506736</v>
      </c>
      <c r="O770" s="44">
        <v>16419.5</v>
      </c>
      <c r="P770">
        <v>0</v>
      </c>
      <c r="Q770">
        <v>0</v>
      </c>
      <c r="R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0" s="4">
        <f t="shared" si="33"/>
        <v>1</v>
      </c>
      <c r="T770" s="4">
        <f t="shared" si="34"/>
        <v>0</v>
      </c>
      <c r="U770" s="4">
        <f t="shared" si="35"/>
        <v>0</v>
      </c>
    </row>
    <row r="771" spans="1:21">
      <c r="A771" s="41">
        <v>250021078</v>
      </c>
      <c r="B771" s="42">
        <v>250021060</v>
      </c>
      <c r="C771" s="43">
        <v>250021078</v>
      </c>
      <c r="D771" t="s">
        <v>3325</v>
      </c>
      <c r="E771" t="s">
        <v>3325</v>
      </c>
      <c r="H771"/>
      <c r="I771" s="1">
        <v>25</v>
      </c>
      <c r="J771" t="s">
        <v>166</v>
      </c>
      <c r="K771" t="s">
        <v>10</v>
      </c>
      <c r="L771" t="s">
        <v>96</v>
      </c>
      <c r="M771" t="s">
        <v>10</v>
      </c>
      <c r="N771" s="4">
        <v>890701386</v>
      </c>
      <c r="O771" s="44">
        <v>13289</v>
      </c>
      <c r="P771">
        <v>0</v>
      </c>
      <c r="Q771">
        <v>0</v>
      </c>
      <c r="R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1" s="4">
        <f t="shared" si="33"/>
        <v>0</v>
      </c>
      <c r="T771" s="4">
        <f t="shared" si="34"/>
        <v>0</v>
      </c>
      <c r="U771" s="4">
        <f t="shared" si="35"/>
        <v>1</v>
      </c>
    </row>
    <row r="772" spans="1:21">
      <c r="A772" s="41">
        <v>260000013</v>
      </c>
      <c r="B772" s="42">
        <v>260000021</v>
      </c>
      <c r="C772" s="43">
        <v>260000021</v>
      </c>
      <c r="D772" t="s">
        <v>2060</v>
      </c>
      <c r="E772" t="s">
        <v>2060</v>
      </c>
      <c r="F772" t="s">
        <v>1674</v>
      </c>
      <c r="G772" t="s">
        <v>1675</v>
      </c>
      <c r="H772">
        <v>1</v>
      </c>
      <c r="I772" s="1">
        <v>26</v>
      </c>
      <c r="J772" t="s">
        <v>62</v>
      </c>
      <c r="K772" t="s">
        <v>59</v>
      </c>
      <c r="L772" t="s">
        <v>831</v>
      </c>
      <c r="M772" t="s">
        <v>59</v>
      </c>
      <c r="N772" s="4">
        <v>262600133</v>
      </c>
      <c r="O772" s="44">
        <v>238597.5</v>
      </c>
      <c r="P772">
        <v>0</v>
      </c>
      <c r="Q772">
        <v>0</v>
      </c>
      <c r="R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2" s="4">
        <f t="shared" si="33"/>
        <v>1</v>
      </c>
      <c r="T772" s="4">
        <f t="shared" si="34"/>
        <v>0</v>
      </c>
      <c r="U772" s="4">
        <f t="shared" si="35"/>
        <v>0</v>
      </c>
    </row>
    <row r="773" spans="1:21">
      <c r="A773" s="41">
        <v>260000138</v>
      </c>
      <c r="B773" s="45">
        <v>260000047</v>
      </c>
      <c r="C773" s="45">
        <v>260000047</v>
      </c>
      <c r="D773" t="s">
        <v>4417</v>
      </c>
      <c r="E773" t="s">
        <v>4418</v>
      </c>
      <c r="F773" t="s">
        <v>1674</v>
      </c>
      <c r="G773" t="s">
        <v>1675</v>
      </c>
      <c r="H773">
        <v>0</v>
      </c>
      <c r="I773" s="1">
        <v>26</v>
      </c>
      <c r="J773" t="s">
        <v>62</v>
      </c>
      <c r="K773" t="s">
        <v>59</v>
      </c>
      <c r="L773" t="s">
        <v>831</v>
      </c>
      <c r="M773" t="s">
        <v>59</v>
      </c>
      <c r="N773" s="4">
        <v>200063535</v>
      </c>
      <c r="O773" s="44">
        <v>151662</v>
      </c>
      <c r="P773">
        <v>0</v>
      </c>
      <c r="Q773">
        <v>0</v>
      </c>
      <c r="R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3" s="4">
        <f t="shared" si="33"/>
        <v>1</v>
      </c>
      <c r="T773" s="4">
        <f t="shared" si="34"/>
        <v>0</v>
      </c>
      <c r="U773" s="4">
        <f t="shared" si="35"/>
        <v>0</v>
      </c>
    </row>
    <row r="774" spans="1:21">
      <c r="A774" s="41">
        <v>260000229</v>
      </c>
      <c r="B774" s="42">
        <v>260000047</v>
      </c>
      <c r="C774" s="43">
        <v>260000047</v>
      </c>
      <c r="D774" t="s">
        <v>4419</v>
      </c>
      <c r="E774" t="s">
        <v>4418</v>
      </c>
      <c r="F774" t="s">
        <v>1674</v>
      </c>
      <c r="G774" t="s">
        <v>1675</v>
      </c>
      <c r="H774">
        <v>0</v>
      </c>
      <c r="I774" s="1">
        <v>26</v>
      </c>
      <c r="J774" t="s">
        <v>62</v>
      </c>
      <c r="K774" t="s">
        <v>59</v>
      </c>
      <c r="L774" t="s">
        <v>831</v>
      </c>
      <c r="M774" t="s">
        <v>59</v>
      </c>
      <c r="N774" s="4">
        <v>200063535</v>
      </c>
      <c r="O774" s="44">
        <v>1746.5</v>
      </c>
      <c r="P774">
        <v>0</v>
      </c>
      <c r="Q774">
        <v>0</v>
      </c>
      <c r="R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4" s="4">
        <f t="shared" ref="S774:S837" si="36">IF(OR(L774="CH",L774="CH ex-CHS",L774="HIA",L774="Autres publics",L774="CHU"),1,0)</f>
        <v>1</v>
      </c>
      <c r="T774" s="4">
        <f t="shared" ref="T774:T837" si="37">IF(AND(S774=1,G774=""),1,0)</f>
        <v>0</v>
      </c>
      <c r="U774" s="4">
        <f t="shared" si="35"/>
        <v>0</v>
      </c>
    </row>
    <row r="775" spans="1:21">
      <c r="A775" s="41">
        <v>260000146</v>
      </c>
      <c r="B775" s="42">
        <v>260000054</v>
      </c>
      <c r="C775" s="43">
        <v>260000054</v>
      </c>
      <c r="D775" t="s">
        <v>1880</v>
      </c>
      <c r="E775" t="s">
        <v>1880</v>
      </c>
      <c r="F775" t="s">
        <v>1674</v>
      </c>
      <c r="G775" t="s">
        <v>1675</v>
      </c>
      <c r="H775">
        <v>0</v>
      </c>
      <c r="I775" s="1">
        <v>26</v>
      </c>
      <c r="J775" t="s">
        <v>62</v>
      </c>
      <c r="K775" t="s">
        <v>59</v>
      </c>
      <c r="L775" t="s">
        <v>831</v>
      </c>
      <c r="M775" t="s">
        <v>59</v>
      </c>
      <c r="N775" s="4">
        <v>262600026</v>
      </c>
      <c r="O775" s="44">
        <v>38460.5</v>
      </c>
      <c r="P775">
        <v>0</v>
      </c>
      <c r="Q775">
        <v>0</v>
      </c>
      <c r="R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5" s="4">
        <f t="shared" si="36"/>
        <v>1</v>
      </c>
      <c r="T775" s="4">
        <f t="shared" si="37"/>
        <v>0</v>
      </c>
      <c r="U775" s="4">
        <f t="shared" ref="U775:U838" si="38">IF(S775=1,0,1)</f>
        <v>0</v>
      </c>
    </row>
    <row r="776" spans="1:21">
      <c r="A776" s="41">
        <v>260000237</v>
      </c>
      <c r="B776" s="42">
        <v>260000088</v>
      </c>
      <c r="C776" s="43">
        <v>260000088</v>
      </c>
      <c r="D776" t="s">
        <v>1988</v>
      </c>
      <c r="E776" t="s">
        <v>1988</v>
      </c>
      <c r="F776" t="s">
        <v>1674</v>
      </c>
      <c r="G776" t="s">
        <v>1675</v>
      </c>
      <c r="H776">
        <v>0</v>
      </c>
      <c r="I776" s="1">
        <v>26</v>
      </c>
      <c r="J776" t="s">
        <v>62</v>
      </c>
      <c r="K776" t="s">
        <v>59</v>
      </c>
      <c r="L776" t="s">
        <v>831</v>
      </c>
      <c r="M776" t="s">
        <v>59</v>
      </c>
      <c r="N776" s="4">
        <v>262600075</v>
      </c>
      <c r="O776" s="44">
        <v>3491</v>
      </c>
      <c r="P776">
        <v>0</v>
      </c>
      <c r="Q776">
        <v>0</v>
      </c>
      <c r="R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6" s="4">
        <f t="shared" si="36"/>
        <v>1</v>
      </c>
      <c r="T776" s="4">
        <f t="shared" si="37"/>
        <v>0</v>
      </c>
      <c r="U776" s="4">
        <f t="shared" si="38"/>
        <v>0</v>
      </c>
    </row>
    <row r="777" spans="1:21">
      <c r="A777" s="41">
        <v>260000278</v>
      </c>
      <c r="B777" s="42">
        <v>260000096</v>
      </c>
      <c r="C777" s="41">
        <v>260000096</v>
      </c>
      <c r="D777" t="s">
        <v>1839</v>
      </c>
      <c r="E777" t="s">
        <v>1839</v>
      </c>
      <c r="F777" t="s">
        <v>1674</v>
      </c>
      <c r="G777" t="s">
        <v>1675</v>
      </c>
      <c r="H777">
        <v>0</v>
      </c>
      <c r="I777" s="1">
        <v>26</v>
      </c>
      <c r="J777" t="s">
        <v>62</v>
      </c>
      <c r="K777" t="s">
        <v>59</v>
      </c>
      <c r="L777" t="s">
        <v>831</v>
      </c>
      <c r="M777" t="s">
        <v>59</v>
      </c>
      <c r="N777" s="4">
        <v>262600018</v>
      </c>
      <c r="O777" s="44">
        <v>4218</v>
      </c>
      <c r="P777">
        <v>0</v>
      </c>
      <c r="Q777">
        <v>0</v>
      </c>
      <c r="R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7" s="4">
        <f t="shared" si="36"/>
        <v>1</v>
      </c>
      <c r="T777" s="4">
        <f t="shared" si="37"/>
        <v>0</v>
      </c>
      <c r="U777" s="4">
        <f t="shared" si="38"/>
        <v>0</v>
      </c>
    </row>
    <row r="778" spans="1:21">
      <c r="A778" s="41">
        <v>260000286</v>
      </c>
      <c r="B778" s="45">
        <v>260000104</v>
      </c>
      <c r="C778" s="47">
        <v>260000104</v>
      </c>
      <c r="D778" t="s">
        <v>1881</v>
      </c>
      <c r="E778" t="s">
        <v>1881</v>
      </c>
      <c r="F778" t="s">
        <v>1674</v>
      </c>
      <c r="G778" t="s">
        <v>1675</v>
      </c>
      <c r="H778">
        <v>0</v>
      </c>
      <c r="I778" s="1">
        <v>26</v>
      </c>
      <c r="J778" t="s">
        <v>62</v>
      </c>
      <c r="K778" t="s">
        <v>59</v>
      </c>
      <c r="L778" t="s">
        <v>831</v>
      </c>
      <c r="M778" t="s">
        <v>59</v>
      </c>
      <c r="N778" s="4">
        <v>262600034</v>
      </c>
      <c r="O778" s="44">
        <v>8522</v>
      </c>
      <c r="P778">
        <v>0</v>
      </c>
      <c r="Q778">
        <v>0</v>
      </c>
      <c r="R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8" s="4">
        <f t="shared" si="36"/>
        <v>1</v>
      </c>
      <c r="T778" s="4">
        <f t="shared" si="37"/>
        <v>0</v>
      </c>
      <c r="U778" s="4">
        <f t="shared" si="38"/>
        <v>0</v>
      </c>
    </row>
    <row r="779" spans="1:21">
      <c r="A779" s="41">
        <v>260000302</v>
      </c>
      <c r="B779" s="42">
        <v>260000161</v>
      </c>
      <c r="C779" s="42">
        <v>260000302</v>
      </c>
      <c r="D779" t="s">
        <v>3869</v>
      </c>
      <c r="E779" t="s">
        <v>3870</v>
      </c>
      <c r="H779"/>
      <c r="I779" s="1">
        <v>26</v>
      </c>
      <c r="J779" t="s">
        <v>62</v>
      </c>
      <c r="K779" t="s">
        <v>59</v>
      </c>
      <c r="L779" t="s">
        <v>60</v>
      </c>
      <c r="M779" t="s">
        <v>59</v>
      </c>
      <c r="N779" s="4">
        <v>779456367</v>
      </c>
      <c r="O779" s="44">
        <v>5134</v>
      </c>
      <c r="P779">
        <v>1</v>
      </c>
      <c r="Q779">
        <v>0</v>
      </c>
      <c r="R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9" s="4">
        <f t="shared" si="36"/>
        <v>0</v>
      </c>
      <c r="T779" s="4">
        <f t="shared" si="37"/>
        <v>0</v>
      </c>
      <c r="U779" s="4">
        <f t="shared" si="38"/>
        <v>1</v>
      </c>
    </row>
    <row r="780" spans="1:21" ht="17.25" customHeight="1">
      <c r="A780" s="41">
        <v>260000260</v>
      </c>
      <c r="B780" s="42">
        <v>260000377</v>
      </c>
      <c r="C780" s="41">
        <v>260000260</v>
      </c>
      <c r="D780" t="s">
        <v>5201</v>
      </c>
      <c r="E780" t="s">
        <v>5202</v>
      </c>
      <c r="H780"/>
      <c r="I780" s="1">
        <v>26</v>
      </c>
      <c r="J780" t="s">
        <v>62</v>
      </c>
      <c r="K780" t="s">
        <v>59</v>
      </c>
      <c r="L780" t="s">
        <v>96</v>
      </c>
      <c r="M780" t="s">
        <v>59</v>
      </c>
      <c r="N780" s="4">
        <v>340675347</v>
      </c>
      <c r="O780" s="44">
        <v>15147</v>
      </c>
      <c r="P780">
        <v>0</v>
      </c>
      <c r="Q780">
        <v>0</v>
      </c>
      <c r="R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80" s="4">
        <f t="shared" si="36"/>
        <v>0</v>
      </c>
      <c r="T780" s="4">
        <f t="shared" si="37"/>
        <v>0</v>
      </c>
      <c r="U780" s="4">
        <f t="shared" si="38"/>
        <v>1</v>
      </c>
    </row>
    <row r="781" spans="1:21">
      <c r="A781" s="41">
        <v>260003017</v>
      </c>
      <c r="B781" s="42">
        <v>260000781</v>
      </c>
      <c r="C781" s="43">
        <v>260003017</v>
      </c>
      <c r="D781" t="s">
        <v>3347</v>
      </c>
      <c r="E781" t="s">
        <v>3347</v>
      </c>
      <c r="H781"/>
      <c r="I781" s="1">
        <v>26</v>
      </c>
      <c r="J781" t="s">
        <v>62</v>
      </c>
      <c r="K781" t="s">
        <v>59</v>
      </c>
      <c r="L781" t="s">
        <v>96</v>
      </c>
      <c r="M781" t="s">
        <v>59</v>
      </c>
      <c r="N781" s="4">
        <v>662980275</v>
      </c>
      <c r="O781" s="44">
        <v>35171</v>
      </c>
      <c r="P781">
        <v>0</v>
      </c>
      <c r="Q781">
        <v>0</v>
      </c>
      <c r="R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1" s="4">
        <f t="shared" si="36"/>
        <v>0</v>
      </c>
      <c r="T781" s="4">
        <f t="shared" si="37"/>
        <v>0</v>
      </c>
      <c r="U781" s="4">
        <f t="shared" si="38"/>
        <v>1</v>
      </c>
    </row>
    <row r="782" spans="1:21" ht="17.25" customHeight="1">
      <c r="A782" s="41">
        <v>70005046</v>
      </c>
      <c r="B782" s="42">
        <v>260003264</v>
      </c>
      <c r="C782" s="41">
        <v>260003264</v>
      </c>
      <c r="D782" t="s">
        <v>2134</v>
      </c>
      <c r="E782" t="s">
        <v>2135</v>
      </c>
      <c r="F782" t="s">
        <v>1674</v>
      </c>
      <c r="G782" t="s">
        <v>1675</v>
      </c>
      <c r="H782">
        <v>0</v>
      </c>
      <c r="I782" s="1">
        <v>7</v>
      </c>
      <c r="J782" t="s">
        <v>58</v>
      </c>
      <c r="K782" t="s">
        <v>59</v>
      </c>
      <c r="L782" t="s">
        <v>77</v>
      </c>
      <c r="M782" t="s">
        <v>59</v>
      </c>
      <c r="N782" s="4">
        <v>262600141</v>
      </c>
      <c r="O782" s="44">
        <v>955.5</v>
      </c>
      <c r="P782">
        <v>1</v>
      </c>
      <c r="Q782">
        <v>0</v>
      </c>
      <c r="R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2" s="4">
        <f t="shared" si="36"/>
        <v>1</v>
      </c>
      <c r="T782" s="4">
        <f t="shared" si="37"/>
        <v>0</v>
      </c>
      <c r="U782" s="4">
        <f t="shared" si="38"/>
        <v>0</v>
      </c>
    </row>
    <row r="783" spans="1:21" ht="17.25" customHeight="1">
      <c r="A783" s="41">
        <v>260000823</v>
      </c>
      <c r="B783" s="42">
        <v>260003264</v>
      </c>
      <c r="C783" s="41">
        <v>260003264</v>
      </c>
      <c r="D783" t="s">
        <v>2135</v>
      </c>
      <c r="E783" t="s">
        <v>2135</v>
      </c>
      <c r="F783" t="s">
        <v>1674</v>
      </c>
      <c r="G783" t="s">
        <v>1675</v>
      </c>
      <c r="H783">
        <v>0</v>
      </c>
      <c r="I783" s="1">
        <v>26</v>
      </c>
      <c r="J783" t="s">
        <v>62</v>
      </c>
      <c r="K783" t="s">
        <v>59</v>
      </c>
      <c r="L783" t="s">
        <v>77</v>
      </c>
      <c r="M783" t="s">
        <v>59</v>
      </c>
      <c r="N783" s="4">
        <v>262600141</v>
      </c>
      <c r="O783" s="44">
        <v>44926</v>
      </c>
      <c r="P783">
        <v>1</v>
      </c>
      <c r="Q783">
        <v>0</v>
      </c>
      <c r="R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3" s="4">
        <f t="shared" si="36"/>
        <v>1</v>
      </c>
      <c r="T783" s="4">
        <f t="shared" si="37"/>
        <v>0</v>
      </c>
      <c r="U783" s="4">
        <f t="shared" si="38"/>
        <v>0</v>
      </c>
    </row>
    <row r="784" spans="1:21" ht="17.25" customHeight="1">
      <c r="A784" s="41">
        <v>260003280</v>
      </c>
      <c r="B784" s="42">
        <v>260003264</v>
      </c>
      <c r="C784" s="41">
        <v>260003264</v>
      </c>
      <c r="D784" t="s">
        <v>2136</v>
      </c>
      <c r="E784" t="s">
        <v>2135</v>
      </c>
      <c r="F784" t="s">
        <v>1674</v>
      </c>
      <c r="G784" t="s">
        <v>1675</v>
      </c>
      <c r="H784">
        <v>0</v>
      </c>
      <c r="I784" s="1">
        <v>26</v>
      </c>
      <c r="J784" t="s">
        <v>62</v>
      </c>
      <c r="K784" t="s">
        <v>59</v>
      </c>
      <c r="L784" t="s">
        <v>77</v>
      </c>
      <c r="M784" t="s">
        <v>59</v>
      </c>
      <c r="N784" s="4">
        <v>262600141</v>
      </c>
      <c r="O784" s="44">
        <v>1405.75</v>
      </c>
      <c r="P784">
        <v>1</v>
      </c>
      <c r="Q784">
        <v>0</v>
      </c>
      <c r="R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4" s="4">
        <f t="shared" si="36"/>
        <v>1</v>
      </c>
      <c r="T784" s="4">
        <f t="shared" si="37"/>
        <v>0</v>
      </c>
      <c r="U784" s="4">
        <f t="shared" si="38"/>
        <v>0</v>
      </c>
    </row>
    <row r="785" spans="1:21">
      <c r="A785" s="41">
        <v>260006705</v>
      </c>
      <c r="B785" s="42">
        <v>260003264</v>
      </c>
      <c r="C785" s="43">
        <v>260003264</v>
      </c>
      <c r="D785" t="s">
        <v>2137</v>
      </c>
      <c r="E785" t="s">
        <v>2135</v>
      </c>
      <c r="F785" t="s">
        <v>1674</v>
      </c>
      <c r="G785" t="s">
        <v>1675</v>
      </c>
      <c r="H785">
        <v>0</v>
      </c>
      <c r="I785" s="1">
        <v>26</v>
      </c>
      <c r="J785" t="s">
        <v>62</v>
      </c>
      <c r="K785" t="s">
        <v>59</v>
      </c>
      <c r="L785" t="s">
        <v>77</v>
      </c>
      <c r="M785" t="s">
        <v>59</v>
      </c>
      <c r="N785" s="4">
        <v>262600141</v>
      </c>
      <c r="O785" s="44">
        <v>1409.5</v>
      </c>
      <c r="P785">
        <v>1</v>
      </c>
      <c r="Q785">
        <v>0</v>
      </c>
      <c r="R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5" s="4">
        <f t="shared" si="36"/>
        <v>1</v>
      </c>
      <c r="T785" s="4">
        <f t="shared" si="37"/>
        <v>0</v>
      </c>
      <c r="U785" s="4">
        <f t="shared" si="38"/>
        <v>0</v>
      </c>
    </row>
    <row r="786" spans="1:21" ht="17.25" customHeight="1">
      <c r="A786" s="41">
        <v>260013800</v>
      </c>
      <c r="B786" s="42">
        <v>260003264</v>
      </c>
      <c r="C786" s="41">
        <v>260003264</v>
      </c>
      <c r="D786" t="s">
        <v>2138</v>
      </c>
      <c r="E786" t="s">
        <v>2135</v>
      </c>
      <c r="F786" t="s">
        <v>1674</v>
      </c>
      <c r="G786" t="s">
        <v>1675</v>
      </c>
      <c r="H786">
        <v>0</v>
      </c>
      <c r="I786" s="1">
        <v>26</v>
      </c>
      <c r="J786" t="s">
        <v>62</v>
      </c>
      <c r="K786" t="s">
        <v>59</v>
      </c>
      <c r="L786" t="s">
        <v>77</v>
      </c>
      <c r="M786" t="s">
        <v>59</v>
      </c>
      <c r="N786" s="4">
        <v>262600141</v>
      </c>
      <c r="O786" s="44">
        <v>845</v>
      </c>
      <c r="P786">
        <v>1</v>
      </c>
      <c r="Q786">
        <v>0</v>
      </c>
      <c r="R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6" s="4">
        <f t="shared" si="36"/>
        <v>1</v>
      </c>
      <c r="T786" s="4">
        <f t="shared" si="37"/>
        <v>0</v>
      </c>
      <c r="U786" s="4">
        <f t="shared" si="38"/>
        <v>0</v>
      </c>
    </row>
    <row r="787" spans="1:21" ht="17.25" customHeight="1">
      <c r="A787" s="41">
        <v>260013818</v>
      </c>
      <c r="B787" s="42">
        <v>260003264</v>
      </c>
      <c r="C787" s="41">
        <v>260003264</v>
      </c>
      <c r="D787" t="s">
        <v>2139</v>
      </c>
      <c r="E787" t="s">
        <v>2135</v>
      </c>
      <c r="F787" t="s">
        <v>1674</v>
      </c>
      <c r="G787" t="s">
        <v>1675</v>
      </c>
      <c r="H787">
        <v>0</v>
      </c>
      <c r="I787" s="1">
        <v>26</v>
      </c>
      <c r="J787" t="s">
        <v>62</v>
      </c>
      <c r="K787" t="s">
        <v>59</v>
      </c>
      <c r="L787" t="s">
        <v>77</v>
      </c>
      <c r="M787" t="s">
        <v>59</v>
      </c>
      <c r="N787" s="4">
        <v>262600141</v>
      </c>
      <c r="O787" s="44">
        <v>270.75</v>
      </c>
      <c r="P787">
        <v>1</v>
      </c>
      <c r="Q787">
        <v>0</v>
      </c>
      <c r="R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7" s="4">
        <f t="shared" si="36"/>
        <v>1</v>
      </c>
      <c r="T787" s="4">
        <f t="shared" si="37"/>
        <v>0</v>
      </c>
      <c r="U787" s="4">
        <f t="shared" si="38"/>
        <v>0</v>
      </c>
    </row>
    <row r="788" spans="1:21">
      <c r="A788" s="41">
        <v>260014378</v>
      </c>
      <c r="B788" s="42">
        <v>260003264</v>
      </c>
      <c r="C788" s="43">
        <v>260003264</v>
      </c>
      <c r="D788" t="s">
        <v>2140</v>
      </c>
      <c r="E788" t="s">
        <v>2135</v>
      </c>
      <c r="F788" t="s">
        <v>1674</v>
      </c>
      <c r="G788" t="s">
        <v>1675</v>
      </c>
      <c r="H788">
        <v>0</v>
      </c>
      <c r="I788" s="1">
        <v>26</v>
      </c>
      <c r="J788" t="s">
        <v>62</v>
      </c>
      <c r="K788" t="s">
        <v>59</v>
      </c>
      <c r="L788" t="s">
        <v>77</v>
      </c>
      <c r="M788" t="s">
        <v>59</v>
      </c>
      <c r="N788" s="4">
        <v>262600141</v>
      </c>
      <c r="O788" s="44">
        <v>628.75</v>
      </c>
      <c r="P788">
        <v>1</v>
      </c>
      <c r="Q788">
        <v>0</v>
      </c>
      <c r="R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8" s="4">
        <f t="shared" si="36"/>
        <v>1</v>
      </c>
      <c r="T788" s="4">
        <f t="shared" si="37"/>
        <v>0</v>
      </c>
      <c r="U788" s="4">
        <f t="shared" si="38"/>
        <v>0</v>
      </c>
    </row>
    <row r="789" spans="1:21">
      <c r="A789" s="41">
        <v>260017520</v>
      </c>
      <c r="B789" s="42">
        <v>260003264</v>
      </c>
      <c r="C789" s="43">
        <v>260003264</v>
      </c>
      <c r="D789" t="s">
        <v>2141</v>
      </c>
      <c r="E789" t="s">
        <v>2135</v>
      </c>
      <c r="F789" t="s">
        <v>1674</v>
      </c>
      <c r="G789" t="s">
        <v>1675</v>
      </c>
      <c r="H789">
        <v>0</v>
      </c>
      <c r="I789" s="1">
        <v>26</v>
      </c>
      <c r="J789" t="s">
        <v>62</v>
      </c>
      <c r="K789" t="s">
        <v>59</v>
      </c>
      <c r="L789" t="s">
        <v>77</v>
      </c>
      <c r="M789" t="s">
        <v>59</v>
      </c>
      <c r="N789" s="4">
        <v>262600141</v>
      </c>
      <c r="O789" s="44">
        <v>733.75</v>
      </c>
      <c r="P789">
        <v>1</v>
      </c>
      <c r="Q789">
        <v>0</v>
      </c>
      <c r="R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9" s="4">
        <f t="shared" si="36"/>
        <v>1</v>
      </c>
      <c r="T789" s="4">
        <f t="shared" si="37"/>
        <v>0</v>
      </c>
      <c r="U789" s="4">
        <f t="shared" si="38"/>
        <v>0</v>
      </c>
    </row>
    <row r="790" spans="1:21">
      <c r="A790" s="41">
        <v>260019880</v>
      </c>
      <c r="B790" s="42">
        <v>260003264</v>
      </c>
      <c r="C790" s="43">
        <v>260003264</v>
      </c>
      <c r="D790" t="s">
        <v>2142</v>
      </c>
      <c r="E790" t="s">
        <v>2135</v>
      </c>
      <c r="F790" t="s">
        <v>1674</v>
      </c>
      <c r="G790" t="s">
        <v>1675</v>
      </c>
      <c r="H790">
        <v>0</v>
      </c>
      <c r="I790" s="1">
        <v>26</v>
      </c>
      <c r="J790" t="s">
        <v>62</v>
      </c>
      <c r="K790" t="s">
        <v>59</v>
      </c>
      <c r="L790" t="s">
        <v>77</v>
      </c>
      <c r="M790" t="s">
        <v>59</v>
      </c>
      <c r="N790" s="4">
        <v>262600141</v>
      </c>
      <c r="O790" s="44">
        <v>1625.5</v>
      </c>
      <c r="P790">
        <v>1</v>
      </c>
      <c r="Q790">
        <v>0</v>
      </c>
      <c r="R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0" s="4">
        <f t="shared" si="36"/>
        <v>1</v>
      </c>
      <c r="T790" s="4">
        <f t="shared" si="37"/>
        <v>0</v>
      </c>
      <c r="U790" s="4">
        <f t="shared" si="38"/>
        <v>0</v>
      </c>
    </row>
    <row r="791" spans="1:21">
      <c r="A791" s="41">
        <v>260021522</v>
      </c>
      <c r="B791" s="42">
        <v>260003264</v>
      </c>
      <c r="C791" s="43">
        <v>260003264</v>
      </c>
      <c r="D791" t="s">
        <v>2143</v>
      </c>
      <c r="E791" t="s">
        <v>2135</v>
      </c>
      <c r="F791" t="s">
        <v>1674</v>
      </c>
      <c r="G791" t="s">
        <v>1675</v>
      </c>
      <c r="H791">
        <v>0</v>
      </c>
      <c r="I791" s="1">
        <v>26</v>
      </c>
      <c r="J791" t="s">
        <v>62</v>
      </c>
      <c r="K791" t="s">
        <v>59</v>
      </c>
      <c r="L791" t="s">
        <v>77</v>
      </c>
      <c r="M791" t="s">
        <v>59</v>
      </c>
      <c r="N791" s="4">
        <v>262600141</v>
      </c>
      <c r="O791" s="44">
        <v>318.75</v>
      </c>
      <c r="P791">
        <v>1</v>
      </c>
      <c r="Q791">
        <v>0</v>
      </c>
      <c r="R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1" s="4">
        <f t="shared" si="36"/>
        <v>1</v>
      </c>
      <c r="T791" s="4">
        <f t="shared" si="37"/>
        <v>0</v>
      </c>
      <c r="U791" s="4">
        <f t="shared" si="38"/>
        <v>0</v>
      </c>
    </row>
    <row r="792" spans="1:21">
      <c r="A792" s="41">
        <v>260017454</v>
      </c>
      <c r="B792" s="42">
        <v>260016761</v>
      </c>
      <c r="C792" s="43">
        <v>260017454</v>
      </c>
      <c r="D792" t="s">
        <v>3592</v>
      </c>
      <c r="E792" t="s">
        <v>3592</v>
      </c>
      <c r="H792"/>
      <c r="I792" s="1">
        <v>26</v>
      </c>
      <c r="J792" t="s">
        <v>62</v>
      </c>
      <c r="K792" t="s">
        <v>59</v>
      </c>
      <c r="L792" t="s">
        <v>60</v>
      </c>
      <c r="M792" t="s">
        <v>59</v>
      </c>
      <c r="N792" s="4">
        <v>423194562</v>
      </c>
      <c r="O792" s="44">
        <v>17135</v>
      </c>
      <c r="P792">
        <v>0</v>
      </c>
      <c r="Q792">
        <v>0</v>
      </c>
      <c r="R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2" s="4">
        <f t="shared" si="36"/>
        <v>0</v>
      </c>
      <c r="T792" s="4">
        <f t="shared" si="37"/>
        <v>0</v>
      </c>
      <c r="U792" s="4">
        <f t="shared" si="38"/>
        <v>1</v>
      </c>
    </row>
    <row r="793" spans="1:21">
      <c r="A793" s="41">
        <v>260000120</v>
      </c>
      <c r="B793" s="42">
        <v>260016910</v>
      </c>
      <c r="C793" s="43">
        <v>260016910</v>
      </c>
      <c r="D793" t="s">
        <v>2359</v>
      </c>
      <c r="E793" t="s">
        <v>2360</v>
      </c>
      <c r="F793" t="s">
        <v>1674</v>
      </c>
      <c r="G793" t="s">
        <v>1675</v>
      </c>
      <c r="H793">
        <v>0</v>
      </c>
      <c r="I793" s="1">
        <v>26</v>
      </c>
      <c r="J793" t="s">
        <v>62</v>
      </c>
      <c r="K793" t="s">
        <v>59</v>
      </c>
      <c r="L793" t="s">
        <v>831</v>
      </c>
      <c r="M793" t="s">
        <v>59</v>
      </c>
      <c r="N793" s="4">
        <v>262611098</v>
      </c>
      <c r="O793" s="44">
        <v>95290</v>
      </c>
      <c r="P793">
        <v>0</v>
      </c>
      <c r="Q793">
        <v>0</v>
      </c>
      <c r="R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3" s="4">
        <f t="shared" si="36"/>
        <v>1</v>
      </c>
      <c r="T793" s="4">
        <f t="shared" si="37"/>
        <v>0</v>
      </c>
      <c r="U793" s="4">
        <f t="shared" si="38"/>
        <v>0</v>
      </c>
    </row>
    <row r="794" spans="1:21" ht="17.25" customHeight="1">
      <c r="A794" s="41">
        <v>260000203</v>
      </c>
      <c r="B794" s="42">
        <v>260016910</v>
      </c>
      <c r="C794" s="41">
        <v>260016910</v>
      </c>
      <c r="D794" t="s">
        <v>2361</v>
      </c>
      <c r="E794" t="s">
        <v>2360</v>
      </c>
      <c r="F794" t="s">
        <v>1674</v>
      </c>
      <c r="G794" t="s">
        <v>1675</v>
      </c>
      <c r="H794">
        <v>0</v>
      </c>
      <c r="I794" s="1">
        <v>26</v>
      </c>
      <c r="J794" t="s">
        <v>62</v>
      </c>
      <c r="K794" t="s">
        <v>59</v>
      </c>
      <c r="L794" t="s">
        <v>831</v>
      </c>
      <c r="M794" t="s">
        <v>59</v>
      </c>
      <c r="N794" s="4">
        <v>262611098</v>
      </c>
      <c r="O794" s="44">
        <v>13368</v>
      </c>
      <c r="P794">
        <v>0</v>
      </c>
      <c r="Q794">
        <v>0</v>
      </c>
      <c r="R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4" s="4">
        <f t="shared" si="36"/>
        <v>1</v>
      </c>
      <c r="T794" s="4">
        <f t="shared" si="37"/>
        <v>0</v>
      </c>
      <c r="U794" s="4">
        <f t="shared" si="38"/>
        <v>0</v>
      </c>
    </row>
    <row r="795" spans="1:21" ht="17.25" customHeight="1">
      <c r="A795" s="41">
        <v>270000045</v>
      </c>
      <c r="B795" s="42">
        <v>270000060</v>
      </c>
      <c r="C795" s="41">
        <v>270000060</v>
      </c>
      <c r="D795" t="s">
        <v>1723</v>
      </c>
      <c r="E795" t="s">
        <v>1723</v>
      </c>
      <c r="F795" t="s">
        <v>1724</v>
      </c>
      <c r="G795" t="s">
        <v>1725</v>
      </c>
      <c r="H795">
        <v>0</v>
      </c>
      <c r="I795" s="1">
        <v>27</v>
      </c>
      <c r="J795" t="s">
        <v>696</v>
      </c>
      <c r="K795" t="s">
        <v>120</v>
      </c>
      <c r="L795" t="s">
        <v>831</v>
      </c>
      <c r="M795" t="s">
        <v>120</v>
      </c>
      <c r="N795" s="4">
        <v>262702780</v>
      </c>
      <c r="O795" s="44">
        <v>28132.5</v>
      </c>
      <c r="P795">
        <v>0</v>
      </c>
      <c r="Q795">
        <v>0</v>
      </c>
      <c r="R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5" s="4">
        <f t="shared" si="36"/>
        <v>1</v>
      </c>
      <c r="T795" s="4">
        <f t="shared" si="37"/>
        <v>0</v>
      </c>
      <c r="U795" s="4">
        <f t="shared" si="38"/>
        <v>0</v>
      </c>
    </row>
    <row r="796" spans="1:21" ht="17.25" customHeight="1">
      <c r="A796" s="41">
        <v>270000367</v>
      </c>
      <c r="B796" s="42">
        <v>270000086</v>
      </c>
      <c r="C796" s="41">
        <v>270000086</v>
      </c>
      <c r="D796" t="s">
        <v>4951</v>
      </c>
      <c r="E796" t="s">
        <v>4952</v>
      </c>
      <c r="F796" t="s">
        <v>1724</v>
      </c>
      <c r="G796" t="s">
        <v>1725</v>
      </c>
      <c r="H796">
        <v>0</v>
      </c>
      <c r="I796" s="1">
        <v>27</v>
      </c>
      <c r="J796" t="s">
        <v>696</v>
      </c>
      <c r="K796" t="s">
        <v>120</v>
      </c>
      <c r="L796" t="s">
        <v>831</v>
      </c>
      <c r="M796" t="s">
        <v>120</v>
      </c>
      <c r="N796" s="4">
        <v>262702806</v>
      </c>
      <c r="O796" s="44">
        <v>38885.5</v>
      </c>
      <c r="P796">
        <v>0</v>
      </c>
      <c r="Q796">
        <v>0</v>
      </c>
      <c r="R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6" s="4">
        <f t="shared" si="36"/>
        <v>1</v>
      </c>
      <c r="T796" s="4">
        <f t="shared" si="37"/>
        <v>0</v>
      </c>
      <c r="U796" s="4">
        <f t="shared" si="38"/>
        <v>0</v>
      </c>
    </row>
    <row r="797" spans="1:21" ht="17.25" customHeight="1">
      <c r="A797" s="41">
        <v>270000425</v>
      </c>
      <c r="B797" s="42">
        <v>270000102</v>
      </c>
      <c r="C797" s="41">
        <v>270000102</v>
      </c>
      <c r="D797" t="s">
        <v>1917</v>
      </c>
      <c r="E797" t="s">
        <v>1918</v>
      </c>
      <c r="F797" t="s">
        <v>1919</v>
      </c>
      <c r="G797" t="s">
        <v>1920</v>
      </c>
      <c r="H797">
        <v>0</v>
      </c>
      <c r="I797" s="1">
        <v>27</v>
      </c>
      <c r="J797" t="s">
        <v>696</v>
      </c>
      <c r="K797" t="s">
        <v>120</v>
      </c>
      <c r="L797" t="s">
        <v>831</v>
      </c>
      <c r="M797" t="s">
        <v>120</v>
      </c>
      <c r="N797" s="4">
        <v>262702822</v>
      </c>
      <c r="O797" s="44">
        <v>30323.5</v>
      </c>
      <c r="P797">
        <v>0</v>
      </c>
      <c r="Q797">
        <v>0</v>
      </c>
      <c r="R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7" s="4">
        <f t="shared" si="36"/>
        <v>1</v>
      </c>
      <c r="T797" s="4">
        <f t="shared" si="37"/>
        <v>0</v>
      </c>
      <c r="U797" s="4">
        <f t="shared" si="38"/>
        <v>0</v>
      </c>
    </row>
    <row r="798" spans="1:21" ht="17.25" customHeight="1">
      <c r="A798" s="41">
        <v>270029416</v>
      </c>
      <c r="B798" s="42">
        <v>270000102</v>
      </c>
      <c r="C798" s="41">
        <v>270000102</v>
      </c>
      <c r="D798" t="s">
        <v>1921</v>
      </c>
      <c r="E798" t="s">
        <v>1918</v>
      </c>
      <c r="F798" t="s">
        <v>1919</v>
      </c>
      <c r="G798" t="s">
        <v>1920</v>
      </c>
      <c r="H798">
        <v>0</v>
      </c>
      <c r="I798" s="1">
        <v>27</v>
      </c>
      <c r="J798" t="s">
        <v>696</v>
      </c>
      <c r="K798" t="s">
        <v>120</v>
      </c>
      <c r="L798" t="s">
        <v>831</v>
      </c>
      <c r="M798" t="s">
        <v>120</v>
      </c>
      <c r="N798" s="4">
        <v>262702822</v>
      </c>
      <c r="O798" s="44">
        <v>3587.5</v>
      </c>
      <c r="P798">
        <v>0</v>
      </c>
      <c r="Q798">
        <v>0</v>
      </c>
      <c r="R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8" s="4">
        <f t="shared" si="36"/>
        <v>1</v>
      </c>
      <c r="T798" s="4">
        <f t="shared" si="37"/>
        <v>0</v>
      </c>
      <c r="U798" s="4">
        <f t="shared" si="38"/>
        <v>0</v>
      </c>
    </row>
    <row r="799" spans="1:21" ht="17.25" customHeight="1">
      <c r="A799" s="41">
        <v>270000441</v>
      </c>
      <c r="B799" s="42">
        <v>270000110</v>
      </c>
      <c r="C799" s="41">
        <v>270000110</v>
      </c>
      <c r="D799" t="s">
        <v>2733</v>
      </c>
      <c r="E799" t="s">
        <v>2733</v>
      </c>
      <c r="F799" t="s">
        <v>1724</v>
      </c>
      <c r="G799" t="s">
        <v>1725</v>
      </c>
      <c r="H799">
        <v>0</v>
      </c>
      <c r="I799" s="1">
        <v>27</v>
      </c>
      <c r="J799" t="s">
        <v>696</v>
      </c>
      <c r="K799" t="s">
        <v>120</v>
      </c>
      <c r="L799" t="s">
        <v>831</v>
      </c>
      <c r="M799" t="s">
        <v>120</v>
      </c>
      <c r="N799" s="4">
        <v>262702830</v>
      </c>
      <c r="O799" s="44">
        <v>25570</v>
      </c>
      <c r="P799">
        <v>0</v>
      </c>
      <c r="Q799">
        <v>0</v>
      </c>
      <c r="R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9" s="4">
        <f t="shared" si="36"/>
        <v>1</v>
      </c>
      <c r="T799" s="4">
        <f t="shared" si="37"/>
        <v>0</v>
      </c>
      <c r="U799" s="4">
        <f t="shared" si="38"/>
        <v>0</v>
      </c>
    </row>
    <row r="800" spans="1:21" ht="17.25" customHeight="1">
      <c r="A800" s="41">
        <v>270000474</v>
      </c>
      <c r="B800" s="42">
        <v>270000136</v>
      </c>
      <c r="C800" s="41">
        <v>270000136</v>
      </c>
      <c r="D800" t="s">
        <v>2500</v>
      </c>
      <c r="E800" t="s">
        <v>2501</v>
      </c>
      <c r="F800" t="s">
        <v>1724</v>
      </c>
      <c r="G800" t="s">
        <v>1725</v>
      </c>
      <c r="H800">
        <v>0</v>
      </c>
      <c r="I800" s="1">
        <v>27</v>
      </c>
      <c r="J800" t="s">
        <v>696</v>
      </c>
      <c r="K800" t="s">
        <v>120</v>
      </c>
      <c r="L800" t="s">
        <v>831</v>
      </c>
      <c r="M800" t="s">
        <v>120</v>
      </c>
      <c r="N800" s="4">
        <v>262702855</v>
      </c>
      <c r="O800" s="44">
        <v>3344</v>
      </c>
      <c r="P800">
        <v>0</v>
      </c>
      <c r="Q800">
        <v>0</v>
      </c>
      <c r="R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0" s="4">
        <f t="shared" si="36"/>
        <v>1</v>
      </c>
      <c r="T800" s="4">
        <f t="shared" si="37"/>
        <v>0</v>
      </c>
      <c r="U800" s="4">
        <f t="shared" si="38"/>
        <v>0</v>
      </c>
    </row>
    <row r="801" spans="1:21" ht="17.25" customHeight="1">
      <c r="A801" s="41">
        <v>270000482</v>
      </c>
      <c r="B801" s="42">
        <v>270000144</v>
      </c>
      <c r="C801" s="41">
        <v>270000144</v>
      </c>
      <c r="D801" t="s">
        <v>2596</v>
      </c>
      <c r="E801" t="s">
        <v>2596</v>
      </c>
      <c r="F801" t="s">
        <v>2484</v>
      </c>
      <c r="G801" t="s">
        <v>2485</v>
      </c>
      <c r="H801">
        <v>0</v>
      </c>
      <c r="I801" s="1">
        <v>27</v>
      </c>
      <c r="J801" t="s">
        <v>696</v>
      </c>
      <c r="K801" t="s">
        <v>120</v>
      </c>
      <c r="L801" t="s">
        <v>831</v>
      </c>
      <c r="M801" t="s">
        <v>120</v>
      </c>
      <c r="N801" s="4">
        <v>262702863</v>
      </c>
      <c r="O801" s="44">
        <v>2507.5</v>
      </c>
      <c r="P801">
        <v>0</v>
      </c>
      <c r="Q801">
        <v>0</v>
      </c>
      <c r="R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1" s="4">
        <f t="shared" si="36"/>
        <v>1</v>
      </c>
      <c r="T801" s="4">
        <f t="shared" si="37"/>
        <v>0</v>
      </c>
      <c r="U801" s="4">
        <f t="shared" si="38"/>
        <v>0</v>
      </c>
    </row>
    <row r="802" spans="1:21">
      <c r="A802" s="41">
        <v>270000516</v>
      </c>
      <c r="B802" s="42">
        <v>270000177</v>
      </c>
      <c r="C802" s="43">
        <v>270000177</v>
      </c>
      <c r="D802" t="s">
        <v>2482</v>
      </c>
      <c r="E802" t="s">
        <v>2483</v>
      </c>
      <c r="F802" t="s">
        <v>2484</v>
      </c>
      <c r="G802" t="s">
        <v>2485</v>
      </c>
      <c r="H802">
        <v>0</v>
      </c>
      <c r="I802" s="1">
        <v>27</v>
      </c>
      <c r="J802" t="s">
        <v>696</v>
      </c>
      <c r="K802" t="s">
        <v>120</v>
      </c>
      <c r="L802" t="s">
        <v>831</v>
      </c>
      <c r="M802" t="s">
        <v>120</v>
      </c>
      <c r="N802" s="4">
        <v>262702897</v>
      </c>
      <c r="O802" s="44">
        <v>7388.5</v>
      </c>
      <c r="P802">
        <v>0</v>
      </c>
      <c r="Q802">
        <v>0</v>
      </c>
      <c r="R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2" s="4">
        <f t="shared" si="36"/>
        <v>1</v>
      </c>
      <c r="T802" s="4">
        <f t="shared" si="37"/>
        <v>0</v>
      </c>
      <c r="U802" s="4">
        <f t="shared" si="38"/>
        <v>0</v>
      </c>
    </row>
    <row r="803" spans="1:21">
      <c r="A803" s="41">
        <v>270000573</v>
      </c>
      <c r="B803" s="42">
        <v>270000219</v>
      </c>
      <c r="C803" s="43">
        <v>270000219</v>
      </c>
      <c r="D803" t="s">
        <v>4877</v>
      </c>
      <c r="E803" t="s">
        <v>4877</v>
      </c>
      <c r="F803" t="s">
        <v>1724</v>
      </c>
      <c r="G803" t="s">
        <v>1725</v>
      </c>
      <c r="H803">
        <v>0</v>
      </c>
      <c r="I803" s="1">
        <v>27</v>
      </c>
      <c r="J803" t="s">
        <v>696</v>
      </c>
      <c r="K803" t="s">
        <v>120</v>
      </c>
      <c r="L803" t="s">
        <v>77</v>
      </c>
      <c r="M803" t="s">
        <v>120</v>
      </c>
      <c r="N803" s="4">
        <v>262703044</v>
      </c>
      <c r="O803" s="44">
        <v>45829</v>
      </c>
      <c r="P803">
        <v>1</v>
      </c>
      <c r="Q803">
        <v>0</v>
      </c>
      <c r="R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3" s="4">
        <f t="shared" si="36"/>
        <v>1</v>
      </c>
      <c r="T803" s="4">
        <f t="shared" si="37"/>
        <v>0</v>
      </c>
      <c r="U803" s="4">
        <f t="shared" si="38"/>
        <v>0</v>
      </c>
    </row>
    <row r="804" spans="1:21" ht="17.25" customHeight="1">
      <c r="A804" s="41">
        <v>270004005</v>
      </c>
      <c r="B804" s="42">
        <v>270000219</v>
      </c>
      <c r="C804" s="41">
        <v>270000219</v>
      </c>
      <c r="D804" t="s">
        <v>4878</v>
      </c>
      <c r="E804" t="s">
        <v>4877</v>
      </c>
      <c r="F804" t="s">
        <v>1724</v>
      </c>
      <c r="G804" t="s">
        <v>1725</v>
      </c>
      <c r="H804">
        <v>0</v>
      </c>
      <c r="I804" s="1">
        <v>27</v>
      </c>
      <c r="J804" t="s">
        <v>696</v>
      </c>
      <c r="K804" t="s">
        <v>120</v>
      </c>
      <c r="L804" t="s">
        <v>77</v>
      </c>
      <c r="M804" t="s">
        <v>120</v>
      </c>
      <c r="N804" s="4">
        <v>262703044</v>
      </c>
      <c r="O804" s="44">
        <v>284.25</v>
      </c>
      <c r="P804">
        <v>1</v>
      </c>
      <c r="Q804">
        <v>0</v>
      </c>
      <c r="R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4" s="4">
        <f t="shared" si="36"/>
        <v>1</v>
      </c>
      <c r="T804" s="4">
        <f t="shared" si="37"/>
        <v>0</v>
      </c>
      <c r="U804" s="4">
        <f t="shared" si="38"/>
        <v>0</v>
      </c>
    </row>
    <row r="805" spans="1:21">
      <c r="A805" s="41">
        <v>270004419</v>
      </c>
      <c r="B805" s="42">
        <v>270000219</v>
      </c>
      <c r="C805" s="43">
        <v>270000219</v>
      </c>
      <c r="D805" t="s">
        <v>4879</v>
      </c>
      <c r="E805" t="s">
        <v>4877</v>
      </c>
      <c r="F805" t="s">
        <v>1724</v>
      </c>
      <c r="G805" t="s">
        <v>1725</v>
      </c>
      <c r="H805">
        <v>0</v>
      </c>
      <c r="I805" s="1">
        <v>27</v>
      </c>
      <c r="J805" t="s">
        <v>696</v>
      </c>
      <c r="K805" t="s">
        <v>120</v>
      </c>
      <c r="L805" t="s">
        <v>77</v>
      </c>
      <c r="M805" t="s">
        <v>120</v>
      </c>
      <c r="N805" s="4">
        <v>262703044</v>
      </c>
      <c r="O805" s="44">
        <v>509.25</v>
      </c>
      <c r="P805">
        <v>1</v>
      </c>
      <c r="Q805">
        <v>0</v>
      </c>
      <c r="R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5" s="4">
        <f t="shared" si="36"/>
        <v>1</v>
      </c>
      <c r="T805" s="4">
        <f t="shared" si="37"/>
        <v>0</v>
      </c>
      <c r="U805" s="4">
        <f t="shared" si="38"/>
        <v>0</v>
      </c>
    </row>
    <row r="806" spans="1:21">
      <c r="A806" s="41">
        <v>270007479</v>
      </c>
      <c r="B806" s="45">
        <v>270000219</v>
      </c>
      <c r="C806" s="47">
        <v>270000219</v>
      </c>
      <c r="D806" t="s">
        <v>4880</v>
      </c>
      <c r="E806" t="s">
        <v>4877</v>
      </c>
      <c r="F806" t="s">
        <v>1724</v>
      </c>
      <c r="G806" t="s">
        <v>1725</v>
      </c>
      <c r="H806">
        <v>0</v>
      </c>
      <c r="I806" s="1">
        <v>27</v>
      </c>
      <c r="J806" t="s">
        <v>696</v>
      </c>
      <c r="K806" t="s">
        <v>120</v>
      </c>
      <c r="L806" t="s">
        <v>77</v>
      </c>
      <c r="M806" t="s">
        <v>120</v>
      </c>
      <c r="N806" s="4">
        <v>262703044</v>
      </c>
      <c r="O806" s="44">
        <v>406.5</v>
      </c>
      <c r="P806">
        <v>1</v>
      </c>
      <c r="Q806">
        <v>0</v>
      </c>
      <c r="R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6" s="4">
        <f t="shared" si="36"/>
        <v>1</v>
      </c>
      <c r="T806" s="4">
        <f t="shared" si="37"/>
        <v>0</v>
      </c>
      <c r="U806" s="4">
        <f t="shared" si="38"/>
        <v>0</v>
      </c>
    </row>
    <row r="807" spans="1:21">
      <c r="A807" s="41">
        <v>270009301</v>
      </c>
      <c r="B807" s="42">
        <v>270000219</v>
      </c>
      <c r="C807" s="43">
        <v>270000219</v>
      </c>
      <c r="D807" t="s">
        <v>4881</v>
      </c>
      <c r="E807" t="s">
        <v>4877</v>
      </c>
      <c r="F807" t="s">
        <v>1724</v>
      </c>
      <c r="G807" t="s">
        <v>1725</v>
      </c>
      <c r="H807">
        <v>0</v>
      </c>
      <c r="I807" s="1">
        <v>27</v>
      </c>
      <c r="J807" t="s">
        <v>696</v>
      </c>
      <c r="K807" t="s">
        <v>120</v>
      </c>
      <c r="L807" t="s">
        <v>77</v>
      </c>
      <c r="M807" t="s">
        <v>120</v>
      </c>
      <c r="N807" s="4">
        <v>262703044</v>
      </c>
      <c r="O807" s="44">
        <v>503.75</v>
      </c>
      <c r="P807">
        <v>1</v>
      </c>
      <c r="Q807">
        <v>0</v>
      </c>
      <c r="R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7" s="4">
        <f t="shared" si="36"/>
        <v>1</v>
      </c>
      <c r="T807" s="4">
        <f t="shared" si="37"/>
        <v>0</v>
      </c>
      <c r="U807" s="4">
        <f t="shared" si="38"/>
        <v>0</v>
      </c>
    </row>
    <row r="808" spans="1:21">
      <c r="A808" s="41">
        <v>270009319</v>
      </c>
      <c r="B808" s="42">
        <v>270000219</v>
      </c>
      <c r="C808" s="43">
        <v>270000219</v>
      </c>
      <c r="D808" t="s">
        <v>4882</v>
      </c>
      <c r="E808" t="s">
        <v>4877</v>
      </c>
      <c r="F808" t="s">
        <v>1724</v>
      </c>
      <c r="G808" t="s">
        <v>1725</v>
      </c>
      <c r="H808">
        <v>0</v>
      </c>
      <c r="I808" s="1">
        <v>27</v>
      </c>
      <c r="J808" t="s">
        <v>696</v>
      </c>
      <c r="K808" t="s">
        <v>120</v>
      </c>
      <c r="L808" t="s">
        <v>77</v>
      </c>
      <c r="M808" t="s">
        <v>120</v>
      </c>
      <c r="N808" s="4">
        <v>262703044</v>
      </c>
      <c r="O808" s="44">
        <v>79.25</v>
      </c>
      <c r="P808">
        <v>1</v>
      </c>
      <c r="Q808">
        <v>0</v>
      </c>
      <c r="R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8" s="4">
        <f t="shared" si="36"/>
        <v>1</v>
      </c>
      <c r="T808" s="4">
        <f t="shared" si="37"/>
        <v>0</v>
      </c>
      <c r="U808" s="4">
        <f t="shared" si="38"/>
        <v>0</v>
      </c>
    </row>
    <row r="809" spans="1:21">
      <c r="A809" s="41">
        <v>270009327</v>
      </c>
      <c r="B809" s="45">
        <v>270000219</v>
      </c>
      <c r="C809" s="47">
        <v>270000219</v>
      </c>
      <c r="D809" t="s">
        <v>4883</v>
      </c>
      <c r="E809" t="s">
        <v>4877</v>
      </c>
      <c r="F809" t="s">
        <v>1724</v>
      </c>
      <c r="G809" t="s">
        <v>1725</v>
      </c>
      <c r="H809">
        <v>0</v>
      </c>
      <c r="I809" s="1">
        <v>27</v>
      </c>
      <c r="J809" t="s">
        <v>696</v>
      </c>
      <c r="K809" t="s">
        <v>120</v>
      </c>
      <c r="L809" t="s">
        <v>77</v>
      </c>
      <c r="M809" t="s">
        <v>120</v>
      </c>
      <c r="N809" s="4">
        <v>262703044</v>
      </c>
      <c r="O809" s="44">
        <v>275.5</v>
      </c>
      <c r="P809">
        <v>1</v>
      </c>
      <c r="Q809">
        <v>0</v>
      </c>
      <c r="R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9" s="4">
        <f t="shared" si="36"/>
        <v>1</v>
      </c>
      <c r="T809" s="4">
        <f t="shared" si="37"/>
        <v>0</v>
      </c>
      <c r="U809" s="4">
        <f t="shared" si="38"/>
        <v>0</v>
      </c>
    </row>
    <row r="810" spans="1:21">
      <c r="A810" s="41">
        <v>270014350</v>
      </c>
      <c r="B810" s="42">
        <v>270000219</v>
      </c>
      <c r="C810" s="43">
        <v>270000219</v>
      </c>
      <c r="D810" t="s">
        <v>4884</v>
      </c>
      <c r="E810" t="s">
        <v>4877</v>
      </c>
      <c r="F810" t="s">
        <v>1724</v>
      </c>
      <c r="G810" t="s">
        <v>1725</v>
      </c>
      <c r="H810">
        <v>0</v>
      </c>
      <c r="I810" s="1">
        <v>27</v>
      </c>
      <c r="J810" t="s">
        <v>696</v>
      </c>
      <c r="K810" t="s">
        <v>120</v>
      </c>
      <c r="L810" t="s">
        <v>77</v>
      </c>
      <c r="M810" t="s">
        <v>120</v>
      </c>
      <c r="N810" s="4">
        <v>262703044</v>
      </c>
      <c r="O810" s="44">
        <v>410.25</v>
      </c>
      <c r="P810">
        <v>1</v>
      </c>
      <c r="Q810">
        <v>0</v>
      </c>
      <c r="R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0" s="4">
        <f t="shared" si="36"/>
        <v>1</v>
      </c>
      <c r="T810" s="4">
        <f t="shared" si="37"/>
        <v>0</v>
      </c>
      <c r="U810" s="4">
        <f t="shared" si="38"/>
        <v>0</v>
      </c>
    </row>
    <row r="811" spans="1:21" ht="17.25" customHeight="1">
      <c r="A811" s="41">
        <v>270015548</v>
      </c>
      <c r="B811" s="42">
        <v>270000219</v>
      </c>
      <c r="C811" s="41">
        <v>270000219</v>
      </c>
      <c r="D811" t="s">
        <v>4885</v>
      </c>
      <c r="E811" t="s">
        <v>4877</v>
      </c>
      <c r="F811" t="s">
        <v>1724</v>
      </c>
      <c r="G811" t="s">
        <v>1725</v>
      </c>
      <c r="H811">
        <v>0</v>
      </c>
      <c r="I811" s="1">
        <v>27</v>
      </c>
      <c r="J811" t="s">
        <v>696</v>
      </c>
      <c r="K811" t="s">
        <v>120</v>
      </c>
      <c r="L811" t="s">
        <v>77</v>
      </c>
      <c r="M811" t="s">
        <v>120</v>
      </c>
      <c r="N811" s="4">
        <v>262703044</v>
      </c>
      <c r="O811" s="44">
        <v>147.75</v>
      </c>
      <c r="P811">
        <v>1</v>
      </c>
      <c r="Q811">
        <v>0</v>
      </c>
      <c r="R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1" s="4">
        <f t="shared" si="36"/>
        <v>1</v>
      </c>
      <c r="T811" s="4">
        <f t="shared" si="37"/>
        <v>0</v>
      </c>
      <c r="U811" s="4">
        <f t="shared" si="38"/>
        <v>0</v>
      </c>
    </row>
    <row r="812" spans="1:21" ht="17.25" customHeight="1">
      <c r="A812" s="41">
        <v>270018229</v>
      </c>
      <c r="B812" s="42">
        <v>270000219</v>
      </c>
      <c r="C812" s="41">
        <v>270000219</v>
      </c>
      <c r="D812" t="s">
        <v>4886</v>
      </c>
      <c r="E812" t="s">
        <v>4877</v>
      </c>
      <c r="F812" t="s">
        <v>1724</v>
      </c>
      <c r="G812" t="s">
        <v>1725</v>
      </c>
      <c r="H812">
        <v>0</v>
      </c>
      <c r="I812" s="1">
        <v>27</v>
      </c>
      <c r="J812" t="s">
        <v>696</v>
      </c>
      <c r="K812" t="s">
        <v>120</v>
      </c>
      <c r="L812" t="s">
        <v>77</v>
      </c>
      <c r="M812" t="s">
        <v>120</v>
      </c>
      <c r="N812" s="4">
        <v>262703044</v>
      </c>
      <c r="O812" s="44">
        <v>566.5</v>
      </c>
      <c r="P812">
        <v>1</v>
      </c>
      <c r="Q812">
        <v>0</v>
      </c>
      <c r="R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2" s="4">
        <f t="shared" si="36"/>
        <v>1</v>
      </c>
      <c r="T812" s="4">
        <f t="shared" si="37"/>
        <v>0</v>
      </c>
      <c r="U812" s="4">
        <f t="shared" si="38"/>
        <v>0</v>
      </c>
    </row>
    <row r="813" spans="1:21">
      <c r="A813" s="41">
        <v>270019888</v>
      </c>
      <c r="B813" s="42">
        <v>270000219</v>
      </c>
      <c r="C813" s="43">
        <v>270000219</v>
      </c>
      <c r="D813" t="s">
        <v>4887</v>
      </c>
      <c r="E813" t="s">
        <v>4877</v>
      </c>
      <c r="F813" t="s">
        <v>1724</v>
      </c>
      <c r="G813" t="s">
        <v>1725</v>
      </c>
      <c r="H813">
        <v>0</v>
      </c>
      <c r="I813" s="1">
        <v>27</v>
      </c>
      <c r="J813" t="s">
        <v>696</v>
      </c>
      <c r="K813" t="s">
        <v>120</v>
      </c>
      <c r="L813" t="s">
        <v>77</v>
      </c>
      <c r="M813" t="s">
        <v>120</v>
      </c>
      <c r="N813" s="4">
        <v>262703044</v>
      </c>
      <c r="O813" s="44">
        <v>312.25</v>
      </c>
      <c r="P813">
        <v>1</v>
      </c>
      <c r="Q813">
        <v>0</v>
      </c>
      <c r="R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3" s="4">
        <f t="shared" si="36"/>
        <v>1</v>
      </c>
      <c r="T813" s="4">
        <f t="shared" si="37"/>
        <v>0</v>
      </c>
      <c r="U813" s="4">
        <f t="shared" si="38"/>
        <v>0</v>
      </c>
    </row>
    <row r="814" spans="1:21">
      <c r="A814" s="41">
        <v>270024540</v>
      </c>
      <c r="B814" s="42">
        <v>270000219</v>
      </c>
      <c r="C814" s="43">
        <v>270000219</v>
      </c>
      <c r="D814" t="s">
        <v>4888</v>
      </c>
      <c r="E814" t="s">
        <v>4877</v>
      </c>
      <c r="F814" t="s">
        <v>1724</v>
      </c>
      <c r="G814" t="s">
        <v>1725</v>
      </c>
      <c r="H814">
        <v>0</v>
      </c>
      <c r="I814" s="1">
        <v>27</v>
      </c>
      <c r="J814" t="s">
        <v>696</v>
      </c>
      <c r="K814" t="s">
        <v>120</v>
      </c>
      <c r="L814" t="s">
        <v>77</v>
      </c>
      <c r="M814" t="s">
        <v>120</v>
      </c>
      <c r="N814" s="4">
        <v>262703044</v>
      </c>
      <c r="O814" s="44">
        <v>515.5</v>
      </c>
      <c r="P814">
        <v>1</v>
      </c>
      <c r="Q814">
        <v>0</v>
      </c>
      <c r="R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4" s="4">
        <f t="shared" si="36"/>
        <v>1</v>
      </c>
      <c r="T814" s="4">
        <f t="shared" si="37"/>
        <v>0</v>
      </c>
      <c r="U814" s="4">
        <f t="shared" si="38"/>
        <v>0</v>
      </c>
    </row>
    <row r="815" spans="1:21">
      <c r="A815" s="41">
        <v>270025794</v>
      </c>
      <c r="B815" s="42">
        <v>270000219</v>
      </c>
      <c r="C815" s="43">
        <v>270000219</v>
      </c>
      <c r="D815" t="s">
        <v>4889</v>
      </c>
      <c r="E815" t="s">
        <v>4877</v>
      </c>
      <c r="F815" t="s">
        <v>1724</v>
      </c>
      <c r="G815" t="s">
        <v>1725</v>
      </c>
      <c r="H815">
        <v>0</v>
      </c>
      <c r="I815" s="1">
        <v>27</v>
      </c>
      <c r="J815" t="s">
        <v>696</v>
      </c>
      <c r="K815" t="s">
        <v>120</v>
      </c>
      <c r="L815" t="s">
        <v>77</v>
      </c>
      <c r="M815" t="s">
        <v>120</v>
      </c>
      <c r="N815" s="4">
        <v>262703044</v>
      </c>
      <c r="O815" s="44">
        <v>1208</v>
      </c>
      <c r="P815">
        <v>1</v>
      </c>
      <c r="Q815">
        <v>0</v>
      </c>
      <c r="R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5" s="4">
        <f t="shared" si="36"/>
        <v>1</v>
      </c>
      <c r="T815" s="4">
        <f t="shared" si="37"/>
        <v>0</v>
      </c>
      <c r="U815" s="4">
        <f t="shared" si="38"/>
        <v>0</v>
      </c>
    </row>
    <row r="816" spans="1:21" ht="17.25" customHeight="1">
      <c r="A816" s="41">
        <v>270027303</v>
      </c>
      <c r="B816" s="42">
        <v>270000219</v>
      </c>
      <c r="C816" s="41">
        <v>270000219</v>
      </c>
      <c r="D816" t="s">
        <v>4890</v>
      </c>
      <c r="E816" t="s">
        <v>4877</v>
      </c>
      <c r="F816" t="s">
        <v>1724</v>
      </c>
      <c r="G816" t="s">
        <v>1725</v>
      </c>
      <c r="H816">
        <v>0</v>
      </c>
      <c r="I816" s="1">
        <v>27</v>
      </c>
      <c r="J816" t="s">
        <v>696</v>
      </c>
      <c r="K816" t="s">
        <v>120</v>
      </c>
      <c r="L816" t="s">
        <v>77</v>
      </c>
      <c r="M816" t="s">
        <v>120</v>
      </c>
      <c r="N816" s="4">
        <v>262703044</v>
      </c>
      <c r="O816" s="44">
        <v>2511</v>
      </c>
      <c r="P816">
        <v>1</v>
      </c>
      <c r="Q816">
        <v>0</v>
      </c>
      <c r="R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6" s="4">
        <f t="shared" si="36"/>
        <v>1</v>
      </c>
      <c r="T816" s="4">
        <f t="shared" si="37"/>
        <v>0</v>
      </c>
      <c r="U816" s="4">
        <f t="shared" si="38"/>
        <v>0</v>
      </c>
    </row>
    <row r="817" spans="1:21">
      <c r="A817" s="41">
        <v>270030380</v>
      </c>
      <c r="B817" s="42">
        <v>270000219</v>
      </c>
      <c r="C817" s="43">
        <v>270000219</v>
      </c>
      <c r="D817" t="s">
        <v>1556</v>
      </c>
      <c r="E817" t="s">
        <v>4877</v>
      </c>
      <c r="F817" t="s">
        <v>1724</v>
      </c>
      <c r="G817" t="s">
        <v>1725</v>
      </c>
      <c r="H817">
        <v>0</v>
      </c>
      <c r="I817" s="1">
        <v>27</v>
      </c>
      <c r="J817" t="s">
        <v>696</v>
      </c>
      <c r="K817" t="s">
        <v>120</v>
      </c>
      <c r="L817" t="s">
        <v>77</v>
      </c>
      <c r="M817" t="s">
        <v>120</v>
      </c>
      <c r="N817" s="4">
        <v>262703044</v>
      </c>
      <c r="O817" s="44">
        <v>854</v>
      </c>
      <c r="P817">
        <v>0</v>
      </c>
      <c r="Q817">
        <v>0</v>
      </c>
      <c r="R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7" s="4">
        <f t="shared" si="36"/>
        <v>1</v>
      </c>
      <c r="T817" s="4">
        <f t="shared" si="37"/>
        <v>0</v>
      </c>
      <c r="U817" s="4">
        <f t="shared" si="38"/>
        <v>0</v>
      </c>
    </row>
    <row r="818" spans="1:21">
      <c r="A818" s="41">
        <v>270000326</v>
      </c>
      <c r="B818" s="42">
        <v>270000680</v>
      </c>
      <c r="C818" s="43">
        <v>270000326</v>
      </c>
      <c r="D818" t="s">
        <v>4593</v>
      </c>
      <c r="E818" t="s">
        <v>4593</v>
      </c>
      <c r="H818"/>
      <c r="I818" s="1">
        <v>27</v>
      </c>
      <c r="J818" t="s">
        <v>696</v>
      </c>
      <c r="K818" t="s">
        <v>120</v>
      </c>
      <c r="L818" t="s">
        <v>96</v>
      </c>
      <c r="M818" t="s">
        <v>120</v>
      </c>
      <c r="N818" s="4">
        <v>633650387</v>
      </c>
      <c r="O818" s="44">
        <v>33502.5</v>
      </c>
      <c r="P818">
        <v>0</v>
      </c>
      <c r="Q818">
        <v>0</v>
      </c>
      <c r="R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8" s="4">
        <f t="shared" si="36"/>
        <v>0</v>
      </c>
      <c r="T818" s="4">
        <f t="shared" si="37"/>
        <v>0</v>
      </c>
      <c r="U818" s="4">
        <f t="shared" si="38"/>
        <v>1</v>
      </c>
    </row>
    <row r="819" spans="1:21">
      <c r="A819" s="41">
        <v>270000862</v>
      </c>
      <c r="B819" s="42">
        <v>270000953</v>
      </c>
      <c r="C819" s="43">
        <v>270000862</v>
      </c>
      <c r="D819" t="s">
        <v>3232</v>
      </c>
      <c r="E819" t="s">
        <v>3232</v>
      </c>
      <c r="H819"/>
      <c r="I819" s="1">
        <v>27</v>
      </c>
      <c r="J819" t="s">
        <v>696</v>
      </c>
      <c r="K819" t="s">
        <v>120</v>
      </c>
      <c r="L819" t="s">
        <v>96</v>
      </c>
      <c r="M819" t="s">
        <v>120</v>
      </c>
      <c r="N819" s="4">
        <v>633650130</v>
      </c>
      <c r="O819" s="44">
        <v>9486</v>
      </c>
      <c r="P819">
        <v>0</v>
      </c>
      <c r="Q819">
        <v>0</v>
      </c>
      <c r="R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9" s="4">
        <f t="shared" si="36"/>
        <v>0</v>
      </c>
      <c r="T819" s="4">
        <f t="shared" si="37"/>
        <v>0</v>
      </c>
      <c r="U819" s="4">
        <f t="shared" si="38"/>
        <v>1</v>
      </c>
    </row>
    <row r="820" spans="1:21">
      <c r="A820" s="41">
        <v>270000359</v>
      </c>
      <c r="B820" s="42">
        <v>270023724</v>
      </c>
      <c r="C820" s="43">
        <v>270023724</v>
      </c>
      <c r="D820" t="s">
        <v>2214</v>
      </c>
      <c r="E820" t="s">
        <v>2215</v>
      </c>
      <c r="F820" t="s">
        <v>1724</v>
      </c>
      <c r="G820" t="s">
        <v>1725</v>
      </c>
      <c r="H820">
        <v>1</v>
      </c>
      <c r="I820" s="1">
        <v>27</v>
      </c>
      <c r="J820" t="s">
        <v>696</v>
      </c>
      <c r="K820" t="s">
        <v>120</v>
      </c>
      <c r="L820" t="s">
        <v>831</v>
      </c>
      <c r="M820" t="s">
        <v>120</v>
      </c>
      <c r="N820" s="4">
        <v>262708746</v>
      </c>
      <c r="O820" s="44">
        <v>150648.5</v>
      </c>
      <c r="P820">
        <v>0</v>
      </c>
      <c r="Q820">
        <v>0</v>
      </c>
      <c r="R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0" s="4">
        <f t="shared" si="36"/>
        <v>1</v>
      </c>
      <c r="T820" s="4">
        <f t="shared" si="37"/>
        <v>0</v>
      </c>
      <c r="U820" s="4">
        <f t="shared" si="38"/>
        <v>0</v>
      </c>
    </row>
    <row r="821" spans="1:21">
      <c r="A821" s="41">
        <v>270000458</v>
      </c>
      <c r="B821" s="42">
        <v>270023724</v>
      </c>
      <c r="C821" s="43">
        <v>270023724</v>
      </c>
      <c r="D821" t="s">
        <v>2216</v>
      </c>
      <c r="E821" t="s">
        <v>2215</v>
      </c>
      <c r="F821" t="s">
        <v>1724</v>
      </c>
      <c r="G821" t="s">
        <v>1725</v>
      </c>
      <c r="H821">
        <v>1</v>
      </c>
      <c r="I821" s="1">
        <v>27</v>
      </c>
      <c r="J821" t="s">
        <v>696</v>
      </c>
      <c r="K821" t="s">
        <v>120</v>
      </c>
      <c r="L821" t="s">
        <v>831</v>
      </c>
      <c r="M821" t="s">
        <v>120</v>
      </c>
      <c r="N821" s="4">
        <v>262708746</v>
      </c>
      <c r="O821" s="44">
        <v>48683</v>
      </c>
      <c r="P821">
        <v>0</v>
      </c>
      <c r="Q821">
        <v>0</v>
      </c>
      <c r="R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1" s="4">
        <f t="shared" si="36"/>
        <v>1</v>
      </c>
      <c r="T821" s="4">
        <f t="shared" si="37"/>
        <v>0</v>
      </c>
      <c r="U821" s="4">
        <f t="shared" si="38"/>
        <v>0</v>
      </c>
    </row>
    <row r="822" spans="1:21">
      <c r="A822" s="41">
        <v>270026107</v>
      </c>
      <c r="B822" s="42">
        <v>270023724</v>
      </c>
      <c r="C822" s="43">
        <v>270023724</v>
      </c>
      <c r="D822" t="s">
        <v>2217</v>
      </c>
      <c r="E822" t="s">
        <v>2215</v>
      </c>
      <c r="F822" t="s">
        <v>1724</v>
      </c>
      <c r="G822" t="s">
        <v>1725</v>
      </c>
      <c r="H822">
        <v>1</v>
      </c>
      <c r="I822" s="1">
        <v>27</v>
      </c>
      <c r="J822" t="s">
        <v>696</v>
      </c>
      <c r="K822" t="s">
        <v>120</v>
      </c>
      <c r="L822" t="s">
        <v>831</v>
      </c>
      <c r="M822" t="s">
        <v>120</v>
      </c>
      <c r="N822" s="4">
        <v>262708746</v>
      </c>
      <c r="O822" s="44">
        <v>4801</v>
      </c>
      <c r="P822">
        <v>0</v>
      </c>
      <c r="Q822">
        <v>0</v>
      </c>
      <c r="R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2" s="4">
        <f t="shared" si="36"/>
        <v>1</v>
      </c>
      <c r="T822" s="4">
        <f t="shared" si="37"/>
        <v>0</v>
      </c>
      <c r="U822" s="4">
        <f t="shared" si="38"/>
        <v>0</v>
      </c>
    </row>
    <row r="823" spans="1:21">
      <c r="A823" s="41">
        <v>270027279</v>
      </c>
      <c r="B823" s="42">
        <v>270027881</v>
      </c>
      <c r="C823" s="43">
        <v>270027279</v>
      </c>
      <c r="D823" t="s">
        <v>5756</v>
      </c>
      <c r="E823" t="s">
        <v>5757</v>
      </c>
      <c r="H823"/>
      <c r="I823" s="1">
        <v>27</v>
      </c>
      <c r="J823" t="s">
        <v>696</v>
      </c>
      <c r="K823" t="s">
        <v>120</v>
      </c>
      <c r="L823" t="s">
        <v>96</v>
      </c>
      <c r="M823" t="s">
        <v>120</v>
      </c>
      <c r="N823" s="4">
        <v>801768805</v>
      </c>
      <c r="O823" s="44">
        <v>17147.25</v>
      </c>
      <c r="P823">
        <v>1</v>
      </c>
      <c r="Q823">
        <v>0</v>
      </c>
      <c r="R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3" s="4">
        <f t="shared" si="36"/>
        <v>0</v>
      </c>
      <c r="T823" s="4">
        <f t="shared" si="37"/>
        <v>0</v>
      </c>
      <c r="U823" s="4">
        <f t="shared" si="38"/>
        <v>1</v>
      </c>
    </row>
    <row r="824" spans="1:21">
      <c r="A824" s="41">
        <v>270025984</v>
      </c>
      <c r="B824" s="42">
        <v>270029275</v>
      </c>
      <c r="C824" s="43">
        <v>270025984</v>
      </c>
      <c r="D824" t="s">
        <v>3353</v>
      </c>
      <c r="E824" t="s">
        <v>3354</v>
      </c>
      <c r="H824"/>
      <c r="I824" s="1">
        <v>27</v>
      </c>
      <c r="J824" t="s">
        <v>696</v>
      </c>
      <c r="K824" t="s">
        <v>120</v>
      </c>
      <c r="L824" t="s">
        <v>96</v>
      </c>
      <c r="M824" t="s">
        <v>120</v>
      </c>
      <c r="N824" s="4">
        <v>640501482</v>
      </c>
      <c r="O824" s="44">
        <v>20730.25</v>
      </c>
      <c r="P824">
        <v>1</v>
      </c>
      <c r="Q824">
        <v>0</v>
      </c>
      <c r="R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4" s="4">
        <f t="shared" si="36"/>
        <v>0</v>
      </c>
      <c r="T824" s="4">
        <f t="shared" si="37"/>
        <v>0</v>
      </c>
      <c r="U824" s="4">
        <f t="shared" si="38"/>
        <v>1</v>
      </c>
    </row>
    <row r="825" spans="1:21">
      <c r="A825" s="41">
        <v>280000043</v>
      </c>
      <c r="B825" s="42">
        <v>280000134</v>
      </c>
      <c r="C825" s="43">
        <v>280000134</v>
      </c>
      <c r="D825" t="s">
        <v>1851</v>
      </c>
      <c r="E825" t="s">
        <v>1852</v>
      </c>
      <c r="F825" t="s">
        <v>1853</v>
      </c>
      <c r="G825" t="s">
        <v>1854</v>
      </c>
      <c r="H825">
        <v>1</v>
      </c>
      <c r="I825" s="1">
        <v>28</v>
      </c>
      <c r="J825" t="s">
        <v>388</v>
      </c>
      <c r="K825" t="s">
        <v>100</v>
      </c>
      <c r="L825" t="s">
        <v>831</v>
      </c>
      <c r="M825" t="s">
        <v>100</v>
      </c>
      <c r="N825" s="4">
        <v>262800048</v>
      </c>
      <c r="O825" s="44">
        <v>10420.5</v>
      </c>
      <c r="P825">
        <v>0</v>
      </c>
      <c r="Q825">
        <v>0</v>
      </c>
      <c r="R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5" s="4">
        <f t="shared" si="36"/>
        <v>1</v>
      </c>
      <c r="T825" s="4">
        <f t="shared" si="37"/>
        <v>0</v>
      </c>
      <c r="U825" s="4">
        <f t="shared" si="38"/>
        <v>0</v>
      </c>
    </row>
    <row r="826" spans="1:21">
      <c r="A826" s="41">
        <v>280000696</v>
      </c>
      <c r="B826" s="42">
        <v>280000134</v>
      </c>
      <c r="C826" s="43">
        <v>280000134</v>
      </c>
      <c r="D826" t="s">
        <v>1855</v>
      </c>
      <c r="E826" t="s">
        <v>1852</v>
      </c>
      <c r="F826" t="s">
        <v>1853</v>
      </c>
      <c r="G826" t="s">
        <v>1854</v>
      </c>
      <c r="H826">
        <v>1</v>
      </c>
      <c r="I826" s="1">
        <v>28</v>
      </c>
      <c r="J826" t="s">
        <v>388</v>
      </c>
      <c r="K826" t="s">
        <v>100</v>
      </c>
      <c r="L826" t="s">
        <v>831</v>
      </c>
      <c r="M826" t="s">
        <v>100</v>
      </c>
      <c r="N826" s="4">
        <v>262800048</v>
      </c>
      <c r="O826" s="44">
        <v>4025.5</v>
      </c>
      <c r="P826">
        <v>0</v>
      </c>
      <c r="Q826">
        <v>0</v>
      </c>
      <c r="R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6" s="4">
        <f t="shared" si="36"/>
        <v>1</v>
      </c>
      <c r="T826" s="4">
        <f t="shared" si="37"/>
        <v>0</v>
      </c>
      <c r="U826" s="4">
        <f t="shared" si="38"/>
        <v>0</v>
      </c>
    </row>
    <row r="827" spans="1:21">
      <c r="A827" s="41">
        <v>280504267</v>
      </c>
      <c r="B827" s="42">
        <v>280000134</v>
      </c>
      <c r="C827" s="43">
        <v>280000134</v>
      </c>
      <c r="D827" t="s">
        <v>1856</v>
      </c>
      <c r="E827" t="s">
        <v>1852</v>
      </c>
      <c r="F827" t="s">
        <v>1853</v>
      </c>
      <c r="G827" t="s">
        <v>1854</v>
      </c>
      <c r="H827">
        <v>1</v>
      </c>
      <c r="I827" s="1">
        <v>28</v>
      </c>
      <c r="J827" t="s">
        <v>388</v>
      </c>
      <c r="K827" t="s">
        <v>100</v>
      </c>
      <c r="L827" t="s">
        <v>831</v>
      </c>
      <c r="M827" t="s">
        <v>100</v>
      </c>
      <c r="N827" s="4">
        <v>262800048</v>
      </c>
      <c r="O827" s="44">
        <v>199429</v>
      </c>
      <c r="P827">
        <v>0</v>
      </c>
      <c r="Q827">
        <v>0</v>
      </c>
      <c r="R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7" s="4">
        <f t="shared" si="36"/>
        <v>1</v>
      </c>
      <c r="T827" s="4">
        <f t="shared" si="37"/>
        <v>0</v>
      </c>
      <c r="U827" s="4">
        <f t="shared" si="38"/>
        <v>0</v>
      </c>
    </row>
    <row r="828" spans="1:21">
      <c r="A828" s="41">
        <v>280000050</v>
      </c>
      <c r="B828" s="42">
        <v>280000142</v>
      </c>
      <c r="C828" s="43">
        <v>280000142</v>
      </c>
      <c r="D828" t="s">
        <v>2680</v>
      </c>
      <c r="E828" t="s">
        <v>2681</v>
      </c>
      <c r="F828" t="s">
        <v>1853</v>
      </c>
      <c r="G828" t="s">
        <v>1854</v>
      </c>
      <c r="H828">
        <v>0</v>
      </c>
      <c r="I828" s="1">
        <v>28</v>
      </c>
      <c r="J828" t="s">
        <v>388</v>
      </c>
      <c r="K828" t="s">
        <v>100</v>
      </c>
      <c r="L828" t="s">
        <v>77</v>
      </c>
      <c r="M828" t="s">
        <v>100</v>
      </c>
      <c r="N828" s="4">
        <v>262800014</v>
      </c>
      <c r="O828" s="44">
        <v>22853</v>
      </c>
      <c r="P828">
        <v>1</v>
      </c>
      <c r="Q828">
        <v>0</v>
      </c>
      <c r="R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8" s="4">
        <f t="shared" si="36"/>
        <v>1</v>
      </c>
      <c r="T828" s="4">
        <f t="shared" si="37"/>
        <v>0</v>
      </c>
      <c r="U828" s="4">
        <f t="shared" si="38"/>
        <v>0</v>
      </c>
    </row>
    <row r="829" spans="1:21">
      <c r="A829" s="41">
        <v>280005042</v>
      </c>
      <c r="B829" s="42">
        <v>280000142</v>
      </c>
      <c r="C829" s="43">
        <v>280000142</v>
      </c>
      <c r="D829" t="s">
        <v>2682</v>
      </c>
      <c r="E829" t="s">
        <v>2681</v>
      </c>
      <c r="F829" t="s">
        <v>1853</v>
      </c>
      <c r="G829" t="s">
        <v>1854</v>
      </c>
      <c r="H829">
        <v>0</v>
      </c>
      <c r="I829" s="1">
        <v>28</v>
      </c>
      <c r="J829" t="s">
        <v>388</v>
      </c>
      <c r="K829" t="s">
        <v>100</v>
      </c>
      <c r="L829" t="s">
        <v>77</v>
      </c>
      <c r="M829" t="s">
        <v>100</v>
      </c>
      <c r="N829" s="4">
        <v>262800014</v>
      </c>
      <c r="O829" s="44">
        <v>607.75</v>
      </c>
      <c r="P829">
        <v>1</v>
      </c>
      <c r="Q829">
        <v>0</v>
      </c>
      <c r="R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9" s="4">
        <f t="shared" si="36"/>
        <v>1</v>
      </c>
      <c r="T829" s="4">
        <f t="shared" si="37"/>
        <v>0</v>
      </c>
      <c r="U829" s="4">
        <f t="shared" si="38"/>
        <v>0</v>
      </c>
    </row>
    <row r="830" spans="1:21">
      <c r="A830" s="41">
        <v>280005067</v>
      </c>
      <c r="B830" s="42">
        <v>280000142</v>
      </c>
      <c r="C830" s="43">
        <v>280000142</v>
      </c>
      <c r="D830" t="s">
        <v>2683</v>
      </c>
      <c r="E830" t="s">
        <v>2681</v>
      </c>
      <c r="F830" t="s">
        <v>1853</v>
      </c>
      <c r="G830" t="s">
        <v>1854</v>
      </c>
      <c r="H830">
        <v>0</v>
      </c>
      <c r="I830" s="1">
        <v>28</v>
      </c>
      <c r="J830" t="s">
        <v>388</v>
      </c>
      <c r="K830" t="s">
        <v>100</v>
      </c>
      <c r="L830" t="s">
        <v>77</v>
      </c>
      <c r="M830" t="s">
        <v>100</v>
      </c>
      <c r="N830" s="4">
        <v>262800014</v>
      </c>
      <c r="O830" s="44">
        <v>873.25</v>
      </c>
      <c r="P830">
        <v>1</v>
      </c>
      <c r="Q830">
        <v>0</v>
      </c>
      <c r="R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0" s="4">
        <f t="shared" si="36"/>
        <v>1</v>
      </c>
      <c r="T830" s="4">
        <f t="shared" si="37"/>
        <v>0</v>
      </c>
      <c r="U830" s="4">
        <f t="shared" si="38"/>
        <v>0</v>
      </c>
    </row>
    <row r="831" spans="1:21">
      <c r="A831" s="41">
        <v>280006263</v>
      </c>
      <c r="B831" s="42">
        <v>280000142</v>
      </c>
      <c r="C831" s="43">
        <v>280000142</v>
      </c>
      <c r="D831" t="s">
        <v>2684</v>
      </c>
      <c r="E831" t="s">
        <v>2681</v>
      </c>
      <c r="F831" t="s">
        <v>1853</v>
      </c>
      <c r="G831" t="s">
        <v>1854</v>
      </c>
      <c r="H831">
        <v>0</v>
      </c>
      <c r="I831" s="1">
        <v>28</v>
      </c>
      <c r="J831" t="s">
        <v>388</v>
      </c>
      <c r="K831" t="s">
        <v>100</v>
      </c>
      <c r="L831" t="s">
        <v>77</v>
      </c>
      <c r="M831" t="s">
        <v>100</v>
      </c>
      <c r="N831" s="4">
        <v>262800014</v>
      </c>
      <c r="O831" s="44">
        <v>6684.5</v>
      </c>
      <c r="P831">
        <v>1</v>
      </c>
      <c r="Q831">
        <v>0</v>
      </c>
      <c r="R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1" s="4">
        <f t="shared" si="36"/>
        <v>1</v>
      </c>
      <c r="T831" s="4">
        <f t="shared" si="37"/>
        <v>0</v>
      </c>
      <c r="U831" s="4">
        <f t="shared" si="38"/>
        <v>0</v>
      </c>
    </row>
    <row r="832" spans="1:21">
      <c r="A832" s="41">
        <v>280006750</v>
      </c>
      <c r="B832" s="45">
        <v>280000142</v>
      </c>
      <c r="C832" s="47">
        <v>280000142</v>
      </c>
      <c r="D832" t="s">
        <v>2685</v>
      </c>
      <c r="E832" t="s">
        <v>2681</v>
      </c>
      <c r="F832" t="s">
        <v>1853</v>
      </c>
      <c r="G832" t="s">
        <v>1854</v>
      </c>
      <c r="H832">
        <v>0</v>
      </c>
      <c r="I832" s="1">
        <v>28</v>
      </c>
      <c r="J832" t="s">
        <v>388</v>
      </c>
      <c r="K832" t="s">
        <v>100</v>
      </c>
      <c r="L832" t="s">
        <v>77</v>
      </c>
      <c r="M832" t="s">
        <v>100</v>
      </c>
      <c r="N832" s="4">
        <v>262800014</v>
      </c>
      <c r="O832" s="44">
        <v>2725</v>
      </c>
      <c r="P832">
        <v>1</v>
      </c>
      <c r="Q832">
        <v>0</v>
      </c>
      <c r="R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2" s="4">
        <f t="shared" si="36"/>
        <v>1</v>
      </c>
      <c r="T832" s="4">
        <f t="shared" si="37"/>
        <v>0</v>
      </c>
      <c r="U832" s="4">
        <f t="shared" si="38"/>
        <v>0</v>
      </c>
    </row>
    <row r="833" spans="1:21">
      <c r="A833" s="41">
        <v>280007519</v>
      </c>
      <c r="B833" s="42">
        <v>280000142</v>
      </c>
      <c r="C833" s="43">
        <v>280000142</v>
      </c>
      <c r="D833" t="s">
        <v>2686</v>
      </c>
      <c r="E833" t="s">
        <v>2681</v>
      </c>
      <c r="F833" t="s">
        <v>1853</v>
      </c>
      <c r="G833" t="s">
        <v>1854</v>
      </c>
      <c r="H833">
        <v>0</v>
      </c>
      <c r="I833" s="1">
        <v>28</v>
      </c>
      <c r="J833" t="s">
        <v>388</v>
      </c>
      <c r="K833" t="s">
        <v>100</v>
      </c>
      <c r="L833" t="s">
        <v>77</v>
      </c>
      <c r="M833" t="s">
        <v>100</v>
      </c>
      <c r="N833" s="4">
        <v>262800014</v>
      </c>
      <c r="O833" s="44">
        <v>9186</v>
      </c>
      <c r="P833">
        <v>1</v>
      </c>
      <c r="Q833">
        <v>0</v>
      </c>
      <c r="R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3" s="4">
        <f t="shared" si="36"/>
        <v>1</v>
      </c>
      <c r="T833" s="4">
        <f t="shared" si="37"/>
        <v>0</v>
      </c>
      <c r="U833" s="4">
        <f t="shared" si="38"/>
        <v>0</v>
      </c>
    </row>
    <row r="834" spans="1:21">
      <c r="A834" s="41">
        <v>280505918</v>
      </c>
      <c r="B834" s="42">
        <v>280000142</v>
      </c>
      <c r="C834" s="43">
        <v>280000142</v>
      </c>
      <c r="D834" t="s">
        <v>2687</v>
      </c>
      <c r="E834" t="s">
        <v>2681</v>
      </c>
      <c r="F834" t="s">
        <v>1853</v>
      </c>
      <c r="G834" t="s">
        <v>1854</v>
      </c>
      <c r="H834">
        <v>0</v>
      </c>
      <c r="I834" s="1">
        <v>28</v>
      </c>
      <c r="J834" t="s">
        <v>388</v>
      </c>
      <c r="K834" t="s">
        <v>100</v>
      </c>
      <c r="L834" t="s">
        <v>77</v>
      </c>
      <c r="M834" t="s">
        <v>100</v>
      </c>
      <c r="N834" s="4">
        <v>262800014</v>
      </c>
      <c r="O834" s="44">
        <v>833</v>
      </c>
      <c r="P834">
        <v>1</v>
      </c>
      <c r="Q834">
        <v>0</v>
      </c>
      <c r="R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4" s="4">
        <f t="shared" si="36"/>
        <v>1</v>
      </c>
      <c r="T834" s="4">
        <f t="shared" si="37"/>
        <v>0</v>
      </c>
      <c r="U834" s="4">
        <f t="shared" si="38"/>
        <v>0</v>
      </c>
    </row>
    <row r="835" spans="1:21">
      <c r="A835" s="41">
        <v>280000084</v>
      </c>
      <c r="B835" s="42">
        <v>280000183</v>
      </c>
      <c r="C835" s="43">
        <v>280000183</v>
      </c>
      <c r="D835" t="s">
        <v>1884</v>
      </c>
      <c r="E835" t="s">
        <v>1885</v>
      </c>
      <c r="F835" t="s">
        <v>1853</v>
      </c>
      <c r="G835" t="s">
        <v>1854</v>
      </c>
      <c r="H835">
        <v>0</v>
      </c>
      <c r="I835" s="1">
        <v>28</v>
      </c>
      <c r="J835" t="s">
        <v>388</v>
      </c>
      <c r="K835" t="s">
        <v>100</v>
      </c>
      <c r="L835" t="s">
        <v>831</v>
      </c>
      <c r="M835" t="s">
        <v>100</v>
      </c>
      <c r="N835" s="4">
        <v>262800170</v>
      </c>
      <c r="O835" s="44">
        <v>164926.25</v>
      </c>
      <c r="P835">
        <v>0</v>
      </c>
      <c r="Q835">
        <v>0</v>
      </c>
      <c r="R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5" s="4">
        <f t="shared" si="36"/>
        <v>1</v>
      </c>
      <c r="T835" s="4">
        <f t="shared" si="37"/>
        <v>0</v>
      </c>
      <c r="U835" s="4">
        <f t="shared" si="38"/>
        <v>0</v>
      </c>
    </row>
    <row r="836" spans="1:21">
      <c r="A836" s="41">
        <v>280000100</v>
      </c>
      <c r="B836" s="42">
        <v>280000225</v>
      </c>
      <c r="C836" s="43">
        <v>280000225</v>
      </c>
      <c r="D836" t="s">
        <v>1916</v>
      </c>
      <c r="E836" t="s">
        <v>1916</v>
      </c>
      <c r="F836" t="s">
        <v>1853</v>
      </c>
      <c r="G836" t="s">
        <v>1854</v>
      </c>
      <c r="H836">
        <v>0</v>
      </c>
      <c r="I836" s="1">
        <v>28</v>
      </c>
      <c r="J836" t="s">
        <v>388</v>
      </c>
      <c r="K836" t="s">
        <v>100</v>
      </c>
      <c r="L836" t="s">
        <v>831</v>
      </c>
      <c r="M836" t="s">
        <v>100</v>
      </c>
      <c r="N836" s="4">
        <v>262800907</v>
      </c>
      <c r="O836" s="44">
        <v>9183.5</v>
      </c>
      <c r="P836">
        <v>0</v>
      </c>
      <c r="Q836">
        <v>0</v>
      </c>
      <c r="R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6" s="4">
        <f t="shared" si="36"/>
        <v>1</v>
      </c>
      <c r="T836" s="4">
        <f t="shared" si="37"/>
        <v>0</v>
      </c>
      <c r="U836" s="4">
        <f t="shared" si="38"/>
        <v>0</v>
      </c>
    </row>
    <row r="837" spans="1:21">
      <c r="A837" s="41">
        <v>280502998</v>
      </c>
      <c r="B837" s="42">
        <v>280000589</v>
      </c>
      <c r="C837" s="43">
        <v>280000589</v>
      </c>
      <c r="D837" t="s">
        <v>2574</v>
      </c>
      <c r="E837" t="s">
        <v>2575</v>
      </c>
      <c r="F837" t="s">
        <v>1853</v>
      </c>
      <c r="G837" t="s">
        <v>1854</v>
      </c>
      <c r="H837">
        <v>0</v>
      </c>
      <c r="I837" s="1">
        <v>28</v>
      </c>
      <c r="J837" t="s">
        <v>388</v>
      </c>
      <c r="K837" t="s">
        <v>100</v>
      </c>
      <c r="L837" t="s">
        <v>831</v>
      </c>
      <c r="M837" t="s">
        <v>100</v>
      </c>
      <c r="N837" s="4">
        <v>262800147</v>
      </c>
      <c r="O837" s="44">
        <v>32484.5</v>
      </c>
      <c r="P837">
        <v>0</v>
      </c>
      <c r="Q837">
        <v>0</v>
      </c>
      <c r="R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7" s="4">
        <f t="shared" si="36"/>
        <v>1</v>
      </c>
      <c r="T837" s="4">
        <f t="shared" si="37"/>
        <v>0</v>
      </c>
      <c r="U837" s="4">
        <f t="shared" si="38"/>
        <v>0</v>
      </c>
    </row>
    <row r="838" spans="1:21">
      <c r="A838" s="41">
        <v>280505777</v>
      </c>
      <c r="B838" s="42">
        <v>280001199</v>
      </c>
      <c r="C838" s="43">
        <v>280505777</v>
      </c>
      <c r="D838" t="s">
        <v>6156</v>
      </c>
      <c r="E838" t="s">
        <v>6157</v>
      </c>
      <c r="H838"/>
      <c r="I838" s="1">
        <v>28</v>
      </c>
      <c r="J838" t="s">
        <v>388</v>
      </c>
      <c r="K838" t="s">
        <v>100</v>
      </c>
      <c r="L838" t="s">
        <v>96</v>
      </c>
      <c r="M838" t="s">
        <v>100</v>
      </c>
      <c r="N838" s="4">
        <v>477637300</v>
      </c>
      <c r="O838" s="44">
        <v>47070</v>
      </c>
      <c r="P838">
        <v>0</v>
      </c>
      <c r="Q838">
        <v>0</v>
      </c>
      <c r="R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8" s="4">
        <f t="shared" ref="S838:S901" si="39">IF(OR(L838="CH",L838="CH ex-CHS",L838="HIA",L838="Autres publics",L838="CHU"),1,0)</f>
        <v>0</v>
      </c>
      <c r="T838" s="4">
        <f t="shared" ref="T838:T901" si="40">IF(AND(S838=1,G838=""),1,0)</f>
        <v>0</v>
      </c>
      <c r="U838" s="4">
        <f t="shared" si="38"/>
        <v>1</v>
      </c>
    </row>
    <row r="839" spans="1:21">
      <c r="A839" s="41">
        <v>280506015</v>
      </c>
      <c r="B839" s="42">
        <v>280001264</v>
      </c>
      <c r="C839" s="43">
        <v>280506015</v>
      </c>
      <c r="D839" t="s">
        <v>5455</v>
      </c>
      <c r="E839" t="s">
        <v>5456</v>
      </c>
      <c r="H839"/>
      <c r="I839" s="1">
        <v>28</v>
      </c>
      <c r="J839" t="s">
        <v>388</v>
      </c>
      <c r="K839" t="s">
        <v>100</v>
      </c>
      <c r="L839" t="s">
        <v>96</v>
      </c>
      <c r="M839" t="s">
        <v>100</v>
      </c>
      <c r="N839" s="4">
        <v>388758922</v>
      </c>
      <c r="O839" s="44">
        <v>7534</v>
      </c>
      <c r="P839">
        <v>0</v>
      </c>
      <c r="Q839">
        <v>0</v>
      </c>
      <c r="R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9" s="4">
        <f t="shared" si="39"/>
        <v>0</v>
      </c>
      <c r="T839" s="4">
        <f t="shared" si="40"/>
        <v>0</v>
      </c>
      <c r="U839" s="4">
        <f t="shared" ref="U839:U902" si="41">IF(S839=1,0,1)</f>
        <v>1</v>
      </c>
    </row>
    <row r="840" spans="1:21">
      <c r="A840" s="41">
        <v>280505264</v>
      </c>
      <c r="B840" s="42">
        <v>280006370</v>
      </c>
      <c r="C840" s="43">
        <v>280505264</v>
      </c>
      <c r="D840" t="s">
        <v>5901</v>
      </c>
      <c r="E840" t="s">
        <v>5902</v>
      </c>
      <c r="H840"/>
      <c r="I840" s="1">
        <v>28</v>
      </c>
      <c r="J840" t="s">
        <v>388</v>
      </c>
      <c r="K840" t="s">
        <v>100</v>
      </c>
      <c r="L840" t="s">
        <v>96</v>
      </c>
      <c r="M840" t="s">
        <v>100</v>
      </c>
      <c r="N840" s="4">
        <v>492678107</v>
      </c>
      <c r="O840" s="44">
        <v>14792.5</v>
      </c>
      <c r="P840">
        <v>0</v>
      </c>
      <c r="Q840">
        <v>0</v>
      </c>
      <c r="R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40" s="4">
        <f t="shared" si="39"/>
        <v>0</v>
      </c>
      <c r="T840" s="4">
        <f t="shared" si="40"/>
        <v>0</v>
      </c>
      <c r="U840" s="4">
        <f t="shared" si="41"/>
        <v>1</v>
      </c>
    </row>
    <row r="841" spans="1:21">
      <c r="A841" s="41">
        <v>280000662</v>
      </c>
      <c r="B841" s="42">
        <v>280500075</v>
      </c>
      <c r="C841" s="43">
        <v>280500075</v>
      </c>
      <c r="D841" t="s">
        <v>1861</v>
      </c>
      <c r="E841" t="s">
        <v>1862</v>
      </c>
      <c r="F841" t="s">
        <v>1853</v>
      </c>
      <c r="G841" t="s">
        <v>1854</v>
      </c>
      <c r="H841">
        <v>0</v>
      </c>
      <c r="I841" s="1">
        <v>28</v>
      </c>
      <c r="J841" t="s">
        <v>388</v>
      </c>
      <c r="K841" t="s">
        <v>100</v>
      </c>
      <c r="L841" t="s">
        <v>831</v>
      </c>
      <c r="M841" t="s">
        <v>100</v>
      </c>
      <c r="N841" s="4">
        <v>262800055</v>
      </c>
      <c r="O841" s="44">
        <v>50537.5</v>
      </c>
      <c r="P841">
        <v>0</v>
      </c>
      <c r="Q841">
        <v>0</v>
      </c>
      <c r="R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1" s="4">
        <f t="shared" si="39"/>
        <v>1</v>
      </c>
      <c r="T841" s="4">
        <f t="shared" si="40"/>
        <v>0</v>
      </c>
      <c r="U841" s="4">
        <f t="shared" si="41"/>
        <v>0</v>
      </c>
    </row>
    <row r="842" spans="1:21">
      <c r="A842" s="41">
        <v>290000058</v>
      </c>
      <c r="B842" s="42">
        <v>290000017</v>
      </c>
      <c r="C842" s="43">
        <v>290000017</v>
      </c>
      <c r="D842" t="s">
        <v>2899</v>
      </c>
      <c r="E842" t="s">
        <v>2900</v>
      </c>
      <c r="F842" t="s">
        <v>1049</v>
      </c>
      <c r="G842" t="s">
        <v>1050</v>
      </c>
      <c r="H842">
        <v>1</v>
      </c>
      <c r="I842" s="1">
        <v>29</v>
      </c>
      <c r="J842" t="s">
        <v>192</v>
      </c>
      <c r="K842" t="s">
        <v>193</v>
      </c>
      <c r="L842" t="s">
        <v>233</v>
      </c>
      <c r="M842" t="s">
        <v>193</v>
      </c>
      <c r="N842" s="4">
        <v>200023059</v>
      </c>
      <c r="O842" s="44">
        <v>137796.5</v>
      </c>
      <c r="P842">
        <v>0</v>
      </c>
      <c r="Q842">
        <v>0</v>
      </c>
      <c r="R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2" s="4">
        <f t="shared" si="39"/>
        <v>1</v>
      </c>
      <c r="T842" s="4">
        <f t="shared" si="40"/>
        <v>0</v>
      </c>
      <c r="U842" s="4">
        <f t="shared" si="41"/>
        <v>0</v>
      </c>
    </row>
    <row r="843" spans="1:21">
      <c r="A843" s="41">
        <v>290000256</v>
      </c>
      <c r="B843" s="42">
        <v>290000017</v>
      </c>
      <c r="C843" s="43">
        <v>290000017</v>
      </c>
      <c r="D843" t="s">
        <v>2901</v>
      </c>
      <c r="E843" t="s">
        <v>2900</v>
      </c>
      <c r="F843" t="s">
        <v>1049</v>
      </c>
      <c r="G843" t="s">
        <v>1050</v>
      </c>
      <c r="H843">
        <v>1</v>
      </c>
      <c r="I843" s="1">
        <v>29</v>
      </c>
      <c r="J843" t="s">
        <v>192</v>
      </c>
      <c r="K843" t="s">
        <v>193</v>
      </c>
      <c r="L843" t="s">
        <v>233</v>
      </c>
      <c r="M843" t="s">
        <v>193</v>
      </c>
      <c r="N843" s="4">
        <v>200023059</v>
      </c>
      <c r="O843" s="44">
        <v>49473</v>
      </c>
      <c r="P843">
        <v>0</v>
      </c>
      <c r="Q843">
        <v>0</v>
      </c>
      <c r="R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3" s="4">
        <f t="shared" si="39"/>
        <v>1</v>
      </c>
      <c r="T843" s="4">
        <f t="shared" si="40"/>
        <v>0</v>
      </c>
      <c r="U843" s="4">
        <f t="shared" si="41"/>
        <v>0</v>
      </c>
    </row>
    <row r="844" spans="1:21">
      <c r="A844" s="41">
        <v>290004324</v>
      </c>
      <c r="B844" s="42">
        <v>290000017</v>
      </c>
      <c r="C844" s="43">
        <v>290000017</v>
      </c>
      <c r="D844" t="s">
        <v>2902</v>
      </c>
      <c r="E844" t="s">
        <v>2900</v>
      </c>
      <c r="F844" t="s">
        <v>1049</v>
      </c>
      <c r="G844" t="s">
        <v>1050</v>
      </c>
      <c r="H844">
        <v>1</v>
      </c>
      <c r="I844" s="1">
        <v>29</v>
      </c>
      <c r="J844" t="s">
        <v>192</v>
      </c>
      <c r="K844" t="s">
        <v>193</v>
      </c>
      <c r="L844" t="s">
        <v>233</v>
      </c>
      <c r="M844" t="s">
        <v>193</v>
      </c>
      <c r="N844" s="4">
        <v>200023059</v>
      </c>
      <c r="O844" s="44">
        <v>259236.5</v>
      </c>
      <c r="P844">
        <v>0</v>
      </c>
      <c r="Q844">
        <v>0</v>
      </c>
      <c r="R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4" s="4">
        <f t="shared" si="39"/>
        <v>1</v>
      </c>
      <c r="T844" s="4">
        <f t="shared" si="40"/>
        <v>0</v>
      </c>
      <c r="U844" s="4">
        <f t="shared" si="41"/>
        <v>0</v>
      </c>
    </row>
    <row r="845" spans="1:21">
      <c r="A845" s="41">
        <v>290004340</v>
      </c>
      <c r="B845" s="42">
        <v>290000017</v>
      </c>
      <c r="C845" s="43">
        <v>290000017</v>
      </c>
      <c r="D845" t="s">
        <v>2903</v>
      </c>
      <c r="E845" t="s">
        <v>2900</v>
      </c>
      <c r="F845" t="s">
        <v>1049</v>
      </c>
      <c r="G845" t="s">
        <v>1050</v>
      </c>
      <c r="H845">
        <v>1</v>
      </c>
      <c r="I845" s="1">
        <v>29</v>
      </c>
      <c r="J845" t="s">
        <v>192</v>
      </c>
      <c r="K845" t="s">
        <v>193</v>
      </c>
      <c r="L845" t="s">
        <v>233</v>
      </c>
      <c r="M845" t="s">
        <v>193</v>
      </c>
      <c r="N845" s="4">
        <v>200023059</v>
      </c>
      <c r="O845" s="44">
        <v>36552.25</v>
      </c>
      <c r="P845">
        <v>0</v>
      </c>
      <c r="Q845">
        <v>0</v>
      </c>
      <c r="R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5" s="4">
        <f t="shared" si="39"/>
        <v>1</v>
      </c>
      <c r="T845" s="4">
        <f t="shared" si="40"/>
        <v>0</v>
      </c>
      <c r="U845" s="4">
        <f t="shared" si="41"/>
        <v>0</v>
      </c>
    </row>
    <row r="846" spans="1:21">
      <c r="A846" s="41">
        <v>290004365</v>
      </c>
      <c r="B846" s="42">
        <v>290000017</v>
      </c>
      <c r="C846" s="43">
        <v>290000017</v>
      </c>
      <c r="D846" s="48" t="s">
        <v>2904</v>
      </c>
      <c r="E846" s="48" t="s">
        <v>2900</v>
      </c>
      <c r="F846" t="s">
        <v>1049</v>
      </c>
      <c r="G846" t="s">
        <v>1050</v>
      </c>
      <c r="H846">
        <v>1</v>
      </c>
      <c r="I846" s="1">
        <v>29</v>
      </c>
      <c r="J846" t="s">
        <v>192</v>
      </c>
      <c r="K846" t="s">
        <v>193</v>
      </c>
      <c r="L846" t="s">
        <v>233</v>
      </c>
      <c r="M846" t="s">
        <v>193</v>
      </c>
      <c r="N846" s="4">
        <v>200023059</v>
      </c>
      <c r="O846" s="44">
        <v>21551.5</v>
      </c>
      <c r="P846">
        <v>0</v>
      </c>
      <c r="Q846">
        <v>0</v>
      </c>
      <c r="R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6" s="4">
        <f t="shared" si="39"/>
        <v>1</v>
      </c>
      <c r="T846" s="4">
        <f t="shared" si="40"/>
        <v>0</v>
      </c>
      <c r="U846" s="4">
        <f t="shared" si="41"/>
        <v>0</v>
      </c>
    </row>
    <row r="847" spans="1:21">
      <c r="A847" s="41">
        <v>290006121</v>
      </c>
      <c r="B847" s="45">
        <v>290000017</v>
      </c>
      <c r="C847" s="47">
        <v>290000017</v>
      </c>
      <c r="D847" t="s">
        <v>2905</v>
      </c>
      <c r="E847" t="s">
        <v>2900</v>
      </c>
      <c r="F847" t="s">
        <v>1049</v>
      </c>
      <c r="G847" t="s">
        <v>1050</v>
      </c>
      <c r="H847">
        <v>1</v>
      </c>
      <c r="I847" s="1">
        <v>29</v>
      </c>
      <c r="J847" t="s">
        <v>192</v>
      </c>
      <c r="K847" t="s">
        <v>193</v>
      </c>
      <c r="L847" t="s">
        <v>233</v>
      </c>
      <c r="M847" t="s">
        <v>193</v>
      </c>
      <c r="N847" s="4">
        <v>200023059</v>
      </c>
      <c r="O847" s="44">
        <v>739</v>
      </c>
      <c r="P847">
        <v>0</v>
      </c>
      <c r="Q847">
        <v>0</v>
      </c>
      <c r="R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7" s="4">
        <f t="shared" si="39"/>
        <v>1</v>
      </c>
      <c r="T847" s="4">
        <f t="shared" si="40"/>
        <v>0</v>
      </c>
      <c r="U847" s="4">
        <f t="shared" si="41"/>
        <v>0</v>
      </c>
    </row>
    <row r="848" spans="1:21">
      <c r="A848" s="41">
        <v>290017946</v>
      </c>
      <c r="B848" s="42">
        <v>290000017</v>
      </c>
      <c r="C848" s="43">
        <v>290000017</v>
      </c>
      <c r="D848" t="s">
        <v>2906</v>
      </c>
      <c r="E848" s="48" t="s">
        <v>2900</v>
      </c>
      <c r="F848" t="s">
        <v>1049</v>
      </c>
      <c r="G848" t="s">
        <v>1050</v>
      </c>
      <c r="H848">
        <v>1</v>
      </c>
      <c r="I848" s="1">
        <v>29</v>
      </c>
      <c r="J848" t="s">
        <v>192</v>
      </c>
      <c r="K848" t="s">
        <v>193</v>
      </c>
      <c r="L848" t="s">
        <v>831</v>
      </c>
      <c r="M848" t="s">
        <v>193</v>
      </c>
      <c r="N848" s="4">
        <v>200023059</v>
      </c>
      <c r="O848" s="44">
        <v>19003.5</v>
      </c>
      <c r="P848">
        <v>0</v>
      </c>
      <c r="Q848">
        <v>0</v>
      </c>
      <c r="R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8" s="4">
        <f t="shared" si="39"/>
        <v>1</v>
      </c>
      <c r="T848" s="4">
        <f t="shared" si="40"/>
        <v>0</v>
      </c>
      <c r="U848" s="4">
        <f t="shared" si="41"/>
        <v>0</v>
      </c>
    </row>
    <row r="849" spans="1:21">
      <c r="A849" s="41">
        <v>290000173</v>
      </c>
      <c r="B849" s="42">
        <v>290000041</v>
      </c>
      <c r="C849" s="43">
        <v>290000041</v>
      </c>
      <c r="D849" t="s">
        <v>2227</v>
      </c>
      <c r="E849" t="s">
        <v>2227</v>
      </c>
      <c r="F849" t="s">
        <v>1049</v>
      </c>
      <c r="G849" t="s">
        <v>1050</v>
      </c>
      <c r="H849">
        <v>0</v>
      </c>
      <c r="I849" s="1">
        <v>29</v>
      </c>
      <c r="J849" t="s">
        <v>192</v>
      </c>
      <c r="K849" t="s">
        <v>193</v>
      </c>
      <c r="L849" t="s">
        <v>831</v>
      </c>
      <c r="M849" t="s">
        <v>193</v>
      </c>
      <c r="N849" s="4">
        <v>262900038</v>
      </c>
      <c r="O849" s="44">
        <v>56194</v>
      </c>
      <c r="P849">
        <v>0</v>
      </c>
      <c r="Q849">
        <v>0</v>
      </c>
      <c r="R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9" s="4">
        <f t="shared" si="39"/>
        <v>1</v>
      </c>
      <c r="T849" s="4">
        <f t="shared" si="40"/>
        <v>0</v>
      </c>
      <c r="U849" s="4">
        <f t="shared" si="41"/>
        <v>0</v>
      </c>
    </row>
    <row r="850" spans="1:21">
      <c r="A850" s="41">
        <v>290000181</v>
      </c>
      <c r="B850" s="42">
        <v>290000074</v>
      </c>
      <c r="C850" s="43">
        <v>290000074</v>
      </c>
      <c r="D850" t="s">
        <v>1379</v>
      </c>
      <c r="E850" t="s">
        <v>1379</v>
      </c>
      <c r="F850" t="s">
        <v>1380</v>
      </c>
      <c r="G850" t="s">
        <v>1381</v>
      </c>
      <c r="H850">
        <v>0</v>
      </c>
      <c r="I850" s="1">
        <v>29</v>
      </c>
      <c r="J850" t="s">
        <v>192</v>
      </c>
      <c r="K850" t="s">
        <v>193</v>
      </c>
      <c r="L850" t="s">
        <v>831</v>
      </c>
      <c r="M850" t="s">
        <v>193</v>
      </c>
      <c r="N850" s="4">
        <v>262900061</v>
      </c>
      <c r="O850" s="44">
        <v>45696.5</v>
      </c>
      <c r="P850">
        <v>0</v>
      </c>
      <c r="Q850">
        <v>0</v>
      </c>
      <c r="R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0" s="4">
        <f t="shared" si="39"/>
        <v>1</v>
      </c>
      <c r="T850" s="4">
        <f t="shared" si="40"/>
        <v>0</v>
      </c>
      <c r="U850" s="4">
        <f t="shared" si="41"/>
        <v>0</v>
      </c>
    </row>
    <row r="851" spans="1:21">
      <c r="A851" s="41">
        <v>290008853</v>
      </c>
      <c r="B851" s="42">
        <v>290000074</v>
      </c>
      <c r="C851" s="43">
        <v>290000074</v>
      </c>
      <c r="D851" t="s">
        <v>1382</v>
      </c>
      <c r="E851" t="s">
        <v>1379</v>
      </c>
      <c r="F851" t="s">
        <v>1380</v>
      </c>
      <c r="G851" t="s">
        <v>1381</v>
      </c>
      <c r="H851">
        <v>0</v>
      </c>
      <c r="I851" s="1">
        <v>29</v>
      </c>
      <c r="J851" t="s">
        <v>192</v>
      </c>
      <c r="K851" t="s">
        <v>193</v>
      </c>
      <c r="L851" t="s">
        <v>831</v>
      </c>
      <c r="M851" t="s">
        <v>193</v>
      </c>
      <c r="N851" s="4">
        <v>262900061</v>
      </c>
      <c r="O851" s="44">
        <v>5147.5</v>
      </c>
      <c r="P851">
        <v>0</v>
      </c>
      <c r="Q851">
        <v>0</v>
      </c>
      <c r="R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1" s="4">
        <f t="shared" si="39"/>
        <v>1</v>
      </c>
      <c r="T851" s="4">
        <f t="shared" si="40"/>
        <v>0</v>
      </c>
      <c r="U851" s="4">
        <f t="shared" si="41"/>
        <v>0</v>
      </c>
    </row>
    <row r="852" spans="1:21">
      <c r="A852" s="41">
        <v>290000272</v>
      </c>
      <c r="B852" s="42">
        <v>290000090</v>
      </c>
      <c r="C852" s="43">
        <v>290000090</v>
      </c>
      <c r="D852" t="s">
        <v>1048</v>
      </c>
      <c r="E852" t="s">
        <v>1048</v>
      </c>
      <c r="F852" t="s">
        <v>1049</v>
      </c>
      <c r="G852" t="s">
        <v>1050</v>
      </c>
      <c r="H852">
        <v>0</v>
      </c>
      <c r="I852" s="1">
        <v>29</v>
      </c>
      <c r="J852" t="s">
        <v>192</v>
      </c>
      <c r="K852" t="s">
        <v>193</v>
      </c>
      <c r="L852" t="s">
        <v>831</v>
      </c>
      <c r="M852" t="s">
        <v>193</v>
      </c>
      <c r="N852" s="4">
        <v>262900103</v>
      </c>
      <c r="O852" s="44">
        <v>3493.5</v>
      </c>
      <c r="P852">
        <v>0</v>
      </c>
      <c r="Q852">
        <v>0</v>
      </c>
      <c r="R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2" s="4">
        <f t="shared" si="39"/>
        <v>1</v>
      </c>
      <c r="T852" s="4">
        <f t="shared" si="40"/>
        <v>0</v>
      </c>
      <c r="U852" s="4">
        <f t="shared" si="41"/>
        <v>0</v>
      </c>
    </row>
    <row r="853" spans="1:21">
      <c r="A853" s="41">
        <v>290000322</v>
      </c>
      <c r="B853" s="42">
        <v>290000108</v>
      </c>
      <c r="C853" s="43">
        <v>290000108</v>
      </c>
      <c r="D853" t="s">
        <v>1479</v>
      </c>
      <c r="E853" t="s">
        <v>1479</v>
      </c>
      <c r="F853" t="s">
        <v>1049</v>
      </c>
      <c r="G853" t="s">
        <v>1050</v>
      </c>
      <c r="H853">
        <v>0</v>
      </c>
      <c r="I853" s="1">
        <v>29</v>
      </c>
      <c r="J853" t="s">
        <v>192</v>
      </c>
      <c r="K853" t="s">
        <v>193</v>
      </c>
      <c r="L853" t="s">
        <v>831</v>
      </c>
      <c r="M853" t="s">
        <v>193</v>
      </c>
      <c r="N853" s="4">
        <v>262900129</v>
      </c>
      <c r="O853" s="44">
        <v>8124.5</v>
      </c>
      <c r="P853">
        <v>0</v>
      </c>
      <c r="Q853">
        <v>0</v>
      </c>
      <c r="R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3" s="4">
        <f t="shared" si="39"/>
        <v>1</v>
      </c>
      <c r="T853" s="4">
        <f t="shared" si="40"/>
        <v>0</v>
      </c>
      <c r="U853" s="4">
        <f t="shared" si="41"/>
        <v>0</v>
      </c>
    </row>
    <row r="854" spans="1:21">
      <c r="A854" s="54">
        <v>290000389</v>
      </c>
      <c r="B854" s="55">
        <v>290000116</v>
      </c>
      <c r="C854" s="56">
        <v>290000116</v>
      </c>
      <c r="D854" t="s">
        <v>1456</v>
      </c>
      <c r="E854" s="48" t="s">
        <v>1456</v>
      </c>
      <c r="F854" t="s">
        <v>1049</v>
      </c>
      <c r="G854" t="s">
        <v>1050</v>
      </c>
      <c r="H854">
        <v>0</v>
      </c>
      <c r="I854" s="1">
        <v>29</v>
      </c>
      <c r="J854" t="s">
        <v>192</v>
      </c>
      <c r="K854" t="s">
        <v>193</v>
      </c>
      <c r="L854" t="s">
        <v>831</v>
      </c>
      <c r="M854" t="s">
        <v>193</v>
      </c>
      <c r="N854" s="4">
        <v>262900137</v>
      </c>
      <c r="O854" s="44">
        <v>5549</v>
      </c>
      <c r="P854">
        <v>0</v>
      </c>
      <c r="Q854">
        <v>0</v>
      </c>
      <c r="R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4" s="4">
        <f t="shared" si="39"/>
        <v>1</v>
      </c>
      <c r="T854" s="4">
        <f t="shared" si="40"/>
        <v>0</v>
      </c>
      <c r="U854" s="4">
        <f t="shared" si="41"/>
        <v>0</v>
      </c>
    </row>
    <row r="855" spans="1:21">
      <c r="A855" s="41">
        <v>290000918</v>
      </c>
      <c r="B855" s="42">
        <v>290000298</v>
      </c>
      <c r="C855" s="43">
        <v>290000298</v>
      </c>
      <c r="D855" t="s">
        <v>3711</v>
      </c>
      <c r="E855" t="s">
        <v>3712</v>
      </c>
      <c r="F855" t="s">
        <v>1380</v>
      </c>
      <c r="G855" t="s">
        <v>1381</v>
      </c>
      <c r="H855">
        <v>0</v>
      </c>
      <c r="I855" s="1">
        <v>29</v>
      </c>
      <c r="J855" t="s">
        <v>192</v>
      </c>
      <c r="K855" t="s">
        <v>193</v>
      </c>
      <c r="L855" t="s">
        <v>77</v>
      </c>
      <c r="M855" t="s">
        <v>193</v>
      </c>
      <c r="N855" s="4">
        <v>262900020</v>
      </c>
      <c r="O855" s="44">
        <v>30625.5</v>
      </c>
      <c r="P855">
        <v>1</v>
      </c>
      <c r="Q855">
        <v>0</v>
      </c>
      <c r="R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5" s="4">
        <f t="shared" si="39"/>
        <v>1</v>
      </c>
      <c r="T855" s="4">
        <f t="shared" si="40"/>
        <v>0</v>
      </c>
      <c r="U855" s="4">
        <f t="shared" si="41"/>
        <v>0</v>
      </c>
    </row>
    <row r="856" spans="1:21">
      <c r="A856" s="41">
        <v>290014935</v>
      </c>
      <c r="B856" s="42">
        <v>290000298</v>
      </c>
      <c r="C856" s="43">
        <v>290000298</v>
      </c>
      <c r="D856" t="s">
        <v>3713</v>
      </c>
      <c r="E856" t="s">
        <v>3712</v>
      </c>
      <c r="F856" t="s">
        <v>1380</v>
      </c>
      <c r="G856" t="s">
        <v>1381</v>
      </c>
      <c r="H856">
        <v>0</v>
      </c>
      <c r="I856" s="1">
        <v>29</v>
      </c>
      <c r="J856" t="s">
        <v>192</v>
      </c>
      <c r="K856" t="s">
        <v>193</v>
      </c>
      <c r="L856" t="s">
        <v>77</v>
      </c>
      <c r="M856" t="s">
        <v>193</v>
      </c>
      <c r="N856" s="4">
        <v>262900020</v>
      </c>
      <c r="O856" s="44">
        <v>697.25</v>
      </c>
      <c r="P856">
        <v>1</v>
      </c>
      <c r="Q856">
        <v>0</v>
      </c>
      <c r="R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6" s="4">
        <f t="shared" si="39"/>
        <v>1</v>
      </c>
      <c r="T856" s="4">
        <f t="shared" si="40"/>
        <v>0</v>
      </c>
      <c r="U856" s="4">
        <f t="shared" si="41"/>
        <v>0</v>
      </c>
    </row>
    <row r="857" spans="1:21">
      <c r="A857" s="41">
        <v>290016765</v>
      </c>
      <c r="B857" s="42">
        <v>290000298</v>
      </c>
      <c r="C857" s="43">
        <v>290000298</v>
      </c>
      <c r="D857" t="s">
        <v>3714</v>
      </c>
      <c r="E857" t="s">
        <v>3712</v>
      </c>
      <c r="F857" t="s">
        <v>1380</v>
      </c>
      <c r="G857" t="s">
        <v>1381</v>
      </c>
      <c r="H857">
        <v>0</v>
      </c>
      <c r="I857" s="1">
        <v>29</v>
      </c>
      <c r="J857" t="s">
        <v>192</v>
      </c>
      <c r="K857" t="s">
        <v>193</v>
      </c>
      <c r="L857" t="s">
        <v>77</v>
      </c>
      <c r="M857" t="s">
        <v>193</v>
      </c>
      <c r="N857" s="4">
        <v>262900020</v>
      </c>
      <c r="O857" s="44">
        <v>419.5</v>
      </c>
      <c r="P857">
        <v>1</v>
      </c>
      <c r="Q857">
        <v>0</v>
      </c>
      <c r="R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7" s="4">
        <f t="shared" si="39"/>
        <v>1</v>
      </c>
      <c r="T857" s="4">
        <f t="shared" si="40"/>
        <v>0</v>
      </c>
      <c r="U857" s="4">
        <f t="shared" si="41"/>
        <v>0</v>
      </c>
    </row>
    <row r="858" spans="1:21">
      <c r="A858" s="41">
        <v>290016773</v>
      </c>
      <c r="B858" s="42">
        <v>290000298</v>
      </c>
      <c r="C858" s="43">
        <v>290000298</v>
      </c>
      <c r="D858" t="s">
        <v>3715</v>
      </c>
      <c r="E858" t="s">
        <v>3712</v>
      </c>
      <c r="F858" t="s">
        <v>1380</v>
      </c>
      <c r="G858" t="s">
        <v>1381</v>
      </c>
      <c r="H858">
        <v>0</v>
      </c>
      <c r="I858" s="1">
        <v>29</v>
      </c>
      <c r="J858" t="s">
        <v>192</v>
      </c>
      <c r="K858" t="s">
        <v>193</v>
      </c>
      <c r="L858" t="s">
        <v>77</v>
      </c>
      <c r="M858" t="s">
        <v>193</v>
      </c>
      <c r="N858" s="4">
        <v>262900020</v>
      </c>
      <c r="O858" s="44">
        <v>333.5</v>
      </c>
      <c r="P858">
        <v>1</v>
      </c>
      <c r="Q858">
        <v>0</v>
      </c>
      <c r="R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8" s="4">
        <f t="shared" si="39"/>
        <v>1</v>
      </c>
      <c r="T858" s="4">
        <f t="shared" si="40"/>
        <v>0</v>
      </c>
      <c r="U858" s="4">
        <f t="shared" si="41"/>
        <v>0</v>
      </c>
    </row>
    <row r="859" spans="1:21">
      <c r="A859" s="41">
        <v>290016807</v>
      </c>
      <c r="B859" s="42">
        <v>290000298</v>
      </c>
      <c r="C859" s="43">
        <v>290000298</v>
      </c>
      <c r="D859" t="s">
        <v>3716</v>
      </c>
      <c r="E859" t="s">
        <v>3712</v>
      </c>
      <c r="F859" t="s">
        <v>1380</v>
      </c>
      <c r="G859" t="s">
        <v>1381</v>
      </c>
      <c r="H859">
        <v>0</v>
      </c>
      <c r="I859" s="1">
        <v>29</v>
      </c>
      <c r="J859" t="s">
        <v>192</v>
      </c>
      <c r="K859" t="s">
        <v>193</v>
      </c>
      <c r="L859" t="s">
        <v>77</v>
      </c>
      <c r="M859" t="s">
        <v>193</v>
      </c>
      <c r="N859" s="4">
        <v>262900020</v>
      </c>
      <c r="O859" s="44">
        <v>1139.75</v>
      </c>
      <c r="P859">
        <v>1</v>
      </c>
      <c r="Q859">
        <v>0</v>
      </c>
      <c r="R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9" s="4">
        <f t="shared" si="39"/>
        <v>1</v>
      </c>
      <c r="T859" s="4">
        <f t="shared" si="40"/>
        <v>0</v>
      </c>
      <c r="U859" s="4">
        <f t="shared" si="41"/>
        <v>0</v>
      </c>
    </row>
    <row r="860" spans="1:21">
      <c r="A860" s="41">
        <v>290016864</v>
      </c>
      <c r="B860" s="42">
        <v>290000298</v>
      </c>
      <c r="C860" s="43">
        <v>290000298</v>
      </c>
      <c r="D860" t="s">
        <v>3717</v>
      </c>
      <c r="E860" t="s">
        <v>3712</v>
      </c>
      <c r="F860" t="s">
        <v>1380</v>
      </c>
      <c r="G860" t="s">
        <v>1381</v>
      </c>
      <c r="H860">
        <v>0</v>
      </c>
      <c r="I860" s="1">
        <v>29</v>
      </c>
      <c r="J860" t="s">
        <v>192</v>
      </c>
      <c r="K860" t="s">
        <v>193</v>
      </c>
      <c r="L860" t="s">
        <v>77</v>
      </c>
      <c r="M860" t="s">
        <v>193</v>
      </c>
      <c r="N860" s="4">
        <v>262900020</v>
      </c>
      <c r="O860" s="44">
        <v>69.75</v>
      </c>
      <c r="P860">
        <v>1</v>
      </c>
      <c r="Q860">
        <v>0</v>
      </c>
      <c r="R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0" s="4">
        <f t="shared" si="39"/>
        <v>1</v>
      </c>
      <c r="T860" s="4">
        <f t="shared" si="40"/>
        <v>0</v>
      </c>
      <c r="U860" s="4">
        <f t="shared" si="41"/>
        <v>0</v>
      </c>
    </row>
    <row r="861" spans="1:21">
      <c r="A861" s="41">
        <v>290016880</v>
      </c>
      <c r="B861" s="42">
        <v>290000298</v>
      </c>
      <c r="C861" s="43">
        <v>290000298</v>
      </c>
      <c r="D861" t="s">
        <v>3718</v>
      </c>
      <c r="E861" t="s">
        <v>3712</v>
      </c>
      <c r="F861" t="s">
        <v>1380</v>
      </c>
      <c r="G861" t="s">
        <v>1381</v>
      </c>
      <c r="H861">
        <v>0</v>
      </c>
      <c r="I861" s="1">
        <v>29</v>
      </c>
      <c r="J861" t="s">
        <v>192</v>
      </c>
      <c r="K861" t="s">
        <v>193</v>
      </c>
      <c r="L861" t="s">
        <v>77</v>
      </c>
      <c r="M861" t="s">
        <v>193</v>
      </c>
      <c r="N861" s="4">
        <v>262900020</v>
      </c>
      <c r="O861" s="44">
        <v>821</v>
      </c>
      <c r="P861">
        <v>1</v>
      </c>
      <c r="Q861">
        <v>0</v>
      </c>
      <c r="R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1" s="4">
        <f t="shared" si="39"/>
        <v>1</v>
      </c>
      <c r="T861" s="4">
        <f t="shared" si="40"/>
        <v>0</v>
      </c>
      <c r="U861" s="4">
        <f t="shared" si="41"/>
        <v>0</v>
      </c>
    </row>
    <row r="862" spans="1:21">
      <c r="A862" s="41">
        <v>290016914</v>
      </c>
      <c r="B862" s="42">
        <v>290000298</v>
      </c>
      <c r="C862" s="43">
        <v>290000298</v>
      </c>
      <c r="D862" t="s">
        <v>3719</v>
      </c>
      <c r="E862" t="s">
        <v>3712</v>
      </c>
      <c r="F862" t="s">
        <v>1380</v>
      </c>
      <c r="G862" t="s">
        <v>1381</v>
      </c>
      <c r="H862">
        <v>0</v>
      </c>
      <c r="I862" s="1">
        <v>29</v>
      </c>
      <c r="J862" t="s">
        <v>192</v>
      </c>
      <c r="K862" t="s">
        <v>193</v>
      </c>
      <c r="L862" t="s">
        <v>77</v>
      </c>
      <c r="M862" t="s">
        <v>193</v>
      </c>
      <c r="N862" s="4">
        <v>262900020</v>
      </c>
      <c r="O862" s="44">
        <v>654.25</v>
      </c>
      <c r="P862">
        <v>1</v>
      </c>
      <c r="Q862">
        <v>0</v>
      </c>
      <c r="R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2" s="4">
        <f t="shared" si="39"/>
        <v>1</v>
      </c>
      <c r="T862" s="4">
        <f t="shared" si="40"/>
        <v>0</v>
      </c>
      <c r="U862" s="4">
        <f t="shared" si="41"/>
        <v>0</v>
      </c>
    </row>
    <row r="863" spans="1:21">
      <c r="A863" s="41">
        <v>290018258</v>
      </c>
      <c r="B863" s="42">
        <v>290000298</v>
      </c>
      <c r="C863" s="43">
        <v>290000298</v>
      </c>
      <c r="D863" t="s">
        <v>3720</v>
      </c>
      <c r="E863" t="s">
        <v>3712</v>
      </c>
      <c r="F863" t="s">
        <v>1380</v>
      </c>
      <c r="G863" t="s">
        <v>1381</v>
      </c>
      <c r="H863">
        <v>0</v>
      </c>
      <c r="I863" s="1">
        <v>29</v>
      </c>
      <c r="J863" t="s">
        <v>192</v>
      </c>
      <c r="K863" t="s">
        <v>193</v>
      </c>
      <c r="L863" t="s">
        <v>77</v>
      </c>
      <c r="M863" t="s">
        <v>193</v>
      </c>
      <c r="N863" s="4">
        <v>262900020</v>
      </c>
      <c r="O863" s="44">
        <v>436</v>
      </c>
      <c r="P863">
        <v>1</v>
      </c>
      <c r="Q863">
        <v>0</v>
      </c>
      <c r="R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3" s="4">
        <f t="shared" si="39"/>
        <v>1</v>
      </c>
      <c r="T863" s="4">
        <f t="shared" si="40"/>
        <v>0</v>
      </c>
      <c r="U863" s="4">
        <f t="shared" si="41"/>
        <v>0</v>
      </c>
    </row>
    <row r="864" spans="1:21">
      <c r="A864" s="41">
        <v>290018282</v>
      </c>
      <c r="B864" s="42">
        <v>290000298</v>
      </c>
      <c r="C864" s="43">
        <v>290000298</v>
      </c>
      <c r="D864" t="s">
        <v>3721</v>
      </c>
      <c r="E864" t="s">
        <v>3712</v>
      </c>
      <c r="F864" t="s">
        <v>1380</v>
      </c>
      <c r="G864" t="s">
        <v>1381</v>
      </c>
      <c r="H864">
        <v>0</v>
      </c>
      <c r="I864" s="1">
        <v>29</v>
      </c>
      <c r="J864" t="s">
        <v>192</v>
      </c>
      <c r="K864" t="s">
        <v>193</v>
      </c>
      <c r="L864" t="s">
        <v>77</v>
      </c>
      <c r="M864" t="s">
        <v>193</v>
      </c>
      <c r="N864" s="4">
        <v>262900020</v>
      </c>
      <c r="O864" s="44">
        <v>1539.75</v>
      </c>
      <c r="P864">
        <v>1</v>
      </c>
      <c r="Q864">
        <v>0</v>
      </c>
      <c r="R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4" s="4">
        <f t="shared" si="39"/>
        <v>1</v>
      </c>
      <c r="T864" s="4">
        <f t="shared" si="40"/>
        <v>0</v>
      </c>
      <c r="U864" s="4">
        <f t="shared" si="41"/>
        <v>0</v>
      </c>
    </row>
    <row r="865" spans="1:21">
      <c r="A865" s="41">
        <v>290024314</v>
      </c>
      <c r="B865" s="42">
        <v>290000298</v>
      </c>
      <c r="C865" s="43">
        <v>290000298</v>
      </c>
      <c r="D865" t="s">
        <v>3722</v>
      </c>
      <c r="E865" t="s">
        <v>3712</v>
      </c>
      <c r="F865" t="s">
        <v>1380</v>
      </c>
      <c r="G865" t="s">
        <v>1381</v>
      </c>
      <c r="H865">
        <v>0</v>
      </c>
      <c r="I865" s="1">
        <v>29</v>
      </c>
      <c r="J865" t="s">
        <v>192</v>
      </c>
      <c r="K865" t="s">
        <v>193</v>
      </c>
      <c r="L865" t="s">
        <v>77</v>
      </c>
      <c r="M865" t="s">
        <v>193</v>
      </c>
      <c r="N865" s="4">
        <v>262900020</v>
      </c>
      <c r="O865" s="44">
        <v>365.5</v>
      </c>
      <c r="P865">
        <v>1</v>
      </c>
      <c r="Q865">
        <v>0</v>
      </c>
      <c r="R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5" s="4">
        <f t="shared" si="39"/>
        <v>1</v>
      </c>
      <c r="T865" s="4">
        <f t="shared" si="40"/>
        <v>0</v>
      </c>
      <c r="U865" s="4">
        <f t="shared" si="41"/>
        <v>0</v>
      </c>
    </row>
    <row r="866" spans="1:21">
      <c r="A866" s="41">
        <v>290024462</v>
      </c>
      <c r="B866" s="42">
        <v>290000298</v>
      </c>
      <c r="C866" s="43">
        <v>290000298</v>
      </c>
      <c r="D866" t="s">
        <v>3723</v>
      </c>
      <c r="E866" t="s">
        <v>3712</v>
      </c>
      <c r="F866" t="s">
        <v>1380</v>
      </c>
      <c r="G866" t="s">
        <v>1381</v>
      </c>
      <c r="H866">
        <v>0</v>
      </c>
      <c r="I866" s="1">
        <v>29</v>
      </c>
      <c r="J866" t="s">
        <v>192</v>
      </c>
      <c r="K866" t="s">
        <v>193</v>
      </c>
      <c r="L866" t="s">
        <v>831</v>
      </c>
      <c r="M866" t="s">
        <v>193</v>
      </c>
      <c r="N866" s="4">
        <v>262900020</v>
      </c>
      <c r="O866" s="44">
        <v>9464.5</v>
      </c>
      <c r="P866">
        <v>0</v>
      </c>
      <c r="Q866">
        <v>0</v>
      </c>
      <c r="R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6" s="4">
        <f t="shared" si="39"/>
        <v>1</v>
      </c>
      <c r="T866" s="4">
        <f t="shared" si="40"/>
        <v>0</v>
      </c>
      <c r="U866" s="4">
        <f t="shared" si="41"/>
        <v>0</v>
      </c>
    </row>
    <row r="867" spans="1:21">
      <c r="A867" s="41">
        <v>290028679</v>
      </c>
      <c r="B867" s="42">
        <v>290000298</v>
      </c>
      <c r="C867" s="43">
        <v>290000298</v>
      </c>
      <c r="D867" t="s">
        <v>3724</v>
      </c>
      <c r="E867" t="s">
        <v>3712</v>
      </c>
      <c r="F867" t="s">
        <v>1380</v>
      </c>
      <c r="G867" t="s">
        <v>1381</v>
      </c>
      <c r="H867">
        <v>0</v>
      </c>
      <c r="I867" s="1">
        <v>29</v>
      </c>
      <c r="J867" t="s">
        <v>192</v>
      </c>
      <c r="K867" t="s">
        <v>193</v>
      </c>
      <c r="L867" t="s">
        <v>77</v>
      </c>
      <c r="M867" t="s">
        <v>193</v>
      </c>
      <c r="N867" s="4">
        <v>262900020</v>
      </c>
      <c r="O867" s="44">
        <v>652.5</v>
      </c>
      <c r="P867">
        <v>1</v>
      </c>
      <c r="Q867">
        <v>0</v>
      </c>
      <c r="R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7" s="4">
        <f t="shared" si="39"/>
        <v>1</v>
      </c>
      <c r="T867" s="4">
        <f t="shared" si="40"/>
        <v>0</v>
      </c>
      <c r="U867" s="4">
        <f t="shared" si="41"/>
        <v>0</v>
      </c>
    </row>
    <row r="868" spans="1:21">
      <c r="A868" s="41">
        <v>290030089</v>
      </c>
      <c r="B868" s="42">
        <v>290000298</v>
      </c>
      <c r="C868" s="43">
        <v>290000298</v>
      </c>
      <c r="D868" t="s">
        <v>3725</v>
      </c>
      <c r="E868" t="s">
        <v>3712</v>
      </c>
      <c r="F868" t="s">
        <v>1380</v>
      </c>
      <c r="G868" t="s">
        <v>1381</v>
      </c>
      <c r="H868">
        <v>0</v>
      </c>
      <c r="I868" s="1">
        <v>29</v>
      </c>
      <c r="J868" t="s">
        <v>192</v>
      </c>
      <c r="K868" t="s">
        <v>193</v>
      </c>
      <c r="L868" t="s">
        <v>77</v>
      </c>
      <c r="M868" t="s">
        <v>193</v>
      </c>
      <c r="N868" s="4">
        <v>262900020</v>
      </c>
      <c r="O868" s="44">
        <v>638.25</v>
      </c>
      <c r="P868">
        <v>1</v>
      </c>
      <c r="Q868">
        <v>0</v>
      </c>
      <c r="R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8" s="4">
        <f t="shared" si="39"/>
        <v>1</v>
      </c>
      <c r="T868" s="4">
        <f t="shared" si="40"/>
        <v>0</v>
      </c>
      <c r="U868" s="4">
        <f t="shared" si="41"/>
        <v>0</v>
      </c>
    </row>
    <row r="869" spans="1:21">
      <c r="A869" s="41">
        <v>290030220</v>
      </c>
      <c r="B869" s="42">
        <v>290000298</v>
      </c>
      <c r="C869" s="43">
        <v>290000298</v>
      </c>
      <c r="D869" t="s">
        <v>3726</v>
      </c>
      <c r="E869" t="s">
        <v>3712</v>
      </c>
      <c r="F869" t="s">
        <v>1380</v>
      </c>
      <c r="G869" t="s">
        <v>1381</v>
      </c>
      <c r="H869">
        <v>0</v>
      </c>
      <c r="I869" s="1">
        <v>29</v>
      </c>
      <c r="J869" t="s">
        <v>192</v>
      </c>
      <c r="K869" t="s">
        <v>193</v>
      </c>
      <c r="L869" t="s">
        <v>77</v>
      </c>
      <c r="M869" t="s">
        <v>193</v>
      </c>
      <c r="N869" s="4">
        <v>262900020</v>
      </c>
      <c r="O869" s="44">
        <v>602.75</v>
      </c>
      <c r="P869">
        <v>1</v>
      </c>
      <c r="Q869">
        <v>0</v>
      </c>
      <c r="R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9" s="4">
        <f t="shared" si="39"/>
        <v>1</v>
      </c>
      <c r="T869" s="4">
        <f t="shared" si="40"/>
        <v>0</v>
      </c>
      <c r="U869" s="4">
        <f t="shared" si="41"/>
        <v>0</v>
      </c>
    </row>
    <row r="870" spans="1:21">
      <c r="A870" s="41">
        <v>290030279</v>
      </c>
      <c r="B870" s="42">
        <v>290000298</v>
      </c>
      <c r="C870" s="43">
        <v>290000298</v>
      </c>
      <c r="D870" t="s">
        <v>3727</v>
      </c>
      <c r="E870" t="s">
        <v>3712</v>
      </c>
      <c r="F870" t="s">
        <v>1380</v>
      </c>
      <c r="G870" t="s">
        <v>1381</v>
      </c>
      <c r="H870">
        <v>0</v>
      </c>
      <c r="I870" s="1">
        <v>29</v>
      </c>
      <c r="J870" t="s">
        <v>192</v>
      </c>
      <c r="K870" t="s">
        <v>193</v>
      </c>
      <c r="L870" t="s">
        <v>77</v>
      </c>
      <c r="M870" t="s">
        <v>193</v>
      </c>
      <c r="N870" s="4">
        <v>262900020</v>
      </c>
      <c r="O870" s="44">
        <v>353</v>
      </c>
      <c r="P870">
        <v>1</v>
      </c>
      <c r="Q870">
        <v>0</v>
      </c>
      <c r="R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0" s="4">
        <f t="shared" si="39"/>
        <v>1</v>
      </c>
      <c r="T870" s="4">
        <f t="shared" si="40"/>
        <v>0</v>
      </c>
      <c r="U870" s="4">
        <f t="shared" si="41"/>
        <v>0</v>
      </c>
    </row>
    <row r="871" spans="1:21">
      <c r="A871" s="41">
        <v>290030295</v>
      </c>
      <c r="B871" s="42">
        <v>290000298</v>
      </c>
      <c r="C871" s="43">
        <v>290000298</v>
      </c>
      <c r="D871" t="s">
        <v>3728</v>
      </c>
      <c r="E871" t="s">
        <v>3712</v>
      </c>
      <c r="F871" t="s">
        <v>1380</v>
      </c>
      <c r="G871" t="s">
        <v>1381</v>
      </c>
      <c r="H871">
        <v>0</v>
      </c>
      <c r="I871" s="1">
        <v>29</v>
      </c>
      <c r="J871" t="s">
        <v>192</v>
      </c>
      <c r="K871" t="s">
        <v>193</v>
      </c>
      <c r="L871" t="s">
        <v>77</v>
      </c>
      <c r="M871" t="s">
        <v>193</v>
      </c>
      <c r="N871" s="4">
        <v>262900020</v>
      </c>
      <c r="O871" s="44">
        <v>369.5</v>
      </c>
      <c r="P871">
        <v>1</v>
      </c>
      <c r="Q871">
        <v>0</v>
      </c>
      <c r="R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1" s="4">
        <f t="shared" si="39"/>
        <v>1</v>
      </c>
      <c r="T871" s="4">
        <f t="shared" si="40"/>
        <v>0</v>
      </c>
      <c r="U871" s="4">
        <f t="shared" si="41"/>
        <v>0</v>
      </c>
    </row>
    <row r="872" spans="1:21">
      <c r="A872" s="41">
        <v>290030329</v>
      </c>
      <c r="B872" s="42">
        <v>290000298</v>
      </c>
      <c r="C872" s="43">
        <v>290000298</v>
      </c>
      <c r="D872" t="s">
        <v>3729</v>
      </c>
      <c r="E872" t="s">
        <v>3712</v>
      </c>
      <c r="F872" t="s">
        <v>1380</v>
      </c>
      <c r="G872" t="s">
        <v>1381</v>
      </c>
      <c r="H872">
        <v>0</v>
      </c>
      <c r="I872" s="1">
        <v>29</v>
      </c>
      <c r="J872" t="s">
        <v>192</v>
      </c>
      <c r="K872" t="s">
        <v>193</v>
      </c>
      <c r="L872" t="s">
        <v>77</v>
      </c>
      <c r="M872" t="s">
        <v>193</v>
      </c>
      <c r="N872" s="4">
        <v>262900020</v>
      </c>
      <c r="O872" s="44">
        <v>574.25</v>
      </c>
      <c r="P872">
        <v>1</v>
      </c>
      <c r="Q872">
        <v>0</v>
      </c>
      <c r="R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2" s="4">
        <f t="shared" si="39"/>
        <v>1</v>
      </c>
      <c r="T872" s="4">
        <f t="shared" si="40"/>
        <v>0</v>
      </c>
      <c r="U872" s="4">
        <f t="shared" si="41"/>
        <v>0</v>
      </c>
    </row>
    <row r="873" spans="1:21">
      <c r="A873" s="41">
        <v>290030337</v>
      </c>
      <c r="B873" s="42">
        <v>290000298</v>
      </c>
      <c r="C873" s="43">
        <v>290000298</v>
      </c>
      <c r="D873" t="s">
        <v>3730</v>
      </c>
      <c r="E873" t="s">
        <v>3712</v>
      </c>
      <c r="F873" t="s">
        <v>1380</v>
      </c>
      <c r="G873" t="s">
        <v>1381</v>
      </c>
      <c r="H873">
        <v>0</v>
      </c>
      <c r="I873" s="1">
        <v>29</v>
      </c>
      <c r="J873" t="s">
        <v>192</v>
      </c>
      <c r="K873" t="s">
        <v>193</v>
      </c>
      <c r="L873" t="s">
        <v>77</v>
      </c>
      <c r="M873" t="s">
        <v>193</v>
      </c>
      <c r="N873" s="4">
        <v>262900020</v>
      </c>
      <c r="O873" s="44">
        <v>616</v>
      </c>
      <c r="P873">
        <v>1</v>
      </c>
      <c r="Q873">
        <v>0</v>
      </c>
      <c r="R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3" s="4">
        <f t="shared" si="39"/>
        <v>1</v>
      </c>
      <c r="T873" s="4">
        <f t="shared" si="40"/>
        <v>0</v>
      </c>
      <c r="U873" s="4">
        <f t="shared" si="41"/>
        <v>0</v>
      </c>
    </row>
    <row r="874" spans="1:21">
      <c r="A874" s="41">
        <v>290030345</v>
      </c>
      <c r="B874" s="42">
        <v>290000298</v>
      </c>
      <c r="C874" s="43">
        <v>290000298</v>
      </c>
      <c r="D874" t="s">
        <v>3731</v>
      </c>
      <c r="E874" t="s">
        <v>3712</v>
      </c>
      <c r="F874" t="s">
        <v>1380</v>
      </c>
      <c r="G874" t="s">
        <v>1381</v>
      </c>
      <c r="H874">
        <v>0</v>
      </c>
      <c r="I874" s="1">
        <v>29</v>
      </c>
      <c r="J874" t="s">
        <v>192</v>
      </c>
      <c r="K874" t="s">
        <v>193</v>
      </c>
      <c r="L874" t="s">
        <v>77</v>
      </c>
      <c r="M874" t="s">
        <v>193</v>
      </c>
      <c r="N874" s="4">
        <v>262900020</v>
      </c>
      <c r="O874" s="44">
        <v>2459</v>
      </c>
      <c r="P874">
        <v>1</v>
      </c>
      <c r="Q874">
        <v>0</v>
      </c>
      <c r="R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4" s="4">
        <f t="shared" si="39"/>
        <v>1</v>
      </c>
      <c r="T874" s="4">
        <f t="shared" si="40"/>
        <v>0</v>
      </c>
      <c r="U874" s="4">
        <f t="shared" si="41"/>
        <v>0</v>
      </c>
    </row>
    <row r="875" spans="1:21">
      <c r="A875" s="41">
        <v>290030543</v>
      </c>
      <c r="B875" s="42">
        <v>290000298</v>
      </c>
      <c r="C875" s="43">
        <v>290000298</v>
      </c>
      <c r="D875" t="s">
        <v>3732</v>
      </c>
      <c r="E875" t="s">
        <v>3712</v>
      </c>
      <c r="F875" t="s">
        <v>1380</v>
      </c>
      <c r="G875" t="s">
        <v>1381</v>
      </c>
      <c r="H875">
        <v>0</v>
      </c>
      <c r="I875" s="1">
        <v>29</v>
      </c>
      <c r="J875" t="s">
        <v>192</v>
      </c>
      <c r="K875" t="s">
        <v>193</v>
      </c>
      <c r="L875" t="s">
        <v>77</v>
      </c>
      <c r="M875" t="s">
        <v>193</v>
      </c>
      <c r="N875" s="4">
        <v>262900020</v>
      </c>
      <c r="O875" s="44">
        <v>1106.5</v>
      </c>
      <c r="P875">
        <v>1</v>
      </c>
      <c r="Q875">
        <v>0</v>
      </c>
      <c r="R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5" s="4">
        <f t="shared" si="39"/>
        <v>1</v>
      </c>
      <c r="T875" s="4">
        <f t="shared" si="40"/>
        <v>0</v>
      </c>
      <c r="U875" s="4">
        <f t="shared" si="41"/>
        <v>0</v>
      </c>
    </row>
    <row r="876" spans="1:21">
      <c r="A876" s="41">
        <v>290031186</v>
      </c>
      <c r="B876" s="42">
        <v>290000298</v>
      </c>
      <c r="C876" s="43">
        <v>290000298</v>
      </c>
      <c r="D876" t="s">
        <v>3733</v>
      </c>
      <c r="E876" t="s">
        <v>3712</v>
      </c>
      <c r="F876" t="s">
        <v>1380</v>
      </c>
      <c r="G876" t="s">
        <v>1381</v>
      </c>
      <c r="H876">
        <v>0</v>
      </c>
      <c r="I876" s="1">
        <v>29</v>
      </c>
      <c r="J876" t="s">
        <v>192</v>
      </c>
      <c r="K876" t="s">
        <v>193</v>
      </c>
      <c r="L876" t="s">
        <v>77</v>
      </c>
      <c r="M876" t="s">
        <v>193</v>
      </c>
      <c r="N876" s="4">
        <v>262900020</v>
      </c>
      <c r="O876" s="44">
        <v>395</v>
      </c>
      <c r="P876">
        <v>1</v>
      </c>
      <c r="Q876">
        <v>0</v>
      </c>
      <c r="R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6" s="4">
        <f t="shared" si="39"/>
        <v>1</v>
      </c>
      <c r="T876" s="4">
        <f t="shared" si="40"/>
        <v>0</v>
      </c>
      <c r="U876" s="4">
        <f t="shared" si="41"/>
        <v>0</v>
      </c>
    </row>
    <row r="877" spans="1:21">
      <c r="A877" s="41">
        <v>290032770</v>
      </c>
      <c r="B877" s="42">
        <v>290000298</v>
      </c>
      <c r="C877" s="43">
        <v>290000298</v>
      </c>
      <c r="D877" t="s">
        <v>3734</v>
      </c>
      <c r="E877" t="s">
        <v>3712</v>
      </c>
      <c r="F877" t="s">
        <v>1380</v>
      </c>
      <c r="G877" t="s">
        <v>1381</v>
      </c>
      <c r="H877">
        <v>0</v>
      </c>
      <c r="I877" s="1">
        <v>29</v>
      </c>
      <c r="J877" t="s">
        <v>192</v>
      </c>
      <c r="K877" t="s">
        <v>193</v>
      </c>
      <c r="L877" t="s">
        <v>77</v>
      </c>
      <c r="M877" t="s">
        <v>193</v>
      </c>
      <c r="N877" s="4">
        <v>262900020</v>
      </c>
      <c r="O877" s="44">
        <v>63</v>
      </c>
      <c r="P877">
        <v>1</v>
      </c>
      <c r="Q877">
        <v>0</v>
      </c>
      <c r="R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7" s="4">
        <f t="shared" si="39"/>
        <v>1</v>
      </c>
      <c r="T877" s="4">
        <f t="shared" si="40"/>
        <v>0</v>
      </c>
      <c r="U877" s="4">
        <f t="shared" si="41"/>
        <v>0</v>
      </c>
    </row>
    <row r="878" spans="1:21">
      <c r="A878" s="41">
        <v>290000140</v>
      </c>
      <c r="B878" s="42">
        <v>290000447</v>
      </c>
      <c r="C878" s="43">
        <v>290000140</v>
      </c>
      <c r="D878" t="s">
        <v>5843</v>
      </c>
      <c r="E878" t="s">
        <v>5844</v>
      </c>
      <c r="H878"/>
      <c r="I878" s="1">
        <v>29</v>
      </c>
      <c r="J878" t="s">
        <v>192</v>
      </c>
      <c r="K878" t="s">
        <v>193</v>
      </c>
      <c r="L878" t="s">
        <v>96</v>
      </c>
      <c r="M878" t="s">
        <v>193</v>
      </c>
      <c r="N878" s="4">
        <v>635820459</v>
      </c>
      <c r="O878" s="44">
        <v>45116</v>
      </c>
      <c r="P878">
        <v>0</v>
      </c>
      <c r="Q878">
        <v>0</v>
      </c>
      <c r="R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8" s="4">
        <f t="shared" si="39"/>
        <v>0</v>
      </c>
      <c r="T878" s="4">
        <f t="shared" si="40"/>
        <v>0</v>
      </c>
      <c r="U878" s="4">
        <f t="shared" si="41"/>
        <v>1</v>
      </c>
    </row>
    <row r="879" spans="1:21">
      <c r="A879" s="41">
        <v>290036375</v>
      </c>
      <c r="B879" s="42">
        <v>290000447</v>
      </c>
      <c r="C879" s="43">
        <v>290036375</v>
      </c>
      <c r="D879" t="s">
        <v>5845</v>
      </c>
      <c r="E879" t="s">
        <v>5844</v>
      </c>
      <c r="H879"/>
      <c r="I879" s="1">
        <v>29</v>
      </c>
      <c r="J879" t="s">
        <v>192</v>
      </c>
      <c r="K879" t="s">
        <v>193</v>
      </c>
      <c r="L879" t="s">
        <v>96</v>
      </c>
      <c r="M879" t="s">
        <v>193</v>
      </c>
      <c r="N879" s="4">
        <v>635820459</v>
      </c>
      <c r="O879" s="44">
        <v>16777</v>
      </c>
      <c r="P879">
        <v>0</v>
      </c>
      <c r="Q879">
        <v>0</v>
      </c>
      <c r="R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79" s="4">
        <f t="shared" si="39"/>
        <v>0</v>
      </c>
      <c r="T879" s="4">
        <f t="shared" si="40"/>
        <v>0</v>
      </c>
      <c r="U879" s="4">
        <f t="shared" si="41"/>
        <v>1</v>
      </c>
    </row>
    <row r="880" spans="1:21">
      <c r="A880" s="41">
        <v>290000827</v>
      </c>
      <c r="B880" s="42">
        <v>290000546</v>
      </c>
      <c r="C880" s="43">
        <v>290000827</v>
      </c>
      <c r="D880" t="s">
        <v>4104</v>
      </c>
      <c r="E880" t="s">
        <v>4105</v>
      </c>
      <c r="H880"/>
      <c r="I880" s="1">
        <v>29</v>
      </c>
      <c r="J880" t="s">
        <v>192</v>
      </c>
      <c r="K880" t="s">
        <v>193</v>
      </c>
      <c r="L880" t="s">
        <v>60</v>
      </c>
      <c r="M880" t="s">
        <v>193</v>
      </c>
      <c r="N880" s="4">
        <v>777629288</v>
      </c>
      <c r="O880" s="44">
        <v>24276.5</v>
      </c>
      <c r="P880">
        <v>0</v>
      </c>
      <c r="Q880">
        <v>0</v>
      </c>
      <c r="R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0" s="4">
        <f t="shared" si="39"/>
        <v>0</v>
      </c>
      <c r="T880" s="4">
        <f t="shared" si="40"/>
        <v>0</v>
      </c>
      <c r="U880" s="4">
        <f t="shared" si="41"/>
        <v>1</v>
      </c>
    </row>
    <row r="881" spans="1:21">
      <c r="A881" s="41">
        <v>290000975</v>
      </c>
      <c r="B881" s="42">
        <v>290000546</v>
      </c>
      <c r="C881" s="43">
        <v>290000975</v>
      </c>
      <c r="D881" t="s">
        <v>4106</v>
      </c>
      <c r="E881" t="s">
        <v>4105</v>
      </c>
      <c r="H881"/>
      <c r="I881" s="1">
        <v>29</v>
      </c>
      <c r="J881" t="s">
        <v>192</v>
      </c>
      <c r="K881" t="s">
        <v>193</v>
      </c>
      <c r="L881" t="s">
        <v>60</v>
      </c>
      <c r="M881" t="s">
        <v>193</v>
      </c>
      <c r="N881" s="4">
        <v>777629288</v>
      </c>
      <c r="O881" s="44">
        <v>31404</v>
      </c>
      <c r="P881">
        <v>0</v>
      </c>
      <c r="Q881">
        <v>0</v>
      </c>
      <c r="R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1" s="4">
        <f t="shared" si="39"/>
        <v>0</v>
      </c>
      <c r="T881" s="4">
        <f t="shared" si="40"/>
        <v>0</v>
      </c>
      <c r="U881" s="4">
        <f t="shared" si="41"/>
        <v>1</v>
      </c>
    </row>
    <row r="882" spans="1:21">
      <c r="A882" s="41">
        <v>290000983</v>
      </c>
      <c r="B882" s="42">
        <v>290000546</v>
      </c>
      <c r="C882" s="43">
        <v>290000983</v>
      </c>
      <c r="D882" t="s">
        <v>4107</v>
      </c>
      <c r="E882" t="s">
        <v>4105</v>
      </c>
      <c r="H882"/>
      <c r="I882" s="1">
        <v>29</v>
      </c>
      <c r="J882" t="s">
        <v>192</v>
      </c>
      <c r="K882" t="s">
        <v>193</v>
      </c>
      <c r="L882" t="s">
        <v>60</v>
      </c>
      <c r="M882" t="s">
        <v>193</v>
      </c>
      <c r="N882" s="4">
        <v>777629288</v>
      </c>
      <c r="O882" s="44">
        <v>3951.5</v>
      </c>
      <c r="P882">
        <v>0</v>
      </c>
      <c r="Q882">
        <v>0</v>
      </c>
      <c r="R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2" s="4">
        <f t="shared" si="39"/>
        <v>0</v>
      </c>
      <c r="T882" s="4">
        <f t="shared" si="40"/>
        <v>0</v>
      </c>
      <c r="U882" s="4">
        <f t="shared" si="41"/>
        <v>1</v>
      </c>
    </row>
    <row r="883" spans="1:21">
      <c r="A883" s="41">
        <v>290001015</v>
      </c>
      <c r="B883" s="45">
        <v>290000751</v>
      </c>
      <c r="C883" s="47">
        <v>290000751</v>
      </c>
      <c r="D883" t="s">
        <v>1531</v>
      </c>
      <c r="E883" t="s">
        <v>1531</v>
      </c>
      <c r="F883" t="s">
        <v>1049</v>
      </c>
      <c r="G883" t="s">
        <v>1050</v>
      </c>
      <c r="H883">
        <v>0</v>
      </c>
      <c r="I883" s="1">
        <v>29</v>
      </c>
      <c r="J883" t="s">
        <v>192</v>
      </c>
      <c r="K883" t="s">
        <v>193</v>
      </c>
      <c r="L883" t="s">
        <v>831</v>
      </c>
      <c r="M883" t="s">
        <v>193</v>
      </c>
      <c r="N883" s="4">
        <v>262900111</v>
      </c>
      <c r="O883" s="44">
        <v>10337.5</v>
      </c>
      <c r="P883">
        <v>0</v>
      </c>
      <c r="Q883">
        <v>0</v>
      </c>
      <c r="R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83" s="4">
        <f t="shared" si="39"/>
        <v>1</v>
      </c>
      <c r="T883" s="4">
        <f t="shared" si="40"/>
        <v>0</v>
      </c>
      <c r="U883" s="4">
        <f t="shared" si="41"/>
        <v>0</v>
      </c>
    </row>
    <row r="884" spans="1:21">
      <c r="A884" s="41">
        <v>290000736</v>
      </c>
      <c r="B884" s="42">
        <v>290000991</v>
      </c>
      <c r="C884" s="43">
        <v>290000736</v>
      </c>
      <c r="D884" t="s">
        <v>5047</v>
      </c>
      <c r="E884" s="48" t="s">
        <v>5048</v>
      </c>
      <c r="H884"/>
      <c r="I884" s="1">
        <v>29</v>
      </c>
      <c r="J884" t="s">
        <v>192</v>
      </c>
      <c r="K884" t="s">
        <v>193</v>
      </c>
      <c r="L884" t="s">
        <v>96</v>
      </c>
      <c r="M884" t="s">
        <v>193</v>
      </c>
      <c r="N884" s="4">
        <v>636420515</v>
      </c>
      <c r="O884" s="44">
        <v>13240.25</v>
      </c>
      <c r="P884">
        <v>1</v>
      </c>
      <c r="Q884">
        <v>0</v>
      </c>
      <c r="R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4" s="4">
        <f t="shared" si="39"/>
        <v>0</v>
      </c>
      <c r="T884" s="4">
        <f t="shared" si="40"/>
        <v>0</v>
      </c>
      <c r="U884" s="4">
        <f t="shared" si="41"/>
        <v>1</v>
      </c>
    </row>
    <row r="885" spans="1:21">
      <c r="A885" s="54">
        <v>290000744</v>
      </c>
      <c r="B885" s="55">
        <v>290001007</v>
      </c>
      <c r="C885" s="56">
        <v>290000744</v>
      </c>
      <c r="D885" t="s">
        <v>5049</v>
      </c>
      <c r="E885" s="48" t="s">
        <v>5050</v>
      </c>
      <c r="H885"/>
      <c r="I885" s="1">
        <v>29</v>
      </c>
      <c r="J885" t="s">
        <v>192</v>
      </c>
      <c r="K885" t="s">
        <v>193</v>
      </c>
      <c r="L885" t="s">
        <v>96</v>
      </c>
      <c r="M885" t="s">
        <v>193</v>
      </c>
      <c r="N885" s="4">
        <v>320610470</v>
      </c>
      <c r="O885" s="44">
        <v>26476.75</v>
      </c>
      <c r="P885">
        <v>1</v>
      </c>
      <c r="Q885">
        <v>0</v>
      </c>
      <c r="R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5" s="4">
        <f t="shared" si="39"/>
        <v>0</v>
      </c>
      <c r="T885" s="4">
        <f t="shared" si="40"/>
        <v>0</v>
      </c>
      <c r="U885" s="4">
        <f t="shared" si="41"/>
        <v>1</v>
      </c>
    </row>
    <row r="886" spans="1:21">
      <c r="A886" s="54">
        <v>290023431</v>
      </c>
      <c r="B886" s="55">
        <v>290001049</v>
      </c>
      <c r="C886" s="56">
        <v>290023431</v>
      </c>
      <c r="D886" t="s">
        <v>5733</v>
      </c>
      <c r="E886" s="48" t="s">
        <v>5733</v>
      </c>
      <c r="H886"/>
      <c r="I886" s="1">
        <v>29</v>
      </c>
      <c r="J886" t="s">
        <v>192</v>
      </c>
      <c r="K886" t="s">
        <v>193</v>
      </c>
      <c r="L886" t="s">
        <v>96</v>
      </c>
      <c r="M886" t="s">
        <v>193</v>
      </c>
      <c r="N886" s="4">
        <v>926450230</v>
      </c>
      <c r="O886" s="44">
        <v>13742.5</v>
      </c>
      <c r="P886">
        <v>0</v>
      </c>
      <c r="Q886">
        <v>0</v>
      </c>
      <c r="R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6" s="4">
        <f t="shared" si="39"/>
        <v>0</v>
      </c>
      <c r="T886" s="4">
        <f t="shared" si="40"/>
        <v>0</v>
      </c>
      <c r="U886" s="4">
        <f t="shared" si="41"/>
        <v>1</v>
      </c>
    </row>
    <row r="887" spans="1:21">
      <c r="A887" s="54">
        <v>290000025</v>
      </c>
      <c r="B887" s="55">
        <v>290020700</v>
      </c>
      <c r="C887" s="56">
        <v>290020700</v>
      </c>
      <c r="D887" t="s">
        <v>2381</v>
      </c>
      <c r="E887" s="48" t="s">
        <v>2382</v>
      </c>
      <c r="F887" t="s">
        <v>1380</v>
      </c>
      <c r="G887" t="s">
        <v>1381</v>
      </c>
      <c r="H887">
        <v>1</v>
      </c>
      <c r="I887" s="1">
        <v>29</v>
      </c>
      <c r="J887" t="s">
        <v>192</v>
      </c>
      <c r="K887" t="s">
        <v>193</v>
      </c>
      <c r="L887" t="s">
        <v>831</v>
      </c>
      <c r="M887" t="s">
        <v>193</v>
      </c>
      <c r="N887" s="4">
        <v>262903610</v>
      </c>
      <c r="O887" s="44">
        <v>235897</v>
      </c>
      <c r="P887">
        <v>0</v>
      </c>
      <c r="Q887">
        <v>0</v>
      </c>
      <c r="R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7" s="4">
        <f t="shared" si="39"/>
        <v>1</v>
      </c>
      <c r="T887" s="4">
        <f t="shared" si="40"/>
        <v>0</v>
      </c>
      <c r="U887" s="4">
        <f t="shared" si="41"/>
        <v>0</v>
      </c>
    </row>
    <row r="888" spans="1:21">
      <c r="A888" s="54">
        <v>290000066</v>
      </c>
      <c r="B888" s="55">
        <v>290020700</v>
      </c>
      <c r="C888" s="56">
        <v>290020700</v>
      </c>
      <c r="D888" t="s">
        <v>2383</v>
      </c>
      <c r="E888" s="48" t="s">
        <v>2382</v>
      </c>
      <c r="F888" t="s">
        <v>1380</v>
      </c>
      <c r="G888" t="s">
        <v>1381</v>
      </c>
      <c r="H888">
        <v>1</v>
      </c>
      <c r="I888" s="1">
        <v>29</v>
      </c>
      <c r="J888" t="s">
        <v>192</v>
      </c>
      <c r="K888" t="s">
        <v>193</v>
      </c>
      <c r="L888" t="s">
        <v>831</v>
      </c>
      <c r="M888" t="s">
        <v>193</v>
      </c>
      <c r="N888" s="4">
        <v>262903610</v>
      </c>
      <c r="O888" s="44">
        <v>22779.5</v>
      </c>
      <c r="P888">
        <v>0</v>
      </c>
      <c r="Q888">
        <v>0</v>
      </c>
      <c r="R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8" s="4">
        <f t="shared" si="39"/>
        <v>1</v>
      </c>
      <c r="T888" s="4">
        <f t="shared" si="40"/>
        <v>0</v>
      </c>
      <c r="U888" s="4">
        <f t="shared" si="41"/>
        <v>0</v>
      </c>
    </row>
    <row r="889" spans="1:21">
      <c r="A889" s="54">
        <v>290025113</v>
      </c>
      <c r="B889" s="55">
        <v>290020700</v>
      </c>
      <c r="C889" s="56">
        <v>290020700</v>
      </c>
      <c r="D889" t="s">
        <v>2384</v>
      </c>
      <c r="E889" s="48" t="s">
        <v>2382</v>
      </c>
      <c r="F889" t="s">
        <v>1380</v>
      </c>
      <c r="G889" t="s">
        <v>1381</v>
      </c>
      <c r="H889">
        <v>1</v>
      </c>
      <c r="I889" s="1">
        <v>29</v>
      </c>
      <c r="J889" t="s">
        <v>192</v>
      </c>
      <c r="K889" t="s">
        <v>193</v>
      </c>
      <c r="L889" t="s">
        <v>831</v>
      </c>
      <c r="M889" t="s">
        <v>193</v>
      </c>
      <c r="N889" s="4">
        <v>262903610</v>
      </c>
      <c r="O889" s="44">
        <v>4762.5</v>
      </c>
      <c r="P889">
        <v>0</v>
      </c>
      <c r="Q889">
        <v>0</v>
      </c>
      <c r="R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9" s="4">
        <f t="shared" si="39"/>
        <v>1</v>
      </c>
      <c r="T889" s="4">
        <f t="shared" si="40"/>
        <v>0</v>
      </c>
      <c r="U889" s="4">
        <f t="shared" si="41"/>
        <v>0</v>
      </c>
    </row>
    <row r="890" spans="1:21">
      <c r="A890" s="54">
        <v>290025147</v>
      </c>
      <c r="B890" s="55">
        <v>290020700</v>
      </c>
      <c r="C890" s="56">
        <v>290020700</v>
      </c>
      <c r="D890" t="s">
        <v>2385</v>
      </c>
      <c r="E890" s="48" t="s">
        <v>2382</v>
      </c>
      <c r="F890" t="s">
        <v>1380</v>
      </c>
      <c r="G890" t="s">
        <v>1381</v>
      </c>
      <c r="H890">
        <v>1</v>
      </c>
      <c r="I890" s="1">
        <v>29</v>
      </c>
      <c r="J890" t="s">
        <v>192</v>
      </c>
      <c r="K890" t="s">
        <v>193</v>
      </c>
      <c r="L890" t="s">
        <v>831</v>
      </c>
      <c r="M890" t="s">
        <v>193</v>
      </c>
      <c r="N890" s="4">
        <v>262903610</v>
      </c>
      <c r="O890" s="44">
        <v>5393</v>
      </c>
      <c r="P890">
        <v>0</v>
      </c>
      <c r="Q890">
        <v>0</v>
      </c>
      <c r="R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0" s="4">
        <f t="shared" si="39"/>
        <v>1</v>
      </c>
      <c r="T890" s="4">
        <f t="shared" si="40"/>
        <v>0</v>
      </c>
      <c r="U890" s="4">
        <f t="shared" si="41"/>
        <v>0</v>
      </c>
    </row>
    <row r="891" spans="1:21">
      <c r="A891" s="41">
        <v>290000033</v>
      </c>
      <c r="B891" s="42">
        <v>290021542</v>
      </c>
      <c r="C891" s="43">
        <v>290021542</v>
      </c>
      <c r="D891" t="s">
        <v>1363</v>
      </c>
      <c r="E891" t="s">
        <v>1364</v>
      </c>
      <c r="F891" t="s">
        <v>1049</v>
      </c>
      <c r="G891" t="s">
        <v>1050</v>
      </c>
      <c r="H891">
        <v>0</v>
      </c>
      <c r="I891" s="1">
        <v>29</v>
      </c>
      <c r="J891" t="s">
        <v>192</v>
      </c>
      <c r="K891" t="s">
        <v>193</v>
      </c>
      <c r="L891" t="s">
        <v>831</v>
      </c>
      <c r="M891" t="s">
        <v>193</v>
      </c>
      <c r="N891" s="4">
        <v>262900095</v>
      </c>
      <c r="O891" s="44">
        <v>145131.75</v>
      </c>
      <c r="P891">
        <v>0</v>
      </c>
      <c r="Q891">
        <v>0</v>
      </c>
      <c r="R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1" s="4">
        <f t="shared" si="39"/>
        <v>1</v>
      </c>
      <c r="T891" s="4">
        <f t="shared" si="40"/>
        <v>0</v>
      </c>
      <c r="U891" s="4">
        <f t="shared" si="41"/>
        <v>0</v>
      </c>
    </row>
    <row r="892" spans="1:21">
      <c r="A892" s="41">
        <v>290000553</v>
      </c>
      <c r="B892" s="45">
        <v>290021542</v>
      </c>
      <c r="C892" s="47">
        <v>290021542</v>
      </c>
      <c r="D892" t="s">
        <v>1365</v>
      </c>
      <c r="E892" t="s">
        <v>1364</v>
      </c>
      <c r="F892" t="s">
        <v>1049</v>
      </c>
      <c r="G892" t="s">
        <v>1050</v>
      </c>
      <c r="H892">
        <v>0</v>
      </c>
      <c r="I892" s="1">
        <v>29</v>
      </c>
      <c r="J892" t="s">
        <v>192</v>
      </c>
      <c r="K892" t="s">
        <v>193</v>
      </c>
      <c r="L892" t="s">
        <v>831</v>
      </c>
      <c r="M892" t="s">
        <v>193</v>
      </c>
      <c r="N892" s="4">
        <v>262900095</v>
      </c>
      <c r="O892" s="44">
        <v>31800.5</v>
      </c>
      <c r="P892">
        <v>0</v>
      </c>
      <c r="Q892">
        <v>0</v>
      </c>
      <c r="R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2" s="4">
        <f t="shared" si="39"/>
        <v>1</v>
      </c>
      <c r="T892" s="4">
        <f t="shared" si="40"/>
        <v>0</v>
      </c>
      <c r="U892" s="4">
        <f t="shared" si="41"/>
        <v>0</v>
      </c>
    </row>
    <row r="893" spans="1:21">
      <c r="A893" s="41">
        <v>290004142</v>
      </c>
      <c r="B893" s="42">
        <v>290022508</v>
      </c>
      <c r="C893" s="43">
        <v>290004142</v>
      </c>
      <c r="D893" t="s">
        <v>5299</v>
      </c>
      <c r="E893" t="s">
        <v>5300</v>
      </c>
      <c r="H893"/>
      <c r="I893" s="1">
        <v>29</v>
      </c>
      <c r="J893" t="s">
        <v>192</v>
      </c>
      <c r="K893" t="s">
        <v>193</v>
      </c>
      <c r="L893" t="s">
        <v>96</v>
      </c>
      <c r="M893" t="s">
        <v>193</v>
      </c>
      <c r="N893" s="4">
        <v>378860316</v>
      </c>
      <c r="O893" s="44">
        <v>15238</v>
      </c>
      <c r="P893">
        <v>0</v>
      </c>
      <c r="Q893">
        <v>0</v>
      </c>
      <c r="R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3" s="4">
        <f t="shared" si="39"/>
        <v>0</v>
      </c>
      <c r="T893" s="4">
        <f t="shared" si="40"/>
        <v>0</v>
      </c>
      <c r="U893" s="4">
        <f t="shared" si="41"/>
        <v>1</v>
      </c>
    </row>
    <row r="894" spans="1:21">
      <c r="A894" s="41">
        <v>290019777</v>
      </c>
      <c r="B894" s="42">
        <v>290022508</v>
      </c>
      <c r="C894" s="43">
        <v>290019777</v>
      </c>
      <c r="D894" t="s">
        <v>5301</v>
      </c>
      <c r="E894" t="s">
        <v>5300</v>
      </c>
      <c r="H894"/>
      <c r="I894" s="1">
        <v>29</v>
      </c>
      <c r="J894" t="s">
        <v>192</v>
      </c>
      <c r="K894" t="s">
        <v>193</v>
      </c>
      <c r="L894" t="s">
        <v>96</v>
      </c>
      <c r="M894" t="s">
        <v>193</v>
      </c>
      <c r="N894" s="4">
        <v>378860316</v>
      </c>
      <c r="O894" s="44">
        <v>68017.5</v>
      </c>
      <c r="P894">
        <v>0</v>
      </c>
      <c r="Q894">
        <v>0</v>
      </c>
      <c r="R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4" s="4">
        <f t="shared" si="39"/>
        <v>0</v>
      </c>
      <c r="T894" s="4">
        <f t="shared" si="40"/>
        <v>0</v>
      </c>
      <c r="U894" s="4">
        <f t="shared" si="41"/>
        <v>1</v>
      </c>
    </row>
    <row r="895" spans="1:21">
      <c r="A895" s="41">
        <v>290036540</v>
      </c>
      <c r="B895" s="42">
        <v>290029974</v>
      </c>
      <c r="C895" s="43">
        <v>290036540</v>
      </c>
      <c r="D895" t="s">
        <v>5599</v>
      </c>
      <c r="E895" t="s">
        <v>5600</v>
      </c>
      <c r="H895"/>
      <c r="I895" s="1">
        <v>29</v>
      </c>
      <c r="J895" t="s">
        <v>192</v>
      </c>
      <c r="K895" t="s">
        <v>193</v>
      </c>
      <c r="L895" t="s">
        <v>96</v>
      </c>
      <c r="M895" t="s">
        <v>193</v>
      </c>
      <c r="N895" s="4">
        <v>377080189</v>
      </c>
      <c r="O895" s="44">
        <v>30504</v>
      </c>
      <c r="P895">
        <v>0</v>
      </c>
      <c r="Q895">
        <v>0</v>
      </c>
      <c r="R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95" s="4">
        <f t="shared" si="39"/>
        <v>0</v>
      </c>
      <c r="T895" s="4">
        <f t="shared" si="40"/>
        <v>0</v>
      </c>
      <c r="U895" s="4">
        <f t="shared" si="41"/>
        <v>1</v>
      </c>
    </row>
    <row r="896" spans="1:21">
      <c r="A896" s="41">
        <v>300780210</v>
      </c>
      <c r="B896" s="45">
        <v>300000148</v>
      </c>
      <c r="C896" s="47">
        <v>300780210</v>
      </c>
      <c r="D896" t="s">
        <v>5542</v>
      </c>
      <c r="E896" t="s">
        <v>5543</v>
      </c>
      <c r="H896"/>
      <c r="I896" s="1">
        <v>30</v>
      </c>
      <c r="J896" t="s">
        <v>105</v>
      </c>
      <c r="K896" t="s">
        <v>33</v>
      </c>
      <c r="L896" t="s">
        <v>96</v>
      </c>
      <c r="M896" t="s">
        <v>33</v>
      </c>
      <c r="N896" s="4">
        <v>600200117</v>
      </c>
      <c r="O896" s="44">
        <v>29252</v>
      </c>
      <c r="P896">
        <v>1</v>
      </c>
      <c r="Q896">
        <v>0</v>
      </c>
      <c r="R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6" s="4">
        <f t="shared" si="39"/>
        <v>0</v>
      </c>
      <c r="T896" s="4">
        <f t="shared" si="40"/>
        <v>0</v>
      </c>
      <c r="U896" s="4">
        <f t="shared" si="41"/>
        <v>1</v>
      </c>
    </row>
    <row r="897" spans="1:21">
      <c r="A897" s="41">
        <v>300780251</v>
      </c>
      <c r="B897" s="42">
        <v>300000189</v>
      </c>
      <c r="C897" s="43">
        <v>300780251</v>
      </c>
      <c r="D897" t="s">
        <v>5577</v>
      </c>
      <c r="E897" t="s">
        <v>5578</v>
      </c>
      <c r="H897"/>
      <c r="I897" s="1">
        <v>30</v>
      </c>
      <c r="J897" t="s">
        <v>105</v>
      </c>
      <c r="K897" t="s">
        <v>33</v>
      </c>
      <c r="L897" t="s">
        <v>96</v>
      </c>
      <c r="M897" t="s">
        <v>33</v>
      </c>
      <c r="N897" s="4">
        <v>301921052</v>
      </c>
      <c r="O897" s="44">
        <v>32412.5</v>
      </c>
      <c r="P897">
        <v>1</v>
      </c>
      <c r="Q897">
        <v>0</v>
      </c>
      <c r="R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7" s="4">
        <f t="shared" si="39"/>
        <v>0</v>
      </c>
      <c r="T897" s="4">
        <f t="shared" si="40"/>
        <v>0</v>
      </c>
      <c r="U897" s="4">
        <f t="shared" si="41"/>
        <v>1</v>
      </c>
    </row>
    <row r="898" spans="1:21">
      <c r="A898" s="41">
        <v>300780269</v>
      </c>
      <c r="B898" s="42">
        <v>300000197</v>
      </c>
      <c r="C898" s="43">
        <v>300780269</v>
      </c>
      <c r="D898" t="s">
        <v>5133</v>
      </c>
      <c r="E898" t="s">
        <v>5134</v>
      </c>
      <c r="H898"/>
      <c r="I898" s="1">
        <v>30</v>
      </c>
      <c r="J898" t="s">
        <v>105</v>
      </c>
      <c r="K898" t="s">
        <v>33</v>
      </c>
      <c r="L898" t="s">
        <v>96</v>
      </c>
      <c r="M898" t="s">
        <v>33</v>
      </c>
      <c r="N898" s="4">
        <v>560200867</v>
      </c>
      <c r="O898" s="44">
        <v>18081.75</v>
      </c>
      <c r="P898">
        <v>1</v>
      </c>
      <c r="Q898">
        <v>0</v>
      </c>
      <c r="R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98" s="4">
        <f t="shared" si="39"/>
        <v>0</v>
      </c>
      <c r="T898" s="4">
        <f t="shared" si="40"/>
        <v>0</v>
      </c>
      <c r="U898" s="4">
        <f t="shared" si="41"/>
        <v>1</v>
      </c>
    </row>
    <row r="899" spans="1:21">
      <c r="A899" s="41">
        <v>300002508</v>
      </c>
      <c r="B899" s="42">
        <v>300000213</v>
      </c>
      <c r="C899" s="43">
        <v>300002508</v>
      </c>
      <c r="D899" t="s">
        <v>103</v>
      </c>
      <c r="E899" t="s">
        <v>104</v>
      </c>
      <c r="H899"/>
      <c r="I899" s="1">
        <v>30</v>
      </c>
      <c r="J899" t="s">
        <v>105</v>
      </c>
      <c r="K899" t="s">
        <v>33</v>
      </c>
      <c r="L899" t="s">
        <v>96</v>
      </c>
      <c r="M899" t="s">
        <v>33</v>
      </c>
      <c r="N899" s="4">
        <v>310269162</v>
      </c>
      <c r="O899" s="44">
        <v>5879.5</v>
      </c>
      <c r="P899">
        <v>0</v>
      </c>
      <c r="Q899">
        <v>0</v>
      </c>
      <c r="R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9" s="4">
        <f t="shared" si="39"/>
        <v>0</v>
      </c>
      <c r="T899" s="4">
        <f t="shared" si="40"/>
        <v>0</v>
      </c>
      <c r="U899" s="4">
        <f t="shared" si="41"/>
        <v>1</v>
      </c>
    </row>
    <row r="900" spans="1:21">
      <c r="A900" s="41">
        <v>300002128</v>
      </c>
      <c r="B900" s="42">
        <v>300000247</v>
      </c>
      <c r="C900" s="43">
        <v>300002128</v>
      </c>
      <c r="D900" t="s">
        <v>787</v>
      </c>
      <c r="E900" t="s">
        <v>788</v>
      </c>
      <c r="H900"/>
      <c r="I900" s="1">
        <v>30</v>
      </c>
      <c r="J900" t="s">
        <v>105</v>
      </c>
      <c r="K900" t="s">
        <v>33</v>
      </c>
      <c r="L900" t="s">
        <v>60</v>
      </c>
      <c r="M900" t="s">
        <v>33</v>
      </c>
      <c r="N900" s="4">
        <v>775937899</v>
      </c>
      <c r="O900" s="44">
        <v>7984</v>
      </c>
      <c r="P900">
        <v>1</v>
      </c>
      <c r="Q900">
        <v>0</v>
      </c>
      <c r="R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0" s="4">
        <f t="shared" si="39"/>
        <v>0</v>
      </c>
      <c r="T900" s="4">
        <f t="shared" si="40"/>
        <v>0</v>
      </c>
      <c r="U900" s="4">
        <f t="shared" si="41"/>
        <v>1</v>
      </c>
    </row>
    <row r="901" spans="1:21">
      <c r="A901" s="41">
        <v>300780764</v>
      </c>
      <c r="B901" s="42">
        <v>300000387</v>
      </c>
      <c r="C901" s="43">
        <v>300780764</v>
      </c>
      <c r="D901" t="s">
        <v>155</v>
      </c>
      <c r="E901" s="48" t="s">
        <v>156</v>
      </c>
      <c r="H901"/>
      <c r="I901" s="1">
        <v>30</v>
      </c>
      <c r="J901" t="s">
        <v>105</v>
      </c>
      <c r="K901" t="s">
        <v>33</v>
      </c>
      <c r="L901" t="s">
        <v>60</v>
      </c>
      <c r="M901" t="s">
        <v>33</v>
      </c>
      <c r="N901" s="4">
        <v>775884976</v>
      </c>
      <c r="O901" s="44">
        <v>4780.25</v>
      </c>
      <c r="P901">
        <v>1</v>
      </c>
      <c r="Q901">
        <v>0</v>
      </c>
      <c r="R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1" s="4">
        <f t="shared" si="39"/>
        <v>0</v>
      </c>
      <c r="T901" s="4">
        <f t="shared" si="40"/>
        <v>0</v>
      </c>
      <c r="U901" s="4">
        <f t="shared" si="41"/>
        <v>1</v>
      </c>
    </row>
    <row r="902" spans="1:21">
      <c r="A902" s="41">
        <v>300781424</v>
      </c>
      <c r="B902" s="42">
        <v>300000692</v>
      </c>
      <c r="C902" s="43">
        <v>300781424</v>
      </c>
      <c r="D902" t="s">
        <v>5569</v>
      </c>
      <c r="E902" t="s">
        <v>5570</v>
      </c>
      <c r="H902"/>
      <c r="I902" s="1">
        <v>30</v>
      </c>
      <c r="J902" t="s">
        <v>105</v>
      </c>
      <c r="K902" t="s">
        <v>33</v>
      </c>
      <c r="L902" t="s">
        <v>96</v>
      </c>
      <c r="M902" t="s">
        <v>33</v>
      </c>
      <c r="N902" s="4">
        <v>570200873</v>
      </c>
      <c r="O902" s="44">
        <v>12919.75</v>
      </c>
      <c r="P902">
        <v>1</v>
      </c>
      <c r="Q902">
        <v>0</v>
      </c>
      <c r="R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2" s="4">
        <f t="shared" ref="S902:S965" si="42">IF(OR(L902="CH",L902="CH ex-CHS",L902="HIA",L902="Autres publics",L902="CHU"),1,0)</f>
        <v>0</v>
      </c>
      <c r="T902" s="4">
        <f t="shared" ref="T902:T965" si="43">IF(AND(S902=1,G902=""),1,0)</f>
        <v>0</v>
      </c>
      <c r="U902" s="4">
        <f t="shared" si="41"/>
        <v>1</v>
      </c>
    </row>
    <row r="903" spans="1:21">
      <c r="A903" s="41">
        <v>300781440</v>
      </c>
      <c r="B903" s="42">
        <v>300000700</v>
      </c>
      <c r="C903" s="43">
        <v>300781440</v>
      </c>
      <c r="D903" t="s">
        <v>6125</v>
      </c>
      <c r="E903" t="s">
        <v>6126</v>
      </c>
      <c r="H903"/>
      <c r="I903" s="1">
        <v>30</v>
      </c>
      <c r="J903" t="s">
        <v>105</v>
      </c>
      <c r="K903" t="s">
        <v>33</v>
      </c>
      <c r="L903" t="s">
        <v>96</v>
      </c>
      <c r="M903" t="s">
        <v>33</v>
      </c>
      <c r="N903" s="4">
        <v>301921052</v>
      </c>
      <c r="O903" s="44">
        <v>8966.5</v>
      </c>
      <c r="P903">
        <v>0</v>
      </c>
      <c r="Q903">
        <v>0</v>
      </c>
      <c r="R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3" s="4">
        <f t="shared" si="42"/>
        <v>0</v>
      </c>
      <c r="T903" s="4">
        <f t="shared" si="43"/>
        <v>0</v>
      </c>
      <c r="U903" s="4">
        <f t="shared" ref="U903:U966" si="44">IF(S903=1,0,1)</f>
        <v>1</v>
      </c>
    </row>
    <row r="904" spans="1:21">
      <c r="A904" s="41">
        <v>300017209</v>
      </c>
      <c r="B904" s="42">
        <v>300000726</v>
      </c>
      <c r="C904" s="43">
        <v>300017209</v>
      </c>
      <c r="D904" t="s">
        <v>5988</v>
      </c>
      <c r="E904" t="s">
        <v>5989</v>
      </c>
      <c r="H904"/>
      <c r="I904" s="1">
        <v>30</v>
      </c>
      <c r="J904" t="s">
        <v>105</v>
      </c>
      <c r="K904" t="s">
        <v>33</v>
      </c>
      <c r="L904" t="s">
        <v>96</v>
      </c>
      <c r="M904" t="s">
        <v>33</v>
      </c>
      <c r="N904" s="4">
        <v>334257334</v>
      </c>
      <c r="O904" s="44">
        <v>11836.5</v>
      </c>
      <c r="P904">
        <v>0</v>
      </c>
      <c r="Q904">
        <v>0</v>
      </c>
      <c r="R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4" s="4">
        <f t="shared" si="42"/>
        <v>0</v>
      </c>
      <c r="T904" s="4">
        <f t="shared" si="43"/>
        <v>0</v>
      </c>
      <c r="U904" s="4">
        <f t="shared" si="44"/>
        <v>1</v>
      </c>
    </row>
    <row r="905" spans="1:21">
      <c r="A905" s="41">
        <v>300780285</v>
      </c>
      <c r="B905" s="42">
        <v>300000726</v>
      </c>
      <c r="C905" s="43">
        <v>300780285</v>
      </c>
      <c r="D905" t="s">
        <v>5990</v>
      </c>
      <c r="E905" t="s">
        <v>5989</v>
      </c>
      <c r="H905"/>
      <c r="I905" s="1">
        <v>30</v>
      </c>
      <c r="J905" t="s">
        <v>105</v>
      </c>
      <c r="K905" t="s">
        <v>33</v>
      </c>
      <c r="L905" t="s">
        <v>96</v>
      </c>
      <c r="M905" t="s">
        <v>33</v>
      </c>
      <c r="N905" s="4">
        <v>334257334</v>
      </c>
      <c r="O905" s="44">
        <v>19368</v>
      </c>
      <c r="P905">
        <v>0</v>
      </c>
      <c r="Q905">
        <v>0</v>
      </c>
      <c r="R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5" s="4">
        <f t="shared" si="42"/>
        <v>0</v>
      </c>
      <c r="T905" s="4">
        <f t="shared" si="43"/>
        <v>0</v>
      </c>
      <c r="U905" s="4">
        <f t="shared" si="44"/>
        <v>1</v>
      </c>
    </row>
    <row r="906" spans="1:21">
      <c r="A906" s="41">
        <v>300002896</v>
      </c>
      <c r="B906" s="42">
        <v>300000759</v>
      </c>
      <c r="C906" s="43">
        <v>300000759</v>
      </c>
      <c r="D906" t="s">
        <v>3199</v>
      </c>
      <c r="E906" t="s">
        <v>3200</v>
      </c>
      <c r="H906"/>
      <c r="I906" s="1">
        <v>30</v>
      </c>
      <c r="J906" t="s">
        <v>105</v>
      </c>
      <c r="K906" t="s">
        <v>33</v>
      </c>
      <c r="L906" t="s">
        <v>60</v>
      </c>
      <c r="M906" t="s">
        <v>33</v>
      </c>
      <c r="N906" s="4">
        <v>310269162</v>
      </c>
      <c r="O906" s="44">
        <v>133.25</v>
      </c>
      <c r="P906">
        <v>0</v>
      </c>
      <c r="Q906">
        <v>0</v>
      </c>
      <c r="R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6" s="4">
        <f t="shared" si="42"/>
        <v>0</v>
      </c>
      <c r="T906" s="4">
        <f t="shared" si="43"/>
        <v>0</v>
      </c>
      <c r="U906" s="4">
        <f t="shared" si="44"/>
        <v>1</v>
      </c>
    </row>
    <row r="907" spans="1:21">
      <c r="A907" s="41">
        <v>300786753</v>
      </c>
      <c r="B907" s="42">
        <v>300000759</v>
      </c>
      <c r="C907" s="43">
        <v>300000759</v>
      </c>
      <c r="D907" t="s">
        <v>301</v>
      </c>
      <c r="E907" t="s">
        <v>300</v>
      </c>
      <c r="H907"/>
      <c r="I907" s="1">
        <v>30</v>
      </c>
      <c r="J907" t="s">
        <v>105</v>
      </c>
      <c r="K907" t="s">
        <v>33</v>
      </c>
      <c r="L907" t="s">
        <v>60</v>
      </c>
      <c r="M907" t="s">
        <v>33</v>
      </c>
      <c r="N907" s="4">
        <v>340053743</v>
      </c>
      <c r="O907" s="44">
        <v>157.25</v>
      </c>
      <c r="P907">
        <v>0</v>
      </c>
      <c r="Q907">
        <v>0</v>
      </c>
      <c r="R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7" s="4">
        <f t="shared" si="42"/>
        <v>0</v>
      </c>
      <c r="T907" s="4">
        <f t="shared" si="43"/>
        <v>0</v>
      </c>
      <c r="U907" s="4">
        <f t="shared" si="44"/>
        <v>1</v>
      </c>
    </row>
    <row r="908" spans="1:21">
      <c r="A908" s="41">
        <v>300012598</v>
      </c>
      <c r="B908" s="42">
        <v>300012580</v>
      </c>
      <c r="C908" s="43">
        <v>300012598</v>
      </c>
      <c r="D908" t="s">
        <v>4199</v>
      </c>
      <c r="E908" t="s">
        <v>4200</v>
      </c>
      <c r="H908"/>
      <c r="I908" s="1">
        <v>30</v>
      </c>
      <c r="J908" t="s">
        <v>105</v>
      </c>
      <c r="K908" t="s">
        <v>33</v>
      </c>
      <c r="L908" t="s">
        <v>60</v>
      </c>
      <c r="M908" t="s">
        <v>33</v>
      </c>
      <c r="N908" s="4">
        <v>884262254</v>
      </c>
      <c r="O908" s="44">
        <v>3636</v>
      </c>
      <c r="P908">
        <v>1</v>
      </c>
      <c r="Q908">
        <v>0</v>
      </c>
      <c r="R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8" s="4">
        <f t="shared" si="42"/>
        <v>0</v>
      </c>
      <c r="T908" s="4">
        <f t="shared" si="43"/>
        <v>0</v>
      </c>
      <c r="U908" s="4">
        <f t="shared" si="44"/>
        <v>1</v>
      </c>
    </row>
    <row r="909" spans="1:21">
      <c r="A909" s="41">
        <v>300013778</v>
      </c>
      <c r="B909" s="42">
        <v>300013760</v>
      </c>
      <c r="C909" s="43">
        <v>300013778</v>
      </c>
      <c r="D909" t="s">
        <v>5483</v>
      </c>
      <c r="E909" t="s">
        <v>5484</v>
      </c>
      <c r="H909"/>
      <c r="I909" s="1">
        <v>30</v>
      </c>
      <c r="J909" t="s">
        <v>105</v>
      </c>
      <c r="K909" t="s">
        <v>33</v>
      </c>
      <c r="L909" t="s">
        <v>96</v>
      </c>
      <c r="M909" t="s">
        <v>33</v>
      </c>
      <c r="N909" s="4">
        <v>493791875</v>
      </c>
      <c r="O909" s="44">
        <v>25450</v>
      </c>
      <c r="P909">
        <v>0</v>
      </c>
      <c r="Q909">
        <v>0</v>
      </c>
      <c r="R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9" s="4">
        <f t="shared" si="42"/>
        <v>0</v>
      </c>
      <c r="T909" s="4">
        <f t="shared" si="43"/>
        <v>0</v>
      </c>
      <c r="U909" s="4">
        <f t="shared" si="44"/>
        <v>1</v>
      </c>
    </row>
    <row r="910" spans="1:21">
      <c r="A910" s="41">
        <v>300014040</v>
      </c>
      <c r="B910" s="42">
        <v>300014024</v>
      </c>
      <c r="C910" s="43">
        <v>300014040</v>
      </c>
      <c r="D910" t="s">
        <v>4201</v>
      </c>
      <c r="E910" t="s">
        <v>4202</v>
      </c>
      <c r="H910"/>
      <c r="I910" s="1">
        <v>30</v>
      </c>
      <c r="J910" t="s">
        <v>105</v>
      </c>
      <c r="K910" t="s">
        <v>33</v>
      </c>
      <c r="L910" t="s">
        <v>60</v>
      </c>
      <c r="M910" t="s">
        <v>33</v>
      </c>
      <c r="N910" s="4">
        <v>751077108</v>
      </c>
      <c r="O910" s="44">
        <v>10008.5</v>
      </c>
      <c r="P910">
        <v>0</v>
      </c>
      <c r="Q910">
        <v>0</v>
      </c>
      <c r="R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0" s="4">
        <f t="shared" si="42"/>
        <v>0</v>
      </c>
      <c r="T910" s="4">
        <f t="shared" si="43"/>
        <v>0</v>
      </c>
      <c r="U910" s="4">
        <f t="shared" si="44"/>
        <v>1</v>
      </c>
    </row>
    <row r="911" spans="1:21">
      <c r="A911" s="41">
        <v>300780442</v>
      </c>
      <c r="B911" s="45">
        <v>300017464</v>
      </c>
      <c r="C911" s="47">
        <v>300780442</v>
      </c>
      <c r="D911" t="s">
        <v>6038</v>
      </c>
      <c r="E911" t="s">
        <v>6039</v>
      </c>
      <c r="H911"/>
      <c r="I911" s="1">
        <v>30</v>
      </c>
      <c r="J911" t="s">
        <v>105</v>
      </c>
      <c r="K911" t="s">
        <v>33</v>
      </c>
      <c r="L911" t="s">
        <v>96</v>
      </c>
      <c r="M911" t="s">
        <v>33</v>
      </c>
      <c r="N911" s="4">
        <v>817474794</v>
      </c>
      <c r="O911" s="44">
        <v>9819</v>
      </c>
      <c r="P911">
        <v>0</v>
      </c>
      <c r="Q911">
        <v>0</v>
      </c>
      <c r="R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1" s="4">
        <f t="shared" si="42"/>
        <v>0</v>
      </c>
      <c r="T911" s="4">
        <f t="shared" si="43"/>
        <v>0</v>
      </c>
      <c r="U911" s="4">
        <f t="shared" si="44"/>
        <v>1</v>
      </c>
    </row>
    <row r="912" spans="1:21">
      <c r="A912" s="41">
        <v>300780152</v>
      </c>
      <c r="B912" s="42">
        <v>300017985</v>
      </c>
      <c r="C912" s="43">
        <v>300780152</v>
      </c>
      <c r="D912" t="s">
        <v>6086</v>
      </c>
      <c r="E912" t="s">
        <v>6087</v>
      </c>
      <c r="H912"/>
      <c r="I912" s="1">
        <v>30</v>
      </c>
      <c r="J912" t="s">
        <v>105</v>
      </c>
      <c r="K912" t="s">
        <v>33</v>
      </c>
      <c r="L912" t="s">
        <v>96</v>
      </c>
      <c r="M912" t="s">
        <v>33</v>
      </c>
      <c r="N912" s="4">
        <v>808690200</v>
      </c>
      <c r="O912" s="44">
        <v>47058</v>
      </c>
      <c r="P912">
        <v>0</v>
      </c>
      <c r="Q912">
        <v>0</v>
      </c>
      <c r="R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2" s="4">
        <f t="shared" si="42"/>
        <v>0</v>
      </c>
      <c r="T912" s="4">
        <f t="shared" si="43"/>
        <v>0</v>
      </c>
      <c r="U912" s="4">
        <f t="shared" si="44"/>
        <v>1</v>
      </c>
    </row>
    <row r="913" spans="1:21">
      <c r="A913" s="41">
        <v>300788502</v>
      </c>
      <c r="B913" s="42">
        <v>300017985</v>
      </c>
      <c r="C913" s="43">
        <v>300788502</v>
      </c>
      <c r="D913" t="s">
        <v>6088</v>
      </c>
      <c r="E913" t="s">
        <v>6087</v>
      </c>
      <c r="H913"/>
      <c r="I913" s="1">
        <v>30</v>
      </c>
      <c r="J913" t="s">
        <v>105</v>
      </c>
      <c r="K913" t="s">
        <v>33</v>
      </c>
      <c r="L913" t="s">
        <v>96</v>
      </c>
      <c r="M913" t="s">
        <v>33</v>
      </c>
      <c r="N913" s="4">
        <v>808690200</v>
      </c>
      <c r="O913" s="44">
        <v>76473.5</v>
      </c>
      <c r="P913">
        <v>0</v>
      </c>
      <c r="Q913">
        <v>0</v>
      </c>
      <c r="R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3" s="4">
        <f t="shared" si="42"/>
        <v>0</v>
      </c>
      <c r="T913" s="4">
        <f t="shared" si="43"/>
        <v>0</v>
      </c>
      <c r="U913" s="4">
        <f t="shared" si="44"/>
        <v>1</v>
      </c>
    </row>
    <row r="914" spans="1:21">
      <c r="A914" s="41">
        <v>300782117</v>
      </c>
      <c r="B914" s="42">
        <v>300780038</v>
      </c>
      <c r="C914" s="43">
        <v>300780038</v>
      </c>
      <c r="D914" t="s">
        <v>3171</v>
      </c>
      <c r="E914" t="s">
        <v>3172</v>
      </c>
      <c r="F914" t="s">
        <v>1637</v>
      </c>
      <c r="G914" t="s">
        <v>1638</v>
      </c>
      <c r="H914">
        <v>1</v>
      </c>
      <c r="I914" s="1">
        <v>30</v>
      </c>
      <c r="J914" t="s">
        <v>105</v>
      </c>
      <c r="K914" t="s">
        <v>33</v>
      </c>
      <c r="L914" t="s">
        <v>233</v>
      </c>
      <c r="M914" t="s">
        <v>33</v>
      </c>
      <c r="N914" s="4">
        <v>263000036</v>
      </c>
      <c r="O914" s="44">
        <v>462614.75</v>
      </c>
      <c r="P914">
        <v>0</v>
      </c>
      <c r="Q914">
        <v>0</v>
      </c>
      <c r="R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4" s="4">
        <f t="shared" si="42"/>
        <v>1</v>
      </c>
      <c r="T914" s="4">
        <f t="shared" si="43"/>
        <v>0</v>
      </c>
      <c r="U914" s="4">
        <f t="shared" si="44"/>
        <v>0</v>
      </c>
    </row>
    <row r="915" spans="1:21">
      <c r="A915" s="41">
        <v>300782125</v>
      </c>
      <c r="B915" s="42">
        <v>300780038</v>
      </c>
      <c r="C915" s="43">
        <v>300780038</v>
      </c>
      <c r="D915" t="s">
        <v>3173</v>
      </c>
      <c r="E915" t="s">
        <v>3172</v>
      </c>
      <c r="F915" t="s">
        <v>1637</v>
      </c>
      <c r="G915" t="s">
        <v>1638</v>
      </c>
      <c r="H915">
        <v>1</v>
      </c>
      <c r="I915" s="1">
        <v>30</v>
      </c>
      <c r="J915" t="s">
        <v>105</v>
      </c>
      <c r="K915" t="s">
        <v>33</v>
      </c>
      <c r="L915" t="s">
        <v>233</v>
      </c>
      <c r="M915" t="s">
        <v>33</v>
      </c>
      <c r="N915" s="4">
        <v>263000036</v>
      </c>
      <c r="O915" s="44">
        <v>26230</v>
      </c>
      <c r="P915">
        <v>0</v>
      </c>
      <c r="Q915">
        <v>0</v>
      </c>
      <c r="R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5" s="4">
        <f t="shared" si="42"/>
        <v>1</v>
      </c>
      <c r="T915" s="4">
        <f t="shared" si="43"/>
        <v>0</v>
      </c>
      <c r="U915" s="4">
        <f t="shared" si="44"/>
        <v>0</v>
      </c>
    </row>
    <row r="916" spans="1:21">
      <c r="A916" s="41">
        <v>300782141</v>
      </c>
      <c r="B916" s="42">
        <v>300780038</v>
      </c>
      <c r="C916" s="43">
        <v>300780038</v>
      </c>
      <c r="D916" t="s">
        <v>3174</v>
      </c>
      <c r="E916" t="s">
        <v>3172</v>
      </c>
      <c r="F916" t="s">
        <v>1637</v>
      </c>
      <c r="G916" t="s">
        <v>1638</v>
      </c>
      <c r="H916">
        <v>1</v>
      </c>
      <c r="I916" s="1">
        <v>30</v>
      </c>
      <c r="J916" t="s">
        <v>105</v>
      </c>
      <c r="K916" t="s">
        <v>33</v>
      </c>
      <c r="L916" t="s">
        <v>233</v>
      </c>
      <c r="M916" t="s">
        <v>33</v>
      </c>
      <c r="N916" s="4">
        <v>263000036</v>
      </c>
      <c r="O916" s="44">
        <v>32467</v>
      </c>
      <c r="P916">
        <v>0</v>
      </c>
      <c r="Q916">
        <v>0</v>
      </c>
      <c r="R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6" s="4">
        <f t="shared" si="42"/>
        <v>1</v>
      </c>
      <c r="T916" s="4">
        <f t="shared" si="43"/>
        <v>0</v>
      </c>
      <c r="U916" s="4">
        <f t="shared" si="44"/>
        <v>0</v>
      </c>
    </row>
    <row r="917" spans="1:21">
      <c r="A917" s="41">
        <v>300000023</v>
      </c>
      <c r="B917" s="42">
        <v>300780046</v>
      </c>
      <c r="C917" s="43">
        <v>300780046</v>
      </c>
      <c r="D917" t="s">
        <v>1636</v>
      </c>
      <c r="E917" t="s">
        <v>1636</v>
      </c>
      <c r="F917" t="s">
        <v>1637</v>
      </c>
      <c r="G917" t="s">
        <v>1638</v>
      </c>
      <c r="H917">
        <v>0</v>
      </c>
      <c r="I917" s="1">
        <v>30</v>
      </c>
      <c r="J917" t="s">
        <v>105</v>
      </c>
      <c r="K917" t="s">
        <v>33</v>
      </c>
      <c r="L917" t="s">
        <v>831</v>
      </c>
      <c r="M917" t="s">
        <v>33</v>
      </c>
      <c r="N917" s="4">
        <v>263000176</v>
      </c>
      <c r="O917" s="44">
        <v>120878</v>
      </c>
      <c r="P917">
        <v>0</v>
      </c>
      <c r="Q917">
        <v>0</v>
      </c>
      <c r="R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7" s="4">
        <f t="shared" si="42"/>
        <v>1</v>
      </c>
      <c r="T917" s="4">
        <f t="shared" si="43"/>
        <v>0</v>
      </c>
      <c r="U917" s="4">
        <f t="shared" si="44"/>
        <v>0</v>
      </c>
    </row>
    <row r="918" spans="1:21">
      <c r="A918" s="41">
        <v>300012481</v>
      </c>
      <c r="B918" s="42">
        <v>300780046</v>
      </c>
      <c r="C918" s="43">
        <v>300780046</v>
      </c>
      <c r="D918" t="s">
        <v>1639</v>
      </c>
      <c r="E918" t="s">
        <v>1636</v>
      </c>
      <c r="F918" t="s">
        <v>1637</v>
      </c>
      <c r="G918" t="s">
        <v>1638</v>
      </c>
      <c r="H918">
        <v>0</v>
      </c>
      <c r="I918" s="1">
        <v>30</v>
      </c>
      <c r="J918" t="s">
        <v>105</v>
      </c>
      <c r="K918" t="s">
        <v>33</v>
      </c>
      <c r="L918" t="s">
        <v>831</v>
      </c>
      <c r="M918" t="s">
        <v>33</v>
      </c>
      <c r="N918" s="4">
        <v>263000176</v>
      </c>
      <c r="O918" s="44">
        <v>4753.5</v>
      </c>
      <c r="P918">
        <v>0</v>
      </c>
      <c r="Q918">
        <v>0</v>
      </c>
      <c r="R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8" s="4">
        <f t="shared" si="42"/>
        <v>1</v>
      </c>
      <c r="T918" s="4">
        <f t="shared" si="43"/>
        <v>0</v>
      </c>
      <c r="U918" s="4">
        <f t="shared" si="44"/>
        <v>0</v>
      </c>
    </row>
    <row r="919" spans="1:21" ht="17.25" customHeight="1">
      <c r="A919" s="41">
        <v>300012499</v>
      </c>
      <c r="B919" s="42">
        <v>300780046</v>
      </c>
      <c r="C919" s="41">
        <v>300780046</v>
      </c>
      <c r="D919" t="s">
        <v>1640</v>
      </c>
      <c r="E919" t="s">
        <v>1636</v>
      </c>
      <c r="F919" t="s">
        <v>1637</v>
      </c>
      <c r="G919" t="s">
        <v>1638</v>
      </c>
      <c r="H919">
        <v>0</v>
      </c>
      <c r="I919" s="1">
        <v>30</v>
      </c>
      <c r="J919" t="s">
        <v>105</v>
      </c>
      <c r="K919" t="s">
        <v>33</v>
      </c>
      <c r="L919" t="s">
        <v>831</v>
      </c>
      <c r="M919" t="s">
        <v>33</v>
      </c>
      <c r="N919" s="4">
        <v>263000176</v>
      </c>
      <c r="O919" s="44">
        <v>10646.5</v>
      </c>
      <c r="P919">
        <v>0</v>
      </c>
      <c r="Q919">
        <v>0</v>
      </c>
      <c r="R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9" s="4">
        <f t="shared" si="42"/>
        <v>1</v>
      </c>
      <c r="T919" s="4">
        <f t="shared" si="43"/>
        <v>0</v>
      </c>
      <c r="U919" s="4">
        <f t="shared" si="44"/>
        <v>0</v>
      </c>
    </row>
    <row r="920" spans="1:21">
      <c r="A920" s="41">
        <v>300782364</v>
      </c>
      <c r="B920" s="42">
        <v>300780046</v>
      </c>
      <c r="C920" s="43">
        <v>300780046</v>
      </c>
      <c r="D920" t="s">
        <v>1641</v>
      </c>
      <c r="E920" t="s">
        <v>1636</v>
      </c>
      <c r="F920" t="s">
        <v>1637</v>
      </c>
      <c r="G920" t="s">
        <v>1638</v>
      </c>
      <c r="H920">
        <v>0</v>
      </c>
      <c r="I920" s="1">
        <v>30</v>
      </c>
      <c r="J920" t="s">
        <v>105</v>
      </c>
      <c r="K920" t="s">
        <v>33</v>
      </c>
      <c r="L920" t="s">
        <v>831</v>
      </c>
      <c r="M920" t="s">
        <v>33</v>
      </c>
      <c r="N920" s="4">
        <v>263000176</v>
      </c>
      <c r="O920" s="44">
        <v>11966</v>
      </c>
      <c r="P920">
        <v>0</v>
      </c>
      <c r="Q920">
        <v>0</v>
      </c>
      <c r="R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0" s="4">
        <f t="shared" si="42"/>
        <v>1</v>
      </c>
      <c r="T920" s="4">
        <f t="shared" si="43"/>
        <v>0</v>
      </c>
      <c r="U920" s="4">
        <f t="shared" si="44"/>
        <v>0</v>
      </c>
    </row>
    <row r="921" spans="1:21" ht="17.25" customHeight="1">
      <c r="A921" s="41">
        <v>300000031</v>
      </c>
      <c r="B921" s="42">
        <v>300780053</v>
      </c>
      <c r="C921" s="41">
        <v>300780053</v>
      </c>
      <c r="D921" t="s">
        <v>2526</v>
      </c>
      <c r="E921" t="s">
        <v>2527</v>
      </c>
      <c r="F921" t="s">
        <v>1637</v>
      </c>
      <c r="G921" t="s">
        <v>1638</v>
      </c>
      <c r="H921">
        <v>0</v>
      </c>
      <c r="I921" s="1">
        <v>30</v>
      </c>
      <c r="J921" t="s">
        <v>105</v>
      </c>
      <c r="K921" t="s">
        <v>33</v>
      </c>
      <c r="L921" t="s">
        <v>831</v>
      </c>
      <c r="M921" t="s">
        <v>33</v>
      </c>
      <c r="N921" s="4">
        <v>263000010</v>
      </c>
      <c r="O921" s="44">
        <v>81127.5</v>
      </c>
      <c r="P921">
        <v>0</v>
      </c>
      <c r="Q921">
        <v>0</v>
      </c>
      <c r="R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1" s="4">
        <f t="shared" si="42"/>
        <v>1</v>
      </c>
      <c r="T921" s="4">
        <f t="shared" si="43"/>
        <v>0</v>
      </c>
      <c r="U921" s="4">
        <f t="shared" si="44"/>
        <v>0</v>
      </c>
    </row>
    <row r="922" spans="1:21">
      <c r="A922" s="41">
        <v>300000056</v>
      </c>
      <c r="B922" s="45">
        <v>300780079</v>
      </c>
      <c r="C922" s="47">
        <v>300780079</v>
      </c>
      <c r="D922" t="s">
        <v>2614</v>
      </c>
      <c r="E922" t="s">
        <v>2614</v>
      </c>
      <c r="F922" t="s">
        <v>1637</v>
      </c>
      <c r="G922" t="s">
        <v>1638</v>
      </c>
      <c r="H922">
        <v>0</v>
      </c>
      <c r="I922" s="1">
        <v>30</v>
      </c>
      <c r="J922" t="s">
        <v>105</v>
      </c>
      <c r="K922" t="s">
        <v>33</v>
      </c>
      <c r="L922" t="s">
        <v>831</v>
      </c>
      <c r="M922" t="s">
        <v>33</v>
      </c>
      <c r="N922" s="4">
        <v>263000044</v>
      </c>
      <c r="O922" s="44">
        <v>11995</v>
      </c>
      <c r="P922">
        <v>0</v>
      </c>
      <c r="Q922">
        <v>0</v>
      </c>
      <c r="R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2" s="4">
        <f t="shared" si="42"/>
        <v>1</v>
      </c>
      <c r="T922" s="4">
        <f t="shared" si="43"/>
        <v>0</v>
      </c>
      <c r="U922" s="4">
        <f t="shared" si="44"/>
        <v>0</v>
      </c>
    </row>
    <row r="923" spans="1:21">
      <c r="A923" s="41">
        <v>300000064</v>
      </c>
      <c r="B923" s="42">
        <v>300780087</v>
      </c>
      <c r="C923" s="43">
        <v>300780087</v>
      </c>
      <c r="D923" t="s">
        <v>2725</v>
      </c>
      <c r="E923" t="s">
        <v>2725</v>
      </c>
      <c r="F923" t="s">
        <v>1637</v>
      </c>
      <c r="G923" t="s">
        <v>1638</v>
      </c>
      <c r="H923">
        <v>0</v>
      </c>
      <c r="I923" s="1">
        <v>30</v>
      </c>
      <c r="J923" t="s">
        <v>105</v>
      </c>
      <c r="K923" t="s">
        <v>33</v>
      </c>
      <c r="L923" t="s">
        <v>831</v>
      </c>
      <c r="M923" t="s">
        <v>33</v>
      </c>
      <c r="N923" s="4">
        <v>263000143</v>
      </c>
      <c r="O923" s="44">
        <v>16283</v>
      </c>
      <c r="P923">
        <v>0</v>
      </c>
      <c r="Q923">
        <v>0</v>
      </c>
      <c r="R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3" s="4">
        <f t="shared" si="42"/>
        <v>1</v>
      </c>
      <c r="T923" s="4">
        <f t="shared" si="43"/>
        <v>0</v>
      </c>
      <c r="U923" s="4">
        <f t="shared" si="44"/>
        <v>0</v>
      </c>
    </row>
    <row r="924" spans="1:21">
      <c r="A924" s="41">
        <v>300000072</v>
      </c>
      <c r="B924" s="42">
        <v>300780095</v>
      </c>
      <c r="C924" s="43">
        <v>300780095</v>
      </c>
      <c r="D924" t="s">
        <v>2488</v>
      </c>
      <c r="E924" t="s">
        <v>2488</v>
      </c>
      <c r="F924" t="s">
        <v>1637</v>
      </c>
      <c r="G924" t="s">
        <v>1638</v>
      </c>
      <c r="H924">
        <v>0</v>
      </c>
      <c r="I924" s="1">
        <v>30</v>
      </c>
      <c r="J924" t="s">
        <v>105</v>
      </c>
      <c r="K924" t="s">
        <v>33</v>
      </c>
      <c r="L924" t="s">
        <v>831</v>
      </c>
      <c r="M924" t="s">
        <v>33</v>
      </c>
      <c r="N924" s="4">
        <v>263000150</v>
      </c>
      <c r="O924" s="44">
        <v>12919</v>
      </c>
      <c r="P924">
        <v>0</v>
      </c>
      <c r="Q924">
        <v>0</v>
      </c>
      <c r="R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4" s="4">
        <f t="shared" si="42"/>
        <v>1</v>
      </c>
      <c r="T924" s="4">
        <f t="shared" si="43"/>
        <v>0</v>
      </c>
      <c r="U924" s="4">
        <f t="shared" si="44"/>
        <v>0</v>
      </c>
    </row>
    <row r="925" spans="1:21">
      <c r="A925" s="41">
        <v>300000080</v>
      </c>
      <c r="B925" s="42">
        <v>300780103</v>
      </c>
      <c r="C925" s="43">
        <v>300780103</v>
      </c>
      <c r="D925" t="s">
        <v>3024</v>
      </c>
      <c r="E925" t="s">
        <v>3025</v>
      </c>
      <c r="F925" t="s">
        <v>1637</v>
      </c>
      <c r="G925" t="s">
        <v>1638</v>
      </c>
      <c r="H925">
        <v>0</v>
      </c>
      <c r="I925" s="1">
        <v>30</v>
      </c>
      <c r="J925" t="s">
        <v>105</v>
      </c>
      <c r="K925" t="s">
        <v>33</v>
      </c>
      <c r="L925" t="s">
        <v>77</v>
      </c>
      <c r="M925" t="s">
        <v>33</v>
      </c>
      <c r="N925" s="4">
        <v>263000135</v>
      </c>
      <c r="O925" s="44">
        <v>21768.5</v>
      </c>
      <c r="P925">
        <v>1</v>
      </c>
      <c r="Q925">
        <v>0</v>
      </c>
      <c r="R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5" s="4">
        <f t="shared" si="42"/>
        <v>1</v>
      </c>
      <c r="T925" s="4">
        <f t="shared" si="43"/>
        <v>0</v>
      </c>
      <c r="U925" s="4">
        <f t="shared" si="44"/>
        <v>0</v>
      </c>
    </row>
    <row r="926" spans="1:21">
      <c r="A926" s="41">
        <v>300012572</v>
      </c>
      <c r="B926" s="42">
        <v>300780103</v>
      </c>
      <c r="C926" s="43">
        <v>300780103</v>
      </c>
      <c r="D926" t="s">
        <v>3026</v>
      </c>
      <c r="E926" t="s">
        <v>3025</v>
      </c>
      <c r="F926" t="s">
        <v>1637</v>
      </c>
      <c r="G926" t="s">
        <v>1638</v>
      </c>
      <c r="H926">
        <v>0</v>
      </c>
      <c r="I926" s="1">
        <v>30</v>
      </c>
      <c r="J926" t="s">
        <v>105</v>
      </c>
      <c r="K926" t="s">
        <v>33</v>
      </c>
      <c r="L926" t="s">
        <v>77</v>
      </c>
      <c r="M926" t="s">
        <v>33</v>
      </c>
      <c r="N926" s="4">
        <v>263000135</v>
      </c>
      <c r="O926" s="44">
        <v>4017.5</v>
      </c>
      <c r="P926">
        <v>1</v>
      </c>
      <c r="Q926">
        <v>0</v>
      </c>
      <c r="R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6" s="4">
        <f t="shared" si="42"/>
        <v>1</v>
      </c>
      <c r="T926" s="4">
        <f t="shared" si="43"/>
        <v>0</v>
      </c>
      <c r="U926" s="4">
        <f t="shared" si="44"/>
        <v>0</v>
      </c>
    </row>
    <row r="927" spans="1:21">
      <c r="A927" s="41">
        <v>300014453</v>
      </c>
      <c r="B927" s="42">
        <v>300780103</v>
      </c>
      <c r="C927" s="43">
        <v>300780103</v>
      </c>
      <c r="D927" t="s">
        <v>3027</v>
      </c>
      <c r="E927" t="s">
        <v>3025</v>
      </c>
      <c r="F927" t="s">
        <v>1637</v>
      </c>
      <c r="G927" t="s">
        <v>1638</v>
      </c>
      <c r="H927">
        <v>0</v>
      </c>
      <c r="I927" s="1">
        <v>30</v>
      </c>
      <c r="J927" t="s">
        <v>105</v>
      </c>
      <c r="K927" t="s">
        <v>33</v>
      </c>
      <c r="L927" t="s">
        <v>77</v>
      </c>
      <c r="M927" t="s">
        <v>33</v>
      </c>
      <c r="N927" s="4">
        <v>263000135</v>
      </c>
      <c r="O927" s="44">
        <v>1410.5</v>
      </c>
      <c r="P927">
        <v>1</v>
      </c>
      <c r="Q927">
        <v>0</v>
      </c>
      <c r="R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7" s="4">
        <f t="shared" si="42"/>
        <v>1</v>
      </c>
      <c r="T927" s="4">
        <f t="shared" si="43"/>
        <v>0</v>
      </c>
      <c r="U927" s="4">
        <f t="shared" si="44"/>
        <v>0</v>
      </c>
    </row>
    <row r="928" spans="1:21">
      <c r="A928" s="41">
        <v>300014461</v>
      </c>
      <c r="B928" s="42">
        <v>300780103</v>
      </c>
      <c r="C928" s="43">
        <v>300780103</v>
      </c>
      <c r="D928" t="s">
        <v>3028</v>
      </c>
      <c r="E928" t="s">
        <v>3025</v>
      </c>
      <c r="F928" t="s">
        <v>1637</v>
      </c>
      <c r="G928" t="s">
        <v>1638</v>
      </c>
      <c r="H928">
        <v>0</v>
      </c>
      <c r="I928" s="1">
        <v>30</v>
      </c>
      <c r="J928" t="s">
        <v>105</v>
      </c>
      <c r="K928" t="s">
        <v>33</v>
      </c>
      <c r="L928" t="s">
        <v>77</v>
      </c>
      <c r="M928" t="s">
        <v>33</v>
      </c>
      <c r="N928" s="4">
        <v>263000135</v>
      </c>
      <c r="O928" s="44">
        <v>933.5</v>
      </c>
      <c r="P928">
        <v>1</v>
      </c>
      <c r="Q928">
        <v>0</v>
      </c>
      <c r="R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8" s="4">
        <f t="shared" si="42"/>
        <v>1</v>
      </c>
      <c r="T928" s="4">
        <f t="shared" si="43"/>
        <v>0</v>
      </c>
      <c r="U928" s="4">
        <f t="shared" si="44"/>
        <v>0</v>
      </c>
    </row>
    <row r="929" spans="1:21">
      <c r="A929" s="41">
        <v>300014479</v>
      </c>
      <c r="B929" s="42">
        <v>300780103</v>
      </c>
      <c r="C929" s="43">
        <v>300780103</v>
      </c>
      <c r="D929" t="s">
        <v>3029</v>
      </c>
      <c r="E929" t="s">
        <v>3025</v>
      </c>
      <c r="F929" t="s">
        <v>1637</v>
      </c>
      <c r="G929" t="s">
        <v>1638</v>
      </c>
      <c r="H929">
        <v>0</v>
      </c>
      <c r="I929" s="1">
        <v>30</v>
      </c>
      <c r="J929" t="s">
        <v>105</v>
      </c>
      <c r="K929" t="s">
        <v>33</v>
      </c>
      <c r="L929" t="s">
        <v>77</v>
      </c>
      <c r="M929" t="s">
        <v>33</v>
      </c>
      <c r="N929" s="4">
        <v>263000135</v>
      </c>
      <c r="O929" s="44">
        <v>262</v>
      </c>
      <c r="P929">
        <v>1</v>
      </c>
      <c r="Q929">
        <v>0</v>
      </c>
      <c r="R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9" s="4">
        <f t="shared" si="42"/>
        <v>1</v>
      </c>
      <c r="T929" s="4">
        <f t="shared" si="43"/>
        <v>0</v>
      </c>
      <c r="U929" s="4">
        <f t="shared" si="44"/>
        <v>0</v>
      </c>
    </row>
    <row r="930" spans="1:21">
      <c r="A930" s="41">
        <v>300014487</v>
      </c>
      <c r="B930" s="42">
        <v>300780103</v>
      </c>
      <c r="C930" s="43">
        <v>300780103</v>
      </c>
      <c r="D930" t="s">
        <v>3030</v>
      </c>
      <c r="E930" t="s">
        <v>3025</v>
      </c>
      <c r="F930" t="s">
        <v>1637</v>
      </c>
      <c r="G930" t="s">
        <v>1638</v>
      </c>
      <c r="H930">
        <v>0</v>
      </c>
      <c r="I930" s="1">
        <v>30</v>
      </c>
      <c r="J930" t="s">
        <v>105</v>
      </c>
      <c r="K930" t="s">
        <v>33</v>
      </c>
      <c r="L930" t="s">
        <v>77</v>
      </c>
      <c r="M930" t="s">
        <v>33</v>
      </c>
      <c r="N930" s="4">
        <v>263000135</v>
      </c>
      <c r="O930" s="44">
        <v>423.25</v>
      </c>
      <c r="P930">
        <v>1</v>
      </c>
      <c r="Q930">
        <v>0</v>
      </c>
      <c r="R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0" s="4">
        <f t="shared" si="42"/>
        <v>1</v>
      </c>
      <c r="T930" s="4">
        <f t="shared" si="43"/>
        <v>0</v>
      </c>
      <c r="U930" s="4">
        <f t="shared" si="44"/>
        <v>0</v>
      </c>
    </row>
    <row r="931" spans="1:21">
      <c r="A931" s="41">
        <v>300014495</v>
      </c>
      <c r="B931" s="42">
        <v>300780103</v>
      </c>
      <c r="C931" s="43">
        <v>300780103</v>
      </c>
      <c r="D931" t="s">
        <v>3031</v>
      </c>
      <c r="E931" t="s">
        <v>3025</v>
      </c>
      <c r="F931" t="s">
        <v>1637</v>
      </c>
      <c r="G931" t="s">
        <v>1638</v>
      </c>
      <c r="H931">
        <v>0</v>
      </c>
      <c r="I931" s="1">
        <v>30</v>
      </c>
      <c r="J931" t="s">
        <v>105</v>
      </c>
      <c r="K931" t="s">
        <v>33</v>
      </c>
      <c r="L931" t="s">
        <v>77</v>
      </c>
      <c r="M931" t="s">
        <v>33</v>
      </c>
      <c r="N931" s="4">
        <v>263000135</v>
      </c>
      <c r="O931" s="44">
        <v>346.25</v>
      </c>
      <c r="P931">
        <v>1</v>
      </c>
      <c r="Q931">
        <v>0</v>
      </c>
      <c r="R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1" s="4">
        <f t="shared" si="42"/>
        <v>1</v>
      </c>
      <c r="T931" s="4">
        <f t="shared" si="43"/>
        <v>0</v>
      </c>
      <c r="U931" s="4">
        <f t="shared" si="44"/>
        <v>0</v>
      </c>
    </row>
    <row r="932" spans="1:21">
      <c r="A932" s="41">
        <v>300014503</v>
      </c>
      <c r="B932" s="42">
        <v>300780103</v>
      </c>
      <c r="C932" s="43">
        <v>300780103</v>
      </c>
      <c r="D932" t="s">
        <v>3032</v>
      </c>
      <c r="E932" t="s">
        <v>3025</v>
      </c>
      <c r="F932" t="s">
        <v>1637</v>
      </c>
      <c r="G932" t="s">
        <v>1638</v>
      </c>
      <c r="H932">
        <v>0</v>
      </c>
      <c r="I932" s="1">
        <v>30</v>
      </c>
      <c r="J932" t="s">
        <v>105</v>
      </c>
      <c r="K932" t="s">
        <v>33</v>
      </c>
      <c r="L932" t="s">
        <v>77</v>
      </c>
      <c r="M932" t="s">
        <v>33</v>
      </c>
      <c r="N932" s="4">
        <v>263000135</v>
      </c>
      <c r="O932" s="44">
        <v>1305.75</v>
      </c>
      <c r="P932">
        <v>1</v>
      </c>
      <c r="Q932">
        <v>0</v>
      </c>
      <c r="R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2" s="4">
        <f t="shared" si="42"/>
        <v>1</v>
      </c>
      <c r="T932" s="4">
        <f t="shared" si="43"/>
        <v>0</v>
      </c>
      <c r="U932" s="4">
        <f t="shared" si="44"/>
        <v>0</v>
      </c>
    </row>
    <row r="933" spans="1:21">
      <c r="A933" s="41">
        <v>300017092</v>
      </c>
      <c r="B933" s="42">
        <v>300780103</v>
      </c>
      <c r="C933" s="43">
        <v>300780103</v>
      </c>
      <c r="D933" t="s">
        <v>3033</v>
      </c>
      <c r="E933" t="s">
        <v>3025</v>
      </c>
      <c r="F933" t="s">
        <v>1637</v>
      </c>
      <c r="G933" t="s">
        <v>1638</v>
      </c>
      <c r="H933">
        <v>0</v>
      </c>
      <c r="I933" s="1">
        <v>30</v>
      </c>
      <c r="J933" t="s">
        <v>105</v>
      </c>
      <c r="K933" t="s">
        <v>33</v>
      </c>
      <c r="L933" t="s">
        <v>77</v>
      </c>
      <c r="M933" t="s">
        <v>33</v>
      </c>
      <c r="N933" s="4">
        <v>263000135</v>
      </c>
      <c r="O933" s="44">
        <v>1487.25</v>
      </c>
      <c r="P933">
        <v>1</v>
      </c>
      <c r="Q933">
        <v>0</v>
      </c>
      <c r="R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3" s="4">
        <f t="shared" si="42"/>
        <v>1</v>
      </c>
      <c r="T933" s="4">
        <f t="shared" si="43"/>
        <v>0</v>
      </c>
      <c r="U933" s="4">
        <f t="shared" si="44"/>
        <v>0</v>
      </c>
    </row>
    <row r="934" spans="1:21">
      <c r="A934" s="41">
        <v>300000478</v>
      </c>
      <c r="B934" s="42">
        <v>300781010</v>
      </c>
      <c r="C934" s="43">
        <v>300781010</v>
      </c>
      <c r="D934" t="s">
        <v>2615</v>
      </c>
      <c r="E934" t="s">
        <v>2616</v>
      </c>
      <c r="F934" t="s">
        <v>1637</v>
      </c>
      <c r="G934" t="s">
        <v>1638</v>
      </c>
      <c r="H934">
        <v>0</v>
      </c>
      <c r="I934" s="1">
        <v>30</v>
      </c>
      <c r="J934" t="s">
        <v>105</v>
      </c>
      <c r="K934" t="s">
        <v>33</v>
      </c>
      <c r="L934" t="s">
        <v>831</v>
      </c>
      <c r="M934" t="s">
        <v>33</v>
      </c>
      <c r="N934" s="4">
        <v>263000507</v>
      </c>
      <c r="O934" s="44">
        <v>5023.5</v>
      </c>
      <c r="P934">
        <v>0</v>
      </c>
      <c r="Q934">
        <v>0</v>
      </c>
      <c r="R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4" s="4">
        <f t="shared" si="42"/>
        <v>1</v>
      </c>
      <c r="T934" s="4">
        <f t="shared" si="43"/>
        <v>0</v>
      </c>
      <c r="U934" s="4">
        <f t="shared" si="44"/>
        <v>0</v>
      </c>
    </row>
    <row r="935" spans="1:21">
      <c r="A935" s="41">
        <v>300786274</v>
      </c>
      <c r="B935" s="42">
        <v>300786266</v>
      </c>
      <c r="C935" s="43">
        <v>300786274</v>
      </c>
      <c r="D935" t="s">
        <v>299</v>
      </c>
      <c r="E935" t="s">
        <v>300</v>
      </c>
      <c r="H935"/>
      <c r="I935" s="1">
        <v>30</v>
      </c>
      <c r="J935" t="s">
        <v>105</v>
      </c>
      <c r="K935" t="s">
        <v>33</v>
      </c>
      <c r="L935" t="s">
        <v>60</v>
      </c>
      <c r="M935" t="s">
        <v>33</v>
      </c>
      <c r="N935" s="4">
        <v>340053743</v>
      </c>
      <c r="O935" s="44">
        <v>3334</v>
      </c>
      <c r="P935">
        <v>0</v>
      </c>
      <c r="Q935">
        <v>0</v>
      </c>
      <c r="R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5" s="4">
        <f t="shared" si="42"/>
        <v>0</v>
      </c>
      <c r="T935" s="4">
        <f t="shared" si="43"/>
        <v>0</v>
      </c>
      <c r="U935" s="4">
        <f t="shared" si="44"/>
        <v>1</v>
      </c>
    </row>
    <row r="936" spans="1:21">
      <c r="A936" s="41">
        <v>310780119</v>
      </c>
      <c r="B936" s="42">
        <v>310000047</v>
      </c>
      <c r="C936" s="43">
        <v>310780119</v>
      </c>
      <c r="D936" t="s">
        <v>5546</v>
      </c>
      <c r="E936" t="s">
        <v>5547</v>
      </c>
      <c r="H936"/>
      <c r="I936" s="1">
        <v>31</v>
      </c>
      <c r="J936" t="s">
        <v>314</v>
      </c>
      <c r="K936" t="s">
        <v>33</v>
      </c>
      <c r="L936" t="s">
        <v>96</v>
      </c>
      <c r="M936" t="s">
        <v>33</v>
      </c>
      <c r="N936" s="4">
        <v>660801994</v>
      </c>
      <c r="O936" s="44">
        <v>23679</v>
      </c>
      <c r="P936">
        <v>1</v>
      </c>
      <c r="Q936">
        <v>0</v>
      </c>
      <c r="R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6" s="4">
        <f t="shared" si="42"/>
        <v>0</v>
      </c>
      <c r="T936" s="4">
        <f t="shared" si="43"/>
        <v>0</v>
      </c>
      <c r="U936" s="4">
        <f t="shared" si="44"/>
        <v>1</v>
      </c>
    </row>
    <row r="937" spans="1:21">
      <c r="A937" s="41">
        <v>310780259</v>
      </c>
      <c r="B937" s="42">
        <v>310000096</v>
      </c>
      <c r="C937" s="43">
        <v>310780259</v>
      </c>
      <c r="D937" t="s">
        <v>5135</v>
      </c>
      <c r="E937" t="s">
        <v>5136</v>
      </c>
      <c r="H937"/>
      <c r="I937" s="1">
        <v>31</v>
      </c>
      <c r="J937" t="s">
        <v>314</v>
      </c>
      <c r="K937" t="s">
        <v>33</v>
      </c>
      <c r="L937" t="s">
        <v>96</v>
      </c>
      <c r="M937" t="s">
        <v>33</v>
      </c>
      <c r="N937" s="4">
        <v>550801195</v>
      </c>
      <c r="O937" s="44">
        <v>163946.5</v>
      </c>
      <c r="P937">
        <v>0</v>
      </c>
      <c r="Q937">
        <v>0</v>
      </c>
      <c r="R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7" s="4">
        <f t="shared" si="42"/>
        <v>0</v>
      </c>
      <c r="T937" s="4">
        <f t="shared" si="43"/>
        <v>0</v>
      </c>
      <c r="U937" s="4">
        <f t="shared" si="44"/>
        <v>1</v>
      </c>
    </row>
    <row r="938" spans="1:21">
      <c r="A938" s="41">
        <v>320004328</v>
      </c>
      <c r="B938" s="42">
        <v>310000096</v>
      </c>
      <c r="C938" s="43">
        <v>320004328</v>
      </c>
      <c r="D938" t="s">
        <v>5137</v>
      </c>
      <c r="E938" t="s">
        <v>5136</v>
      </c>
      <c r="H938"/>
      <c r="I938" s="1">
        <v>32</v>
      </c>
      <c r="J938" t="s">
        <v>1699</v>
      </c>
      <c r="K938" t="s">
        <v>33</v>
      </c>
      <c r="L938" t="s">
        <v>96</v>
      </c>
      <c r="M938" t="s">
        <v>33</v>
      </c>
      <c r="N938" s="4">
        <v>550801195</v>
      </c>
      <c r="O938" s="44">
        <v>8969.5</v>
      </c>
      <c r="P938">
        <v>0</v>
      </c>
      <c r="Q938">
        <v>0</v>
      </c>
      <c r="R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8" s="4">
        <f t="shared" si="42"/>
        <v>0</v>
      </c>
      <c r="T938" s="4">
        <f t="shared" si="43"/>
        <v>0</v>
      </c>
      <c r="U938" s="4">
        <f t="shared" si="44"/>
        <v>1</v>
      </c>
    </row>
    <row r="939" spans="1:21">
      <c r="A939" s="41">
        <v>310780283</v>
      </c>
      <c r="B939" s="42">
        <v>310000112</v>
      </c>
      <c r="C939" s="43">
        <v>310780283</v>
      </c>
      <c r="D939" t="s">
        <v>5125</v>
      </c>
      <c r="E939" t="s">
        <v>5126</v>
      </c>
      <c r="H939"/>
      <c r="I939" s="1">
        <v>31</v>
      </c>
      <c r="J939" t="s">
        <v>314</v>
      </c>
      <c r="K939" t="s">
        <v>33</v>
      </c>
      <c r="L939" t="s">
        <v>96</v>
      </c>
      <c r="M939" t="s">
        <v>33</v>
      </c>
      <c r="N939" s="4">
        <v>320153398</v>
      </c>
      <c r="O939" s="44">
        <v>124890</v>
      </c>
      <c r="P939">
        <v>0</v>
      </c>
      <c r="Q939">
        <v>0</v>
      </c>
      <c r="R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9" s="4">
        <f t="shared" si="42"/>
        <v>0</v>
      </c>
      <c r="T939" s="4">
        <f t="shared" si="43"/>
        <v>0</v>
      </c>
      <c r="U939" s="4">
        <f t="shared" si="44"/>
        <v>1</v>
      </c>
    </row>
    <row r="940" spans="1:21">
      <c r="A940" s="41">
        <v>310780358</v>
      </c>
      <c r="B940" s="42">
        <v>310000146</v>
      </c>
      <c r="C940" s="43">
        <v>310780358</v>
      </c>
      <c r="D940" t="s">
        <v>5306</v>
      </c>
      <c r="E940" t="s">
        <v>5307</v>
      </c>
      <c r="H940"/>
      <c r="I940" s="1">
        <v>31</v>
      </c>
      <c r="J940" t="s">
        <v>314</v>
      </c>
      <c r="K940" t="s">
        <v>33</v>
      </c>
      <c r="L940" t="s">
        <v>96</v>
      </c>
      <c r="M940" t="s">
        <v>33</v>
      </c>
      <c r="N940" s="4">
        <v>670801554</v>
      </c>
      <c r="O940" s="44">
        <v>18983.5</v>
      </c>
      <c r="P940">
        <v>1</v>
      </c>
      <c r="Q940">
        <v>0</v>
      </c>
      <c r="R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40" s="4">
        <f t="shared" si="42"/>
        <v>0</v>
      </c>
      <c r="T940" s="4">
        <f t="shared" si="43"/>
        <v>0</v>
      </c>
      <c r="U940" s="4">
        <f t="shared" si="44"/>
        <v>1</v>
      </c>
    </row>
    <row r="941" spans="1:21">
      <c r="A941" s="41">
        <v>310780366</v>
      </c>
      <c r="B941" s="42">
        <v>310000153</v>
      </c>
      <c r="C941" s="43">
        <v>310780366</v>
      </c>
      <c r="D941" t="s">
        <v>5573</v>
      </c>
      <c r="E941" t="s">
        <v>5574</v>
      </c>
      <c r="H941"/>
      <c r="I941" s="1">
        <v>31</v>
      </c>
      <c r="J941" t="s">
        <v>314</v>
      </c>
      <c r="K941" t="s">
        <v>33</v>
      </c>
      <c r="L941" t="s">
        <v>96</v>
      </c>
      <c r="M941" t="s">
        <v>33</v>
      </c>
      <c r="N941" s="4">
        <v>680800216</v>
      </c>
      <c r="O941" s="44">
        <v>27354.5</v>
      </c>
      <c r="P941">
        <v>0</v>
      </c>
      <c r="Q941">
        <v>0</v>
      </c>
      <c r="R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1" s="4">
        <f t="shared" si="42"/>
        <v>0</v>
      </c>
      <c r="T941" s="4">
        <f t="shared" si="43"/>
        <v>0</v>
      </c>
      <c r="U941" s="4">
        <f t="shared" si="44"/>
        <v>1</v>
      </c>
    </row>
    <row r="942" spans="1:21">
      <c r="A942" s="41">
        <v>310780374</v>
      </c>
      <c r="B942" s="42">
        <v>310000161</v>
      </c>
      <c r="C942" s="43">
        <v>310780374</v>
      </c>
      <c r="D942" t="s">
        <v>5119</v>
      </c>
      <c r="E942" t="s">
        <v>5120</v>
      </c>
      <c r="H942"/>
      <c r="I942" s="1">
        <v>31</v>
      </c>
      <c r="J942" t="s">
        <v>314</v>
      </c>
      <c r="K942" t="s">
        <v>33</v>
      </c>
      <c r="L942" t="s">
        <v>96</v>
      </c>
      <c r="M942" t="s">
        <v>33</v>
      </c>
      <c r="N942" s="4">
        <v>640801353</v>
      </c>
      <c r="O942" s="44">
        <v>27566.5</v>
      </c>
      <c r="P942">
        <v>0</v>
      </c>
      <c r="Q942">
        <v>0</v>
      </c>
      <c r="R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2" s="4">
        <f t="shared" si="42"/>
        <v>0</v>
      </c>
      <c r="T942" s="4">
        <f t="shared" si="43"/>
        <v>0</v>
      </c>
      <c r="U942" s="4">
        <f t="shared" si="44"/>
        <v>1</v>
      </c>
    </row>
    <row r="943" spans="1:21">
      <c r="A943" s="41">
        <v>310780382</v>
      </c>
      <c r="B943" s="42">
        <v>310000179</v>
      </c>
      <c r="C943" s="43">
        <v>310780382</v>
      </c>
      <c r="D943" t="s">
        <v>5121</v>
      </c>
      <c r="E943" t="s">
        <v>5122</v>
      </c>
      <c r="H943"/>
      <c r="I943" s="1">
        <v>31</v>
      </c>
      <c r="J943" t="s">
        <v>314</v>
      </c>
      <c r="K943" t="s">
        <v>33</v>
      </c>
      <c r="L943" t="s">
        <v>96</v>
      </c>
      <c r="M943" t="s">
        <v>33</v>
      </c>
      <c r="N943" s="4">
        <v>300379765</v>
      </c>
      <c r="O943" s="44">
        <v>58708.5</v>
      </c>
      <c r="P943">
        <v>0</v>
      </c>
      <c r="Q943">
        <v>0</v>
      </c>
      <c r="R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3" s="4">
        <f t="shared" si="42"/>
        <v>0</v>
      </c>
      <c r="T943" s="4">
        <f t="shared" si="43"/>
        <v>0</v>
      </c>
      <c r="U943" s="4">
        <f t="shared" si="44"/>
        <v>1</v>
      </c>
    </row>
    <row r="944" spans="1:21">
      <c r="A944" s="41">
        <v>310780390</v>
      </c>
      <c r="B944" s="42">
        <v>310000187</v>
      </c>
      <c r="C944" s="43">
        <v>310780390</v>
      </c>
      <c r="D944" t="s">
        <v>5123</v>
      </c>
      <c r="E944" t="s">
        <v>5124</v>
      </c>
      <c r="H944"/>
      <c r="I944" s="1">
        <v>31</v>
      </c>
      <c r="J944" t="s">
        <v>314</v>
      </c>
      <c r="K944" t="s">
        <v>33</v>
      </c>
      <c r="L944" t="s">
        <v>96</v>
      </c>
      <c r="M944" t="s">
        <v>33</v>
      </c>
      <c r="N944" s="4">
        <v>620800854</v>
      </c>
      <c r="O944" s="44">
        <v>28863.5</v>
      </c>
      <c r="P944">
        <v>1</v>
      </c>
      <c r="Q944">
        <v>0</v>
      </c>
      <c r="R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4" s="4">
        <f t="shared" si="42"/>
        <v>0</v>
      </c>
      <c r="T944" s="4">
        <f t="shared" si="43"/>
        <v>0</v>
      </c>
      <c r="U944" s="4">
        <f t="shared" si="44"/>
        <v>1</v>
      </c>
    </row>
    <row r="945" spans="1:21">
      <c r="A945" s="41">
        <v>310781125</v>
      </c>
      <c r="B945" s="42">
        <v>310000419</v>
      </c>
      <c r="C945" s="43">
        <v>310781125</v>
      </c>
      <c r="D945" t="s">
        <v>5138</v>
      </c>
      <c r="E945" t="s">
        <v>5139</v>
      </c>
      <c r="H945"/>
      <c r="I945" s="1">
        <v>31</v>
      </c>
      <c r="J945" t="s">
        <v>314</v>
      </c>
      <c r="K945" t="s">
        <v>33</v>
      </c>
      <c r="L945" t="s">
        <v>96</v>
      </c>
      <c r="M945" t="s">
        <v>33</v>
      </c>
      <c r="N945" s="4">
        <v>670802248</v>
      </c>
      <c r="O945" s="44">
        <v>8783.5</v>
      </c>
      <c r="P945">
        <v>0</v>
      </c>
      <c r="Q945">
        <v>0</v>
      </c>
      <c r="R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5" s="4">
        <f t="shared" si="42"/>
        <v>0</v>
      </c>
      <c r="T945" s="4">
        <f t="shared" si="43"/>
        <v>0</v>
      </c>
      <c r="U945" s="4">
        <f t="shared" si="44"/>
        <v>1</v>
      </c>
    </row>
    <row r="946" spans="1:21">
      <c r="A946" s="41">
        <v>310781133</v>
      </c>
      <c r="B946" s="42">
        <v>310000427</v>
      </c>
      <c r="C946" s="43">
        <v>310781133</v>
      </c>
      <c r="D946" t="s">
        <v>5110</v>
      </c>
      <c r="E946" t="s">
        <v>5111</v>
      </c>
      <c r="H946"/>
      <c r="I946" s="1">
        <v>31</v>
      </c>
      <c r="J946" t="s">
        <v>314</v>
      </c>
      <c r="K946" t="s">
        <v>33</v>
      </c>
      <c r="L946" t="s">
        <v>96</v>
      </c>
      <c r="M946" t="s">
        <v>33</v>
      </c>
      <c r="N946" s="4">
        <v>610800997</v>
      </c>
      <c r="O946" s="44">
        <v>28487</v>
      </c>
      <c r="P946">
        <v>1</v>
      </c>
      <c r="Q946">
        <v>0</v>
      </c>
      <c r="R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6" s="4">
        <f t="shared" si="42"/>
        <v>0</v>
      </c>
      <c r="T946" s="4">
        <f t="shared" si="43"/>
        <v>0</v>
      </c>
      <c r="U946" s="4">
        <f t="shared" si="44"/>
        <v>1</v>
      </c>
    </row>
    <row r="947" spans="1:21">
      <c r="A947" s="41">
        <v>310781141</v>
      </c>
      <c r="B947" s="42">
        <v>310000435</v>
      </c>
      <c r="C947" s="43">
        <v>310781141</v>
      </c>
      <c r="D947" t="s">
        <v>5565</v>
      </c>
      <c r="E947" t="s">
        <v>5566</v>
      </c>
      <c r="H947"/>
      <c r="I947" s="1">
        <v>31</v>
      </c>
      <c r="J947" t="s">
        <v>314</v>
      </c>
      <c r="K947" t="s">
        <v>33</v>
      </c>
      <c r="L947" t="s">
        <v>96</v>
      </c>
      <c r="M947" t="s">
        <v>33</v>
      </c>
      <c r="N947" s="4">
        <v>310132691</v>
      </c>
      <c r="O947" s="44">
        <v>28798</v>
      </c>
      <c r="P947">
        <v>1</v>
      </c>
      <c r="Q947">
        <v>0</v>
      </c>
      <c r="R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7" s="4">
        <f t="shared" si="42"/>
        <v>0</v>
      </c>
      <c r="T947" s="4">
        <f t="shared" si="43"/>
        <v>0</v>
      </c>
      <c r="U947" s="4">
        <f t="shared" si="44"/>
        <v>1</v>
      </c>
    </row>
    <row r="948" spans="1:21">
      <c r="A948" s="41">
        <v>310781505</v>
      </c>
      <c r="B948" s="42">
        <v>310000492</v>
      </c>
      <c r="C948" s="43">
        <v>310781505</v>
      </c>
      <c r="D948" t="s">
        <v>5127</v>
      </c>
      <c r="E948" t="s">
        <v>5128</v>
      </c>
      <c r="H948"/>
      <c r="I948" s="1">
        <v>31</v>
      </c>
      <c r="J948" t="s">
        <v>314</v>
      </c>
      <c r="K948" t="s">
        <v>33</v>
      </c>
      <c r="L948" t="s">
        <v>96</v>
      </c>
      <c r="M948" t="s">
        <v>33</v>
      </c>
      <c r="N948" s="4">
        <v>393384334</v>
      </c>
      <c r="O948" s="44">
        <v>85525</v>
      </c>
      <c r="P948">
        <v>0</v>
      </c>
      <c r="Q948">
        <v>0</v>
      </c>
      <c r="R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8" s="4">
        <f t="shared" si="42"/>
        <v>0</v>
      </c>
      <c r="T948" s="4">
        <f t="shared" si="43"/>
        <v>0</v>
      </c>
      <c r="U948" s="4">
        <f t="shared" si="44"/>
        <v>1</v>
      </c>
    </row>
    <row r="949" spans="1:21">
      <c r="A949" s="41">
        <v>310782016</v>
      </c>
      <c r="B949" s="42">
        <v>310000617</v>
      </c>
      <c r="C949" s="43">
        <v>310782016</v>
      </c>
      <c r="D949" t="s">
        <v>5575</v>
      </c>
      <c r="E949" t="s">
        <v>5576</v>
      </c>
      <c r="H949"/>
      <c r="I949" s="1">
        <v>31</v>
      </c>
      <c r="J949" t="s">
        <v>314</v>
      </c>
      <c r="K949" t="s">
        <v>33</v>
      </c>
      <c r="L949" t="s">
        <v>96</v>
      </c>
      <c r="M949" t="s">
        <v>33</v>
      </c>
      <c r="N949" s="4">
        <v>378869465</v>
      </c>
      <c r="O949" s="44">
        <v>45326.5</v>
      </c>
      <c r="P949">
        <v>0</v>
      </c>
      <c r="Q949">
        <v>0</v>
      </c>
      <c r="R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9" s="4">
        <f t="shared" si="42"/>
        <v>0</v>
      </c>
      <c r="T949" s="4">
        <f t="shared" si="43"/>
        <v>0</v>
      </c>
      <c r="U949" s="4">
        <f t="shared" si="44"/>
        <v>1</v>
      </c>
    </row>
    <row r="950" spans="1:21">
      <c r="A950" s="41">
        <v>310786389</v>
      </c>
      <c r="B950" s="42">
        <v>310001433</v>
      </c>
      <c r="C950" s="43">
        <v>310786389</v>
      </c>
      <c r="D950" t="s">
        <v>5911</v>
      </c>
      <c r="E950" t="s">
        <v>5912</v>
      </c>
      <c r="H950"/>
      <c r="I950" s="1">
        <v>31</v>
      </c>
      <c r="J950" t="s">
        <v>314</v>
      </c>
      <c r="K950" t="s">
        <v>33</v>
      </c>
      <c r="L950" t="s">
        <v>96</v>
      </c>
      <c r="M950" t="s">
        <v>33</v>
      </c>
      <c r="N950" s="4">
        <v>300179546</v>
      </c>
      <c r="O950" s="44">
        <v>20295</v>
      </c>
      <c r="P950">
        <v>0</v>
      </c>
      <c r="Q950">
        <v>0</v>
      </c>
      <c r="R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0" s="4">
        <f t="shared" si="42"/>
        <v>0</v>
      </c>
      <c r="T950" s="4">
        <f t="shared" si="43"/>
        <v>0</v>
      </c>
      <c r="U950" s="4">
        <f t="shared" si="44"/>
        <v>1</v>
      </c>
    </row>
    <row r="951" spans="1:21">
      <c r="A951" s="41">
        <v>310792635</v>
      </c>
      <c r="B951" s="42">
        <v>310002191</v>
      </c>
      <c r="C951" s="43">
        <v>310792635</v>
      </c>
      <c r="D951" t="s">
        <v>5302</v>
      </c>
      <c r="E951" t="s">
        <v>5303</v>
      </c>
      <c r="H951"/>
      <c r="I951" s="1">
        <v>31</v>
      </c>
      <c r="J951" t="s">
        <v>314</v>
      </c>
      <c r="K951" t="s">
        <v>33</v>
      </c>
      <c r="L951" t="s">
        <v>96</v>
      </c>
      <c r="M951" t="s">
        <v>33</v>
      </c>
      <c r="N951" s="4">
        <v>396720286</v>
      </c>
      <c r="O951" s="44">
        <v>16185</v>
      </c>
      <c r="P951">
        <v>0</v>
      </c>
      <c r="Q951">
        <v>0</v>
      </c>
      <c r="R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1" s="4">
        <f t="shared" si="42"/>
        <v>0</v>
      </c>
      <c r="T951" s="4">
        <f t="shared" si="43"/>
        <v>0</v>
      </c>
      <c r="U951" s="4">
        <f t="shared" si="44"/>
        <v>1</v>
      </c>
    </row>
    <row r="952" spans="1:21">
      <c r="A952" s="41">
        <v>310794417</v>
      </c>
      <c r="B952" s="42">
        <v>310002712</v>
      </c>
      <c r="C952" s="43">
        <v>310794417</v>
      </c>
      <c r="D952" t="s">
        <v>4863</v>
      </c>
      <c r="E952" t="s">
        <v>4864</v>
      </c>
      <c r="H952"/>
      <c r="I952" s="1">
        <v>31</v>
      </c>
      <c r="J952" t="s">
        <v>314</v>
      </c>
      <c r="K952" t="s">
        <v>33</v>
      </c>
      <c r="L952" t="s">
        <v>96</v>
      </c>
      <c r="M952" t="s">
        <v>33</v>
      </c>
      <c r="N952" s="4">
        <v>328887278</v>
      </c>
      <c r="O952" s="44">
        <v>14025</v>
      </c>
      <c r="P952">
        <v>0</v>
      </c>
      <c r="Q952">
        <v>1</v>
      </c>
      <c r="R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52" s="4">
        <f t="shared" si="42"/>
        <v>0</v>
      </c>
      <c r="T952" s="4">
        <f t="shared" si="43"/>
        <v>0</v>
      </c>
      <c r="U952" s="4">
        <f t="shared" si="44"/>
        <v>1</v>
      </c>
    </row>
    <row r="953" spans="1:21">
      <c r="A953" s="41">
        <v>310781984</v>
      </c>
      <c r="B953" s="42">
        <v>310014378</v>
      </c>
      <c r="C953" s="43">
        <v>310781984</v>
      </c>
      <c r="D953" t="s">
        <v>5277</v>
      </c>
      <c r="E953" t="s">
        <v>5278</v>
      </c>
      <c r="H953"/>
      <c r="I953" s="1">
        <v>31</v>
      </c>
      <c r="J953" t="s">
        <v>314</v>
      </c>
      <c r="K953" t="s">
        <v>33</v>
      </c>
      <c r="L953" t="s">
        <v>96</v>
      </c>
      <c r="M953" t="s">
        <v>33</v>
      </c>
      <c r="N953" s="4">
        <v>302355540</v>
      </c>
      <c r="O953" s="44">
        <v>27566</v>
      </c>
      <c r="P953">
        <v>0</v>
      </c>
      <c r="Q953">
        <v>0</v>
      </c>
      <c r="R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3" s="4">
        <f t="shared" si="42"/>
        <v>0</v>
      </c>
      <c r="T953" s="4">
        <f t="shared" si="43"/>
        <v>0</v>
      </c>
      <c r="U953" s="4">
        <f t="shared" si="44"/>
        <v>1</v>
      </c>
    </row>
    <row r="954" spans="1:21">
      <c r="A954" s="41">
        <v>140025255</v>
      </c>
      <c r="B954" s="42">
        <v>310020383</v>
      </c>
      <c r="C954" s="43">
        <v>140025255</v>
      </c>
      <c r="D954" t="s">
        <v>6162</v>
      </c>
      <c r="E954" t="s">
        <v>6163</v>
      </c>
      <c r="H954"/>
      <c r="I954" s="1">
        <v>14</v>
      </c>
      <c r="J954" t="s">
        <v>119</v>
      </c>
      <c r="K954" t="s">
        <v>120</v>
      </c>
      <c r="L954" t="s">
        <v>96</v>
      </c>
      <c r="M954" t="s">
        <v>33</v>
      </c>
      <c r="N954" s="4">
        <v>420855553</v>
      </c>
      <c r="O954" s="44">
        <v>27106.5</v>
      </c>
      <c r="P954">
        <v>0</v>
      </c>
      <c r="Q954">
        <v>0</v>
      </c>
      <c r="R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4" s="4">
        <f t="shared" si="42"/>
        <v>0</v>
      </c>
      <c r="T954" s="4">
        <f t="shared" si="43"/>
        <v>0</v>
      </c>
      <c r="U954" s="4">
        <f t="shared" si="44"/>
        <v>1</v>
      </c>
    </row>
    <row r="955" spans="1:21">
      <c r="A955" s="41">
        <v>330802778</v>
      </c>
      <c r="B955" s="42">
        <v>310020383</v>
      </c>
      <c r="C955" s="43">
        <v>330802778</v>
      </c>
      <c r="D955" t="s">
        <v>6164</v>
      </c>
      <c r="E955" t="s">
        <v>6163</v>
      </c>
      <c r="H955"/>
      <c r="I955" s="1">
        <v>33</v>
      </c>
      <c r="J955" t="s">
        <v>298</v>
      </c>
      <c r="K955" t="s">
        <v>93</v>
      </c>
      <c r="L955" t="s">
        <v>96</v>
      </c>
      <c r="M955" t="s">
        <v>33</v>
      </c>
      <c r="N955" s="4">
        <v>420855553</v>
      </c>
      <c r="O955" s="44">
        <v>27828</v>
      </c>
      <c r="P955">
        <v>0</v>
      </c>
      <c r="Q955">
        <v>0</v>
      </c>
      <c r="R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5" s="4">
        <f t="shared" si="42"/>
        <v>0</v>
      </c>
      <c r="T955" s="4">
        <f t="shared" si="43"/>
        <v>0</v>
      </c>
      <c r="U955" s="4">
        <f t="shared" si="44"/>
        <v>1</v>
      </c>
    </row>
    <row r="956" spans="1:21">
      <c r="A956" s="41">
        <v>720012509</v>
      </c>
      <c r="B956" s="42">
        <v>310020383</v>
      </c>
      <c r="C956" s="43">
        <v>720012509</v>
      </c>
      <c r="D956" t="s">
        <v>6165</v>
      </c>
      <c r="E956" t="s">
        <v>6163</v>
      </c>
      <c r="H956"/>
      <c r="I956" s="1">
        <v>72</v>
      </c>
      <c r="J956" t="s">
        <v>554</v>
      </c>
      <c r="K956" t="s">
        <v>223</v>
      </c>
      <c r="L956" t="s">
        <v>96</v>
      </c>
      <c r="M956" t="s">
        <v>33</v>
      </c>
      <c r="N956" s="4">
        <v>420855553</v>
      </c>
      <c r="O956" s="44">
        <v>20397.5</v>
      </c>
      <c r="P956">
        <v>0</v>
      </c>
      <c r="Q956">
        <v>0</v>
      </c>
      <c r="R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6" s="4">
        <f t="shared" si="42"/>
        <v>0</v>
      </c>
      <c r="T956" s="4">
        <f t="shared" si="43"/>
        <v>0</v>
      </c>
      <c r="U956" s="4">
        <f t="shared" si="44"/>
        <v>1</v>
      </c>
    </row>
    <row r="957" spans="1:21">
      <c r="A957" s="41">
        <v>400780482</v>
      </c>
      <c r="B957" s="42">
        <v>310021068</v>
      </c>
      <c r="C957" s="43">
        <v>400780482</v>
      </c>
      <c r="D957" t="s">
        <v>1565</v>
      </c>
      <c r="E957" t="s">
        <v>1566</v>
      </c>
      <c r="H957"/>
      <c r="I957" s="1">
        <v>40</v>
      </c>
      <c r="J957" t="s">
        <v>92</v>
      </c>
      <c r="K957" t="s">
        <v>93</v>
      </c>
      <c r="L957" t="s">
        <v>96</v>
      </c>
      <c r="M957" t="s">
        <v>33</v>
      </c>
      <c r="N957" s="4">
        <v>305023848</v>
      </c>
      <c r="O957" s="44">
        <v>11278.5</v>
      </c>
      <c r="P957">
        <v>0</v>
      </c>
      <c r="Q957">
        <v>0</v>
      </c>
      <c r="R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7" s="4">
        <f t="shared" si="42"/>
        <v>0</v>
      </c>
      <c r="T957" s="4">
        <f t="shared" si="43"/>
        <v>0</v>
      </c>
      <c r="U957" s="4">
        <f t="shared" si="44"/>
        <v>1</v>
      </c>
    </row>
    <row r="958" spans="1:21">
      <c r="A958" s="41">
        <v>500000419</v>
      </c>
      <c r="B958" s="42">
        <v>310021084</v>
      </c>
      <c r="C958" s="43">
        <v>500000419</v>
      </c>
      <c r="D958" t="s">
        <v>911</v>
      </c>
      <c r="E958" t="s">
        <v>912</v>
      </c>
      <c r="H958"/>
      <c r="I958" s="1">
        <v>50</v>
      </c>
      <c r="J958" t="s">
        <v>197</v>
      </c>
      <c r="K958" t="s">
        <v>120</v>
      </c>
      <c r="L958" t="s">
        <v>96</v>
      </c>
      <c r="M958" t="s">
        <v>33</v>
      </c>
      <c r="N958" s="4">
        <v>313537805</v>
      </c>
      <c r="O958" s="44">
        <v>21912.5</v>
      </c>
      <c r="P958">
        <v>0</v>
      </c>
      <c r="Q958">
        <v>0</v>
      </c>
      <c r="R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8" s="4">
        <f t="shared" si="42"/>
        <v>0</v>
      </c>
      <c r="T958" s="4">
        <f t="shared" si="43"/>
        <v>0</v>
      </c>
      <c r="U958" s="4">
        <f t="shared" si="44"/>
        <v>1</v>
      </c>
    </row>
    <row r="959" spans="1:21">
      <c r="A959" s="41">
        <v>500024336</v>
      </c>
      <c r="B959" s="42">
        <v>310021084</v>
      </c>
      <c r="C959" s="43">
        <v>500024336</v>
      </c>
      <c r="D959" t="s">
        <v>913</v>
      </c>
      <c r="E959" t="s">
        <v>912</v>
      </c>
      <c r="H959"/>
      <c r="I959" s="1">
        <v>50</v>
      </c>
      <c r="J959" t="s">
        <v>197</v>
      </c>
      <c r="K959" t="s">
        <v>120</v>
      </c>
      <c r="L959" t="s">
        <v>96</v>
      </c>
      <c r="M959" t="s">
        <v>33</v>
      </c>
      <c r="N959" s="4">
        <v>313537805</v>
      </c>
      <c r="O959" s="44">
        <v>4173.5</v>
      </c>
      <c r="P959">
        <v>0</v>
      </c>
      <c r="Q959">
        <v>0</v>
      </c>
      <c r="R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59" s="4">
        <f t="shared" si="42"/>
        <v>0</v>
      </c>
      <c r="T959" s="4">
        <f t="shared" si="43"/>
        <v>0</v>
      </c>
      <c r="U959" s="4">
        <f t="shared" si="44"/>
        <v>1</v>
      </c>
    </row>
    <row r="960" spans="1:21">
      <c r="A960" s="41">
        <v>140015975</v>
      </c>
      <c r="B960" s="42">
        <v>310021092</v>
      </c>
      <c r="C960" s="43">
        <v>140015975</v>
      </c>
      <c r="D960" t="s">
        <v>6133</v>
      </c>
      <c r="E960" t="s">
        <v>6134</v>
      </c>
      <c r="H960"/>
      <c r="I960" s="1">
        <v>14</v>
      </c>
      <c r="J960" t="s">
        <v>119</v>
      </c>
      <c r="K960" t="s">
        <v>120</v>
      </c>
      <c r="L960" t="s">
        <v>96</v>
      </c>
      <c r="M960" t="s">
        <v>33</v>
      </c>
      <c r="N960" s="4">
        <v>400279105</v>
      </c>
      <c r="O960" s="44">
        <v>7228.5</v>
      </c>
      <c r="P960">
        <v>0</v>
      </c>
      <c r="Q960">
        <v>0</v>
      </c>
      <c r="R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0" s="4">
        <f t="shared" si="42"/>
        <v>0</v>
      </c>
      <c r="T960" s="4">
        <f t="shared" si="43"/>
        <v>0</v>
      </c>
      <c r="U960" s="4">
        <f t="shared" si="44"/>
        <v>1</v>
      </c>
    </row>
    <row r="961" spans="1:21">
      <c r="A961" s="41">
        <v>500012687</v>
      </c>
      <c r="B961" s="42">
        <v>310021118</v>
      </c>
      <c r="C961" s="43">
        <v>500012687</v>
      </c>
      <c r="D961" t="s">
        <v>1611</v>
      </c>
      <c r="E961" t="s">
        <v>1612</v>
      </c>
      <c r="H961"/>
      <c r="I961" s="1">
        <v>50</v>
      </c>
      <c r="J961" t="s">
        <v>197</v>
      </c>
      <c r="K961" t="s">
        <v>120</v>
      </c>
      <c r="L961" t="s">
        <v>96</v>
      </c>
      <c r="M961" t="s">
        <v>33</v>
      </c>
      <c r="N961" s="4">
        <v>392752101</v>
      </c>
      <c r="O961" s="44">
        <v>15851</v>
      </c>
      <c r="P961">
        <v>0</v>
      </c>
      <c r="Q961">
        <v>0</v>
      </c>
      <c r="R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1" s="4">
        <f t="shared" si="42"/>
        <v>0</v>
      </c>
      <c r="T961" s="4">
        <f t="shared" si="43"/>
        <v>0</v>
      </c>
      <c r="U961" s="4">
        <f t="shared" si="44"/>
        <v>1</v>
      </c>
    </row>
    <row r="962" spans="1:21">
      <c r="A962" s="41">
        <v>140025123</v>
      </c>
      <c r="B962" s="42">
        <v>310021126</v>
      </c>
      <c r="C962" s="43">
        <v>140025123</v>
      </c>
      <c r="D962" t="s">
        <v>3572</v>
      </c>
      <c r="E962" t="s">
        <v>3573</v>
      </c>
      <c r="H962"/>
      <c r="I962" s="1">
        <v>14</v>
      </c>
      <c r="J962" t="s">
        <v>119</v>
      </c>
      <c r="K962" t="s">
        <v>120</v>
      </c>
      <c r="L962" t="s">
        <v>96</v>
      </c>
      <c r="M962" t="s">
        <v>33</v>
      </c>
      <c r="N962" s="4">
        <v>444076277</v>
      </c>
      <c r="O962" s="44">
        <v>14520</v>
      </c>
      <c r="P962">
        <v>0</v>
      </c>
      <c r="Q962">
        <v>0</v>
      </c>
      <c r="R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2" s="4">
        <f t="shared" si="42"/>
        <v>0</v>
      </c>
      <c r="T962" s="4">
        <f t="shared" si="43"/>
        <v>0</v>
      </c>
      <c r="U962" s="4">
        <f t="shared" si="44"/>
        <v>1</v>
      </c>
    </row>
    <row r="963" spans="1:21">
      <c r="A963" s="41">
        <v>280000431</v>
      </c>
      <c r="B963" s="42">
        <v>310021167</v>
      </c>
      <c r="C963" s="43">
        <v>280000431</v>
      </c>
      <c r="D963" t="s">
        <v>3238</v>
      </c>
      <c r="E963" t="s">
        <v>3239</v>
      </c>
      <c r="H963"/>
      <c r="I963" s="1">
        <v>28</v>
      </c>
      <c r="J963" t="s">
        <v>388</v>
      </c>
      <c r="K963" t="s">
        <v>100</v>
      </c>
      <c r="L963" t="s">
        <v>96</v>
      </c>
      <c r="M963" t="s">
        <v>33</v>
      </c>
      <c r="N963" s="4">
        <v>343213708</v>
      </c>
      <c r="O963" s="44">
        <v>9367.5</v>
      </c>
      <c r="P963">
        <v>0</v>
      </c>
      <c r="Q963">
        <v>0</v>
      </c>
      <c r="R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3" s="4">
        <f t="shared" si="42"/>
        <v>0</v>
      </c>
      <c r="T963" s="4">
        <f t="shared" si="43"/>
        <v>0</v>
      </c>
      <c r="U963" s="4">
        <f t="shared" si="44"/>
        <v>1</v>
      </c>
    </row>
    <row r="964" spans="1:21">
      <c r="A964" s="41">
        <v>750003378</v>
      </c>
      <c r="B964" s="42">
        <v>310021191</v>
      </c>
      <c r="C964" s="43">
        <v>750003378</v>
      </c>
      <c r="D964" t="s">
        <v>3306</v>
      </c>
      <c r="E964" t="s">
        <v>3307</v>
      </c>
      <c r="H964"/>
      <c r="I964" s="1">
        <v>75</v>
      </c>
      <c r="J964" t="s">
        <v>125</v>
      </c>
      <c r="K964" t="s">
        <v>109</v>
      </c>
      <c r="L964" t="s">
        <v>96</v>
      </c>
      <c r="M964" t="s">
        <v>33</v>
      </c>
      <c r="N964" s="4">
        <v>443055710</v>
      </c>
      <c r="O964" s="44">
        <v>14555</v>
      </c>
      <c r="P964">
        <v>0</v>
      </c>
      <c r="Q964">
        <v>0</v>
      </c>
      <c r="R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4" s="4">
        <f t="shared" si="42"/>
        <v>0</v>
      </c>
      <c r="T964" s="4">
        <f t="shared" si="43"/>
        <v>0</v>
      </c>
      <c r="U964" s="4">
        <f t="shared" si="44"/>
        <v>1</v>
      </c>
    </row>
    <row r="965" spans="1:21">
      <c r="A965" s="41">
        <v>750066441</v>
      </c>
      <c r="B965" s="42">
        <v>310021191</v>
      </c>
      <c r="C965" s="43">
        <v>750066441</v>
      </c>
      <c r="D965" t="s">
        <v>3308</v>
      </c>
      <c r="E965" t="s">
        <v>3307</v>
      </c>
      <c r="H965"/>
      <c r="I965" s="1">
        <v>75</v>
      </c>
      <c r="J965" t="s">
        <v>125</v>
      </c>
      <c r="K965" t="s">
        <v>109</v>
      </c>
      <c r="L965" t="s">
        <v>96</v>
      </c>
      <c r="M965" t="s">
        <v>33</v>
      </c>
      <c r="N965" s="4">
        <v>443055710</v>
      </c>
      <c r="O965" s="44">
        <v>4442</v>
      </c>
      <c r="P965">
        <v>0</v>
      </c>
      <c r="Q965">
        <v>0</v>
      </c>
      <c r="R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5" s="4">
        <f t="shared" si="42"/>
        <v>0</v>
      </c>
      <c r="T965" s="4">
        <f t="shared" si="43"/>
        <v>0</v>
      </c>
      <c r="U965" s="4">
        <f t="shared" si="44"/>
        <v>1</v>
      </c>
    </row>
    <row r="966" spans="1:21">
      <c r="A966" s="41">
        <v>950300103</v>
      </c>
      <c r="B966" s="42">
        <v>310021225</v>
      </c>
      <c r="C966" s="43">
        <v>950300103</v>
      </c>
      <c r="D966" t="s">
        <v>1607</v>
      </c>
      <c r="E966" t="s">
        <v>1608</v>
      </c>
      <c r="H966"/>
      <c r="I966" s="1">
        <v>95</v>
      </c>
      <c r="J966" t="s">
        <v>285</v>
      </c>
      <c r="K966" t="s">
        <v>109</v>
      </c>
      <c r="L966" t="s">
        <v>96</v>
      </c>
      <c r="M966" t="s">
        <v>33</v>
      </c>
      <c r="N966" s="4">
        <v>442997177</v>
      </c>
      <c r="O966" s="44">
        <v>10957.5</v>
      </c>
      <c r="P966">
        <v>0</v>
      </c>
      <c r="Q966">
        <v>0</v>
      </c>
      <c r="R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6" s="4">
        <f t="shared" ref="S966:S1029" si="45">IF(OR(L966="CH",L966="CH ex-CHS",L966="HIA",L966="Autres publics",L966="CHU"),1,0)</f>
        <v>0</v>
      </c>
      <c r="T966" s="4">
        <f t="shared" ref="T966:T1029" si="46">IF(AND(S966=1,G966=""),1,0)</f>
        <v>0</v>
      </c>
      <c r="U966" s="4">
        <f t="shared" si="44"/>
        <v>1</v>
      </c>
    </row>
    <row r="967" spans="1:21">
      <c r="A967" s="41">
        <v>780004529</v>
      </c>
      <c r="B967" s="42">
        <v>310021233</v>
      </c>
      <c r="C967" s="43">
        <v>780004529</v>
      </c>
      <c r="D967" t="s">
        <v>4454</v>
      </c>
      <c r="E967" t="s">
        <v>4455</v>
      </c>
      <c r="H967"/>
      <c r="I967" s="1">
        <v>78</v>
      </c>
      <c r="J967" t="s">
        <v>311</v>
      </c>
      <c r="K967" t="s">
        <v>109</v>
      </c>
      <c r="L967" t="s">
        <v>96</v>
      </c>
      <c r="M967" t="s">
        <v>33</v>
      </c>
      <c r="N967" s="4">
        <v>444548705</v>
      </c>
      <c r="O967" s="44">
        <v>14897.5</v>
      </c>
      <c r="P967">
        <v>0</v>
      </c>
      <c r="Q967">
        <v>0</v>
      </c>
      <c r="R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7" s="4">
        <f t="shared" si="45"/>
        <v>0</v>
      </c>
      <c r="T967" s="4">
        <f t="shared" si="46"/>
        <v>0</v>
      </c>
      <c r="U967" s="4">
        <f t="shared" ref="U967:U1030" si="47">IF(S967=1,0,1)</f>
        <v>1</v>
      </c>
    </row>
    <row r="968" spans="1:21">
      <c r="A968" s="41">
        <v>910025410</v>
      </c>
      <c r="B968" s="42">
        <v>310021233</v>
      </c>
      <c r="C968" s="43">
        <v>910025410</v>
      </c>
      <c r="D968" t="s">
        <v>4456</v>
      </c>
      <c r="E968" t="s">
        <v>4455</v>
      </c>
      <c r="H968"/>
      <c r="I968" s="1">
        <v>91</v>
      </c>
      <c r="J968" t="s">
        <v>108</v>
      </c>
      <c r="K968" t="s">
        <v>109</v>
      </c>
      <c r="L968" t="s">
        <v>96</v>
      </c>
      <c r="M968" t="s">
        <v>33</v>
      </c>
      <c r="N968" s="4">
        <v>444548705</v>
      </c>
      <c r="O968" s="44">
        <v>7751.5</v>
      </c>
      <c r="P968">
        <v>0</v>
      </c>
      <c r="Q968">
        <v>0</v>
      </c>
      <c r="R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8" s="4">
        <f t="shared" si="45"/>
        <v>0</v>
      </c>
      <c r="T968" s="4">
        <f t="shared" si="46"/>
        <v>0</v>
      </c>
      <c r="U968" s="4">
        <f t="shared" si="47"/>
        <v>1</v>
      </c>
    </row>
    <row r="969" spans="1:21">
      <c r="A969" s="41">
        <v>780022760</v>
      </c>
      <c r="B969" s="42">
        <v>310021258</v>
      </c>
      <c r="C969" s="43">
        <v>780022760</v>
      </c>
      <c r="D969" t="s">
        <v>6128</v>
      </c>
      <c r="E969" t="s">
        <v>6129</v>
      </c>
      <c r="H969"/>
      <c r="I969" s="1">
        <v>78</v>
      </c>
      <c r="J969" t="s">
        <v>311</v>
      </c>
      <c r="K969" t="s">
        <v>109</v>
      </c>
      <c r="L969" t="s">
        <v>96</v>
      </c>
      <c r="M969" t="s">
        <v>33</v>
      </c>
      <c r="N969" s="4">
        <v>439555509</v>
      </c>
      <c r="O969" s="44">
        <v>23849</v>
      </c>
      <c r="P969">
        <v>0</v>
      </c>
      <c r="Q969">
        <v>0</v>
      </c>
      <c r="R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9" s="4">
        <f t="shared" si="45"/>
        <v>0</v>
      </c>
      <c r="T969" s="4">
        <f t="shared" si="46"/>
        <v>0</v>
      </c>
      <c r="U969" s="4">
        <f t="shared" si="47"/>
        <v>1</v>
      </c>
    </row>
    <row r="970" spans="1:21">
      <c r="A970" s="41">
        <v>940300577</v>
      </c>
      <c r="B970" s="42">
        <v>310021266</v>
      </c>
      <c r="C970" s="43">
        <v>940300577</v>
      </c>
      <c r="D970" t="s">
        <v>6186</v>
      </c>
      <c r="E970" t="s">
        <v>6187</v>
      </c>
      <c r="H970"/>
      <c r="I970" s="1">
        <v>94</v>
      </c>
      <c r="J970" t="s">
        <v>259</v>
      </c>
      <c r="K970" t="s">
        <v>109</v>
      </c>
      <c r="L970" t="s">
        <v>96</v>
      </c>
      <c r="M970" t="s">
        <v>33</v>
      </c>
      <c r="N970" s="4">
        <v>412460735</v>
      </c>
      <c r="O970" s="44">
        <v>12912.5</v>
      </c>
      <c r="P970">
        <v>0</v>
      </c>
      <c r="Q970">
        <v>0</v>
      </c>
      <c r="R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0" s="4">
        <f t="shared" si="45"/>
        <v>0</v>
      </c>
      <c r="T970" s="4">
        <f t="shared" si="46"/>
        <v>0</v>
      </c>
      <c r="U970" s="4">
        <f t="shared" si="47"/>
        <v>1</v>
      </c>
    </row>
    <row r="971" spans="1:21">
      <c r="A971" s="41">
        <v>930300280</v>
      </c>
      <c r="B971" s="42">
        <v>310021274</v>
      </c>
      <c r="C971" s="43">
        <v>930300280</v>
      </c>
      <c r="D971" t="s">
        <v>3273</v>
      </c>
      <c r="E971" t="s">
        <v>3274</v>
      </c>
      <c r="H971"/>
      <c r="I971" s="1">
        <v>93</v>
      </c>
      <c r="J971" t="s">
        <v>265</v>
      </c>
      <c r="K971" t="s">
        <v>109</v>
      </c>
      <c r="L971" t="s">
        <v>96</v>
      </c>
      <c r="M971" t="s">
        <v>33</v>
      </c>
      <c r="N971" s="4">
        <v>618202451</v>
      </c>
      <c r="O971" s="44">
        <v>22869</v>
      </c>
      <c r="P971">
        <v>0</v>
      </c>
      <c r="Q971">
        <v>0</v>
      </c>
      <c r="R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1" s="4">
        <f t="shared" si="45"/>
        <v>0</v>
      </c>
      <c r="T971" s="4">
        <f t="shared" si="46"/>
        <v>0</v>
      </c>
      <c r="U971" s="4">
        <f t="shared" si="47"/>
        <v>1</v>
      </c>
    </row>
    <row r="972" spans="1:21">
      <c r="A972" s="41">
        <v>910300235</v>
      </c>
      <c r="B972" s="45">
        <v>310021282</v>
      </c>
      <c r="C972" s="47">
        <v>910300235</v>
      </c>
      <c r="D972" t="s">
        <v>3280</v>
      </c>
      <c r="E972" t="s">
        <v>3281</v>
      </c>
      <c r="H972"/>
      <c r="I972" s="1">
        <v>91</v>
      </c>
      <c r="J972" t="s">
        <v>108</v>
      </c>
      <c r="K972" t="s">
        <v>109</v>
      </c>
      <c r="L972" t="s">
        <v>96</v>
      </c>
      <c r="M972" t="s">
        <v>33</v>
      </c>
      <c r="N972" s="4">
        <v>970201075</v>
      </c>
      <c r="O972" s="44">
        <v>15292.5</v>
      </c>
      <c r="P972">
        <v>0</v>
      </c>
      <c r="Q972">
        <v>0</v>
      </c>
      <c r="R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2" s="4">
        <f t="shared" si="45"/>
        <v>0</v>
      </c>
      <c r="T972" s="4">
        <f t="shared" si="46"/>
        <v>0</v>
      </c>
      <c r="U972" s="4">
        <f t="shared" si="47"/>
        <v>1</v>
      </c>
    </row>
    <row r="973" spans="1:21">
      <c r="A973" s="41">
        <v>910300151</v>
      </c>
      <c r="B973" s="42">
        <v>310021308</v>
      </c>
      <c r="C973" s="43">
        <v>910300151</v>
      </c>
      <c r="D973" t="s">
        <v>6188</v>
      </c>
      <c r="E973" t="s">
        <v>6189</v>
      </c>
      <c r="H973"/>
      <c r="I973" s="1">
        <v>91</v>
      </c>
      <c r="J973" t="s">
        <v>108</v>
      </c>
      <c r="K973" t="s">
        <v>109</v>
      </c>
      <c r="L973" t="s">
        <v>96</v>
      </c>
      <c r="M973" t="s">
        <v>33</v>
      </c>
      <c r="N973" s="4">
        <v>326206190</v>
      </c>
      <c r="O973" s="44">
        <v>16392.5</v>
      </c>
      <c r="P973">
        <v>0</v>
      </c>
      <c r="Q973">
        <v>0</v>
      </c>
      <c r="R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3" s="4">
        <f t="shared" si="45"/>
        <v>0</v>
      </c>
      <c r="T973" s="4">
        <f t="shared" si="46"/>
        <v>0</v>
      </c>
      <c r="U973" s="4">
        <f t="shared" si="47"/>
        <v>1</v>
      </c>
    </row>
    <row r="974" spans="1:21">
      <c r="A974" s="41">
        <v>110780202</v>
      </c>
      <c r="B974" s="42">
        <v>310021316</v>
      </c>
      <c r="C974" s="43">
        <v>110780202</v>
      </c>
      <c r="D974" t="s">
        <v>2750</v>
      </c>
      <c r="E974" t="s">
        <v>2751</v>
      </c>
      <c r="H974"/>
      <c r="I974" s="1">
        <v>11</v>
      </c>
      <c r="J974" t="s">
        <v>133</v>
      </c>
      <c r="K974" t="s">
        <v>33</v>
      </c>
      <c r="L974" t="s">
        <v>96</v>
      </c>
      <c r="M974" t="s">
        <v>33</v>
      </c>
      <c r="N974" s="4">
        <v>661850149</v>
      </c>
      <c r="O974" s="44">
        <v>16920.5</v>
      </c>
      <c r="P974">
        <v>0</v>
      </c>
      <c r="Q974">
        <v>0</v>
      </c>
      <c r="R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4" s="4">
        <f t="shared" si="45"/>
        <v>0</v>
      </c>
      <c r="T974" s="4">
        <f t="shared" si="46"/>
        <v>0</v>
      </c>
      <c r="U974" s="4">
        <f t="shared" si="47"/>
        <v>1</v>
      </c>
    </row>
    <row r="975" spans="1:21">
      <c r="A975" s="41">
        <v>110004942</v>
      </c>
      <c r="B975" s="42">
        <v>310021324</v>
      </c>
      <c r="C975" s="43">
        <v>110004942</v>
      </c>
      <c r="D975" t="s">
        <v>6027</v>
      </c>
      <c r="E975" t="s">
        <v>6028</v>
      </c>
      <c r="H975"/>
      <c r="I975" s="1">
        <v>11</v>
      </c>
      <c r="J975" t="s">
        <v>133</v>
      </c>
      <c r="K975" t="s">
        <v>33</v>
      </c>
      <c r="L975" t="s">
        <v>96</v>
      </c>
      <c r="M975" t="s">
        <v>33</v>
      </c>
      <c r="N975" s="4">
        <v>414309203</v>
      </c>
      <c r="O975" s="44">
        <v>15640.5</v>
      </c>
      <c r="P975">
        <v>0</v>
      </c>
      <c r="Q975">
        <v>0</v>
      </c>
      <c r="R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5" s="4">
        <f t="shared" si="45"/>
        <v>0</v>
      </c>
      <c r="T975" s="4">
        <f t="shared" si="46"/>
        <v>0</v>
      </c>
      <c r="U975" s="4">
        <f t="shared" si="47"/>
        <v>1</v>
      </c>
    </row>
    <row r="976" spans="1:21">
      <c r="A976" s="41">
        <v>130785975</v>
      </c>
      <c r="B976" s="45">
        <v>310021340</v>
      </c>
      <c r="C976" s="47">
        <v>130785975</v>
      </c>
      <c r="D976" t="s">
        <v>5429</v>
      </c>
      <c r="E976" t="s">
        <v>5993</v>
      </c>
      <c r="H976"/>
      <c r="I976" s="1">
        <v>13</v>
      </c>
      <c r="J976" t="s">
        <v>219</v>
      </c>
      <c r="K976" t="s">
        <v>151</v>
      </c>
      <c r="L976" t="s">
        <v>96</v>
      </c>
      <c r="M976" t="s">
        <v>33</v>
      </c>
      <c r="N976" s="4">
        <v>314491903</v>
      </c>
      <c r="O976" s="44">
        <v>17294.5</v>
      </c>
      <c r="P976">
        <v>0</v>
      </c>
      <c r="Q976">
        <v>0</v>
      </c>
      <c r="R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6" s="4">
        <f t="shared" si="45"/>
        <v>0</v>
      </c>
      <c r="T976" s="4">
        <f t="shared" si="46"/>
        <v>0</v>
      </c>
      <c r="U976" s="4">
        <f t="shared" si="47"/>
        <v>1</v>
      </c>
    </row>
    <row r="977" spans="1:21">
      <c r="A977" s="41">
        <v>170780100</v>
      </c>
      <c r="B977" s="42">
        <v>310021357</v>
      </c>
      <c r="C977" s="43">
        <v>170780100</v>
      </c>
      <c r="D977" t="s">
        <v>3244</v>
      </c>
      <c r="E977" t="s">
        <v>3245</v>
      </c>
      <c r="H977"/>
      <c r="I977" s="1">
        <v>17</v>
      </c>
      <c r="J977" t="s">
        <v>508</v>
      </c>
      <c r="K977" t="s">
        <v>93</v>
      </c>
      <c r="L977" t="s">
        <v>96</v>
      </c>
      <c r="M977" t="s">
        <v>33</v>
      </c>
      <c r="N977" s="4">
        <v>631780145</v>
      </c>
      <c r="O977" s="44">
        <v>11161.5</v>
      </c>
      <c r="P977">
        <v>0</v>
      </c>
      <c r="Q977">
        <v>0</v>
      </c>
      <c r="R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7" s="4">
        <f t="shared" si="45"/>
        <v>0</v>
      </c>
      <c r="T977" s="4">
        <f t="shared" si="46"/>
        <v>0</v>
      </c>
      <c r="U977" s="4">
        <f t="shared" si="47"/>
        <v>1</v>
      </c>
    </row>
    <row r="978" spans="1:21">
      <c r="A978" s="41">
        <v>860791268</v>
      </c>
      <c r="B978" s="42">
        <v>310021365</v>
      </c>
      <c r="C978" s="43">
        <v>860791268</v>
      </c>
      <c r="D978" t="s">
        <v>4911</v>
      </c>
      <c r="E978" t="s">
        <v>4912</v>
      </c>
      <c r="H978"/>
      <c r="I978" s="1">
        <v>86</v>
      </c>
      <c r="J978" t="s">
        <v>374</v>
      </c>
      <c r="K978" t="s">
        <v>93</v>
      </c>
      <c r="L978" t="s">
        <v>96</v>
      </c>
      <c r="M978" t="s">
        <v>33</v>
      </c>
      <c r="N978" s="4">
        <v>388690588</v>
      </c>
      <c r="O978" s="44">
        <v>14988</v>
      </c>
      <c r="P978">
        <v>0</v>
      </c>
      <c r="Q978">
        <v>0</v>
      </c>
      <c r="R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8" s="4">
        <f t="shared" si="45"/>
        <v>0</v>
      </c>
      <c r="T978" s="4">
        <f t="shared" si="46"/>
        <v>0</v>
      </c>
      <c r="U978" s="4">
        <f t="shared" si="47"/>
        <v>1</v>
      </c>
    </row>
    <row r="979" spans="1:21">
      <c r="A979" s="41">
        <v>740004148</v>
      </c>
      <c r="B979" s="45">
        <v>310021373</v>
      </c>
      <c r="C979" s="47">
        <v>740004148</v>
      </c>
      <c r="D979" t="s">
        <v>1569</v>
      </c>
      <c r="E979" t="s">
        <v>1570</v>
      </c>
      <c r="H979"/>
      <c r="I979" s="1">
        <v>74</v>
      </c>
      <c r="J979" t="s">
        <v>901</v>
      </c>
      <c r="K979" t="s">
        <v>59</v>
      </c>
      <c r="L979" t="s">
        <v>96</v>
      </c>
      <c r="M979" t="s">
        <v>33</v>
      </c>
      <c r="N979" s="4">
        <v>350547436</v>
      </c>
      <c r="O979" s="44">
        <v>15916</v>
      </c>
      <c r="P979">
        <v>0</v>
      </c>
      <c r="Q979">
        <v>0</v>
      </c>
      <c r="R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9" s="4">
        <f t="shared" si="45"/>
        <v>0</v>
      </c>
      <c r="T979" s="4">
        <f t="shared" si="46"/>
        <v>0</v>
      </c>
      <c r="U979" s="4">
        <f t="shared" si="47"/>
        <v>1</v>
      </c>
    </row>
    <row r="980" spans="1:21">
      <c r="A980" s="41">
        <v>740780176</v>
      </c>
      <c r="B980" s="45">
        <v>310021373</v>
      </c>
      <c r="C980" s="47">
        <v>740780176</v>
      </c>
      <c r="D980" t="s">
        <v>1571</v>
      </c>
      <c r="E980" t="s">
        <v>1570</v>
      </c>
      <c r="H980"/>
      <c r="I980" s="1">
        <v>74</v>
      </c>
      <c r="J980" t="s">
        <v>901</v>
      </c>
      <c r="K980" t="s">
        <v>59</v>
      </c>
      <c r="L980" t="s">
        <v>96</v>
      </c>
      <c r="M980" t="s">
        <v>33</v>
      </c>
      <c r="N980" s="4">
        <v>350547436</v>
      </c>
      <c r="O980" s="44">
        <v>15566</v>
      </c>
      <c r="P980">
        <v>0</v>
      </c>
      <c r="Q980">
        <v>0</v>
      </c>
      <c r="R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0" s="4">
        <f t="shared" si="45"/>
        <v>0</v>
      </c>
      <c r="T980" s="4">
        <f t="shared" si="46"/>
        <v>0</v>
      </c>
      <c r="U980" s="4">
        <f t="shared" si="47"/>
        <v>1</v>
      </c>
    </row>
    <row r="981" spans="1:21">
      <c r="A981" s="41">
        <v>690050687</v>
      </c>
      <c r="B981" s="42">
        <v>310021381</v>
      </c>
      <c r="C981" s="43">
        <v>690050687</v>
      </c>
      <c r="D981" t="s">
        <v>3420</v>
      </c>
      <c r="E981" t="s">
        <v>3421</v>
      </c>
      <c r="H981"/>
      <c r="I981" s="1">
        <v>69</v>
      </c>
      <c r="J981" t="s">
        <v>140</v>
      </c>
      <c r="K981" t="s">
        <v>59</v>
      </c>
      <c r="L981" t="s">
        <v>96</v>
      </c>
      <c r="M981" t="s">
        <v>33</v>
      </c>
      <c r="N981" s="4">
        <v>766200208</v>
      </c>
      <c r="O981" s="44">
        <v>9784</v>
      </c>
      <c r="P981">
        <v>0</v>
      </c>
      <c r="Q981">
        <v>0</v>
      </c>
      <c r="R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1" s="4">
        <f t="shared" si="45"/>
        <v>0</v>
      </c>
      <c r="T981" s="4">
        <f t="shared" si="46"/>
        <v>0</v>
      </c>
      <c r="U981" s="4">
        <f t="shared" si="47"/>
        <v>1</v>
      </c>
    </row>
    <row r="982" spans="1:21">
      <c r="A982" s="41">
        <v>130042526</v>
      </c>
      <c r="B982" s="42">
        <v>310021399</v>
      </c>
      <c r="C982" s="43">
        <v>130042526</v>
      </c>
      <c r="D982" t="s">
        <v>4728</v>
      </c>
      <c r="E982" t="s">
        <v>4729</v>
      </c>
      <c r="H982"/>
      <c r="I982" s="1">
        <v>13</v>
      </c>
      <c r="J982" t="s">
        <v>219</v>
      </c>
      <c r="K982" t="s">
        <v>151</v>
      </c>
      <c r="L982" t="s">
        <v>96</v>
      </c>
      <c r="M982" t="s">
        <v>33</v>
      </c>
      <c r="N982" s="4">
        <v>312031743</v>
      </c>
      <c r="O982" s="44">
        <v>42452</v>
      </c>
      <c r="P982">
        <v>0</v>
      </c>
      <c r="Q982">
        <v>0</v>
      </c>
      <c r="R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2" s="4">
        <f t="shared" si="45"/>
        <v>0</v>
      </c>
      <c r="T982" s="4">
        <f t="shared" si="46"/>
        <v>0</v>
      </c>
      <c r="U982" s="4">
        <f t="shared" si="47"/>
        <v>1</v>
      </c>
    </row>
    <row r="983" spans="1:21">
      <c r="A983" s="41">
        <v>310021571</v>
      </c>
      <c r="B983" s="42">
        <v>310021563</v>
      </c>
      <c r="C983" s="43">
        <v>310021571</v>
      </c>
      <c r="D983" t="s">
        <v>5520</v>
      </c>
      <c r="E983" t="s">
        <v>5521</v>
      </c>
      <c r="H983"/>
      <c r="I983" s="1">
        <v>31</v>
      </c>
      <c r="J983" t="s">
        <v>314</v>
      </c>
      <c r="K983" t="s">
        <v>33</v>
      </c>
      <c r="L983" t="s">
        <v>96</v>
      </c>
      <c r="M983" t="s">
        <v>33</v>
      </c>
      <c r="N983" s="4">
        <v>507417657</v>
      </c>
      <c r="O983" s="44">
        <v>31652.5</v>
      </c>
      <c r="P983">
        <v>0</v>
      </c>
      <c r="Q983">
        <v>0</v>
      </c>
      <c r="R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3" s="4">
        <f t="shared" si="45"/>
        <v>0</v>
      </c>
      <c r="T983" s="4">
        <f t="shared" si="46"/>
        <v>0</v>
      </c>
      <c r="U983" s="4">
        <f t="shared" si="47"/>
        <v>1</v>
      </c>
    </row>
    <row r="984" spans="1:21">
      <c r="A984" s="41">
        <v>310005459</v>
      </c>
      <c r="B984" s="42">
        <v>310021886</v>
      </c>
      <c r="C984" s="43">
        <v>310005459</v>
      </c>
      <c r="D984" t="s">
        <v>5367</v>
      </c>
      <c r="E984" t="s">
        <v>5368</v>
      </c>
      <c r="H984"/>
      <c r="I984" s="1">
        <v>31</v>
      </c>
      <c r="J984" t="s">
        <v>314</v>
      </c>
      <c r="K984" t="s">
        <v>33</v>
      </c>
      <c r="L984" t="s">
        <v>60</v>
      </c>
      <c r="M984" t="s">
        <v>33</v>
      </c>
      <c r="N984" s="4">
        <v>518021381</v>
      </c>
      <c r="O984" s="44">
        <v>27521.5</v>
      </c>
      <c r="P984">
        <v>0</v>
      </c>
      <c r="Q984">
        <v>0</v>
      </c>
      <c r="R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4" s="4">
        <f t="shared" si="45"/>
        <v>0</v>
      </c>
      <c r="T984" s="4">
        <f t="shared" si="46"/>
        <v>0</v>
      </c>
      <c r="U984" s="4">
        <f t="shared" si="47"/>
        <v>1</v>
      </c>
    </row>
    <row r="985" spans="1:21">
      <c r="A985" s="41">
        <v>330057654</v>
      </c>
      <c r="B985" s="42">
        <v>310024732</v>
      </c>
      <c r="C985" s="43">
        <v>330057654</v>
      </c>
      <c r="D985" t="s">
        <v>6040</v>
      </c>
      <c r="E985" t="s">
        <v>6041</v>
      </c>
      <c r="H985"/>
      <c r="I985" s="1">
        <v>33</v>
      </c>
      <c r="J985" t="s">
        <v>298</v>
      </c>
      <c r="K985" t="s">
        <v>93</v>
      </c>
      <c r="L985" t="s">
        <v>96</v>
      </c>
      <c r="M985" t="s">
        <v>33</v>
      </c>
      <c r="N985" s="4">
        <v>421890039</v>
      </c>
      <c r="O985" s="44">
        <v>17524.5</v>
      </c>
      <c r="P985">
        <v>0</v>
      </c>
      <c r="Q985">
        <v>0</v>
      </c>
      <c r="R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5" s="4">
        <f t="shared" si="45"/>
        <v>0</v>
      </c>
      <c r="T985" s="4">
        <f t="shared" si="46"/>
        <v>0</v>
      </c>
      <c r="U985" s="4">
        <f t="shared" si="47"/>
        <v>1</v>
      </c>
    </row>
    <row r="986" spans="1:21">
      <c r="A986" s="41">
        <v>10002129</v>
      </c>
      <c r="B986" s="42">
        <v>310025010</v>
      </c>
      <c r="C986" s="43">
        <v>10002129</v>
      </c>
      <c r="D986" t="s">
        <v>5994</v>
      </c>
      <c r="E986" t="s">
        <v>5995</v>
      </c>
      <c r="H986"/>
      <c r="I986" s="1">
        <v>1</v>
      </c>
      <c r="J986" t="s">
        <v>899</v>
      </c>
      <c r="K986" t="s">
        <v>59</v>
      </c>
      <c r="L986" t="s">
        <v>96</v>
      </c>
      <c r="M986" t="s">
        <v>33</v>
      </c>
      <c r="N986" s="4">
        <v>655520245</v>
      </c>
      <c r="O986" s="44">
        <v>15963</v>
      </c>
      <c r="P986">
        <v>0</v>
      </c>
      <c r="Q986">
        <v>0</v>
      </c>
      <c r="R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6" s="4">
        <f t="shared" si="45"/>
        <v>0</v>
      </c>
      <c r="T986" s="4">
        <f t="shared" si="46"/>
        <v>0</v>
      </c>
      <c r="U986" s="4">
        <f t="shared" si="47"/>
        <v>1</v>
      </c>
    </row>
    <row r="987" spans="1:21">
      <c r="A987" s="41">
        <v>70780242</v>
      </c>
      <c r="B987" s="42">
        <v>310025010</v>
      </c>
      <c r="C987" s="43">
        <v>70780242</v>
      </c>
      <c r="D987" t="s">
        <v>5998</v>
      </c>
      <c r="E987" t="s">
        <v>5995</v>
      </c>
      <c r="H987"/>
      <c r="I987" s="1">
        <v>7</v>
      </c>
      <c r="J987" t="s">
        <v>58</v>
      </c>
      <c r="K987" t="s">
        <v>59</v>
      </c>
      <c r="L987" t="s">
        <v>96</v>
      </c>
      <c r="M987" t="s">
        <v>33</v>
      </c>
      <c r="N987" s="4">
        <v>655520245</v>
      </c>
      <c r="O987" s="44">
        <v>8364.5</v>
      </c>
      <c r="P987">
        <v>0</v>
      </c>
      <c r="Q987">
        <v>0</v>
      </c>
      <c r="R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7" s="4">
        <f t="shared" si="45"/>
        <v>0</v>
      </c>
      <c r="T987" s="4">
        <f t="shared" si="46"/>
        <v>0</v>
      </c>
      <c r="U987" s="4">
        <f t="shared" si="47"/>
        <v>1</v>
      </c>
    </row>
    <row r="988" spans="1:21">
      <c r="A988" s="41">
        <v>380005918</v>
      </c>
      <c r="B988" s="42">
        <v>310025010</v>
      </c>
      <c r="C988" s="43">
        <v>380005918</v>
      </c>
      <c r="D988" t="s">
        <v>6009</v>
      </c>
      <c r="E988" t="s">
        <v>5995</v>
      </c>
      <c r="H988"/>
      <c r="I988" s="1">
        <v>38</v>
      </c>
      <c r="J988" t="s">
        <v>65</v>
      </c>
      <c r="K988" t="s">
        <v>59</v>
      </c>
      <c r="L988" t="s">
        <v>96</v>
      </c>
      <c r="M988" t="s">
        <v>33</v>
      </c>
      <c r="N988" s="4">
        <v>655520245</v>
      </c>
      <c r="O988" s="44">
        <v>18005</v>
      </c>
      <c r="P988">
        <v>0</v>
      </c>
      <c r="Q988">
        <v>0</v>
      </c>
      <c r="R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8" s="4">
        <f t="shared" si="45"/>
        <v>0</v>
      </c>
      <c r="T988" s="4">
        <f t="shared" si="46"/>
        <v>0</v>
      </c>
      <c r="U988" s="4">
        <f t="shared" si="47"/>
        <v>1</v>
      </c>
    </row>
    <row r="989" spans="1:21">
      <c r="A989" s="41">
        <v>690030283</v>
      </c>
      <c r="B989" s="42">
        <v>310025010</v>
      </c>
      <c r="C989" s="43">
        <v>690030283</v>
      </c>
      <c r="D989" t="s">
        <v>6011</v>
      </c>
      <c r="E989" t="s">
        <v>5995</v>
      </c>
      <c r="H989"/>
      <c r="I989" s="1">
        <v>69</v>
      </c>
      <c r="J989" t="s">
        <v>140</v>
      </c>
      <c r="K989" t="s">
        <v>59</v>
      </c>
      <c r="L989" t="s">
        <v>96</v>
      </c>
      <c r="M989" t="s">
        <v>33</v>
      </c>
      <c r="N989" s="4">
        <v>655520245</v>
      </c>
      <c r="O989" s="44">
        <v>25657</v>
      </c>
      <c r="P989">
        <v>0</v>
      </c>
      <c r="Q989">
        <v>0</v>
      </c>
      <c r="R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9" s="4">
        <f t="shared" si="45"/>
        <v>0</v>
      </c>
      <c r="T989" s="4">
        <f t="shared" si="46"/>
        <v>0</v>
      </c>
      <c r="U989" s="4">
        <f t="shared" si="47"/>
        <v>1</v>
      </c>
    </row>
    <row r="990" spans="1:21">
      <c r="A990" s="41">
        <v>690780481</v>
      </c>
      <c r="B990" s="42">
        <v>310025010</v>
      </c>
      <c r="C990" s="43">
        <v>690780481</v>
      </c>
      <c r="D990" t="s">
        <v>6012</v>
      </c>
      <c r="E990" t="s">
        <v>5995</v>
      </c>
      <c r="H990"/>
      <c r="I990" s="1">
        <v>69</v>
      </c>
      <c r="J990" t="s">
        <v>140</v>
      </c>
      <c r="K990" t="s">
        <v>59</v>
      </c>
      <c r="L990" t="s">
        <v>96</v>
      </c>
      <c r="M990" t="s">
        <v>33</v>
      </c>
      <c r="N990" s="4">
        <v>655520245</v>
      </c>
      <c r="O990" s="44">
        <v>18147.5</v>
      </c>
      <c r="P990">
        <v>0</v>
      </c>
      <c r="Q990">
        <v>0</v>
      </c>
      <c r="R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0" s="4">
        <f t="shared" si="45"/>
        <v>0</v>
      </c>
      <c r="T990" s="4">
        <f t="shared" si="46"/>
        <v>0</v>
      </c>
      <c r="U990" s="4">
        <f t="shared" si="47"/>
        <v>1</v>
      </c>
    </row>
    <row r="991" spans="1:21">
      <c r="A991" s="41">
        <v>890000292</v>
      </c>
      <c r="B991" s="42">
        <v>310025010</v>
      </c>
      <c r="C991" s="43">
        <v>890000292</v>
      </c>
      <c r="D991" t="s">
        <v>6018</v>
      </c>
      <c r="E991" t="s">
        <v>5995</v>
      </c>
      <c r="H991"/>
      <c r="I991" s="1">
        <v>89</v>
      </c>
      <c r="J991" t="s">
        <v>355</v>
      </c>
      <c r="K991" t="s">
        <v>10</v>
      </c>
      <c r="L991" t="s">
        <v>96</v>
      </c>
      <c r="M991" t="s">
        <v>33</v>
      </c>
      <c r="N991" s="4">
        <v>341174118</v>
      </c>
      <c r="O991" s="44">
        <v>9113.5</v>
      </c>
      <c r="P991">
        <v>0</v>
      </c>
      <c r="Q991">
        <v>0</v>
      </c>
      <c r="R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1" s="4">
        <f t="shared" si="45"/>
        <v>0</v>
      </c>
      <c r="T991" s="4">
        <f t="shared" si="46"/>
        <v>0</v>
      </c>
      <c r="U991" s="4">
        <f t="shared" si="47"/>
        <v>1</v>
      </c>
    </row>
    <row r="992" spans="1:21">
      <c r="A992" s="41">
        <v>180008278</v>
      </c>
      <c r="B992" s="42">
        <v>310025010</v>
      </c>
      <c r="C992" s="43">
        <v>180008278</v>
      </c>
      <c r="D992" t="s">
        <v>6004</v>
      </c>
      <c r="E992" t="s">
        <v>5995</v>
      </c>
      <c r="H992"/>
      <c r="I992" s="1">
        <v>18</v>
      </c>
      <c r="J992" t="s">
        <v>99</v>
      </c>
      <c r="K992" t="s">
        <v>100</v>
      </c>
      <c r="L992" t="s">
        <v>96</v>
      </c>
      <c r="M992" t="s">
        <v>33</v>
      </c>
      <c r="N992" s="4">
        <v>341174118</v>
      </c>
      <c r="O992" s="44">
        <v>12998.5</v>
      </c>
      <c r="P992">
        <v>0</v>
      </c>
      <c r="Q992">
        <v>0</v>
      </c>
      <c r="R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2" s="4">
        <f t="shared" si="45"/>
        <v>0</v>
      </c>
      <c r="T992" s="4">
        <f t="shared" si="46"/>
        <v>0</v>
      </c>
      <c r="U992" s="4">
        <f t="shared" si="47"/>
        <v>1</v>
      </c>
    </row>
    <row r="993" spans="1:21">
      <c r="A993" s="41">
        <v>100010545</v>
      </c>
      <c r="B993" s="42">
        <v>310025010</v>
      </c>
      <c r="C993" s="43">
        <v>100010545</v>
      </c>
      <c r="D993" t="s">
        <v>5999</v>
      </c>
      <c r="E993" t="s">
        <v>5995</v>
      </c>
      <c r="H993"/>
      <c r="I993" s="1">
        <v>10</v>
      </c>
      <c r="J993" t="s">
        <v>1344</v>
      </c>
      <c r="K993" t="s">
        <v>137</v>
      </c>
      <c r="L993" t="s">
        <v>96</v>
      </c>
      <c r="M993" t="s">
        <v>33</v>
      </c>
      <c r="N993" s="4">
        <v>655520245</v>
      </c>
      <c r="O993" s="44">
        <v>17167.5</v>
      </c>
      <c r="P993">
        <v>0</v>
      </c>
      <c r="Q993">
        <v>0</v>
      </c>
      <c r="R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3" s="4">
        <f t="shared" si="45"/>
        <v>0</v>
      </c>
      <c r="T993" s="4">
        <f t="shared" si="46"/>
        <v>0</v>
      </c>
      <c r="U993" s="4">
        <f t="shared" si="47"/>
        <v>1</v>
      </c>
    </row>
    <row r="994" spans="1:21">
      <c r="A994" s="41">
        <v>880006606</v>
      </c>
      <c r="B994" s="42">
        <v>310025010</v>
      </c>
      <c r="C994" s="43">
        <v>880006606</v>
      </c>
      <c r="D994" t="s">
        <v>6016</v>
      </c>
      <c r="E994" t="s">
        <v>5995</v>
      </c>
      <c r="H994"/>
      <c r="I994" s="1">
        <v>88</v>
      </c>
      <c r="J994" t="s">
        <v>1289</v>
      </c>
      <c r="K994" t="s">
        <v>137</v>
      </c>
      <c r="L994" t="s">
        <v>96</v>
      </c>
      <c r="M994" t="s">
        <v>33</v>
      </c>
      <c r="N994" s="4">
        <v>341174118</v>
      </c>
      <c r="O994" s="44">
        <v>7146.5</v>
      </c>
      <c r="P994">
        <v>0</v>
      </c>
      <c r="Q994">
        <v>0</v>
      </c>
      <c r="R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4" s="4">
        <f t="shared" si="45"/>
        <v>0</v>
      </c>
      <c r="T994" s="4">
        <f t="shared" si="46"/>
        <v>0</v>
      </c>
      <c r="U994" s="4">
        <f t="shared" si="47"/>
        <v>1</v>
      </c>
    </row>
    <row r="995" spans="1:21">
      <c r="A995" s="41">
        <v>880006721</v>
      </c>
      <c r="B995" s="42">
        <v>310025010</v>
      </c>
      <c r="C995" s="43">
        <v>880006721</v>
      </c>
      <c r="D995" t="s">
        <v>6017</v>
      </c>
      <c r="E995" t="s">
        <v>5995</v>
      </c>
      <c r="H995"/>
      <c r="I995" s="1">
        <v>88</v>
      </c>
      <c r="J995" t="s">
        <v>1289</v>
      </c>
      <c r="K995" t="s">
        <v>137</v>
      </c>
      <c r="L995" t="s">
        <v>96</v>
      </c>
      <c r="M995" t="s">
        <v>33</v>
      </c>
      <c r="N995" s="4">
        <v>341174118</v>
      </c>
      <c r="O995" s="44">
        <v>8459.5</v>
      </c>
      <c r="P995">
        <v>0</v>
      </c>
      <c r="Q995">
        <v>0</v>
      </c>
      <c r="R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5" s="4">
        <f t="shared" si="45"/>
        <v>0</v>
      </c>
      <c r="T995" s="4">
        <f t="shared" si="46"/>
        <v>0</v>
      </c>
      <c r="U995" s="4">
        <f t="shared" si="47"/>
        <v>1</v>
      </c>
    </row>
    <row r="996" spans="1:21">
      <c r="A996" s="41">
        <v>170780068</v>
      </c>
      <c r="B996" s="42">
        <v>310025010</v>
      </c>
      <c r="C996" s="43">
        <v>170780068</v>
      </c>
      <c r="D996" t="s">
        <v>6003</v>
      </c>
      <c r="E996" t="s">
        <v>5995</v>
      </c>
      <c r="H996"/>
      <c r="I996" s="1">
        <v>17</v>
      </c>
      <c r="J996" t="s">
        <v>508</v>
      </c>
      <c r="K996" t="s">
        <v>93</v>
      </c>
      <c r="L996" t="s">
        <v>96</v>
      </c>
      <c r="M996" t="s">
        <v>33</v>
      </c>
      <c r="N996" s="4">
        <v>341174118</v>
      </c>
      <c r="O996" s="44">
        <v>13585</v>
      </c>
      <c r="P996">
        <v>0</v>
      </c>
      <c r="Q996">
        <v>0</v>
      </c>
      <c r="R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6" s="4">
        <f t="shared" si="45"/>
        <v>0</v>
      </c>
      <c r="T996" s="4">
        <f t="shared" si="46"/>
        <v>0</v>
      </c>
      <c r="U996" s="4">
        <f t="shared" si="47"/>
        <v>1</v>
      </c>
    </row>
    <row r="997" spans="1:21">
      <c r="A997" s="41">
        <v>190005694</v>
      </c>
      <c r="B997" s="42">
        <v>310025010</v>
      </c>
      <c r="C997" s="43">
        <v>190005694</v>
      </c>
      <c r="D997" t="s">
        <v>6005</v>
      </c>
      <c r="E997" t="s">
        <v>5995</v>
      </c>
      <c r="H997"/>
      <c r="I997" s="1">
        <v>19</v>
      </c>
      <c r="J997" t="s">
        <v>408</v>
      </c>
      <c r="K997" t="s">
        <v>93</v>
      </c>
      <c r="L997" t="s">
        <v>96</v>
      </c>
      <c r="M997" t="s">
        <v>33</v>
      </c>
      <c r="N997" s="4">
        <v>341174118</v>
      </c>
      <c r="O997" s="44">
        <v>16988</v>
      </c>
      <c r="P997">
        <v>0</v>
      </c>
      <c r="Q997">
        <v>0</v>
      </c>
      <c r="R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7" s="4">
        <f t="shared" si="45"/>
        <v>0</v>
      </c>
      <c r="T997" s="4">
        <f t="shared" si="46"/>
        <v>0</v>
      </c>
      <c r="U997" s="4">
        <f t="shared" si="47"/>
        <v>1</v>
      </c>
    </row>
    <row r="998" spans="1:21">
      <c r="A998" s="41">
        <v>470010364</v>
      </c>
      <c r="B998" s="42">
        <v>310025010</v>
      </c>
      <c r="C998" s="43">
        <v>470010364</v>
      </c>
      <c r="D998" t="s">
        <v>6010</v>
      </c>
      <c r="E998" t="s">
        <v>5995</v>
      </c>
      <c r="H998"/>
      <c r="I998" s="1">
        <v>47</v>
      </c>
      <c r="J998" t="s">
        <v>195</v>
      </c>
      <c r="K998" t="s">
        <v>93</v>
      </c>
      <c r="L998" t="s">
        <v>96</v>
      </c>
      <c r="M998" t="s">
        <v>33</v>
      </c>
      <c r="N998" s="4">
        <v>341174118</v>
      </c>
      <c r="O998" s="44">
        <v>7403</v>
      </c>
      <c r="P998">
        <v>0</v>
      </c>
      <c r="Q998">
        <v>0</v>
      </c>
      <c r="R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8" s="4">
        <f t="shared" si="45"/>
        <v>0</v>
      </c>
      <c r="T998" s="4">
        <f t="shared" si="46"/>
        <v>0</v>
      </c>
      <c r="U998" s="4">
        <f t="shared" si="47"/>
        <v>1</v>
      </c>
    </row>
    <row r="999" spans="1:21">
      <c r="A999" s="41">
        <v>110005394</v>
      </c>
      <c r="B999" s="42">
        <v>310025010</v>
      </c>
      <c r="C999" s="43">
        <v>110005394</v>
      </c>
      <c r="D999" t="s">
        <v>6000</v>
      </c>
      <c r="E999" t="s">
        <v>5995</v>
      </c>
      <c r="H999"/>
      <c r="I999" s="1">
        <v>11</v>
      </c>
      <c r="J999" t="s">
        <v>133</v>
      </c>
      <c r="K999" t="s">
        <v>33</v>
      </c>
      <c r="L999" t="s">
        <v>96</v>
      </c>
      <c r="M999" t="s">
        <v>33</v>
      </c>
      <c r="N999" s="4">
        <v>341174118</v>
      </c>
      <c r="O999" s="44">
        <v>11742</v>
      </c>
      <c r="P999">
        <v>0</v>
      </c>
      <c r="Q999">
        <v>0</v>
      </c>
      <c r="R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9" s="4">
        <f t="shared" si="45"/>
        <v>0</v>
      </c>
      <c r="T999" s="4">
        <f t="shared" si="46"/>
        <v>0</v>
      </c>
      <c r="U999" s="4">
        <f t="shared" si="47"/>
        <v>1</v>
      </c>
    </row>
    <row r="1000" spans="1:21">
      <c r="A1000" s="41">
        <v>310020938</v>
      </c>
      <c r="B1000" s="42">
        <v>310025010</v>
      </c>
      <c r="C1000" s="43">
        <v>310020938</v>
      </c>
      <c r="D1000" t="s">
        <v>6006</v>
      </c>
      <c r="E1000" t="s">
        <v>5995</v>
      </c>
      <c r="H1000"/>
      <c r="I1000" s="1">
        <v>31</v>
      </c>
      <c r="J1000" t="s">
        <v>314</v>
      </c>
      <c r="K1000" t="s">
        <v>33</v>
      </c>
      <c r="L1000" t="s">
        <v>96</v>
      </c>
      <c r="M1000" t="s">
        <v>33</v>
      </c>
      <c r="N1000" s="4">
        <v>341174118</v>
      </c>
      <c r="O1000" s="44">
        <v>24230</v>
      </c>
      <c r="P1000">
        <v>0</v>
      </c>
      <c r="Q1000">
        <v>0</v>
      </c>
      <c r="R1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0" s="4">
        <f t="shared" si="45"/>
        <v>0</v>
      </c>
      <c r="T1000" s="4">
        <f t="shared" si="46"/>
        <v>0</v>
      </c>
      <c r="U1000" s="4">
        <f t="shared" si="47"/>
        <v>1</v>
      </c>
    </row>
    <row r="1001" spans="1:21">
      <c r="A1001" s="41">
        <v>310781174</v>
      </c>
      <c r="B1001" s="42">
        <v>310025010</v>
      </c>
      <c r="C1001" s="43">
        <v>310781174</v>
      </c>
      <c r="D1001" t="s">
        <v>6007</v>
      </c>
      <c r="E1001" t="s">
        <v>5995</v>
      </c>
      <c r="H1001"/>
      <c r="I1001" s="1">
        <v>31</v>
      </c>
      <c r="J1001" t="s">
        <v>314</v>
      </c>
      <c r="K1001" t="s">
        <v>33</v>
      </c>
      <c r="L1001" t="s">
        <v>96</v>
      </c>
      <c r="M1001" t="s">
        <v>33</v>
      </c>
      <c r="N1001" s="4">
        <v>341174118</v>
      </c>
      <c r="O1001" s="44">
        <v>11521.5</v>
      </c>
      <c r="P1001">
        <v>0</v>
      </c>
      <c r="Q1001">
        <v>0</v>
      </c>
      <c r="R1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1" s="4">
        <f t="shared" si="45"/>
        <v>0</v>
      </c>
      <c r="T1001" s="4">
        <f t="shared" si="46"/>
        <v>0</v>
      </c>
      <c r="U1001" s="4">
        <f t="shared" si="47"/>
        <v>1</v>
      </c>
    </row>
    <row r="1002" spans="1:21">
      <c r="A1002" s="41">
        <v>310782396</v>
      </c>
      <c r="B1002" s="42">
        <v>310025010</v>
      </c>
      <c r="C1002" s="43">
        <v>310782396</v>
      </c>
      <c r="D1002" t="s">
        <v>6008</v>
      </c>
      <c r="E1002" t="s">
        <v>5995</v>
      </c>
      <c r="H1002"/>
      <c r="I1002" s="1">
        <v>31</v>
      </c>
      <c r="J1002" t="s">
        <v>314</v>
      </c>
      <c r="K1002" t="s">
        <v>33</v>
      </c>
      <c r="L1002" t="s">
        <v>96</v>
      </c>
      <c r="M1002" t="s">
        <v>33</v>
      </c>
      <c r="N1002" s="4">
        <v>341174118</v>
      </c>
      <c r="O1002" s="44">
        <v>19340</v>
      </c>
      <c r="P1002">
        <v>0</v>
      </c>
      <c r="Q1002">
        <v>0</v>
      </c>
      <c r="R1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2" s="4">
        <f t="shared" si="45"/>
        <v>0</v>
      </c>
      <c r="T1002" s="4">
        <f t="shared" si="46"/>
        <v>0</v>
      </c>
      <c r="U1002" s="4">
        <f t="shared" si="47"/>
        <v>1</v>
      </c>
    </row>
    <row r="1003" spans="1:21">
      <c r="A1003" s="41">
        <v>810004200</v>
      </c>
      <c r="B1003" s="42">
        <v>310025010</v>
      </c>
      <c r="C1003" s="43">
        <v>810004200</v>
      </c>
      <c r="D1003" t="s">
        <v>6013</v>
      </c>
      <c r="E1003" t="s">
        <v>5995</v>
      </c>
      <c r="H1003"/>
      <c r="I1003" s="1">
        <v>81</v>
      </c>
      <c r="J1003" t="s">
        <v>891</v>
      </c>
      <c r="K1003" t="s">
        <v>33</v>
      </c>
      <c r="L1003" t="s">
        <v>96</v>
      </c>
      <c r="M1003" t="s">
        <v>33</v>
      </c>
      <c r="N1003" s="4">
        <v>341174118</v>
      </c>
      <c r="O1003" s="44">
        <v>12321</v>
      </c>
      <c r="P1003">
        <v>0</v>
      </c>
      <c r="Q1003">
        <v>0</v>
      </c>
      <c r="R1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3" s="4">
        <f t="shared" si="45"/>
        <v>0</v>
      </c>
      <c r="T1003" s="4">
        <f t="shared" si="46"/>
        <v>0</v>
      </c>
      <c r="U1003" s="4">
        <f t="shared" si="47"/>
        <v>1</v>
      </c>
    </row>
    <row r="1004" spans="1:21">
      <c r="A1004" s="41">
        <v>810007989</v>
      </c>
      <c r="B1004" s="42">
        <v>310025010</v>
      </c>
      <c r="C1004" s="43">
        <v>810007989</v>
      </c>
      <c r="D1004" t="s">
        <v>6014</v>
      </c>
      <c r="E1004" t="s">
        <v>5995</v>
      </c>
      <c r="H1004"/>
      <c r="I1004" s="1">
        <v>81</v>
      </c>
      <c r="J1004" t="s">
        <v>891</v>
      </c>
      <c r="K1004" t="s">
        <v>33</v>
      </c>
      <c r="L1004" t="s">
        <v>96</v>
      </c>
      <c r="M1004" t="s">
        <v>33</v>
      </c>
      <c r="N1004" s="4">
        <v>341174118</v>
      </c>
      <c r="O1004" s="44">
        <v>7219.5</v>
      </c>
      <c r="P1004">
        <v>0</v>
      </c>
      <c r="Q1004">
        <v>0</v>
      </c>
      <c r="R1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4" s="4">
        <f t="shared" si="45"/>
        <v>0</v>
      </c>
      <c r="T1004" s="4">
        <f t="shared" si="46"/>
        <v>0</v>
      </c>
      <c r="U1004" s="4">
        <f t="shared" si="47"/>
        <v>1</v>
      </c>
    </row>
    <row r="1005" spans="1:21">
      <c r="A1005" s="41">
        <v>40780520</v>
      </c>
      <c r="B1005" s="42">
        <v>310025010</v>
      </c>
      <c r="C1005" s="43">
        <v>40780520</v>
      </c>
      <c r="D1005" s="48" t="s">
        <v>5996</v>
      </c>
      <c r="E1005" s="48" t="s">
        <v>5995</v>
      </c>
      <c r="G1005" s="49"/>
      <c r="H1005"/>
      <c r="I1005" s="1">
        <v>4</v>
      </c>
      <c r="J1005" t="s">
        <v>937</v>
      </c>
      <c r="K1005" t="s">
        <v>151</v>
      </c>
      <c r="L1005" t="s">
        <v>96</v>
      </c>
      <c r="M1005" t="s">
        <v>33</v>
      </c>
      <c r="N1005" s="4">
        <v>655520245</v>
      </c>
      <c r="O1005" s="44">
        <v>7196.5</v>
      </c>
      <c r="P1005">
        <v>0</v>
      </c>
      <c r="Q1005">
        <v>0</v>
      </c>
      <c r="R1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5" s="4">
        <f t="shared" si="45"/>
        <v>0</v>
      </c>
      <c r="T1005" s="4">
        <f t="shared" si="46"/>
        <v>0</v>
      </c>
      <c r="U1005" s="4">
        <f t="shared" si="47"/>
        <v>1</v>
      </c>
    </row>
    <row r="1006" spans="1:21">
      <c r="A1006" s="41">
        <v>60780350</v>
      </c>
      <c r="B1006" s="42">
        <v>310025010</v>
      </c>
      <c r="C1006" s="43">
        <v>60780350</v>
      </c>
      <c r="D1006" s="48" t="s">
        <v>5997</v>
      </c>
      <c r="E1006" s="48" t="s">
        <v>5995</v>
      </c>
      <c r="G1006" s="49"/>
      <c r="H1006"/>
      <c r="I1006" s="1">
        <v>6</v>
      </c>
      <c r="J1006" t="s">
        <v>159</v>
      </c>
      <c r="K1006" t="s">
        <v>151</v>
      </c>
      <c r="L1006" t="s">
        <v>96</v>
      </c>
      <c r="M1006" t="s">
        <v>33</v>
      </c>
      <c r="N1006" s="4">
        <v>341174118</v>
      </c>
      <c r="O1006" s="44">
        <v>6545</v>
      </c>
      <c r="P1006">
        <v>0</v>
      </c>
      <c r="Q1006">
        <v>0</v>
      </c>
      <c r="R1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6" s="4">
        <f t="shared" si="45"/>
        <v>0</v>
      </c>
      <c r="T1006" s="4">
        <f t="shared" si="46"/>
        <v>0</v>
      </c>
      <c r="U1006" s="4">
        <f t="shared" si="47"/>
        <v>1</v>
      </c>
    </row>
    <row r="1007" spans="1:21">
      <c r="A1007" s="41">
        <v>130782303</v>
      </c>
      <c r="B1007" s="42">
        <v>310025010</v>
      </c>
      <c r="C1007" s="43">
        <v>130782303</v>
      </c>
      <c r="D1007" s="48" t="s">
        <v>6001</v>
      </c>
      <c r="E1007" s="48" t="s">
        <v>5995</v>
      </c>
      <c r="G1007" s="49"/>
      <c r="H1007"/>
      <c r="I1007" s="1">
        <v>13</v>
      </c>
      <c r="J1007" t="s">
        <v>219</v>
      </c>
      <c r="K1007" t="s">
        <v>151</v>
      </c>
      <c r="L1007" t="s">
        <v>96</v>
      </c>
      <c r="M1007" t="s">
        <v>33</v>
      </c>
      <c r="N1007" s="4">
        <v>655520245</v>
      </c>
      <c r="O1007" s="44">
        <v>13349.5</v>
      </c>
      <c r="P1007">
        <v>0</v>
      </c>
      <c r="Q1007">
        <v>0</v>
      </c>
      <c r="R1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7" s="4">
        <f t="shared" si="45"/>
        <v>0</v>
      </c>
      <c r="T1007" s="4">
        <f t="shared" si="46"/>
        <v>0</v>
      </c>
      <c r="U1007" s="4">
        <f t="shared" si="47"/>
        <v>1</v>
      </c>
    </row>
    <row r="1008" spans="1:21">
      <c r="A1008" s="41">
        <v>130809981</v>
      </c>
      <c r="B1008" s="42">
        <v>310025010</v>
      </c>
      <c r="C1008" s="43">
        <v>130809981</v>
      </c>
      <c r="D1008" t="s">
        <v>6002</v>
      </c>
      <c r="E1008" t="s">
        <v>5995</v>
      </c>
      <c r="H1008"/>
      <c r="I1008" s="1">
        <v>13</v>
      </c>
      <c r="J1008" t="s">
        <v>219</v>
      </c>
      <c r="K1008" t="s">
        <v>151</v>
      </c>
      <c r="L1008" t="s">
        <v>96</v>
      </c>
      <c r="M1008" t="s">
        <v>33</v>
      </c>
      <c r="N1008" s="4">
        <v>655520245</v>
      </c>
      <c r="O1008" s="44">
        <v>18698.5</v>
      </c>
      <c r="P1008">
        <v>0</v>
      </c>
      <c r="Q1008">
        <v>0</v>
      </c>
      <c r="R1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8" s="4">
        <f t="shared" si="45"/>
        <v>0</v>
      </c>
      <c r="T1008" s="4">
        <f t="shared" si="46"/>
        <v>0</v>
      </c>
      <c r="U1008" s="4">
        <f t="shared" si="47"/>
        <v>1</v>
      </c>
    </row>
    <row r="1009" spans="1:21">
      <c r="A1009" s="41">
        <v>840014088</v>
      </c>
      <c r="B1009" s="42">
        <v>310025010</v>
      </c>
      <c r="C1009" s="43">
        <v>840014088</v>
      </c>
      <c r="D1009" t="s">
        <v>6015</v>
      </c>
      <c r="E1009" t="s">
        <v>5995</v>
      </c>
      <c r="H1009"/>
      <c r="I1009" s="1">
        <v>84</v>
      </c>
      <c r="J1009" t="s">
        <v>687</v>
      </c>
      <c r="K1009" t="s">
        <v>151</v>
      </c>
      <c r="L1009" t="s">
        <v>96</v>
      </c>
      <c r="M1009" t="s">
        <v>33</v>
      </c>
      <c r="N1009" s="4">
        <v>655520245</v>
      </c>
      <c r="O1009" s="44">
        <v>26645.5</v>
      </c>
      <c r="P1009">
        <v>0</v>
      </c>
      <c r="Q1009">
        <v>0</v>
      </c>
      <c r="R1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9" s="4">
        <f t="shared" si="45"/>
        <v>0</v>
      </c>
      <c r="T1009" s="4">
        <f t="shared" si="46"/>
        <v>0</v>
      </c>
      <c r="U1009" s="4">
        <f t="shared" si="47"/>
        <v>1</v>
      </c>
    </row>
    <row r="1010" spans="1:21">
      <c r="A1010" s="41">
        <v>310026083</v>
      </c>
      <c r="B1010" s="42">
        <v>310026075</v>
      </c>
      <c r="C1010" s="43">
        <v>310026083</v>
      </c>
      <c r="D1010" t="s">
        <v>5475</v>
      </c>
      <c r="E1010" t="s">
        <v>5476</v>
      </c>
      <c r="H1010"/>
      <c r="I1010" s="1">
        <v>31</v>
      </c>
      <c r="J1010" t="s">
        <v>314</v>
      </c>
      <c r="K1010" t="s">
        <v>33</v>
      </c>
      <c r="L1010" t="s">
        <v>96</v>
      </c>
      <c r="M1010" t="s">
        <v>33</v>
      </c>
      <c r="N1010" s="4">
        <v>808230494</v>
      </c>
      <c r="O1010" s="44">
        <v>81188.5</v>
      </c>
      <c r="P1010">
        <v>0</v>
      </c>
      <c r="Q1010">
        <v>0</v>
      </c>
      <c r="R1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0" s="4">
        <f t="shared" si="45"/>
        <v>0</v>
      </c>
      <c r="T1010" s="4">
        <f t="shared" si="46"/>
        <v>0</v>
      </c>
      <c r="U1010" s="4">
        <f t="shared" si="47"/>
        <v>1</v>
      </c>
    </row>
    <row r="1011" spans="1:21">
      <c r="A1011" s="41">
        <v>310026927</v>
      </c>
      <c r="B1011" s="42">
        <v>310026794</v>
      </c>
      <c r="C1011" s="43">
        <v>310026927</v>
      </c>
      <c r="D1011" t="s">
        <v>5499</v>
      </c>
      <c r="E1011" t="s">
        <v>5500</v>
      </c>
      <c r="H1011"/>
      <c r="I1011" s="1">
        <v>31</v>
      </c>
      <c r="J1011" t="s">
        <v>314</v>
      </c>
      <c r="K1011" t="s">
        <v>33</v>
      </c>
      <c r="L1011" t="s">
        <v>96</v>
      </c>
      <c r="M1011" t="s">
        <v>33</v>
      </c>
      <c r="N1011" s="4">
        <v>538801135</v>
      </c>
      <c r="O1011" s="44">
        <v>133881.5</v>
      </c>
      <c r="P1011">
        <v>0</v>
      </c>
      <c r="Q1011">
        <v>0</v>
      </c>
      <c r="R1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11" s="4">
        <f t="shared" si="45"/>
        <v>0</v>
      </c>
      <c r="T1011" s="4">
        <f t="shared" si="46"/>
        <v>0</v>
      </c>
      <c r="U1011" s="4">
        <f t="shared" si="47"/>
        <v>1</v>
      </c>
    </row>
    <row r="1012" spans="1:21">
      <c r="A1012" s="41">
        <v>690791132</v>
      </c>
      <c r="B1012" s="45">
        <v>310033550</v>
      </c>
      <c r="C1012" s="47">
        <v>690791132</v>
      </c>
      <c r="D1012" t="s">
        <v>814</v>
      </c>
      <c r="E1012" t="s">
        <v>815</v>
      </c>
      <c r="H1012"/>
      <c r="I1012" s="1">
        <v>69</v>
      </c>
      <c r="J1012" t="s">
        <v>140</v>
      </c>
      <c r="K1012" t="s">
        <v>59</v>
      </c>
      <c r="L1012" t="s">
        <v>96</v>
      </c>
      <c r="M1012" t="s">
        <v>33</v>
      </c>
      <c r="N1012" s="4">
        <v>320720410</v>
      </c>
      <c r="O1012" s="44">
        <v>8694</v>
      </c>
      <c r="P1012">
        <v>0</v>
      </c>
      <c r="Q1012">
        <v>0</v>
      </c>
      <c r="R1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2" s="4">
        <f t="shared" si="45"/>
        <v>0</v>
      </c>
      <c r="T1012" s="4">
        <f t="shared" si="46"/>
        <v>0</v>
      </c>
      <c r="U1012" s="4">
        <f t="shared" si="47"/>
        <v>1</v>
      </c>
    </row>
    <row r="1013" spans="1:21">
      <c r="A1013" s="41">
        <v>310000013</v>
      </c>
      <c r="B1013" s="42">
        <v>310180013</v>
      </c>
      <c r="C1013" s="43">
        <v>310180013</v>
      </c>
      <c r="D1013" t="s">
        <v>4751</v>
      </c>
      <c r="E1013" t="s">
        <v>4752</v>
      </c>
      <c r="F1013" t="s">
        <v>1780</v>
      </c>
      <c r="G1013" t="s">
        <v>1781</v>
      </c>
      <c r="H1013">
        <v>0</v>
      </c>
      <c r="I1013" s="1">
        <v>31</v>
      </c>
      <c r="J1013" t="s">
        <v>314</v>
      </c>
      <c r="K1013" t="s">
        <v>33</v>
      </c>
      <c r="L1013" t="s">
        <v>831</v>
      </c>
      <c r="M1013" t="s">
        <v>33</v>
      </c>
      <c r="N1013" s="4">
        <v>263100158</v>
      </c>
      <c r="O1013" s="44">
        <v>2711</v>
      </c>
      <c r="P1013">
        <v>0</v>
      </c>
      <c r="Q1013">
        <v>0</v>
      </c>
      <c r="R1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3" s="4">
        <f t="shared" si="45"/>
        <v>1</v>
      </c>
      <c r="T1013" s="4">
        <f t="shared" si="46"/>
        <v>0</v>
      </c>
      <c r="U1013" s="4">
        <f t="shared" si="47"/>
        <v>0</v>
      </c>
    </row>
    <row r="1014" spans="1:21">
      <c r="A1014" s="41">
        <v>310784558</v>
      </c>
      <c r="B1014" s="42">
        <v>310180013</v>
      </c>
      <c r="C1014" s="43">
        <v>310180013</v>
      </c>
      <c r="D1014" t="s">
        <v>4753</v>
      </c>
      <c r="E1014" t="s">
        <v>4752</v>
      </c>
      <c r="F1014" t="s">
        <v>1780</v>
      </c>
      <c r="G1014" t="s">
        <v>1781</v>
      </c>
      <c r="H1014">
        <v>0</v>
      </c>
      <c r="I1014" s="1">
        <v>31</v>
      </c>
      <c r="J1014" t="s">
        <v>314</v>
      </c>
      <c r="K1014" t="s">
        <v>33</v>
      </c>
      <c r="L1014" t="s">
        <v>831</v>
      </c>
      <c r="M1014" t="s">
        <v>33</v>
      </c>
      <c r="N1014" s="4">
        <v>263100158</v>
      </c>
      <c r="O1014" s="44">
        <v>7380.5</v>
      </c>
      <c r="P1014">
        <v>0</v>
      </c>
      <c r="Q1014">
        <v>0</v>
      </c>
      <c r="R1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4" s="4">
        <f t="shared" si="45"/>
        <v>1</v>
      </c>
      <c r="T1014" s="4">
        <f t="shared" si="46"/>
        <v>0</v>
      </c>
      <c r="U1014" s="4">
        <f t="shared" si="47"/>
        <v>0</v>
      </c>
    </row>
    <row r="1015" spans="1:21">
      <c r="A1015" s="41">
        <v>310000310</v>
      </c>
      <c r="B1015" s="42">
        <v>310780671</v>
      </c>
      <c r="C1015" s="43">
        <v>310780671</v>
      </c>
      <c r="D1015" t="s">
        <v>1778</v>
      </c>
      <c r="E1015" t="s">
        <v>1779</v>
      </c>
      <c r="F1015" t="s">
        <v>1780</v>
      </c>
      <c r="G1015" t="s">
        <v>1781</v>
      </c>
      <c r="H1015">
        <v>0</v>
      </c>
      <c r="I1015" s="1">
        <v>31</v>
      </c>
      <c r="J1015" t="s">
        <v>314</v>
      </c>
      <c r="K1015" t="s">
        <v>33</v>
      </c>
      <c r="L1015" t="s">
        <v>831</v>
      </c>
      <c r="M1015" t="s">
        <v>33</v>
      </c>
      <c r="N1015" s="4">
        <v>263100182</v>
      </c>
      <c r="O1015" s="44">
        <v>72629.5</v>
      </c>
      <c r="P1015">
        <v>0</v>
      </c>
      <c r="Q1015">
        <v>0</v>
      </c>
      <c r="R1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5" s="4">
        <f t="shared" si="45"/>
        <v>1</v>
      </c>
      <c r="T1015" s="4">
        <f t="shared" si="46"/>
        <v>0</v>
      </c>
      <c r="U1015" s="4">
        <f t="shared" si="47"/>
        <v>0</v>
      </c>
    </row>
    <row r="1016" spans="1:21">
      <c r="A1016" s="41">
        <v>310000336</v>
      </c>
      <c r="B1016" s="42">
        <v>310780713</v>
      </c>
      <c r="C1016" s="43">
        <v>310780713</v>
      </c>
      <c r="D1016" t="s">
        <v>2630</v>
      </c>
      <c r="E1016" t="s">
        <v>2630</v>
      </c>
      <c r="F1016" t="s">
        <v>1634</v>
      </c>
      <c r="G1016" t="s">
        <v>1635</v>
      </c>
      <c r="H1016">
        <v>0</v>
      </c>
      <c r="I1016" s="1">
        <v>31</v>
      </c>
      <c r="J1016" t="s">
        <v>314</v>
      </c>
      <c r="K1016" t="s">
        <v>33</v>
      </c>
      <c r="L1016" t="s">
        <v>831</v>
      </c>
      <c r="M1016" t="s">
        <v>33</v>
      </c>
      <c r="N1016" s="4">
        <v>263100117</v>
      </c>
      <c r="O1016" s="44">
        <v>15523.5</v>
      </c>
      <c r="P1016">
        <v>0</v>
      </c>
      <c r="Q1016">
        <v>0</v>
      </c>
      <c r="R1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6" s="4">
        <f t="shared" si="45"/>
        <v>1</v>
      </c>
      <c r="T1016" s="4">
        <f t="shared" si="46"/>
        <v>0</v>
      </c>
      <c r="U1016" s="4">
        <f t="shared" si="47"/>
        <v>0</v>
      </c>
    </row>
    <row r="1017" spans="1:21">
      <c r="A1017" s="41">
        <v>310000369</v>
      </c>
      <c r="B1017" s="42">
        <v>310780754</v>
      </c>
      <c r="C1017" s="43">
        <v>310780754</v>
      </c>
      <c r="D1017" t="s">
        <v>2295</v>
      </c>
      <c r="E1017" t="s">
        <v>2296</v>
      </c>
      <c r="F1017" t="s">
        <v>1780</v>
      </c>
      <c r="G1017" t="s">
        <v>1781</v>
      </c>
      <c r="H1017">
        <v>0</v>
      </c>
      <c r="I1017" s="1">
        <v>31</v>
      </c>
      <c r="J1017" t="s">
        <v>314</v>
      </c>
      <c r="K1017" t="s">
        <v>33</v>
      </c>
      <c r="L1017" t="s">
        <v>77</v>
      </c>
      <c r="M1017" t="s">
        <v>33</v>
      </c>
      <c r="N1017" s="4">
        <v>263100133</v>
      </c>
      <c r="O1017" s="44">
        <v>43551.25</v>
      </c>
      <c r="P1017">
        <v>1</v>
      </c>
      <c r="Q1017">
        <v>0</v>
      </c>
      <c r="R1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7" s="4">
        <f t="shared" si="45"/>
        <v>1</v>
      </c>
      <c r="T1017" s="4">
        <f t="shared" si="46"/>
        <v>0</v>
      </c>
      <c r="U1017" s="4">
        <f t="shared" si="47"/>
        <v>0</v>
      </c>
    </row>
    <row r="1018" spans="1:21">
      <c r="A1018" s="41">
        <v>310013008</v>
      </c>
      <c r="B1018" s="45">
        <v>310780754</v>
      </c>
      <c r="C1018" s="47">
        <v>310780754</v>
      </c>
      <c r="D1018" t="s">
        <v>2297</v>
      </c>
      <c r="E1018" t="s">
        <v>2296</v>
      </c>
      <c r="F1018" t="s">
        <v>1780</v>
      </c>
      <c r="G1018" t="s">
        <v>1781</v>
      </c>
      <c r="H1018">
        <v>0</v>
      </c>
      <c r="I1018" s="1">
        <v>31</v>
      </c>
      <c r="J1018" t="s">
        <v>314</v>
      </c>
      <c r="K1018" t="s">
        <v>33</v>
      </c>
      <c r="L1018" t="s">
        <v>77</v>
      </c>
      <c r="M1018" t="s">
        <v>33</v>
      </c>
      <c r="N1018" s="4">
        <v>263100133</v>
      </c>
      <c r="O1018" s="44">
        <v>2144.5</v>
      </c>
      <c r="P1018">
        <v>1</v>
      </c>
      <c r="Q1018">
        <v>0</v>
      </c>
      <c r="R1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8" s="4">
        <f t="shared" si="45"/>
        <v>1</v>
      </c>
      <c r="T1018" s="4">
        <f t="shared" si="46"/>
        <v>0</v>
      </c>
      <c r="U1018" s="4">
        <f t="shared" si="47"/>
        <v>0</v>
      </c>
    </row>
    <row r="1019" spans="1:21">
      <c r="A1019" s="41">
        <v>310013099</v>
      </c>
      <c r="B1019" s="42">
        <v>310780754</v>
      </c>
      <c r="C1019" s="43">
        <v>310780754</v>
      </c>
      <c r="D1019" t="s">
        <v>2298</v>
      </c>
      <c r="E1019" t="s">
        <v>2296</v>
      </c>
      <c r="F1019" t="s">
        <v>1780</v>
      </c>
      <c r="G1019" t="s">
        <v>1781</v>
      </c>
      <c r="H1019">
        <v>0</v>
      </c>
      <c r="I1019" s="1">
        <v>31</v>
      </c>
      <c r="J1019" t="s">
        <v>314</v>
      </c>
      <c r="K1019" t="s">
        <v>33</v>
      </c>
      <c r="L1019" t="s">
        <v>77</v>
      </c>
      <c r="M1019" t="s">
        <v>33</v>
      </c>
      <c r="N1019" s="4">
        <v>263100133</v>
      </c>
      <c r="O1019" s="44">
        <v>891.25</v>
      </c>
      <c r="P1019">
        <v>1</v>
      </c>
      <c r="Q1019">
        <v>0</v>
      </c>
      <c r="R1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9" s="4">
        <f t="shared" si="45"/>
        <v>1</v>
      </c>
      <c r="T1019" s="4">
        <f t="shared" si="46"/>
        <v>0</v>
      </c>
      <c r="U1019" s="4">
        <f t="shared" si="47"/>
        <v>0</v>
      </c>
    </row>
    <row r="1020" spans="1:21">
      <c r="A1020" s="41">
        <v>310013149</v>
      </c>
      <c r="B1020" s="42">
        <v>310780754</v>
      </c>
      <c r="C1020" s="43">
        <v>310780754</v>
      </c>
      <c r="D1020" t="s">
        <v>2299</v>
      </c>
      <c r="E1020" t="s">
        <v>2296</v>
      </c>
      <c r="F1020" t="s">
        <v>1780</v>
      </c>
      <c r="G1020" t="s">
        <v>1781</v>
      </c>
      <c r="H1020">
        <v>0</v>
      </c>
      <c r="I1020" s="1">
        <v>31</v>
      </c>
      <c r="J1020" t="s">
        <v>314</v>
      </c>
      <c r="K1020" t="s">
        <v>33</v>
      </c>
      <c r="L1020" t="s">
        <v>77</v>
      </c>
      <c r="M1020" t="s">
        <v>33</v>
      </c>
      <c r="N1020" s="4">
        <v>263100133</v>
      </c>
      <c r="O1020" s="44">
        <v>313.5</v>
      </c>
      <c r="P1020">
        <v>1</v>
      </c>
      <c r="Q1020">
        <v>0</v>
      </c>
      <c r="R1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0" s="4">
        <f t="shared" si="45"/>
        <v>1</v>
      </c>
      <c r="T1020" s="4">
        <f t="shared" si="46"/>
        <v>0</v>
      </c>
      <c r="U1020" s="4">
        <f t="shared" si="47"/>
        <v>0</v>
      </c>
    </row>
    <row r="1021" spans="1:21">
      <c r="A1021" s="41">
        <v>310013198</v>
      </c>
      <c r="B1021" s="42">
        <v>310780754</v>
      </c>
      <c r="C1021" s="43">
        <v>310780754</v>
      </c>
      <c r="D1021" t="s">
        <v>2300</v>
      </c>
      <c r="E1021" t="s">
        <v>2296</v>
      </c>
      <c r="F1021" t="s">
        <v>1780</v>
      </c>
      <c r="G1021" t="s">
        <v>1781</v>
      </c>
      <c r="H1021">
        <v>0</v>
      </c>
      <c r="I1021" s="1">
        <v>31</v>
      </c>
      <c r="J1021" t="s">
        <v>314</v>
      </c>
      <c r="K1021" t="s">
        <v>33</v>
      </c>
      <c r="L1021" t="s">
        <v>77</v>
      </c>
      <c r="M1021" t="s">
        <v>33</v>
      </c>
      <c r="N1021" s="4">
        <v>263100133</v>
      </c>
      <c r="O1021" s="44">
        <v>282</v>
      </c>
      <c r="P1021">
        <v>1</v>
      </c>
      <c r="Q1021">
        <v>0</v>
      </c>
      <c r="R1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1" s="4">
        <f t="shared" si="45"/>
        <v>1</v>
      </c>
      <c r="T1021" s="4">
        <f t="shared" si="46"/>
        <v>0</v>
      </c>
      <c r="U1021" s="4">
        <f t="shared" si="47"/>
        <v>0</v>
      </c>
    </row>
    <row r="1022" spans="1:21">
      <c r="A1022" s="41">
        <v>310013289</v>
      </c>
      <c r="B1022" s="42">
        <v>310780754</v>
      </c>
      <c r="C1022" s="43">
        <v>310780754</v>
      </c>
      <c r="D1022" t="s">
        <v>2301</v>
      </c>
      <c r="E1022" s="48" t="s">
        <v>2296</v>
      </c>
      <c r="F1022" t="s">
        <v>1780</v>
      </c>
      <c r="G1022" t="s">
        <v>1781</v>
      </c>
      <c r="H1022">
        <v>0</v>
      </c>
      <c r="I1022" s="1">
        <v>31</v>
      </c>
      <c r="J1022" t="s">
        <v>314</v>
      </c>
      <c r="K1022" t="s">
        <v>33</v>
      </c>
      <c r="L1022" t="s">
        <v>77</v>
      </c>
      <c r="M1022" t="s">
        <v>33</v>
      </c>
      <c r="N1022" s="4">
        <v>263100133</v>
      </c>
      <c r="O1022" s="44">
        <v>1126</v>
      </c>
      <c r="P1022">
        <v>1</v>
      </c>
      <c r="Q1022">
        <v>0</v>
      </c>
      <c r="R1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2" s="4">
        <f t="shared" si="45"/>
        <v>1</v>
      </c>
      <c r="T1022" s="4">
        <f t="shared" si="46"/>
        <v>0</v>
      </c>
      <c r="U1022" s="4">
        <f t="shared" si="47"/>
        <v>0</v>
      </c>
    </row>
    <row r="1023" spans="1:21">
      <c r="A1023" s="41">
        <v>310014949</v>
      </c>
      <c r="B1023" s="42">
        <v>310780754</v>
      </c>
      <c r="C1023" s="43">
        <v>310780754</v>
      </c>
      <c r="D1023" t="s">
        <v>2302</v>
      </c>
      <c r="E1023" t="s">
        <v>2296</v>
      </c>
      <c r="F1023" t="s">
        <v>1780</v>
      </c>
      <c r="G1023" t="s">
        <v>1781</v>
      </c>
      <c r="H1023">
        <v>0</v>
      </c>
      <c r="I1023" s="1">
        <v>31</v>
      </c>
      <c r="J1023" t="s">
        <v>314</v>
      </c>
      <c r="K1023" t="s">
        <v>33</v>
      </c>
      <c r="L1023" t="s">
        <v>77</v>
      </c>
      <c r="M1023" t="s">
        <v>33</v>
      </c>
      <c r="N1023" s="4">
        <v>263100133</v>
      </c>
      <c r="O1023" s="44">
        <v>792.75</v>
      </c>
      <c r="P1023">
        <v>1</v>
      </c>
      <c r="Q1023">
        <v>0</v>
      </c>
      <c r="R1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3" s="4">
        <f t="shared" si="45"/>
        <v>1</v>
      </c>
      <c r="T1023" s="4">
        <f t="shared" si="46"/>
        <v>0</v>
      </c>
      <c r="U1023" s="4">
        <f t="shared" si="47"/>
        <v>0</v>
      </c>
    </row>
    <row r="1024" spans="1:21">
      <c r="A1024" s="41">
        <v>310015078</v>
      </c>
      <c r="B1024" s="42">
        <v>310780754</v>
      </c>
      <c r="C1024" s="43">
        <v>310780754</v>
      </c>
      <c r="D1024" t="s">
        <v>2303</v>
      </c>
      <c r="E1024" t="s">
        <v>2296</v>
      </c>
      <c r="F1024" t="s">
        <v>1780</v>
      </c>
      <c r="G1024" t="s">
        <v>1781</v>
      </c>
      <c r="H1024">
        <v>0</v>
      </c>
      <c r="I1024" s="1">
        <v>31</v>
      </c>
      <c r="J1024" t="s">
        <v>314</v>
      </c>
      <c r="K1024" t="s">
        <v>33</v>
      </c>
      <c r="L1024" t="s">
        <v>831</v>
      </c>
      <c r="M1024" t="s">
        <v>33</v>
      </c>
      <c r="N1024" s="4">
        <v>263100133</v>
      </c>
      <c r="O1024" s="44">
        <v>810.75</v>
      </c>
      <c r="P1024">
        <v>1</v>
      </c>
      <c r="Q1024">
        <v>0</v>
      </c>
      <c r="R1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4" s="4">
        <f t="shared" si="45"/>
        <v>1</v>
      </c>
      <c r="T1024" s="4">
        <f t="shared" si="46"/>
        <v>0</v>
      </c>
      <c r="U1024" s="4">
        <f t="shared" si="47"/>
        <v>0</v>
      </c>
    </row>
    <row r="1025" spans="1:21">
      <c r="A1025" s="41">
        <v>310016621</v>
      </c>
      <c r="B1025" s="42">
        <v>310780754</v>
      </c>
      <c r="C1025" s="43">
        <v>310780754</v>
      </c>
      <c r="D1025" t="s">
        <v>2304</v>
      </c>
      <c r="E1025" t="s">
        <v>2296</v>
      </c>
      <c r="F1025" t="s">
        <v>1780</v>
      </c>
      <c r="G1025" t="s">
        <v>1781</v>
      </c>
      <c r="H1025">
        <v>0</v>
      </c>
      <c r="I1025" s="1">
        <v>31</v>
      </c>
      <c r="J1025" t="s">
        <v>314</v>
      </c>
      <c r="K1025" t="s">
        <v>33</v>
      </c>
      <c r="L1025" t="s">
        <v>77</v>
      </c>
      <c r="M1025" t="s">
        <v>33</v>
      </c>
      <c r="N1025" s="4">
        <v>263100133</v>
      </c>
      <c r="O1025" s="44">
        <v>695</v>
      </c>
      <c r="P1025">
        <v>1</v>
      </c>
      <c r="Q1025">
        <v>0</v>
      </c>
      <c r="R1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5" s="4">
        <f t="shared" si="45"/>
        <v>1</v>
      </c>
      <c r="T1025" s="4">
        <f t="shared" si="46"/>
        <v>0</v>
      </c>
      <c r="U1025" s="4">
        <f t="shared" si="47"/>
        <v>0</v>
      </c>
    </row>
    <row r="1026" spans="1:21">
      <c r="A1026" s="41">
        <v>310018643</v>
      </c>
      <c r="B1026" s="45">
        <v>310780754</v>
      </c>
      <c r="C1026" s="47">
        <v>310780754</v>
      </c>
      <c r="D1026" t="s">
        <v>2305</v>
      </c>
      <c r="E1026" t="s">
        <v>2296</v>
      </c>
      <c r="F1026" t="s">
        <v>1780</v>
      </c>
      <c r="G1026" t="s">
        <v>1781</v>
      </c>
      <c r="H1026">
        <v>0</v>
      </c>
      <c r="I1026" s="1">
        <v>31</v>
      </c>
      <c r="J1026" t="s">
        <v>314</v>
      </c>
      <c r="K1026" t="s">
        <v>33</v>
      </c>
      <c r="L1026" t="s">
        <v>77</v>
      </c>
      <c r="M1026" t="s">
        <v>33</v>
      </c>
      <c r="N1026" s="4">
        <v>263100133</v>
      </c>
      <c r="O1026" s="44">
        <v>902.5</v>
      </c>
      <c r="P1026">
        <v>1</v>
      </c>
      <c r="Q1026">
        <v>0</v>
      </c>
      <c r="R1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6" s="4">
        <f t="shared" si="45"/>
        <v>1</v>
      </c>
      <c r="T1026" s="4">
        <f t="shared" si="46"/>
        <v>0</v>
      </c>
      <c r="U1026" s="4">
        <f t="shared" si="47"/>
        <v>0</v>
      </c>
    </row>
    <row r="1027" spans="1:21">
      <c r="A1027" s="41">
        <v>310020631</v>
      </c>
      <c r="B1027" s="42">
        <v>310780754</v>
      </c>
      <c r="C1027" s="43">
        <v>310780754</v>
      </c>
      <c r="D1027" t="s">
        <v>2306</v>
      </c>
      <c r="E1027" t="s">
        <v>2296</v>
      </c>
      <c r="F1027" t="s">
        <v>1780</v>
      </c>
      <c r="G1027" t="s">
        <v>1781</v>
      </c>
      <c r="H1027">
        <v>0</v>
      </c>
      <c r="I1027" s="1">
        <v>31</v>
      </c>
      <c r="J1027" t="s">
        <v>314</v>
      </c>
      <c r="K1027" t="s">
        <v>33</v>
      </c>
      <c r="L1027" t="s">
        <v>77</v>
      </c>
      <c r="M1027" t="s">
        <v>33</v>
      </c>
      <c r="N1027" s="4">
        <v>263100133</v>
      </c>
      <c r="O1027" s="44">
        <v>575.25</v>
      </c>
      <c r="P1027">
        <v>0</v>
      </c>
      <c r="Q1027">
        <v>0</v>
      </c>
      <c r="R1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7" s="4">
        <f t="shared" si="45"/>
        <v>1</v>
      </c>
      <c r="T1027" s="4">
        <f t="shared" si="46"/>
        <v>0</v>
      </c>
      <c r="U1027" s="4">
        <f t="shared" si="47"/>
        <v>0</v>
      </c>
    </row>
    <row r="1028" spans="1:21">
      <c r="A1028" s="41">
        <v>310026547</v>
      </c>
      <c r="B1028" s="42">
        <v>310780754</v>
      </c>
      <c r="C1028" s="43">
        <v>310780754</v>
      </c>
      <c r="D1028" t="s">
        <v>2307</v>
      </c>
      <c r="E1028" t="s">
        <v>2296</v>
      </c>
      <c r="F1028" t="s">
        <v>1780</v>
      </c>
      <c r="G1028" t="s">
        <v>1781</v>
      </c>
      <c r="H1028">
        <v>0</v>
      </c>
      <c r="I1028" s="1">
        <v>31</v>
      </c>
      <c r="J1028" t="s">
        <v>314</v>
      </c>
      <c r="K1028" t="s">
        <v>33</v>
      </c>
      <c r="L1028" t="s">
        <v>77</v>
      </c>
      <c r="M1028" t="s">
        <v>33</v>
      </c>
      <c r="N1028" s="4">
        <v>263100133</v>
      </c>
      <c r="O1028" s="44">
        <v>969.5</v>
      </c>
      <c r="P1028">
        <v>1</v>
      </c>
      <c r="Q1028">
        <v>0</v>
      </c>
      <c r="R1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8" s="4">
        <f t="shared" si="45"/>
        <v>1</v>
      </c>
      <c r="T1028" s="4">
        <f t="shared" si="46"/>
        <v>0</v>
      </c>
      <c r="U1028" s="4">
        <f t="shared" si="47"/>
        <v>0</v>
      </c>
    </row>
    <row r="1029" spans="1:21">
      <c r="A1029" s="41">
        <v>310027594</v>
      </c>
      <c r="B1029" s="42">
        <v>310780754</v>
      </c>
      <c r="C1029" s="43">
        <v>310780754</v>
      </c>
      <c r="D1029" t="s">
        <v>2308</v>
      </c>
      <c r="E1029" t="s">
        <v>2296</v>
      </c>
      <c r="F1029" t="s">
        <v>1780</v>
      </c>
      <c r="G1029" t="s">
        <v>1781</v>
      </c>
      <c r="H1029">
        <v>0</v>
      </c>
      <c r="I1029" s="1">
        <v>31</v>
      </c>
      <c r="J1029" t="s">
        <v>314</v>
      </c>
      <c r="K1029" t="s">
        <v>33</v>
      </c>
      <c r="L1029" t="s">
        <v>77</v>
      </c>
      <c r="M1029" t="s">
        <v>33</v>
      </c>
      <c r="N1029" s="4">
        <v>263100133</v>
      </c>
      <c r="O1029" s="44">
        <v>1297.25</v>
      </c>
      <c r="P1029">
        <v>1</v>
      </c>
      <c r="Q1029">
        <v>0</v>
      </c>
      <c r="R1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9" s="4">
        <f t="shared" si="45"/>
        <v>1</v>
      </c>
      <c r="T1029" s="4">
        <f t="shared" si="46"/>
        <v>0</v>
      </c>
      <c r="U1029" s="4">
        <f t="shared" si="47"/>
        <v>0</v>
      </c>
    </row>
    <row r="1030" spans="1:21">
      <c r="A1030" s="41">
        <v>310788781</v>
      </c>
      <c r="B1030" s="42">
        <v>310780754</v>
      </c>
      <c r="C1030" s="43">
        <v>310780754</v>
      </c>
      <c r="D1030" t="s">
        <v>2309</v>
      </c>
      <c r="E1030" t="s">
        <v>2296</v>
      </c>
      <c r="F1030" t="s">
        <v>1780</v>
      </c>
      <c r="G1030" t="s">
        <v>1781</v>
      </c>
      <c r="H1030">
        <v>0</v>
      </c>
      <c r="I1030" s="1">
        <v>31</v>
      </c>
      <c r="J1030" t="s">
        <v>314</v>
      </c>
      <c r="K1030" t="s">
        <v>33</v>
      </c>
      <c r="L1030" t="s">
        <v>77</v>
      </c>
      <c r="M1030" t="s">
        <v>33</v>
      </c>
      <c r="N1030" s="4">
        <v>263100133</v>
      </c>
      <c r="O1030" s="44">
        <v>628.25</v>
      </c>
      <c r="P1030">
        <v>1</v>
      </c>
      <c r="Q1030">
        <v>0</v>
      </c>
      <c r="R1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0" s="4">
        <f t="shared" ref="S1030:S1093" si="48">IF(OR(L1030="CH",L1030="CH ex-CHS",L1030="HIA",L1030="Autres publics",L1030="CHU"),1,0)</f>
        <v>1</v>
      </c>
      <c r="T1030" s="4">
        <f t="shared" ref="T1030:T1093" si="49">IF(AND(S1030=1,G1030=""),1,0)</f>
        <v>0</v>
      </c>
      <c r="U1030" s="4">
        <f t="shared" si="47"/>
        <v>0</v>
      </c>
    </row>
    <row r="1031" spans="1:21">
      <c r="A1031" s="41">
        <v>310788922</v>
      </c>
      <c r="B1031" s="42">
        <v>310780754</v>
      </c>
      <c r="C1031" s="43">
        <v>310780754</v>
      </c>
      <c r="D1031" t="s">
        <v>2310</v>
      </c>
      <c r="E1031" t="s">
        <v>2296</v>
      </c>
      <c r="F1031" t="s">
        <v>1780</v>
      </c>
      <c r="G1031" t="s">
        <v>1781</v>
      </c>
      <c r="H1031">
        <v>0</v>
      </c>
      <c r="I1031" s="1">
        <v>31</v>
      </c>
      <c r="J1031" t="s">
        <v>314</v>
      </c>
      <c r="K1031" t="s">
        <v>33</v>
      </c>
      <c r="L1031" t="s">
        <v>77</v>
      </c>
      <c r="M1031" t="s">
        <v>33</v>
      </c>
      <c r="N1031" s="4">
        <v>263100133</v>
      </c>
      <c r="O1031" s="44">
        <v>1196.25</v>
      </c>
      <c r="P1031">
        <v>1</v>
      </c>
      <c r="Q1031">
        <v>0</v>
      </c>
      <c r="R1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1" s="4">
        <f t="shared" si="48"/>
        <v>1</v>
      </c>
      <c r="T1031" s="4">
        <f t="shared" si="49"/>
        <v>0</v>
      </c>
      <c r="U1031" s="4">
        <f t="shared" ref="U1031:U1094" si="50">IF(S1031=1,0,1)</f>
        <v>0</v>
      </c>
    </row>
    <row r="1032" spans="1:21">
      <c r="A1032" s="41">
        <v>310792098</v>
      </c>
      <c r="B1032" s="42">
        <v>310780754</v>
      </c>
      <c r="C1032" s="43">
        <v>310780754</v>
      </c>
      <c r="D1032" t="s">
        <v>2311</v>
      </c>
      <c r="E1032" t="s">
        <v>2296</v>
      </c>
      <c r="F1032" t="s">
        <v>1780</v>
      </c>
      <c r="G1032" t="s">
        <v>1781</v>
      </c>
      <c r="H1032">
        <v>0</v>
      </c>
      <c r="I1032" s="1">
        <v>31</v>
      </c>
      <c r="J1032" t="s">
        <v>314</v>
      </c>
      <c r="K1032" t="s">
        <v>33</v>
      </c>
      <c r="L1032" t="s">
        <v>77</v>
      </c>
      <c r="M1032" t="s">
        <v>33</v>
      </c>
      <c r="N1032" s="4">
        <v>263100133</v>
      </c>
      <c r="O1032" s="44">
        <v>2435.25</v>
      </c>
      <c r="P1032">
        <v>1</v>
      </c>
      <c r="Q1032">
        <v>0</v>
      </c>
      <c r="R1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2" s="4">
        <f t="shared" si="48"/>
        <v>1</v>
      </c>
      <c r="T1032" s="4">
        <f t="shared" si="49"/>
        <v>0</v>
      </c>
      <c r="U1032" s="4">
        <f t="shared" si="50"/>
        <v>0</v>
      </c>
    </row>
    <row r="1033" spans="1:21">
      <c r="A1033" s="41">
        <v>310794094</v>
      </c>
      <c r="B1033" s="42">
        <v>310780754</v>
      </c>
      <c r="C1033" s="43">
        <v>310780754</v>
      </c>
      <c r="D1033" t="s">
        <v>2312</v>
      </c>
      <c r="E1033" t="s">
        <v>2296</v>
      </c>
      <c r="F1033" t="s">
        <v>1780</v>
      </c>
      <c r="G1033" t="s">
        <v>1781</v>
      </c>
      <c r="H1033">
        <v>0</v>
      </c>
      <c r="I1033" s="1">
        <v>31</v>
      </c>
      <c r="J1033" t="s">
        <v>314</v>
      </c>
      <c r="K1033" t="s">
        <v>33</v>
      </c>
      <c r="L1033" t="s">
        <v>831</v>
      </c>
      <c r="M1033" t="s">
        <v>33</v>
      </c>
      <c r="N1033" s="4">
        <v>263100133</v>
      </c>
      <c r="O1033" s="44">
        <v>13524</v>
      </c>
      <c r="P1033">
        <v>0</v>
      </c>
      <c r="Q1033">
        <v>0</v>
      </c>
      <c r="R1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3" s="4">
        <f t="shared" si="48"/>
        <v>1</v>
      </c>
      <c r="T1033" s="4">
        <f t="shared" si="49"/>
        <v>0</v>
      </c>
      <c r="U1033" s="4">
        <f t="shared" si="50"/>
        <v>0</v>
      </c>
    </row>
    <row r="1034" spans="1:21">
      <c r="A1034" s="41">
        <v>310794540</v>
      </c>
      <c r="B1034" s="42">
        <v>310780754</v>
      </c>
      <c r="C1034" s="43">
        <v>310780754</v>
      </c>
      <c r="D1034" t="s">
        <v>2313</v>
      </c>
      <c r="E1034" t="s">
        <v>2296</v>
      </c>
      <c r="F1034" t="s">
        <v>1780</v>
      </c>
      <c r="G1034" t="s">
        <v>1781</v>
      </c>
      <c r="H1034">
        <v>0</v>
      </c>
      <c r="I1034" s="1">
        <v>31</v>
      </c>
      <c r="J1034" t="s">
        <v>314</v>
      </c>
      <c r="K1034" t="s">
        <v>33</v>
      </c>
      <c r="L1034" t="s">
        <v>77</v>
      </c>
      <c r="M1034" t="s">
        <v>33</v>
      </c>
      <c r="N1034" s="4">
        <v>263100133</v>
      </c>
      <c r="O1034" s="44">
        <v>931</v>
      </c>
      <c r="P1034">
        <v>1</v>
      </c>
      <c r="Q1034">
        <v>0</v>
      </c>
      <c r="R1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4" s="4">
        <f t="shared" si="48"/>
        <v>1</v>
      </c>
      <c r="T1034" s="4">
        <f t="shared" si="49"/>
        <v>0</v>
      </c>
      <c r="U1034" s="4">
        <f t="shared" si="50"/>
        <v>0</v>
      </c>
    </row>
    <row r="1035" spans="1:21">
      <c r="A1035" s="41">
        <v>310794573</v>
      </c>
      <c r="B1035" s="42">
        <v>310780754</v>
      </c>
      <c r="C1035" s="43">
        <v>310780754</v>
      </c>
      <c r="D1035" t="s">
        <v>2314</v>
      </c>
      <c r="E1035" t="s">
        <v>2296</v>
      </c>
      <c r="F1035" t="s">
        <v>1780</v>
      </c>
      <c r="G1035" t="s">
        <v>1781</v>
      </c>
      <c r="H1035">
        <v>0</v>
      </c>
      <c r="I1035" s="1">
        <v>31</v>
      </c>
      <c r="J1035" t="s">
        <v>314</v>
      </c>
      <c r="K1035" t="s">
        <v>33</v>
      </c>
      <c r="L1035" t="s">
        <v>77</v>
      </c>
      <c r="M1035" t="s">
        <v>33</v>
      </c>
      <c r="N1035" s="4">
        <v>263100133</v>
      </c>
      <c r="O1035" s="44">
        <v>2631.5</v>
      </c>
      <c r="P1035">
        <v>1</v>
      </c>
      <c r="Q1035">
        <v>0</v>
      </c>
      <c r="R1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5" s="4">
        <f t="shared" si="48"/>
        <v>1</v>
      </c>
      <c r="T1035" s="4">
        <f t="shared" si="49"/>
        <v>0</v>
      </c>
      <c r="U1035" s="4">
        <f t="shared" si="50"/>
        <v>0</v>
      </c>
    </row>
    <row r="1036" spans="1:21">
      <c r="A1036" s="41">
        <v>310794581</v>
      </c>
      <c r="B1036" s="42">
        <v>310780754</v>
      </c>
      <c r="C1036" s="43">
        <v>310780754</v>
      </c>
      <c r="D1036" t="s">
        <v>2315</v>
      </c>
      <c r="E1036" t="s">
        <v>2296</v>
      </c>
      <c r="F1036" t="s">
        <v>1780</v>
      </c>
      <c r="G1036" t="s">
        <v>1781</v>
      </c>
      <c r="H1036">
        <v>0</v>
      </c>
      <c r="I1036" s="1">
        <v>31</v>
      </c>
      <c r="J1036" t="s">
        <v>314</v>
      </c>
      <c r="K1036" t="s">
        <v>33</v>
      </c>
      <c r="L1036" t="s">
        <v>77</v>
      </c>
      <c r="M1036" t="s">
        <v>33</v>
      </c>
      <c r="N1036" s="4">
        <v>263100133</v>
      </c>
      <c r="O1036" s="44">
        <v>830</v>
      </c>
      <c r="P1036">
        <v>1</v>
      </c>
      <c r="Q1036">
        <v>0</v>
      </c>
      <c r="R1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6" s="4">
        <f t="shared" si="48"/>
        <v>1</v>
      </c>
      <c r="T1036" s="4">
        <f t="shared" si="49"/>
        <v>0</v>
      </c>
      <c r="U1036" s="4">
        <f t="shared" si="50"/>
        <v>0</v>
      </c>
    </row>
    <row r="1037" spans="1:21">
      <c r="A1037" s="41">
        <v>310796859</v>
      </c>
      <c r="B1037" s="42">
        <v>310780754</v>
      </c>
      <c r="C1037" s="43">
        <v>310780754</v>
      </c>
      <c r="D1037" t="s">
        <v>2316</v>
      </c>
      <c r="E1037" t="s">
        <v>2296</v>
      </c>
      <c r="F1037" t="s">
        <v>1780</v>
      </c>
      <c r="G1037" t="s">
        <v>1781</v>
      </c>
      <c r="H1037">
        <v>0</v>
      </c>
      <c r="I1037" s="1">
        <v>31</v>
      </c>
      <c r="J1037" t="s">
        <v>314</v>
      </c>
      <c r="K1037" t="s">
        <v>33</v>
      </c>
      <c r="L1037" t="s">
        <v>77</v>
      </c>
      <c r="M1037" t="s">
        <v>33</v>
      </c>
      <c r="N1037" s="4">
        <v>263100133</v>
      </c>
      <c r="O1037" s="44">
        <v>1617.5</v>
      </c>
      <c r="P1037">
        <v>1</v>
      </c>
      <c r="Q1037">
        <v>0</v>
      </c>
      <c r="R1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7" s="4">
        <f t="shared" si="48"/>
        <v>1</v>
      </c>
      <c r="T1037" s="4">
        <f t="shared" si="49"/>
        <v>0</v>
      </c>
      <c r="U1037" s="4">
        <f t="shared" si="50"/>
        <v>0</v>
      </c>
    </row>
    <row r="1038" spans="1:21">
      <c r="A1038" s="41">
        <v>310016977</v>
      </c>
      <c r="B1038" s="42">
        <v>310781406</v>
      </c>
      <c r="C1038" s="43">
        <v>310781406</v>
      </c>
      <c r="D1038" t="s">
        <v>3187</v>
      </c>
      <c r="E1038" t="s">
        <v>3188</v>
      </c>
      <c r="F1038" t="s">
        <v>1780</v>
      </c>
      <c r="G1038" t="s">
        <v>1781</v>
      </c>
      <c r="H1038">
        <v>1</v>
      </c>
      <c r="I1038" s="1">
        <v>31</v>
      </c>
      <c r="J1038" t="s">
        <v>314</v>
      </c>
      <c r="K1038" t="s">
        <v>33</v>
      </c>
      <c r="L1038" t="s">
        <v>233</v>
      </c>
      <c r="M1038" t="s">
        <v>33</v>
      </c>
      <c r="N1038" s="4">
        <v>263100125</v>
      </c>
      <c r="O1038" s="44">
        <v>161977</v>
      </c>
      <c r="P1038">
        <v>0</v>
      </c>
      <c r="Q1038">
        <v>0</v>
      </c>
      <c r="R1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8" s="4">
        <f t="shared" si="48"/>
        <v>1</v>
      </c>
      <c r="T1038" s="4">
        <f t="shared" si="49"/>
        <v>0</v>
      </c>
      <c r="U1038" s="4">
        <f t="shared" si="50"/>
        <v>0</v>
      </c>
    </row>
    <row r="1039" spans="1:21">
      <c r="A1039" s="41">
        <v>310019351</v>
      </c>
      <c r="B1039" s="42">
        <v>310781406</v>
      </c>
      <c r="C1039" s="43">
        <v>310781406</v>
      </c>
      <c r="D1039" t="s">
        <v>3189</v>
      </c>
      <c r="E1039" t="s">
        <v>3188</v>
      </c>
      <c r="F1039" t="s">
        <v>1780</v>
      </c>
      <c r="G1039" t="s">
        <v>1781</v>
      </c>
      <c r="H1039">
        <v>1</v>
      </c>
      <c r="I1039" s="1">
        <v>31</v>
      </c>
      <c r="J1039" t="s">
        <v>314</v>
      </c>
      <c r="K1039" t="s">
        <v>33</v>
      </c>
      <c r="L1039" t="s">
        <v>233</v>
      </c>
      <c r="M1039" t="s">
        <v>33</v>
      </c>
      <c r="N1039" s="4">
        <v>263100125</v>
      </c>
      <c r="O1039" s="44">
        <v>63327</v>
      </c>
      <c r="P1039">
        <v>0</v>
      </c>
      <c r="Q1039">
        <v>0</v>
      </c>
      <c r="R1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9" s="4">
        <f t="shared" si="48"/>
        <v>1</v>
      </c>
      <c r="T1039" s="4">
        <f t="shared" si="49"/>
        <v>0</v>
      </c>
      <c r="U1039" s="4">
        <f t="shared" si="50"/>
        <v>0</v>
      </c>
    </row>
    <row r="1040" spans="1:21">
      <c r="A1040" s="41">
        <v>310022298</v>
      </c>
      <c r="B1040" s="42">
        <v>310781406</v>
      </c>
      <c r="C1040" s="43">
        <v>310781406</v>
      </c>
      <c r="D1040" t="s">
        <v>3190</v>
      </c>
      <c r="E1040" t="s">
        <v>3188</v>
      </c>
      <c r="F1040" t="s">
        <v>1780</v>
      </c>
      <c r="G1040" t="s">
        <v>1781</v>
      </c>
      <c r="H1040">
        <v>1</v>
      </c>
      <c r="I1040" s="1">
        <v>31</v>
      </c>
      <c r="J1040" t="s">
        <v>314</v>
      </c>
      <c r="K1040" t="s">
        <v>33</v>
      </c>
      <c r="L1040" t="s">
        <v>233</v>
      </c>
      <c r="M1040" t="s">
        <v>33</v>
      </c>
      <c r="N1040" s="4">
        <v>263100125</v>
      </c>
      <c r="O1040" s="44">
        <v>32523.5</v>
      </c>
      <c r="P1040">
        <v>0</v>
      </c>
      <c r="Q1040">
        <v>0</v>
      </c>
      <c r="R1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0" s="4">
        <f t="shared" si="48"/>
        <v>1</v>
      </c>
      <c r="T1040" s="4">
        <f t="shared" si="49"/>
        <v>0</v>
      </c>
      <c r="U1040" s="4">
        <f t="shared" si="50"/>
        <v>0</v>
      </c>
    </row>
    <row r="1041" spans="1:21">
      <c r="A1041" s="41">
        <v>310025077</v>
      </c>
      <c r="B1041" s="42">
        <v>310781406</v>
      </c>
      <c r="C1041" s="43">
        <v>310781406</v>
      </c>
      <c r="D1041" t="s">
        <v>3191</v>
      </c>
      <c r="E1041" t="s">
        <v>3188</v>
      </c>
      <c r="F1041" t="s">
        <v>1780</v>
      </c>
      <c r="G1041" t="s">
        <v>1781</v>
      </c>
      <c r="H1041">
        <v>1</v>
      </c>
      <c r="I1041" s="1">
        <v>31</v>
      </c>
      <c r="J1041" t="s">
        <v>314</v>
      </c>
      <c r="K1041" t="s">
        <v>33</v>
      </c>
      <c r="L1041" t="s">
        <v>233</v>
      </c>
      <c r="M1041" t="s">
        <v>33</v>
      </c>
      <c r="N1041" s="4">
        <v>263100125</v>
      </c>
      <c r="O1041" s="44">
        <v>15223.25</v>
      </c>
      <c r="P1041">
        <v>0</v>
      </c>
      <c r="Q1041">
        <v>0</v>
      </c>
      <c r="R1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1" s="4">
        <f t="shared" si="48"/>
        <v>1</v>
      </c>
      <c r="T1041" s="4">
        <f t="shared" si="49"/>
        <v>0</v>
      </c>
      <c r="U1041" s="4">
        <f t="shared" si="50"/>
        <v>0</v>
      </c>
    </row>
    <row r="1042" spans="1:21">
      <c r="A1042" s="41">
        <v>310025333</v>
      </c>
      <c r="B1042" s="42">
        <v>310781406</v>
      </c>
      <c r="C1042" s="43">
        <v>310781406</v>
      </c>
      <c r="D1042" t="s">
        <v>3192</v>
      </c>
      <c r="E1042" t="s">
        <v>3188</v>
      </c>
      <c r="F1042" t="s">
        <v>1780</v>
      </c>
      <c r="G1042" t="s">
        <v>1781</v>
      </c>
      <c r="H1042">
        <v>1</v>
      </c>
      <c r="I1042" s="1">
        <v>31</v>
      </c>
      <c r="J1042" t="s">
        <v>314</v>
      </c>
      <c r="K1042" t="s">
        <v>33</v>
      </c>
      <c r="L1042" t="s">
        <v>233</v>
      </c>
      <c r="M1042" t="s">
        <v>33</v>
      </c>
      <c r="N1042" s="4">
        <v>263100125</v>
      </c>
      <c r="O1042" s="44">
        <v>45280.5</v>
      </c>
      <c r="P1042">
        <v>0</v>
      </c>
      <c r="Q1042">
        <v>0</v>
      </c>
      <c r="R1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2" s="4">
        <f t="shared" si="48"/>
        <v>1</v>
      </c>
      <c r="T1042" s="4">
        <f t="shared" si="49"/>
        <v>0</v>
      </c>
      <c r="U1042" s="4">
        <f t="shared" si="50"/>
        <v>0</v>
      </c>
    </row>
    <row r="1043" spans="1:21">
      <c r="A1043" s="41">
        <v>310782339</v>
      </c>
      <c r="B1043" s="42">
        <v>310781406</v>
      </c>
      <c r="C1043" s="43">
        <v>310781406</v>
      </c>
      <c r="D1043" t="s">
        <v>3193</v>
      </c>
      <c r="E1043" t="s">
        <v>3188</v>
      </c>
      <c r="F1043" t="s">
        <v>1780</v>
      </c>
      <c r="G1043" t="s">
        <v>1781</v>
      </c>
      <c r="H1043">
        <v>1</v>
      </c>
      <c r="I1043" s="1">
        <v>31</v>
      </c>
      <c r="J1043" t="s">
        <v>314</v>
      </c>
      <c r="K1043" t="s">
        <v>33</v>
      </c>
      <c r="L1043" t="s">
        <v>233</v>
      </c>
      <c r="M1043" t="s">
        <v>33</v>
      </c>
      <c r="N1043" s="4">
        <v>263100125</v>
      </c>
      <c r="O1043" s="44">
        <v>7488</v>
      </c>
      <c r="P1043">
        <v>0</v>
      </c>
      <c r="Q1043">
        <v>0</v>
      </c>
      <c r="R1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3" s="4">
        <f t="shared" si="48"/>
        <v>1</v>
      </c>
      <c r="T1043" s="4">
        <f t="shared" si="49"/>
        <v>0</v>
      </c>
      <c r="U1043" s="4">
        <f t="shared" si="50"/>
        <v>0</v>
      </c>
    </row>
    <row r="1044" spans="1:21">
      <c r="A1044" s="41">
        <v>310783048</v>
      </c>
      <c r="B1044" s="42">
        <v>310781406</v>
      </c>
      <c r="C1044" s="43">
        <v>310781406</v>
      </c>
      <c r="D1044" t="s">
        <v>3194</v>
      </c>
      <c r="E1044" t="s">
        <v>3188</v>
      </c>
      <c r="F1044" t="s">
        <v>1780</v>
      </c>
      <c r="G1044" t="s">
        <v>1781</v>
      </c>
      <c r="H1044">
        <v>1</v>
      </c>
      <c r="I1044" s="1">
        <v>31</v>
      </c>
      <c r="J1044" t="s">
        <v>314</v>
      </c>
      <c r="K1044" t="s">
        <v>33</v>
      </c>
      <c r="L1044" t="s">
        <v>233</v>
      </c>
      <c r="M1044" t="s">
        <v>33</v>
      </c>
      <c r="N1044" s="4">
        <v>263100125</v>
      </c>
      <c r="O1044" s="44">
        <v>270607.25</v>
      </c>
      <c r="P1044">
        <v>0</v>
      </c>
      <c r="Q1044">
        <v>0</v>
      </c>
      <c r="R1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4" s="4">
        <f t="shared" si="48"/>
        <v>1</v>
      </c>
      <c r="T1044" s="4">
        <f t="shared" si="49"/>
        <v>0</v>
      </c>
      <c r="U1044" s="4">
        <f t="shared" si="50"/>
        <v>0</v>
      </c>
    </row>
    <row r="1045" spans="1:21">
      <c r="A1045" s="41">
        <v>310783055</v>
      </c>
      <c r="B1045" s="42">
        <v>310781406</v>
      </c>
      <c r="C1045" s="43">
        <v>310781406</v>
      </c>
      <c r="D1045" s="48" t="s">
        <v>3195</v>
      </c>
      <c r="E1045" s="48" t="s">
        <v>3188</v>
      </c>
      <c r="F1045" t="s">
        <v>1780</v>
      </c>
      <c r="G1045" s="49" t="s">
        <v>1781</v>
      </c>
      <c r="H1045">
        <v>1</v>
      </c>
      <c r="I1045" s="1">
        <v>31</v>
      </c>
      <c r="J1045" t="s">
        <v>314</v>
      </c>
      <c r="K1045" t="s">
        <v>33</v>
      </c>
      <c r="L1045" t="s">
        <v>233</v>
      </c>
      <c r="M1045" t="s">
        <v>33</v>
      </c>
      <c r="N1045" s="4">
        <v>263100125</v>
      </c>
      <c r="O1045" s="44">
        <v>276098</v>
      </c>
      <c r="P1045">
        <v>0</v>
      </c>
      <c r="Q1045">
        <v>0</v>
      </c>
      <c r="R1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5" s="4">
        <f t="shared" si="48"/>
        <v>1</v>
      </c>
      <c r="T1045" s="4">
        <f t="shared" si="49"/>
        <v>0</v>
      </c>
      <c r="U1045" s="4">
        <f t="shared" si="50"/>
        <v>0</v>
      </c>
    </row>
    <row r="1046" spans="1:21">
      <c r="A1046" s="41">
        <v>310783063</v>
      </c>
      <c r="B1046" s="42">
        <v>310781406</v>
      </c>
      <c r="C1046" s="43">
        <v>310781406</v>
      </c>
      <c r="D1046" t="s">
        <v>3196</v>
      </c>
      <c r="E1046" s="48" t="s">
        <v>3188</v>
      </c>
      <c r="F1046" t="s">
        <v>1780</v>
      </c>
      <c r="G1046" t="s">
        <v>1781</v>
      </c>
      <c r="H1046">
        <v>1</v>
      </c>
      <c r="I1046" s="1">
        <v>31</v>
      </c>
      <c r="J1046" t="s">
        <v>314</v>
      </c>
      <c r="K1046" t="s">
        <v>33</v>
      </c>
      <c r="L1046" t="s">
        <v>233</v>
      </c>
      <c r="M1046" t="s">
        <v>33</v>
      </c>
      <c r="N1046" s="4">
        <v>263100125</v>
      </c>
      <c r="O1046" s="44">
        <v>3714.25</v>
      </c>
      <c r="P1046">
        <v>0</v>
      </c>
      <c r="Q1046">
        <v>0</v>
      </c>
      <c r="R1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6" s="4">
        <f t="shared" si="48"/>
        <v>1</v>
      </c>
      <c r="T1046" s="4">
        <f t="shared" si="49"/>
        <v>0</v>
      </c>
      <c r="U1046" s="4">
        <f t="shared" si="50"/>
        <v>0</v>
      </c>
    </row>
    <row r="1047" spans="1:21">
      <c r="A1047" s="41">
        <v>310014329</v>
      </c>
      <c r="B1047" s="42">
        <v>310781562</v>
      </c>
      <c r="C1047" s="43">
        <v>310014329</v>
      </c>
      <c r="D1047" t="s">
        <v>322</v>
      </c>
      <c r="E1047" s="48" t="s">
        <v>323</v>
      </c>
      <c r="H1047"/>
      <c r="I1047" s="1">
        <v>31</v>
      </c>
      <c r="J1047" t="s">
        <v>314</v>
      </c>
      <c r="K1047" t="s">
        <v>33</v>
      </c>
      <c r="L1047" t="s">
        <v>60</v>
      </c>
      <c r="M1047" t="s">
        <v>33</v>
      </c>
      <c r="N1047" s="4">
        <v>775581226</v>
      </c>
      <c r="O1047" s="44">
        <v>2052</v>
      </c>
      <c r="P1047">
        <v>0</v>
      </c>
      <c r="Q1047">
        <v>0</v>
      </c>
      <c r="R1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7" s="4">
        <f t="shared" si="48"/>
        <v>0</v>
      </c>
      <c r="T1047" s="4">
        <f t="shared" si="49"/>
        <v>0</v>
      </c>
      <c r="U1047" s="4">
        <f t="shared" si="50"/>
        <v>1</v>
      </c>
    </row>
    <row r="1048" spans="1:21">
      <c r="A1048" s="41">
        <v>310781422</v>
      </c>
      <c r="B1048" s="42">
        <v>310781562</v>
      </c>
      <c r="C1048" s="43">
        <v>310781422</v>
      </c>
      <c r="D1048" t="s">
        <v>324</v>
      </c>
      <c r="E1048" t="s">
        <v>323</v>
      </c>
      <c r="H1048"/>
      <c r="I1048" s="1">
        <v>31</v>
      </c>
      <c r="J1048" t="s">
        <v>314</v>
      </c>
      <c r="K1048" t="s">
        <v>33</v>
      </c>
      <c r="L1048" t="s">
        <v>60</v>
      </c>
      <c r="M1048" t="s">
        <v>33</v>
      </c>
      <c r="N1048" s="4">
        <v>775581226</v>
      </c>
      <c r="O1048" s="44">
        <v>9443</v>
      </c>
      <c r="P1048">
        <v>0</v>
      </c>
      <c r="Q1048">
        <v>0</v>
      </c>
      <c r="R1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8" s="4">
        <f t="shared" si="48"/>
        <v>0</v>
      </c>
      <c r="T1048" s="4">
        <f t="shared" si="49"/>
        <v>0</v>
      </c>
      <c r="U1048" s="4">
        <f t="shared" si="50"/>
        <v>1</v>
      </c>
    </row>
    <row r="1049" spans="1:21">
      <c r="A1049" s="41">
        <v>310780895</v>
      </c>
      <c r="B1049" s="42">
        <v>310782446</v>
      </c>
      <c r="C1049" s="43">
        <v>310780895</v>
      </c>
      <c r="D1049" t="s">
        <v>312</v>
      </c>
      <c r="E1049" t="s">
        <v>313</v>
      </c>
      <c r="H1049"/>
      <c r="I1049" s="1">
        <v>31</v>
      </c>
      <c r="J1049" t="s">
        <v>314</v>
      </c>
      <c r="K1049" t="s">
        <v>33</v>
      </c>
      <c r="L1049" t="s">
        <v>60</v>
      </c>
      <c r="M1049" t="s">
        <v>33</v>
      </c>
      <c r="N1049" s="4">
        <v>775581218</v>
      </c>
      <c r="O1049" s="44">
        <v>1718.25</v>
      </c>
      <c r="P1049">
        <v>1</v>
      </c>
      <c r="Q1049">
        <v>0</v>
      </c>
      <c r="R1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49" s="4">
        <f t="shared" si="48"/>
        <v>0</v>
      </c>
      <c r="T1049" s="4">
        <f t="shared" si="49"/>
        <v>0</v>
      </c>
      <c r="U1049" s="4">
        <f t="shared" si="50"/>
        <v>1</v>
      </c>
    </row>
    <row r="1050" spans="1:21">
      <c r="A1050" s="41">
        <v>310781513</v>
      </c>
      <c r="B1050" s="42">
        <v>310782446</v>
      </c>
      <c r="C1050" s="43">
        <v>310781513</v>
      </c>
      <c r="D1050" t="s">
        <v>315</v>
      </c>
      <c r="E1050" s="48" t="s">
        <v>313</v>
      </c>
      <c r="H1050"/>
      <c r="I1050" s="1">
        <v>31</v>
      </c>
      <c r="J1050" t="s">
        <v>314</v>
      </c>
      <c r="K1050" t="s">
        <v>33</v>
      </c>
      <c r="L1050" t="s">
        <v>60</v>
      </c>
      <c r="M1050" t="s">
        <v>33</v>
      </c>
      <c r="N1050" s="4">
        <v>775581218</v>
      </c>
      <c r="O1050" s="44">
        <v>829.75</v>
      </c>
      <c r="P1050">
        <v>0</v>
      </c>
      <c r="Q1050">
        <v>0</v>
      </c>
      <c r="R1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0" s="4">
        <f t="shared" si="48"/>
        <v>0</v>
      </c>
      <c r="T1050" s="4">
        <f t="shared" si="49"/>
        <v>0</v>
      </c>
      <c r="U1050" s="4">
        <f t="shared" si="50"/>
        <v>1</v>
      </c>
    </row>
    <row r="1051" spans="1:21">
      <c r="A1051" s="41">
        <v>310783030</v>
      </c>
      <c r="B1051" s="42">
        <v>310782446</v>
      </c>
      <c r="C1051" s="43">
        <v>310783030</v>
      </c>
      <c r="D1051" t="s">
        <v>316</v>
      </c>
      <c r="E1051" t="s">
        <v>313</v>
      </c>
      <c r="H1051"/>
      <c r="I1051" s="1">
        <v>31</v>
      </c>
      <c r="J1051" t="s">
        <v>314</v>
      </c>
      <c r="K1051" t="s">
        <v>33</v>
      </c>
      <c r="L1051" t="s">
        <v>60</v>
      </c>
      <c r="M1051" t="s">
        <v>33</v>
      </c>
      <c r="N1051" s="4">
        <v>775581218</v>
      </c>
      <c r="O1051" s="44">
        <v>1301.75</v>
      </c>
      <c r="P1051">
        <v>0</v>
      </c>
      <c r="Q1051">
        <v>0</v>
      </c>
      <c r="R1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1" s="4">
        <f t="shared" si="48"/>
        <v>0</v>
      </c>
      <c r="T1051" s="4">
        <f t="shared" si="49"/>
        <v>0</v>
      </c>
      <c r="U1051" s="4">
        <f t="shared" si="50"/>
        <v>1</v>
      </c>
    </row>
    <row r="1052" spans="1:21">
      <c r="A1052" s="41">
        <v>310795463</v>
      </c>
      <c r="B1052" s="42">
        <v>310785068</v>
      </c>
      <c r="C1052" s="43">
        <v>310795463</v>
      </c>
      <c r="D1052" t="s">
        <v>756</v>
      </c>
      <c r="E1052" t="s">
        <v>757</v>
      </c>
      <c r="H1052"/>
      <c r="I1052" s="1">
        <v>31</v>
      </c>
      <c r="J1052" t="s">
        <v>314</v>
      </c>
      <c r="K1052" t="s">
        <v>33</v>
      </c>
      <c r="L1052" t="s">
        <v>60</v>
      </c>
      <c r="M1052" t="s">
        <v>33</v>
      </c>
      <c r="N1052" s="4">
        <v>314911611</v>
      </c>
      <c r="O1052" s="44">
        <v>4352</v>
      </c>
      <c r="P1052">
        <v>1</v>
      </c>
      <c r="Q1052">
        <v>0</v>
      </c>
      <c r="R1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2" s="4">
        <f t="shared" si="48"/>
        <v>0</v>
      </c>
      <c r="T1052" s="4">
        <f t="shared" si="49"/>
        <v>0</v>
      </c>
      <c r="U1052" s="4">
        <f t="shared" si="50"/>
        <v>1</v>
      </c>
    </row>
    <row r="1053" spans="1:21">
      <c r="A1053" s="41">
        <v>310013628</v>
      </c>
      <c r="B1053" s="42">
        <v>310786256</v>
      </c>
      <c r="C1053" s="43">
        <v>310786256</v>
      </c>
      <c r="D1053" t="s">
        <v>2564</v>
      </c>
      <c r="E1053" t="s">
        <v>2564</v>
      </c>
      <c r="F1053" t="s">
        <v>1780</v>
      </c>
      <c r="G1053" t="s">
        <v>1781</v>
      </c>
      <c r="H1053">
        <v>0</v>
      </c>
      <c r="I1053" s="1">
        <v>31</v>
      </c>
      <c r="J1053" t="s">
        <v>314</v>
      </c>
      <c r="K1053" t="s">
        <v>33</v>
      </c>
      <c r="L1053" t="s">
        <v>831</v>
      </c>
      <c r="M1053" t="s">
        <v>33</v>
      </c>
      <c r="N1053" s="4">
        <v>263100604</v>
      </c>
      <c r="O1053" s="44">
        <v>18124</v>
      </c>
      <c r="P1053">
        <v>0</v>
      </c>
      <c r="Q1053">
        <v>0</v>
      </c>
      <c r="R1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3" s="4">
        <f t="shared" si="48"/>
        <v>1</v>
      </c>
      <c r="T1053" s="4">
        <f t="shared" si="49"/>
        <v>0</v>
      </c>
      <c r="U1053" s="4">
        <f t="shared" si="50"/>
        <v>0</v>
      </c>
    </row>
    <row r="1054" spans="1:21">
      <c r="A1054" s="41">
        <v>310780150</v>
      </c>
      <c r="B1054" s="42">
        <v>310788799</v>
      </c>
      <c r="C1054" s="43">
        <v>310780150</v>
      </c>
      <c r="D1054" t="s">
        <v>6067</v>
      </c>
      <c r="E1054" t="s">
        <v>6068</v>
      </c>
      <c r="H1054"/>
      <c r="I1054" s="1">
        <v>31</v>
      </c>
      <c r="J1054" t="s">
        <v>314</v>
      </c>
      <c r="K1054" t="s">
        <v>33</v>
      </c>
      <c r="L1054" t="s">
        <v>96</v>
      </c>
      <c r="M1054" t="s">
        <v>33</v>
      </c>
      <c r="N1054" s="4">
        <v>418185211</v>
      </c>
      <c r="O1054" s="44">
        <v>51807.5</v>
      </c>
      <c r="P1054">
        <v>0</v>
      </c>
      <c r="Q1054">
        <v>0</v>
      </c>
      <c r="R1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4" s="4">
        <f t="shared" si="48"/>
        <v>0</v>
      </c>
      <c r="T1054" s="4">
        <f t="shared" si="49"/>
        <v>0</v>
      </c>
      <c r="U1054" s="4">
        <f t="shared" si="50"/>
        <v>1</v>
      </c>
    </row>
    <row r="1055" spans="1:21">
      <c r="A1055" s="41">
        <v>310781000</v>
      </c>
      <c r="B1055" s="42">
        <v>310788880</v>
      </c>
      <c r="C1055" s="43">
        <v>310781000</v>
      </c>
      <c r="D1055" t="s">
        <v>5496</v>
      </c>
      <c r="E1055" t="s">
        <v>5497</v>
      </c>
      <c r="H1055"/>
      <c r="I1055" s="1">
        <v>31</v>
      </c>
      <c r="J1055" t="s">
        <v>314</v>
      </c>
      <c r="K1055" t="s">
        <v>33</v>
      </c>
      <c r="L1055" t="s">
        <v>96</v>
      </c>
      <c r="M1055" t="s">
        <v>33</v>
      </c>
      <c r="N1055" s="4">
        <v>493466395</v>
      </c>
      <c r="O1055" s="44">
        <v>137151.25</v>
      </c>
      <c r="P1055">
        <v>0</v>
      </c>
      <c r="Q1055">
        <v>0</v>
      </c>
      <c r="R1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5" s="4">
        <f t="shared" si="48"/>
        <v>0</v>
      </c>
      <c r="T1055" s="4">
        <f t="shared" si="49"/>
        <v>0</v>
      </c>
      <c r="U1055" s="4">
        <f t="shared" si="50"/>
        <v>1</v>
      </c>
    </row>
    <row r="1056" spans="1:21">
      <c r="A1056" s="41">
        <v>310784830</v>
      </c>
      <c r="B1056" s="42">
        <v>310788880</v>
      </c>
      <c r="C1056" s="43">
        <v>310784830</v>
      </c>
      <c r="D1056" t="s">
        <v>5498</v>
      </c>
      <c r="E1056" t="s">
        <v>5497</v>
      </c>
      <c r="H1056"/>
      <c r="I1056" s="1">
        <v>31</v>
      </c>
      <c r="J1056" t="s">
        <v>314</v>
      </c>
      <c r="K1056" t="s">
        <v>33</v>
      </c>
      <c r="L1056" t="s">
        <v>96</v>
      </c>
      <c r="M1056" t="s">
        <v>33</v>
      </c>
      <c r="N1056" s="4">
        <v>493466395</v>
      </c>
      <c r="O1056" s="44">
        <v>19669.5</v>
      </c>
      <c r="P1056">
        <v>0</v>
      </c>
      <c r="Q1056">
        <v>0</v>
      </c>
      <c r="R1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6" s="4">
        <f t="shared" si="48"/>
        <v>0</v>
      </c>
      <c r="T1056" s="4">
        <f t="shared" si="49"/>
        <v>0</v>
      </c>
      <c r="U1056" s="4">
        <f t="shared" si="50"/>
        <v>1</v>
      </c>
    </row>
    <row r="1057" spans="1:21">
      <c r="A1057" s="41">
        <v>310781067</v>
      </c>
      <c r="B1057" s="42">
        <v>310788898</v>
      </c>
      <c r="C1057" s="43">
        <v>310781067</v>
      </c>
      <c r="D1057" t="s">
        <v>432</v>
      </c>
      <c r="E1057" t="s">
        <v>433</v>
      </c>
      <c r="H1057"/>
      <c r="I1057" s="1">
        <v>31</v>
      </c>
      <c r="J1057" t="s">
        <v>314</v>
      </c>
      <c r="K1057" t="s">
        <v>33</v>
      </c>
      <c r="L1057" t="s">
        <v>60</v>
      </c>
      <c r="M1057" t="s">
        <v>33</v>
      </c>
      <c r="N1057" s="4">
        <v>776938599</v>
      </c>
      <c r="O1057" s="44">
        <v>46824</v>
      </c>
      <c r="P1057">
        <v>0</v>
      </c>
      <c r="Q1057">
        <v>0</v>
      </c>
      <c r="R1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7" s="4">
        <f t="shared" si="48"/>
        <v>0</v>
      </c>
      <c r="T1057" s="4">
        <f t="shared" si="49"/>
        <v>0</v>
      </c>
      <c r="U1057" s="4">
        <f t="shared" si="50"/>
        <v>1</v>
      </c>
    </row>
    <row r="1058" spans="1:21">
      <c r="A1058" s="41">
        <v>310787965</v>
      </c>
      <c r="B1058" s="42">
        <v>310788898</v>
      </c>
      <c r="C1058" s="43">
        <v>310787965</v>
      </c>
      <c r="D1058" t="s">
        <v>434</v>
      </c>
      <c r="E1058" t="s">
        <v>433</v>
      </c>
      <c r="H1058"/>
      <c r="I1058" s="1">
        <v>31</v>
      </c>
      <c r="J1058" t="s">
        <v>314</v>
      </c>
      <c r="K1058" t="s">
        <v>33</v>
      </c>
      <c r="L1058" t="s">
        <v>60</v>
      </c>
      <c r="M1058" t="s">
        <v>33</v>
      </c>
      <c r="N1058" s="4">
        <v>776938599</v>
      </c>
      <c r="O1058" s="44">
        <v>3311</v>
      </c>
      <c r="P1058">
        <v>0</v>
      </c>
      <c r="Q1058">
        <v>0</v>
      </c>
      <c r="R1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8" s="4">
        <f t="shared" si="48"/>
        <v>0</v>
      </c>
      <c r="T1058" s="4">
        <f t="shared" si="49"/>
        <v>0</v>
      </c>
      <c r="U1058" s="4">
        <f t="shared" si="50"/>
        <v>1</v>
      </c>
    </row>
    <row r="1059" spans="1:21">
      <c r="A1059" s="41">
        <v>310781430</v>
      </c>
      <c r="B1059" s="42">
        <v>310788906</v>
      </c>
      <c r="C1059" s="43">
        <v>310781430</v>
      </c>
      <c r="D1059" t="s">
        <v>474</v>
      </c>
      <c r="E1059" t="s">
        <v>475</v>
      </c>
      <c r="H1059"/>
      <c r="I1059" s="1">
        <v>31</v>
      </c>
      <c r="J1059" t="s">
        <v>314</v>
      </c>
      <c r="K1059" t="s">
        <v>33</v>
      </c>
      <c r="L1059" t="s">
        <v>60</v>
      </c>
      <c r="M1059" t="s">
        <v>33</v>
      </c>
      <c r="N1059" s="4">
        <v>776951956</v>
      </c>
      <c r="O1059" s="44">
        <v>5653.5</v>
      </c>
      <c r="P1059">
        <v>1</v>
      </c>
      <c r="Q1059">
        <v>0</v>
      </c>
      <c r="R1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9" s="4">
        <f t="shared" si="48"/>
        <v>0</v>
      </c>
      <c r="T1059" s="4">
        <f t="shared" si="49"/>
        <v>0</v>
      </c>
      <c r="U1059" s="4">
        <f t="shared" si="50"/>
        <v>1</v>
      </c>
    </row>
    <row r="1060" spans="1:21">
      <c r="A1060" s="41">
        <v>310792874</v>
      </c>
      <c r="B1060" s="42">
        <v>310788997</v>
      </c>
      <c r="C1060" s="43">
        <v>310792874</v>
      </c>
      <c r="D1060" t="s">
        <v>499</v>
      </c>
      <c r="E1060" t="s">
        <v>500</v>
      </c>
      <c r="H1060"/>
      <c r="I1060" s="1">
        <v>31</v>
      </c>
      <c r="J1060" t="s">
        <v>314</v>
      </c>
      <c r="K1060" t="s">
        <v>33</v>
      </c>
      <c r="L1060" t="s">
        <v>60</v>
      </c>
      <c r="M1060" t="s">
        <v>33</v>
      </c>
      <c r="N1060" s="4">
        <v>776938912</v>
      </c>
      <c r="O1060" s="44">
        <v>1504</v>
      </c>
      <c r="P1060">
        <v>0</v>
      </c>
      <c r="Q1060">
        <v>0</v>
      </c>
      <c r="R1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0" s="4">
        <f t="shared" si="48"/>
        <v>0</v>
      </c>
      <c r="T1060" s="4">
        <f t="shared" si="49"/>
        <v>0</v>
      </c>
      <c r="U1060" s="4">
        <f t="shared" si="50"/>
        <v>1</v>
      </c>
    </row>
    <row r="1061" spans="1:21">
      <c r="A1061" s="41">
        <v>310782347</v>
      </c>
      <c r="B1061" s="42">
        <v>310789136</v>
      </c>
      <c r="C1061" s="43">
        <v>310782347</v>
      </c>
      <c r="D1061" t="s">
        <v>455</v>
      </c>
      <c r="E1061" t="s">
        <v>456</v>
      </c>
      <c r="H1061"/>
      <c r="I1061" s="1">
        <v>31</v>
      </c>
      <c r="J1061" t="s">
        <v>314</v>
      </c>
      <c r="K1061" t="s">
        <v>33</v>
      </c>
      <c r="L1061" t="s">
        <v>457</v>
      </c>
      <c r="M1061" t="s">
        <v>33</v>
      </c>
      <c r="N1061" s="4">
        <v>776926370</v>
      </c>
      <c r="O1061" s="44">
        <v>79933</v>
      </c>
      <c r="P1061">
        <v>0</v>
      </c>
      <c r="Q1061">
        <v>0</v>
      </c>
      <c r="R1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1" s="4">
        <f t="shared" si="48"/>
        <v>0</v>
      </c>
      <c r="T1061" s="4">
        <f t="shared" si="49"/>
        <v>0</v>
      </c>
      <c r="U1061" s="4">
        <f t="shared" si="50"/>
        <v>1</v>
      </c>
    </row>
    <row r="1062" spans="1:21">
      <c r="A1062" s="41">
        <v>310790472</v>
      </c>
      <c r="B1062" s="42">
        <v>310790464</v>
      </c>
      <c r="C1062" s="43">
        <v>310790472</v>
      </c>
      <c r="D1062" t="s">
        <v>5593</v>
      </c>
      <c r="E1062" t="s">
        <v>5594</v>
      </c>
      <c r="H1062"/>
      <c r="I1062" s="1">
        <v>31</v>
      </c>
      <c r="J1062" t="s">
        <v>314</v>
      </c>
      <c r="K1062" t="s">
        <v>33</v>
      </c>
      <c r="L1062" t="s">
        <v>96</v>
      </c>
      <c r="M1062" t="s">
        <v>33</v>
      </c>
      <c r="N1062" s="4">
        <v>332616473</v>
      </c>
      <c r="O1062" s="44">
        <v>28765.5</v>
      </c>
      <c r="P1062">
        <v>0</v>
      </c>
      <c r="Q1062">
        <v>0</v>
      </c>
      <c r="R1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2" s="4">
        <f t="shared" si="48"/>
        <v>0</v>
      </c>
      <c r="T1062" s="4">
        <f t="shared" si="49"/>
        <v>0</v>
      </c>
      <c r="U1062" s="4">
        <f t="shared" si="50"/>
        <v>1</v>
      </c>
    </row>
    <row r="1063" spans="1:21">
      <c r="A1063" s="41">
        <v>320780067</v>
      </c>
      <c r="B1063" s="45">
        <v>320000052</v>
      </c>
      <c r="C1063" s="47">
        <v>320780067</v>
      </c>
      <c r="D1063" t="s">
        <v>6090</v>
      </c>
      <c r="E1063" t="s">
        <v>6091</v>
      </c>
      <c r="H1063"/>
      <c r="I1063" s="1">
        <v>32</v>
      </c>
      <c r="J1063" t="s">
        <v>1699</v>
      </c>
      <c r="K1063" t="s">
        <v>33</v>
      </c>
      <c r="L1063" t="s">
        <v>96</v>
      </c>
      <c r="M1063" t="s">
        <v>33</v>
      </c>
      <c r="N1063" s="4">
        <v>396720260</v>
      </c>
      <c r="O1063" s="44">
        <v>13178</v>
      </c>
      <c r="P1063">
        <v>0</v>
      </c>
      <c r="Q1063">
        <v>0</v>
      </c>
      <c r="R1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3" s="4">
        <f t="shared" si="48"/>
        <v>0</v>
      </c>
      <c r="T1063" s="4">
        <f t="shared" si="49"/>
        <v>0</v>
      </c>
      <c r="U1063" s="4">
        <f t="shared" si="50"/>
        <v>1</v>
      </c>
    </row>
    <row r="1064" spans="1:21">
      <c r="A1064" s="41">
        <v>320780109</v>
      </c>
      <c r="B1064" s="42">
        <v>320000078</v>
      </c>
      <c r="C1064" s="43">
        <v>320780109</v>
      </c>
      <c r="D1064" t="s">
        <v>5548</v>
      </c>
      <c r="E1064" t="s">
        <v>5549</v>
      </c>
      <c r="H1064"/>
      <c r="I1064" s="1">
        <v>32</v>
      </c>
      <c r="J1064" t="s">
        <v>1699</v>
      </c>
      <c r="K1064" t="s">
        <v>33</v>
      </c>
      <c r="L1064" t="s">
        <v>96</v>
      </c>
      <c r="M1064" t="s">
        <v>33</v>
      </c>
      <c r="N1064" s="4">
        <v>397120494</v>
      </c>
      <c r="O1064" s="44">
        <v>12439</v>
      </c>
      <c r="P1064">
        <v>1</v>
      </c>
      <c r="Q1064">
        <v>0</v>
      </c>
      <c r="R1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4" s="4">
        <f t="shared" si="48"/>
        <v>0</v>
      </c>
      <c r="T1064" s="4">
        <f t="shared" si="49"/>
        <v>0</v>
      </c>
      <c r="U1064" s="4">
        <f t="shared" si="50"/>
        <v>1</v>
      </c>
    </row>
    <row r="1065" spans="1:21">
      <c r="A1065" s="41">
        <v>320004930</v>
      </c>
      <c r="B1065" s="42">
        <v>320000565</v>
      </c>
      <c r="C1065" s="43">
        <v>320004930</v>
      </c>
      <c r="D1065" t="s">
        <v>5467</v>
      </c>
      <c r="E1065" t="s">
        <v>5468</v>
      </c>
      <c r="H1065"/>
      <c r="I1065" s="1">
        <v>32</v>
      </c>
      <c r="J1065" t="s">
        <v>1699</v>
      </c>
      <c r="K1065" t="s">
        <v>33</v>
      </c>
      <c r="L1065" t="s">
        <v>96</v>
      </c>
      <c r="M1065" t="s">
        <v>33</v>
      </c>
      <c r="N1065" s="4">
        <v>345307532</v>
      </c>
      <c r="O1065" s="44">
        <v>23842</v>
      </c>
      <c r="P1065">
        <v>0</v>
      </c>
      <c r="Q1065">
        <v>0</v>
      </c>
      <c r="R1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5" s="4">
        <f t="shared" si="48"/>
        <v>0</v>
      </c>
      <c r="T1065" s="4">
        <f t="shared" si="49"/>
        <v>0</v>
      </c>
      <c r="U1065" s="4">
        <f t="shared" si="50"/>
        <v>1</v>
      </c>
    </row>
    <row r="1066" spans="1:21">
      <c r="A1066" s="41">
        <v>320000110</v>
      </c>
      <c r="B1066" s="42">
        <v>320004310</v>
      </c>
      <c r="C1066" s="43">
        <v>320004310</v>
      </c>
      <c r="D1066" t="s">
        <v>3910</v>
      </c>
      <c r="E1066" t="s">
        <v>3911</v>
      </c>
      <c r="F1066" t="s">
        <v>1697</v>
      </c>
      <c r="G1066" t="s">
        <v>1698</v>
      </c>
      <c r="H1066">
        <v>0</v>
      </c>
      <c r="I1066" s="1">
        <v>32</v>
      </c>
      <c r="J1066" t="s">
        <v>1699</v>
      </c>
      <c r="K1066" t="s">
        <v>33</v>
      </c>
      <c r="L1066" t="s">
        <v>831</v>
      </c>
      <c r="M1066" t="s">
        <v>33</v>
      </c>
      <c r="N1066" s="4">
        <v>200022754</v>
      </c>
      <c r="O1066" s="44">
        <v>11755</v>
      </c>
      <c r="P1066">
        <v>0</v>
      </c>
      <c r="Q1066">
        <v>0</v>
      </c>
      <c r="R1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6" s="4">
        <f t="shared" si="48"/>
        <v>1</v>
      </c>
      <c r="T1066" s="4">
        <f t="shared" si="49"/>
        <v>0</v>
      </c>
      <c r="U1066" s="4">
        <f t="shared" si="50"/>
        <v>0</v>
      </c>
    </row>
    <row r="1067" spans="1:21">
      <c r="A1067" s="41">
        <v>320000086</v>
      </c>
      <c r="B1067" s="42">
        <v>320780117</v>
      </c>
      <c r="C1067" s="43">
        <v>320780117</v>
      </c>
      <c r="D1067" t="s">
        <v>1696</v>
      </c>
      <c r="E1067" t="s">
        <v>1696</v>
      </c>
      <c r="F1067" t="s">
        <v>1697</v>
      </c>
      <c r="G1067" t="s">
        <v>1698</v>
      </c>
      <c r="H1067">
        <v>1</v>
      </c>
      <c r="I1067" s="1">
        <v>32</v>
      </c>
      <c r="J1067" t="s">
        <v>1699</v>
      </c>
      <c r="K1067" t="s">
        <v>33</v>
      </c>
      <c r="L1067" t="s">
        <v>831</v>
      </c>
      <c r="M1067" t="s">
        <v>33</v>
      </c>
      <c r="N1067" s="4">
        <v>263200040</v>
      </c>
      <c r="O1067" s="44">
        <v>108392.5</v>
      </c>
      <c r="P1067">
        <v>0</v>
      </c>
      <c r="Q1067">
        <v>0</v>
      </c>
      <c r="R1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7" s="4">
        <f t="shared" si="48"/>
        <v>1</v>
      </c>
      <c r="T1067" s="4">
        <f t="shared" si="49"/>
        <v>0</v>
      </c>
      <c r="U1067" s="4">
        <f t="shared" si="50"/>
        <v>0</v>
      </c>
    </row>
    <row r="1068" spans="1:21">
      <c r="A1068" s="41">
        <v>320000094</v>
      </c>
      <c r="B1068" s="42">
        <v>320780125</v>
      </c>
      <c r="C1068" s="43">
        <v>320780125</v>
      </c>
      <c r="D1068" t="s">
        <v>2319</v>
      </c>
      <c r="E1068" t="s">
        <v>2320</v>
      </c>
      <c r="F1068" t="s">
        <v>1697</v>
      </c>
      <c r="G1068" t="s">
        <v>1698</v>
      </c>
      <c r="H1068">
        <v>0</v>
      </c>
      <c r="I1068" s="1">
        <v>32</v>
      </c>
      <c r="J1068" t="s">
        <v>1699</v>
      </c>
      <c r="K1068" t="s">
        <v>33</v>
      </c>
      <c r="L1068" t="s">
        <v>77</v>
      </c>
      <c r="M1068" t="s">
        <v>33</v>
      </c>
      <c r="N1068" s="4">
        <v>263200032</v>
      </c>
      <c r="O1068" s="44">
        <v>23298.5</v>
      </c>
      <c r="P1068">
        <v>1</v>
      </c>
      <c r="Q1068">
        <v>0</v>
      </c>
      <c r="R1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8" s="4">
        <f t="shared" si="48"/>
        <v>1</v>
      </c>
      <c r="T1068" s="4">
        <f t="shared" si="49"/>
        <v>0</v>
      </c>
      <c r="U1068" s="4">
        <f t="shared" si="50"/>
        <v>0</v>
      </c>
    </row>
    <row r="1069" spans="1:21">
      <c r="A1069" s="41">
        <v>320785470</v>
      </c>
      <c r="B1069" s="42">
        <v>320780125</v>
      </c>
      <c r="C1069" s="43">
        <v>320780125</v>
      </c>
      <c r="D1069" t="s">
        <v>2321</v>
      </c>
      <c r="E1069" t="s">
        <v>2320</v>
      </c>
      <c r="F1069" t="s">
        <v>1697</v>
      </c>
      <c r="G1069" t="s">
        <v>1698</v>
      </c>
      <c r="H1069">
        <v>0</v>
      </c>
      <c r="I1069" s="1">
        <v>32</v>
      </c>
      <c r="J1069" t="s">
        <v>1699</v>
      </c>
      <c r="K1069" t="s">
        <v>33</v>
      </c>
      <c r="L1069" t="s">
        <v>77</v>
      </c>
      <c r="M1069" t="s">
        <v>33</v>
      </c>
      <c r="N1069" s="4">
        <v>263200032</v>
      </c>
      <c r="O1069" s="44">
        <v>262</v>
      </c>
      <c r="P1069">
        <v>1</v>
      </c>
      <c r="Q1069">
        <v>0</v>
      </c>
      <c r="R1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9" s="4">
        <f t="shared" si="48"/>
        <v>1</v>
      </c>
      <c r="T1069" s="4">
        <f t="shared" si="49"/>
        <v>0</v>
      </c>
      <c r="U1069" s="4">
        <f t="shared" si="50"/>
        <v>0</v>
      </c>
    </row>
    <row r="1070" spans="1:21">
      <c r="A1070" s="41">
        <v>320785488</v>
      </c>
      <c r="B1070" s="42">
        <v>320780125</v>
      </c>
      <c r="C1070" s="43">
        <v>320780125</v>
      </c>
      <c r="D1070" t="s">
        <v>2322</v>
      </c>
      <c r="E1070" t="s">
        <v>2320</v>
      </c>
      <c r="F1070" t="s">
        <v>1697</v>
      </c>
      <c r="G1070" t="s">
        <v>1698</v>
      </c>
      <c r="H1070">
        <v>0</v>
      </c>
      <c r="I1070" s="1">
        <v>32</v>
      </c>
      <c r="J1070" t="s">
        <v>1699</v>
      </c>
      <c r="K1070" t="s">
        <v>33</v>
      </c>
      <c r="L1070" t="s">
        <v>77</v>
      </c>
      <c r="M1070" t="s">
        <v>33</v>
      </c>
      <c r="N1070" s="4">
        <v>263200032</v>
      </c>
      <c r="O1070" s="44">
        <v>651.75</v>
      </c>
      <c r="P1070">
        <v>1</v>
      </c>
      <c r="Q1070">
        <v>0</v>
      </c>
      <c r="R1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0" s="4">
        <f t="shared" si="48"/>
        <v>1</v>
      </c>
      <c r="T1070" s="4">
        <f t="shared" si="49"/>
        <v>0</v>
      </c>
      <c r="U1070" s="4">
        <f t="shared" si="50"/>
        <v>0</v>
      </c>
    </row>
    <row r="1071" spans="1:21">
      <c r="A1071" s="41">
        <v>320000102</v>
      </c>
      <c r="B1071" s="42">
        <v>320780133</v>
      </c>
      <c r="C1071" s="43">
        <v>320780133</v>
      </c>
      <c r="D1071" t="s">
        <v>1782</v>
      </c>
      <c r="E1071" t="s">
        <v>1782</v>
      </c>
      <c r="F1071" t="s">
        <v>1697</v>
      </c>
      <c r="G1071" t="s">
        <v>1698</v>
      </c>
      <c r="H1071">
        <v>0</v>
      </c>
      <c r="I1071" s="1">
        <v>32</v>
      </c>
      <c r="J1071" t="s">
        <v>1699</v>
      </c>
      <c r="K1071" t="s">
        <v>33</v>
      </c>
      <c r="L1071" t="s">
        <v>831</v>
      </c>
      <c r="M1071" t="s">
        <v>33</v>
      </c>
      <c r="N1071" s="4">
        <v>263200057</v>
      </c>
      <c r="O1071" s="44">
        <v>15988</v>
      </c>
      <c r="P1071">
        <v>0</v>
      </c>
      <c r="Q1071">
        <v>0</v>
      </c>
      <c r="R1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1" s="4">
        <f t="shared" si="48"/>
        <v>1</v>
      </c>
      <c r="T1071" s="4">
        <f t="shared" si="49"/>
        <v>0</v>
      </c>
      <c r="U1071" s="4">
        <f t="shared" si="50"/>
        <v>0</v>
      </c>
    </row>
    <row r="1072" spans="1:21">
      <c r="A1072" s="41">
        <v>320000128</v>
      </c>
      <c r="B1072" s="42">
        <v>320780158</v>
      </c>
      <c r="C1072" s="43">
        <v>320780158</v>
      </c>
      <c r="D1072" t="s">
        <v>2326</v>
      </c>
      <c r="E1072" t="s">
        <v>2326</v>
      </c>
      <c r="F1072" t="s">
        <v>1697</v>
      </c>
      <c r="G1072" t="s">
        <v>1698</v>
      </c>
      <c r="H1072">
        <v>0</v>
      </c>
      <c r="I1072" s="1">
        <v>32</v>
      </c>
      <c r="J1072" t="s">
        <v>1699</v>
      </c>
      <c r="K1072" t="s">
        <v>33</v>
      </c>
      <c r="L1072" t="s">
        <v>831</v>
      </c>
      <c r="M1072" t="s">
        <v>33</v>
      </c>
      <c r="N1072" s="4">
        <v>263200081</v>
      </c>
      <c r="O1072" s="44">
        <v>11922.5</v>
      </c>
      <c r="P1072">
        <v>0</v>
      </c>
      <c r="Q1072">
        <v>0</v>
      </c>
      <c r="R1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2" s="4">
        <f t="shared" si="48"/>
        <v>1</v>
      </c>
      <c r="T1072" s="4">
        <f t="shared" si="49"/>
        <v>0</v>
      </c>
      <c r="U1072" s="4">
        <f t="shared" si="50"/>
        <v>0</v>
      </c>
    </row>
    <row r="1073" spans="1:21">
      <c r="A1073" s="41">
        <v>320000144</v>
      </c>
      <c r="B1073" s="42">
        <v>320780174</v>
      </c>
      <c r="C1073" s="43">
        <v>320780174</v>
      </c>
      <c r="D1073" t="s">
        <v>2825</v>
      </c>
      <c r="E1073" t="s">
        <v>2825</v>
      </c>
      <c r="F1073" t="s">
        <v>1697</v>
      </c>
      <c r="G1073" t="s">
        <v>1698</v>
      </c>
      <c r="H1073">
        <v>0</v>
      </c>
      <c r="I1073" s="1">
        <v>32</v>
      </c>
      <c r="J1073" t="s">
        <v>1699</v>
      </c>
      <c r="K1073" t="s">
        <v>33</v>
      </c>
      <c r="L1073" t="s">
        <v>831</v>
      </c>
      <c r="M1073" t="s">
        <v>33</v>
      </c>
      <c r="N1073" s="4">
        <v>200013241</v>
      </c>
      <c r="O1073" s="44">
        <v>16853.5</v>
      </c>
      <c r="P1073">
        <v>0</v>
      </c>
      <c r="Q1073">
        <v>0</v>
      </c>
      <c r="R1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3" s="4">
        <f t="shared" si="48"/>
        <v>1</v>
      </c>
      <c r="T1073" s="4">
        <f t="shared" si="49"/>
        <v>0</v>
      </c>
      <c r="U1073" s="4">
        <f t="shared" si="50"/>
        <v>0</v>
      </c>
    </row>
    <row r="1074" spans="1:21">
      <c r="A1074" s="41">
        <v>320000151</v>
      </c>
      <c r="B1074" s="42">
        <v>320780182</v>
      </c>
      <c r="C1074" s="43">
        <v>320780182</v>
      </c>
      <c r="D1074" t="s">
        <v>1969</v>
      </c>
      <c r="E1074" t="s">
        <v>1969</v>
      </c>
      <c r="F1074" t="s">
        <v>1697</v>
      </c>
      <c r="G1074" t="s">
        <v>1698</v>
      </c>
      <c r="H1074">
        <v>0</v>
      </c>
      <c r="I1074" s="1">
        <v>32</v>
      </c>
      <c r="J1074" t="s">
        <v>1699</v>
      </c>
      <c r="K1074" t="s">
        <v>33</v>
      </c>
      <c r="L1074" t="s">
        <v>831</v>
      </c>
      <c r="M1074" t="s">
        <v>33</v>
      </c>
      <c r="N1074" s="4">
        <v>263200123</v>
      </c>
      <c r="O1074" s="44">
        <v>4091</v>
      </c>
      <c r="P1074">
        <v>0</v>
      </c>
      <c r="Q1074">
        <v>0</v>
      </c>
      <c r="R1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4" s="4">
        <f t="shared" si="48"/>
        <v>1</v>
      </c>
      <c r="T1074" s="4">
        <f t="shared" si="49"/>
        <v>0</v>
      </c>
      <c r="U1074" s="4">
        <f t="shared" si="50"/>
        <v>0</v>
      </c>
    </row>
    <row r="1075" spans="1:21">
      <c r="A1075" s="41">
        <v>320000169</v>
      </c>
      <c r="B1075" s="42">
        <v>320780190</v>
      </c>
      <c r="C1075" s="43">
        <v>320780190</v>
      </c>
      <c r="D1075" t="s">
        <v>2554</v>
      </c>
      <c r="E1075" t="s">
        <v>2554</v>
      </c>
      <c r="F1075" t="s">
        <v>1697</v>
      </c>
      <c r="G1075" t="s">
        <v>1698</v>
      </c>
      <c r="H1075">
        <v>0</v>
      </c>
      <c r="I1075" s="1">
        <v>32</v>
      </c>
      <c r="J1075" t="s">
        <v>1699</v>
      </c>
      <c r="K1075" t="s">
        <v>33</v>
      </c>
      <c r="L1075" t="s">
        <v>831</v>
      </c>
      <c r="M1075" t="s">
        <v>33</v>
      </c>
      <c r="N1075" s="4">
        <v>263200131</v>
      </c>
      <c r="O1075" s="44">
        <v>3354</v>
      </c>
      <c r="P1075">
        <v>0</v>
      </c>
      <c r="Q1075">
        <v>0</v>
      </c>
      <c r="R1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5" s="4">
        <f t="shared" si="48"/>
        <v>1</v>
      </c>
      <c r="T1075" s="4">
        <f t="shared" si="49"/>
        <v>0</v>
      </c>
      <c r="U1075" s="4">
        <f t="shared" si="50"/>
        <v>0</v>
      </c>
    </row>
    <row r="1076" spans="1:21">
      <c r="A1076" s="41">
        <v>320000177</v>
      </c>
      <c r="B1076" s="45">
        <v>320780208</v>
      </c>
      <c r="C1076" s="47">
        <v>320780208</v>
      </c>
      <c r="D1076" t="s">
        <v>2573</v>
      </c>
      <c r="E1076" t="s">
        <v>2573</v>
      </c>
      <c r="F1076" t="s">
        <v>1697</v>
      </c>
      <c r="G1076" t="s">
        <v>1698</v>
      </c>
      <c r="H1076">
        <v>0</v>
      </c>
      <c r="I1076" s="1">
        <v>32</v>
      </c>
      <c r="J1076" t="s">
        <v>1699</v>
      </c>
      <c r="K1076" t="s">
        <v>33</v>
      </c>
      <c r="L1076" t="s">
        <v>831</v>
      </c>
      <c r="M1076" t="s">
        <v>33</v>
      </c>
      <c r="N1076" s="4">
        <v>263200149</v>
      </c>
      <c r="O1076" s="44">
        <v>12480</v>
      </c>
      <c r="P1076">
        <v>0</v>
      </c>
      <c r="Q1076">
        <v>0</v>
      </c>
      <c r="R1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6" s="4">
        <f t="shared" si="48"/>
        <v>1</v>
      </c>
      <c r="T1076" s="4">
        <f t="shared" si="49"/>
        <v>0</v>
      </c>
      <c r="U1076" s="4">
        <f t="shared" si="50"/>
        <v>0</v>
      </c>
    </row>
    <row r="1077" spans="1:21">
      <c r="A1077" s="41">
        <v>320000185</v>
      </c>
      <c r="B1077" s="42">
        <v>320780216</v>
      </c>
      <c r="C1077" s="43">
        <v>320780216</v>
      </c>
      <c r="D1077" t="s">
        <v>2069</v>
      </c>
      <c r="E1077" t="s">
        <v>2069</v>
      </c>
      <c r="F1077" t="s">
        <v>1697</v>
      </c>
      <c r="G1077" t="s">
        <v>1698</v>
      </c>
      <c r="H1077">
        <v>0</v>
      </c>
      <c r="I1077" s="1">
        <v>32</v>
      </c>
      <c r="J1077" t="s">
        <v>1699</v>
      </c>
      <c r="K1077" t="s">
        <v>33</v>
      </c>
      <c r="L1077" t="s">
        <v>831</v>
      </c>
      <c r="M1077" t="s">
        <v>33</v>
      </c>
      <c r="N1077" s="4">
        <v>263200198</v>
      </c>
      <c r="O1077" s="44">
        <v>2813.5</v>
      </c>
      <c r="P1077">
        <v>0</v>
      </c>
      <c r="Q1077">
        <v>0</v>
      </c>
      <c r="R1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7" s="4">
        <f t="shared" si="48"/>
        <v>1</v>
      </c>
      <c r="T1077" s="4">
        <f t="shared" si="49"/>
        <v>0</v>
      </c>
      <c r="U1077" s="4">
        <f t="shared" si="50"/>
        <v>0</v>
      </c>
    </row>
    <row r="1078" spans="1:21">
      <c r="A1078" s="41">
        <v>330780040</v>
      </c>
      <c r="B1078" s="42">
        <v>330000027</v>
      </c>
      <c r="C1078" s="43">
        <v>330780040</v>
      </c>
      <c r="D1078" t="s">
        <v>5465</v>
      </c>
      <c r="E1078" t="s">
        <v>5466</v>
      </c>
      <c r="H1078"/>
      <c r="I1078" s="1">
        <v>33</v>
      </c>
      <c r="J1078" t="s">
        <v>298</v>
      </c>
      <c r="K1078" t="s">
        <v>93</v>
      </c>
      <c r="L1078" t="s">
        <v>96</v>
      </c>
      <c r="M1078" t="s">
        <v>93</v>
      </c>
      <c r="N1078" s="4">
        <v>459200499</v>
      </c>
      <c r="O1078" s="44">
        <v>37518.5</v>
      </c>
      <c r="P1078">
        <v>0</v>
      </c>
      <c r="Q1078">
        <v>0</v>
      </c>
      <c r="R1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8" s="4">
        <f t="shared" si="48"/>
        <v>0</v>
      </c>
      <c r="T1078" s="4">
        <f t="shared" si="49"/>
        <v>0</v>
      </c>
      <c r="U1078" s="4">
        <f t="shared" si="50"/>
        <v>1</v>
      </c>
    </row>
    <row r="1079" spans="1:21">
      <c r="A1079" s="41">
        <v>330780081</v>
      </c>
      <c r="B1079" s="42">
        <v>330000043</v>
      </c>
      <c r="C1079" s="43">
        <v>330780081</v>
      </c>
      <c r="D1079" t="s">
        <v>5866</v>
      </c>
      <c r="E1079" t="s">
        <v>5867</v>
      </c>
      <c r="H1079"/>
      <c r="I1079" s="1">
        <v>33</v>
      </c>
      <c r="J1079" t="s">
        <v>298</v>
      </c>
      <c r="K1079" t="s">
        <v>93</v>
      </c>
      <c r="L1079" t="s">
        <v>96</v>
      </c>
      <c r="M1079" t="s">
        <v>93</v>
      </c>
      <c r="N1079" s="4">
        <v>455203539</v>
      </c>
      <c r="O1079" s="44">
        <v>64184.5</v>
      </c>
      <c r="P1079">
        <v>0</v>
      </c>
      <c r="Q1079">
        <v>0</v>
      </c>
      <c r="R1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9" s="4">
        <f t="shared" si="48"/>
        <v>0</v>
      </c>
      <c r="T1079" s="4">
        <f t="shared" si="49"/>
        <v>0</v>
      </c>
      <c r="U1079" s="4">
        <f t="shared" si="50"/>
        <v>1</v>
      </c>
    </row>
    <row r="1080" spans="1:21">
      <c r="A1080" s="41">
        <v>330780115</v>
      </c>
      <c r="B1080" s="42">
        <v>330000076</v>
      </c>
      <c r="C1080" s="43">
        <v>330780115</v>
      </c>
      <c r="D1080" t="s">
        <v>5247</v>
      </c>
      <c r="E1080" t="s">
        <v>5248</v>
      </c>
      <c r="H1080"/>
      <c r="I1080" s="1">
        <v>33</v>
      </c>
      <c r="J1080" t="s">
        <v>298</v>
      </c>
      <c r="K1080" t="s">
        <v>93</v>
      </c>
      <c r="L1080" t="s">
        <v>96</v>
      </c>
      <c r="M1080" t="s">
        <v>93</v>
      </c>
      <c r="N1080" s="4">
        <v>460202575</v>
      </c>
      <c r="O1080" s="44">
        <v>40376.5</v>
      </c>
      <c r="P1080">
        <v>0</v>
      </c>
      <c r="Q1080">
        <v>0</v>
      </c>
      <c r="R1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0" s="4">
        <f t="shared" si="48"/>
        <v>0</v>
      </c>
      <c r="T1080" s="4">
        <f t="shared" si="49"/>
        <v>0</v>
      </c>
      <c r="U1080" s="4">
        <f t="shared" si="50"/>
        <v>1</v>
      </c>
    </row>
    <row r="1081" spans="1:21">
      <c r="A1081" s="41">
        <v>330780206</v>
      </c>
      <c r="B1081" s="42">
        <v>330000126</v>
      </c>
      <c r="C1081" s="43">
        <v>330780206</v>
      </c>
      <c r="D1081" t="s">
        <v>5153</v>
      </c>
      <c r="E1081" t="s">
        <v>5154</v>
      </c>
      <c r="H1081"/>
      <c r="I1081" s="1">
        <v>33</v>
      </c>
      <c r="J1081" t="s">
        <v>298</v>
      </c>
      <c r="K1081" t="s">
        <v>93</v>
      </c>
      <c r="L1081" t="s">
        <v>96</v>
      </c>
      <c r="M1081" t="s">
        <v>93</v>
      </c>
      <c r="N1081" s="4">
        <v>465202596</v>
      </c>
      <c r="O1081" s="44">
        <v>24985.5</v>
      </c>
      <c r="P1081">
        <v>0</v>
      </c>
      <c r="Q1081">
        <v>0</v>
      </c>
      <c r="R1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1" s="4">
        <f t="shared" si="48"/>
        <v>0</v>
      </c>
      <c r="T1081" s="4">
        <f t="shared" si="49"/>
        <v>0</v>
      </c>
      <c r="U1081" s="4">
        <f t="shared" si="50"/>
        <v>1</v>
      </c>
    </row>
    <row r="1082" spans="1:21">
      <c r="A1082" s="41">
        <v>330017989</v>
      </c>
      <c r="B1082" s="42">
        <v>330000134</v>
      </c>
      <c r="C1082" s="43">
        <v>330017989</v>
      </c>
      <c r="D1082" t="s">
        <v>5327</v>
      </c>
      <c r="E1082" t="s">
        <v>5328</v>
      </c>
      <c r="H1082"/>
      <c r="I1082" s="1">
        <v>33</v>
      </c>
      <c r="J1082" t="s">
        <v>298</v>
      </c>
      <c r="K1082" t="s">
        <v>93</v>
      </c>
      <c r="L1082" t="s">
        <v>96</v>
      </c>
      <c r="M1082" t="s">
        <v>93</v>
      </c>
      <c r="N1082" s="4">
        <v>458201910</v>
      </c>
      <c r="O1082" s="44">
        <v>7480</v>
      </c>
      <c r="P1082">
        <v>0</v>
      </c>
      <c r="Q1082">
        <v>1</v>
      </c>
      <c r="R1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82" s="4">
        <f t="shared" si="48"/>
        <v>0</v>
      </c>
      <c r="T1082" s="4">
        <f t="shared" si="49"/>
        <v>0</v>
      </c>
      <c r="U1082" s="4">
        <f t="shared" si="50"/>
        <v>1</v>
      </c>
    </row>
    <row r="1083" spans="1:21">
      <c r="A1083" s="41">
        <v>330780263</v>
      </c>
      <c r="B1083" s="45">
        <v>330000134</v>
      </c>
      <c r="C1083" s="47">
        <v>330780263</v>
      </c>
      <c r="D1083" t="s">
        <v>5329</v>
      </c>
      <c r="E1083" t="s">
        <v>5328</v>
      </c>
      <c r="H1083"/>
      <c r="I1083" s="1">
        <v>33</v>
      </c>
      <c r="J1083" t="s">
        <v>298</v>
      </c>
      <c r="K1083" t="s">
        <v>93</v>
      </c>
      <c r="L1083" t="s">
        <v>96</v>
      </c>
      <c r="M1083" t="s">
        <v>93</v>
      </c>
      <c r="N1083" s="4">
        <v>458201910</v>
      </c>
      <c r="O1083" s="44">
        <v>76094.5</v>
      </c>
      <c r="P1083">
        <v>0</v>
      </c>
      <c r="Q1083">
        <v>0</v>
      </c>
      <c r="R1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3" s="4">
        <f t="shared" si="48"/>
        <v>0</v>
      </c>
      <c r="T1083" s="4">
        <f t="shared" si="49"/>
        <v>0</v>
      </c>
      <c r="U1083" s="4">
        <f t="shared" si="50"/>
        <v>1</v>
      </c>
    </row>
    <row r="1084" spans="1:21">
      <c r="A1084" s="41">
        <v>330780297</v>
      </c>
      <c r="B1084" s="45">
        <v>330000175</v>
      </c>
      <c r="C1084" s="47">
        <v>330780297</v>
      </c>
      <c r="D1084" t="s">
        <v>3230</v>
      </c>
      <c r="E1084" t="s">
        <v>3230</v>
      </c>
      <c r="H1084"/>
      <c r="I1084" s="1">
        <v>33</v>
      </c>
      <c r="J1084" t="s">
        <v>298</v>
      </c>
      <c r="K1084" t="s">
        <v>93</v>
      </c>
      <c r="L1084" t="s">
        <v>96</v>
      </c>
      <c r="M1084" t="s">
        <v>93</v>
      </c>
      <c r="N1084" s="4">
        <v>467202420</v>
      </c>
      <c r="O1084" s="44">
        <v>11910.75</v>
      </c>
      <c r="P1084">
        <v>1</v>
      </c>
      <c r="Q1084">
        <v>0</v>
      </c>
      <c r="R1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4" s="4">
        <f t="shared" si="48"/>
        <v>0</v>
      </c>
      <c r="T1084" s="4">
        <f t="shared" si="49"/>
        <v>0</v>
      </c>
      <c r="U1084" s="4">
        <f t="shared" si="50"/>
        <v>1</v>
      </c>
    </row>
    <row r="1085" spans="1:21">
      <c r="A1085" s="41">
        <v>330780313</v>
      </c>
      <c r="B1085" s="45">
        <v>330000191</v>
      </c>
      <c r="C1085" s="47">
        <v>330780313</v>
      </c>
      <c r="D1085" t="s">
        <v>4792</v>
      </c>
      <c r="E1085" t="s">
        <v>4792</v>
      </c>
      <c r="H1085"/>
      <c r="I1085" s="1">
        <v>33</v>
      </c>
      <c r="J1085" t="s">
        <v>298</v>
      </c>
      <c r="K1085" t="s">
        <v>93</v>
      </c>
      <c r="L1085" t="s">
        <v>96</v>
      </c>
      <c r="M1085" t="s">
        <v>93</v>
      </c>
      <c r="N1085" s="4">
        <v>471200600</v>
      </c>
      <c r="O1085" s="44">
        <v>14964.5</v>
      </c>
      <c r="P1085">
        <v>1</v>
      </c>
      <c r="Q1085">
        <v>0</v>
      </c>
      <c r="R1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5" s="4">
        <f t="shared" si="48"/>
        <v>0</v>
      </c>
      <c r="T1085" s="4">
        <f t="shared" si="49"/>
        <v>0</v>
      </c>
      <c r="U1085" s="4">
        <f t="shared" si="50"/>
        <v>1</v>
      </c>
    </row>
    <row r="1086" spans="1:21">
      <c r="A1086" s="41">
        <v>330780321</v>
      </c>
      <c r="B1086" s="45">
        <v>330000209</v>
      </c>
      <c r="C1086" s="47">
        <v>330780321</v>
      </c>
      <c r="D1086" t="s">
        <v>3233</v>
      </c>
      <c r="E1086" t="s">
        <v>3233</v>
      </c>
      <c r="H1086"/>
      <c r="I1086" s="1">
        <v>33</v>
      </c>
      <c r="J1086" t="s">
        <v>298</v>
      </c>
      <c r="K1086" t="s">
        <v>93</v>
      </c>
      <c r="L1086" t="s">
        <v>96</v>
      </c>
      <c r="M1086" t="s">
        <v>93</v>
      </c>
      <c r="N1086" s="4">
        <v>306575366</v>
      </c>
      <c r="O1086" s="44">
        <v>25173.5</v>
      </c>
      <c r="P1086">
        <v>1</v>
      </c>
      <c r="Q1086">
        <v>0</v>
      </c>
      <c r="R1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6" s="4">
        <f t="shared" si="48"/>
        <v>0</v>
      </c>
      <c r="T1086" s="4">
        <f t="shared" si="49"/>
        <v>0</v>
      </c>
      <c r="U1086" s="4">
        <f t="shared" si="50"/>
        <v>1</v>
      </c>
    </row>
    <row r="1087" spans="1:21">
      <c r="A1087" s="41">
        <v>330780354</v>
      </c>
      <c r="B1087" s="45">
        <v>330000225</v>
      </c>
      <c r="C1087" s="47">
        <v>330780354</v>
      </c>
      <c r="D1087" t="s">
        <v>5042</v>
      </c>
      <c r="E1087" t="s">
        <v>5043</v>
      </c>
      <c r="H1087"/>
      <c r="I1087" s="1">
        <v>33</v>
      </c>
      <c r="J1087" t="s">
        <v>298</v>
      </c>
      <c r="K1087" t="s">
        <v>93</v>
      </c>
      <c r="L1087" t="s">
        <v>96</v>
      </c>
      <c r="M1087" t="s">
        <v>93</v>
      </c>
      <c r="N1087" s="4">
        <v>331141010</v>
      </c>
      <c r="O1087" s="44">
        <v>14300.5</v>
      </c>
      <c r="P1087">
        <v>0</v>
      </c>
      <c r="Q1087">
        <v>0</v>
      </c>
      <c r="R1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7" s="4">
        <f t="shared" si="48"/>
        <v>0</v>
      </c>
      <c r="T1087" s="4">
        <f t="shared" si="49"/>
        <v>0</v>
      </c>
      <c r="U1087" s="4">
        <f t="shared" si="50"/>
        <v>1</v>
      </c>
    </row>
    <row r="1088" spans="1:21">
      <c r="A1088" s="41">
        <v>330780446</v>
      </c>
      <c r="B1088" s="45">
        <v>330000258</v>
      </c>
      <c r="C1088" s="47">
        <v>330780446</v>
      </c>
      <c r="D1088" t="s">
        <v>4868</v>
      </c>
      <c r="E1088" t="s">
        <v>4869</v>
      </c>
      <c r="H1088"/>
      <c r="I1088" s="1">
        <v>33</v>
      </c>
      <c r="J1088" t="s">
        <v>298</v>
      </c>
      <c r="K1088" t="s">
        <v>93</v>
      </c>
      <c r="L1088" t="s">
        <v>96</v>
      </c>
      <c r="M1088" t="s">
        <v>93</v>
      </c>
      <c r="N1088" s="4">
        <v>385115142</v>
      </c>
      <c r="O1088" s="44">
        <v>12807</v>
      </c>
      <c r="P1088">
        <v>0</v>
      </c>
      <c r="Q1088">
        <v>1</v>
      </c>
      <c r="R1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8" s="4">
        <f t="shared" si="48"/>
        <v>0</v>
      </c>
      <c r="T1088" s="4">
        <f t="shared" si="49"/>
        <v>0</v>
      </c>
      <c r="U1088" s="4">
        <f t="shared" si="50"/>
        <v>1</v>
      </c>
    </row>
    <row r="1089" spans="1:21">
      <c r="A1089" s="41">
        <v>330780479</v>
      </c>
      <c r="B1089" s="45">
        <v>330000274</v>
      </c>
      <c r="C1089" s="47">
        <v>330780479</v>
      </c>
      <c r="D1089" t="s">
        <v>4967</v>
      </c>
      <c r="E1089" t="s">
        <v>4968</v>
      </c>
      <c r="H1089"/>
      <c r="I1089" s="1">
        <v>33</v>
      </c>
      <c r="J1089" t="s">
        <v>298</v>
      </c>
      <c r="K1089" t="s">
        <v>93</v>
      </c>
      <c r="L1089" t="s">
        <v>96</v>
      </c>
      <c r="M1089" t="s">
        <v>93</v>
      </c>
      <c r="N1089" s="4">
        <v>403149685</v>
      </c>
      <c r="O1089" s="44">
        <v>149565.5</v>
      </c>
      <c r="P1089">
        <v>0</v>
      </c>
      <c r="Q1089">
        <v>0</v>
      </c>
      <c r="R1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9" s="4">
        <f t="shared" si="48"/>
        <v>0</v>
      </c>
      <c r="T1089" s="4">
        <f t="shared" si="49"/>
        <v>0</v>
      </c>
      <c r="U1089" s="4">
        <f t="shared" si="50"/>
        <v>1</v>
      </c>
    </row>
    <row r="1090" spans="1:21">
      <c r="A1090" s="41">
        <v>330783374</v>
      </c>
      <c r="B1090" s="42">
        <v>330000274</v>
      </c>
      <c r="C1090" s="43">
        <v>330783374</v>
      </c>
      <c r="D1090" t="s">
        <v>4969</v>
      </c>
      <c r="E1090" t="s">
        <v>4968</v>
      </c>
      <c r="H1090"/>
      <c r="I1090" s="1">
        <v>33</v>
      </c>
      <c r="J1090" t="s">
        <v>298</v>
      </c>
      <c r="K1090" t="s">
        <v>93</v>
      </c>
      <c r="L1090" t="s">
        <v>96</v>
      </c>
      <c r="M1090" t="s">
        <v>93</v>
      </c>
      <c r="N1090" s="4">
        <v>403149685</v>
      </c>
      <c r="O1090" s="44">
        <v>12851</v>
      </c>
      <c r="P1090">
        <v>0</v>
      </c>
      <c r="Q1090">
        <v>1</v>
      </c>
      <c r="R1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0" s="4">
        <f t="shared" si="48"/>
        <v>0</v>
      </c>
      <c r="T1090" s="4">
        <f t="shared" si="49"/>
        <v>0</v>
      </c>
      <c r="U1090" s="4">
        <f t="shared" si="50"/>
        <v>1</v>
      </c>
    </row>
    <row r="1091" spans="1:21">
      <c r="A1091" s="41">
        <v>330780487</v>
      </c>
      <c r="B1091" s="42">
        <v>330000282</v>
      </c>
      <c r="C1091" s="43">
        <v>330780487</v>
      </c>
      <c r="D1091" t="s">
        <v>5838</v>
      </c>
      <c r="E1091" t="s">
        <v>5839</v>
      </c>
      <c r="H1091"/>
      <c r="I1091" s="1">
        <v>33</v>
      </c>
      <c r="J1091" t="s">
        <v>298</v>
      </c>
      <c r="K1091" t="s">
        <v>93</v>
      </c>
      <c r="L1091" t="s">
        <v>96</v>
      </c>
      <c r="M1091" t="s">
        <v>93</v>
      </c>
      <c r="N1091" s="4">
        <v>401561782</v>
      </c>
      <c r="O1091" s="44">
        <v>10816</v>
      </c>
      <c r="P1091">
        <v>0</v>
      </c>
      <c r="Q1091">
        <v>0</v>
      </c>
      <c r="R1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1" s="4">
        <f t="shared" si="48"/>
        <v>0</v>
      </c>
      <c r="T1091" s="4">
        <f t="shared" si="49"/>
        <v>0</v>
      </c>
      <c r="U1091" s="4">
        <f t="shared" si="50"/>
        <v>1</v>
      </c>
    </row>
    <row r="1092" spans="1:21">
      <c r="A1092" s="41">
        <v>330780453</v>
      </c>
      <c r="B1092" s="42">
        <v>330000308</v>
      </c>
      <c r="C1092" s="43">
        <v>330780453</v>
      </c>
      <c r="D1092" t="s">
        <v>5963</v>
      </c>
      <c r="E1092" t="s">
        <v>5964</v>
      </c>
      <c r="H1092"/>
      <c r="I1092" s="1">
        <v>33</v>
      </c>
      <c r="J1092" t="s">
        <v>298</v>
      </c>
      <c r="K1092" t="s">
        <v>93</v>
      </c>
      <c r="L1092" t="s">
        <v>96</v>
      </c>
      <c r="M1092" t="s">
        <v>93</v>
      </c>
      <c r="N1092" s="4">
        <v>464200039</v>
      </c>
      <c r="O1092" s="44">
        <v>13433</v>
      </c>
      <c r="P1092">
        <v>0</v>
      </c>
      <c r="Q1092">
        <v>1</v>
      </c>
      <c r="R1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2" s="4">
        <f t="shared" si="48"/>
        <v>0</v>
      </c>
      <c r="T1092" s="4">
        <f t="shared" si="49"/>
        <v>0</v>
      </c>
      <c r="U1092" s="4">
        <f t="shared" si="50"/>
        <v>1</v>
      </c>
    </row>
    <row r="1093" spans="1:21">
      <c r="A1093" s="41">
        <v>330780503</v>
      </c>
      <c r="B1093" s="42">
        <v>330000308</v>
      </c>
      <c r="C1093" s="43">
        <v>330780503</v>
      </c>
      <c r="D1093" t="s">
        <v>5965</v>
      </c>
      <c r="E1093" t="s">
        <v>5964</v>
      </c>
      <c r="H1093"/>
      <c r="I1093" s="1">
        <v>33</v>
      </c>
      <c r="J1093" t="s">
        <v>298</v>
      </c>
      <c r="K1093" t="s">
        <v>93</v>
      </c>
      <c r="L1093" t="s">
        <v>96</v>
      </c>
      <c r="M1093" t="s">
        <v>93</v>
      </c>
      <c r="N1093" s="4">
        <v>464200039</v>
      </c>
      <c r="O1093" s="44">
        <v>64610.5</v>
      </c>
      <c r="P1093">
        <v>0</v>
      </c>
      <c r="Q1093">
        <v>0</v>
      </c>
      <c r="R1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3" s="4">
        <f t="shared" si="48"/>
        <v>0</v>
      </c>
      <c r="T1093" s="4">
        <f t="shared" si="49"/>
        <v>0</v>
      </c>
      <c r="U1093" s="4">
        <f t="shared" si="50"/>
        <v>1</v>
      </c>
    </row>
    <row r="1094" spans="1:21">
      <c r="A1094" s="41">
        <v>330780511</v>
      </c>
      <c r="B1094" s="42">
        <v>330000316</v>
      </c>
      <c r="C1094" s="43">
        <v>330780511</v>
      </c>
      <c r="D1094" t="s">
        <v>3413</v>
      </c>
      <c r="E1094" s="48" t="s">
        <v>3414</v>
      </c>
      <c r="H1094"/>
      <c r="I1094" s="1">
        <v>33</v>
      </c>
      <c r="J1094" t="s">
        <v>298</v>
      </c>
      <c r="K1094" t="s">
        <v>93</v>
      </c>
      <c r="L1094" t="s">
        <v>96</v>
      </c>
      <c r="M1094" t="s">
        <v>93</v>
      </c>
      <c r="N1094" s="4">
        <v>321446544</v>
      </c>
      <c r="O1094" s="44">
        <v>17133.5</v>
      </c>
      <c r="P1094">
        <v>0</v>
      </c>
      <c r="Q1094">
        <v>0</v>
      </c>
      <c r="R1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4" s="4">
        <f t="shared" ref="S1094:S1157" si="51">IF(OR(L1094="CH",L1094="CH ex-CHS",L1094="HIA",L1094="Autres publics",L1094="CHU"),1,0)</f>
        <v>0</v>
      </c>
      <c r="T1094" s="4">
        <f t="shared" ref="T1094:T1157" si="52">IF(AND(S1094=1,G1094=""),1,0)</f>
        <v>0</v>
      </c>
      <c r="U1094" s="4">
        <f t="shared" si="50"/>
        <v>1</v>
      </c>
    </row>
    <row r="1095" spans="1:21">
      <c r="A1095" s="41">
        <v>330780537</v>
      </c>
      <c r="B1095" s="42">
        <v>330000324</v>
      </c>
      <c r="C1095" s="43">
        <v>330780537</v>
      </c>
      <c r="D1095" t="s">
        <v>361</v>
      </c>
      <c r="E1095" s="48" t="s">
        <v>362</v>
      </c>
      <c r="H1095"/>
      <c r="I1095" s="1">
        <v>33</v>
      </c>
      <c r="J1095" t="s">
        <v>298</v>
      </c>
      <c r="K1095" t="s">
        <v>93</v>
      </c>
      <c r="L1095" t="s">
        <v>60</v>
      </c>
      <c r="M1095" t="s">
        <v>93</v>
      </c>
      <c r="N1095" s="4">
        <v>781760913</v>
      </c>
      <c r="O1095" s="44">
        <v>40955</v>
      </c>
      <c r="P1095">
        <v>0</v>
      </c>
      <c r="Q1095">
        <v>0</v>
      </c>
      <c r="R1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5" s="4">
        <f t="shared" si="51"/>
        <v>0</v>
      </c>
      <c r="T1095" s="4">
        <f t="shared" si="52"/>
        <v>0</v>
      </c>
      <c r="U1095" s="4">
        <f t="shared" ref="U1095:U1158" si="53">IF(S1095=1,0,1)</f>
        <v>1</v>
      </c>
    </row>
    <row r="1096" spans="1:21">
      <c r="A1096" s="41">
        <v>330780784</v>
      </c>
      <c r="B1096" s="42">
        <v>330000431</v>
      </c>
      <c r="C1096" s="43">
        <v>330780784</v>
      </c>
      <c r="D1096" t="s">
        <v>4826</v>
      </c>
      <c r="E1096" s="48" t="s">
        <v>4827</v>
      </c>
      <c r="H1096"/>
      <c r="I1096" s="1">
        <v>33</v>
      </c>
      <c r="J1096" t="s">
        <v>298</v>
      </c>
      <c r="K1096" t="s">
        <v>93</v>
      </c>
      <c r="L1096" t="s">
        <v>60</v>
      </c>
      <c r="M1096" t="s">
        <v>93</v>
      </c>
      <c r="N1096" s="4">
        <v>782004535</v>
      </c>
      <c r="O1096" s="44">
        <v>11165.5</v>
      </c>
      <c r="P1096">
        <v>1</v>
      </c>
      <c r="Q1096">
        <v>0</v>
      </c>
      <c r="R1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6" s="4">
        <f t="shared" si="51"/>
        <v>0</v>
      </c>
      <c r="T1096" s="4">
        <f t="shared" si="52"/>
        <v>0</v>
      </c>
      <c r="U1096" s="4">
        <f t="shared" si="53"/>
        <v>1</v>
      </c>
    </row>
    <row r="1097" spans="1:21">
      <c r="A1097" s="41">
        <v>330782350</v>
      </c>
      <c r="B1097" s="42">
        <v>330000480</v>
      </c>
      <c r="C1097" s="43">
        <v>330782350</v>
      </c>
      <c r="D1097" t="s">
        <v>780</v>
      </c>
      <c r="E1097" s="48" t="s">
        <v>781</v>
      </c>
      <c r="H1097"/>
      <c r="I1097" s="1">
        <v>33</v>
      </c>
      <c r="J1097" t="s">
        <v>298</v>
      </c>
      <c r="K1097" t="s">
        <v>93</v>
      </c>
      <c r="L1097" t="s">
        <v>60</v>
      </c>
      <c r="M1097" t="s">
        <v>93</v>
      </c>
      <c r="N1097" s="4">
        <v>392593422</v>
      </c>
      <c r="O1097" s="44">
        <v>3939.25</v>
      </c>
      <c r="P1097">
        <v>1</v>
      </c>
      <c r="Q1097">
        <v>0</v>
      </c>
      <c r="R1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7" s="4">
        <f t="shared" si="51"/>
        <v>0</v>
      </c>
      <c r="T1097" s="4">
        <f t="shared" si="52"/>
        <v>0</v>
      </c>
      <c r="U1097" s="4">
        <f t="shared" si="53"/>
        <v>1</v>
      </c>
    </row>
    <row r="1098" spans="1:21">
      <c r="A1098" s="41">
        <v>330781402</v>
      </c>
      <c r="B1098" s="42">
        <v>330000670</v>
      </c>
      <c r="C1098" s="43">
        <v>330781402</v>
      </c>
      <c r="D1098" t="s">
        <v>4893</v>
      </c>
      <c r="E1098" s="48" t="s">
        <v>4893</v>
      </c>
      <c r="H1098"/>
      <c r="I1098" s="1">
        <v>33</v>
      </c>
      <c r="J1098" t="s">
        <v>298</v>
      </c>
      <c r="K1098" t="s">
        <v>93</v>
      </c>
      <c r="L1098" t="s">
        <v>96</v>
      </c>
      <c r="M1098" t="s">
        <v>93</v>
      </c>
      <c r="N1098" s="4">
        <v>353212848</v>
      </c>
      <c r="O1098" s="44">
        <v>42801</v>
      </c>
      <c r="P1098">
        <v>0</v>
      </c>
      <c r="Q1098">
        <v>0</v>
      </c>
      <c r="R1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8" s="4">
        <f t="shared" si="51"/>
        <v>0</v>
      </c>
      <c r="T1098" s="4">
        <f t="shared" si="52"/>
        <v>0</v>
      </c>
      <c r="U1098" s="4">
        <f t="shared" si="53"/>
        <v>1</v>
      </c>
    </row>
    <row r="1099" spans="1:21">
      <c r="A1099" s="41">
        <v>330781972</v>
      </c>
      <c r="B1099" s="42">
        <v>330000779</v>
      </c>
      <c r="C1099" s="43">
        <v>330000779</v>
      </c>
      <c r="D1099" t="s">
        <v>6208</v>
      </c>
      <c r="E1099" s="48" t="s">
        <v>6209</v>
      </c>
      <c r="H1099"/>
      <c r="I1099" s="1">
        <v>33</v>
      </c>
      <c r="J1099" t="s">
        <v>298</v>
      </c>
      <c r="K1099" t="s">
        <v>93</v>
      </c>
      <c r="L1099" t="s">
        <v>60</v>
      </c>
      <c r="M1099" t="s">
        <v>93</v>
      </c>
      <c r="N1099" s="4">
        <v>313916272</v>
      </c>
      <c r="O1099" s="44">
        <v>4618.5</v>
      </c>
      <c r="P1099">
        <v>1</v>
      </c>
      <c r="Q1099">
        <v>0</v>
      </c>
      <c r="R1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9" s="4">
        <f t="shared" si="51"/>
        <v>0</v>
      </c>
      <c r="T1099" s="4">
        <f t="shared" si="52"/>
        <v>0</v>
      </c>
      <c r="U1099" s="4">
        <f t="shared" si="53"/>
        <v>1</v>
      </c>
    </row>
    <row r="1100" spans="1:21">
      <c r="A1100" s="41">
        <v>330792565</v>
      </c>
      <c r="B1100" s="42">
        <v>330000779</v>
      </c>
      <c r="C1100" s="43">
        <v>330000779</v>
      </c>
      <c r="D1100" t="s">
        <v>6210</v>
      </c>
      <c r="E1100" s="48" t="s">
        <v>6209</v>
      </c>
      <c r="H1100"/>
      <c r="I1100" s="1">
        <v>33</v>
      </c>
      <c r="J1100" t="s">
        <v>298</v>
      </c>
      <c r="K1100" t="s">
        <v>93</v>
      </c>
      <c r="L1100" t="s">
        <v>60</v>
      </c>
      <c r="M1100" t="s">
        <v>93</v>
      </c>
      <c r="N1100" s="4">
        <v>313916272</v>
      </c>
      <c r="O1100" s="44">
        <v>1092.25</v>
      </c>
      <c r="P1100">
        <v>1</v>
      </c>
      <c r="Q1100">
        <v>0</v>
      </c>
      <c r="R1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0" s="4">
        <f t="shared" si="51"/>
        <v>0</v>
      </c>
      <c r="T1100" s="4">
        <f t="shared" si="52"/>
        <v>0</v>
      </c>
      <c r="U1100" s="4">
        <f t="shared" si="53"/>
        <v>1</v>
      </c>
    </row>
    <row r="1101" spans="1:21">
      <c r="A1101" s="41">
        <v>330782582</v>
      </c>
      <c r="B1101" s="42">
        <v>330000928</v>
      </c>
      <c r="C1101" s="43">
        <v>330782582</v>
      </c>
      <c r="D1101" t="s">
        <v>296</v>
      </c>
      <c r="E1101" s="48" t="s">
        <v>297</v>
      </c>
      <c r="H1101"/>
      <c r="I1101" s="1">
        <v>33</v>
      </c>
      <c r="J1101" t="s">
        <v>298</v>
      </c>
      <c r="K1101" t="s">
        <v>93</v>
      </c>
      <c r="L1101" t="s">
        <v>96</v>
      </c>
      <c r="M1101" t="s">
        <v>93</v>
      </c>
      <c r="N1101" s="4">
        <v>421788654</v>
      </c>
      <c r="O1101" s="44">
        <v>55883.5</v>
      </c>
      <c r="P1101">
        <v>0</v>
      </c>
      <c r="Q1101">
        <v>0</v>
      </c>
      <c r="R1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1" s="4">
        <f t="shared" si="51"/>
        <v>0</v>
      </c>
      <c r="T1101" s="4">
        <f t="shared" si="52"/>
        <v>0</v>
      </c>
      <c r="U1101" s="4">
        <f t="shared" si="53"/>
        <v>1</v>
      </c>
    </row>
    <row r="1102" spans="1:21">
      <c r="A1102" s="41">
        <v>330780271</v>
      </c>
      <c r="B1102" s="42">
        <v>330021429</v>
      </c>
      <c r="C1102" s="43">
        <v>330780271</v>
      </c>
      <c r="D1102" t="s">
        <v>5239</v>
      </c>
      <c r="E1102" s="48" t="s">
        <v>5240</v>
      </c>
      <c r="H1102"/>
      <c r="I1102" s="1">
        <v>33</v>
      </c>
      <c r="J1102" t="s">
        <v>298</v>
      </c>
      <c r="K1102" t="s">
        <v>93</v>
      </c>
      <c r="L1102" t="s">
        <v>96</v>
      </c>
      <c r="M1102" t="s">
        <v>93</v>
      </c>
      <c r="N1102" s="4">
        <v>465200749</v>
      </c>
      <c r="O1102" s="44">
        <v>21390</v>
      </c>
      <c r="P1102">
        <v>0</v>
      </c>
      <c r="Q1102">
        <v>0</v>
      </c>
      <c r="R1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2" s="4">
        <f t="shared" si="51"/>
        <v>0</v>
      </c>
      <c r="T1102" s="4">
        <f t="shared" si="52"/>
        <v>0</v>
      </c>
      <c r="U1102" s="4">
        <f t="shared" si="53"/>
        <v>1</v>
      </c>
    </row>
    <row r="1103" spans="1:21">
      <c r="A1103" s="41">
        <v>330025958</v>
      </c>
      <c r="B1103" s="45">
        <v>330025859</v>
      </c>
      <c r="C1103" s="47">
        <v>330025958</v>
      </c>
      <c r="D1103" t="s">
        <v>603</v>
      </c>
      <c r="E1103" s="48" t="s">
        <v>604</v>
      </c>
      <c r="H1103"/>
      <c r="I1103" s="1">
        <v>33</v>
      </c>
      <c r="J1103" t="s">
        <v>298</v>
      </c>
      <c r="K1103" t="s">
        <v>93</v>
      </c>
      <c r="L1103" t="s">
        <v>60</v>
      </c>
      <c r="M1103" t="s">
        <v>93</v>
      </c>
      <c r="N1103" s="4">
        <v>513917211</v>
      </c>
      <c r="O1103" s="44">
        <v>16498</v>
      </c>
      <c r="P1103">
        <v>0</v>
      </c>
      <c r="Q1103">
        <v>0</v>
      </c>
      <c r="R1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3" s="4">
        <f t="shared" si="51"/>
        <v>0</v>
      </c>
      <c r="T1103" s="4">
        <f t="shared" si="52"/>
        <v>0</v>
      </c>
      <c r="U1103" s="4">
        <f t="shared" si="53"/>
        <v>1</v>
      </c>
    </row>
    <row r="1104" spans="1:21">
      <c r="A1104" s="41">
        <v>330000589</v>
      </c>
      <c r="B1104" s="42">
        <v>330027509</v>
      </c>
      <c r="C1104" s="43">
        <v>330027509</v>
      </c>
      <c r="D1104" t="s">
        <v>2700</v>
      </c>
      <c r="E1104" t="s">
        <v>2701</v>
      </c>
      <c r="F1104" t="s">
        <v>920</v>
      </c>
      <c r="G1104" t="s">
        <v>921</v>
      </c>
      <c r="H1104">
        <v>0</v>
      </c>
      <c r="I1104" s="1">
        <v>33</v>
      </c>
      <c r="J1104" t="s">
        <v>298</v>
      </c>
      <c r="K1104" t="s">
        <v>93</v>
      </c>
      <c r="L1104" t="s">
        <v>831</v>
      </c>
      <c r="M1104" t="s">
        <v>93</v>
      </c>
      <c r="N1104" s="4">
        <v>200023091</v>
      </c>
      <c r="O1104" s="44">
        <v>54384.5</v>
      </c>
      <c r="P1104">
        <v>0</v>
      </c>
      <c r="Q1104">
        <v>0</v>
      </c>
      <c r="R1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4" s="4">
        <f t="shared" si="51"/>
        <v>1</v>
      </c>
      <c r="T1104" s="4">
        <f t="shared" si="52"/>
        <v>0</v>
      </c>
      <c r="U1104" s="4">
        <f t="shared" si="53"/>
        <v>0</v>
      </c>
    </row>
    <row r="1105" spans="1:21">
      <c r="A1105" s="41">
        <v>330000597</v>
      </c>
      <c r="B1105" s="42">
        <v>330027509</v>
      </c>
      <c r="C1105" s="43">
        <v>330027509</v>
      </c>
      <c r="D1105" t="s">
        <v>2702</v>
      </c>
      <c r="E1105" t="s">
        <v>2701</v>
      </c>
      <c r="F1105" t="s">
        <v>920</v>
      </c>
      <c r="G1105" t="s">
        <v>921</v>
      </c>
      <c r="H1105">
        <v>0</v>
      </c>
      <c r="I1105" s="1">
        <v>33</v>
      </c>
      <c r="J1105" t="s">
        <v>298</v>
      </c>
      <c r="K1105" t="s">
        <v>93</v>
      </c>
      <c r="L1105" t="s">
        <v>831</v>
      </c>
      <c r="M1105" t="s">
        <v>93</v>
      </c>
      <c r="N1105" s="4">
        <v>200023091</v>
      </c>
      <c r="O1105" s="44">
        <v>15904</v>
      </c>
      <c r="P1105">
        <v>0</v>
      </c>
      <c r="Q1105">
        <v>0</v>
      </c>
      <c r="R1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5" s="4">
        <f t="shared" si="51"/>
        <v>1</v>
      </c>
      <c r="T1105" s="4">
        <f t="shared" si="52"/>
        <v>0</v>
      </c>
      <c r="U1105" s="4">
        <f t="shared" si="53"/>
        <v>0</v>
      </c>
    </row>
    <row r="1106" spans="1:21">
      <c r="A1106" s="41">
        <v>930300140</v>
      </c>
      <c r="B1106" s="42">
        <v>330050899</v>
      </c>
      <c r="C1106" s="43">
        <v>930300140</v>
      </c>
      <c r="D1106" t="s">
        <v>5888</v>
      </c>
      <c r="E1106" t="s">
        <v>5884</v>
      </c>
      <c r="H1106"/>
      <c r="I1106" s="1">
        <v>93</v>
      </c>
      <c r="J1106" t="s">
        <v>265</v>
      </c>
      <c r="K1106" t="s">
        <v>109</v>
      </c>
      <c r="L1106" t="s">
        <v>96</v>
      </c>
      <c r="M1106" t="s">
        <v>93</v>
      </c>
      <c r="N1106" s="4">
        <v>480080969</v>
      </c>
      <c r="O1106" s="44">
        <v>18693</v>
      </c>
      <c r="P1106">
        <v>0</v>
      </c>
      <c r="Q1106">
        <v>0</v>
      </c>
      <c r="R1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6" s="4">
        <f t="shared" si="51"/>
        <v>0</v>
      </c>
      <c r="T1106" s="4">
        <f t="shared" si="52"/>
        <v>0</v>
      </c>
      <c r="U1106" s="4">
        <f t="shared" si="53"/>
        <v>1</v>
      </c>
    </row>
    <row r="1107" spans="1:21">
      <c r="A1107" s="41">
        <v>330024928</v>
      </c>
      <c r="B1107" s="42">
        <v>330050899</v>
      </c>
      <c r="C1107" s="43">
        <v>330024928</v>
      </c>
      <c r="D1107" t="s">
        <v>5886</v>
      </c>
      <c r="E1107" t="s">
        <v>5884</v>
      </c>
      <c r="H1107"/>
      <c r="I1107" s="1">
        <v>33</v>
      </c>
      <c r="J1107" t="s">
        <v>298</v>
      </c>
      <c r="K1107" t="s">
        <v>93</v>
      </c>
      <c r="L1107" t="s">
        <v>96</v>
      </c>
      <c r="M1107" t="s">
        <v>93</v>
      </c>
      <c r="N1107" s="4">
        <v>480080969</v>
      </c>
      <c r="O1107" s="44">
        <v>20931.5</v>
      </c>
      <c r="P1107">
        <v>0</v>
      </c>
      <c r="Q1107">
        <v>0</v>
      </c>
      <c r="R1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7" s="4">
        <f t="shared" si="51"/>
        <v>0</v>
      </c>
      <c r="T1107" s="4">
        <f t="shared" si="52"/>
        <v>0</v>
      </c>
      <c r="U1107" s="4">
        <f t="shared" si="53"/>
        <v>1</v>
      </c>
    </row>
    <row r="1108" spans="1:21">
      <c r="A1108" s="41">
        <v>640780607</v>
      </c>
      <c r="B1108" s="42">
        <v>330050899</v>
      </c>
      <c r="C1108" s="43">
        <v>640780607</v>
      </c>
      <c r="D1108" t="s">
        <v>5887</v>
      </c>
      <c r="E1108" s="48" t="s">
        <v>5884</v>
      </c>
      <c r="H1108"/>
      <c r="I1108" s="1">
        <v>64</v>
      </c>
      <c r="J1108" t="s">
        <v>241</v>
      </c>
      <c r="K1108" t="s">
        <v>93</v>
      </c>
      <c r="L1108" t="s">
        <v>96</v>
      </c>
      <c r="M1108" t="s">
        <v>93</v>
      </c>
      <c r="N1108" s="4">
        <v>480080969</v>
      </c>
      <c r="O1108" s="44">
        <v>12167.5</v>
      </c>
      <c r="P1108">
        <v>0</v>
      </c>
      <c r="Q1108">
        <v>0</v>
      </c>
      <c r="R1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8" s="4">
        <f t="shared" si="51"/>
        <v>0</v>
      </c>
      <c r="T1108" s="4">
        <f t="shared" si="52"/>
        <v>0</v>
      </c>
      <c r="U1108" s="4">
        <f t="shared" si="53"/>
        <v>1</v>
      </c>
    </row>
    <row r="1109" spans="1:21">
      <c r="A1109" s="41">
        <v>110780194</v>
      </c>
      <c r="B1109" s="42">
        <v>330050899</v>
      </c>
      <c r="C1109" s="43">
        <v>110780194</v>
      </c>
      <c r="D1109" t="s">
        <v>5883</v>
      </c>
      <c r="E1109" t="s">
        <v>5884</v>
      </c>
      <c r="H1109"/>
      <c r="I1109" s="1">
        <v>11</v>
      </c>
      <c r="J1109" t="s">
        <v>133</v>
      </c>
      <c r="K1109" t="s">
        <v>33</v>
      </c>
      <c r="L1109" t="s">
        <v>96</v>
      </c>
      <c r="M1109" t="s">
        <v>93</v>
      </c>
      <c r="N1109" s="4">
        <v>480080969</v>
      </c>
      <c r="O1109" s="44">
        <v>9935.5</v>
      </c>
      <c r="P1109">
        <v>0</v>
      </c>
      <c r="Q1109">
        <v>0</v>
      </c>
      <c r="R1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9" s="4">
        <f t="shared" si="51"/>
        <v>0</v>
      </c>
      <c r="T1109" s="4">
        <f t="shared" si="52"/>
        <v>0</v>
      </c>
      <c r="U1109" s="4">
        <f t="shared" si="53"/>
        <v>1</v>
      </c>
    </row>
    <row r="1110" spans="1:21">
      <c r="A1110" s="41">
        <v>130782493</v>
      </c>
      <c r="B1110" s="42">
        <v>330050899</v>
      </c>
      <c r="C1110" s="43">
        <v>130782493</v>
      </c>
      <c r="D1110" t="s">
        <v>5885</v>
      </c>
      <c r="E1110" t="s">
        <v>5884</v>
      </c>
      <c r="H1110"/>
      <c r="I1110" s="1">
        <v>13</v>
      </c>
      <c r="J1110" t="s">
        <v>219</v>
      </c>
      <c r="K1110" t="s">
        <v>151</v>
      </c>
      <c r="L1110" t="s">
        <v>96</v>
      </c>
      <c r="M1110" t="s">
        <v>93</v>
      </c>
      <c r="N1110" s="4">
        <v>480080969</v>
      </c>
      <c r="O1110" s="44">
        <v>18785.5</v>
      </c>
      <c r="P1110">
        <v>0</v>
      </c>
      <c r="Q1110">
        <v>0</v>
      </c>
      <c r="R1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0" s="4">
        <f t="shared" si="51"/>
        <v>0</v>
      </c>
      <c r="T1110" s="4">
        <f t="shared" si="52"/>
        <v>0</v>
      </c>
      <c r="U1110" s="4">
        <f t="shared" si="53"/>
        <v>1</v>
      </c>
    </row>
    <row r="1111" spans="1:21">
      <c r="A1111" s="41">
        <v>330781154</v>
      </c>
      <c r="B1111" s="42">
        <v>330055542</v>
      </c>
      <c r="C1111" s="43">
        <v>330781154</v>
      </c>
      <c r="D1111" t="s">
        <v>3367</v>
      </c>
      <c r="E1111" t="s">
        <v>3368</v>
      </c>
      <c r="H1111"/>
      <c r="I1111" s="1">
        <v>33</v>
      </c>
      <c r="J1111" t="s">
        <v>298</v>
      </c>
      <c r="K1111" t="s">
        <v>93</v>
      </c>
      <c r="L1111" t="s">
        <v>96</v>
      </c>
      <c r="M1111" t="s">
        <v>93</v>
      </c>
      <c r="N1111" s="4">
        <v>469202444</v>
      </c>
      <c r="O1111" s="44">
        <v>36285.5</v>
      </c>
      <c r="P1111">
        <v>0</v>
      </c>
      <c r="Q1111">
        <v>0</v>
      </c>
      <c r="R1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1" s="4">
        <f t="shared" si="51"/>
        <v>0</v>
      </c>
      <c r="T1111" s="4">
        <f t="shared" si="52"/>
        <v>0</v>
      </c>
      <c r="U1111" s="4">
        <f t="shared" si="53"/>
        <v>1</v>
      </c>
    </row>
    <row r="1112" spans="1:21">
      <c r="A1112" s="41">
        <v>240000307</v>
      </c>
      <c r="B1112" s="42">
        <v>330056540</v>
      </c>
      <c r="C1112" s="43">
        <v>240000307</v>
      </c>
      <c r="D1112" t="s">
        <v>6270</v>
      </c>
      <c r="E1112" t="s">
        <v>6271</v>
      </c>
      <c r="H1112"/>
      <c r="I1112" s="1">
        <v>24</v>
      </c>
      <c r="J1112" t="s">
        <v>710</v>
      </c>
      <c r="K1112" t="s">
        <v>93</v>
      </c>
      <c r="L1112" t="s">
        <v>60</v>
      </c>
      <c r="M1112" t="s">
        <v>93</v>
      </c>
      <c r="N1112" s="4">
        <v>423494335</v>
      </c>
      <c r="O1112" s="44">
        <v>12616</v>
      </c>
      <c r="P1112">
        <v>0</v>
      </c>
      <c r="Q1112">
        <v>0</v>
      </c>
      <c r="R1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2" s="4">
        <f t="shared" si="51"/>
        <v>0</v>
      </c>
      <c r="T1112" s="4">
        <f t="shared" si="52"/>
        <v>0</v>
      </c>
      <c r="U1112" s="4">
        <f t="shared" si="53"/>
        <v>1</v>
      </c>
    </row>
    <row r="1113" spans="1:21">
      <c r="A1113" s="41">
        <v>330780750</v>
      </c>
      <c r="B1113" s="42">
        <v>330056540</v>
      </c>
      <c r="C1113" s="43">
        <v>330780750</v>
      </c>
      <c r="D1113" t="s">
        <v>6272</v>
      </c>
      <c r="E1113" t="s">
        <v>6271</v>
      </c>
      <c r="H1113"/>
      <c r="I1113" s="1">
        <v>33</v>
      </c>
      <c r="J1113" t="s">
        <v>298</v>
      </c>
      <c r="K1113" t="s">
        <v>93</v>
      </c>
      <c r="L1113" t="s">
        <v>60</v>
      </c>
      <c r="M1113" t="s">
        <v>93</v>
      </c>
      <c r="N1113" s="4">
        <v>423494335</v>
      </c>
      <c r="O1113" s="44">
        <v>23400</v>
      </c>
      <c r="P1113">
        <v>0</v>
      </c>
      <c r="Q1113">
        <v>0</v>
      </c>
      <c r="R1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3" s="4">
        <f t="shared" si="51"/>
        <v>0</v>
      </c>
      <c r="T1113" s="4">
        <f t="shared" si="52"/>
        <v>0</v>
      </c>
      <c r="U1113" s="4">
        <f t="shared" si="53"/>
        <v>1</v>
      </c>
    </row>
    <row r="1114" spans="1:21">
      <c r="A1114" s="41">
        <v>330781139</v>
      </c>
      <c r="B1114" s="42">
        <v>330056540</v>
      </c>
      <c r="C1114" s="43">
        <v>330781139</v>
      </c>
      <c r="D1114" t="s">
        <v>6273</v>
      </c>
      <c r="E1114" t="s">
        <v>6271</v>
      </c>
      <c r="H1114"/>
      <c r="I1114" s="1">
        <v>33</v>
      </c>
      <c r="J1114" t="s">
        <v>298</v>
      </c>
      <c r="K1114" t="s">
        <v>93</v>
      </c>
      <c r="L1114" t="s">
        <v>60</v>
      </c>
      <c r="M1114" t="s">
        <v>93</v>
      </c>
      <c r="N1114" s="4">
        <v>423494335</v>
      </c>
      <c r="O1114" s="44">
        <v>41600.5</v>
      </c>
      <c r="P1114">
        <v>0</v>
      </c>
      <c r="Q1114">
        <v>0</v>
      </c>
      <c r="R1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4" s="4">
        <f t="shared" si="51"/>
        <v>0</v>
      </c>
      <c r="T1114" s="4">
        <f t="shared" si="52"/>
        <v>0</v>
      </c>
      <c r="U1114" s="4">
        <f t="shared" si="53"/>
        <v>1</v>
      </c>
    </row>
    <row r="1115" spans="1:21">
      <c r="A1115" s="41">
        <v>330781188</v>
      </c>
      <c r="B1115" s="42">
        <v>330056540</v>
      </c>
      <c r="C1115" s="43">
        <v>330781188</v>
      </c>
      <c r="D1115" t="s">
        <v>6274</v>
      </c>
      <c r="E1115" t="s">
        <v>6271</v>
      </c>
      <c r="H1115"/>
      <c r="I1115" s="1">
        <v>33</v>
      </c>
      <c r="J1115" t="s">
        <v>298</v>
      </c>
      <c r="K1115" t="s">
        <v>93</v>
      </c>
      <c r="L1115" t="s">
        <v>60</v>
      </c>
      <c r="M1115" t="s">
        <v>93</v>
      </c>
      <c r="N1115" s="4">
        <v>423494335</v>
      </c>
      <c r="O1115" s="44">
        <v>3777.75</v>
      </c>
      <c r="P1115">
        <v>1</v>
      </c>
      <c r="Q1115">
        <v>0</v>
      </c>
      <c r="R1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5" s="4">
        <f t="shared" si="51"/>
        <v>0</v>
      </c>
      <c r="T1115" s="4">
        <f t="shared" si="52"/>
        <v>0</v>
      </c>
      <c r="U1115" s="4">
        <f t="shared" si="53"/>
        <v>1</v>
      </c>
    </row>
    <row r="1116" spans="1:21">
      <c r="A1116" s="41">
        <v>330791641</v>
      </c>
      <c r="B1116" s="42">
        <v>330056540</v>
      </c>
      <c r="C1116" s="43">
        <v>330791641</v>
      </c>
      <c r="D1116" s="48" t="s">
        <v>6275</v>
      </c>
      <c r="E1116" s="48" t="s">
        <v>6271</v>
      </c>
      <c r="G1116" s="49"/>
      <c r="H1116"/>
      <c r="I1116" s="1">
        <v>33</v>
      </c>
      <c r="J1116" t="s">
        <v>298</v>
      </c>
      <c r="K1116" t="s">
        <v>93</v>
      </c>
      <c r="L1116" t="s">
        <v>60</v>
      </c>
      <c r="M1116" t="s">
        <v>93</v>
      </c>
      <c r="N1116" s="4">
        <v>423494335</v>
      </c>
      <c r="O1116" s="44">
        <v>14043.5</v>
      </c>
      <c r="P1116">
        <v>0</v>
      </c>
      <c r="Q1116">
        <v>0</v>
      </c>
      <c r="R1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6" s="4">
        <f t="shared" si="51"/>
        <v>0</v>
      </c>
      <c r="T1116" s="4">
        <f t="shared" si="52"/>
        <v>0</v>
      </c>
      <c r="U1116" s="4">
        <f t="shared" si="53"/>
        <v>1</v>
      </c>
    </row>
    <row r="1117" spans="1:21">
      <c r="A1117" s="41">
        <v>330780776</v>
      </c>
      <c r="B1117" s="42">
        <v>330056839</v>
      </c>
      <c r="C1117" s="43">
        <v>330780776</v>
      </c>
      <c r="D1117" t="s">
        <v>5815</v>
      </c>
      <c r="E1117" t="s">
        <v>5816</v>
      </c>
      <c r="H1117"/>
      <c r="I1117" s="1">
        <v>33</v>
      </c>
      <c r="J1117" t="s">
        <v>298</v>
      </c>
      <c r="K1117" t="s">
        <v>93</v>
      </c>
      <c r="L1117" t="s">
        <v>96</v>
      </c>
      <c r="M1117" t="s">
        <v>93</v>
      </c>
      <c r="N1117" s="4">
        <v>465201739</v>
      </c>
      <c r="O1117" s="44">
        <v>14254</v>
      </c>
      <c r="P1117">
        <v>1</v>
      </c>
      <c r="Q1117">
        <v>0</v>
      </c>
      <c r="R1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7" s="4">
        <f t="shared" si="51"/>
        <v>0</v>
      </c>
      <c r="T1117" s="4">
        <f t="shared" si="52"/>
        <v>0</v>
      </c>
      <c r="U1117" s="4">
        <f t="shared" si="53"/>
        <v>1</v>
      </c>
    </row>
    <row r="1118" spans="1:21">
      <c r="A1118" s="41">
        <v>330058504</v>
      </c>
      <c r="B1118" s="42">
        <v>330059825</v>
      </c>
      <c r="C1118" s="43">
        <v>330058504</v>
      </c>
      <c r="D1118" t="s">
        <v>3570</v>
      </c>
      <c r="E1118" t="s">
        <v>3571</v>
      </c>
      <c r="H1118"/>
      <c r="I1118" s="1">
        <v>33</v>
      </c>
      <c r="J1118" t="s">
        <v>298</v>
      </c>
      <c r="K1118" t="s">
        <v>93</v>
      </c>
      <c r="L1118" t="s">
        <v>96</v>
      </c>
      <c r="M1118" t="s">
        <v>93</v>
      </c>
      <c r="N1118" s="4">
        <v>821462058</v>
      </c>
      <c r="O1118" s="44">
        <v>2904</v>
      </c>
      <c r="P1118">
        <v>1</v>
      </c>
      <c r="Q1118">
        <v>0</v>
      </c>
      <c r="R1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8" s="4">
        <f t="shared" si="51"/>
        <v>0</v>
      </c>
      <c r="T1118" s="4">
        <f t="shared" si="52"/>
        <v>0</v>
      </c>
      <c r="U1118" s="4">
        <f t="shared" si="53"/>
        <v>1</v>
      </c>
    </row>
    <row r="1119" spans="1:21">
      <c r="A1119" s="41">
        <v>330060658</v>
      </c>
      <c r="B1119" s="42">
        <v>330060641</v>
      </c>
      <c r="C1119" s="43">
        <v>330060658</v>
      </c>
      <c r="D1119" t="s">
        <v>4207</v>
      </c>
      <c r="E1119" t="s">
        <v>4207</v>
      </c>
      <c r="H1119"/>
      <c r="I1119" s="1">
        <v>33</v>
      </c>
      <c r="J1119" t="s">
        <v>298</v>
      </c>
      <c r="K1119" t="s">
        <v>93</v>
      </c>
      <c r="L1119" t="s">
        <v>60</v>
      </c>
      <c r="M1119" t="s">
        <v>93</v>
      </c>
      <c r="N1119" s="4">
        <v>850330143</v>
      </c>
      <c r="O1119" s="44">
        <v>15006.5</v>
      </c>
      <c r="P1119">
        <v>0</v>
      </c>
      <c r="Q1119">
        <v>0</v>
      </c>
      <c r="R1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9" s="4">
        <f t="shared" si="51"/>
        <v>0</v>
      </c>
      <c r="T1119" s="4">
        <f t="shared" si="52"/>
        <v>0</v>
      </c>
      <c r="U1119" s="4">
        <f t="shared" si="53"/>
        <v>1</v>
      </c>
    </row>
    <row r="1120" spans="1:21">
      <c r="A1120" s="41">
        <v>410005284</v>
      </c>
      <c r="B1120" s="42">
        <v>330062639</v>
      </c>
      <c r="C1120" s="43">
        <v>410005284</v>
      </c>
      <c r="D1120" t="s">
        <v>6246</v>
      </c>
      <c r="E1120" t="s">
        <v>6246</v>
      </c>
      <c r="H1120"/>
      <c r="I1120" s="1">
        <v>41</v>
      </c>
      <c r="J1120" t="s">
        <v>360</v>
      </c>
      <c r="K1120" t="s">
        <v>100</v>
      </c>
      <c r="L1120" t="s">
        <v>96</v>
      </c>
      <c r="M1120" t="s">
        <v>93</v>
      </c>
      <c r="N1120" s="4">
        <v>353073059</v>
      </c>
      <c r="O1120" s="44">
        <v>18538</v>
      </c>
      <c r="P1120">
        <v>0</v>
      </c>
      <c r="Q1120">
        <v>0</v>
      </c>
      <c r="R1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0" s="4">
        <f t="shared" si="51"/>
        <v>0</v>
      </c>
      <c r="T1120" s="4">
        <f t="shared" si="52"/>
        <v>0</v>
      </c>
      <c r="U1120" s="4">
        <f t="shared" si="53"/>
        <v>1</v>
      </c>
    </row>
    <row r="1121" spans="1:21">
      <c r="A1121" s="41">
        <v>330000217</v>
      </c>
      <c r="B1121" s="42">
        <v>330780347</v>
      </c>
      <c r="C1121" s="43">
        <v>330000217</v>
      </c>
      <c r="D1121" t="s">
        <v>4793</v>
      </c>
      <c r="E1121" t="s">
        <v>4793</v>
      </c>
      <c r="H1121"/>
      <c r="I1121" s="1">
        <v>33</v>
      </c>
      <c r="J1121" t="s">
        <v>298</v>
      </c>
      <c r="K1121" t="s">
        <v>93</v>
      </c>
      <c r="L1121" t="s">
        <v>60</v>
      </c>
      <c r="M1121" t="s">
        <v>93</v>
      </c>
      <c r="N1121" s="4">
        <v>781875828</v>
      </c>
      <c r="O1121" s="44">
        <v>12658</v>
      </c>
      <c r="P1121">
        <v>0</v>
      </c>
      <c r="Q1121">
        <v>0</v>
      </c>
      <c r="R1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1" s="4">
        <f t="shared" si="51"/>
        <v>0</v>
      </c>
      <c r="T1121" s="4">
        <f t="shared" si="52"/>
        <v>0</v>
      </c>
      <c r="U1121" s="4">
        <f t="shared" si="53"/>
        <v>1</v>
      </c>
    </row>
    <row r="1122" spans="1:21">
      <c r="A1122" s="41">
        <v>330000332</v>
      </c>
      <c r="B1122" s="45">
        <v>330780545</v>
      </c>
      <c r="C1122" s="47">
        <v>330000332</v>
      </c>
      <c r="D1122" t="s">
        <v>4602</v>
      </c>
      <c r="E1122" t="s">
        <v>4603</v>
      </c>
      <c r="H1122"/>
      <c r="I1122" s="1">
        <v>33</v>
      </c>
      <c r="J1122" t="s">
        <v>298</v>
      </c>
      <c r="K1122" t="s">
        <v>93</v>
      </c>
      <c r="L1122" t="s">
        <v>60</v>
      </c>
      <c r="M1122" t="s">
        <v>93</v>
      </c>
      <c r="N1122" s="4">
        <v>337857916</v>
      </c>
      <c r="O1122" s="44">
        <v>42062.5</v>
      </c>
      <c r="P1122">
        <v>0</v>
      </c>
      <c r="Q1122">
        <v>0</v>
      </c>
      <c r="R1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2" s="4">
        <f t="shared" si="51"/>
        <v>0</v>
      </c>
      <c r="T1122" s="4">
        <f t="shared" si="52"/>
        <v>0</v>
      </c>
      <c r="U1122" s="4">
        <f t="shared" si="53"/>
        <v>1</v>
      </c>
    </row>
    <row r="1123" spans="1:21">
      <c r="A1123" s="41">
        <v>330000340</v>
      </c>
      <c r="B1123" s="42">
        <v>330780552</v>
      </c>
      <c r="C1123" s="43">
        <v>330000340</v>
      </c>
      <c r="D1123" t="s">
        <v>4137</v>
      </c>
      <c r="E1123" t="s">
        <v>4138</v>
      </c>
      <c r="H1123"/>
      <c r="I1123" s="1">
        <v>33</v>
      </c>
      <c r="J1123" t="s">
        <v>298</v>
      </c>
      <c r="K1123" t="s">
        <v>93</v>
      </c>
      <c r="L1123" t="s">
        <v>60</v>
      </c>
      <c r="M1123" t="s">
        <v>93</v>
      </c>
      <c r="N1123" s="4">
        <v>782021307</v>
      </c>
      <c r="O1123" s="44">
        <v>132331.5</v>
      </c>
      <c r="P1123">
        <v>0</v>
      </c>
      <c r="Q1123">
        <v>0</v>
      </c>
      <c r="R1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23" s="4">
        <f t="shared" si="51"/>
        <v>0</v>
      </c>
      <c r="T1123" s="4">
        <f t="shared" si="52"/>
        <v>0</v>
      </c>
      <c r="U1123" s="4">
        <f t="shared" si="53"/>
        <v>1</v>
      </c>
    </row>
    <row r="1124" spans="1:21">
      <c r="A1124" s="41">
        <v>330780768</v>
      </c>
      <c r="B1124" s="42">
        <v>330780552</v>
      </c>
      <c r="C1124" s="43">
        <v>330780768</v>
      </c>
      <c r="D1124" t="s">
        <v>4139</v>
      </c>
      <c r="E1124" t="s">
        <v>4138</v>
      </c>
      <c r="H1124"/>
      <c r="I1124" s="1">
        <v>33</v>
      </c>
      <c r="J1124" t="s">
        <v>298</v>
      </c>
      <c r="K1124" t="s">
        <v>93</v>
      </c>
      <c r="L1124" t="s">
        <v>60</v>
      </c>
      <c r="M1124" t="s">
        <v>93</v>
      </c>
      <c r="N1124" s="4">
        <v>782021307</v>
      </c>
      <c r="O1124" s="44">
        <v>6935.5</v>
      </c>
      <c r="P1124">
        <v>0</v>
      </c>
      <c r="Q1124">
        <v>0</v>
      </c>
      <c r="R1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24" s="4">
        <f t="shared" si="51"/>
        <v>0</v>
      </c>
      <c r="T1124" s="4">
        <f t="shared" si="52"/>
        <v>0</v>
      </c>
      <c r="U1124" s="4">
        <f t="shared" si="53"/>
        <v>1</v>
      </c>
    </row>
    <row r="1125" spans="1:21">
      <c r="A1125" s="41">
        <v>330781337</v>
      </c>
      <c r="B1125" s="42">
        <v>330781196</v>
      </c>
      <c r="C1125" s="43">
        <v>330781196</v>
      </c>
      <c r="D1125" t="s">
        <v>3094</v>
      </c>
      <c r="E1125" t="s">
        <v>3095</v>
      </c>
      <c r="F1125" t="s">
        <v>920</v>
      </c>
      <c r="G1125" t="s">
        <v>921</v>
      </c>
      <c r="H1125">
        <v>1</v>
      </c>
      <c r="I1125" s="1">
        <v>33</v>
      </c>
      <c r="J1125" t="s">
        <v>298</v>
      </c>
      <c r="K1125" t="s">
        <v>93</v>
      </c>
      <c r="L1125" t="s">
        <v>233</v>
      </c>
      <c r="M1125" t="s">
        <v>93</v>
      </c>
      <c r="N1125" s="4">
        <v>263305823</v>
      </c>
      <c r="O1125" s="44">
        <v>36035.5</v>
      </c>
      <c r="P1125">
        <v>0</v>
      </c>
      <c r="Q1125">
        <v>0</v>
      </c>
      <c r="R1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5" s="4">
        <f t="shared" si="51"/>
        <v>1</v>
      </c>
      <c r="T1125" s="4">
        <f t="shared" si="52"/>
        <v>0</v>
      </c>
      <c r="U1125" s="4">
        <f t="shared" si="53"/>
        <v>0</v>
      </c>
    </row>
    <row r="1126" spans="1:21">
      <c r="A1126" s="41">
        <v>330781352</v>
      </c>
      <c r="B1126" s="42">
        <v>330781196</v>
      </c>
      <c r="C1126" s="43">
        <v>330781196</v>
      </c>
      <c r="D1126" t="s">
        <v>3096</v>
      </c>
      <c r="E1126" t="s">
        <v>3095</v>
      </c>
      <c r="F1126" t="s">
        <v>920</v>
      </c>
      <c r="G1126" t="s">
        <v>921</v>
      </c>
      <c r="H1126">
        <v>1</v>
      </c>
      <c r="I1126" s="1">
        <v>33</v>
      </c>
      <c r="J1126" t="s">
        <v>298</v>
      </c>
      <c r="K1126" t="s">
        <v>93</v>
      </c>
      <c r="L1126" t="s">
        <v>233</v>
      </c>
      <c r="M1126" t="s">
        <v>93</v>
      </c>
      <c r="N1126" s="4">
        <v>263305823</v>
      </c>
      <c r="O1126" s="44">
        <v>89382</v>
      </c>
      <c r="P1126">
        <v>0</v>
      </c>
      <c r="Q1126">
        <v>0</v>
      </c>
      <c r="R1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6" s="4">
        <f t="shared" si="51"/>
        <v>1</v>
      </c>
      <c r="T1126" s="4">
        <f t="shared" si="52"/>
        <v>0</v>
      </c>
      <c r="U1126" s="4">
        <f t="shared" si="53"/>
        <v>0</v>
      </c>
    </row>
    <row r="1127" spans="1:21">
      <c r="A1127" s="41">
        <v>330781360</v>
      </c>
      <c r="B1127" s="42">
        <v>330781196</v>
      </c>
      <c r="C1127" s="43">
        <v>330781196</v>
      </c>
      <c r="D1127" s="48" t="s">
        <v>3097</v>
      </c>
      <c r="E1127" s="48" t="s">
        <v>3095</v>
      </c>
      <c r="F1127" t="s">
        <v>920</v>
      </c>
      <c r="G1127" t="s">
        <v>921</v>
      </c>
      <c r="H1127">
        <v>1</v>
      </c>
      <c r="I1127" s="1">
        <v>33</v>
      </c>
      <c r="J1127" t="s">
        <v>298</v>
      </c>
      <c r="K1127" t="s">
        <v>93</v>
      </c>
      <c r="L1127" t="s">
        <v>233</v>
      </c>
      <c r="M1127" t="s">
        <v>93</v>
      </c>
      <c r="N1127" s="4">
        <v>263305823</v>
      </c>
      <c r="O1127" s="44">
        <v>466467</v>
      </c>
      <c r="P1127">
        <v>0</v>
      </c>
      <c r="Q1127">
        <v>0</v>
      </c>
      <c r="R1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7" s="4">
        <f t="shared" si="51"/>
        <v>1</v>
      </c>
      <c r="T1127" s="4">
        <f t="shared" si="52"/>
        <v>0</v>
      </c>
      <c r="U1127" s="4">
        <f t="shared" si="53"/>
        <v>0</v>
      </c>
    </row>
    <row r="1128" spans="1:21">
      <c r="A1128" s="41">
        <v>330783648</v>
      </c>
      <c r="B1128" s="42">
        <v>330781196</v>
      </c>
      <c r="C1128" s="43">
        <v>330781196</v>
      </c>
      <c r="D1128" t="s">
        <v>3098</v>
      </c>
      <c r="E1128" t="s">
        <v>3095</v>
      </c>
      <c r="F1128" t="s">
        <v>920</v>
      </c>
      <c r="G1128" t="s">
        <v>921</v>
      </c>
      <c r="H1128">
        <v>1</v>
      </c>
      <c r="I1128" s="1">
        <v>33</v>
      </c>
      <c r="J1128" t="s">
        <v>298</v>
      </c>
      <c r="K1128" t="s">
        <v>93</v>
      </c>
      <c r="L1128" t="s">
        <v>233</v>
      </c>
      <c r="M1128" t="s">
        <v>93</v>
      </c>
      <c r="N1128" s="4">
        <v>263305823</v>
      </c>
      <c r="O1128" s="44">
        <v>258474</v>
      </c>
      <c r="P1128">
        <v>0</v>
      </c>
      <c r="Q1128">
        <v>0</v>
      </c>
      <c r="R1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8" s="4">
        <f t="shared" si="51"/>
        <v>1</v>
      </c>
      <c r="T1128" s="4">
        <f t="shared" si="52"/>
        <v>0</v>
      </c>
      <c r="U1128" s="4">
        <f t="shared" si="53"/>
        <v>0</v>
      </c>
    </row>
    <row r="1129" spans="1:21">
      <c r="A1129" s="41">
        <v>330802752</v>
      </c>
      <c r="B1129" s="42">
        <v>330781196</v>
      </c>
      <c r="C1129" s="43">
        <v>330781196</v>
      </c>
      <c r="D1129" t="s">
        <v>3099</v>
      </c>
      <c r="E1129" t="s">
        <v>3095</v>
      </c>
      <c r="F1129" t="s">
        <v>920</v>
      </c>
      <c r="G1129" t="s">
        <v>921</v>
      </c>
      <c r="H1129">
        <v>1</v>
      </c>
      <c r="I1129" s="1">
        <v>33</v>
      </c>
      <c r="J1129" t="s">
        <v>298</v>
      </c>
      <c r="K1129" t="s">
        <v>93</v>
      </c>
      <c r="L1129" t="s">
        <v>233</v>
      </c>
      <c r="M1129" t="s">
        <v>93</v>
      </c>
      <c r="N1129" s="4">
        <v>263305823</v>
      </c>
      <c r="O1129" s="44">
        <v>10225.25</v>
      </c>
      <c r="P1129">
        <v>0</v>
      </c>
      <c r="Q1129">
        <v>0</v>
      </c>
      <c r="R1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9" s="4">
        <f t="shared" si="51"/>
        <v>1</v>
      </c>
      <c r="T1129" s="4">
        <f t="shared" si="52"/>
        <v>0</v>
      </c>
      <c r="U1129" s="4">
        <f t="shared" si="53"/>
        <v>0</v>
      </c>
    </row>
    <row r="1130" spans="1:21">
      <c r="A1130" s="41">
        <v>330000555</v>
      </c>
      <c r="B1130" s="42">
        <v>330781204</v>
      </c>
      <c r="C1130" s="43">
        <v>330781204</v>
      </c>
      <c r="D1130" t="s">
        <v>1072</v>
      </c>
      <c r="E1130" t="s">
        <v>1072</v>
      </c>
      <c r="F1130" t="s">
        <v>920</v>
      </c>
      <c r="G1130" t="s">
        <v>921</v>
      </c>
      <c r="H1130">
        <v>0</v>
      </c>
      <c r="I1130" s="1">
        <v>33</v>
      </c>
      <c r="J1130" t="s">
        <v>298</v>
      </c>
      <c r="K1130" t="s">
        <v>93</v>
      </c>
      <c r="L1130" t="s">
        <v>831</v>
      </c>
      <c r="M1130" t="s">
        <v>93</v>
      </c>
      <c r="N1130" s="4">
        <v>263305591</v>
      </c>
      <c r="O1130" s="44">
        <v>81040.5</v>
      </c>
      <c r="P1130">
        <v>0</v>
      </c>
      <c r="Q1130">
        <v>0</v>
      </c>
      <c r="R1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30" s="4">
        <f t="shared" si="51"/>
        <v>1</v>
      </c>
      <c r="T1130" s="4">
        <f t="shared" si="52"/>
        <v>0</v>
      </c>
      <c r="U1130" s="4">
        <f t="shared" si="53"/>
        <v>0</v>
      </c>
    </row>
    <row r="1131" spans="1:21">
      <c r="A1131" s="41">
        <v>330804501</v>
      </c>
      <c r="B1131" s="42">
        <v>330781212</v>
      </c>
      <c r="C1131" s="43">
        <v>330781212</v>
      </c>
      <c r="D1131" t="s">
        <v>1088</v>
      </c>
      <c r="E1131" t="s">
        <v>1088</v>
      </c>
      <c r="F1131" t="s">
        <v>920</v>
      </c>
      <c r="G1131" t="s">
        <v>921</v>
      </c>
      <c r="H1131">
        <v>0</v>
      </c>
      <c r="I1131" s="1">
        <v>33</v>
      </c>
      <c r="J1131" t="s">
        <v>298</v>
      </c>
      <c r="K1131" t="s">
        <v>93</v>
      </c>
      <c r="L1131" t="s">
        <v>831</v>
      </c>
      <c r="M1131" t="s">
        <v>93</v>
      </c>
      <c r="N1131" s="4">
        <v>263305609</v>
      </c>
      <c r="O1131" s="44">
        <v>10143</v>
      </c>
      <c r="P1131">
        <v>0</v>
      </c>
      <c r="Q1131">
        <v>0</v>
      </c>
      <c r="R1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1" s="4">
        <f t="shared" si="51"/>
        <v>1</v>
      </c>
      <c r="T1131" s="4">
        <f t="shared" si="52"/>
        <v>0</v>
      </c>
      <c r="U1131" s="4">
        <f t="shared" si="53"/>
        <v>0</v>
      </c>
    </row>
    <row r="1132" spans="1:21">
      <c r="A1132" s="41">
        <v>330000571</v>
      </c>
      <c r="B1132" s="42">
        <v>330781220</v>
      </c>
      <c r="C1132" s="43">
        <v>330781220</v>
      </c>
      <c r="D1132" t="s">
        <v>1902</v>
      </c>
      <c r="E1132" t="s">
        <v>1902</v>
      </c>
      <c r="F1132" t="s">
        <v>920</v>
      </c>
      <c r="G1132" t="s">
        <v>921</v>
      </c>
      <c r="H1132">
        <v>0</v>
      </c>
      <c r="I1132" s="1">
        <v>33</v>
      </c>
      <c r="J1132" t="s">
        <v>298</v>
      </c>
      <c r="K1132" t="s">
        <v>93</v>
      </c>
      <c r="L1132" t="s">
        <v>831</v>
      </c>
      <c r="M1132" t="s">
        <v>93</v>
      </c>
      <c r="N1132" s="4">
        <v>263305617</v>
      </c>
      <c r="O1132" s="44">
        <v>43055.5</v>
      </c>
      <c r="P1132">
        <v>0</v>
      </c>
      <c r="Q1132">
        <v>0</v>
      </c>
      <c r="R1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32" s="4">
        <f t="shared" si="51"/>
        <v>1</v>
      </c>
      <c r="T1132" s="4">
        <f t="shared" si="52"/>
        <v>0</v>
      </c>
      <c r="U1132" s="4">
        <f t="shared" si="53"/>
        <v>0</v>
      </c>
    </row>
    <row r="1133" spans="1:21">
      <c r="A1133" s="41">
        <v>330000605</v>
      </c>
      <c r="B1133" s="42">
        <v>330781253</v>
      </c>
      <c r="C1133" s="43">
        <v>330781253</v>
      </c>
      <c r="D1133" t="s">
        <v>1211</v>
      </c>
      <c r="E1133" t="s">
        <v>1212</v>
      </c>
      <c r="F1133" t="s">
        <v>920</v>
      </c>
      <c r="G1133" t="s">
        <v>921</v>
      </c>
      <c r="H1133">
        <v>0</v>
      </c>
      <c r="I1133" s="1">
        <v>33</v>
      </c>
      <c r="J1133" t="s">
        <v>298</v>
      </c>
      <c r="K1133" t="s">
        <v>93</v>
      </c>
      <c r="L1133" t="s">
        <v>831</v>
      </c>
      <c r="M1133" t="s">
        <v>93</v>
      </c>
      <c r="N1133" s="4">
        <v>263305658</v>
      </c>
      <c r="O1133" s="44">
        <v>211263</v>
      </c>
      <c r="P1133">
        <v>0</v>
      </c>
      <c r="Q1133">
        <v>0</v>
      </c>
      <c r="R1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3" s="4">
        <f t="shared" si="51"/>
        <v>1</v>
      </c>
      <c r="T1133" s="4">
        <f t="shared" si="52"/>
        <v>0</v>
      </c>
      <c r="U1133" s="4">
        <f t="shared" si="53"/>
        <v>0</v>
      </c>
    </row>
    <row r="1134" spans="1:21">
      <c r="A1134" s="41">
        <v>330008087</v>
      </c>
      <c r="B1134" s="42">
        <v>330781253</v>
      </c>
      <c r="C1134" s="43">
        <v>330781253</v>
      </c>
      <c r="D1134" t="s">
        <v>1213</v>
      </c>
      <c r="E1134" t="s">
        <v>1212</v>
      </c>
      <c r="F1134" t="s">
        <v>920</v>
      </c>
      <c r="G1134" t="s">
        <v>921</v>
      </c>
      <c r="H1134">
        <v>0</v>
      </c>
      <c r="I1134" s="1">
        <v>33</v>
      </c>
      <c r="J1134" t="s">
        <v>298</v>
      </c>
      <c r="K1134" t="s">
        <v>93</v>
      </c>
      <c r="L1134" t="s">
        <v>831</v>
      </c>
      <c r="M1134" t="s">
        <v>93</v>
      </c>
      <c r="N1134" s="4">
        <v>263305658</v>
      </c>
      <c r="O1134" s="44">
        <v>1332</v>
      </c>
      <c r="P1134">
        <v>0</v>
      </c>
      <c r="Q1134">
        <v>0</v>
      </c>
      <c r="R1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4" s="4">
        <f t="shared" si="51"/>
        <v>1</v>
      </c>
      <c r="T1134" s="4">
        <f t="shared" si="52"/>
        <v>0</v>
      </c>
      <c r="U1134" s="4">
        <f t="shared" si="53"/>
        <v>0</v>
      </c>
    </row>
    <row r="1135" spans="1:21">
      <c r="A1135" s="41">
        <v>330008095</v>
      </c>
      <c r="B1135" s="42">
        <v>330781253</v>
      </c>
      <c r="C1135" s="43">
        <v>330781253</v>
      </c>
      <c r="D1135" t="s">
        <v>1214</v>
      </c>
      <c r="E1135" t="s">
        <v>1212</v>
      </c>
      <c r="F1135" t="s">
        <v>920</v>
      </c>
      <c r="G1135" t="s">
        <v>921</v>
      </c>
      <c r="H1135">
        <v>0</v>
      </c>
      <c r="I1135" s="1">
        <v>33</v>
      </c>
      <c r="J1135" t="s">
        <v>298</v>
      </c>
      <c r="K1135" t="s">
        <v>93</v>
      </c>
      <c r="L1135" t="s">
        <v>831</v>
      </c>
      <c r="M1135" t="s">
        <v>93</v>
      </c>
      <c r="N1135" s="4">
        <v>263305658</v>
      </c>
      <c r="O1135" s="44">
        <v>1070.5</v>
      </c>
      <c r="P1135">
        <v>0</v>
      </c>
      <c r="Q1135">
        <v>0</v>
      </c>
      <c r="R1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5" s="4">
        <f t="shared" si="51"/>
        <v>1</v>
      </c>
      <c r="T1135" s="4">
        <f t="shared" si="52"/>
        <v>0</v>
      </c>
      <c r="U1135" s="4">
        <f t="shared" si="53"/>
        <v>0</v>
      </c>
    </row>
    <row r="1136" spans="1:21">
      <c r="A1136" s="41">
        <v>330008103</v>
      </c>
      <c r="B1136" s="42">
        <v>330781253</v>
      </c>
      <c r="C1136" s="43">
        <v>330781253</v>
      </c>
      <c r="D1136" t="s">
        <v>1215</v>
      </c>
      <c r="E1136" t="s">
        <v>1212</v>
      </c>
      <c r="F1136" t="s">
        <v>920</v>
      </c>
      <c r="G1136" t="s">
        <v>921</v>
      </c>
      <c r="H1136">
        <v>0</v>
      </c>
      <c r="I1136" s="1">
        <v>33</v>
      </c>
      <c r="J1136" t="s">
        <v>298</v>
      </c>
      <c r="K1136" t="s">
        <v>93</v>
      </c>
      <c r="L1136" t="s">
        <v>831</v>
      </c>
      <c r="M1136" t="s">
        <v>93</v>
      </c>
      <c r="N1136" s="4">
        <v>263305658</v>
      </c>
      <c r="O1136" s="44">
        <v>777.25</v>
      </c>
      <c r="P1136">
        <v>0</v>
      </c>
      <c r="Q1136">
        <v>0</v>
      </c>
      <c r="R1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6" s="4">
        <f t="shared" si="51"/>
        <v>1</v>
      </c>
      <c r="T1136" s="4">
        <f t="shared" si="52"/>
        <v>0</v>
      </c>
      <c r="U1136" s="4">
        <f t="shared" si="53"/>
        <v>0</v>
      </c>
    </row>
    <row r="1137" spans="1:21">
      <c r="A1137" s="41">
        <v>330040569</v>
      </c>
      <c r="B1137" s="42">
        <v>330781253</v>
      </c>
      <c r="C1137" s="43">
        <v>330781253</v>
      </c>
      <c r="D1137" t="s">
        <v>1216</v>
      </c>
      <c r="E1137" t="s">
        <v>1212</v>
      </c>
      <c r="F1137" t="s">
        <v>920</v>
      </c>
      <c r="G1137" t="s">
        <v>921</v>
      </c>
      <c r="H1137">
        <v>0</v>
      </c>
      <c r="I1137" s="1">
        <v>33</v>
      </c>
      <c r="J1137" t="s">
        <v>298</v>
      </c>
      <c r="K1137" t="s">
        <v>93</v>
      </c>
      <c r="L1137" t="s">
        <v>831</v>
      </c>
      <c r="M1137" t="s">
        <v>93</v>
      </c>
      <c r="N1137" s="4">
        <v>263305658</v>
      </c>
      <c r="O1137" s="44">
        <v>306</v>
      </c>
      <c r="P1137">
        <v>0</v>
      </c>
      <c r="Q1137">
        <v>0</v>
      </c>
      <c r="R1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7" s="4">
        <f t="shared" si="51"/>
        <v>1</v>
      </c>
      <c r="T1137" s="4">
        <f t="shared" si="52"/>
        <v>0</v>
      </c>
      <c r="U1137" s="4">
        <f t="shared" si="53"/>
        <v>0</v>
      </c>
    </row>
    <row r="1138" spans="1:21">
      <c r="A1138" s="41">
        <v>330058355</v>
      </c>
      <c r="B1138" s="42">
        <v>330781253</v>
      </c>
      <c r="C1138" s="43">
        <v>330781253</v>
      </c>
      <c r="D1138" t="s">
        <v>1217</v>
      </c>
      <c r="E1138" t="s">
        <v>1212</v>
      </c>
      <c r="F1138" t="s">
        <v>920</v>
      </c>
      <c r="G1138" t="s">
        <v>921</v>
      </c>
      <c r="H1138">
        <v>0</v>
      </c>
      <c r="I1138" s="1">
        <v>33</v>
      </c>
      <c r="J1138" t="s">
        <v>298</v>
      </c>
      <c r="K1138" t="s">
        <v>93</v>
      </c>
      <c r="L1138" t="s">
        <v>831</v>
      </c>
      <c r="M1138" t="s">
        <v>93</v>
      </c>
      <c r="N1138" s="4">
        <v>263305658</v>
      </c>
      <c r="O1138" s="44">
        <v>2596</v>
      </c>
      <c r="P1138">
        <v>0</v>
      </c>
      <c r="Q1138">
        <v>0</v>
      </c>
      <c r="R1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8" s="4">
        <f t="shared" si="51"/>
        <v>1</v>
      </c>
      <c r="T1138" s="4">
        <f t="shared" si="52"/>
        <v>0</v>
      </c>
      <c r="U1138" s="4">
        <f t="shared" si="53"/>
        <v>0</v>
      </c>
    </row>
    <row r="1139" spans="1:21">
      <c r="A1139" s="41">
        <v>330783721</v>
      </c>
      <c r="B1139" s="42">
        <v>330781253</v>
      </c>
      <c r="C1139" s="43">
        <v>330781253</v>
      </c>
      <c r="D1139" s="48" t="s">
        <v>1218</v>
      </c>
      <c r="E1139" t="s">
        <v>1212</v>
      </c>
      <c r="F1139" t="s">
        <v>920</v>
      </c>
      <c r="G1139" t="s">
        <v>921</v>
      </c>
      <c r="H1139">
        <v>0</v>
      </c>
      <c r="I1139" s="1">
        <v>33</v>
      </c>
      <c r="J1139" t="s">
        <v>298</v>
      </c>
      <c r="K1139" t="s">
        <v>93</v>
      </c>
      <c r="L1139" t="s">
        <v>831</v>
      </c>
      <c r="M1139" t="s">
        <v>93</v>
      </c>
      <c r="N1139" s="4">
        <v>263305658</v>
      </c>
      <c r="O1139" s="44">
        <v>26988.5</v>
      </c>
      <c r="P1139">
        <v>0</v>
      </c>
      <c r="Q1139">
        <v>0</v>
      </c>
      <c r="R1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9" s="4">
        <f t="shared" si="51"/>
        <v>1</v>
      </c>
      <c r="T1139" s="4">
        <f t="shared" si="52"/>
        <v>0</v>
      </c>
      <c r="U1139" s="4">
        <f t="shared" si="53"/>
        <v>0</v>
      </c>
    </row>
    <row r="1140" spans="1:21">
      <c r="A1140" s="41">
        <v>330790882</v>
      </c>
      <c r="B1140" s="42">
        <v>330781253</v>
      </c>
      <c r="C1140" s="43">
        <v>330781253</v>
      </c>
      <c r="D1140" s="48" t="s">
        <v>1219</v>
      </c>
      <c r="E1140" s="48" t="s">
        <v>1212</v>
      </c>
      <c r="F1140" t="s">
        <v>920</v>
      </c>
      <c r="G1140" s="49" t="s">
        <v>921</v>
      </c>
      <c r="H1140">
        <v>0</v>
      </c>
      <c r="I1140" s="1">
        <v>33</v>
      </c>
      <c r="J1140" t="s">
        <v>298</v>
      </c>
      <c r="K1140" t="s">
        <v>93</v>
      </c>
      <c r="L1140" t="s">
        <v>831</v>
      </c>
      <c r="M1140" t="s">
        <v>93</v>
      </c>
      <c r="N1140" s="4">
        <v>263305658</v>
      </c>
      <c r="O1140" s="44">
        <v>225.75</v>
      </c>
      <c r="P1140">
        <v>0</v>
      </c>
      <c r="Q1140">
        <v>0</v>
      </c>
      <c r="R1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0" s="4">
        <f t="shared" si="51"/>
        <v>1</v>
      </c>
      <c r="T1140" s="4">
        <f t="shared" si="52"/>
        <v>0</v>
      </c>
      <c r="U1140" s="4">
        <f t="shared" si="53"/>
        <v>0</v>
      </c>
    </row>
    <row r="1141" spans="1:21">
      <c r="A1141" s="41">
        <v>330792391</v>
      </c>
      <c r="B1141" s="42">
        <v>330781253</v>
      </c>
      <c r="C1141" s="43">
        <v>330781253</v>
      </c>
      <c r="D1141" s="48" t="s">
        <v>1220</v>
      </c>
      <c r="E1141" s="48" t="s">
        <v>1212</v>
      </c>
      <c r="F1141" t="s">
        <v>920</v>
      </c>
      <c r="G1141" s="49" t="s">
        <v>921</v>
      </c>
      <c r="H1141">
        <v>0</v>
      </c>
      <c r="I1141" s="1">
        <v>33</v>
      </c>
      <c r="J1141" t="s">
        <v>298</v>
      </c>
      <c r="K1141" t="s">
        <v>93</v>
      </c>
      <c r="L1141" t="s">
        <v>831</v>
      </c>
      <c r="M1141" t="s">
        <v>93</v>
      </c>
      <c r="N1141" s="4">
        <v>263305658</v>
      </c>
      <c r="O1141" s="44">
        <v>313.5</v>
      </c>
      <c r="P1141">
        <v>0</v>
      </c>
      <c r="Q1141">
        <v>0</v>
      </c>
      <c r="R1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1" s="4">
        <f t="shared" si="51"/>
        <v>1</v>
      </c>
      <c r="T1141" s="4">
        <f t="shared" si="52"/>
        <v>0</v>
      </c>
      <c r="U1141" s="4">
        <f t="shared" si="53"/>
        <v>0</v>
      </c>
    </row>
    <row r="1142" spans="1:21">
      <c r="A1142" s="41">
        <v>330000613</v>
      </c>
      <c r="B1142" s="42">
        <v>330781261</v>
      </c>
      <c r="C1142" s="43">
        <v>330781261</v>
      </c>
      <c r="D1142" t="s">
        <v>2017</v>
      </c>
      <c r="E1142" t="s">
        <v>2018</v>
      </c>
      <c r="F1142" t="s">
        <v>920</v>
      </c>
      <c r="G1142" t="s">
        <v>921</v>
      </c>
      <c r="H1142">
        <v>0</v>
      </c>
      <c r="I1142" s="1">
        <v>33</v>
      </c>
      <c r="J1142" t="s">
        <v>298</v>
      </c>
      <c r="K1142" t="s">
        <v>93</v>
      </c>
      <c r="L1142" t="s">
        <v>831</v>
      </c>
      <c r="M1142" t="s">
        <v>93</v>
      </c>
      <c r="N1142" s="4">
        <v>263305690</v>
      </c>
      <c r="O1142" s="44">
        <v>28224.5</v>
      </c>
      <c r="P1142">
        <v>0</v>
      </c>
      <c r="Q1142">
        <v>0</v>
      </c>
      <c r="R1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2" s="4">
        <f t="shared" si="51"/>
        <v>1</v>
      </c>
      <c r="T1142" s="4">
        <f t="shared" si="52"/>
        <v>0</v>
      </c>
      <c r="U1142" s="4">
        <f t="shared" si="53"/>
        <v>0</v>
      </c>
    </row>
    <row r="1143" spans="1:21">
      <c r="A1143" s="41">
        <v>330000639</v>
      </c>
      <c r="B1143" s="42">
        <v>330781287</v>
      </c>
      <c r="C1143" s="43">
        <v>330781287</v>
      </c>
      <c r="D1143" t="s">
        <v>1768</v>
      </c>
      <c r="E1143" t="s">
        <v>1768</v>
      </c>
      <c r="F1143" t="s">
        <v>920</v>
      </c>
      <c r="G1143" t="s">
        <v>921</v>
      </c>
      <c r="H1143">
        <v>0</v>
      </c>
      <c r="I1143" s="1">
        <v>33</v>
      </c>
      <c r="J1143" t="s">
        <v>298</v>
      </c>
      <c r="K1143" t="s">
        <v>93</v>
      </c>
      <c r="L1143" t="s">
        <v>77</v>
      </c>
      <c r="M1143" t="s">
        <v>93</v>
      </c>
      <c r="N1143" s="4">
        <v>263305849</v>
      </c>
      <c r="O1143" s="44">
        <v>94605</v>
      </c>
      <c r="P1143">
        <v>1</v>
      </c>
      <c r="Q1143">
        <v>0</v>
      </c>
      <c r="R1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3" s="4">
        <f t="shared" si="51"/>
        <v>1</v>
      </c>
      <c r="T1143" s="4">
        <f t="shared" si="52"/>
        <v>0</v>
      </c>
      <c r="U1143" s="4">
        <f t="shared" si="53"/>
        <v>0</v>
      </c>
    </row>
    <row r="1144" spans="1:21">
      <c r="A1144" s="41">
        <v>330000647</v>
      </c>
      <c r="B1144" s="42">
        <v>330781295</v>
      </c>
      <c r="C1144" s="43">
        <v>330781295</v>
      </c>
      <c r="D1144" t="s">
        <v>2667</v>
      </c>
      <c r="E1144" t="s">
        <v>2668</v>
      </c>
      <c r="F1144" t="s">
        <v>920</v>
      </c>
      <c r="G1144" t="s">
        <v>921</v>
      </c>
      <c r="H1144">
        <v>0</v>
      </c>
      <c r="I1144" s="1">
        <v>33</v>
      </c>
      <c r="J1144" t="s">
        <v>298</v>
      </c>
      <c r="K1144" t="s">
        <v>93</v>
      </c>
      <c r="L1144" t="s">
        <v>77</v>
      </c>
      <c r="M1144" t="s">
        <v>93</v>
      </c>
      <c r="N1144" s="4">
        <v>263305856</v>
      </c>
      <c r="O1144" s="44">
        <v>53029.5</v>
      </c>
      <c r="P1144">
        <v>1</v>
      </c>
      <c r="Q1144">
        <v>0</v>
      </c>
      <c r="R1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4" s="4">
        <f t="shared" si="51"/>
        <v>1</v>
      </c>
      <c r="T1144" s="4">
        <f t="shared" si="52"/>
        <v>0</v>
      </c>
      <c r="U1144" s="4">
        <f t="shared" si="53"/>
        <v>0</v>
      </c>
    </row>
    <row r="1145" spans="1:21">
      <c r="A1145" s="41">
        <v>330042169</v>
      </c>
      <c r="B1145" s="42">
        <v>330781295</v>
      </c>
      <c r="C1145" s="43">
        <v>330781295</v>
      </c>
      <c r="D1145" t="s">
        <v>2669</v>
      </c>
      <c r="E1145" t="s">
        <v>2668</v>
      </c>
      <c r="F1145" t="s">
        <v>920</v>
      </c>
      <c r="G1145" t="s">
        <v>921</v>
      </c>
      <c r="H1145">
        <v>0</v>
      </c>
      <c r="I1145" s="1">
        <v>33</v>
      </c>
      <c r="J1145" t="s">
        <v>298</v>
      </c>
      <c r="K1145" t="s">
        <v>93</v>
      </c>
      <c r="L1145" t="s">
        <v>77</v>
      </c>
      <c r="M1145" t="s">
        <v>93</v>
      </c>
      <c r="N1145" s="4">
        <v>263305856</v>
      </c>
      <c r="O1145" s="44">
        <v>446.75</v>
      </c>
      <c r="P1145">
        <v>1</v>
      </c>
      <c r="Q1145">
        <v>0</v>
      </c>
      <c r="R1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5" s="4">
        <f t="shared" si="51"/>
        <v>1</v>
      </c>
      <c r="T1145" s="4">
        <f t="shared" si="52"/>
        <v>0</v>
      </c>
      <c r="U1145" s="4">
        <f t="shared" si="53"/>
        <v>0</v>
      </c>
    </row>
    <row r="1146" spans="1:21">
      <c r="A1146" s="41">
        <v>330042219</v>
      </c>
      <c r="B1146" s="42">
        <v>330781295</v>
      </c>
      <c r="C1146" s="43">
        <v>330781295</v>
      </c>
      <c r="D1146" t="s">
        <v>2670</v>
      </c>
      <c r="E1146" t="s">
        <v>2668</v>
      </c>
      <c r="F1146" t="s">
        <v>920</v>
      </c>
      <c r="G1146" t="s">
        <v>921</v>
      </c>
      <c r="H1146">
        <v>0</v>
      </c>
      <c r="I1146" s="1">
        <v>33</v>
      </c>
      <c r="J1146" t="s">
        <v>298</v>
      </c>
      <c r="K1146" t="s">
        <v>93</v>
      </c>
      <c r="L1146" t="s">
        <v>77</v>
      </c>
      <c r="M1146" t="s">
        <v>93</v>
      </c>
      <c r="N1146" s="4">
        <v>263305856</v>
      </c>
      <c r="O1146" s="44">
        <v>1359</v>
      </c>
      <c r="P1146">
        <v>1</v>
      </c>
      <c r="Q1146">
        <v>0</v>
      </c>
      <c r="R1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6" s="4">
        <f t="shared" si="51"/>
        <v>1</v>
      </c>
      <c r="T1146" s="4">
        <f t="shared" si="52"/>
        <v>0</v>
      </c>
      <c r="U1146" s="4">
        <f t="shared" si="53"/>
        <v>0</v>
      </c>
    </row>
    <row r="1147" spans="1:21">
      <c r="A1147" s="41">
        <v>330055534</v>
      </c>
      <c r="B1147" s="42">
        <v>330781295</v>
      </c>
      <c r="C1147" s="43">
        <v>330781295</v>
      </c>
      <c r="D1147" t="s">
        <v>2671</v>
      </c>
      <c r="E1147" t="s">
        <v>2668</v>
      </c>
      <c r="F1147" t="s">
        <v>920</v>
      </c>
      <c r="G1147" t="s">
        <v>921</v>
      </c>
      <c r="H1147">
        <v>0</v>
      </c>
      <c r="I1147" s="1">
        <v>33</v>
      </c>
      <c r="J1147" t="s">
        <v>298</v>
      </c>
      <c r="K1147" t="s">
        <v>93</v>
      </c>
      <c r="L1147" t="s">
        <v>77</v>
      </c>
      <c r="M1147" t="s">
        <v>93</v>
      </c>
      <c r="N1147" s="4">
        <v>263305856</v>
      </c>
      <c r="O1147" s="44">
        <v>6003.5</v>
      </c>
      <c r="P1147">
        <v>1</v>
      </c>
      <c r="Q1147">
        <v>0</v>
      </c>
      <c r="R1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7" s="4">
        <f t="shared" si="51"/>
        <v>1</v>
      </c>
      <c r="T1147" s="4">
        <f t="shared" si="52"/>
        <v>0</v>
      </c>
      <c r="U1147" s="4">
        <f t="shared" si="53"/>
        <v>0</v>
      </c>
    </row>
    <row r="1148" spans="1:21">
      <c r="A1148" s="41">
        <v>330058611</v>
      </c>
      <c r="B1148" s="42">
        <v>330781295</v>
      </c>
      <c r="C1148" s="43">
        <v>330781295</v>
      </c>
      <c r="D1148" t="s">
        <v>2672</v>
      </c>
      <c r="E1148" t="s">
        <v>2668</v>
      </c>
      <c r="F1148" t="s">
        <v>920</v>
      </c>
      <c r="G1148" t="s">
        <v>921</v>
      </c>
      <c r="H1148">
        <v>0</v>
      </c>
      <c r="I1148" s="1">
        <v>33</v>
      </c>
      <c r="J1148" t="s">
        <v>298</v>
      </c>
      <c r="K1148" t="s">
        <v>93</v>
      </c>
      <c r="L1148" t="s">
        <v>77</v>
      </c>
      <c r="M1148" t="s">
        <v>93</v>
      </c>
      <c r="N1148" s="4">
        <v>263305856</v>
      </c>
      <c r="O1148" s="44">
        <v>896.25</v>
      </c>
      <c r="P1148">
        <v>1</v>
      </c>
      <c r="Q1148">
        <v>0</v>
      </c>
      <c r="R1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8" s="4">
        <f t="shared" si="51"/>
        <v>1</v>
      </c>
      <c r="T1148" s="4">
        <f t="shared" si="52"/>
        <v>0</v>
      </c>
      <c r="U1148" s="4">
        <f t="shared" si="53"/>
        <v>0</v>
      </c>
    </row>
    <row r="1149" spans="1:21">
      <c r="A1149" s="41">
        <v>330781311</v>
      </c>
      <c r="B1149" s="42">
        <v>330781295</v>
      </c>
      <c r="C1149" s="43">
        <v>330781295</v>
      </c>
      <c r="D1149" t="s">
        <v>2673</v>
      </c>
      <c r="E1149" t="s">
        <v>2668</v>
      </c>
      <c r="F1149" t="s">
        <v>920</v>
      </c>
      <c r="G1149" t="s">
        <v>921</v>
      </c>
      <c r="H1149">
        <v>0</v>
      </c>
      <c r="I1149" s="1">
        <v>33</v>
      </c>
      <c r="J1149" t="s">
        <v>298</v>
      </c>
      <c r="K1149" t="s">
        <v>93</v>
      </c>
      <c r="L1149" t="s">
        <v>77</v>
      </c>
      <c r="M1149" t="s">
        <v>93</v>
      </c>
      <c r="N1149" s="4">
        <v>263305856</v>
      </c>
      <c r="O1149" s="44">
        <v>460.75</v>
      </c>
      <c r="P1149">
        <v>1</v>
      </c>
      <c r="Q1149">
        <v>0</v>
      </c>
      <c r="R1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9" s="4">
        <f t="shared" si="51"/>
        <v>1</v>
      </c>
      <c r="T1149" s="4">
        <f t="shared" si="52"/>
        <v>0</v>
      </c>
      <c r="U1149" s="4">
        <f t="shared" si="53"/>
        <v>0</v>
      </c>
    </row>
    <row r="1150" spans="1:21">
      <c r="A1150" s="41">
        <v>330790023</v>
      </c>
      <c r="B1150" s="42">
        <v>330781295</v>
      </c>
      <c r="C1150" s="43">
        <v>330781295</v>
      </c>
      <c r="D1150" t="s">
        <v>2674</v>
      </c>
      <c r="E1150" t="s">
        <v>2668</v>
      </c>
      <c r="F1150" t="s">
        <v>920</v>
      </c>
      <c r="G1150" t="s">
        <v>921</v>
      </c>
      <c r="H1150">
        <v>0</v>
      </c>
      <c r="I1150" s="1">
        <v>33</v>
      </c>
      <c r="J1150" t="s">
        <v>298</v>
      </c>
      <c r="K1150" t="s">
        <v>93</v>
      </c>
      <c r="L1150" t="s">
        <v>77</v>
      </c>
      <c r="M1150" t="s">
        <v>93</v>
      </c>
      <c r="N1150" s="4">
        <v>263305856</v>
      </c>
      <c r="O1150" s="44">
        <v>433.25</v>
      </c>
      <c r="P1150">
        <v>1</v>
      </c>
      <c r="Q1150">
        <v>0</v>
      </c>
      <c r="R1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0" s="4">
        <f t="shared" si="51"/>
        <v>1</v>
      </c>
      <c r="T1150" s="4">
        <f t="shared" si="52"/>
        <v>0</v>
      </c>
      <c r="U1150" s="4">
        <f t="shared" si="53"/>
        <v>0</v>
      </c>
    </row>
    <row r="1151" spans="1:21">
      <c r="A1151" s="41">
        <v>330790080</v>
      </c>
      <c r="B1151" s="42">
        <v>330781295</v>
      </c>
      <c r="C1151" s="43">
        <v>330781295</v>
      </c>
      <c r="D1151" t="s">
        <v>2675</v>
      </c>
      <c r="E1151" t="s">
        <v>2668</v>
      </c>
      <c r="F1151" t="s">
        <v>920</v>
      </c>
      <c r="G1151" t="s">
        <v>921</v>
      </c>
      <c r="H1151">
        <v>0</v>
      </c>
      <c r="I1151" s="1">
        <v>33</v>
      </c>
      <c r="J1151" t="s">
        <v>298</v>
      </c>
      <c r="K1151" t="s">
        <v>93</v>
      </c>
      <c r="L1151" t="s">
        <v>77</v>
      </c>
      <c r="M1151" t="s">
        <v>93</v>
      </c>
      <c r="N1151" s="4">
        <v>263305856</v>
      </c>
      <c r="O1151" s="44">
        <v>459</v>
      </c>
      <c r="P1151">
        <v>1</v>
      </c>
      <c r="Q1151">
        <v>0</v>
      </c>
      <c r="R1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1" s="4">
        <f t="shared" si="51"/>
        <v>1</v>
      </c>
      <c r="T1151" s="4">
        <f t="shared" si="52"/>
        <v>0</v>
      </c>
      <c r="U1151" s="4">
        <f t="shared" si="53"/>
        <v>0</v>
      </c>
    </row>
    <row r="1152" spans="1:21">
      <c r="A1152" s="41">
        <v>330790098</v>
      </c>
      <c r="B1152" s="42">
        <v>330781295</v>
      </c>
      <c r="C1152" s="43">
        <v>330781295</v>
      </c>
      <c r="D1152" t="s">
        <v>2676</v>
      </c>
      <c r="E1152" t="s">
        <v>2668</v>
      </c>
      <c r="F1152" t="s">
        <v>920</v>
      </c>
      <c r="G1152" t="s">
        <v>921</v>
      </c>
      <c r="H1152">
        <v>0</v>
      </c>
      <c r="I1152" s="1">
        <v>33</v>
      </c>
      <c r="J1152" t="s">
        <v>298</v>
      </c>
      <c r="K1152" t="s">
        <v>93</v>
      </c>
      <c r="L1152" t="s">
        <v>77</v>
      </c>
      <c r="M1152" t="s">
        <v>93</v>
      </c>
      <c r="N1152" s="4">
        <v>263305856</v>
      </c>
      <c r="O1152" s="44">
        <v>450.5</v>
      </c>
      <c r="P1152">
        <v>1</v>
      </c>
      <c r="Q1152">
        <v>0</v>
      </c>
      <c r="R1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2" s="4">
        <f t="shared" si="51"/>
        <v>1</v>
      </c>
      <c r="T1152" s="4">
        <f t="shared" si="52"/>
        <v>0</v>
      </c>
      <c r="U1152" s="4">
        <f t="shared" si="53"/>
        <v>0</v>
      </c>
    </row>
    <row r="1153" spans="1:21">
      <c r="A1153" s="41">
        <v>330790106</v>
      </c>
      <c r="B1153" s="42">
        <v>330781295</v>
      </c>
      <c r="C1153" s="43">
        <v>330781295</v>
      </c>
      <c r="D1153" t="s">
        <v>2677</v>
      </c>
      <c r="E1153" t="s">
        <v>2668</v>
      </c>
      <c r="F1153" t="s">
        <v>920</v>
      </c>
      <c r="G1153" t="s">
        <v>921</v>
      </c>
      <c r="H1153">
        <v>0</v>
      </c>
      <c r="I1153" s="1">
        <v>33</v>
      </c>
      <c r="J1153" t="s">
        <v>298</v>
      </c>
      <c r="K1153" t="s">
        <v>93</v>
      </c>
      <c r="L1153" t="s">
        <v>77</v>
      </c>
      <c r="M1153" t="s">
        <v>93</v>
      </c>
      <c r="N1153" s="4">
        <v>263305856</v>
      </c>
      <c r="O1153" s="44">
        <v>143</v>
      </c>
      <c r="P1153">
        <v>1</v>
      </c>
      <c r="Q1153">
        <v>0</v>
      </c>
      <c r="R1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3" s="4">
        <f t="shared" si="51"/>
        <v>1</v>
      </c>
      <c r="T1153" s="4">
        <f t="shared" si="52"/>
        <v>0</v>
      </c>
      <c r="U1153" s="4">
        <f t="shared" si="53"/>
        <v>0</v>
      </c>
    </row>
    <row r="1154" spans="1:21">
      <c r="A1154" s="41">
        <v>330802901</v>
      </c>
      <c r="B1154" s="45">
        <v>330781295</v>
      </c>
      <c r="C1154" s="47">
        <v>330781295</v>
      </c>
      <c r="D1154" t="s">
        <v>2678</v>
      </c>
      <c r="E1154" t="s">
        <v>2668</v>
      </c>
      <c r="F1154" t="s">
        <v>920</v>
      </c>
      <c r="G1154" t="s">
        <v>921</v>
      </c>
      <c r="H1154">
        <v>0</v>
      </c>
      <c r="I1154" s="1">
        <v>33</v>
      </c>
      <c r="J1154" t="s">
        <v>298</v>
      </c>
      <c r="K1154" t="s">
        <v>93</v>
      </c>
      <c r="L1154" t="s">
        <v>77</v>
      </c>
      <c r="M1154" t="s">
        <v>93</v>
      </c>
      <c r="N1154" s="4">
        <v>263305856</v>
      </c>
      <c r="O1154" s="44">
        <v>10274.5</v>
      </c>
      <c r="P1154">
        <v>1</v>
      </c>
      <c r="Q1154">
        <v>0</v>
      </c>
      <c r="R1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4" s="4">
        <f t="shared" si="51"/>
        <v>1</v>
      </c>
      <c r="T1154" s="4">
        <f t="shared" si="52"/>
        <v>0</v>
      </c>
      <c r="U1154" s="4">
        <f t="shared" si="53"/>
        <v>0</v>
      </c>
    </row>
    <row r="1155" spans="1:21">
      <c r="A1155" s="41">
        <v>330803032</v>
      </c>
      <c r="B1155" s="42">
        <v>330781295</v>
      </c>
      <c r="C1155" s="43">
        <v>330781295</v>
      </c>
      <c r="D1155" t="s">
        <v>2679</v>
      </c>
      <c r="E1155" t="s">
        <v>2668</v>
      </c>
      <c r="F1155" t="s">
        <v>920</v>
      </c>
      <c r="G1155" t="s">
        <v>921</v>
      </c>
      <c r="H1155">
        <v>0</v>
      </c>
      <c r="I1155" s="1">
        <v>33</v>
      </c>
      <c r="J1155" t="s">
        <v>298</v>
      </c>
      <c r="K1155" t="s">
        <v>93</v>
      </c>
      <c r="L1155" t="s">
        <v>77</v>
      </c>
      <c r="M1155" t="s">
        <v>93</v>
      </c>
      <c r="N1155" s="4">
        <v>263305856</v>
      </c>
      <c r="O1155" s="44">
        <v>2577.5</v>
      </c>
      <c r="P1155">
        <v>1</v>
      </c>
      <c r="Q1155">
        <v>0</v>
      </c>
      <c r="R1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5" s="4">
        <f t="shared" si="51"/>
        <v>1</v>
      </c>
      <c r="T1155" s="4">
        <f t="shared" si="52"/>
        <v>0</v>
      </c>
      <c r="U1155" s="4">
        <f t="shared" si="53"/>
        <v>0</v>
      </c>
    </row>
    <row r="1156" spans="1:21">
      <c r="A1156" s="41">
        <v>330000662</v>
      </c>
      <c r="B1156" s="42">
        <v>330781329</v>
      </c>
      <c r="C1156" s="43">
        <v>330000662</v>
      </c>
      <c r="D1156" t="s">
        <v>4688</v>
      </c>
      <c r="E1156" t="s">
        <v>4688</v>
      </c>
      <c r="H1156"/>
      <c r="I1156" s="1">
        <v>33</v>
      </c>
      <c r="J1156" t="s">
        <v>298</v>
      </c>
      <c r="K1156" t="s">
        <v>93</v>
      </c>
      <c r="L1156" t="s">
        <v>457</v>
      </c>
      <c r="M1156" t="s">
        <v>93</v>
      </c>
      <c r="N1156" s="4">
        <v>781831714</v>
      </c>
      <c r="O1156" s="44">
        <v>73764</v>
      </c>
      <c r="P1156">
        <v>0</v>
      </c>
      <c r="Q1156">
        <v>0</v>
      </c>
      <c r="R1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6" s="4">
        <f t="shared" si="51"/>
        <v>0</v>
      </c>
      <c r="T1156" s="4">
        <f t="shared" si="52"/>
        <v>0</v>
      </c>
      <c r="U1156" s="4">
        <f t="shared" si="53"/>
        <v>1</v>
      </c>
    </row>
    <row r="1157" spans="1:21">
      <c r="A1157" s="41">
        <v>330059106</v>
      </c>
      <c r="B1157" s="42">
        <v>330781386</v>
      </c>
      <c r="C1157" s="43">
        <v>330059106</v>
      </c>
      <c r="D1157" t="s">
        <v>3923</v>
      </c>
      <c r="E1157" t="s">
        <v>3924</v>
      </c>
      <c r="H1157"/>
      <c r="I1157" s="1">
        <v>33</v>
      </c>
      <c r="J1157" t="s">
        <v>298</v>
      </c>
      <c r="K1157" t="s">
        <v>93</v>
      </c>
      <c r="L1157" t="s">
        <v>60</v>
      </c>
      <c r="M1157" t="s">
        <v>93</v>
      </c>
      <c r="N1157" s="4">
        <v>781837398</v>
      </c>
      <c r="O1157" s="44">
        <v>1825</v>
      </c>
      <c r="P1157">
        <v>0</v>
      </c>
      <c r="Q1157">
        <v>0</v>
      </c>
      <c r="R1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7" s="4">
        <f t="shared" si="51"/>
        <v>0</v>
      </c>
      <c r="T1157" s="4">
        <f t="shared" si="52"/>
        <v>0</v>
      </c>
      <c r="U1157" s="4">
        <f t="shared" si="53"/>
        <v>1</v>
      </c>
    </row>
    <row r="1158" spans="1:21">
      <c r="A1158" s="41">
        <v>330780560</v>
      </c>
      <c r="B1158" s="42">
        <v>330781386</v>
      </c>
      <c r="C1158" s="43">
        <v>330780560</v>
      </c>
      <c r="D1158" t="s">
        <v>3925</v>
      </c>
      <c r="E1158" t="s">
        <v>3924</v>
      </c>
      <c r="H1158"/>
      <c r="I1158" s="1">
        <v>33</v>
      </c>
      <c r="J1158" t="s">
        <v>298</v>
      </c>
      <c r="K1158" t="s">
        <v>93</v>
      </c>
      <c r="L1158" t="s">
        <v>60</v>
      </c>
      <c r="M1158" t="s">
        <v>93</v>
      </c>
      <c r="N1158" s="4">
        <v>781837398</v>
      </c>
      <c r="O1158" s="44">
        <v>7767</v>
      </c>
      <c r="P1158">
        <v>0</v>
      </c>
      <c r="Q1158">
        <v>0</v>
      </c>
      <c r="R1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8" s="4">
        <f t="shared" ref="S1158:S1221" si="54">IF(OR(L1158="CH",L1158="CH ex-CHS",L1158="HIA",L1158="Autres publics",L1158="CHU"),1,0)</f>
        <v>0</v>
      </c>
      <c r="T1158" s="4">
        <f t="shared" ref="T1158:T1221" si="55">IF(AND(S1158=1,G1158=""),1,0)</f>
        <v>0</v>
      </c>
      <c r="U1158" s="4">
        <f t="shared" si="53"/>
        <v>1</v>
      </c>
    </row>
    <row r="1159" spans="1:21">
      <c r="A1159" s="41">
        <v>170784086</v>
      </c>
      <c r="B1159" s="42">
        <v>330785072</v>
      </c>
      <c r="C1159" s="43">
        <v>170784086</v>
      </c>
      <c r="D1159" t="s">
        <v>761</v>
      </c>
      <c r="E1159" t="s">
        <v>762</v>
      </c>
      <c r="H1159"/>
      <c r="I1159" s="1">
        <v>17</v>
      </c>
      <c r="J1159" t="s">
        <v>508</v>
      </c>
      <c r="K1159" t="s">
        <v>93</v>
      </c>
      <c r="L1159" t="s">
        <v>60</v>
      </c>
      <c r="M1159" t="s">
        <v>93</v>
      </c>
      <c r="N1159" s="4">
        <v>775585037</v>
      </c>
      <c r="O1159" s="44">
        <v>1994.25</v>
      </c>
      <c r="P1159">
        <v>1</v>
      </c>
      <c r="Q1159">
        <v>0</v>
      </c>
      <c r="R1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9" s="4">
        <f t="shared" si="54"/>
        <v>0</v>
      </c>
      <c r="T1159" s="4">
        <f t="shared" si="55"/>
        <v>0</v>
      </c>
      <c r="U1159" s="4">
        <f t="shared" ref="U1159:U1222" si="56">IF(S1159=1,0,1)</f>
        <v>1</v>
      </c>
    </row>
    <row r="1160" spans="1:21">
      <c r="A1160" s="41">
        <v>330781170</v>
      </c>
      <c r="B1160" s="42">
        <v>330785072</v>
      </c>
      <c r="C1160" s="43">
        <v>330781170</v>
      </c>
      <c r="D1160" t="s">
        <v>763</v>
      </c>
      <c r="E1160" t="s">
        <v>762</v>
      </c>
      <c r="H1160"/>
      <c r="I1160" s="1">
        <v>33</v>
      </c>
      <c r="J1160" t="s">
        <v>298</v>
      </c>
      <c r="K1160" t="s">
        <v>93</v>
      </c>
      <c r="L1160" t="s">
        <v>60</v>
      </c>
      <c r="M1160" t="s">
        <v>93</v>
      </c>
      <c r="N1160" s="4">
        <v>775585037</v>
      </c>
      <c r="O1160" s="44">
        <v>5907.5</v>
      </c>
      <c r="P1160">
        <v>1</v>
      </c>
      <c r="Q1160">
        <v>0</v>
      </c>
      <c r="R1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0" s="4">
        <f t="shared" si="54"/>
        <v>0</v>
      </c>
      <c r="T1160" s="4">
        <f t="shared" si="55"/>
        <v>0</v>
      </c>
      <c r="U1160" s="4">
        <f t="shared" si="56"/>
        <v>1</v>
      </c>
    </row>
    <row r="1161" spans="1:21">
      <c r="A1161" s="41">
        <v>330783614</v>
      </c>
      <c r="B1161" s="42">
        <v>330785072</v>
      </c>
      <c r="C1161" s="43">
        <v>330783614</v>
      </c>
      <c r="D1161" t="s">
        <v>764</v>
      </c>
      <c r="E1161" t="s">
        <v>762</v>
      </c>
      <c r="H1161"/>
      <c r="I1161" s="1">
        <v>33</v>
      </c>
      <c r="J1161" t="s">
        <v>298</v>
      </c>
      <c r="K1161" t="s">
        <v>93</v>
      </c>
      <c r="L1161" t="s">
        <v>60</v>
      </c>
      <c r="M1161" t="s">
        <v>93</v>
      </c>
      <c r="N1161" s="4">
        <v>775585037</v>
      </c>
      <c r="O1161" s="44">
        <v>4737.5</v>
      </c>
      <c r="P1161">
        <v>1</v>
      </c>
      <c r="Q1161">
        <v>0</v>
      </c>
      <c r="R1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1" s="4">
        <f t="shared" si="54"/>
        <v>0</v>
      </c>
      <c r="T1161" s="4">
        <f t="shared" si="55"/>
        <v>0</v>
      </c>
      <c r="U1161" s="4">
        <f t="shared" si="56"/>
        <v>1</v>
      </c>
    </row>
    <row r="1162" spans="1:21">
      <c r="A1162" s="41">
        <v>330780289</v>
      </c>
      <c r="B1162" s="42">
        <v>330790809</v>
      </c>
      <c r="C1162" s="43">
        <v>330780289</v>
      </c>
      <c r="D1162" t="s">
        <v>426</v>
      </c>
      <c r="E1162" t="s">
        <v>427</v>
      </c>
      <c r="H1162"/>
      <c r="I1162" s="1">
        <v>33</v>
      </c>
      <c r="J1162" t="s">
        <v>298</v>
      </c>
      <c r="K1162" t="s">
        <v>93</v>
      </c>
      <c r="L1162" t="s">
        <v>60</v>
      </c>
      <c r="M1162" t="s">
        <v>93</v>
      </c>
      <c r="N1162" s="4">
        <v>781860770</v>
      </c>
      <c r="O1162" s="44">
        <v>2450.5</v>
      </c>
      <c r="P1162">
        <v>1</v>
      </c>
      <c r="Q1162">
        <v>0</v>
      </c>
      <c r="R1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2" s="4">
        <f t="shared" si="54"/>
        <v>0</v>
      </c>
      <c r="T1162" s="4">
        <f t="shared" si="55"/>
        <v>0</v>
      </c>
      <c r="U1162" s="4">
        <f t="shared" si="56"/>
        <v>1</v>
      </c>
    </row>
    <row r="1163" spans="1:21">
      <c r="A1163" s="41">
        <v>330005182</v>
      </c>
      <c r="B1163" s="42">
        <v>330792862</v>
      </c>
      <c r="C1163" s="43">
        <v>330792862</v>
      </c>
      <c r="D1163" t="s">
        <v>918</v>
      </c>
      <c r="E1163" t="s">
        <v>919</v>
      </c>
      <c r="F1163" t="s">
        <v>920</v>
      </c>
      <c r="G1163" t="s">
        <v>921</v>
      </c>
      <c r="H1163">
        <v>0</v>
      </c>
      <c r="I1163" s="1">
        <v>33</v>
      </c>
      <c r="J1163" t="s">
        <v>298</v>
      </c>
      <c r="K1163" t="s">
        <v>93</v>
      </c>
      <c r="L1163" t="s">
        <v>831</v>
      </c>
      <c r="M1163" t="s">
        <v>93</v>
      </c>
      <c r="N1163" s="4">
        <v>263305666</v>
      </c>
      <c r="O1163" s="44">
        <v>7393.5</v>
      </c>
      <c r="P1163">
        <v>0</v>
      </c>
      <c r="Q1163">
        <v>0</v>
      </c>
      <c r="R1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3" s="4">
        <f t="shared" si="54"/>
        <v>1</v>
      </c>
      <c r="T1163" s="4">
        <f t="shared" si="55"/>
        <v>0</v>
      </c>
      <c r="U1163" s="4">
        <f t="shared" si="56"/>
        <v>0</v>
      </c>
    </row>
    <row r="1164" spans="1:21">
      <c r="A1164" s="41">
        <v>330780495</v>
      </c>
      <c r="B1164" s="146">
        <v>330796392</v>
      </c>
      <c r="C1164" s="43">
        <v>330780495</v>
      </c>
      <c r="D1164" t="s">
        <v>4930</v>
      </c>
      <c r="E1164" t="s">
        <v>4931</v>
      </c>
      <c r="H1164"/>
      <c r="I1164" s="1">
        <v>33</v>
      </c>
      <c r="J1164" t="s">
        <v>298</v>
      </c>
      <c r="K1164" t="s">
        <v>93</v>
      </c>
      <c r="L1164" t="s">
        <v>60</v>
      </c>
      <c r="M1164" t="s">
        <v>93</v>
      </c>
      <c r="N1164" s="4">
        <v>775584972</v>
      </c>
      <c r="O1164" s="44">
        <v>34513</v>
      </c>
      <c r="P1164">
        <v>0</v>
      </c>
      <c r="Q1164">
        <v>0</v>
      </c>
      <c r="R1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4" s="4">
        <f t="shared" si="54"/>
        <v>0</v>
      </c>
      <c r="T1164" s="4">
        <f t="shared" si="55"/>
        <v>0</v>
      </c>
      <c r="U1164" s="4">
        <f t="shared" si="56"/>
        <v>1</v>
      </c>
    </row>
    <row r="1165" spans="1:21">
      <c r="A1165" s="41">
        <v>330780529</v>
      </c>
      <c r="B1165" s="42">
        <v>330796392</v>
      </c>
      <c r="C1165" s="43">
        <v>330780529</v>
      </c>
      <c r="D1165" t="s">
        <v>4932</v>
      </c>
      <c r="E1165" t="s">
        <v>4931</v>
      </c>
      <c r="H1165"/>
      <c r="I1165" s="1">
        <v>33</v>
      </c>
      <c r="J1165" t="s">
        <v>298</v>
      </c>
      <c r="K1165" t="s">
        <v>93</v>
      </c>
      <c r="L1165" t="s">
        <v>60</v>
      </c>
      <c r="M1165" t="s">
        <v>93</v>
      </c>
      <c r="N1165" s="4">
        <v>775584972</v>
      </c>
      <c r="O1165" s="44">
        <v>61977.5</v>
      </c>
      <c r="P1165">
        <v>0</v>
      </c>
      <c r="Q1165">
        <v>0</v>
      </c>
      <c r="R1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5" s="4">
        <f t="shared" si="54"/>
        <v>0</v>
      </c>
      <c r="T1165" s="4">
        <f t="shared" si="55"/>
        <v>0</v>
      </c>
      <c r="U1165" s="4">
        <f t="shared" si="56"/>
        <v>1</v>
      </c>
    </row>
    <row r="1166" spans="1:21">
      <c r="A1166" s="41">
        <v>340015965</v>
      </c>
      <c r="B1166" s="42">
        <v>340000074</v>
      </c>
      <c r="C1166" s="43">
        <v>340015965</v>
      </c>
      <c r="D1166" t="s">
        <v>6096</v>
      </c>
      <c r="E1166" t="s">
        <v>6097</v>
      </c>
      <c r="H1166"/>
      <c r="I1166" s="1">
        <v>34</v>
      </c>
      <c r="J1166" t="s">
        <v>146</v>
      </c>
      <c r="K1166" t="s">
        <v>33</v>
      </c>
      <c r="L1166" t="s">
        <v>96</v>
      </c>
      <c r="M1166" t="s">
        <v>33</v>
      </c>
      <c r="N1166" s="4">
        <v>395080195</v>
      </c>
      <c r="O1166" s="44">
        <v>71499</v>
      </c>
      <c r="P1166">
        <v>0</v>
      </c>
      <c r="Q1166">
        <v>0</v>
      </c>
      <c r="R1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6" s="4">
        <f t="shared" si="54"/>
        <v>0</v>
      </c>
      <c r="T1166" s="4">
        <f t="shared" si="55"/>
        <v>0</v>
      </c>
      <c r="U1166" s="4">
        <f t="shared" si="56"/>
        <v>1</v>
      </c>
    </row>
    <row r="1167" spans="1:21">
      <c r="A1167" s="41">
        <v>340780121</v>
      </c>
      <c r="B1167" s="42">
        <v>340000082</v>
      </c>
      <c r="C1167" s="43">
        <v>340780121</v>
      </c>
      <c r="D1167" t="s">
        <v>6145</v>
      </c>
      <c r="E1167" t="s">
        <v>6146</v>
      </c>
      <c r="H1167"/>
      <c r="I1167" s="1">
        <v>34</v>
      </c>
      <c r="J1167" t="s">
        <v>146</v>
      </c>
      <c r="K1167" t="s">
        <v>33</v>
      </c>
      <c r="L1167" t="s">
        <v>96</v>
      </c>
      <c r="M1167" t="s">
        <v>33</v>
      </c>
      <c r="N1167" s="4">
        <v>786505073</v>
      </c>
      <c r="O1167" s="44">
        <v>21803.5</v>
      </c>
      <c r="P1167">
        <v>1</v>
      </c>
      <c r="Q1167">
        <v>0</v>
      </c>
      <c r="R1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7" s="4">
        <f t="shared" si="54"/>
        <v>0</v>
      </c>
      <c r="T1167" s="4">
        <f t="shared" si="55"/>
        <v>0</v>
      </c>
      <c r="U1167" s="4">
        <f t="shared" si="56"/>
        <v>1</v>
      </c>
    </row>
    <row r="1168" spans="1:21">
      <c r="A1168" s="41">
        <v>340780139</v>
      </c>
      <c r="B1168" s="42">
        <v>340000090</v>
      </c>
      <c r="C1168" s="43">
        <v>340780139</v>
      </c>
      <c r="D1168" t="s">
        <v>5129</v>
      </c>
      <c r="E1168" t="s">
        <v>5130</v>
      </c>
      <c r="H1168"/>
      <c r="I1168" s="1">
        <v>34</v>
      </c>
      <c r="J1168" t="s">
        <v>146</v>
      </c>
      <c r="K1168" t="s">
        <v>33</v>
      </c>
      <c r="L1168" t="s">
        <v>96</v>
      </c>
      <c r="M1168" t="s">
        <v>33</v>
      </c>
      <c r="N1168" s="4">
        <v>340049105</v>
      </c>
      <c r="O1168" s="44">
        <v>20540</v>
      </c>
      <c r="P1168">
        <v>0</v>
      </c>
      <c r="Q1168">
        <v>0</v>
      </c>
      <c r="R1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8" s="4">
        <f t="shared" si="54"/>
        <v>0</v>
      </c>
      <c r="T1168" s="4">
        <f t="shared" si="55"/>
        <v>0</v>
      </c>
      <c r="U1168" s="4">
        <f t="shared" si="56"/>
        <v>1</v>
      </c>
    </row>
    <row r="1169" spans="1:21">
      <c r="A1169" s="41">
        <v>340780147</v>
      </c>
      <c r="B1169" s="42">
        <v>340000108</v>
      </c>
      <c r="C1169" s="43">
        <v>340780147</v>
      </c>
      <c r="D1169" t="s">
        <v>6092</v>
      </c>
      <c r="E1169" t="s">
        <v>6093</v>
      </c>
      <c r="H1169"/>
      <c r="I1169" s="1">
        <v>34</v>
      </c>
      <c r="J1169" t="s">
        <v>146</v>
      </c>
      <c r="K1169" t="s">
        <v>33</v>
      </c>
      <c r="L1169" t="s">
        <v>96</v>
      </c>
      <c r="M1169" t="s">
        <v>33</v>
      </c>
      <c r="N1169" s="4">
        <v>552920688</v>
      </c>
      <c r="O1169" s="44">
        <v>12326.5</v>
      </c>
      <c r="P1169">
        <v>0</v>
      </c>
      <c r="Q1169">
        <v>0</v>
      </c>
      <c r="R1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9" s="4">
        <f t="shared" si="54"/>
        <v>0</v>
      </c>
      <c r="T1169" s="4">
        <f t="shared" si="55"/>
        <v>0</v>
      </c>
      <c r="U1169" s="4">
        <f t="shared" si="56"/>
        <v>1</v>
      </c>
    </row>
    <row r="1170" spans="1:21">
      <c r="A1170" s="41">
        <v>340780154</v>
      </c>
      <c r="B1170" s="42">
        <v>340000116</v>
      </c>
      <c r="C1170" s="43">
        <v>340780154</v>
      </c>
      <c r="D1170" t="s">
        <v>5325</v>
      </c>
      <c r="E1170" t="s">
        <v>5326</v>
      </c>
      <c r="H1170"/>
      <c r="I1170" s="1">
        <v>34</v>
      </c>
      <c r="J1170" t="s">
        <v>146</v>
      </c>
      <c r="K1170" t="s">
        <v>33</v>
      </c>
      <c r="L1170" t="s">
        <v>96</v>
      </c>
      <c r="M1170" t="s">
        <v>33</v>
      </c>
      <c r="N1170" s="4">
        <v>316980051</v>
      </c>
      <c r="O1170" s="44">
        <v>30525.5</v>
      </c>
      <c r="P1170">
        <v>0</v>
      </c>
      <c r="Q1170">
        <v>0</v>
      </c>
      <c r="R1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0" s="4">
        <f t="shared" si="54"/>
        <v>0</v>
      </c>
      <c r="T1170" s="4">
        <f t="shared" si="55"/>
        <v>0</v>
      </c>
      <c r="U1170" s="4">
        <f t="shared" si="56"/>
        <v>1</v>
      </c>
    </row>
    <row r="1171" spans="1:21">
      <c r="A1171" s="41">
        <v>340780568</v>
      </c>
      <c r="B1171" s="42">
        <v>340000256</v>
      </c>
      <c r="C1171" s="43">
        <v>340780568</v>
      </c>
      <c r="D1171" t="s">
        <v>5563</v>
      </c>
      <c r="E1171" t="s">
        <v>5564</v>
      </c>
      <c r="H1171"/>
      <c r="I1171" s="1">
        <v>34</v>
      </c>
      <c r="J1171" t="s">
        <v>146</v>
      </c>
      <c r="K1171" t="s">
        <v>33</v>
      </c>
      <c r="L1171" t="s">
        <v>96</v>
      </c>
      <c r="M1171" t="s">
        <v>33</v>
      </c>
      <c r="N1171" s="4">
        <v>636150021</v>
      </c>
      <c r="O1171" s="44">
        <v>18809</v>
      </c>
      <c r="P1171">
        <v>0</v>
      </c>
      <c r="Q1171">
        <v>0</v>
      </c>
      <c r="R1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1" s="4">
        <f t="shared" si="54"/>
        <v>0</v>
      </c>
      <c r="T1171" s="4">
        <f t="shared" si="55"/>
        <v>0</v>
      </c>
      <c r="U1171" s="4">
        <f t="shared" si="56"/>
        <v>1</v>
      </c>
    </row>
    <row r="1172" spans="1:21">
      <c r="A1172" s="41">
        <v>300017431</v>
      </c>
      <c r="B1172" s="45">
        <v>340000264</v>
      </c>
      <c r="C1172" s="47">
        <v>300017431</v>
      </c>
      <c r="D1172" t="s">
        <v>4037</v>
      </c>
      <c r="E1172" t="s">
        <v>4038</v>
      </c>
      <c r="H1172"/>
      <c r="I1172" s="1">
        <v>30</v>
      </c>
      <c r="J1172" t="s">
        <v>105</v>
      </c>
      <c r="K1172" t="s">
        <v>33</v>
      </c>
      <c r="L1172" t="s">
        <v>60</v>
      </c>
      <c r="M1172" t="s">
        <v>33</v>
      </c>
      <c r="N1172" s="4">
        <v>311471858</v>
      </c>
      <c r="O1172" s="44">
        <v>6198.5</v>
      </c>
      <c r="P1172">
        <v>0</v>
      </c>
      <c r="Q1172">
        <v>1</v>
      </c>
      <c r="R1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72" s="4">
        <f t="shared" si="54"/>
        <v>0</v>
      </c>
      <c r="T1172" s="4">
        <f t="shared" si="55"/>
        <v>0</v>
      </c>
      <c r="U1172" s="4">
        <f t="shared" si="56"/>
        <v>1</v>
      </c>
    </row>
    <row r="1173" spans="1:21">
      <c r="A1173" s="41">
        <v>480001403</v>
      </c>
      <c r="B1173" s="42">
        <v>340000264</v>
      </c>
      <c r="C1173" s="43">
        <v>480001403</v>
      </c>
      <c r="D1173" s="48" t="s">
        <v>4039</v>
      </c>
      <c r="E1173" s="48" t="s">
        <v>4038</v>
      </c>
      <c r="G1173" s="49"/>
      <c r="H1173"/>
      <c r="I1173" s="1">
        <v>48</v>
      </c>
      <c r="J1173" t="s">
        <v>128</v>
      </c>
      <c r="K1173" t="s">
        <v>33</v>
      </c>
      <c r="L1173" t="s">
        <v>60</v>
      </c>
      <c r="M1173" t="s">
        <v>33</v>
      </c>
      <c r="N1173" s="4">
        <v>311471858</v>
      </c>
      <c r="O1173" s="44">
        <v>1444</v>
      </c>
      <c r="P1173">
        <v>0</v>
      </c>
      <c r="Q1173">
        <v>1</v>
      </c>
      <c r="R1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73" s="4">
        <f t="shared" si="54"/>
        <v>0</v>
      </c>
      <c r="T1173" s="4">
        <f t="shared" si="55"/>
        <v>0</v>
      </c>
      <c r="U1173" s="4">
        <f t="shared" si="56"/>
        <v>1</v>
      </c>
    </row>
    <row r="1174" spans="1:21">
      <c r="A1174" s="41">
        <v>340024314</v>
      </c>
      <c r="B1174" s="42">
        <v>340000272</v>
      </c>
      <c r="C1174" s="43">
        <v>340024314</v>
      </c>
      <c r="D1174" t="s">
        <v>5585</v>
      </c>
      <c r="E1174" t="s">
        <v>5586</v>
      </c>
      <c r="H1174"/>
      <c r="I1174" s="1">
        <v>34</v>
      </c>
      <c r="J1174" t="s">
        <v>146</v>
      </c>
      <c r="K1174" t="s">
        <v>33</v>
      </c>
      <c r="L1174" t="s">
        <v>96</v>
      </c>
      <c r="M1174" t="s">
        <v>33</v>
      </c>
      <c r="N1174" s="4">
        <v>456800838</v>
      </c>
      <c r="O1174" s="44">
        <v>85724</v>
      </c>
      <c r="P1174">
        <v>0</v>
      </c>
      <c r="Q1174">
        <v>0</v>
      </c>
      <c r="R1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4" s="4">
        <f t="shared" si="54"/>
        <v>0</v>
      </c>
      <c r="T1174" s="4">
        <f t="shared" si="55"/>
        <v>0</v>
      </c>
      <c r="U1174" s="4">
        <f t="shared" si="56"/>
        <v>1</v>
      </c>
    </row>
    <row r="1175" spans="1:21">
      <c r="A1175" s="41">
        <v>340780667</v>
      </c>
      <c r="B1175" s="42">
        <v>340000280</v>
      </c>
      <c r="C1175" s="43">
        <v>340780667</v>
      </c>
      <c r="D1175" t="s">
        <v>4264</v>
      </c>
      <c r="E1175" t="s">
        <v>4265</v>
      </c>
      <c r="H1175"/>
      <c r="I1175" s="1">
        <v>34</v>
      </c>
      <c r="J1175" t="s">
        <v>146</v>
      </c>
      <c r="K1175" t="s">
        <v>33</v>
      </c>
      <c r="L1175" t="s">
        <v>96</v>
      </c>
      <c r="M1175" t="s">
        <v>33</v>
      </c>
      <c r="N1175" s="4">
        <v>466800059</v>
      </c>
      <c r="O1175" s="44">
        <v>99332</v>
      </c>
      <c r="P1175">
        <v>0</v>
      </c>
      <c r="Q1175">
        <v>0</v>
      </c>
      <c r="R1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5" s="4">
        <f t="shared" si="54"/>
        <v>0</v>
      </c>
      <c r="T1175" s="4">
        <f t="shared" si="55"/>
        <v>0</v>
      </c>
      <c r="U1175" s="4">
        <f t="shared" si="56"/>
        <v>1</v>
      </c>
    </row>
    <row r="1176" spans="1:21">
      <c r="A1176" s="41">
        <v>340780675</v>
      </c>
      <c r="B1176" s="42">
        <v>340000298</v>
      </c>
      <c r="C1176" s="43">
        <v>340780675</v>
      </c>
      <c r="D1176" t="s">
        <v>3197</v>
      </c>
      <c r="E1176" t="s">
        <v>3198</v>
      </c>
      <c r="H1176"/>
      <c r="I1176" s="1">
        <v>34</v>
      </c>
      <c r="J1176" t="s">
        <v>146</v>
      </c>
      <c r="K1176" t="s">
        <v>33</v>
      </c>
      <c r="L1176" t="s">
        <v>96</v>
      </c>
      <c r="M1176" t="s">
        <v>33</v>
      </c>
      <c r="N1176" s="4">
        <v>470801358</v>
      </c>
      <c r="O1176" s="44">
        <v>67157.5</v>
      </c>
      <c r="P1176">
        <v>0</v>
      </c>
      <c r="Q1176">
        <v>0</v>
      </c>
      <c r="R1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6" s="4">
        <f t="shared" si="54"/>
        <v>0</v>
      </c>
      <c r="T1176" s="4">
        <f t="shared" si="55"/>
        <v>0</v>
      </c>
      <c r="U1176" s="4">
        <f t="shared" si="56"/>
        <v>1</v>
      </c>
    </row>
    <row r="1177" spans="1:21">
      <c r="A1177" s="41">
        <v>340022979</v>
      </c>
      <c r="B1177" s="45">
        <v>340000306</v>
      </c>
      <c r="C1177" s="47">
        <v>340022979</v>
      </c>
      <c r="D1177" t="s">
        <v>6098</v>
      </c>
      <c r="E1177" t="s">
        <v>6099</v>
      </c>
      <c r="H1177"/>
      <c r="I1177" s="1">
        <v>34</v>
      </c>
      <c r="J1177" t="s">
        <v>146</v>
      </c>
      <c r="K1177" t="s">
        <v>33</v>
      </c>
      <c r="L1177" t="s">
        <v>96</v>
      </c>
      <c r="M1177" t="s">
        <v>33</v>
      </c>
      <c r="N1177" s="4">
        <v>472800531</v>
      </c>
      <c r="O1177" s="44">
        <v>94495.5</v>
      </c>
      <c r="P1177">
        <v>0</v>
      </c>
      <c r="Q1177">
        <v>0</v>
      </c>
      <c r="R1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7" s="4">
        <f t="shared" si="54"/>
        <v>0</v>
      </c>
      <c r="T1177" s="4">
        <f t="shared" si="55"/>
        <v>0</v>
      </c>
      <c r="U1177" s="4">
        <f t="shared" si="56"/>
        <v>1</v>
      </c>
    </row>
    <row r="1178" spans="1:21">
      <c r="A1178" s="41">
        <v>340780725</v>
      </c>
      <c r="B1178" s="42">
        <v>340000330</v>
      </c>
      <c r="C1178" s="43">
        <v>340780725</v>
      </c>
      <c r="D1178" s="48" t="s">
        <v>3217</v>
      </c>
      <c r="E1178" s="48" t="s">
        <v>3218</v>
      </c>
      <c r="G1178" s="49"/>
      <c r="H1178"/>
      <c r="I1178" s="1">
        <v>34</v>
      </c>
      <c r="J1178" t="s">
        <v>146</v>
      </c>
      <c r="K1178" t="s">
        <v>33</v>
      </c>
      <c r="L1178" t="s">
        <v>96</v>
      </c>
      <c r="M1178" t="s">
        <v>33</v>
      </c>
      <c r="N1178" s="4">
        <v>318476439</v>
      </c>
      <c r="O1178" s="44">
        <v>12951.5</v>
      </c>
      <c r="P1178">
        <v>0</v>
      </c>
      <c r="Q1178">
        <v>0</v>
      </c>
      <c r="R1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8" s="4">
        <f t="shared" si="54"/>
        <v>0</v>
      </c>
      <c r="T1178" s="4">
        <f t="shared" si="55"/>
        <v>0</v>
      </c>
      <c r="U1178" s="4">
        <f t="shared" si="56"/>
        <v>1</v>
      </c>
    </row>
    <row r="1179" spans="1:21">
      <c r="A1179" s="41">
        <v>340780741</v>
      </c>
      <c r="B1179" s="42">
        <v>340000348</v>
      </c>
      <c r="C1179" s="43">
        <v>340780741</v>
      </c>
      <c r="D1179" t="s">
        <v>4964</v>
      </c>
      <c r="E1179" t="s">
        <v>4965</v>
      </c>
      <c r="H1179"/>
      <c r="I1179" s="1">
        <v>34</v>
      </c>
      <c r="J1179" t="s">
        <v>146</v>
      </c>
      <c r="K1179" t="s">
        <v>33</v>
      </c>
      <c r="L1179" t="s">
        <v>96</v>
      </c>
      <c r="M1179" t="s">
        <v>33</v>
      </c>
      <c r="N1179" s="4">
        <v>582680427</v>
      </c>
      <c r="O1179" s="44">
        <v>21949</v>
      </c>
      <c r="P1179">
        <v>0</v>
      </c>
      <c r="Q1179">
        <v>0</v>
      </c>
      <c r="R1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9" s="4">
        <f t="shared" si="54"/>
        <v>0</v>
      </c>
      <c r="T1179" s="4">
        <f t="shared" si="55"/>
        <v>0</v>
      </c>
      <c r="U1179" s="4">
        <f t="shared" si="56"/>
        <v>1</v>
      </c>
    </row>
    <row r="1180" spans="1:21">
      <c r="A1180" s="41">
        <v>340780758</v>
      </c>
      <c r="B1180" s="42">
        <v>340000355</v>
      </c>
      <c r="C1180" s="43">
        <v>340780758</v>
      </c>
      <c r="D1180" t="s">
        <v>3211</v>
      </c>
      <c r="E1180" t="s">
        <v>3212</v>
      </c>
      <c r="H1180"/>
      <c r="I1180" s="1">
        <v>34</v>
      </c>
      <c r="J1180" t="s">
        <v>146</v>
      </c>
      <c r="K1180" t="s">
        <v>33</v>
      </c>
      <c r="L1180" t="s">
        <v>96</v>
      </c>
      <c r="M1180" t="s">
        <v>33</v>
      </c>
      <c r="N1180" s="4">
        <v>457801371</v>
      </c>
      <c r="O1180" s="44">
        <v>35480.75</v>
      </c>
      <c r="P1180">
        <v>1</v>
      </c>
      <c r="Q1180">
        <v>0</v>
      </c>
      <c r="R1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0" s="4">
        <f t="shared" si="54"/>
        <v>0</v>
      </c>
      <c r="T1180" s="4">
        <f t="shared" si="55"/>
        <v>0</v>
      </c>
      <c r="U1180" s="4">
        <f t="shared" si="56"/>
        <v>1</v>
      </c>
    </row>
    <row r="1181" spans="1:21">
      <c r="A1181" s="41">
        <v>340780782</v>
      </c>
      <c r="B1181" s="42">
        <v>340000371</v>
      </c>
      <c r="C1181" s="43">
        <v>340780782</v>
      </c>
      <c r="D1181" t="s">
        <v>5595</v>
      </c>
      <c r="E1181" t="s">
        <v>5596</v>
      </c>
      <c r="H1181"/>
      <c r="I1181" s="1">
        <v>34</v>
      </c>
      <c r="J1181" t="s">
        <v>146</v>
      </c>
      <c r="K1181" t="s">
        <v>33</v>
      </c>
      <c r="L1181" t="s">
        <v>96</v>
      </c>
      <c r="M1181" t="s">
        <v>33</v>
      </c>
      <c r="N1181" s="4">
        <v>412382780</v>
      </c>
      <c r="O1181" s="44">
        <v>25074.5</v>
      </c>
      <c r="P1181">
        <v>1</v>
      </c>
      <c r="Q1181">
        <v>0</v>
      </c>
      <c r="R1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1" s="4">
        <f t="shared" si="54"/>
        <v>0</v>
      </c>
      <c r="T1181" s="4">
        <f t="shared" si="55"/>
        <v>0</v>
      </c>
      <c r="U1181" s="4">
        <f t="shared" si="56"/>
        <v>1</v>
      </c>
    </row>
    <row r="1182" spans="1:21">
      <c r="A1182" s="41">
        <v>340780790</v>
      </c>
      <c r="B1182" s="42">
        <v>340000389</v>
      </c>
      <c r="C1182" s="43">
        <v>340780790</v>
      </c>
      <c r="D1182" t="s">
        <v>5581</v>
      </c>
      <c r="E1182" t="s">
        <v>5582</v>
      </c>
      <c r="H1182"/>
      <c r="I1182" s="1">
        <v>34</v>
      </c>
      <c r="J1182" t="s">
        <v>146</v>
      </c>
      <c r="K1182" t="s">
        <v>33</v>
      </c>
      <c r="L1182" t="s">
        <v>96</v>
      </c>
      <c r="M1182" t="s">
        <v>33</v>
      </c>
      <c r="N1182" s="4">
        <v>471800557</v>
      </c>
      <c r="O1182" s="44">
        <v>10754</v>
      </c>
      <c r="P1182">
        <v>1</v>
      </c>
      <c r="Q1182">
        <v>0</v>
      </c>
      <c r="R1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2" s="4">
        <f t="shared" si="54"/>
        <v>0</v>
      </c>
      <c r="T1182" s="4">
        <f t="shared" si="55"/>
        <v>0</v>
      </c>
      <c r="U1182" s="4">
        <f t="shared" si="56"/>
        <v>1</v>
      </c>
    </row>
    <row r="1183" spans="1:21">
      <c r="A1183" s="41">
        <v>340024546</v>
      </c>
      <c r="B1183" s="42">
        <v>340000405</v>
      </c>
      <c r="C1183" s="43">
        <v>340024546</v>
      </c>
      <c r="D1183" t="s">
        <v>4936</v>
      </c>
      <c r="E1183" t="s">
        <v>4937</v>
      </c>
      <c r="H1183"/>
      <c r="I1183" s="1">
        <v>34</v>
      </c>
      <c r="J1183" t="s">
        <v>146</v>
      </c>
      <c r="K1183" t="s">
        <v>33</v>
      </c>
      <c r="L1183" t="s">
        <v>96</v>
      </c>
      <c r="M1183" t="s">
        <v>33</v>
      </c>
      <c r="N1183" s="4">
        <v>309516680</v>
      </c>
      <c r="O1183" s="44">
        <v>14275</v>
      </c>
      <c r="P1183">
        <v>0</v>
      </c>
      <c r="Q1183">
        <v>0</v>
      </c>
      <c r="R1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3" s="4">
        <f t="shared" si="54"/>
        <v>0</v>
      </c>
      <c r="T1183" s="4">
        <f t="shared" si="55"/>
        <v>0</v>
      </c>
      <c r="U1183" s="4">
        <f t="shared" si="56"/>
        <v>1</v>
      </c>
    </row>
    <row r="1184" spans="1:21">
      <c r="A1184" s="41">
        <v>340780857</v>
      </c>
      <c r="B1184" s="42">
        <v>340000421</v>
      </c>
      <c r="C1184" s="43">
        <v>340780857</v>
      </c>
      <c r="D1184" t="s">
        <v>3207</v>
      </c>
      <c r="E1184" t="s">
        <v>3208</v>
      </c>
      <c r="H1184"/>
      <c r="I1184" s="1">
        <v>34</v>
      </c>
      <c r="J1184" t="s">
        <v>146</v>
      </c>
      <c r="K1184" t="s">
        <v>33</v>
      </c>
      <c r="L1184" t="s">
        <v>96</v>
      </c>
      <c r="M1184" t="s">
        <v>33</v>
      </c>
      <c r="N1184" s="4">
        <v>459800207</v>
      </c>
      <c r="O1184" s="44">
        <v>21672.5</v>
      </c>
      <c r="P1184">
        <v>0</v>
      </c>
      <c r="Q1184">
        <v>0</v>
      </c>
      <c r="R1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4" s="4">
        <f t="shared" si="54"/>
        <v>0</v>
      </c>
      <c r="T1184" s="4">
        <f t="shared" si="55"/>
        <v>0</v>
      </c>
      <c r="U1184" s="4">
        <f t="shared" si="56"/>
        <v>1</v>
      </c>
    </row>
    <row r="1185" spans="1:21">
      <c r="A1185" s="41">
        <v>340780931</v>
      </c>
      <c r="B1185" s="42">
        <v>340000454</v>
      </c>
      <c r="C1185" s="43">
        <v>340780931</v>
      </c>
      <c r="D1185" t="s">
        <v>5591</v>
      </c>
      <c r="E1185" t="s">
        <v>5592</v>
      </c>
      <c r="H1185"/>
      <c r="I1185" s="1">
        <v>34</v>
      </c>
      <c r="J1185" t="s">
        <v>146</v>
      </c>
      <c r="K1185" t="s">
        <v>33</v>
      </c>
      <c r="L1185" t="s">
        <v>96</v>
      </c>
      <c r="M1185" t="s">
        <v>33</v>
      </c>
      <c r="N1185" s="4">
        <v>472801380</v>
      </c>
      <c r="O1185" s="44">
        <v>18698</v>
      </c>
      <c r="P1185">
        <v>1</v>
      </c>
      <c r="Q1185">
        <v>0</v>
      </c>
      <c r="R1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5" s="4">
        <f t="shared" si="54"/>
        <v>0</v>
      </c>
      <c r="T1185" s="4">
        <f t="shared" si="55"/>
        <v>0</v>
      </c>
      <c r="U1185" s="4">
        <f t="shared" si="56"/>
        <v>1</v>
      </c>
    </row>
    <row r="1186" spans="1:21">
      <c r="A1186" s="41">
        <v>340015502</v>
      </c>
      <c r="B1186" s="42">
        <v>340000512</v>
      </c>
      <c r="C1186" s="43">
        <v>340015502</v>
      </c>
      <c r="D1186" t="s">
        <v>5552</v>
      </c>
      <c r="E1186" t="s">
        <v>5553</v>
      </c>
      <c r="H1186"/>
      <c r="I1186" s="1">
        <v>34</v>
      </c>
      <c r="J1186" t="s">
        <v>146</v>
      </c>
      <c r="K1186" t="s">
        <v>33</v>
      </c>
      <c r="L1186" t="s">
        <v>96</v>
      </c>
      <c r="M1186" t="s">
        <v>33</v>
      </c>
      <c r="N1186" s="4">
        <v>458800349</v>
      </c>
      <c r="O1186" s="44">
        <v>103181.5</v>
      </c>
      <c r="P1186">
        <v>0</v>
      </c>
      <c r="Q1186">
        <v>0</v>
      </c>
      <c r="R1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6" s="4">
        <f t="shared" si="54"/>
        <v>0</v>
      </c>
      <c r="T1186" s="4">
        <f t="shared" si="55"/>
        <v>0</v>
      </c>
      <c r="U1186" s="4">
        <f t="shared" si="56"/>
        <v>1</v>
      </c>
    </row>
    <row r="1187" spans="1:21">
      <c r="A1187" s="41">
        <v>340782002</v>
      </c>
      <c r="B1187" s="42">
        <v>340000629</v>
      </c>
      <c r="C1187" s="43">
        <v>340782002</v>
      </c>
      <c r="D1187" t="s">
        <v>5447</v>
      </c>
      <c r="E1187" t="s">
        <v>5448</v>
      </c>
      <c r="H1187"/>
      <c r="I1187" s="1">
        <v>34</v>
      </c>
      <c r="J1187" t="s">
        <v>146</v>
      </c>
      <c r="K1187" t="s">
        <v>33</v>
      </c>
      <c r="L1187" t="s">
        <v>96</v>
      </c>
      <c r="M1187" t="s">
        <v>33</v>
      </c>
      <c r="N1187" s="4">
        <v>311167530</v>
      </c>
      <c r="O1187" s="44">
        <v>11384</v>
      </c>
      <c r="P1187">
        <v>0</v>
      </c>
      <c r="Q1187">
        <v>0</v>
      </c>
      <c r="R1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7" s="4">
        <f t="shared" si="54"/>
        <v>0</v>
      </c>
      <c r="T1187" s="4">
        <f t="shared" si="55"/>
        <v>0</v>
      </c>
      <c r="U1187" s="4">
        <f t="shared" si="56"/>
        <v>1</v>
      </c>
    </row>
    <row r="1188" spans="1:21">
      <c r="A1188" s="41">
        <v>340780253</v>
      </c>
      <c r="B1188" s="42">
        <v>340001387</v>
      </c>
      <c r="C1188" s="43">
        <v>340780253</v>
      </c>
      <c r="D1188" t="s">
        <v>5457</v>
      </c>
      <c r="E1188" t="s">
        <v>5458</v>
      </c>
      <c r="H1188"/>
      <c r="I1188" s="1">
        <v>34</v>
      </c>
      <c r="J1188" t="s">
        <v>146</v>
      </c>
      <c r="K1188" t="s">
        <v>33</v>
      </c>
      <c r="L1188" t="s">
        <v>96</v>
      </c>
      <c r="M1188" t="s">
        <v>33</v>
      </c>
      <c r="N1188" s="4">
        <v>423824044</v>
      </c>
      <c r="O1188" s="44">
        <v>9254</v>
      </c>
      <c r="P1188">
        <v>0</v>
      </c>
      <c r="Q1188">
        <v>0</v>
      </c>
      <c r="R1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8" s="4">
        <f t="shared" si="54"/>
        <v>0</v>
      </c>
      <c r="T1188" s="4">
        <f t="shared" si="55"/>
        <v>0</v>
      </c>
      <c r="U1188" s="4">
        <f t="shared" si="56"/>
        <v>1</v>
      </c>
    </row>
    <row r="1189" spans="1:21">
      <c r="A1189" s="41">
        <v>340024512</v>
      </c>
      <c r="B1189" s="42">
        <v>340001825</v>
      </c>
      <c r="C1189" s="43">
        <v>340024512</v>
      </c>
      <c r="D1189" t="s">
        <v>6044</v>
      </c>
      <c r="E1189" t="s">
        <v>6045</v>
      </c>
      <c r="H1189"/>
      <c r="I1189" s="1">
        <v>34</v>
      </c>
      <c r="J1189" t="s">
        <v>146</v>
      </c>
      <c r="K1189" t="s">
        <v>33</v>
      </c>
      <c r="L1189" t="s">
        <v>96</v>
      </c>
      <c r="M1189" t="s">
        <v>33</v>
      </c>
      <c r="N1189" s="4">
        <v>349490094</v>
      </c>
      <c r="O1189" s="44">
        <v>18075</v>
      </c>
      <c r="P1189">
        <v>0</v>
      </c>
      <c r="Q1189">
        <v>0</v>
      </c>
      <c r="R1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89" s="4">
        <f t="shared" si="54"/>
        <v>0</v>
      </c>
      <c r="T1189" s="4">
        <f t="shared" si="55"/>
        <v>0</v>
      </c>
      <c r="U1189" s="4">
        <f t="shared" si="56"/>
        <v>1</v>
      </c>
    </row>
    <row r="1190" spans="1:21">
      <c r="A1190" s="41">
        <v>340789981</v>
      </c>
      <c r="B1190" s="42">
        <v>340001866</v>
      </c>
      <c r="C1190" s="43">
        <v>340789981</v>
      </c>
      <c r="D1190" t="s">
        <v>3205</v>
      </c>
      <c r="E1190" t="s">
        <v>3206</v>
      </c>
      <c r="H1190"/>
      <c r="I1190" s="1">
        <v>34</v>
      </c>
      <c r="J1190" t="s">
        <v>146</v>
      </c>
      <c r="K1190" t="s">
        <v>33</v>
      </c>
      <c r="L1190" t="s">
        <v>96</v>
      </c>
      <c r="M1190" t="s">
        <v>33</v>
      </c>
      <c r="N1190" s="4">
        <v>344577564</v>
      </c>
      <c r="O1190" s="44">
        <v>20858.5</v>
      </c>
      <c r="P1190">
        <v>0</v>
      </c>
      <c r="Q1190">
        <v>0</v>
      </c>
      <c r="R1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0" s="4">
        <f t="shared" si="54"/>
        <v>0</v>
      </c>
      <c r="T1190" s="4">
        <f t="shared" si="55"/>
        <v>0</v>
      </c>
      <c r="U1190" s="4">
        <f t="shared" si="56"/>
        <v>1</v>
      </c>
    </row>
    <row r="1191" spans="1:21">
      <c r="A1191" s="41">
        <v>340009018</v>
      </c>
      <c r="B1191" s="42">
        <v>340008978</v>
      </c>
      <c r="C1191" s="43">
        <v>340009018</v>
      </c>
      <c r="D1191" t="s">
        <v>5554</v>
      </c>
      <c r="E1191" t="s">
        <v>5555</v>
      </c>
      <c r="H1191"/>
      <c r="I1191" s="1">
        <v>34</v>
      </c>
      <c r="J1191" t="s">
        <v>146</v>
      </c>
      <c r="K1191" t="s">
        <v>33</v>
      </c>
      <c r="L1191" t="s">
        <v>96</v>
      </c>
      <c r="M1191" t="s">
        <v>33</v>
      </c>
      <c r="N1191" s="4">
        <v>447624321</v>
      </c>
      <c r="O1191" s="44">
        <v>20010.5</v>
      </c>
      <c r="P1191">
        <v>0</v>
      </c>
      <c r="Q1191">
        <v>0</v>
      </c>
      <c r="R1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1" s="4">
        <f t="shared" si="54"/>
        <v>0</v>
      </c>
      <c r="T1191" s="4">
        <f t="shared" si="55"/>
        <v>0</v>
      </c>
      <c r="U1191" s="4">
        <f t="shared" si="56"/>
        <v>1</v>
      </c>
    </row>
    <row r="1192" spans="1:21">
      <c r="A1192" s="41">
        <v>340009539</v>
      </c>
      <c r="B1192" s="42">
        <v>340009489</v>
      </c>
      <c r="C1192" s="43">
        <v>340009539</v>
      </c>
      <c r="D1192" t="s">
        <v>4870</v>
      </c>
      <c r="E1192" t="s">
        <v>4871</v>
      </c>
      <c r="H1192"/>
      <c r="I1192" s="1">
        <v>34</v>
      </c>
      <c r="J1192" t="s">
        <v>146</v>
      </c>
      <c r="K1192" t="s">
        <v>33</v>
      </c>
      <c r="L1192" t="s">
        <v>96</v>
      </c>
      <c r="M1192" t="s">
        <v>33</v>
      </c>
      <c r="N1192" s="4">
        <v>444235246</v>
      </c>
      <c r="O1192" s="44">
        <v>8734.5</v>
      </c>
      <c r="P1192">
        <v>0</v>
      </c>
      <c r="Q1192">
        <v>1</v>
      </c>
      <c r="R1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2" s="4">
        <f t="shared" si="54"/>
        <v>0</v>
      </c>
      <c r="T1192" s="4">
        <f t="shared" si="55"/>
        <v>0</v>
      </c>
      <c r="U1192" s="4">
        <f t="shared" si="56"/>
        <v>1</v>
      </c>
    </row>
    <row r="1193" spans="1:21">
      <c r="A1193" s="41">
        <v>340009885</v>
      </c>
      <c r="B1193" s="42">
        <v>340009877</v>
      </c>
      <c r="C1193" s="43">
        <v>340009885</v>
      </c>
      <c r="D1193" t="s">
        <v>2748</v>
      </c>
      <c r="E1193" t="s">
        <v>2749</v>
      </c>
      <c r="H1193"/>
      <c r="I1193" s="1">
        <v>34</v>
      </c>
      <c r="J1193" t="s">
        <v>146</v>
      </c>
      <c r="K1193" t="s">
        <v>33</v>
      </c>
      <c r="L1193" t="s">
        <v>96</v>
      </c>
      <c r="M1193" t="s">
        <v>33</v>
      </c>
      <c r="N1193" s="4">
        <v>423627595</v>
      </c>
      <c r="O1193" s="44">
        <v>42420</v>
      </c>
      <c r="P1193">
        <v>0</v>
      </c>
      <c r="Q1193">
        <v>0</v>
      </c>
      <c r="R1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3" s="4">
        <f t="shared" si="54"/>
        <v>0</v>
      </c>
      <c r="T1193" s="4">
        <f t="shared" si="55"/>
        <v>0</v>
      </c>
      <c r="U1193" s="4">
        <f t="shared" si="56"/>
        <v>1</v>
      </c>
    </row>
    <row r="1194" spans="1:21">
      <c r="A1194" s="41">
        <v>340780444</v>
      </c>
      <c r="B1194" s="42">
        <v>340009893</v>
      </c>
      <c r="C1194" s="43">
        <v>340009893</v>
      </c>
      <c r="D1194" t="s">
        <v>1715</v>
      </c>
      <c r="E1194" t="s">
        <v>1715</v>
      </c>
      <c r="F1194" t="s">
        <v>1716</v>
      </c>
      <c r="G1194" t="s">
        <v>1717</v>
      </c>
      <c r="H1194">
        <v>0</v>
      </c>
      <c r="I1194" s="1">
        <v>34</v>
      </c>
      <c r="J1194" t="s">
        <v>146</v>
      </c>
      <c r="K1194" t="s">
        <v>33</v>
      </c>
      <c r="L1194" t="s">
        <v>831</v>
      </c>
      <c r="M1194" t="s">
        <v>33</v>
      </c>
      <c r="N1194" s="4">
        <v>263400103</v>
      </c>
      <c r="O1194" s="44">
        <v>11530.5</v>
      </c>
      <c r="P1194">
        <v>0</v>
      </c>
      <c r="Q1194">
        <v>0</v>
      </c>
      <c r="R1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4" s="4">
        <f t="shared" si="54"/>
        <v>1</v>
      </c>
      <c r="T1194" s="4">
        <f t="shared" si="55"/>
        <v>0</v>
      </c>
      <c r="U1194" s="4">
        <f t="shared" si="56"/>
        <v>0</v>
      </c>
    </row>
    <row r="1195" spans="1:21">
      <c r="A1195" s="41">
        <v>340010149</v>
      </c>
      <c r="B1195" s="146">
        <v>340010099</v>
      </c>
      <c r="C1195" s="43">
        <v>340010149</v>
      </c>
      <c r="D1195" t="s">
        <v>5583</v>
      </c>
      <c r="E1195" t="s">
        <v>5584</v>
      </c>
      <c r="H1195"/>
      <c r="I1195" s="1">
        <v>34</v>
      </c>
      <c r="J1195" t="s">
        <v>146</v>
      </c>
      <c r="K1195" t="s">
        <v>33</v>
      </c>
      <c r="L1195" t="s">
        <v>96</v>
      </c>
      <c r="M1195" t="s">
        <v>33</v>
      </c>
      <c r="N1195" s="4">
        <v>450563267</v>
      </c>
      <c r="O1195" s="44">
        <v>13525</v>
      </c>
      <c r="P1195">
        <v>1</v>
      </c>
      <c r="Q1195">
        <v>0</v>
      </c>
      <c r="R1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5" s="4">
        <f t="shared" si="54"/>
        <v>0</v>
      </c>
      <c r="T1195" s="4">
        <f t="shared" si="55"/>
        <v>0</v>
      </c>
      <c r="U1195" s="4">
        <f t="shared" si="56"/>
        <v>1</v>
      </c>
    </row>
    <row r="1196" spans="1:21">
      <c r="A1196" s="41">
        <v>340000223</v>
      </c>
      <c r="B1196" s="42">
        <v>340011295</v>
      </c>
      <c r="C1196" s="43">
        <v>340011295</v>
      </c>
      <c r="D1196" t="s">
        <v>4756</v>
      </c>
      <c r="E1196" t="s">
        <v>4757</v>
      </c>
      <c r="F1196" t="s">
        <v>1776</v>
      </c>
      <c r="G1196" t="s">
        <v>1777</v>
      </c>
      <c r="H1196">
        <v>0</v>
      </c>
      <c r="I1196" s="1">
        <v>34</v>
      </c>
      <c r="J1196" t="s">
        <v>146</v>
      </c>
      <c r="K1196" t="s">
        <v>33</v>
      </c>
      <c r="L1196" t="s">
        <v>831</v>
      </c>
      <c r="M1196" t="s">
        <v>33</v>
      </c>
      <c r="N1196" s="4">
        <v>263403909</v>
      </c>
      <c r="O1196" s="44">
        <v>102008.5</v>
      </c>
      <c r="P1196">
        <v>0</v>
      </c>
      <c r="Q1196">
        <v>0</v>
      </c>
      <c r="R1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6" s="4">
        <f t="shared" si="54"/>
        <v>1</v>
      </c>
      <c r="T1196" s="4">
        <f t="shared" si="55"/>
        <v>0</v>
      </c>
      <c r="U1196" s="4">
        <f t="shared" si="56"/>
        <v>0</v>
      </c>
    </row>
    <row r="1197" spans="1:21">
      <c r="A1197" s="41">
        <v>340780436</v>
      </c>
      <c r="B1197" s="42">
        <v>340011295</v>
      </c>
      <c r="C1197" s="43">
        <v>340011295</v>
      </c>
      <c r="D1197" t="s">
        <v>4758</v>
      </c>
      <c r="E1197" t="s">
        <v>4757</v>
      </c>
      <c r="F1197" t="s">
        <v>1776</v>
      </c>
      <c r="G1197" t="s">
        <v>1777</v>
      </c>
      <c r="H1197">
        <v>0</v>
      </c>
      <c r="I1197" s="1">
        <v>34</v>
      </c>
      <c r="J1197" t="s">
        <v>146</v>
      </c>
      <c r="K1197" t="s">
        <v>33</v>
      </c>
      <c r="L1197" t="s">
        <v>831</v>
      </c>
      <c r="M1197" t="s">
        <v>33</v>
      </c>
      <c r="N1197" s="4">
        <v>263403909</v>
      </c>
      <c r="O1197" s="44">
        <v>19597</v>
      </c>
      <c r="P1197">
        <v>0</v>
      </c>
      <c r="Q1197">
        <v>0</v>
      </c>
      <c r="R1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7" s="4">
        <f t="shared" si="54"/>
        <v>1</v>
      </c>
      <c r="T1197" s="4">
        <f t="shared" si="55"/>
        <v>0</v>
      </c>
      <c r="U1197" s="4">
        <f t="shared" si="56"/>
        <v>0</v>
      </c>
    </row>
    <row r="1198" spans="1:21">
      <c r="A1198" s="41">
        <v>340796051</v>
      </c>
      <c r="B1198" s="42">
        <v>340011295</v>
      </c>
      <c r="C1198" s="43">
        <v>340011295</v>
      </c>
      <c r="D1198" t="s">
        <v>4759</v>
      </c>
      <c r="E1198" t="s">
        <v>4757</v>
      </c>
      <c r="F1198" t="s">
        <v>1776</v>
      </c>
      <c r="G1198" t="s">
        <v>1777</v>
      </c>
      <c r="H1198">
        <v>0</v>
      </c>
      <c r="I1198" s="1">
        <v>34</v>
      </c>
      <c r="J1198" t="s">
        <v>146</v>
      </c>
      <c r="K1198" t="s">
        <v>33</v>
      </c>
      <c r="L1198" t="s">
        <v>831</v>
      </c>
      <c r="M1198" t="s">
        <v>33</v>
      </c>
      <c r="N1198" s="4">
        <v>263403909</v>
      </c>
      <c r="O1198" s="44">
        <v>6316</v>
      </c>
      <c r="P1198">
        <v>0</v>
      </c>
      <c r="Q1198">
        <v>0</v>
      </c>
      <c r="R1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8" s="4">
        <f t="shared" si="54"/>
        <v>1</v>
      </c>
      <c r="T1198" s="4">
        <f t="shared" si="55"/>
        <v>0</v>
      </c>
      <c r="U1198" s="4">
        <f t="shared" si="56"/>
        <v>0</v>
      </c>
    </row>
    <row r="1199" spans="1:21" ht="17.25" customHeight="1">
      <c r="A1199" s="41">
        <v>340001064</v>
      </c>
      <c r="B1199" s="42">
        <v>340013028</v>
      </c>
      <c r="C1199" s="41">
        <v>340001064</v>
      </c>
      <c r="D1199" t="s">
        <v>6334</v>
      </c>
      <c r="E1199" t="s">
        <v>6335</v>
      </c>
      <c r="H1199"/>
      <c r="I1199" s="1">
        <v>34</v>
      </c>
      <c r="J1199" t="s">
        <v>146</v>
      </c>
      <c r="K1199" t="s">
        <v>33</v>
      </c>
      <c r="L1199" t="s">
        <v>60</v>
      </c>
      <c r="M1199" t="s">
        <v>33</v>
      </c>
      <c r="N1199" s="4">
        <v>479343584</v>
      </c>
      <c r="O1199" s="44">
        <v>12199.5</v>
      </c>
      <c r="P1199">
        <v>0</v>
      </c>
      <c r="Q1199">
        <v>0</v>
      </c>
      <c r="R1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9" s="4">
        <f t="shared" si="54"/>
        <v>0</v>
      </c>
      <c r="T1199" s="4">
        <f t="shared" si="55"/>
        <v>0</v>
      </c>
      <c r="U1199" s="4">
        <f t="shared" si="56"/>
        <v>1</v>
      </c>
    </row>
    <row r="1200" spans="1:21">
      <c r="A1200" s="41">
        <v>300012358</v>
      </c>
      <c r="B1200" s="42">
        <v>340015171</v>
      </c>
      <c r="C1200" s="43">
        <v>300012358</v>
      </c>
      <c r="D1200" t="s">
        <v>6314</v>
      </c>
      <c r="E1200" s="48" t="s">
        <v>6315</v>
      </c>
      <c r="H1200"/>
      <c r="I1200" s="1">
        <v>30</v>
      </c>
      <c r="J1200" t="s">
        <v>105</v>
      </c>
      <c r="K1200" t="s">
        <v>33</v>
      </c>
      <c r="L1200" t="s">
        <v>60</v>
      </c>
      <c r="M1200" t="s">
        <v>33</v>
      </c>
      <c r="N1200" s="4">
        <v>424596492</v>
      </c>
      <c r="O1200" s="44">
        <v>10511</v>
      </c>
      <c r="P1200">
        <v>0</v>
      </c>
      <c r="Q1200">
        <v>0</v>
      </c>
      <c r="R1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00" s="4">
        <f t="shared" si="54"/>
        <v>0</v>
      </c>
      <c r="T1200" s="4">
        <f t="shared" si="55"/>
        <v>0</v>
      </c>
      <c r="U1200" s="4">
        <f t="shared" si="56"/>
        <v>1</v>
      </c>
    </row>
    <row r="1201" spans="1:21">
      <c r="A1201" s="41">
        <v>310780481</v>
      </c>
      <c r="B1201" s="42">
        <v>340015171</v>
      </c>
      <c r="C1201" s="43">
        <v>310780481</v>
      </c>
      <c r="D1201" t="s">
        <v>6316</v>
      </c>
      <c r="E1201" s="48" t="s">
        <v>6315</v>
      </c>
      <c r="H1201"/>
      <c r="I1201" s="1">
        <v>31</v>
      </c>
      <c r="J1201" t="s">
        <v>314</v>
      </c>
      <c r="K1201" t="s">
        <v>33</v>
      </c>
      <c r="L1201" t="s">
        <v>60</v>
      </c>
      <c r="M1201" t="s">
        <v>33</v>
      </c>
      <c r="N1201" s="4">
        <v>424596492</v>
      </c>
      <c r="O1201" s="44">
        <v>6523.5</v>
      </c>
      <c r="P1201">
        <v>0</v>
      </c>
      <c r="Q1201">
        <v>0</v>
      </c>
      <c r="R1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1" s="4">
        <f t="shared" si="54"/>
        <v>0</v>
      </c>
      <c r="T1201" s="4">
        <f t="shared" si="55"/>
        <v>0</v>
      </c>
      <c r="U1201" s="4">
        <f t="shared" si="56"/>
        <v>1</v>
      </c>
    </row>
    <row r="1202" spans="1:21">
      <c r="A1202" s="41">
        <v>340781608</v>
      </c>
      <c r="B1202" s="42">
        <v>340015171</v>
      </c>
      <c r="C1202" s="43">
        <v>340781608</v>
      </c>
      <c r="D1202" t="s">
        <v>6317</v>
      </c>
      <c r="E1202" s="48" t="s">
        <v>6315</v>
      </c>
      <c r="H1202"/>
      <c r="I1202" s="1">
        <v>34</v>
      </c>
      <c r="J1202" t="s">
        <v>146</v>
      </c>
      <c r="K1202" t="s">
        <v>33</v>
      </c>
      <c r="L1202" t="s">
        <v>60</v>
      </c>
      <c r="M1202" t="s">
        <v>33</v>
      </c>
      <c r="N1202" s="4">
        <v>424596492</v>
      </c>
      <c r="O1202" s="44">
        <v>19088.5</v>
      </c>
      <c r="P1202">
        <v>0</v>
      </c>
      <c r="Q1202">
        <v>0</v>
      </c>
      <c r="R1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2" s="4">
        <f t="shared" si="54"/>
        <v>0</v>
      </c>
      <c r="T1202" s="4">
        <f t="shared" si="55"/>
        <v>0</v>
      </c>
      <c r="U1202" s="4">
        <f t="shared" si="56"/>
        <v>1</v>
      </c>
    </row>
    <row r="1203" spans="1:21">
      <c r="A1203" s="41">
        <v>660780156</v>
      </c>
      <c r="B1203" s="42">
        <v>340015171</v>
      </c>
      <c r="C1203" s="43">
        <v>660780156</v>
      </c>
      <c r="D1203" t="s">
        <v>6318</v>
      </c>
      <c r="E1203" t="s">
        <v>6315</v>
      </c>
      <c r="H1203"/>
      <c r="I1203" s="1">
        <v>66</v>
      </c>
      <c r="J1203" t="s">
        <v>205</v>
      </c>
      <c r="K1203" t="s">
        <v>33</v>
      </c>
      <c r="L1203" t="s">
        <v>60</v>
      </c>
      <c r="M1203" t="s">
        <v>33</v>
      </c>
      <c r="N1203" s="4">
        <v>424596492</v>
      </c>
      <c r="O1203" s="44">
        <v>12606</v>
      </c>
      <c r="P1203">
        <v>0</v>
      </c>
      <c r="Q1203">
        <v>0</v>
      </c>
      <c r="R1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3" s="4">
        <f t="shared" si="54"/>
        <v>0</v>
      </c>
      <c r="T1203" s="4">
        <f t="shared" si="55"/>
        <v>0</v>
      </c>
      <c r="U1203" s="4">
        <f t="shared" si="56"/>
        <v>1</v>
      </c>
    </row>
    <row r="1204" spans="1:21">
      <c r="A1204" s="41">
        <v>340016476</v>
      </c>
      <c r="B1204" s="42">
        <v>340016468</v>
      </c>
      <c r="C1204" s="43">
        <v>340016476</v>
      </c>
      <c r="D1204" t="s">
        <v>5398</v>
      </c>
      <c r="E1204" t="s">
        <v>5399</v>
      </c>
      <c r="H1204"/>
      <c r="I1204" s="1">
        <v>34</v>
      </c>
      <c r="J1204" t="s">
        <v>146</v>
      </c>
      <c r="K1204" t="s">
        <v>33</v>
      </c>
      <c r="L1204" t="s">
        <v>96</v>
      </c>
      <c r="M1204" t="s">
        <v>33</v>
      </c>
      <c r="N1204" s="4">
        <v>482507001</v>
      </c>
      <c r="O1204" s="44">
        <v>24509.5</v>
      </c>
      <c r="P1204">
        <v>0</v>
      </c>
      <c r="Q1204">
        <v>0</v>
      </c>
      <c r="R1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4" s="4">
        <f t="shared" si="54"/>
        <v>0</v>
      </c>
      <c r="T1204" s="4">
        <f t="shared" si="55"/>
        <v>0</v>
      </c>
      <c r="U1204" s="4">
        <f t="shared" si="56"/>
        <v>1</v>
      </c>
    </row>
    <row r="1205" spans="1:21">
      <c r="A1205" s="41">
        <v>300780491</v>
      </c>
      <c r="B1205" s="146">
        <v>340016963</v>
      </c>
      <c r="C1205" s="43">
        <v>300780491</v>
      </c>
      <c r="D1205" t="s">
        <v>5571</v>
      </c>
      <c r="E1205" t="s">
        <v>5572</v>
      </c>
      <c r="H1205"/>
      <c r="I1205" s="1">
        <v>30</v>
      </c>
      <c r="J1205" t="s">
        <v>105</v>
      </c>
      <c r="K1205" t="s">
        <v>33</v>
      </c>
      <c r="L1205" t="s">
        <v>96</v>
      </c>
      <c r="M1205" t="s">
        <v>33</v>
      </c>
      <c r="N1205" s="4">
        <v>680201472</v>
      </c>
      <c r="O1205" s="44">
        <v>15547</v>
      </c>
      <c r="P1205">
        <v>0</v>
      </c>
      <c r="Q1205">
        <v>0</v>
      </c>
      <c r="R1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5" s="4">
        <f t="shared" si="54"/>
        <v>0</v>
      </c>
      <c r="T1205" s="4">
        <f t="shared" si="55"/>
        <v>0</v>
      </c>
      <c r="U1205" s="4">
        <f t="shared" si="56"/>
        <v>1</v>
      </c>
    </row>
    <row r="1206" spans="1:21" ht="17.25" customHeight="1">
      <c r="A1206" s="41">
        <v>340017847</v>
      </c>
      <c r="B1206" s="42">
        <v>340018175</v>
      </c>
      <c r="C1206" s="41">
        <v>340017847</v>
      </c>
      <c r="D1206" t="s">
        <v>5943</v>
      </c>
      <c r="E1206" t="s">
        <v>5944</v>
      </c>
      <c r="H1206"/>
      <c r="I1206" s="1">
        <v>34</v>
      </c>
      <c r="J1206" t="s">
        <v>146</v>
      </c>
      <c r="K1206" t="s">
        <v>33</v>
      </c>
      <c r="L1206" t="s">
        <v>96</v>
      </c>
      <c r="M1206" t="s">
        <v>33</v>
      </c>
      <c r="N1206" s="4">
        <v>517648630</v>
      </c>
      <c r="O1206" s="44">
        <v>6904</v>
      </c>
      <c r="P1206">
        <v>0</v>
      </c>
      <c r="Q1206">
        <v>0</v>
      </c>
      <c r="R1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6" s="4">
        <f t="shared" si="54"/>
        <v>0</v>
      </c>
      <c r="T1206" s="4">
        <f t="shared" si="55"/>
        <v>0</v>
      </c>
      <c r="U1206" s="4">
        <f t="shared" si="56"/>
        <v>1</v>
      </c>
    </row>
    <row r="1207" spans="1:21">
      <c r="A1207" s="41">
        <v>340019090</v>
      </c>
      <c r="B1207" s="42">
        <v>340019082</v>
      </c>
      <c r="C1207" s="43">
        <v>340019090</v>
      </c>
      <c r="D1207" t="s">
        <v>5532</v>
      </c>
      <c r="E1207" t="s">
        <v>5533</v>
      </c>
      <c r="H1207"/>
      <c r="I1207" s="1">
        <v>34</v>
      </c>
      <c r="J1207" t="s">
        <v>146</v>
      </c>
      <c r="K1207" t="s">
        <v>33</v>
      </c>
      <c r="L1207" t="s">
        <v>96</v>
      </c>
      <c r="M1207" t="s">
        <v>33</v>
      </c>
      <c r="N1207" s="4">
        <v>333352656</v>
      </c>
      <c r="O1207" s="44">
        <v>21885</v>
      </c>
      <c r="P1207">
        <v>0</v>
      </c>
      <c r="Q1207">
        <v>0</v>
      </c>
      <c r="R1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7" s="4">
        <f t="shared" si="54"/>
        <v>0</v>
      </c>
      <c r="T1207" s="4">
        <f t="shared" si="55"/>
        <v>0</v>
      </c>
      <c r="U1207" s="4">
        <f t="shared" si="56"/>
        <v>1</v>
      </c>
    </row>
    <row r="1208" spans="1:21">
      <c r="A1208" s="41">
        <v>340019603</v>
      </c>
      <c r="B1208" s="42">
        <v>340019587</v>
      </c>
      <c r="C1208" s="43">
        <v>340019603</v>
      </c>
      <c r="D1208" t="s">
        <v>4236</v>
      </c>
      <c r="E1208" t="s">
        <v>4237</v>
      </c>
      <c r="H1208"/>
      <c r="I1208" s="1">
        <v>34</v>
      </c>
      <c r="J1208" t="s">
        <v>146</v>
      </c>
      <c r="K1208" t="s">
        <v>33</v>
      </c>
      <c r="L1208" t="s">
        <v>60</v>
      </c>
      <c r="M1208" t="s">
        <v>33</v>
      </c>
      <c r="N1208" s="4">
        <v>752117614</v>
      </c>
      <c r="O1208" s="44">
        <v>4289.5</v>
      </c>
      <c r="P1208">
        <v>0</v>
      </c>
      <c r="Q1208">
        <v>0</v>
      </c>
      <c r="R1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08" s="4">
        <f t="shared" si="54"/>
        <v>0</v>
      </c>
      <c r="T1208" s="4">
        <f t="shared" si="55"/>
        <v>0</v>
      </c>
      <c r="U1208" s="4">
        <f t="shared" si="56"/>
        <v>1</v>
      </c>
    </row>
    <row r="1209" spans="1:21">
      <c r="A1209" s="41">
        <v>340000025</v>
      </c>
      <c r="B1209" s="42">
        <v>340022722</v>
      </c>
      <c r="C1209" s="43">
        <v>340000025</v>
      </c>
      <c r="D1209" t="s">
        <v>476</v>
      </c>
      <c r="E1209" t="s">
        <v>477</v>
      </c>
      <c r="H1209"/>
      <c r="I1209" s="1">
        <v>34</v>
      </c>
      <c r="J1209" t="s">
        <v>146</v>
      </c>
      <c r="K1209" t="s">
        <v>33</v>
      </c>
      <c r="L1209" t="s">
        <v>60</v>
      </c>
      <c r="M1209" t="s">
        <v>33</v>
      </c>
      <c r="N1209" s="4">
        <v>811686096</v>
      </c>
      <c r="O1209" s="44">
        <v>19267.5</v>
      </c>
      <c r="P1209">
        <v>0</v>
      </c>
      <c r="Q1209">
        <v>0</v>
      </c>
      <c r="R1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9" s="4">
        <f t="shared" si="54"/>
        <v>0</v>
      </c>
      <c r="T1209" s="4">
        <f t="shared" si="55"/>
        <v>0</v>
      </c>
      <c r="U1209" s="4">
        <f t="shared" si="56"/>
        <v>1</v>
      </c>
    </row>
    <row r="1210" spans="1:21">
      <c r="A1210" s="41">
        <v>340780816</v>
      </c>
      <c r="B1210" s="42">
        <v>340023209</v>
      </c>
      <c r="C1210" s="43">
        <v>340780816</v>
      </c>
      <c r="D1210" t="s">
        <v>4845</v>
      </c>
      <c r="E1210" t="s">
        <v>4846</v>
      </c>
      <c r="H1210"/>
      <c r="I1210" s="1">
        <v>34</v>
      </c>
      <c r="J1210" t="s">
        <v>146</v>
      </c>
      <c r="K1210" t="s">
        <v>33</v>
      </c>
      <c r="L1210" t="s">
        <v>60</v>
      </c>
      <c r="M1210" t="s">
        <v>33</v>
      </c>
      <c r="N1210" s="4">
        <v>813179793</v>
      </c>
      <c r="O1210" s="44">
        <v>9536</v>
      </c>
      <c r="P1210">
        <v>0</v>
      </c>
      <c r="Q1210">
        <v>0</v>
      </c>
      <c r="R1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0" s="4">
        <f t="shared" si="54"/>
        <v>0</v>
      </c>
      <c r="T1210" s="4">
        <f t="shared" si="55"/>
        <v>0</v>
      </c>
      <c r="U1210" s="4">
        <f t="shared" si="56"/>
        <v>1</v>
      </c>
    </row>
    <row r="1211" spans="1:21">
      <c r="A1211" s="41">
        <v>340780717</v>
      </c>
      <c r="B1211" s="42">
        <v>340023225</v>
      </c>
      <c r="C1211" s="43">
        <v>340780717</v>
      </c>
      <c r="D1211" t="s">
        <v>5589</v>
      </c>
      <c r="E1211" t="s">
        <v>5590</v>
      </c>
      <c r="H1211"/>
      <c r="I1211" s="1">
        <v>34</v>
      </c>
      <c r="J1211" t="s">
        <v>146</v>
      </c>
      <c r="K1211" t="s">
        <v>33</v>
      </c>
      <c r="L1211" t="s">
        <v>96</v>
      </c>
      <c r="M1211" t="s">
        <v>33</v>
      </c>
      <c r="N1211" s="4">
        <v>817481864</v>
      </c>
      <c r="O1211" s="44">
        <v>25419</v>
      </c>
      <c r="P1211">
        <v>0</v>
      </c>
      <c r="Q1211">
        <v>0</v>
      </c>
      <c r="R1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1" s="4">
        <f t="shared" si="54"/>
        <v>0</v>
      </c>
      <c r="T1211" s="4">
        <f t="shared" si="55"/>
        <v>0</v>
      </c>
      <c r="U1211" s="4">
        <f t="shared" si="56"/>
        <v>1</v>
      </c>
    </row>
    <row r="1212" spans="1:21">
      <c r="A1212" s="41">
        <v>340023258</v>
      </c>
      <c r="B1212" s="42">
        <v>340023241</v>
      </c>
      <c r="C1212" s="43">
        <v>340023258</v>
      </c>
      <c r="D1212" t="s">
        <v>4203</v>
      </c>
      <c r="E1212" t="s">
        <v>4204</v>
      </c>
      <c r="H1212"/>
      <c r="I1212" s="1">
        <v>34</v>
      </c>
      <c r="J1212" t="s">
        <v>146</v>
      </c>
      <c r="K1212" t="s">
        <v>33</v>
      </c>
      <c r="L1212" t="s">
        <v>96</v>
      </c>
      <c r="M1212" t="s">
        <v>33</v>
      </c>
      <c r="N1212" s="4">
        <v>848776019</v>
      </c>
      <c r="O1212" s="44">
        <v>10262.5</v>
      </c>
      <c r="P1212">
        <v>0</v>
      </c>
      <c r="Q1212">
        <v>0</v>
      </c>
      <c r="R1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2" s="4">
        <f t="shared" si="54"/>
        <v>0</v>
      </c>
      <c r="T1212" s="4">
        <f t="shared" si="55"/>
        <v>0</v>
      </c>
      <c r="U1212" s="4">
        <f t="shared" si="56"/>
        <v>1</v>
      </c>
    </row>
    <row r="1213" spans="1:21">
      <c r="A1213" s="41">
        <v>340027887</v>
      </c>
      <c r="B1213" s="45">
        <v>340027879</v>
      </c>
      <c r="C1213" s="47">
        <v>340027887</v>
      </c>
      <c r="D1213" t="s">
        <v>4251</v>
      </c>
      <c r="E1213" t="s">
        <v>4251</v>
      </c>
      <c r="H1213"/>
      <c r="I1213" s="1">
        <v>34</v>
      </c>
      <c r="J1213" t="s">
        <v>146</v>
      </c>
      <c r="K1213" t="s">
        <v>33</v>
      </c>
      <c r="L1213" t="s">
        <v>60</v>
      </c>
      <c r="M1213" t="s">
        <v>33</v>
      </c>
      <c r="N1213" s="4">
        <v>885047449</v>
      </c>
      <c r="O1213" s="44">
        <v>1</v>
      </c>
      <c r="P1213" t="e">
        <v>#N/A</v>
      </c>
      <c r="Q1213" t="e">
        <v>#N/A</v>
      </c>
      <c r="R1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13" s="4">
        <f t="shared" si="54"/>
        <v>0</v>
      </c>
      <c r="T1213" s="4">
        <f t="shared" si="55"/>
        <v>0</v>
      </c>
      <c r="U1213" s="4">
        <f t="shared" si="56"/>
        <v>1</v>
      </c>
    </row>
    <row r="1214" spans="1:21">
      <c r="A1214" s="41">
        <v>420002479</v>
      </c>
      <c r="B1214" s="42">
        <v>340027937</v>
      </c>
      <c r="C1214" s="43">
        <v>420002479</v>
      </c>
      <c r="D1214" t="s">
        <v>147</v>
      </c>
      <c r="E1214" t="s">
        <v>143</v>
      </c>
      <c r="H1214"/>
      <c r="I1214" s="1">
        <v>42</v>
      </c>
      <c r="J1214" t="s">
        <v>69</v>
      </c>
      <c r="K1214" t="s">
        <v>59</v>
      </c>
      <c r="L1214" t="s">
        <v>60</v>
      </c>
      <c r="M1214" t="s">
        <v>33</v>
      </c>
      <c r="N1214" s="4">
        <v>428958367</v>
      </c>
      <c r="O1214" s="44">
        <v>25724</v>
      </c>
      <c r="P1214">
        <v>0</v>
      </c>
      <c r="Q1214">
        <v>0</v>
      </c>
      <c r="R1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4" s="4">
        <f t="shared" si="54"/>
        <v>0</v>
      </c>
      <c r="T1214" s="4">
        <f t="shared" si="55"/>
        <v>0</v>
      </c>
      <c r="U1214" s="4">
        <f t="shared" si="56"/>
        <v>1</v>
      </c>
    </row>
    <row r="1215" spans="1:21">
      <c r="A1215" s="41">
        <v>300012309</v>
      </c>
      <c r="B1215" s="42">
        <v>340027937</v>
      </c>
      <c r="C1215" s="43">
        <v>300012309</v>
      </c>
      <c r="D1215" t="s">
        <v>142</v>
      </c>
      <c r="E1215" t="s">
        <v>143</v>
      </c>
      <c r="H1215"/>
      <c r="I1215" s="1">
        <v>30</v>
      </c>
      <c r="J1215" t="s">
        <v>105</v>
      </c>
      <c r="K1215" t="s">
        <v>33</v>
      </c>
      <c r="L1215" t="s">
        <v>60</v>
      </c>
      <c r="M1215" t="s">
        <v>33</v>
      </c>
      <c r="N1215" s="4">
        <v>428958367</v>
      </c>
      <c r="O1215" s="44">
        <v>5900.5</v>
      </c>
      <c r="P1215">
        <v>0</v>
      </c>
      <c r="Q1215">
        <v>0</v>
      </c>
      <c r="R1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5" s="4">
        <f t="shared" si="54"/>
        <v>0</v>
      </c>
      <c r="T1215" s="4">
        <f t="shared" si="55"/>
        <v>0</v>
      </c>
      <c r="U1215" s="4">
        <f t="shared" si="56"/>
        <v>1</v>
      </c>
    </row>
    <row r="1216" spans="1:21">
      <c r="A1216" s="41">
        <v>300013745</v>
      </c>
      <c r="B1216" s="42">
        <v>340027937</v>
      </c>
      <c r="C1216" s="43">
        <v>300013745</v>
      </c>
      <c r="D1216" t="s">
        <v>144</v>
      </c>
      <c r="E1216" t="s">
        <v>143</v>
      </c>
      <c r="H1216"/>
      <c r="I1216" s="1">
        <v>30</v>
      </c>
      <c r="J1216" t="s">
        <v>105</v>
      </c>
      <c r="K1216" t="s">
        <v>33</v>
      </c>
      <c r="L1216" t="s">
        <v>60</v>
      </c>
      <c r="M1216" t="s">
        <v>33</v>
      </c>
      <c r="N1216" s="4">
        <v>428958367</v>
      </c>
      <c r="O1216" s="44">
        <v>5847</v>
      </c>
      <c r="P1216">
        <v>0</v>
      </c>
      <c r="Q1216">
        <v>0</v>
      </c>
      <c r="R1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6" s="4">
        <f t="shared" si="54"/>
        <v>0</v>
      </c>
      <c r="T1216" s="4">
        <f t="shared" si="55"/>
        <v>0</v>
      </c>
      <c r="U1216" s="4">
        <f t="shared" si="56"/>
        <v>1</v>
      </c>
    </row>
    <row r="1217" spans="1:21">
      <c r="A1217" s="41">
        <v>340017839</v>
      </c>
      <c r="B1217" s="42">
        <v>340027937</v>
      </c>
      <c r="C1217" s="43">
        <v>340017839</v>
      </c>
      <c r="D1217" s="48" t="s">
        <v>145</v>
      </c>
      <c r="E1217" t="s">
        <v>143</v>
      </c>
      <c r="H1217"/>
      <c r="I1217" s="1">
        <v>34</v>
      </c>
      <c r="J1217" t="s">
        <v>146</v>
      </c>
      <c r="K1217" t="s">
        <v>33</v>
      </c>
      <c r="L1217" t="s">
        <v>60</v>
      </c>
      <c r="M1217" t="s">
        <v>33</v>
      </c>
      <c r="N1217" s="4">
        <v>428958367</v>
      </c>
      <c r="O1217" s="44">
        <v>8246</v>
      </c>
      <c r="P1217">
        <v>0</v>
      </c>
      <c r="Q1217">
        <v>0</v>
      </c>
      <c r="R1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7" s="4">
        <f t="shared" si="54"/>
        <v>0</v>
      </c>
      <c r="T1217" s="4">
        <f t="shared" si="55"/>
        <v>0</v>
      </c>
      <c r="U1217" s="4">
        <f t="shared" si="56"/>
        <v>1</v>
      </c>
    </row>
    <row r="1218" spans="1:21">
      <c r="A1218" s="41">
        <v>660006305</v>
      </c>
      <c r="B1218" s="42">
        <v>340028901</v>
      </c>
      <c r="C1218" s="43">
        <v>660006305</v>
      </c>
      <c r="D1218" s="48" t="s">
        <v>6361</v>
      </c>
      <c r="E1218" s="48" t="s">
        <v>6362</v>
      </c>
      <c r="G1218" s="49"/>
      <c r="H1218"/>
      <c r="I1218" s="1">
        <v>66</v>
      </c>
      <c r="J1218" t="s">
        <v>205</v>
      </c>
      <c r="K1218" t="s">
        <v>33</v>
      </c>
      <c r="L1218" t="s">
        <v>60</v>
      </c>
      <c r="M1218" t="s">
        <v>33</v>
      </c>
      <c r="N1218" s="4">
        <v>435353685</v>
      </c>
      <c r="O1218" s="44">
        <v>37427</v>
      </c>
      <c r="P1218">
        <v>0</v>
      </c>
      <c r="Q1218">
        <v>0</v>
      </c>
      <c r="R1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8" s="4">
        <f t="shared" si="54"/>
        <v>0</v>
      </c>
      <c r="T1218" s="4">
        <f t="shared" si="55"/>
        <v>0</v>
      </c>
      <c r="U1218" s="4">
        <f t="shared" si="56"/>
        <v>1</v>
      </c>
    </row>
    <row r="1219" spans="1:21">
      <c r="A1219" s="41">
        <v>340000033</v>
      </c>
      <c r="B1219" s="42">
        <v>340780055</v>
      </c>
      <c r="C1219" s="43">
        <v>340780055</v>
      </c>
      <c r="D1219" t="s">
        <v>1726</v>
      </c>
      <c r="E1219" t="s">
        <v>1726</v>
      </c>
      <c r="F1219" t="s">
        <v>1716</v>
      </c>
      <c r="G1219" t="s">
        <v>1717</v>
      </c>
      <c r="H1219">
        <v>1</v>
      </c>
      <c r="I1219" s="1">
        <v>34</v>
      </c>
      <c r="J1219" t="s">
        <v>146</v>
      </c>
      <c r="K1219" t="s">
        <v>33</v>
      </c>
      <c r="L1219" t="s">
        <v>831</v>
      </c>
      <c r="M1219" t="s">
        <v>33</v>
      </c>
      <c r="N1219" s="4">
        <v>263400111</v>
      </c>
      <c r="O1219" s="44">
        <v>193242.5</v>
      </c>
      <c r="P1219">
        <v>0</v>
      </c>
      <c r="Q1219">
        <v>0</v>
      </c>
      <c r="R1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9" s="4">
        <f t="shared" si="54"/>
        <v>1</v>
      </c>
      <c r="T1219" s="4">
        <f t="shared" si="55"/>
        <v>0</v>
      </c>
      <c r="U1219" s="4">
        <f t="shared" si="56"/>
        <v>0</v>
      </c>
    </row>
    <row r="1220" spans="1:21">
      <c r="A1220" s="41">
        <v>340016732</v>
      </c>
      <c r="B1220" s="42">
        <v>340780055</v>
      </c>
      <c r="C1220" s="43">
        <v>340780055</v>
      </c>
      <c r="D1220" t="s">
        <v>1727</v>
      </c>
      <c r="E1220" t="s">
        <v>1726</v>
      </c>
      <c r="F1220" t="s">
        <v>1716</v>
      </c>
      <c r="G1220" t="s">
        <v>1717</v>
      </c>
      <c r="H1220">
        <v>1</v>
      </c>
      <c r="I1220" s="1">
        <v>34</v>
      </c>
      <c r="J1220" t="s">
        <v>146</v>
      </c>
      <c r="K1220" t="s">
        <v>33</v>
      </c>
      <c r="L1220" t="s">
        <v>831</v>
      </c>
      <c r="M1220" t="s">
        <v>33</v>
      </c>
      <c r="N1220" s="4">
        <v>263400111</v>
      </c>
      <c r="O1220" s="44">
        <v>3836</v>
      </c>
      <c r="P1220">
        <v>0</v>
      </c>
      <c r="Q1220">
        <v>0</v>
      </c>
      <c r="R1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0" s="4">
        <f t="shared" si="54"/>
        <v>1</v>
      </c>
      <c r="T1220" s="4">
        <f t="shared" si="55"/>
        <v>0</v>
      </c>
      <c r="U1220" s="4">
        <f t="shared" si="56"/>
        <v>0</v>
      </c>
    </row>
    <row r="1221" spans="1:21">
      <c r="A1221" s="41">
        <v>340016765</v>
      </c>
      <c r="B1221" s="42">
        <v>340780055</v>
      </c>
      <c r="C1221" s="43">
        <v>340780055</v>
      </c>
      <c r="D1221" s="48" t="s">
        <v>1728</v>
      </c>
      <c r="E1221" s="48" t="s">
        <v>1726</v>
      </c>
      <c r="F1221" t="s">
        <v>1716</v>
      </c>
      <c r="G1221" s="49" t="s">
        <v>1717</v>
      </c>
      <c r="H1221">
        <v>1</v>
      </c>
      <c r="I1221" s="1">
        <v>34</v>
      </c>
      <c r="J1221" t="s">
        <v>146</v>
      </c>
      <c r="K1221" t="s">
        <v>33</v>
      </c>
      <c r="L1221" t="s">
        <v>831</v>
      </c>
      <c r="M1221" t="s">
        <v>33</v>
      </c>
      <c r="N1221" s="4">
        <v>263400111</v>
      </c>
      <c r="O1221" s="44">
        <v>1666.75</v>
      </c>
      <c r="P1221">
        <v>0</v>
      </c>
      <c r="Q1221">
        <v>0</v>
      </c>
      <c r="R1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1" s="4">
        <f t="shared" si="54"/>
        <v>1</v>
      </c>
      <c r="T1221" s="4">
        <f t="shared" si="55"/>
        <v>0</v>
      </c>
      <c r="U1221" s="4">
        <f t="shared" si="56"/>
        <v>0</v>
      </c>
    </row>
    <row r="1222" spans="1:21">
      <c r="A1222" s="41">
        <v>340017771</v>
      </c>
      <c r="B1222" s="42">
        <v>340780055</v>
      </c>
      <c r="C1222" s="43">
        <v>340780055</v>
      </c>
      <c r="D1222" s="48" t="s">
        <v>1729</v>
      </c>
      <c r="E1222" s="48" t="s">
        <v>1726</v>
      </c>
      <c r="F1222" t="s">
        <v>1716</v>
      </c>
      <c r="G1222" s="49" t="s">
        <v>1717</v>
      </c>
      <c r="H1222">
        <v>1</v>
      </c>
      <c r="I1222" s="1">
        <v>34</v>
      </c>
      <c r="J1222" t="s">
        <v>146</v>
      </c>
      <c r="K1222" t="s">
        <v>33</v>
      </c>
      <c r="L1222" t="s">
        <v>831</v>
      </c>
      <c r="M1222" t="s">
        <v>33</v>
      </c>
      <c r="N1222" s="4">
        <v>263400111</v>
      </c>
      <c r="O1222" s="44">
        <v>7526</v>
      </c>
      <c r="P1222">
        <v>0</v>
      </c>
      <c r="Q1222">
        <v>0</v>
      </c>
      <c r="R1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2" s="4">
        <f t="shared" ref="S1222:S1285" si="57">IF(OR(L1222="CH",L1222="CH ex-CHS",L1222="HIA",L1222="Autres publics",L1222="CHU"),1,0)</f>
        <v>1</v>
      </c>
      <c r="T1222" s="4">
        <f t="shared" ref="T1222:T1285" si="58">IF(AND(S1222=1,G1222=""),1,0)</f>
        <v>0</v>
      </c>
      <c r="U1222" s="4">
        <f t="shared" si="56"/>
        <v>0</v>
      </c>
    </row>
    <row r="1223" spans="1:21">
      <c r="A1223" s="41">
        <v>340021211</v>
      </c>
      <c r="B1223" s="45">
        <v>340780055</v>
      </c>
      <c r="C1223" s="47">
        <v>340780055</v>
      </c>
      <c r="D1223" s="48" t="s">
        <v>1730</v>
      </c>
      <c r="E1223" s="48" t="s">
        <v>1726</v>
      </c>
      <c r="F1223" t="s">
        <v>1716</v>
      </c>
      <c r="G1223" s="49" t="s">
        <v>1717</v>
      </c>
      <c r="H1223">
        <v>1</v>
      </c>
      <c r="I1223" s="1">
        <v>34</v>
      </c>
      <c r="J1223" t="s">
        <v>146</v>
      </c>
      <c r="K1223" t="s">
        <v>33</v>
      </c>
      <c r="L1223" t="s">
        <v>831</v>
      </c>
      <c r="M1223" t="s">
        <v>33</v>
      </c>
      <c r="N1223" s="4">
        <v>263400111</v>
      </c>
      <c r="O1223" s="44">
        <v>4918.5</v>
      </c>
      <c r="P1223">
        <v>0</v>
      </c>
      <c r="Q1223">
        <v>0</v>
      </c>
      <c r="R1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3" s="4">
        <f t="shared" si="57"/>
        <v>1</v>
      </c>
      <c r="T1223" s="4">
        <f t="shared" si="58"/>
        <v>0</v>
      </c>
      <c r="U1223" s="4">
        <f t="shared" ref="U1223:U1286" si="59">IF(S1223=1,0,1)</f>
        <v>0</v>
      </c>
    </row>
    <row r="1224" spans="1:21">
      <c r="A1224" s="41">
        <v>340782622</v>
      </c>
      <c r="B1224" s="45">
        <v>340780055</v>
      </c>
      <c r="C1224" s="47">
        <v>340780055</v>
      </c>
      <c r="D1224" t="s">
        <v>1731</v>
      </c>
      <c r="E1224" t="s">
        <v>1726</v>
      </c>
      <c r="F1224" t="s">
        <v>1716</v>
      </c>
      <c r="G1224" t="s">
        <v>1717</v>
      </c>
      <c r="H1224">
        <v>1</v>
      </c>
      <c r="I1224" s="1">
        <v>34</v>
      </c>
      <c r="J1224" t="s">
        <v>146</v>
      </c>
      <c r="K1224" t="s">
        <v>33</v>
      </c>
      <c r="L1224" t="s">
        <v>831</v>
      </c>
      <c r="M1224" t="s">
        <v>33</v>
      </c>
      <c r="N1224" s="4">
        <v>263400111</v>
      </c>
      <c r="O1224" s="44">
        <v>18863.75</v>
      </c>
      <c r="P1224">
        <v>0</v>
      </c>
      <c r="Q1224">
        <v>0</v>
      </c>
      <c r="R1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4" s="4">
        <f t="shared" si="57"/>
        <v>1</v>
      </c>
      <c r="T1224" s="4">
        <f t="shared" si="58"/>
        <v>0</v>
      </c>
      <c r="U1224" s="4">
        <f t="shared" si="59"/>
        <v>0</v>
      </c>
    </row>
    <row r="1225" spans="1:21">
      <c r="A1225" s="41">
        <v>340787340</v>
      </c>
      <c r="B1225" s="42">
        <v>340780055</v>
      </c>
      <c r="C1225" s="43">
        <v>340780055</v>
      </c>
      <c r="D1225" t="s">
        <v>1732</v>
      </c>
      <c r="E1225" t="s">
        <v>1726</v>
      </c>
      <c r="F1225" t="s">
        <v>1716</v>
      </c>
      <c r="G1225" t="s">
        <v>1717</v>
      </c>
      <c r="H1225">
        <v>1</v>
      </c>
      <c r="I1225" s="1">
        <v>34</v>
      </c>
      <c r="J1225" t="s">
        <v>146</v>
      </c>
      <c r="K1225" t="s">
        <v>33</v>
      </c>
      <c r="L1225" t="s">
        <v>831</v>
      </c>
      <c r="M1225" t="s">
        <v>33</v>
      </c>
      <c r="N1225" s="4">
        <v>263400111</v>
      </c>
      <c r="O1225" s="44">
        <v>1058.5</v>
      </c>
      <c r="P1225">
        <v>1</v>
      </c>
      <c r="Q1225">
        <v>0</v>
      </c>
      <c r="R1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5" s="4">
        <f t="shared" si="57"/>
        <v>1</v>
      </c>
      <c r="T1225" s="4">
        <f t="shared" si="58"/>
        <v>0</v>
      </c>
      <c r="U1225" s="4">
        <f t="shared" si="59"/>
        <v>0</v>
      </c>
    </row>
    <row r="1226" spans="1:21">
      <c r="A1226" s="41">
        <v>340787357</v>
      </c>
      <c r="B1226" s="42">
        <v>340780055</v>
      </c>
      <c r="C1226" s="43">
        <v>340780055</v>
      </c>
      <c r="D1226" t="s">
        <v>1733</v>
      </c>
      <c r="E1226" t="s">
        <v>1726</v>
      </c>
      <c r="F1226" t="s">
        <v>1716</v>
      </c>
      <c r="G1226" t="s">
        <v>1717</v>
      </c>
      <c r="H1226">
        <v>1</v>
      </c>
      <c r="I1226" s="1">
        <v>34</v>
      </c>
      <c r="J1226" t="s">
        <v>146</v>
      </c>
      <c r="K1226" t="s">
        <v>33</v>
      </c>
      <c r="L1226" t="s">
        <v>831</v>
      </c>
      <c r="M1226" t="s">
        <v>33</v>
      </c>
      <c r="N1226" s="4">
        <v>263400111</v>
      </c>
      <c r="O1226" s="44">
        <v>1446</v>
      </c>
      <c r="P1226">
        <v>1</v>
      </c>
      <c r="Q1226">
        <v>0</v>
      </c>
      <c r="R1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6" s="4">
        <f t="shared" si="57"/>
        <v>1</v>
      </c>
      <c r="T1226" s="4">
        <f t="shared" si="58"/>
        <v>0</v>
      </c>
      <c r="U1226" s="4">
        <f t="shared" si="59"/>
        <v>0</v>
      </c>
    </row>
    <row r="1227" spans="1:21">
      <c r="A1227" s="41">
        <v>340787829</v>
      </c>
      <c r="B1227" s="42">
        <v>340780055</v>
      </c>
      <c r="C1227" s="43">
        <v>340780055</v>
      </c>
      <c r="D1227" t="s">
        <v>1734</v>
      </c>
      <c r="E1227" t="s">
        <v>1726</v>
      </c>
      <c r="F1227" t="s">
        <v>1716</v>
      </c>
      <c r="G1227" t="s">
        <v>1717</v>
      </c>
      <c r="H1227">
        <v>1</v>
      </c>
      <c r="I1227" s="1">
        <v>34</v>
      </c>
      <c r="J1227" t="s">
        <v>146</v>
      </c>
      <c r="K1227" t="s">
        <v>33</v>
      </c>
      <c r="L1227" t="s">
        <v>831</v>
      </c>
      <c r="M1227" t="s">
        <v>33</v>
      </c>
      <c r="N1227" s="4">
        <v>263400111</v>
      </c>
      <c r="O1227" s="44">
        <v>1564.25</v>
      </c>
      <c r="P1227">
        <v>1</v>
      </c>
      <c r="Q1227">
        <v>0</v>
      </c>
      <c r="R1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7" s="4">
        <f t="shared" si="57"/>
        <v>1</v>
      </c>
      <c r="T1227" s="4">
        <f t="shared" si="58"/>
        <v>0</v>
      </c>
      <c r="U1227" s="4">
        <f t="shared" si="59"/>
        <v>0</v>
      </c>
    </row>
    <row r="1228" spans="1:21">
      <c r="A1228" s="41">
        <v>340000173</v>
      </c>
      <c r="B1228" s="42">
        <v>340780451</v>
      </c>
      <c r="C1228" s="43">
        <v>340780451</v>
      </c>
      <c r="D1228" t="s">
        <v>2594</v>
      </c>
      <c r="E1228" t="s">
        <v>2594</v>
      </c>
      <c r="F1228" t="s">
        <v>1716</v>
      </c>
      <c r="G1228" t="s">
        <v>1717</v>
      </c>
      <c r="H1228">
        <v>0</v>
      </c>
      <c r="I1228" s="1">
        <v>34</v>
      </c>
      <c r="J1228" t="s">
        <v>146</v>
      </c>
      <c r="K1228" t="s">
        <v>33</v>
      </c>
      <c r="L1228" t="s">
        <v>831</v>
      </c>
      <c r="M1228" t="s">
        <v>33</v>
      </c>
      <c r="N1228" s="4">
        <v>263400079</v>
      </c>
      <c r="O1228" s="44">
        <v>4448</v>
      </c>
      <c r="P1228">
        <v>0</v>
      </c>
      <c r="Q1228">
        <v>0</v>
      </c>
      <c r="R1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28" s="4">
        <f t="shared" si="57"/>
        <v>1</v>
      </c>
      <c r="T1228" s="4">
        <f t="shared" si="58"/>
        <v>0</v>
      </c>
      <c r="U1228" s="4">
        <f t="shared" si="59"/>
        <v>0</v>
      </c>
    </row>
    <row r="1229" spans="1:21">
      <c r="A1229" s="41">
        <v>340000181</v>
      </c>
      <c r="B1229" s="42">
        <v>340780469</v>
      </c>
      <c r="C1229" s="43">
        <v>340780469</v>
      </c>
      <c r="D1229" t="s">
        <v>2695</v>
      </c>
      <c r="E1229" t="s">
        <v>2695</v>
      </c>
      <c r="F1229" t="s">
        <v>1634</v>
      </c>
      <c r="G1229" t="s">
        <v>1635</v>
      </c>
      <c r="H1229">
        <v>0</v>
      </c>
      <c r="I1229" s="1">
        <v>34</v>
      </c>
      <c r="J1229" t="s">
        <v>146</v>
      </c>
      <c r="K1229" t="s">
        <v>33</v>
      </c>
      <c r="L1229" t="s">
        <v>831</v>
      </c>
      <c r="M1229" t="s">
        <v>33</v>
      </c>
      <c r="N1229" s="4">
        <v>263400087</v>
      </c>
      <c r="O1229" s="44">
        <v>3091.5</v>
      </c>
      <c r="P1229">
        <v>0</v>
      </c>
      <c r="Q1229">
        <v>0</v>
      </c>
      <c r="R1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9" s="4">
        <f t="shared" si="57"/>
        <v>1</v>
      </c>
      <c r="T1229" s="4">
        <f t="shared" si="58"/>
        <v>0</v>
      </c>
      <c r="U1229" s="4">
        <f t="shared" si="59"/>
        <v>0</v>
      </c>
    </row>
    <row r="1230" spans="1:21">
      <c r="A1230" s="41">
        <v>340008176</v>
      </c>
      <c r="B1230" s="42">
        <v>340780469</v>
      </c>
      <c r="C1230" s="43">
        <v>340780469</v>
      </c>
      <c r="D1230" t="s">
        <v>2696</v>
      </c>
      <c r="E1230" t="s">
        <v>2695</v>
      </c>
      <c r="F1230" t="s">
        <v>1634</v>
      </c>
      <c r="G1230" t="s">
        <v>1635</v>
      </c>
      <c r="H1230">
        <v>0</v>
      </c>
      <c r="I1230" s="1">
        <v>34</v>
      </c>
      <c r="J1230" t="s">
        <v>146</v>
      </c>
      <c r="K1230" t="s">
        <v>33</v>
      </c>
      <c r="L1230" t="s">
        <v>831</v>
      </c>
      <c r="M1230" t="s">
        <v>33</v>
      </c>
      <c r="N1230" s="4">
        <v>263400087</v>
      </c>
      <c r="O1230" s="44">
        <v>2798.5</v>
      </c>
      <c r="P1230">
        <v>0</v>
      </c>
      <c r="Q1230">
        <v>0</v>
      </c>
      <c r="R1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0" s="4">
        <f t="shared" si="57"/>
        <v>1</v>
      </c>
      <c r="T1230" s="4">
        <f t="shared" si="58"/>
        <v>0</v>
      </c>
      <c r="U1230" s="4">
        <f t="shared" si="59"/>
        <v>0</v>
      </c>
    </row>
    <row r="1231" spans="1:21">
      <c r="A1231" s="41">
        <v>340008275</v>
      </c>
      <c r="B1231" s="42">
        <v>340780477</v>
      </c>
      <c r="C1231" s="43">
        <v>340780477</v>
      </c>
      <c r="D1231" t="s">
        <v>3163</v>
      </c>
      <c r="E1231" t="s">
        <v>3164</v>
      </c>
      <c r="F1231" t="s">
        <v>1776</v>
      </c>
      <c r="G1231" t="s">
        <v>1777</v>
      </c>
      <c r="H1231">
        <v>1</v>
      </c>
      <c r="I1231" s="1">
        <v>34</v>
      </c>
      <c r="J1231" t="s">
        <v>146</v>
      </c>
      <c r="K1231" t="s">
        <v>33</v>
      </c>
      <c r="L1231" t="s">
        <v>233</v>
      </c>
      <c r="M1231" t="s">
        <v>33</v>
      </c>
      <c r="N1231" s="4">
        <v>263400160</v>
      </c>
      <c r="O1231" s="44">
        <v>28541</v>
      </c>
      <c r="P1231">
        <v>0</v>
      </c>
      <c r="Q1231">
        <v>0</v>
      </c>
      <c r="R1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1" s="4">
        <f t="shared" si="57"/>
        <v>1</v>
      </c>
      <c r="T1231" s="4">
        <f t="shared" si="58"/>
        <v>0</v>
      </c>
      <c r="U1231" s="4">
        <f t="shared" si="59"/>
        <v>0</v>
      </c>
    </row>
    <row r="1232" spans="1:21">
      <c r="A1232" s="41">
        <v>340780485</v>
      </c>
      <c r="B1232" s="42">
        <v>340780477</v>
      </c>
      <c r="C1232" s="43">
        <v>340780477</v>
      </c>
      <c r="D1232" t="s">
        <v>3165</v>
      </c>
      <c r="E1232" t="s">
        <v>3164</v>
      </c>
      <c r="F1232" t="s">
        <v>1776</v>
      </c>
      <c r="G1232" t="s">
        <v>1777</v>
      </c>
      <c r="H1232">
        <v>1</v>
      </c>
      <c r="I1232" s="1">
        <v>34</v>
      </c>
      <c r="J1232" t="s">
        <v>146</v>
      </c>
      <c r="K1232" t="s">
        <v>33</v>
      </c>
      <c r="L1232" t="s">
        <v>233</v>
      </c>
      <c r="M1232" t="s">
        <v>33</v>
      </c>
      <c r="N1232" s="4">
        <v>263400160</v>
      </c>
      <c r="O1232" s="44">
        <v>63712.75</v>
      </c>
      <c r="P1232">
        <v>0</v>
      </c>
      <c r="Q1232">
        <v>0</v>
      </c>
      <c r="R1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2" s="4">
        <f t="shared" si="57"/>
        <v>1</v>
      </c>
      <c r="T1232" s="4">
        <f t="shared" si="58"/>
        <v>0</v>
      </c>
      <c r="U1232" s="4">
        <f t="shared" si="59"/>
        <v>0</v>
      </c>
    </row>
    <row r="1233" spans="1:21">
      <c r="A1233" s="41">
        <v>340782036</v>
      </c>
      <c r="B1233" s="45">
        <v>340780477</v>
      </c>
      <c r="C1233" s="47">
        <v>340780477</v>
      </c>
      <c r="D1233" t="s">
        <v>3166</v>
      </c>
      <c r="E1233" t="s">
        <v>3164</v>
      </c>
      <c r="F1233" t="s">
        <v>1776</v>
      </c>
      <c r="G1233" t="s">
        <v>1777</v>
      </c>
      <c r="H1233">
        <v>1</v>
      </c>
      <c r="I1233" s="1">
        <v>34</v>
      </c>
      <c r="J1233" t="s">
        <v>146</v>
      </c>
      <c r="K1233" t="s">
        <v>33</v>
      </c>
      <c r="L1233" t="s">
        <v>233</v>
      </c>
      <c r="M1233" t="s">
        <v>33</v>
      </c>
      <c r="N1233" s="4">
        <v>263400160</v>
      </c>
      <c r="O1233" s="44">
        <v>138826.75</v>
      </c>
      <c r="P1233">
        <v>0</v>
      </c>
      <c r="Q1233">
        <v>0</v>
      </c>
      <c r="R1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3" s="4">
        <f t="shared" si="57"/>
        <v>1</v>
      </c>
      <c r="T1233" s="4">
        <f t="shared" si="58"/>
        <v>0</v>
      </c>
      <c r="U1233" s="4">
        <f t="shared" si="59"/>
        <v>0</v>
      </c>
    </row>
    <row r="1234" spans="1:21">
      <c r="A1234" s="41">
        <v>340782085</v>
      </c>
      <c r="B1234" s="42">
        <v>340780477</v>
      </c>
      <c r="C1234" s="43">
        <v>340780477</v>
      </c>
      <c r="D1234" t="s">
        <v>3167</v>
      </c>
      <c r="E1234" t="s">
        <v>3164</v>
      </c>
      <c r="F1234" t="s">
        <v>1776</v>
      </c>
      <c r="G1234" t="s">
        <v>1777</v>
      </c>
      <c r="H1234">
        <v>1</v>
      </c>
      <c r="I1234" s="1">
        <v>34</v>
      </c>
      <c r="J1234" t="s">
        <v>146</v>
      </c>
      <c r="K1234" t="s">
        <v>33</v>
      </c>
      <c r="L1234" t="s">
        <v>233</v>
      </c>
      <c r="M1234" t="s">
        <v>33</v>
      </c>
      <c r="N1234" s="4">
        <v>263400160</v>
      </c>
      <c r="O1234" s="44">
        <v>83721.5</v>
      </c>
      <c r="P1234">
        <v>0</v>
      </c>
      <c r="Q1234">
        <v>0</v>
      </c>
      <c r="R1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4" s="4">
        <f t="shared" si="57"/>
        <v>1</v>
      </c>
      <c r="T1234" s="4">
        <f t="shared" si="58"/>
        <v>0</v>
      </c>
      <c r="U1234" s="4">
        <f t="shared" si="59"/>
        <v>0</v>
      </c>
    </row>
    <row r="1235" spans="1:21">
      <c r="A1235" s="41">
        <v>340782481</v>
      </c>
      <c r="B1235" s="42">
        <v>340780477</v>
      </c>
      <c r="C1235" s="43">
        <v>340780477</v>
      </c>
      <c r="D1235" t="s">
        <v>3168</v>
      </c>
      <c r="E1235" t="s">
        <v>3164</v>
      </c>
      <c r="F1235" t="s">
        <v>1776</v>
      </c>
      <c r="G1235" t="s">
        <v>1777</v>
      </c>
      <c r="H1235">
        <v>1</v>
      </c>
      <c r="I1235" s="1">
        <v>34</v>
      </c>
      <c r="J1235" t="s">
        <v>146</v>
      </c>
      <c r="K1235" t="s">
        <v>33</v>
      </c>
      <c r="L1235" t="s">
        <v>831</v>
      </c>
      <c r="M1235" t="s">
        <v>33</v>
      </c>
      <c r="N1235" s="4">
        <v>263400160</v>
      </c>
      <c r="O1235" s="44">
        <v>12403</v>
      </c>
      <c r="P1235">
        <v>0</v>
      </c>
      <c r="Q1235">
        <v>0</v>
      </c>
      <c r="R1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5" s="4">
        <f t="shared" si="57"/>
        <v>1</v>
      </c>
      <c r="T1235" s="4">
        <f t="shared" si="58"/>
        <v>0</v>
      </c>
      <c r="U1235" s="4">
        <f t="shared" si="59"/>
        <v>0</v>
      </c>
    </row>
    <row r="1236" spans="1:21">
      <c r="A1236" s="41">
        <v>340785161</v>
      </c>
      <c r="B1236" s="42">
        <v>340780477</v>
      </c>
      <c r="C1236" s="43">
        <v>340780477</v>
      </c>
      <c r="D1236" t="s">
        <v>3169</v>
      </c>
      <c r="E1236" t="s">
        <v>3164</v>
      </c>
      <c r="F1236" t="s">
        <v>1776</v>
      </c>
      <c r="G1236" t="s">
        <v>1777</v>
      </c>
      <c r="H1236">
        <v>1</v>
      </c>
      <c r="I1236" s="1">
        <v>34</v>
      </c>
      <c r="J1236" t="s">
        <v>146</v>
      </c>
      <c r="K1236" t="s">
        <v>33</v>
      </c>
      <c r="L1236" t="s">
        <v>233</v>
      </c>
      <c r="M1236" t="s">
        <v>33</v>
      </c>
      <c r="N1236" s="4">
        <v>263400160</v>
      </c>
      <c r="O1236" s="44">
        <v>155882.5</v>
      </c>
      <c r="P1236">
        <v>0</v>
      </c>
      <c r="Q1236">
        <v>0</v>
      </c>
      <c r="R1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6" s="4">
        <f t="shared" si="57"/>
        <v>1</v>
      </c>
      <c r="T1236" s="4">
        <f t="shared" si="58"/>
        <v>0</v>
      </c>
      <c r="U1236" s="4">
        <f t="shared" si="59"/>
        <v>0</v>
      </c>
    </row>
    <row r="1237" spans="1:21">
      <c r="A1237" s="41">
        <v>340796663</v>
      </c>
      <c r="B1237" s="42">
        <v>340780477</v>
      </c>
      <c r="C1237" s="43">
        <v>340780477</v>
      </c>
      <c r="D1237" t="s">
        <v>3170</v>
      </c>
      <c r="E1237" t="s">
        <v>3164</v>
      </c>
      <c r="F1237" t="s">
        <v>1776</v>
      </c>
      <c r="G1237" t="s">
        <v>1777</v>
      </c>
      <c r="H1237">
        <v>1</v>
      </c>
      <c r="I1237" s="1">
        <v>34</v>
      </c>
      <c r="J1237" t="s">
        <v>146</v>
      </c>
      <c r="K1237" t="s">
        <v>33</v>
      </c>
      <c r="L1237" t="s">
        <v>233</v>
      </c>
      <c r="M1237" t="s">
        <v>33</v>
      </c>
      <c r="N1237" s="4">
        <v>263400160</v>
      </c>
      <c r="O1237" s="44">
        <v>161206.5</v>
      </c>
      <c r="P1237">
        <v>0</v>
      </c>
      <c r="Q1237">
        <v>0</v>
      </c>
      <c r="R1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7" s="4">
        <f t="shared" si="57"/>
        <v>1</v>
      </c>
      <c r="T1237" s="4">
        <f t="shared" si="58"/>
        <v>0</v>
      </c>
      <c r="U1237" s="4">
        <f t="shared" si="59"/>
        <v>0</v>
      </c>
    </row>
    <row r="1238" spans="1:21">
      <c r="A1238" s="41">
        <v>340000207</v>
      </c>
      <c r="B1238" s="42">
        <v>340780493</v>
      </c>
      <c r="C1238" s="43">
        <v>340000207</v>
      </c>
      <c r="D1238" t="s">
        <v>4682</v>
      </c>
      <c r="E1238" t="s">
        <v>4683</v>
      </c>
      <c r="H1238"/>
      <c r="I1238" s="1">
        <v>34</v>
      </c>
      <c r="J1238" t="s">
        <v>146</v>
      </c>
      <c r="K1238" t="s">
        <v>33</v>
      </c>
      <c r="L1238" t="s">
        <v>457</v>
      </c>
      <c r="M1238" t="s">
        <v>33</v>
      </c>
      <c r="N1238" s="4">
        <v>788214963</v>
      </c>
      <c r="O1238" s="44">
        <v>87146</v>
      </c>
      <c r="P1238">
        <v>0</v>
      </c>
      <c r="Q1238">
        <v>0</v>
      </c>
      <c r="R1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8" s="4">
        <f t="shared" si="57"/>
        <v>0</v>
      </c>
      <c r="T1238" s="4">
        <f t="shared" si="58"/>
        <v>0</v>
      </c>
      <c r="U1238" s="4">
        <f t="shared" si="59"/>
        <v>1</v>
      </c>
    </row>
    <row r="1239" spans="1:21">
      <c r="A1239" s="41">
        <v>340000215</v>
      </c>
      <c r="B1239" s="42">
        <v>340780519</v>
      </c>
      <c r="C1239" s="43">
        <v>340780519</v>
      </c>
      <c r="D1239" t="s">
        <v>2513</v>
      </c>
      <c r="E1239" t="s">
        <v>2513</v>
      </c>
      <c r="F1239" t="s">
        <v>1776</v>
      </c>
      <c r="G1239" t="s">
        <v>1777</v>
      </c>
      <c r="H1239">
        <v>0</v>
      </c>
      <c r="I1239" s="1">
        <v>34</v>
      </c>
      <c r="J1239" t="s">
        <v>146</v>
      </c>
      <c r="K1239" t="s">
        <v>33</v>
      </c>
      <c r="L1239" t="s">
        <v>831</v>
      </c>
      <c r="M1239" t="s">
        <v>33</v>
      </c>
      <c r="N1239" s="4">
        <v>263400145</v>
      </c>
      <c r="O1239" s="44">
        <v>12785.5</v>
      </c>
      <c r="P1239">
        <v>0</v>
      </c>
      <c r="Q1239">
        <v>0</v>
      </c>
      <c r="R1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39" s="4">
        <f t="shared" si="57"/>
        <v>1</v>
      </c>
      <c r="T1239" s="4">
        <f t="shared" si="58"/>
        <v>0</v>
      </c>
      <c r="U1239" s="4">
        <f t="shared" si="59"/>
        <v>0</v>
      </c>
    </row>
    <row r="1240" spans="1:21">
      <c r="A1240" s="41">
        <v>340000231</v>
      </c>
      <c r="B1240" s="42">
        <v>340780535</v>
      </c>
      <c r="C1240" s="43">
        <v>340780535</v>
      </c>
      <c r="D1240" t="s">
        <v>2533</v>
      </c>
      <c r="E1240" t="s">
        <v>2534</v>
      </c>
      <c r="F1240" t="s">
        <v>1776</v>
      </c>
      <c r="G1240" t="s">
        <v>1777</v>
      </c>
      <c r="H1240">
        <v>0</v>
      </c>
      <c r="I1240" s="1">
        <v>34</v>
      </c>
      <c r="J1240" t="s">
        <v>146</v>
      </c>
      <c r="K1240" t="s">
        <v>33</v>
      </c>
      <c r="L1240" t="s">
        <v>831</v>
      </c>
      <c r="M1240" t="s">
        <v>33</v>
      </c>
      <c r="N1240" s="4">
        <v>263400152</v>
      </c>
      <c r="O1240" s="44">
        <v>23084.5</v>
      </c>
      <c r="P1240">
        <v>0</v>
      </c>
      <c r="Q1240">
        <v>0</v>
      </c>
      <c r="R1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0" s="4">
        <f t="shared" si="57"/>
        <v>1</v>
      </c>
      <c r="T1240" s="4">
        <f t="shared" si="58"/>
        <v>0</v>
      </c>
      <c r="U1240" s="4">
        <f t="shared" si="59"/>
        <v>0</v>
      </c>
    </row>
    <row r="1241" spans="1:21">
      <c r="A1241" s="41">
        <v>340000249</v>
      </c>
      <c r="B1241" s="42">
        <v>340780543</v>
      </c>
      <c r="C1241" s="43">
        <v>340780543</v>
      </c>
      <c r="D1241" t="s">
        <v>1775</v>
      </c>
      <c r="E1241" t="s">
        <v>1775</v>
      </c>
      <c r="F1241" t="s">
        <v>1776</v>
      </c>
      <c r="G1241" t="s">
        <v>1777</v>
      </c>
      <c r="H1241">
        <v>0</v>
      </c>
      <c r="I1241" s="1">
        <v>34</v>
      </c>
      <c r="J1241" t="s">
        <v>146</v>
      </c>
      <c r="K1241" t="s">
        <v>33</v>
      </c>
      <c r="L1241" t="s">
        <v>831</v>
      </c>
      <c r="M1241" t="s">
        <v>33</v>
      </c>
      <c r="N1241" s="4">
        <v>263400129</v>
      </c>
      <c r="O1241" s="44">
        <v>5789.5</v>
      </c>
      <c r="P1241">
        <v>0</v>
      </c>
      <c r="Q1241">
        <v>0</v>
      </c>
      <c r="R1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1" s="4">
        <f t="shared" si="57"/>
        <v>1</v>
      </c>
      <c r="T1241" s="4">
        <f t="shared" si="58"/>
        <v>0</v>
      </c>
      <c r="U1241" s="4">
        <f t="shared" si="59"/>
        <v>0</v>
      </c>
    </row>
    <row r="1242" spans="1:21">
      <c r="A1242" s="41">
        <v>340000439</v>
      </c>
      <c r="B1242" s="42">
        <v>340780881</v>
      </c>
      <c r="C1242" s="43">
        <v>340000439</v>
      </c>
      <c r="D1242" t="s">
        <v>449</v>
      </c>
      <c r="E1242" t="s">
        <v>450</v>
      </c>
      <c r="H1242"/>
      <c r="I1242" s="1">
        <v>34</v>
      </c>
      <c r="J1242" t="s">
        <v>146</v>
      </c>
      <c r="K1242" t="s">
        <v>33</v>
      </c>
      <c r="L1242" t="s">
        <v>60</v>
      </c>
      <c r="M1242" t="s">
        <v>33</v>
      </c>
      <c r="N1242" s="4">
        <v>776065419</v>
      </c>
      <c r="O1242" s="44">
        <v>10918.5</v>
      </c>
      <c r="P1242">
        <v>0</v>
      </c>
      <c r="Q1242">
        <v>0</v>
      </c>
      <c r="R1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2" s="4">
        <f t="shared" si="57"/>
        <v>0</v>
      </c>
      <c r="T1242" s="4">
        <f t="shared" si="58"/>
        <v>0</v>
      </c>
      <c r="U1242" s="4">
        <f t="shared" si="59"/>
        <v>1</v>
      </c>
    </row>
    <row r="1243" spans="1:21">
      <c r="A1243" s="41">
        <v>340780642</v>
      </c>
      <c r="B1243" s="42">
        <v>340785856</v>
      </c>
      <c r="C1243" s="43">
        <v>340780642</v>
      </c>
      <c r="D1243" s="48" t="s">
        <v>4736</v>
      </c>
      <c r="E1243" t="s">
        <v>4737</v>
      </c>
      <c r="H1243"/>
      <c r="I1243" s="1">
        <v>34</v>
      </c>
      <c r="J1243" t="s">
        <v>146</v>
      </c>
      <c r="K1243" t="s">
        <v>33</v>
      </c>
      <c r="L1243" t="s">
        <v>60</v>
      </c>
      <c r="M1243" t="s">
        <v>33</v>
      </c>
      <c r="N1243" s="4">
        <v>444270326</v>
      </c>
      <c r="O1243" s="44">
        <v>39876.5</v>
      </c>
      <c r="P1243">
        <v>0</v>
      </c>
      <c r="Q1243">
        <v>0</v>
      </c>
      <c r="R1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3" s="4">
        <f t="shared" si="57"/>
        <v>0</v>
      </c>
      <c r="T1243" s="4">
        <f t="shared" si="58"/>
        <v>0</v>
      </c>
      <c r="U1243" s="4">
        <f t="shared" si="59"/>
        <v>1</v>
      </c>
    </row>
    <row r="1244" spans="1:21">
      <c r="A1244" s="41">
        <v>340780212</v>
      </c>
      <c r="B1244" s="42">
        <v>340796069</v>
      </c>
      <c r="C1244" s="43">
        <v>340780212</v>
      </c>
      <c r="D1244" t="s">
        <v>1602</v>
      </c>
      <c r="E1244" t="s">
        <v>1603</v>
      </c>
      <c r="H1244"/>
      <c r="I1244" s="1">
        <v>34</v>
      </c>
      <c r="J1244" t="s">
        <v>146</v>
      </c>
      <c r="K1244" t="s">
        <v>33</v>
      </c>
      <c r="L1244" t="s">
        <v>96</v>
      </c>
      <c r="M1244" t="s">
        <v>33</v>
      </c>
      <c r="N1244" s="4">
        <v>642920417</v>
      </c>
      <c r="O1244" s="44">
        <v>30659.5</v>
      </c>
      <c r="P1244">
        <v>0</v>
      </c>
      <c r="Q1244">
        <v>0</v>
      </c>
      <c r="R1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4" s="4">
        <f t="shared" si="57"/>
        <v>0</v>
      </c>
      <c r="T1244" s="4">
        <f t="shared" si="58"/>
        <v>0</v>
      </c>
      <c r="U1244" s="4">
        <f t="shared" si="59"/>
        <v>1</v>
      </c>
    </row>
    <row r="1245" spans="1:21">
      <c r="A1245" s="41">
        <v>340796093</v>
      </c>
      <c r="B1245" s="42">
        <v>340796069</v>
      </c>
      <c r="C1245" s="43">
        <v>340796093</v>
      </c>
      <c r="D1245" t="s">
        <v>1604</v>
      </c>
      <c r="E1245" t="s">
        <v>1603</v>
      </c>
      <c r="H1245"/>
      <c r="I1245" s="1">
        <v>34</v>
      </c>
      <c r="J1245" t="s">
        <v>146</v>
      </c>
      <c r="K1245" t="s">
        <v>33</v>
      </c>
      <c r="L1245" t="s">
        <v>96</v>
      </c>
      <c r="M1245" t="s">
        <v>33</v>
      </c>
      <c r="N1245" s="4">
        <v>642920417</v>
      </c>
      <c r="O1245" s="44">
        <v>18579</v>
      </c>
      <c r="P1245">
        <v>0</v>
      </c>
      <c r="Q1245">
        <v>0</v>
      </c>
      <c r="R1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5" s="4">
        <f t="shared" si="57"/>
        <v>0</v>
      </c>
      <c r="T1245" s="4">
        <f t="shared" si="58"/>
        <v>0</v>
      </c>
      <c r="U1245" s="4">
        <f t="shared" si="59"/>
        <v>1</v>
      </c>
    </row>
    <row r="1246" spans="1:21">
      <c r="A1246" s="41">
        <v>340780220</v>
      </c>
      <c r="B1246" s="42">
        <v>340796358</v>
      </c>
      <c r="C1246" s="43">
        <v>340796358</v>
      </c>
      <c r="D1246" t="s">
        <v>2589</v>
      </c>
      <c r="E1246" t="s">
        <v>2590</v>
      </c>
      <c r="F1246" t="s">
        <v>1776</v>
      </c>
      <c r="G1246" t="s">
        <v>1777</v>
      </c>
      <c r="H1246">
        <v>0</v>
      </c>
      <c r="I1246" s="1">
        <v>34</v>
      </c>
      <c r="J1246" t="s">
        <v>146</v>
      </c>
      <c r="K1246" t="s">
        <v>33</v>
      </c>
      <c r="L1246" t="s">
        <v>831</v>
      </c>
      <c r="M1246" t="s">
        <v>33</v>
      </c>
      <c r="N1246" s="4">
        <v>263400723</v>
      </c>
      <c r="O1246" s="44">
        <v>20770.5</v>
      </c>
      <c r="P1246">
        <v>0</v>
      </c>
      <c r="Q1246">
        <v>0</v>
      </c>
      <c r="R1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6" s="4">
        <f t="shared" si="57"/>
        <v>1</v>
      </c>
      <c r="T1246" s="4">
        <f t="shared" si="58"/>
        <v>0</v>
      </c>
      <c r="U1246" s="4">
        <f t="shared" si="59"/>
        <v>0</v>
      </c>
    </row>
    <row r="1247" spans="1:21">
      <c r="A1247" s="41">
        <v>340780196</v>
      </c>
      <c r="B1247" s="42">
        <v>340798123</v>
      </c>
      <c r="C1247" s="43">
        <v>340780196</v>
      </c>
      <c r="D1247" t="s">
        <v>3209</v>
      </c>
      <c r="E1247" t="s">
        <v>3210</v>
      </c>
      <c r="H1247"/>
      <c r="I1247" s="1">
        <v>34</v>
      </c>
      <c r="J1247" t="s">
        <v>146</v>
      </c>
      <c r="K1247" t="s">
        <v>33</v>
      </c>
      <c r="L1247" t="s">
        <v>96</v>
      </c>
      <c r="M1247" t="s">
        <v>33</v>
      </c>
      <c r="N1247" s="4">
        <v>692920614</v>
      </c>
      <c r="O1247" s="44">
        <v>16358.5</v>
      </c>
      <c r="P1247">
        <v>0</v>
      </c>
      <c r="Q1247">
        <v>0</v>
      </c>
      <c r="R1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7" s="4">
        <f t="shared" si="57"/>
        <v>0</v>
      </c>
      <c r="T1247" s="4">
        <f t="shared" si="58"/>
        <v>0</v>
      </c>
      <c r="U1247" s="4">
        <f t="shared" si="59"/>
        <v>1</v>
      </c>
    </row>
    <row r="1248" spans="1:21">
      <c r="A1248" s="41">
        <v>340798552</v>
      </c>
      <c r="B1248" s="42">
        <v>340798545</v>
      </c>
      <c r="C1248" s="43">
        <v>340798552</v>
      </c>
      <c r="D1248" t="s">
        <v>4744</v>
      </c>
      <c r="E1248" t="s">
        <v>4745</v>
      </c>
      <c r="H1248"/>
      <c r="I1248" s="1">
        <v>34</v>
      </c>
      <c r="J1248" t="s">
        <v>146</v>
      </c>
      <c r="K1248" t="s">
        <v>33</v>
      </c>
      <c r="L1248" t="s">
        <v>96</v>
      </c>
      <c r="M1248" t="s">
        <v>33</v>
      </c>
      <c r="N1248" s="4">
        <v>392836854</v>
      </c>
      <c r="O1248" s="44">
        <v>14329.5</v>
      </c>
      <c r="P1248">
        <v>0</v>
      </c>
      <c r="Q1248">
        <v>0</v>
      </c>
      <c r="R1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8" s="4">
        <f t="shared" si="57"/>
        <v>0</v>
      </c>
      <c r="T1248" s="4">
        <f t="shared" si="58"/>
        <v>0</v>
      </c>
      <c r="U1248" s="4">
        <f t="shared" si="59"/>
        <v>1</v>
      </c>
    </row>
    <row r="1249" spans="1:21">
      <c r="A1249" s="41">
        <v>350000147</v>
      </c>
      <c r="B1249" s="42">
        <v>350000022</v>
      </c>
      <c r="C1249" s="43">
        <v>350000022</v>
      </c>
      <c r="D1249" t="s">
        <v>1514</v>
      </c>
      <c r="E1249" t="s">
        <v>1515</v>
      </c>
      <c r="F1249" t="s">
        <v>1374</v>
      </c>
      <c r="G1249" t="s">
        <v>1375</v>
      </c>
      <c r="H1249">
        <v>1</v>
      </c>
      <c r="I1249" s="1">
        <v>35</v>
      </c>
      <c r="J1249" t="s">
        <v>529</v>
      </c>
      <c r="K1249" t="s">
        <v>193</v>
      </c>
      <c r="L1249" t="s">
        <v>831</v>
      </c>
      <c r="M1249" t="s">
        <v>193</v>
      </c>
      <c r="N1249" s="4">
        <v>263500050</v>
      </c>
      <c r="O1249" s="44">
        <v>179835.5</v>
      </c>
      <c r="P1249">
        <v>0</v>
      </c>
      <c r="Q1249">
        <v>0</v>
      </c>
      <c r="R1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9" s="4">
        <f t="shared" si="57"/>
        <v>1</v>
      </c>
      <c r="T1249" s="4">
        <f t="shared" si="58"/>
        <v>0</v>
      </c>
      <c r="U1249" s="4">
        <f t="shared" si="59"/>
        <v>0</v>
      </c>
    </row>
    <row r="1250" spans="1:21">
      <c r="A1250" s="41">
        <v>350000279</v>
      </c>
      <c r="B1250" s="42">
        <v>350000022</v>
      </c>
      <c r="C1250" s="43">
        <v>350000022</v>
      </c>
      <c r="D1250" t="s">
        <v>1516</v>
      </c>
      <c r="E1250" t="s">
        <v>1515</v>
      </c>
      <c r="F1250" t="s">
        <v>1374</v>
      </c>
      <c r="G1250" t="s">
        <v>1375</v>
      </c>
      <c r="H1250">
        <v>1</v>
      </c>
      <c r="I1250" s="1">
        <v>35</v>
      </c>
      <c r="J1250" t="s">
        <v>529</v>
      </c>
      <c r="K1250" t="s">
        <v>193</v>
      </c>
      <c r="L1250" t="s">
        <v>831</v>
      </c>
      <c r="M1250" t="s">
        <v>193</v>
      </c>
      <c r="N1250" s="4">
        <v>263500050</v>
      </c>
      <c r="O1250" s="44">
        <v>1173.5</v>
      </c>
      <c r="P1250">
        <v>0</v>
      </c>
      <c r="Q1250">
        <v>0</v>
      </c>
      <c r="R1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0" s="4">
        <f t="shared" si="57"/>
        <v>1</v>
      </c>
      <c r="T1250" s="4">
        <f t="shared" si="58"/>
        <v>0</v>
      </c>
      <c r="U1250" s="4">
        <f t="shared" si="59"/>
        <v>0</v>
      </c>
    </row>
    <row r="1251" spans="1:21">
      <c r="A1251" s="41">
        <v>350005070</v>
      </c>
      <c r="B1251" s="42">
        <v>350000022</v>
      </c>
      <c r="C1251" s="43">
        <v>350000022</v>
      </c>
      <c r="D1251" t="s">
        <v>1517</v>
      </c>
      <c r="E1251" t="s">
        <v>1515</v>
      </c>
      <c r="F1251" t="s">
        <v>1374</v>
      </c>
      <c r="G1251" t="s">
        <v>1375</v>
      </c>
      <c r="H1251">
        <v>1</v>
      </c>
      <c r="I1251" s="1">
        <v>35</v>
      </c>
      <c r="J1251" t="s">
        <v>529</v>
      </c>
      <c r="K1251" t="s">
        <v>193</v>
      </c>
      <c r="L1251" t="s">
        <v>831</v>
      </c>
      <c r="M1251" t="s">
        <v>193</v>
      </c>
      <c r="N1251" s="4">
        <v>263500050</v>
      </c>
      <c r="O1251" s="44">
        <v>929.5</v>
      </c>
      <c r="P1251">
        <v>0</v>
      </c>
      <c r="Q1251">
        <v>0</v>
      </c>
      <c r="R1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1" s="4">
        <f t="shared" si="57"/>
        <v>1</v>
      </c>
      <c r="T1251" s="4">
        <f t="shared" si="58"/>
        <v>0</v>
      </c>
      <c r="U1251" s="4">
        <f t="shared" si="59"/>
        <v>0</v>
      </c>
    </row>
    <row r="1252" spans="1:21">
      <c r="A1252" s="41">
        <v>350013629</v>
      </c>
      <c r="B1252" s="42">
        <v>350000022</v>
      </c>
      <c r="C1252" s="43">
        <v>350000022</v>
      </c>
      <c r="D1252" t="s">
        <v>1518</v>
      </c>
      <c r="E1252" t="s">
        <v>1515</v>
      </c>
      <c r="F1252" t="s">
        <v>1374</v>
      </c>
      <c r="G1252" t="s">
        <v>1375</v>
      </c>
      <c r="H1252">
        <v>1</v>
      </c>
      <c r="I1252" s="1">
        <v>35</v>
      </c>
      <c r="J1252" t="s">
        <v>529</v>
      </c>
      <c r="K1252" t="s">
        <v>193</v>
      </c>
      <c r="L1252" t="s">
        <v>831</v>
      </c>
      <c r="M1252" t="s">
        <v>193</v>
      </c>
      <c r="N1252" s="4">
        <v>263500050</v>
      </c>
      <c r="O1252" s="44">
        <v>13134</v>
      </c>
      <c r="P1252">
        <v>0</v>
      </c>
      <c r="Q1252">
        <v>0</v>
      </c>
      <c r="R1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2" s="4">
        <f t="shared" si="57"/>
        <v>1</v>
      </c>
      <c r="T1252" s="4">
        <f t="shared" si="58"/>
        <v>0</v>
      </c>
      <c r="U1252" s="4">
        <f t="shared" si="59"/>
        <v>0</v>
      </c>
    </row>
    <row r="1253" spans="1:21">
      <c r="A1253" s="41">
        <v>350044228</v>
      </c>
      <c r="B1253" s="42">
        <v>350000022</v>
      </c>
      <c r="C1253" s="43">
        <v>350000022</v>
      </c>
      <c r="D1253" t="s">
        <v>1519</v>
      </c>
      <c r="E1253" t="s">
        <v>1515</v>
      </c>
      <c r="F1253" t="s">
        <v>1374</v>
      </c>
      <c r="G1253" t="s">
        <v>1375</v>
      </c>
      <c r="H1253">
        <v>1</v>
      </c>
      <c r="I1253" s="1">
        <v>35</v>
      </c>
      <c r="J1253" t="s">
        <v>529</v>
      </c>
      <c r="K1253" t="s">
        <v>193</v>
      </c>
      <c r="L1253" t="s">
        <v>831</v>
      </c>
      <c r="M1253" t="s">
        <v>193</v>
      </c>
      <c r="N1253" s="4">
        <v>263500050</v>
      </c>
      <c r="O1253" s="44">
        <v>155</v>
      </c>
      <c r="P1253">
        <v>0</v>
      </c>
      <c r="Q1253">
        <v>0</v>
      </c>
      <c r="R1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3" s="4">
        <f t="shared" si="57"/>
        <v>1</v>
      </c>
      <c r="T1253" s="4">
        <f t="shared" si="58"/>
        <v>0</v>
      </c>
      <c r="U1253" s="4">
        <f t="shared" si="59"/>
        <v>0</v>
      </c>
    </row>
    <row r="1254" spans="1:21">
      <c r="A1254" s="41">
        <v>350045068</v>
      </c>
      <c r="B1254" s="42">
        <v>350000022</v>
      </c>
      <c r="C1254" s="43">
        <v>350000022</v>
      </c>
      <c r="D1254" t="s">
        <v>1520</v>
      </c>
      <c r="E1254" t="s">
        <v>1515</v>
      </c>
      <c r="F1254" t="s">
        <v>1374</v>
      </c>
      <c r="G1254" t="s">
        <v>1375</v>
      </c>
      <c r="H1254">
        <v>1</v>
      </c>
      <c r="I1254" s="1">
        <v>35</v>
      </c>
      <c r="J1254" t="s">
        <v>529</v>
      </c>
      <c r="K1254" t="s">
        <v>193</v>
      </c>
      <c r="L1254" t="s">
        <v>831</v>
      </c>
      <c r="M1254" t="s">
        <v>193</v>
      </c>
      <c r="N1254" s="4">
        <v>263500050</v>
      </c>
      <c r="O1254" s="44">
        <v>34.75</v>
      </c>
      <c r="P1254">
        <v>0</v>
      </c>
      <c r="Q1254">
        <v>0</v>
      </c>
      <c r="R1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4" s="4">
        <f t="shared" si="57"/>
        <v>1</v>
      </c>
      <c r="T1254" s="4">
        <f t="shared" si="58"/>
        <v>0</v>
      </c>
      <c r="U1254" s="4">
        <f t="shared" si="59"/>
        <v>0</v>
      </c>
    </row>
    <row r="1255" spans="1:21">
      <c r="A1255" s="41">
        <v>350045076</v>
      </c>
      <c r="B1255" s="42">
        <v>350000022</v>
      </c>
      <c r="C1255" s="43">
        <v>350000022</v>
      </c>
      <c r="D1255" t="s">
        <v>1521</v>
      </c>
      <c r="E1255" t="s">
        <v>1515</v>
      </c>
      <c r="F1255" t="s">
        <v>1374</v>
      </c>
      <c r="G1255" t="s">
        <v>1375</v>
      </c>
      <c r="H1255">
        <v>1</v>
      </c>
      <c r="I1255" s="1">
        <v>35</v>
      </c>
      <c r="J1255" t="s">
        <v>529</v>
      </c>
      <c r="K1255" t="s">
        <v>193</v>
      </c>
      <c r="L1255" t="s">
        <v>831</v>
      </c>
      <c r="M1255" t="s">
        <v>193</v>
      </c>
      <c r="N1255" s="4">
        <v>263500050</v>
      </c>
      <c r="O1255" s="44">
        <v>97</v>
      </c>
      <c r="P1255">
        <v>0</v>
      </c>
      <c r="Q1255">
        <v>0</v>
      </c>
      <c r="R1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5" s="4">
        <f t="shared" si="57"/>
        <v>1</v>
      </c>
      <c r="T1255" s="4">
        <f t="shared" si="58"/>
        <v>0</v>
      </c>
      <c r="U1255" s="4">
        <f t="shared" si="59"/>
        <v>0</v>
      </c>
    </row>
    <row r="1256" spans="1:21">
      <c r="A1256" s="41">
        <v>350055265</v>
      </c>
      <c r="B1256" s="42">
        <v>350000022</v>
      </c>
      <c r="C1256" s="43">
        <v>350000022</v>
      </c>
      <c r="D1256" t="s">
        <v>1522</v>
      </c>
      <c r="E1256" t="s">
        <v>1515</v>
      </c>
      <c r="F1256" t="s">
        <v>1374</v>
      </c>
      <c r="G1256" t="s">
        <v>1375</v>
      </c>
      <c r="H1256">
        <v>1</v>
      </c>
      <c r="I1256" s="1">
        <v>35</v>
      </c>
      <c r="J1256" t="s">
        <v>529</v>
      </c>
      <c r="K1256" t="s">
        <v>193</v>
      </c>
      <c r="L1256" t="s">
        <v>831</v>
      </c>
      <c r="M1256" t="s">
        <v>193</v>
      </c>
      <c r="N1256" s="4">
        <v>263500050</v>
      </c>
      <c r="O1256" s="44">
        <v>13116.25</v>
      </c>
      <c r="P1256">
        <v>0</v>
      </c>
      <c r="Q1256">
        <v>0</v>
      </c>
      <c r="R1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6" s="4">
        <f t="shared" si="57"/>
        <v>1</v>
      </c>
      <c r="T1256" s="4">
        <f t="shared" si="58"/>
        <v>0</v>
      </c>
      <c r="U1256" s="4">
        <f t="shared" si="59"/>
        <v>0</v>
      </c>
    </row>
    <row r="1257" spans="1:21">
      <c r="A1257" s="41">
        <v>350000154</v>
      </c>
      <c r="B1257" s="42">
        <v>350000030</v>
      </c>
      <c r="C1257" s="43">
        <v>350000030</v>
      </c>
      <c r="D1257" t="s">
        <v>1412</v>
      </c>
      <c r="E1257" t="s">
        <v>1413</v>
      </c>
      <c r="F1257" t="s">
        <v>1110</v>
      </c>
      <c r="G1257" t="s">
        <v>1111</v>
      </c>
      <c r="H1257">
        <v>0</v>
      </c>
      <c r="I1257" s="1">
        <v>35</v>
      </c>
      <c r="J1257" t="s">
        <v>529</v>
      </c>
      <c r="K1257" t="s">
        <v>193</v>
      </c>
      <c r="L1257" t="s">
        <v>831</v>
      </c>
      <c r="M1257" t="s">
        <v>193</v>
      </c>
      <c r="N1257" s="4">
        <v>263500084</v>
      </c>
      <c r="O1257" s="44">
        <v>84539.5</v>
      </c>
      <c r="P1257">
        <v>0</v>
      </c>
      <c r="Q1257">
        <v>0</v>
      </c>
      <c r="R1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7" s="4">
        <f t="shared" si="57"/>
        <v>1</v>
      </c>
      <c r="T1257" s="4">
        <f t="shared" si="58"/>
        <v>0</v>
      </c>
      <c r="U1257" s="4">
        <f t="shared" si="59"/>
        <v>0</v>
      </c>
    </row>
    <row r="1258" spans="1:21">
      <c r="A1258" s="41">
        <v>350000162</v>
      </c>
      <c r="B1258" s="42">
        <v>350000048</v>
      </c>
      <c r="C1258" s="43">
        <v>350000048</v>
      </c>
      <c r="D1258" t="s">
        <v>2409</v>
      </c>
      <c r="E1258" t="s">
        <v>2410</v>
      </c>
      <c r="F1258" t="s">
        <v>1110</v>
      </c>
      <c r="G1258" t="s">
        <v>1111</v>
      </c>
      <c r="H1258">
        <v>0</v>
      </c>
      <c r="I1258" s="1">
        <v>35</v>
      </c>
      <c r="J1258" t="s">
        <v>529</v>
      </c>
      <c r="K1258" t="s">
        <v>193</v>
      </c>
      <c r="L1258" t="s">
        <v>831</v>
      </c>
      <c r="M1258" t="s">
        <v>193</v>
      </c>
      <c r="N1258" s="4">
        <v>263500126</v>
      </c>
      <c r="O1258" s="44">
        <v>65713.5</v>
      </c>
      <c r="P1258">
        <v>0</v>
      </c>
      <c r="Q1258">
        <v>0</v>
      </c>
      <c r="R1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8" s="4">
        <f t="shared" si="57"/>
        <v>1</v>
      </c>
      <c r="T1258" s="4">
        <f t="shared" si="58"/>
        <v>0</v>
      </c>
      <c r="U1258" s="4">
        <f t="shared" si="59"/>
        <v>0</v>
      </c>
    </row>
    <row r="1259" spans="1:21">
      <c r="A1259" s="41">
        <v>350044038</v>
      </c>
      <c r="B1259" s="42">
        <v>350000048</v>
      </c>
      <c r="C1259" s="43">
        <v>350000048</v>
      </c>
      <c r="D1259" t="s">
        <v>2411</v>
      </c>
      <c r="E1259" t="s">
        <v>2410</v>
      </c>
      <c r="F1259" t="s">
        <v>1110</v>
      </c>
      <c r="G1259" t="s">
        <v>1111</v>
      </c>
      <c r="H1259">
        <v>0</v>
      </c>
      <c r="I1259" s="1">
        <v>35</v>
      </c>
      <c r="J1259" t="s">
        <v>529</v>
      </c>
      <c r="K1259" t="s">
        <v>193</v>
      </c>
      <c r="L1259" t="s">
        <v>831</v>
      </c>
      <c r="M1259" t="s">
        <v>193</v>
      </c>
      <c r="N1259" s="4">
        <v>263500126</v>
      </c>
      <c r="O1259" s="44">
        <v>744.25</v>
      </c>
      <c r="P1259">
        <v>0</v>
      </c>
      <c r="Q1259">
        <v>0</v>
      </c>
      <c r="R1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9" s="4">
        <f t="shared" si="57"/>
        <v>1</v>
      </c>
      <c r="T1259" s="4">
        <f t="shared" si="58"/>
        <v>0</v>
      </c>
      <c r="U1259" s="4">
        <f t="shared" si="59"/>
        <v>0</v>
      </c>
    </row>
    <row r="1260" spans="1:21">
      <c r="A1260" s="41">
        <v>350045027</v>
      </c>
      <c r="B1260" s="42">
        <v>350000048</v>
      </c>
      <c r="C1260" s="43">
        <v>350000048</v>
      </c>
      <c r="D1260" t="s">
        <v>2412</v>
      </c>
      <c r="E1260" t="s">
        <v>2410</v>
      </c>
      <c r="F1260" t="s">
        <v>1110</v>
      </c>
      <c r="G1260" t="s">
        <v>1111</v>
      </c>
      <c r="H1260">
        <v>0</v>
      </c>
      <c r="I1260" s="1">
        <v>35</v>
      </c>
      <c r="J1260" t="s">
        <v>529</v>
      </c>
      <c r="K1260" t="s">
        <v>193</v>
      </c>
      <c r="L1260" t="s">
        <v>831</v>
      </c>
      <c r="M1260" t="s">
        <v>193</v>
      </c>
      <c r="N1260" s="4">
        <v>263500126</v>
      </c>
      <c r="O1260" s="44">
        <v>16</v>
      </c>
      <c r="P1260">
        <v>1</v>
      </c>
      <c r="Q1260">
        <v>0</v>
      </c>
      <c r="R1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0" s="4">
        <f t="shared" si="57"/>
        <v>1</v>
      </c>
      <c r="T1260" s="4">
        <f t="shared" si="58"/>
        <v>0</v>
      </c>
      <c r="U1260" s="4">
        <f t="shared" si="59"/>
        <v>0</v>
      </c>
    </row>
    <row r="1261" spans="1:21">
      <c r="A1261" s="41">
        <v>350051199</v>
      </c>
      <c r="B1261" s="42">
        <v>350000048</v>
      </c>
      <c r="C1261" s="43">
        <v>350000048</v>
      </c>
      <c r="D1261" s="48" t="s">
        <v>2413</v>
      </c>
      <c r="E1261" s="48" t="s">
        <v>2410</v>
      </c>
      <c r="F1261" t="s">
        <v>1110</v>
      </c>
      <c r="G1261" t="s">
        <v>1111</v>
      </c>
      <c r="H1261">
        <v>0</v>
      </c>
      <c r="I1261" s="1">
        <v>35</v>
      </c>
      <c r="J1261" t="s">
        <v>529</v>
      </c>
      <c r="K1261" t="s">
        <v>193</v>
      </c>
      <c r="L1261" t="s">
        <v>831</v>
      </c>
      <c r="M1261" t="s">
        <v>193</v>
      </c>
      <c r="N1261" s="4">
        <v>263500126</v>
      </c>
      <c r="O1261" s="44">
        <v>3344.5</v>
      </c>
      <c r="P1261">
        <v>0</v>
      </c>
      <c r="Q1261">
        <v>0</v>
      </c>
      <c r="R1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1" s="4">
        <f t="shared" si="57"/>
        <v>1</v>
      </c>
      <c r="T1261" s="4">
        <f t="shared" si="58"/>
        <v>0</v>
      </c>
      <c r="U1261" s="4">
        <f t="shared" si="59"/>
        <v>0</v>
      </c>
    </row>
    <row r="1262" spans="1:21">
      <c r="A1262" s="41">
        <v>560000473</v>
      </c>
      <c r="B1262" s="42">
        <v>350000048</v>
      </c>
      <c r="C1262" s="43">
        <v>350000048</v>
      </c>
      <c r="D1262" t="s">
        <v>2414</v>
      </c>
      <c r="E1262" t="s">
        <v>2410</v>
      </c>
      <c r="F1262" t="s">
        <v>1110</v>
      </c>
      <c r="G1262" t="s">
        <v>1111</v>
      </c>
      <c r="H1262">
        <v>0</v>
      </c>
      <c r="I1262" s="1">
        <v>56</v>
      </c>
      <c r="J1262" t="s">
        <v>367</v>
      </c>
      <c r="K1262" t="s">
        <v>193</v>
      </c>
      <c r="L1262" t="s">
        <v>831</v>
      </c>
      <c r="M1262" t="s">
        <v>193</v>
      </c>
      <c r="N1262" s="4">
        <v>263500126</v>
      </c>
      <c r="O1262" s="44">
        <v>3457.5</v>
      </c>
      <c r="P1262">
        <v>0</v>
      </c>
      <c r="Q1262">
        <v>0</v>
      </c>
      <c r="R1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2" s="4">
        <f t="shared" si="57"/>
        <v>1</v>
      </c>
      <c r="T1262" s="4">
        <f t="shared" si="58"/>
        <v>0</v>
      </c>
      <c r="U1262" s="4">
        <f t="shared" si="59"/>
        <v>0</v>
      </c>
    </row>
    <row r="1263" spans="1:21">
      <c r="A1263" s="41">
        <v>350000188</v>
      </c>
      <c r="B1263" s="42">
        <v>350000055</v>
      </c>
      <c r="C1263" s="43">
        <v>350000055</v>
      </c>
      <c r="D1263" t="s">
        <v>1557</v>
      </c>
      <c r="E1263" t="s">
        <v>1558</v>
      </c>
      <c r="F1263" t="s">
        <v>1110</v>
      </c>
      <c r="G1263" t="s">
        <v>1111</v>
      </c>
      <c r="H1263">
        <v>0</v>
      </c>
      <c r="I1263" s="1">
        <v>35</v>
      </c>
      <c r="J1263" t="s">
        <v>529</v>
      </c>
      <c r="K1263" t="s">
        <v>193</v>
      </c>
      <c r="L1263" t="s">
        <v>831</v>
      </c>
      <c r="M1263" t="s">
        <v>193</v>
      </c>
      <c r="N1263" s="4">
        <v>263500068</v>
      </c>
      <c r="O1263" s="44">
        <v>47548.5</v>
      </c>
      <c r="P1263">
        <v>0</v>
      </c>
      <c r="Q1263">
        <v>0</v>
      </c>
      <c r="R1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3" s="4">
        <f t="shared" si="57"/>
        <v>1</v>
      </c>
      <c r="T1263" s="4">
        <f t="shared" si="58"/>
        <v>0</v>
      </c>
      <c r="U1263" s="4">
        <f t="shared" si="59"/>
        <v>0</v>
      </c>
    </row>
    <row r="1264" spans="1:21">
      <c r="A1264" s="41">
        <v>350016135</v>
      </c>
      <c r="B1264" s="42">
        <v>350000055</v>
      </c>
      <c r="C1264" s="43">
        <v>350000055</v>
      </c>
      <c r="D1264" t="s">
        <v>1559</v>
      </c>
      <c r="E1264" t="s">
        <v>1558</v>
      </c>
      <c r="F1264" t="s">
        <v>1110</v>
      </c>
      <c r="G1264" t="s">
        <v>1111</v>
      </c>
      <c r="H1264">
        <v>0</v>
      </c>
      <c r="I1264" s="1">
        <v>35</v>
      </c>
      <c r="J1264" t="s">
        <v>529</v>
      </c>
      <c r="K1264" t="s">
        <v>193</v>
      </c>
      <c r="L1264" t="s">
        <v>831</v>
      </c>
      <c r="M1264" t="s">
        <v>193</v>
      </c>
      <c r="N1264" s="4">
        <v>263500068</v>
      </c>
      <c r="O1264" s="44">
        <v>16403.5</v>
      </c>
      <c r="P1264">
        <v>0</v>
      </c>
      <c r="Q1264">
        <v>0</v>
      </c>
      <c r="R1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4" s="4">
        <f t="shared" si="57"/>
        <v>1</v>
      </c>
      <c r="T1264" s="4">
        <f t="shared" si="58"/>
        <v>0</v>
      </c>
      <c r="U1264" s="4">
        <f t="shared" si="59"/>
        <v>0</v>
      </c>
    </row>
    <row r="1265" spans="1:21">
      <c r="A1265" s="41">
        <v>350000212</v>
      </c>
      <c r="B1265" s="45">
        <v>350000089</v>
      </c>
      <c r="C1265" s="47">
        <v>350000089</v>
      </c>
      <c r="D1265" t="s">
        <v>1451</v>
      </c>
      <c r="E1265" t="s">
        <v>1451</v>
      </c>
      <c r="F1265" t="s">
        <v>1110</v>
      </c>
      <c r="G1265" t="s">
        <v>1111</v>
      </c>
      <c r="H1265">
        <v>0</v>
      </c>
      <c r="I1265" s="1">
        <v>35</v>
      </c>
      <c r="J1265" t="s">
        <v>529</v>
      </c>
      <c r="K1265" t="s">
        <v>193</v>
      </c>
      <c r="L1265" t="s">
        <v>831</v>
      </c>
      <c r="M1265" t="s">
        <v>193</v>
      </c>
      <c r="N1265" s="4">
        <v>263500019</v>
      </c>
      <c r="O1265" s="44">
        <v>8132.5</v>
      </c>
      <c r="P1265">
        <v>0</v>
      </c>
      <c r="Q1265">
        <v>0</v>
      </c>
      <c r="R1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65" s="4">
        <f t="shared" si="57"/>
        <v>1</v>
      </c>
      <c r="T1265" s="4">
        <f t="shared" si="58"/>
        <v>0</v>
      </c>
      <c r="U1265" s="4">
        <f t="shared" si="59"/>
        <v>0</v>
      </c>
    </row>
    <row r="1266" spans="1:21">
      <c r="A1266" s="41">
        <v>350000337</v>
      </c>
      <c r="B1266" s="42">
        <v>350000246</v>
      </c>
      <c r="C1266" s="43">
        <v>350000246</v>
      </c>
      <c r="D1266" t="s">
        <v>2330</v>
      </c>
      <c r="E1266" t="s">
        <v>2331</v>
      </c>
      <c r="F1266" t="s">
        <v>1110</v>
      </c>
      <c r="G1266" t="s">
        <v>1111</v>
      </c>
      <c r="H1266">
        <v>0</v>
      </c>
      <c r="I1266" s="1">
        <v>35</v>
      </c>
      <c r="J1266" t="s">
        <v>529</v>
      </c>
      <c r="K1266" t="s">
        <v>193</v>
      </c>
      <c r="L1266" t="s">
        <v>77</v>
      </c>
      <c r="M1266" t="s">
        <v>193</v>
      </c>
      <c r="N1266" s="4">
        <v>263500142</v>
      </c>
      <c r="O1266" s="44">
        <v>97243.25</v>
      </c>
      <c r="P1266">
        <v>1</v>
      </c>
      <c r="Q1266">
        <v>0</v>
      </c>
      <c r="R1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6" s="4">
        <f t="shared" si="57"/>
        <v>1</v>
      </c>
      <c r="T1266" s="4">
        <f t="shared" si="58"/>
        <v>0</v>
      </c>
      <c r="U1266" s="4">
        <f t="shared" si="59"/>
        <v>0</v>
      </c>
    </row>
    <row r="1267" spans="1:21">
      <c r="A1267" s="41">
        <v>350006839</v>
      </c>
      <c r="B1267" s="42">
        <v>350000246</v>
      </c>
      <c r="C1267" s="43">
        <v>350000246</v>
      </c>
      <c r="D1267" s="48" t="s">
        <v>2332</v>
      </c>
      <c r="E1267" s="48" t="s">
        <v>2331</v>
      </c>
      <c r="F1267" t="s">
        <v>1110</v>
      </c>
      <c r="G1267" s="49" t="s">
        <v>1111</v>
      </c>
      <c r="H1267">
        <v>0</v>
      </c>
      <c r="I1267" s="1">
        <v>35</v>
      </c>
      <c r="J1267" t="s">
        <v>529</v>
      </c>
      <c r="K1267" t="s">
        <v>193</v>
      </c>
      <c r="L1267" t="s">
        <v>77</v>
      </c>
      <c r="M1267" t="s">
        <v>193</v>
      </c>
      <c r="N1267" s="4">
        <v>263500142</v>
      </c>
      <c r="O1267" s="44">
        <v>5454.25</v>
      </c>
      <c r="P1267">
        <v>1</v>
      </c>
      <c r="Q1267">
        <v>0</v>
      </c>
      <c r="R1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7" s="4">
        <f t="shared" si="57"/>
        <v>1</v>
      </c>
      <c r="T1267" s="4">
        <f t="shared" si="58"/>
        <v>0</v>
      </c>
      <c r="U1267" s="4">
        <f t="shared" si="59"/>
        <v>0</v>
      </c>
    </row>
    <row r="1268" spans="1:21">
      <c r="A1268" s="41">
        <v>350007456</v>
      </c>
      <c r="B1268" s="42">
        <v>350000246</v>
      </c>
      <c r="C1268" s="43">
        <v>350000246</v>
      </c>
      <c r="D1268" t="s">
        <v>2333</v>
      </c>
      <c r="E1268" t="s">
        <v>2331</v>
      </c>
      <c r="F1268" t="s">
        <v>1110</v>
      </c>
      <c r="G1268" t="s">
        <v>1111</v>
      </c>
      <c r="H1268">
        <v>0</v>
      </c>
      <c r="I1268" s="1">
        <v>35</v>
      </c>
      <c r="J1268" t="s">
        <v>529</v>
      </c>
      <c r="K1268" t="s">
        <v>193</v>
      </c>
      <c r="L1268" t="s">
        <v>77</v>
      </c>
      <c r="M1268" t="s">
        <v>193</v>
      </c>
      <c r="N1268" s="4">
        <v>263500142</v>
      </c>
      <c r="O1268" s="44">
        <v>623.5</v>
      </c>
      <c r="P1268">
        <v>1</v>
      </c>
      <c r="Q1268">
        <v>0</v>
      </c>
      <c r="R1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8" s="4">
        <f t="shared" si="57"/>
        <v>1</v>
      </c>
      <c r="T1268" s="4">
        <f t="shared" si="58"/>
        <v>0</v>
      </c>
      <c r="U1268" s="4">
        <f t="shared" si="59"/>
        <v>0</v>
      </c>
    </row>
    <row r="1269" spans="1:21">
      <c r="A1269" s="41">
        <v>350023875</v>
      </c>
      <c r="B1269" s="45">
        <v>350000246</v>
      </c>
      <c r="C1269" s="47">
        <v>350000246</v>
      </c>
      <c r="D1269" t="s">
        <v>2334</v>
      </c>
      <c r="E1269" t="s">
        <v>2331</v>
      </c>
      <c r="F1269" t="s">
        <v>1110</v>
      </c>
      <c r="G1269" t="s">
        <v>1111</v>
      </c>
      <c r="H1269">
        <v>0</v>
      </c>
      <c r="I1269" s="1">
        <v>35</v>
      </c>
      <c r="J1269" t="s">
        <v>529</v>
      </c>
      <c r="K1269" t="s">
        <v>193</v>
      </c>
      <c r="L1269" t="s">
        <v>77</v>
      </c>
      <c r="M1269" t="s">
        <v>193</v>
      </c>
      <c r="N1269" s="4">
        <v>263500142</v>
      </c>
      <c r="O1269" s="44">
        <v>387.75</v>
      </c>
      <c r="P1269">
        <v>1</v>
      </c>
      <c r="Q1269">
        <v>0</v>
      </c>
      <c r="R1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9" s="4">
        <f t="shared" si="57"/>
        <v>1</v>
      </c>
      <c r="T1269" s="4">
        <f t="shared" si="58"/>
        <v>0</v>
      </c>
      <c r="U1269" s="4">
        <f t="shared" si="59"/>
        <v>0</v>
      </c>
    </row>
    <row r="1270" spans="1:21">
      <c r="A1270" s="41">
        <v>350023883</v>
      </c>
      <c r="B1270" s="42">
        <v>350000246</v>
      </c>
      <c r="C1270" s="43">
        <v>350000246</v>
      </c>
      <c r="D1270" t="s">
        <v>2335</v>
      </c>
      <c r="E1270" t="s">
        <v>2331</v>
      </c>
      <c r="F1270" t="s">
        <v>1110</v>
      </c>
      <c r="G1270" t="s">
        <v>1111</v>
      </c>
      <c r="H1270">
        <v>0</v>
      </c>
      <c r="I1270" s="1">
        <v>35</v>
      </c>
      <c r="J1270" t="s">
        <v>529</v>
      </c>
      <c r="K1270" t="s">
        <v>193</v>
      </c>
      <c r="L1270" t="s">
        <v>77</v>
      </c>
      <c r="M1270" t="s">
        <v>193</v>
      </c>
      <c r="N1270" s="4">
        <v>263500142</v>
      </c>
      <c r="O1270" s="44">
        <v>491.5</v>
      </c>
      <c r="P1270">
        <v>1</v>
      </c>
      <c r="Q1270">
        <v>0</v>
      </c>
      <c r="R1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0" s="4">
        <f t="shared" si="57"/>
        <v>1</v>
      </c>
      <c r="T1270" s="4">
        <f t="shared" si="58"/>
        <v>0</v>
      </c>
      <c r="U1270" s="4">
        <f t="shared" si="59"/>
        <v>0</v>
      </c>
    </row>
    <row r="1271" spans="1:21">
      <c r="A1271" s="41">
        <v>350025466</v>
      </c>
      <c r="B1271" s="42">
        <v>350000246</v>
      </c>
      <c r="C1271" s="43">
        <v>350000246</v>
      </c>
      <c r="D1271" s="48" t="s">
        <v>2336</v>
      </c>
      <c r="E1271" s="48" t="s">
        <v>2331</v>
      </c>
      <c r="F1271" t="s">
        <v>1110</v>
      </c>
      <c r="G1271" s="49" t="s">
        <v>1111</v>
      </c>
      <c r="H1271">
        <v>0</v>
      </c>
      <c r="I1271" s="1">
        <v>35</v>
      </c>
      <c r="J1271" t="s">
        <v>529</v>
      </c>
      <c r="K1271" t="s">
        <v>193</v>
      </c>
      <c r="L1271" t="s">
        <v>77</v>
      </c>
      <c r="M1271" t="s">
        <v>193</v>
      </c>
      <c r="N1271" s="4">
        <v>263500142</v>
      </c>
      <c r="O1271" s="44">
        <v>372.25</v>
      </c>
      <c r="P1271">
        <v>1</v>
      </c>
      <c r="Q1271">
        <v>0</v>
      </c>
      <c r="R1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1" s="4">
        <f t="shared" si="57"/>
        <v>1</v>
      </c>
      <c r="T1271" s="4">
        <f t="shared" si="58"/>
        <v>0</v>
      </c>
      <c r="U1271" s="4">
        <f t="shared" si="59"/>
        <v>0</v>
      </c>
    </row>
    <row r="1272" spans="1:21">
      <c r="A1272" s="41">
        <v>350025490</v>
      </c>
      <c r="B1272" s="42">
        <v>350000246</v>
      </c>
      <c r="C1272" s="43">
        <v>350000246</v>
      </c>
      <c r="D1272" s="48" t="s">
        <v>2337</v>
      </c>
      <c r="E1272" s="48" t="s">
        <v>2331</v>
      </c>
      <c r="F1272" t="s">
        <v>1110</v>
      </c>
      <c r="G1272" s="49" t="s">
        <v>1111</v>
      </c>
      <c r="H1272">
        <v>0</v>
      </c>
      <c r="I1272" s="1">
        <v>35</v>
      </c>
      <c r="J1272" t="s">
        <v>529</v>
      </c>
      <c r="K1272" t="s">
        <v>193</v>
      </c>
      <c r="L1272" t="s">
        <v>77</v>
      </c>
      <c r="M1272" t="s">
        <v>193</v>
      </c>
      <c r="N1272" s="4">
        <v>263500142</v>
      </c>
      <c r="O1272" s="44">
        <v>325.75</v>
      </c>
      <c r="P1272">
        <v>1</v>
      </c>
      <c r="Q1272">
        <v>0</v>
      </c>
      <c r="R1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2" s="4">
        <f t="shared" si="57"/>
        <v>1</v>
      </c>
      <c r="T1272" s="4">
        <f t="shared" si="58"/>
        <v>0</v>
      </c>
      <c r="U1272" s="4">
        <f t="shared" si="59"/>
        <v>0</v>
      </c>
    </row>
    <row r="1273" spans="1:21">
      <c r="A1273" s="41">
        <v>350025508</v>
      </c>
      <c r="B1273" s="42">
        <v>350000246</v>
      </c>
      <c r="C1273" s="43">
        <v>350000246</v>
      </c>
      <c r="D1273" t="s">
        <v>2338</v>
      </c>
      <c r="E1273" t="s">
        <v>2331</v>
      </c>
      <c r="F1273" t="s">
        <v>1110</v>
      </c>
      <c r="G1273" t="s">
        <v>1111</v>
      </c>
      <c r="H1273">
        <v>0</v>
      </c>
      <c r="I1273" s="1">
        <v>35</v>
      </c>
      <c r="J1273" t="s">
        <v>529</v>
      </c>
      <c r="K1273" t="s">
        <v>193</v>
      </c>
      <c r="L1273" t="s">
        <v>77</v>
      </c>
      <c r="M1273" t="s">
        <v>193</v>
      </c>
      <c r="N1273" s="4">
        <v>263500142</v>
      </c>
      <c r="O1273" s="44">
        <v>590.75</v>
      </c>
      <c r="P1273">
        <v>1</v>
      </c>
      <c r="Q1273">
        <v>0</v>
      </c>
      <c r="R1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3" s="4">
        <f t="shared" si="57"/>
        <v>1</v>
      </c>
      <c r="T1273" s="4">
        <f t="shared" si="58"/>
        <v>0</v>
      </c>
      <c r="U1273" s="4">
        <f t="shared" si="59"/>
        <v>0</v>
      </c>
    </row>
    <row r="1274" spans="1:21">
      <c r="A1274" s="41">
        <v>350032280</v>
      </c>
      <c r="B1274" s="42">
        <v>350000246</v>
      </c>
      <c r="C1274" s="43">
        <v>350000246</v>
      </c>
      <c r="D1274" t="s">
        <v>2339</v>
      </c>
      <c r="E1274" t="s">
        <v>2331</v>
      </c>
      <c r="F1274" t="s">
        <v>1110</v>
      </c>
      <c r="G1274" t="s">
        <v>1111</v>
      </c>
      <c r="H1274">
        <v>0</v>
      </c>
      <c r="I1274" s="1">
        <v>35</v>
      </c>
      <c r="J1274" t="s">
        <v>529</v>
      </c>
      <c r="K1274" t="s">
        <v>193</v>
      </c>
      <c r="L1274" t="s">
        <v>831</v>
      </c>
      <c r="M1274" t="s">
        <v>193</v>
      </c>
      <c r="N1274" s="4">
        <v>263500142</v>
      </c>
      <c r="O1274" s="44">
        <v>13970</v>
      </c>
      <c r="P1274">
        <v>0</v>
      </c>
      <c r="Q1274">
        <v>0</v>
      </c>
      <c r="R1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4" s="4">
        <f t="shared" si="57"/>
        <v>1</v>
      </c>
      <c r="T1274" s="4">
        <f t="shared" si="58"/>
        <v>0</v>
      </c>
      <c r="U1274" s="4">
        <f t="shared" si="59"/>
        <v>0</v>
      </c>
    </row>
    <row r="1275" spans="1:21">
      <c r="A1275" s="41">
        <v>350041588</v>
      </c>
      <c r="B1275" s="42">
        <v>350000246</v>
      </c>
      <c r="C1275" s="43">
        <v>350000246</v>
      </c>
      <c r="D1275" t="s">
        <v>2340</v>
      </c>
      <c r="E1275" t="s">
        <v>2331</v>
      </c>
      <c r="F1275" t="s">
        <v>1110</v>
      </c>
      <c r="G1275" t="s">
        <v>1111</v>
      </c>
      <c r="H1275">
        <v>0</v>
      </c>
      <c r="I1275" s="1">
        <v>35</v>
      </c>
      <c r="J1275" t="s">
        <v>529</v>
      </c>
      <c r="K1275" t="s">
        <v>193</v>
      </c>
      <c r="L1275" t="s">
        <v>77</v>
      </c>
      <c r="M1275" t="s">
        <v>193</v>
      </c>
      <c r="N1275" s="4">
        <v>263500142</v>
      </c>
      <c r="O1275" s="44">
        <v>571</v>
      </c>
      <c r="P1275">
        <v>1</v>
      </c>
      <c r="Q1275">
        <v>0</v>
      </c>
      <c r="R1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5" s="4">
        <f t="shared" si="57"/>
        <v>1</v>
      </c>
      <c r="T1275" s="4">
        <f t="shared" si="58"/>
        <v>0</v>
      </c>
      <c r="U1275" s="4">
        <f t="shared" si="59"/>
        <v>0</v>
      </c>
    </row>
    <row r="1276" spans="1:21">
      <c r="A1276" s="41">
        <v>350041638</v>
      </c>
      <c r="B1276" s="42">
        <v>350000246</v>
      </c>
      <c r="C1276" s="43">
        <v>350000246</v>
      </c>
      <c r="D1276" t="s">
        <v>2341</v>
      </c>
      <c r="E1276" t="s">
        <v>2331</v>
      </c>
      <c r="F1276" t="s">
        <v>1110</v>
      </c>
      <c r="G1276" t="s">
        <v>1111</v>
      </c>
      <c r="H1276">
        <v>0</v>
      </c>
      <c r="I1276" s="1">
        <v>35</v>
      </c>
      <c r="J1276" t="s">
        <v>529</v>
      </c>
      <c r="K1276" t="s">
        <v>193</v>
      </c>
      <c r="L1276" t="s">
        <v>77</v>
      </c>
      <c r="M1276" t="s">
        <v>193</v>
      </c>
      <c r="N1276" s="4">
        <v>263500142</v>
      </c>
      <c r="O1276" s="44">
        <v>633</v>
      </c>
      <c r="P1276">
        <v>1</v>
      </c>
      <c r="Q1276">
        <v>0</v>
      </c>
      <c r="R1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6" s="4">
        <f t="shared" si="57"/>
        <v>1</v>
      </c>
      <c r="T1276" s="4">
        <f t="shared" si="58"/>
        <v>0</v>
      </c>
      <c r="U1276" s="4">
        <f t="shared" si="59"/>
        <v>0</v>
      </c>
    </row>
    <row r="1277" spans="1:21">
      <c r="A1277" s="41">
        <v>350043931</v>
      </c>
      <c r="B1277" s="42">
        <v>350000246</v>
      </c>
      <c r="C1277" s="43">
        <v>350000246</v>
      </c>
      <c r="D1277" t="s">
        <v>2342</v>
      </c>
      <c r="E1277" t="s">
        <v>2331</v>
      </c>
      <c r="F1277" t="s">
        <v>1110</v>
      </c>
      <c r="G1277" t="s">
        <v>1111</v>
      </c>
      <c r="H1277">
        <v>0</v>
      </c>
      <c r="I1277" s="1">
        <v>35</v>
      </c>
      <c r="J1277" t="s">
        <v>529</v>
      </c>
      <c r="K1277" t="s">
        <v>193</v>
      </c>
      <c r="L1277" t="s">
        <v>77</v>
      </c>
      <c r="M1277" t="s">
        <v>193</v>
      </c>
      <c r="N1277" s="4">
        <v>263500142</v>
      </c>
      <c r="O1277" s="44">
        <v>639.5</v>
      </c>
      <c r="P1277">
        <v>1</v>
      </c>
      <c r="Q1277">
        <v>0</v>
      </c>
      <c r="R1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7" s="4">
        <f t="shared" si="57"/>
        <v>1</v>
      </c>
      <c r="T1277" s="4">
        <f t="shared" si="58"/>
        <v>0</v>
      </c>
      <c r="U1277" s="4">
        <f t="shared" si="59"/>
        <v>0</v>
      </c>
    </row>
    <row r="1278" spans="1:21">
      <c r="A1278" s="41">
        <v>350043964</v>
      </c>
      <c r="B1278" s="42">
        <v>350000246</v>
      </c>
      <c r="C1278" s="43">
        <v>350000246</v>
      </c>
      <c r="D1278" t="s">
        <v>2343</v>
      </c>
      <c r="E1278" t="s">
        <v>2331</v>
      </c>
      <c r="F1278" t="s">
        <v>1110</v>
      </c>
      <c r="G1278" t="s">
        <v>1111</v>
      </c>
      <c r="H1278">
        <v>0</v>
      </c>
      <c r="I1278" s="1">
        <v>35</v>
      </c>
      <c r="J1278" t="s">
        <v>529</v>
      </c>
      <c r="K1278" t="s">
        <v>193</v>
      </c>
      <c r="L1278" t="s">
        <v>77</v>
      </c>
      <c r="M1278" t="s">
        <v>193</v>
      </c>
      <c r="N1278" s="4">
        <v>263500142</v>
      </c>
      <c r="O1278" s="44">
        <v>553.25</v>
      </c>
      <c r="P1278">
        <v>1</v>
      </c>
      <c r="Q1278">
        <v>0</v>
      </c>
      <c r="R1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8" s="4">
        <f t="shared" si="57"/>
        <v>1</v>
      </c>
      <c r="T1278" s="4">
        <f t="shared" si="58"/>
        <v>0</v>
      </c>
      <c r="U1278" s="4">
        <f t="shared" si="59"/>
        <v>0</v>
      </c>
    </row>
    <row r="1279" spans="1:21">
      <c r="A1279" s="41">
        <v>350044103</v>
      </c>
      <c r="B1279" s="42">
        <v>350000246</v>
      </c>
      <c r="C1279" s="43">
        <v>350000246</v>
      </c>
      <c r="D1279" t="s">
        <v>2344</v>
      </c>
      <c r="E1279" t="s">
        <v>2331</v>
      </c>
      <c r="F1279" t="s">
        <v>1110</v>
      </c>
      <c r="G1279" t="s">
        <v>1111</v>
      </c>
      <c r="H1279">
        <v>0</v>
      </c>
      <c r="I1279" s="1">
        <v>35</v>
      </c>
      <c r="J1279" t="s">
        <v>529</v>
      </c>
      <c r="K1279" t="s">
        <v>193</v>
      </c>
      <c r="L1279" t="s">
        <v>77</v>
      </c>
      <c r="M1279" t="s">
        <v>193</v>
      </c>
      <c r="N1279" s="4">
        <v>263500142</v>
      </c>
      <c r="O1279" s="44">
        <v>915.5</v>
      </c>
      <c r="P1279">
        <v>1</v>
      </c>
      <c r="Q1279">
        <v>0</v>
      </c>
      <c r="R1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9" s="4">
        <f t="shared" si="57"/>
        <v>1</v>
      </c>
      <c r="T1279" s="4">
        <f t="shared" si="58"/>
        <v>0</v>
      </c>
      <c r="U1279" s="4">
        <f t="shared" si="59"/>
        <v>0</v>
      </c>
    </row>
    <row r="1280" spans="1:21">
      <c r="A1280" s="41">
        <v>350044145</v>
      </c>
      <c r="B1280" s="42">
        <v>350000246</v>
      </c>
      <c r="C1280" s="43">
        <v>350000246</v>
      </c>
      <c r="D1280" t="s">
        <v>2345</v>
      </c>
      <c r="E1280" t="s">
        <v>2331</v>
      </c>
      <c r="F1280" t="s">
        <v>1110</v>
      </c>
      <c r="G1280" t="s">
        <v>1111</v>
      </c>
      <c r="H1280">
        <v>0</v>
      </c>
      <c r="I1280" s="1">
        <v>35</v>
      </c>
      <c r="J1280" t="s">
        <v>529</v>
      </c>
      <c r="K1280" t="s">
        <v>193</v>
      </c>
      <c r="L1280" t="s">
        <v>77</v>
      </c>
      <c r="M1280" t="s">
        <v>193</v>
      </c>
      <c r="N1280" s="4">
        <v>263500142</v>
      </c>
      <c r="O1280" s="44">
        <v>332.5</v>
      </c>
      <c r="P1280">
        <v>1</v>
      </c>
      <c r="Q1280">
        <v>0</v>
      </c>
      <c r="R1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0" s="4">
        <f t="shared" si="57"/>
        <v>1</v>
      </c>
      <c r="T1280" s="4">
        <f t="shared" si="58"/>
        <v>0</v>
      </c>
      <c r="U1280" s="4">
        <f t="shared" si="59"/>
        <v>0</v>
      </c>
    </row>
    <row r="1281" spans="1:21">
      <c r="A1281" s="41">
        <v>350044244</v>
      </c>
      <c r="B1281" s="42">
        <v>350000246</v>
      </c>
      <c r="C1281" s="43">
        <v>350000246</v>
      </c>
      <c r="D1281" t="s">
        <v>2346</v>
      </c>
      <c r="E1281" t="s">
        <v>2331</v>
      </c>
      <c r="F1281" t="s">
        <v>1110</v>
      </c>
      <c r="G1281" t="s">
        <v>1111</v>
      </c>
      <c r="H1281">
        <v>0</v>
      </c>
      <c r="I1281" s="1">
        <v>35</v>
      </c>
      <c r="J1281" t="s">
        <v>529</v>
      </c>
      <c r="K1281" t="s">
        <v>193</v>
      </c>
      <c r="L1281" t="s">
        <v>77</v>
      </c>
      <c r="M1281" t="s">
        <v>193</v>
      </c>
      <c r="N1281" s="4">
        <v>263500142</v>
      </c>
      <c r="O1281" s="44">
        <v>437.5</v>
      </c>
      <c r="P1281">
        <v>1</v>
      </c>
      <c r="Q1281">
        <v>0</v>
      </c>
      <c r="R1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1" s="4">
        <f t="shared" si="57"/>
        <v>1</v>
      </c>
      <c r="T1281" s="4">
        <f t="shared" si="58"/>
        <v>0</v>
      </c>
      <c r="U1281" s="4">
        <f t="shared" si="59"/>
        <v>0</v>
      </c>
    </row>
    <row r="1282" spans="1:21">
      <c r="A1282" s="41">
        <v>350044335</v>
      </c>
      <c r="B1282" s="42">
        <v>350000246</v>
      </c>
      <c r="C1282" s="43">
        <v>350000246</v>
      </c>
      <c r="D1282" t="s">
        <v>2347</v>
      </c>
      <c r="E1282" t="s">
        <v>2331</v>
      </c>
      <c r="F1282" t="s">
        <v>1110</v>
      </c>
      <c r="G1282" t="s">
        <v>1111</v>
      </c>
      <c r="H1282">
        <v>0</v>
      </c>
      <c r="I1282" s="1">
        <v>35</v>
      </c>
      <c r="J1282" t="s">
        <v>529</v>
      </c>
      <c r="K1282" t="s">
        <v>193</v>
      </c>
      <c r="L1282" t="s">
        <v>77</v>
      </c>
      <c r="M1282" t="s">
        <v>193</v>
      </c>
      <c r="N1282" s="4">
        <v>263500142</v>
      </c>
      <c r="O1282" s="44">
        <v>483.25</v>
      </c>
      <c r="P1282">
        <v>1</v>
      </c>
      <c r="Q1282">
        <v>0</v>
      </c>
      <c r="R1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2" s="4">
        <f t="shared" si="57"/>
        <v>1</v>
      </c>
      <c r="T1282" s="4">
        <f t="shared" si="58"/>
        <v>0</v>
      </c>
      <c r="U1282" s="4">
        <f t="shared" si="59"/>
        <v>0</v>
      </c>
    </row>
    <row r="1283" spans="1:21">
      <c r="A1283" s="41">
        <v>350044392</v>
      </c>
      <c r="B1283" s="42">
        <v>350000246</v>
      </c>
      <c r="C1283" s="43">
        <v>350000246</v>
      </c>
      <c r="D1283" t="s">
        <v>2348</v>
      </c>
      <c r="E1283" t="s">
        <v>2331</v>
      </c>
      <c r="F1283" t="s">
        <v>1110</v>
      </c>
      <c r="G1283" t="s">
        <v>1111</v>
      </c>
      <c r="H1283">
        <v>0</v>
      </c>
      <c r="I1283" s="1">
        <v>35</v>
      </c>
      <c r="J1283" t="s">
        <v>529</v>
      </c>
      <c r="K1283" t="s">
        <v>193</v>
      </c>
      <c r="L1283" t="s">
        <v>77</v>
      </c>
      <c r="M1283" t="s">
        <v>193</v>
      </c>
      <c r="N1283" s="4">
        <v>263500142</v>
      </c>
      <c r="O1283" s="44">
        <v>311.25</v>
      </c>
      <c r="P1283">
        <v>1</v>
      </c>
      <c r="Q1283">
        <v>0</v>
      </c>
      <c r="R1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3" s="4">
        <f t="shared" si="57"/>
        <v>1</v>
      </c>
      <c r="T1283" s="4">
        <f t="shared" si="58"/>
        <v>0</v>
      </c>
      <c r="U1283" s="4">
        <f t="shared" si="59"/>
        <v>0</v>
      </c>
    </row>
    <row r="1284" spans="1:21">
      <c r="A1284" s="41">
        <v>350044400</v>
      </c>
      <c r="B1284" s="42">
        <v>350000246</v>
      </c>
      <c r="C1284" s="43">
        <v>350000246</v>
      </c>
      <c r="D1284" s="48" t="s">
        <v>2349</v>
      </c>
      <c r="E1284" s="48" t="s">
        <v>2331</v>
      </c>
      <c r="F1284" t="s">
        <v>1110</v>
      </c>
      <c r="G1284" s="49" t="s">
        <v>1111</v>
      </c>
      <c r="H1284">
        <v>0</v>
      </c>
      <c r="I1284" s="1">
        <v>35</v>
      </c>
      <c r="J1284" t="s">
        <v>529</v>
      </c>
      <c r="K1284" t="s">
        <v>193</v>
      </c>
      <c r="L1284" t="s">
        <v>77</v>
      </c>
      <c r="M1284" t="s">
        <v>193</v>
      </c>
      <c r="N1284" s="4">
        <v>263500142</v>
      </c>
      <c r="O1284" s="44">
        <v>399.75</v>
      </c>
      <c r="P1284">
        <v>1</v>
      </c>
      <c r="Q1284">
        <v>0</v>
      </c>
      <c r="R1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4" s="4">
        <f t="shared" si="57"/>
        <v>1</v>
      </c>
      <c r="T1284" s="4">
        <f t="shared" si="58"/>
        <v>0</v>
      </c>
      <c r="U1284" s="4">
        <f t="shared" si="59"/>
        <v>0</v>
      </c>
    </row>
    <row r="1285" spans="1:21">
      <c r="A1285" s="41">
        <v>350046843</v>
      </c>
      <c r="B1285" s="42">
        <v>350000246</v>
      </c>
      <c r="C1285" s="43">
        <v>350000246</v>
      </c>
      <c r="D1285" t="s">
        <v>2350</v>
      </c>
      <c r="E1285" t="s">
        <v>2331</v>
      </c>
      <c r="F1285" t="s">
        <v>1110</v>
      </c>
      <c r="G1285" t="s">
        <v>1111</v>
      </c>
      <c r="H1285">
        <v>0</v>
      </c>
      <c r="I1285" s="1">
        <v>35</v>
      </c>
      <c r="J1285" t="s">
        <v>529</v>
      </c>
      <c r="K1285" t="s">
        <v>193</v>
      </c>
      <c r="L1285" t="s">
        <v>77</v>
      </c>
      <c r="M1285" t="s">
        <v>193</v>
      </c>
      <c r="N1285" s="4">
        <v>263500142</v>
      </c>
      <c r="O1285" s="44">
        <v>1063.5</v>
      </c>
      <c r="P1285">
        <v>1</v>
      </c>
      <c r="Q1285">
        <v>0</v>
      </c>
      <c r="R1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5" s="4">
        <f t="shared" si="57"/>
        <v>1</v>
      </c>
      <c r="T1285" s="4">
        <f t="shared" si="58"/>
        <v>0</v>
      </c>
      <c r="U1285" s="4">
        <f t="shared" si="59"/>
        <v>0</v>
      </c>
    </row>
    <row r="1286" spans="1:21">
      <c r="A1286" s="41">
        <v>350049623</v>
      </c>
      <c r="B1286" s="42">
        <v>350000246</v>
      </c>
      <c r="C1286" s="43">
        <v>350000246</v>
      </c>
      <c r="D1286" t="s">
        <v>2351</v>
      </c>
      <c r="E1286" s="48" t="s">
        <v>2331</v>
      </c>
      <c r="F1286" t="s">
        <v>1110</v>
      </c>
      <c r="G1286" t="s">
        <v>1111</v>
      </c>
      <c r="H1286">
        <v>0</v>
      </c>
      <c r="I1286" s="1">
        <v>35</v>
      </c>
      <c r="J1286" t="s">
        <v>529</v>
      </c>
      <c r="K1286" t="s">
        <v>193</v>
      </c>
      <c r="L1286" t="s">
        <v>77</v>
      </c>
      <c r="M1286" t="s">
        <v>193</v>
      </c>
      <c r="N1286" s="4">
        <v>263500142</v>
      </c>
      <c r="O1286" s="44">
        <v>408</v>
      </c>
      <c r="P1286">
        <v>1</v>
      </c>
      <c r="Q1286">
        <v>0</v>
      </c>
      <c r="R1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6" s="4">
        <f t="shared" ref="S1286:S1349" si="60">IF(OR(L1286="CH",L1286="CH ex-CHS",L1286="HIA",L1286="Autres publics",L1286="CHU"),1,0)</f>
        <v>1</v>
      </c>
      <c r="T1286" s="4">
        <f t="shared" ref="T1286:T1349" si="61">IF(AND(S1286=1,G1286=""),1,0)</f>
        <v>0</v>
      </c>
      <c r="U1286" s="4">
        <f t="shared" si="59"/>
        <v>0</v>
      </c>
    </row>
    <row r="1287" spans="1:21">
      <c r="A1287" s="41">
        <v>350050001</v>
      </c>
      <c r="B1287" s="42">
        <v>350000246</v>
      </c>
      <c r="C1287" s="43">
        <v>350000246</v>
      </c>
      <c r="D1287" t="s">
        <v>2352</v>
      </c>
      <c r="E1287" s="48" t="s">
        <v>2331</v>
      </c>
      <c r="F1287" t="s">
        <v>1110</v>
      </c>
      <c r="G1287" t="s">
        <v>1111</v>
      </c>
      <c r="H1287">
        <v>0</v>
      </c>
      <c r="I1287" s="1">
        <v>35</v>
      </c>
      <c r="J1287" t="s">
        <v>529</v>
      </c>
      <c r="K1287" t="s">
        <v>193</v>
      </c>
      <c r="L1287" t="s">
        <v>77</v>
      </c>
      <c r="M1287" t="s">
        <v>193</v>
      </c>
      <c r="N1287" s="4">
        <v>263500142</v>
      </c>
      <c r="O1287" s="44">
        <v>1815.5</v>
      </c>
      <c r="P1287">
        <v>1</v>
      </c>
      <c r="Q1287">
        <v>0</v>
      </c>
      <c r="R1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7" s="4">
        <f t="shared" si="60"/>
        <v>1</v>
      </c>
      <c r="T1287" s="4">
        <f t="shared" si="61"/>
        <v>0</v>
      </c>
      <c r="U1287" s="4">
        <f t="shared" ref="U1287:U1350" si="62">IF(S1287=1,0,1)</f>
        <v>0</v>
      </c>
    </row>
    <row r="1288" spans="1:21">
      <c r="A1288" s="41">
        <v>350052387</v>
      </c>
      <c r="B1288" s="42">
        <v>350000246</v>
      </c>
      <c r="C1288" s="43">
        <v>350000246</v>
      </c>
      <c r="D1288" t="s">
        <v>2353</v>
      </c>
      <c r="E1288" s="48" t="s">
        <v>2331</v>
      </c>
      <c r="F1288" t="s">
        <v>1110</v>
      </c>
      <c r="G1288" t="s">
        <v>1111</v>
      </c>
      <c r="H1288">
        <v>0</v>
      </c>
      <c r="I1288" s="1">
        <v>35</v>
      </c>
      <c r="J1288" t="s">
        <v>529</v>
      </c>
      <c r="K1288" t="s">
        <v>193</v>
      </c>
      <c r="L1288" t="s">
        <v>77</v>
      </c>
      <c r="M1288" t="s">
        <v>193</v>
      </c>
      <c r="N1288" s="4">
        <v>263500142</v>
      </c>
      <c r="O1288" s="44">
        <v>646</v>
      </c>
      <c r="P1288">
        <v>1</v>
      </c>
      <c r="Q1288">
        <v>0</v>
      </c>
      <c r="R1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8" s="4">
        <f t="shared" si="60"/>
        <v>1</v>
      </c>
      <c r="T1288" s="4">
        <f t="shared" si="61"/>
        <v>0</v>
      </c>
      <c r="U1288" s="4">
        <f t="shared" si="62"/>
        <v>0</v>
      </c>
    </row>
    <row r="1289" spans="1:21">
      <c r="A1289" s="41">
        <v>350000121</v>
      </c>
      <c r="B1289" s="42">
        <v>350000303</v>
      </c>
      <c r="C1289" s="43">
        <v>350000121</v>
      </c>
      <c r="D1289" t="s">
        <v>1486</v>
      </c>
      <c r="E1289" s="48" t="s">
        <v>1487</v>
      </c>
      <c r="H1289"/>
      <c r="I1289" s="1">
        <v>35</v>
      </c>
      <c r="J1289" t="s">
        <v>529</v>
      </c>
      <c r="K1289" t="s">
        <v>193</v>
      </c>
      <c r="L1289" t="s">
        <v>96</v>
      </c>
      <c r="M1289" t="s">
        <v>193</v>
      </c>
      <c r="N1289" s="4">
        <v>699201323</v>
      </c>
      <c r="O1289" s="44">
        <v>158752</v>
      </c>
      <c r="P1289">
        <v>0</v>
      </c>
      <c r="Q1289">
        <v>0</v>
      </c>
      <c r="R1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9" s="4">
        <f t="shared" si="60"/>
        <v>0</v>
      </c>
      <c r="T1289" s="4">
        <f t="shared" si="61"/>
        <v>0</v>
      </c>
      <c r="U1289" s="4">
        <f t="shared" si="62"/>
        <v>1</v>
      </c>
    </row>
    <row r="1290" spans="1:21">
      <c r="A1290" s="41">
        <v>350000196</v>
      </c>
      <c r="B1290" s="42">
        <v>350000311</v>
      </c>
      <c r="C1290" s="43">
        <v>350000196</v>
      </c>
      <c r="D1290" t="s">
        <v>3262</v>
      </c>
      <c r="E1290" t="s">
        <v>3262</v>
      </c>
      <c r="H1290"/>
      <c r="I1290" s="1">
        <v>35</v>
      </c>
      <c r="J1290" t="s">
        <v>529</v>
      </c>
      <c r="K1290" t="s">
        <v>193</v>
      </c>
      <c r="L1290" t="s">
        <v>96</v>
      </c>
      <c r="M1290" t="s">
        <v>193</v>
      </c>
      <c r="N1290" s="4">
        <v>895780260</v>
      </c>
      <c r="O1290" s="44">
        <v>24769.5</v>
      </c>
      <c r="P1290">
        <v>0</v>
      </c>
      <c r="Q1290">
        <v>0</v>
      </c>
      <c r="R1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0" s="4">
        <f t="shared" si="60"/>
        <v>0</v>
      </c>
      <c r="T1290" s="4">
        <f t="shared" si="61"/>
        <v>0</v>
      </c>
      <c r="U1290" s="4">
        <f t="shared" si="62"/>
        <v>1</v>
      </c>
    </row>
    <row r="1291" spans="1:21">
      <c r="A1291" s="41">
        <v>350002119</v>
      </c>
      <c r="B1291" s="42">
        <v>350000386</v>
      </c>
      <c r="C1291" s="43">
        <v>350002119</v>
      </c>
      <c r="D1291" t="s">
        <v>3317</v>
      </c>
      <c r="E1291" t="s">
        <v>3317</v>
      </c>
      <c r="H1291"/>
      <c r="I1291" s="1">
        <v>35</v>
      </c>
      <c r="J1291" t="s">
        <v>529</v>
      </c>
      <c r="K1291" t="s">
        <v>193</v>
      </c>
      <c r="L1291" t="s">
        <v>96</v>
      </c>
      <c r="M1291" t="s">
        <v>193</v>
      </c>
      <c r="N1291" s="4">
        <v>303829444</v>
      </c>
      <c r="O1291" s="44">
        <v>16935.5</v>
      </c>
      <c r="P1291">
        <v>1</v>
      </c>
      <c r="Q1291">
        <v>0</v>
      </c>
      <c r="R1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1" s="4">
        <f t="shared" si="60"/>
        <v>0</v>
      </c>
      <c r="T1291" s="4">
        <f t="shared" si="61"/>
        <v>0</v>
      </c>
      <c r="U1291" s="4">
        <f t="shared" si="62"/>
        <v>1</v>
      </c>
    </row>
    <row r="1292" spans="1:21">
      <c r="A1292" s="41">
        <v>350002176</v>
      </c>
      <c r="B1292" s="42">
        <v>350000402</v>
      </c>
      <c r="C1292" s="43">
        <v>350002176</v>
      </c>
      <c r="D1292" t="s">
        <v>4190</v>
      </c>
      <c r="E1292" t="s">
        <v>5046</v>
      </c>
      <c r="H1292"/>
      <c r="I1292" s="1">
        <v>35</v>
      </c>
      <c r="J1292" t="s">
        <v>529</v>
      </c>
      <c r="K1292" t="s">
        <v>193</v>
      </c>
      <c r="L1292" t="s">
        <v>96</v>
      </c>
      <c r="M1292" t="s">
        <v>193</v>
      </c>
      <c r="N1292" s="4">
        <v>579200510</v>
      </c>
      <c r="O1292" s="44">
        <v>14207.75</v>
      </c>
      <c r="P1292">
        <v>1</v>
      </c>
      <c r="Q1292">
        <v>0</v>
      </c>
      <c r="R1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2" s="4">
        <f t="shared" si="60"/>
        <v>0</v>
      </c>
      <c r="T1292" s="4">
        <f t="shared" si="61"/>
        <v>0</v>
      </c>
      <c r="U1292" s="4">
        <f t="shared" si="62"/>
        <v>1</v>
      </c>
    </row>
    <row r="1293" spans="1:21">
      <c r="A1293" s="41">
        <v>220020341</v>
      </c>
      <c r="B1293" s="42">
        <v>350000626</v>
      </c>
      <c r="C1293" s="43">
        <v>220020341</v>
      </c>
      <c r="D1293" t="s">
        <v>3966</v>
      </c>
      <c r="E1293" t="s">
        <v>3967</v>
      </c>
      <c r="H1293"/>
      <c r="I1293" s="1">
        <v>22</v>
      </c>
      <c r="J1293" t="s">
        <v>210</v>
      </c>
      <c r="K1293" t="s">
        <v>193</v>
      </c>
      <c r="L1293" t="s">
        <v>60</v>
      </c>
      <c r="M1293" t="s">
        <v>193</v>
      </c>
      <c r="N1293" s="4">
        <v>308549237</v>
      </c>
      <c r="O1293" s="44">
        <v>5800</v>
      </c>
      <c r="P1293">
        <v>0</v>
      </c>
      <c r="Q1293">
        <v>0</v>
      </c>
      <c r="R1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3" s="4">
        <f t="shared" si="60"/>
        <v>0</v>
      </c>
      <c r="T1293" s="4">
        <f t="shared" si="61"/>
        <v>0</v>
      </c>
      <c r="U1293" s="4">
        <f t="shared" si="62"/>
        <v>1</v>
      </c>
    </row>
    <row r="1294" spans="1:21">
      <c r="A1294" s="41">
        <v>220020507</v>
      </c>
      <c r="B1294" s="42">
        <v>350000626</v>
      </c>
      <c r="C1294" s="43">
        <v>220020507</v>
      </c>
      <c r="D1294" t="s">
        <v>3968</v>
      </c>
      <c r="E1294" t="s">
        <v>3967</v>
      </c>
      <c r="H1294"/>
      <c r="I1294" s="1">
        <v>22</v>
      </c>
      <c r="J1294" t="s">
        <v>210</v>
      </c>
      <c r="K1294" t="s">
        <v>193</v>
      </c>
      <c r="L1294" t="s">
        <v>60</v>
      </c>
      <c r="M1294" t="s">
        <v>193</v>
      </c>
      <c r="N1294" s="4">
        <v>308549237</v>
      </c>
      <c r="O1294" s="44">
        <v>4725.5</v>
      </c>
      <c r="P1294">
        <v>0</v>
      </c>
      <c r="Q1294">
        <v>1</v>
      </c>
      <c r="R1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4" s="4">
        <f t="shared" si="60"/>
        <v>0</v>
      </c>
      <c r="T1294" s="4">
        <f t="shared" si="61"/>
        <v>0</v>
      </c>
      <c r="U1294" s="4">
        <f t="shared" si="62"/>
        <v>1</v>
      </c>
    </row>
    <row r="1295" spans="1:21">
      <c r="A1295" s="41">
        <v>290005131</v>
      </c>
      <c r="B1295" s="42">
        <v>350000626</v>
      </c>
      <c r="C1295" s="43">
        <v>290005131</v>
      </c>
      <c r="D1295" t="s">
        <v>3969</v>
      </c>
      <c r="E1295" t="s">
        <v>3967</v>
      </c>
      <c r="H1295"/>
      <c r="I1295" s="1">
        <v>29</v>
      </c>
      <c r="J1295" t="s">
        <v>192</v>
      </c>
      <c r="K1295" t="s">
        <v>193</v>
      </c>
      <c r="L1295" t="s">
        <v>60</v>
      </c>
      <c r="M1295" t="s">
        <v>193</v>
      </c>
      <c r="N1295" s="4">
        <v>308549237</v>
      </c>
      <c r="O1295" s="44">
        <v>2112.5</v>
      </c>
      <c r="P1295">
        <v>0</v>
      </c>
      <c r="Q1295">
        <v>1</v>
      </c>
      <c r="R1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5" s="4">
        <f t="shared" si="60"/>
        <v>0</v>
      </c>
      <c r="T1295" s="4">
        <f t="shared" si="61"/>
        <v>0</v>
      </c>
      <c r="U1295" s="4">
        <f t="shared" si="62"/>
        <v>1</v>
      </c>
    </row>
    <row r="1296" spans="1:21">
      <c r="A1296" s="41">
        <v>290023779</v>
      </c>
      <c r="B1296" s="42">
        <v>350000626</v>
      </c>
      <c r="C1296" s="43">
        <v>290023779</v>
      </c>
      <c r="D1296" t="s">
        <v>3970</v>
      </c>
      <c r="E1296" t="s">
        <v>3967</v>
      </c>
      <c r="H1296"/>
      <c r="I1296" s="1">
        <v>29</v>
      </c>
      <c r="J1296" t="s">
        <v>192</v>
      </c>
      <c r="K1296" t="s">
        <v>193</v>
      </c>
      <c r="L1296" t="s">
        <v>60</v>
      </c>
      <c r="M1296" t="s">
        <v>193</v>
      </c>
      <c r="N1296" s="4">
        <v>308549237</v>
      </c>
      <c r="O1296" s="44">
        <v>3069</v>
      </c>
      <c r="P1296">
        <v>0</v>
      </c>
      <c r="Q1296">
        <v>1</v>
      </c>
      <c r="R1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6" s="4">
        <f t="shared" si="60"/>
        <v>0</v>
      </c>
      <c r="T1296" s="4">
        <f t="shared" si="61"/>
        <v>0</v>
      </c>
      <c r="U1296" s="4">
        <f t="shared" si="62"/>
        <v>1</v>
      </c>
    </row>
    <row r="1297" spans="1:21">
      <c r="A1297" s="41">
        <v>290029669</v>
      </c>
      <c r="B1297" s="42">
        <v>350000626</v>
      </c>
      <c r="C1297" s="43">
        <v>290029669</v>
      </c>
      <c r="D1297" t="s">
        <v>3971</v>
      </c>
      <c r="E1297" t="s">
        <v>3967</v>
      </c>
      <c r="H1297"/>
      <c r="I1297" s="1">
        <v>29</v>
      </c>
      <c r="J1297" t="s">
        <v>192</v>
      </c>
      <c r="K1297" t="s">
        <v>193</v>
      </c>
      <c r="L1297" t="s">
        <v>60</v>
      </c>
      <c r="M1297" t="s">
        <v>193</v>
      </c>
      <c r="N1297" s="4">
        <v>308549237</v>
      </c>
      <c r="O1297" s="44">
        <v>2350</v>
      </c>
      <c r="P1297">
        <v>0</v>
      </c>
      <c r="Q1297">
        <v>1</v>
      </c>
      <c r="R1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7" s="4">
        <f t="shared" si="60"/>
        <v>0</v>
      </c>
      <c r="T1297" s="4">
        <f t="shared" si="61"/>
        <v>0</v>
      </c>
      <c r="U1297" s="4">
        <f t="shared" si="62"/>
        <v>1</v>
      </c>
    </row>
    <row r="1298" spans="1:21">
      <c r="A1298" s="41">
        <v>290032028</v>
      </c>
      <c r="B1298" s="42">
        <v>350000626</v>
      </c>
      <c r="C1298" s="43">
        <v>290032028</v>
      </c>
      <c r="D1298" t="s">
        <v>3972</v>
      </c>
      <c r="E1298" t="s">
        <v>3967</v>
      </c>
      <c r="H1298"/>
      <c r="I1298" s="1">
        <v>29</v>
      </c>
      <c r="J1298" t="s">
        <v>192</v>
      </c>
      <c r="K1298" t="s">
        <v>193</v>
      </c>
      <c r="L1298" t="s">
        <v>60</v>
      </c>
      <c r="M1298" t="s">
        <v>193</v>
      </c>
      <c r="N1298" s="4">
        <v>308549237</v>
      </c>
      <c r="O1298" s="44">
        <v>4817</v>
      </c>
      <c r="P1298">
        <v>0</v>
      </c>
      <c r="Q1298">
        <v>1</v>
      </c>
      <c r="R1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8" s="4">
        <f t="shared" si="60"/>
        <v>0</v>
      </c>
      <c r="T1298" s="4">
        <f t="shared" si="61"/>
        <v>0</v>
      </c>
      <c r="U1298" s="4">
        <f t="shared" si="62"/>
        <v>1</v>
      </c>
    </row>
    <row r="1299" spans="1:21">
      <c r="A1299" s="41">
        <v>290032838</v>
      </c>
      <c r="B1299" s="42">
        <v>350000626</v>
      </c>
      <c r="C1299" s="43">
        <v>290032838</v>
      </c>
      <c r="D1299" t="s">
        <v>3973</v>
      </c>
      <c r="E1299" t="s">
        <v>3967</v>
      </c>
      <c r="H1299"/>
      <c r="I1299" s="1">
        <v>29</v>
      </c>
      <c r="J1299" t="s">
        <v>192</v>
      </c>
      <c r="K1299" t="s">
        <v>193</v>
      </c>
      <c r="L1299" t="s">
        <v>60</v>
      </c>
      <c r="M1299" t="s">
        <v>193</v>
      </c>
      <c r="N1299" s="4">
        <v>308549237</v>
      </c>
      <c r="O1299" s="44">
        <v>13017.5</v>
      </c>
      <c r="P1299">
        <v>0</v>
      </c>
      <c r="Q1299">
        <v>0</v>
      </c>
      <c r="R1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9" s="4">
        <f t="shared" si="60"/>
        <v>0</v>
      </c>
      <c r="T1299" s="4">
        <f t="shared" si="61"/>
        <v>0</v>
      </c>
      <c r="U1299" s="4">
        <f t="shared" si="62"/>
        <v>1</v>
      </c>
    </row>
    <row r="1300" spans="1:21">
      <c r="A1300" s="41">
        <v>350032934</v>
      </c>
      <c r="B1300" s="42">
        <v>350000626</v>
      </c>
      <c r="C1300" s="43">
        <v>350032934</v>
      </c>
      <c r="D1300" t="s">
        <v>3974</v>
      </c>
      <c r="E1300" t="s">
        <v>3967</v>
      </c>
      <c r="H1300"/>
      <c r="I1300" s="1">
        <v>35</v>
      </c>
      <c r="J1300" t="s">
        <v>529</v>
      </c>
      <c r="K1300" t="s">
        <v>193</v>
      </c>
      <c r="L1300" t="s">
        <v>60</v>
      </c>
      <c r="M1300" t="s">
        <v>193</v>
      </c>
      <c r="N1300" s="4">
        <v>308549237</v>
      </c>
      <c r="O1300" s="44">
        <v>8372.5</v>
      </c>
      <c r="P1300">
        <v>0</v>
      </c>
      <c r="Q1300">
        <v>1</v>
      </c>
      <c r="R1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0" s="4">
        <f t="shared" si="60"/>
        <v>0</v>
      </c>
      <c r="T1300" s="4">
        <f t="shared" si="61"/>
        <v>0</v>
      </c>
      <c r="U1300" s="4">
        <f t="shared" si="62"/>
        <v>1</v>
      </c>
    </row>
    <row r="1301" spans="1:21">
      <c r="A1301" s="41">
        <v>350040044</v>
      </c>
      <c r="B1301" s="42">
        <v>350000626</v>
      </c>
      <c r="C1301" s="43">
        <v>350040044</v>
      </c>
      <c r="D1301" t="s">
        <v>3975</v>
      </c>
      <c r="E1301" t="s">
        <v>3967</v>
      </c>
      <c r="H1301"/>
      <c r="I1301" s="1">
        <v>35</v>
      </c>
      <c r="J1301" t="s">
        <v>529</v>
      </c>
      <c r="K1301" t="s">
        <v>193</v>
      </c>
      <c r="L1301" t="s">
        <v>60</v>
      </c>
      <c r="M1301" t="s">
        <v>193</v>
      </c>
      <c r="N1301" s="4">
        <v>308549237</v>
      </c>
      <c r="O1301" s="44">
        <v>6566.5</v>
      </c>
      <c r="P1301">
        <v>0</v>
      </c>
      <c r="Q1301">
        <v>1</v>
      </c>
      <c r="R1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1" s="4">
        <f t="shared" si="60"/>
        <v>0</v>
      </c>
      <c r="T1301" s="4">
        <f t="shared" si="61"/>
        <v>0</v>
      </c>
      <c r="U1301" s="4">
        <f t="shared" si="62"/>
        <v>1</v>
      </c>
    </row>
    <row r="1302" spans="1:21">
      <c r="A1302" s="41">
        <v>350042131</v>
      </c>
      <c r="B1302" s="42">
        <v>350000626</v>
      </c>
      <c r="C1302" s="43">
        <v>350042131</v>
      </c>
      <c r="D1302" t="s">
        <v>3976</v>
      </c>
      <c r="E1302" t="s">
        <v>3967</v>
      </c>
      <c r="H1302"/>
      <c r="I1302" s="1">
        <v>35</v>
      </c>
      <c r="J1302" t="s">
        <v>529</v>
      </c>
      <c r="K1302" t="s">
        <v>193</v>
      </c>
      <c r="L1302" t="s">
        <v>60</v>
      </c>
      <c r="M1302" t="s">
        <v>193</v>
      </c>
      <c r="N1302" s="4">
        <v>308549237</v>
      </c>
      <c r="O1302" s="44">
        <v>2444</v>
      </c>
      <c r="P1302">
        <v>0</v>
      </c>
      <c r="Q1302">
        <v>1</v>
      </c>
      <c r="R1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2" s="4">
        <f t="shared" si="60"/>
        <v>0</v>
      </c>
      <c r="T1302" s="4">
        <f t="shared" si="61"/>
        <v>0</v>
      </c>
      <c r="U1302" s="4">
        <f t="shared" si="62"/>
        <v>1</v>
      </c>
    </row>
    <row r="1303" spans="1:21">
      <c r="A1303" s="41">
        <v>350042602</v>
      </c>
      <c r="B1303" s="42">
        <v>350000626</v>
      </c>
      <c r="C1303" s="43">
        <v>350042602</v>
      </c>
      <c r="D1303" t="s">
        <v>3977</v>
      </c>
      <c r="E1303" t="s">
        <v>3967</v>
      </c>
      <c r="H1303"/>
      <c r="I1303" s="1">
        <v>35</v>
      </c>
      <c r="J1303" t="s">
        <v>529</v>
      </c>
      <c r="K1303" t="s">
        <v>193</v>
      </c>
      <c r="L1303" t="s">
        <v>60</v>
      </c>
      <c r="M1303" t="s">
        <v>193</v>
      </c>
      <c r="N1303" s="4">
        <v>308549237</v>
      </c>
      <c r="O1303" s="44">
        <v>2098</v>
      </c>
      <c r="P1303">
        <v>0</v>
      </c>
      <c r="Q1303">
        <v>1</v>
      </c>
      <c r="R1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3" s="4">
        <f t="shared" si="60"/>
        <v>0</v>
      </c>
      <c r="T1303" s="4">
        <f t="shared" si="61"/>
        <v>0</v>
      </c>
      <c r="U1303" s="4">
        <f t="shared" si="62"/>
        <v>1</v>
      </c>
    </row>
    <row r="1304" spans="1:21">
      <c r="A1304" s="41">
        <v>350044772</v>
      </c>
      <c r="B1304" s="42">
        <v>350000626</v>
      </c>
      <c r="C1304" s="43">
        <v>350044772</v>
      </c>
      <c r="D1304" s="48" t="s">
        <v>3978</v>
      </c>
      <c r="E1304" s="48" t="s">
        <v>3967</v>
      </c>
      <c r="G1304" s="49"/>
      <c r="H1304"/>
      <c r="I1304" s="1">
        <v>35</v>
      </c>
      <c r="J1304" t="s">
        <v>529</v>
      </c>
      <c r="K1304" t="s">
        <v>193</v>
      </c>
      <c r="L1304" t="s">
        <v>60</v>
      </c>
      <c r="M1304" t="s">
        <v>193</v>
      </c>
      <c r="N1304" s="4">
        <v>308549237</v>
      </c>
      <c r="O1304" s="44">
        <v>17508.5</v>
      </c>
      <c r="P1304">
        <v>0</v>
      </c>
      <c r="Q1304">
        <v>0</v>
      </c>
      <c r="R1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4" s="4">
        <f t="shared" si="60"/>
        <v>0</v>
      </c>
      <c r="T1304" s="4">
        <f t="shared" si="61"/>
        <v>0</v>
      </c>
      <c r="U1304" s="4">
        <f t="shared" si="62"/>
        <v>1</v>
      </c>
    </row>
    <row r="1305" spans="1:21">
      <c r="A1305" s="41">
        <v>560004004</v>
      </c>
      <c r="B1305" s="42">
        <v>350000626</v>
      </c>
      <c r="C1305" s="43">
        <v>560004004</v>
      </c>
      <c r="D1305" s="48" t="s">
        <v>3980</v>
      </c>
      <c r="E1305" s="48" t="s">
        <v>3967</v>
      </c>
      <c r="G1305" s="49"/>
      <c r="H1305"/>
      <c r="I1305" s="1">
        <v>56</v>
      </c>
      <c r="J1305" t="s">
        <v>367</v>
      </c>
      <c r="K1305" t="s">
        <v>193</v>
      </c>
      <c r="L1305" t="s">
        <v>60</v>
      </c>
      <c r="M1305" t="s">
        <v>193</v>
      </c>
      <c r="N1305" s="4">
        <v>308549237</v>
      </c>
      <c r="O1305" s="44">
        <v>2825</v>
      </c>
      <c r="P1305">
        <v>0</v>
      </c>
      <c r="Q1305">
        <v>1</v>
      </c>
      <c r="R1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5" s="4">
        <f t="shared" si="60"/>
        <v>0</v>
      </c>
      <c r="T1305" s="4">
        <f t="shared" si="61"/>
        <v>0</v>
      </c>
      <c r="U1305" s="4">
        <f t="shared" si="62"/>
        <v>1</v>
      </c>
    </row>
    <row r="1306" spans="1:21">
      <c r="A1306" s="41">
        <v>560022188</v>
      </c>
      <c r="B1306" s="42">
        <v>350000626</v>
      </c>
      <c r="C1306" s="43">
        <v>560022188</v>
      </c>
      <c r="D1306" t="s">
        <v>3981</v>
      </c>
      <c r="E1306" t="s">
        <v>3967</v>
      </c>
      <c r="H1306"/>
      <c r="I1306" s="1">
        <v>56</v>
      </c>
      <c r="J1306" t="s">
        <v>367</v>
      </c>
      <c r="K1306" t="s">
        <v>193</v>
      </c>
      <c r="L1306" t="s">
        <v>60</v>
      </c>
      <c r="M1306" t="s">
        <v>193</v>
      </c>
      <c r="N1306" s="4">
        <v>308549237</v>
      </c>
      <c r="O1306" s="44">
        <v>7083.5</v>
      </c>
      <c r="P1306">
        <v>0</v>
      </c>
      <c r="Q1306">
        <v>0</v>
      </c>
      <c r="R1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6" s="4">
        <f t="shared" si="60"/>
        <v>0</v>
      </c>
      <c r="T1306" s="4">
        <f t="shared" si="61"/>
        <v>0</v>
      </c>
      <c r="U1306" s="4">
        <f t="shared" si="62"/>
        <v>1</v>
      </c>
    </row>
    <row r="1307" spans="1:21">
      <c r="A1307" s="41">
        <v>500021316</v>
      </c>
      <c r="B1307" s="42">
        <v>350000626</v>
      </c>
      <c r="C1307" s="43">
        <v>500021316</v>
      </c>
      <c r="D1307" t="s">
        <v>3979</v>
      </c>
      <c r="E1307" t="s">
        <v>3967</v>
      </c>
      <c r="H1307"/>
      <c r="I1307" s="1">
        <v>50</v>
      </c>
      <c r="J1307" t="s">
        <v>197</v>
      </c>
      <c r="K1307" t="s">
        <v>120</v>
      </c>
      <c r="L1307" t="s">
        <v>60</v>
      </c>
      <c r="M1307" t="s">
        <v>193</v>
      </c>
      <c r="N1307" s="4">
        <v>308549237</v>
      </c>
      <c r="O1307" s="44">
        <v>5703.5</v>
      </c>
      <c r="P1307">
        <v>0</v>
      </c>
      <c r="Q1307">
        <v>1</v>
      </c>
      <c r="R1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7" s="4">
        <f t="shared" si="60"/>
        <v>0</v>
      </c>
      <c r="T1307" s="4">
        <f t="shared" si="61"/>
        <v>0</v>
      </c>
      <c r="U1307" s="4">
        <f t="shared" si="62"/>
        <v>1</v>
      </c>
    </row>
    <row r="1308" spans="1:21">
      <c r="A1308" s="41">
        <v>350005146</v>
      </c>
      <c r="B1308" s="42">
        <v>350000733</v>
      </c>
      <c r="C1308" s="43">
        <v>350005146</v>
      </c>
      <c r="D1308" t="s">
        <v>5058</v>
      </c>
      <c r="E1308" t="s">
        <v>5059</v>
      </c>
      <c r="H1308"/>
      <c r="I1308" s="1">
        <v>35</v>
      </c>
      <c r="J1308" t="s">
        <v>529</v>
      </c>
      <c r="K1308" t="s">
        <v>193</v>
      </c>
      <c r="L1308" t="s">
        <v>96</v>
      </c>
      <c r="M1308" t="s">
        <v>193</v>
      </c>
      <c r="N1308" s="4">
        <v>310955323</v>
      </c>
      <c r="O1308" s="44">
        <v>70899.5</v>
      </c>
      <c r="P1308">
        <v>0</v>
      </c>
      <c r="Q1308">
        <v>0</v>
      </c>
      <c r="R1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8" s="4">
        <f t="shared" si="60"/>
        <v>0</v>
      </c>
      <c r="T1308" s="4">
        <f t="shared" si="61"/>
        <v>0</v>
      </c>
      <c r="U1308" s="4">
        <f t="shared" si="62"/>
        <v>1</v>
      </c>
    </row>
    <row r="1309" spans="1:21">
      <c r="A1309" s="41">
        <v>350000139</v>
      </c>
      <c r="B1309" s="42">
        <v>350001137</v>
      </c>
      <c r="C1309" s="43">
        <v>350000139</v>
      </c>
      <c r="D1309" t="s">
        <v>3384</v>
      </c>
      <c r="E1309" t="s">
        <v>3384</v>
      </c>
      <c r="H1309"/>
      <c r="I1309" s="1">
        <v>35</v>
      </c>
      <c r="J1309" t="s">
        <v>529</v>
      </c>
      <c r="K1309" t="s">
        <v>193</v>
      </c>
      <c r="L1309" t="s">
        <v>60</v>
      </c>
      <c r="M1309" t="s">
        <v>193</v>
      </c>
      <c r="N1309" s="4">
        <v>775591076</v>
      </c>
      <c r="O1309" s="44">
        <v>72932</v>
      </c>
      <c r="P1309">
        <v>0</v>
      </c>
      <c r="Q1309">
        <v>0</v>
      </c>
      <c r="R1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9" s="4">
        <f t="shared" si="60"/>
        <v>0</v>
      </c>
      <c r="T1309" s="4">
        <f t="shared" si="61"/>
        <v>0</v>
      </c>
      <c r="U1309" s="4">
        <f t="shared" si="62"/>
        <v>1</v>
      </c>
    </row>
    <row r="1310" spans="1:21">
      <c r="A1310" s="41">
        <v>350000410</v>
      </c>
      <c r="B1310" s="42">
        <v>350002291</v>
      </c>
      <c r="C1310" s="43">
        <v>350002291</v>
      </c>
      <c r="D1310" t="s">
        <v>1922</v>
      </c>
      <c r="E1310" t="s">
        <v>1922</v>
      </c>
      <c r="F1310" t="s">
        <v>1110</v>
      </c>
      <c r="G1310" t="s">
        <v>1111</v>
      </c>
      <c r="H1310">
        <v>0</v>
      </c>
      <c r="I1310" s="1">
        <v>35</v>
      </c>
      <c r="J1310" t="s">
        <v>529</v>
      </c>
      <c r="K1310" t="s">
        <v>193</v>
      </c>
      <c r="L1310" t="s">
        <v>831</v>
      </c>
      <c r="M1310" t="s">
        <v>193</v>
      </c>
      <c r="N1310" s="4">
        <v>263500118</v>
      </c>
      <c r="O1310" s="44">
        <v>7707.5</v>
      </c>
      <c r="P1310">
        <v>0</v>
      </c>
      <c r="Q1310">
        <v>0</v>
      </c>
      <c r="R1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0" s="4">
        <f t="shared" si="60"/>
        <v>1</v>
      </c>
      <c r="T1310" s="4">
        <f t="shared" si="61"/>
        <v>0</v>
      </c>
      <c r="U1310" s="4">
        <f t="shared" si="62"/>
        <v>0</v>
      </c>
    </row>
    <row r="1311" spans="1:21">
      <c r="A1311" s="41">
        <v>350000428</v>
      </c>
      <c r="B1311" s="42">
        <v>350002309</v>
      </c>
      <c r="C1311" s="43">
        <v>350002309</v>
      </c>
      <c r="D1311" t="s">
        <v>1425</v>
      </c>
      <c r="E1311" t="s">
        <v>1426</v>
      </c>
      <c r="F1311" t="s">
        <v>1110</v>
      </c>
      <c r="G1311" t="s">
        <v>1111</v>
      </c>
      <c r="H1311">
        <v>0</v>
      </c>
      <c r="I1311" s="1">
        <v>35</v>
      </c>
      <c r="J1311" t="s">
        <v>529</v>
      </c>
      <c r="K1311" t="s">
        <v>193</v>
      </c>
      <c r="L1311" t="s">
        <v>831</v>
      </c>
      <c r="M1311" t="s">
        <v>193</v>
      </c>
      <c r="N1311" s="4">
        <v>263500092</v>
      </c>
      <c r="O1311" s="44">
        <v>1893</v>
      </c>
      <c r="P1311">
        <v>0</v>
      </c>
      <c r="Q1311">
        <v>0</v>
      </c>
      <c r="R1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1" s="4">
        <f t="shared" si="60"/>
        <v>1</v>
      </c>
      <c r="T1311" s="4">
        <f t="shared" si="61"/>
        <v>0</v>
      </c>
      <c r="U1311" s="4">
        <f t="shared" si="62"/>
        <v>0</v>
      </c>
    </row>
    <row r="1312" spans="1:21">
      <c r="A1312" s="41">
        <v>350000741</v>
      </c>
      <c r="B1312" s="42">
        <v>350005179</v>
      </c>
      <c r="C1312" s="43">
        <v>350005179</v>
      </c>
      <c r="D1312" t="s">
        <v>2917</v>
      </c>
      <c r="E1312" t="s">
        <v>2918</v>
      </c>
      <c r="F1312" t="s">
        <v>1110</v>
      </c>
      <c r="G1312" t="s">
        <v>1111</v>
      </c>
      <c r="H1312">
        <v>1</v>
      </c>
      <c r="I1312" s="1">
        <v>35</v>
      </c>
      <c r="J1312" t="s">
        <v>529</v>
      </c>
      <c r="K1312" t="s">
        <v>193</v>
      </c>
      <c r="L1312" t="s">
        <v>233</v>
      </c>
      <c r="M1312" t="s">
        <v>193</v>
      </c>
      <c r="N1312" s="4">
        <v>263500076</v>
      </c>
      <c r="O1312" s="44">
        <v>371541</v>
      </c>
      <c r="P1312">
        <v>0</v>
      </c>
      <c r="Q1312">
        <v>0</v>
      </c>
      <c r="R1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2" s="4">
        <f t="shared" si="60"/>
        <v>1</v>
      </c>
      <c r="T1312" s="4">
        <f t="shared" si="61"/>
        <v>0</v>
      </c>
      <c r="U1312" s="4">
        <f t="shared" si="62"/>
        <v>0</v>
      </c>
    </row>
    <row r="1313" spans="1:21">
      <c r="A1313" s="41">
        <v>350006771</v>
      </c>
      <c r="B1313" s="42">
        <v>350005179</v>
      </c>
      <c r="C1313" s="43">
        <v>350005179</v>
      </c>
      <c r="D1313" t="s">
        <v>2919</v>
      </c>
      <c r="E1313" t="s">
        <v>2918</v>
      </c>
      <c r="F1313" t="s">
        <v>1110</v>
      </c>
      <c r="G1313" t="s">
        <v>1111</v>
      </c>
      <c r="H1313">
        <v>1</v>
      </c>
      <c r="I1313" s="1">
        <v>35</v>
      </c>
      <c r="J1313" t="s">
        <v>529</v>
      </c>
      <c r="K1313" t="s">
        <v>193</v>
      </c>
      <c r="L1313" t="s">
        <v>233</v>
      </c>
      <c r="M1313" t="s">
        <v>193</v>
      </c>
      <c r="N1313" s="4">
        <v>263500076</v>
      </c>
      <c r="O1313" s="44">
        <v>36277</v>
      </c>
      <c r="P1313">
        <v>0</v>
      </c>
      <c r="Q1313">
        <v>0</v>
      </c>
      <c r="R1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3" s="4">
        <f t="shared" si="60"/>
        <v>1</v>
      </c>
      <c r="T1313" s="4">
        <f t="shared" si="61"/>
        <v>0</v>
      </c>
      <c r="U1313" s="4">
        <f t="shared" si="62"/>
        <v>0</v>
      </c>
    </row>
    <row r="1314" spans="1:21">
      <c r="A1314" s="41">
        <v>350007084</v>
      </c>
      <c r="B1314" s="45">
        <v>350005179</v>
      </c>
      <c r="C1314" s="47">
        <v>350005179</v>
      </c>
      <c r="D1314" t="s">
        <v>2920</v>
      </c>
      <c r="E1314" t="s">
        <v>2918</v>
      </c>
      <c r="F1314" t="s">
        <v>1110</v>
      </c>
      <c r="G1314" t="s">
        <v>1111</v>
      </c>
      <c r="H1314">
        <v>1</v>
      </c>
      <c r="I1314" s="1">
        <v>35</v>
      </c>
      <c r="J1314" t="s">
        <v>529</v>
      </c>
      <c r="K1314" t="s">
        <v>193</v>
      </c>
      <c r="L1314" t="s">
        <v>233</v>
      </c>
      <c r="M1314" t="s">
        <v>193</v>
      </c>
      <c r="N1314" s="4">
        <v>263500076</v>
      </c>
      <c r="O1314" s="44">
        <v>173251.5</v>
      </c>
      <c r="P1314">
        <v>0</v>
      </c>
      <c r="Q1314">
        <v>0</v>
      </c>
      <c r="R1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4" s="4">
        <f t="shared" si="60"/>
        <v>1</v>
      </c>
      <c r="T1314" s="4">
        <f t="shared" si="61"/>
        <v>0</v>
      </c>
      <c r="U1314" s="4">
        <f t="shared" si="62"/>
        <v>0</v>
      </c>
    </row>
    <row r="1315" spans="1:21">
      <c r="A1315" s="41">
        <v>350053013</v>
      </c>
      <c r="B1315" s="42">
        <v>350005179</v>
      </c>
      <c r="C1315" s="43">
        <v>350005179</v>
      </c>
      <c r="D1315" t="s">
        <v>2921</v>
      </c>
      <c r="E1315" t="s">
        <v>2918</v>
      </c>
      <c r="F1315" t="s">
        <v>1110</v>
      </c>
      <c r="G1315" t="s">
        <v>1111</v>
      </c>
      <c r="H1315">
        <v>1</v>
      </c>
      <c r="I1315" s="1">
        <v>35</v>
      </c>
      <c r="J1315" t="s">
        <v>529</v>
      </c>
      <c r="K1315" t="s">
        <v>193</v>
      </c>
      <c r="L1315" t="s">
        <v>233</v>
      </c>
      <c r="M1315" t="s">
        <v>193</v>
      </c>
      <c r="N1315" s="4">
        <v>263500076</v>
      </c>
      <c r="O1315" s="44">
        <v>10205.5</v>
      </c>
      <c r="P1315">
        <v>0</v>
      </c>
      <c r="Q1315">
        <v>0</v>
      </c>
      <c r="R1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5" s="4">
        <f t="shared" si="60"/>
        <v>1</v>
      </c>
      <c r="T1315" s="4">
        <f t="shared" si="61"/>
        <v>0</v>
      </c>
      <c r="U1315" s="4">
        <f t="shared" si="62"/>
        <v>0</v>
      </c>
    </row>
    <row r="1316" spans="1:21">
      <c r="A1316" s="41">
        <v>350000204</v>
      </c>
      <c r="B1316" s="42">
        <v>350023248</v>
      </c>
      <c r="C1316" s="43">
        <v>350000204</v>
      </c>
      <c r="D1316" t="s">
        <v>527</v>
      </c>
      <c r="E1316" t="s">
        <v>528</v>
      </c>
      <c r="H1316"/>
      <c r="I1316" s="1">
        <v>35</v>
      </c>
      <c r="J1316" t="s">
        <v>529</v>
      </c>
      <c r="K1316" t="s">
        <v>193</v>
      </c>
      <c r="L1316" t="s">
        <v>60</v>
      </c>
      <c r="M1316" t="s">
        <v>193</v>
      </c>
      <c r="N1316" s="4">
        <v>777669789</v>
      </c>
      <c r="O1316" s="44">
        <v>10235</v>
      </c>
      <c r="P1316">
        <v>0</v>
      </c>
      <c r="Q1316">
        <v>0</v>
      </c>
      <c r="R1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6" s="4">
        <f t="shared" si="60"/>
        <v>0</v>
      </c>
      <c r="T1316" s="4">
        <f t="shared" si="61"/>
        <v>0</v>
      </c>
      <c r="U1316" s="4">
        <f t="shared" si="62"/>
        <v>1</v>
      </c>
    </row>
    <row r="1317" spans="1:21">
      <c r="A1317" s="41">
        <v>350002812</v>
      </c>
      <c r="B1317" s="42">
        <v>350023503</v>
      </c>
      <c r="C1317" s="43">
        <v>350002812</v>
      </c>
      <c r="D1317" t="s">
        <v>1605</v>
      </c>
      <c r="E1317" t="s">
        <v>1606</v>
      </c>
      <c r="H1317"/>
      <c r="I1317" s="1">
        <v>35</v>
      </c>
      <c r="J1317" t="s">
        <v>529</v>
      </c>
      <c r="K1317" t="s">
        <v>193</v>
      </c>
      <c r="L1317" t="s">
        <v>457</v>
      </c>
      <c r="M1317" t="s">
        <v>193</v>
      </c>
      <c r="N1317" s="4">
        <v>777739160</v>
      </c>
      <c r="O1317" s="44">
        <v>43366.5</v>
      </c>
      <c r="P1317">
        <v>0</v>
      </c>
      <c r="Q1317">
        <v>0</v>
      </c>
      <c r="R1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7" s="4">
        <f t="shared" si="60"/>
        <v>0</v>
      </c>
      <c r="T1317" s="4">
        <f t="shared" si="61"/>
        <v>0</v>
      </c>
      <c r="U1317" s="4">
        <f t="shared" si="62"/>
        <v>1</v>
      </c>
    </row>
    <row r="1318" spans="1:21">
      <c r="A1318" s="41">
        <v>350002200</v>
      </c>
      <c r="B1318" s="42">
        <v>350029948</v>
      </c>
      <c r="C1318" s="43">
        <v>350002200</v>
      </c>
      <c r="D1318" t="s">
        <v>550</v>
      </c>
      <c r="E1318" t="s">
        <v>551</v>
      </c>
      <c r="H1318"/>
      <c r="I1318" s="1">
        <v>35</v>
      </c>
      <c r="J1318" t="s">
        <v>529</v>
      </c>
      <c r="K1318" t="s">
        <v>193</v>
      </c>
      <c r="L1318" t="s">
        <v>60</v>
      </c>
      <c r="M1318" t="s">
        <v>193</v>
      </c>
      <c r="N1318" s="4">
        <v>302819784</v>
      </c>
      <c r="O1318" s="44">
        <v>22157</v>
      </c>
      <c r="P1318">
        <v>0</v>
      </c>
      <c r="Q1318">
        <v>0</v>
      </c>
      <c r="R1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8" s="4">
        <f t="shared" si="60"/>
        <v>0</v>
      </c>
      <c r="T1318" s="4">
        <f t="shared" si="61"/>
        <v>0</v>
      </c>
      <c r="U1318" s="4">
        <f t="shared" si="62"/>
        <v>1</v>
      </c>
    </row>
    <row r="1319" spans="1:21">
      <c r="A1319" s="41">
        <v>350008579</v>
      </c>
      <c r="B1319" s="42">
        <v>350039673</v>
      </c>
      <c r="C1319" s="43">
        <v>350008579</v>
      </c>
      <c r="D1319" t="s">
        <v>722</v>
      </c>
      <c r="E1319" t="s">
        <v>723</v>
      </c>
      <c r="H1319"/>
      <c r="I1319" s="1">
        <v>35</v>
      </c>
      <c r="J1319" t="s">
        <v>529</v>
      </c>
      <c r="K1319" t="s">
        <v>193</v>
      </c>
      <c r="L1319" t="s">
        <v>60</v>
      </c>
      <c r="M1319" t="s">
        <v>193</v>
      </c>
      <c r="N1319" s="4">
        <v>384302642</v>
      </c>
      <c r="O1319" s="44">
        <v>5759.5</v>
      </c>
      <c r="P1319">
        <v>0</v>
      </c>
      <c r="Q1319">
        <v>0</v>
      </c>
      <c r="R1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19" s="4">
        <f t="shared" si="60"/>
        <v>0</v>
      </c>
      <c r="T1319" s="4">
        <f t="shared" si="61"/>
        <v>0</v>
      </c>
      <c r="U1319" s="4">
        <f t="shared" si="62"/>
        <v>1</v>
      </c>
    </row>
    <row r="1320" spans="1:21">
      <c r="A1320" s="41">
        <v>350040499</v>
      </c>
      <c r="B1320" s="42">
        <v>350040291</v>
      </c>
      <c r="C1320" s="43">
        <v>350040291</v>
      </c>
      <c r="D1320" t="s">
        <v>2107</v>
      </c>
      <c r="E1320" t="s">
        <v>2107</v>
      </c>
      <c r="F1320" t="s">
        <v>1374</v>
      </c>
      <c r="G1320" t="s">
        <v>1375</v>
      </c>
      <c r="H1320">
        <v>0</v>
      </c>
      <c r="I1320" s="1">
        <v>35</v>
      </c>
      <c r="J1320" t="s">
        <v>529</v>
      </c>
      <c r="K1320" t="s">
        <v>193</v>
      </c>
      <c r="L1320" t="s">
        <v>831</v>
      </c>
      <c r="M1320" t="s">
        <v>193</v>
      </c>
      <c r="N1320" s="4">
        <v>263505851</v>
      </c>
      <c r="O1320" s="44">
        <v>4289.5</v>
      </c>
      <c r="P1320">
        <v>0</v>
      </c>
      <c r="Q1320">
        <v>0</v>
      </c>
      <c r="R1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0" s="4">
        <f t="shared" si="60"/>
        <v>1</v>
      </c>
      <c r="T1320" s="4">
        <f t="shared" si="61"/>
        <v>0</v>
      </c>
      <c r="U1320" s="4">
        <f t="shared" si="62"/>
        <v>0</v>
      </c>
    </row>
    <row r="1321" spans="1:21">
      <c r="A1321" s="41">
        <v>350042628</v>
      </c>
      <c r="B1321" s="42">
        <v>350042578</v>
      </c>
      <c r="C1321" s="43">
        <v>350042628</v>
      </c>
      <c r="D1321" t="s">
        <v>610</v>
      </c>
      <c r="E1321" t="s">
        <v>611</v>
      </c>
      <c r="H1321"/>
      <c r="I1321" s="1">
        <v>35</v>
      </c>
      <c r="J1321" t="s">
        <v>529</v>
      </c>
      <c r="K1321" t="s">
        <v>193</v>
      </c>
      <c r="L1321" t="s">
        <v>60</v>
      </c>
      <c r="M1321" t="s">
        <v>193</v>
      </c>
      <c r="N1321" s="4">
        <v>450741640</v>
      </c>
      <c r="O1321" s="44">
        <v>41818</v>
      </c>
      <c r="P1321">
        <v>0</v>
      </c>
      <c r="Q1321">
        <v>0</v>
      </c>
      <c r="R1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1" s="4">
        <f t="shared" si="60"/>
        <v>0</v>
      </c>
      <c r="T1321" s="4">
        <f t="shared" si="61"/>
        <v>0</v>
      </c>
      <c r="U1321" s="4">
        <f t="shared" si="62"/>
        <v>1</v>
      </c>
    </row>
    <row r="1322" spans="1:21">
      <c r="A1322" s="41">
        <v>350044756</v>
      </c>
      <c r="B1322" s="42">
        <v>350044749</v>
      </c>
      <c r="C1322" s="43">
        <v>350044756</v>
      </c>
      <c r="D1322" t="s">
        <v>5846</v>
      </c>
      <c r="E1322" t="s">
        <v>5847</v>
      </c>
      <c r="H1322"/>
      <c r="I1322" s="1">
        <v>35</v>
      </c>
      <c r="J1322" t="s">
        <v>529</v>
      </c>
      <c r="K1322" t="s">
        <v>193</v>
      </c>
      <c r="L1322" t="s">
        <v>96</v>
      </c>
      <c r="M1322" t="s">
        <v>193</v>
      </c>
      <c r="N1322" s="4">
        <v>399519834</v>
      </c>
      <c r="O1322" s="44">
        <v>5643</v>
      </c>
      <c r="P1322">
        <v>0</v>
      </c>
      <c r="Q1322">
        <v>0</v>
      </c>
      <c r="R1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2" s="4">
        <f t="shared" si="60"/>
        <v>0</v>
      </c>
      <c r="T1322" s="4">
        <f t="shared" si="61"/>
        <v>0</v>
      </c>
      <c r="U1322" s="4">
        <f t="shared" si="62"/>
        <v>1</v>
      </c>
    </row>
    <row r="1323" spans="1:21">
      <c r="A1323" s="41">
        <v>350002564</v>
      </c>
      <c r="B1323" s="42">
        <v>350046199</v>
      </c>
      <c r="C1323" s="43">
        <v>350002564</v>
      </c>
      <c r="D1323" t="s">
        <v>769</v>
      </c>
      <c r="E1323" t="s">
        <v>770</v>
      </c>
      <c r="H1323"/>
      <c r="I1323" s="1">
        <v>35</v>
      </c>
      <c r="J1323" t="s">
        <v>529</v>
      </c>
      <c r="K1323" t="s">
        <v>193</v>
      </c>
      <c r="L1323" t="s">
        <v>60</v>
      </c>
      <c r="M1323" t="s">
        <v>193</v>
      </c>
      <c r="N1323" s="4">
        <v>504545443</v>
      </c>
      <c r="O1323" s="44">
        <v>37029.5</v>
      </c>
      <c r="P1323">
        <v>0</v>
      </c>
      <c r="Q1323">
        <v>0</v>
      </c>
      <c r="R1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3" s="4">
        <f t="shared" si="60"/>
        <v>0</v>
      </c>
      <c r="T1323" s="4">
        <f t="shared" si="61"/>
        <v>0</v>
      </c>
      <c r="U1323" s="4">
        <f t="shared" si="62"/>
        <v>1</v>
      </c>
    </row>
    <row r="1324" spans="1:21">
      <c r="A1324" s="41">
        <v>350000444</v>
      </c>
      <c r="B1324" s="42">
        <v>350048518</v>
      </c>
      <c r="C1324" s="43">
        <v>350048518</v>
      </c>
      <c r="D1324" t="s">
        <v>2102</v>
      </c>
      <c r="E1324" t="s">
        <v>2103</v>
      </c>
      <c r="F1324" t="s">
        <v>1110</v>
      </c>
      <c r="G1324" t="s">
        <v>1111</v>
      </c>
      <c r="H1324">
        <v>0</v>
      </c>
      <c r="I1324" s="1">
        <v>35</v>
      </c>
      <c r="J1324" t="s">
        <v>529</v>
      </c>
      <c r="K1324" t="s">
        <v>193</v>
      </c>
      <c r="L1324" t="s">
        <v>831</v>
      </c>
      <c r="M1324" t="s">
        <v>193</v>
      </c>
      <c r="N1324" s="4">
        <v>200030419</v>
      </c>
      <c r="O1324" s="44">
        <v>11426.5</v>
      </c>
      <c r="P1324">
        <v>0</v>
      </c>
      <c r="Q1324">
        <v>0</v>
      </c>
      <c r="R1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4" s="4">
        <f t="shared" si="60"/>
        <v>1</v>
      </c>
      <c r="T1324" s="4">
        <f t="shared" si="61"/>
        <v>0</v>
      </c>
      <c r="U1324" s="4">
        <f t="shared" si="62"/>
        <v>0</v>
      </c>
    </row>
    <row r="1325" spans="1:21">
      <c r="A1325" s="41">
        <v>350000436</v>
      </c>
      <c r="B1325" s="42">
        <v>350055166</v>
      </c>
      <c r="C1325" s="43">
        <v>350055166</v>
      </c>
      <c r="D1325" t="s">
        <v>1108</v>
      </c>
      <c r="E1325" t="s">
        <v>1109</v>
      </c>
      <c r="F1325" t="s">
        <v>1110</v>
      </c>
      <c r="G1325" t="s">
        <v>1111</v>
      </c>
      <c r="H1325">
        <v>0</v>
      </c>
      <c r="I1325" s="1">
        <v>35</v>
      </c>
      <c r="J1325" t="s">
        <v>529</v>
      </c>
      <c r="K1325" t="s">
        <v>193</v>
      </c>
      <c r="L1325" t="s">
        <v>831</v>
      </c>
      <c r="M1325" t="s">
        <v>193</v>
      </c>
      <c r="N1325" s="4">
        <v>200095982</v>
      </c>
      <c r="O1325" s="44">
        <v>13440</v>
      </c>
      <c r="P1325">
        <v>0</v>
      </c>
      <c r="Q1325">
        <v>0</v>
      </c>
      <c r="R1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5" s="4">
        <f t="shared" si="60"/>
        <v>1</v>
      </c>
      <c r="T1325" s="4">
        <f t="shared" si="61"/>
        <v>0</v>
      </c>
      <c r="U1325" s="4">
        <f t="shared" si="62"/>
        <v>0</v>
      </c>
    </row>
    <row r="1326" spans="1:21">
      <c r="A1326" s="41">
        <v>350000451</v>
      </c>
      <c r="B1326" s="42">
        <v>350055166</v>
      </c>
      <c r="C1326" s="43">
        <v>350055166</v>
      </c>
      <c r="D1326" t="s">
        <v>1112</v>
      </c>
      <c r="E1326" t="s">
        <v>1109</v>
      </c>
      <c r="F1326" t="s">
        <v>1110</v>
      </c>
      <c r="G1326" t="s">
        <v>1111</v>
      </c>
      <c r="H1326">
        <v>0</v>
      </c>
      <c r="I1326" s="1">
        <v>35</v>
      </c>
      <c r="J1326" t="s">
        <v>529</v>
      </c>
      <c r="K1326" t="s">
        <v>193</v>
      </c>
      <c r="L1326" t="s">
        <v>831</v>
      </c>
      <c r="M1326" t="s">
        <v>193</v>
      </c>
      <c r="N1326" s="4">
        <v>200095982</v>
      </c>
      <c r="O1326" s="44">
        <v>2042.5</v>
      </c>
      <c r="P1326">
        <v>0</v>
      </c>
      <c r="Q1326">
        <v>0</v>
      </c>
      <c r="R1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6" s="4">
        <f t="shared" si="60"/>
        <v>1</v>
      </c>
      <c r="T1326" s="4">
        <f t="shared" si="61"/>
        <v>0</v>
      </c>
      <c r="U1326" s="4">
        <f t="shared" si="62"/>
        <v>0</v>
      </c>
    </row>
    <row r="1327" spans="1:21">
      <c r="A1327" s="41">
        <v>360000038</v>
      </c>
      <c r="B1327" s="42">
        <v>360000046</v>
      </c>
      <c r="C1327" s="43">
        <v>360000046</v>
      </c>
      <c r="D1327" t="s">
        <v>2460</v>
      </c>
      <c r="E1327" t="s">
        <v>2461</v>
      </c>
      <c r="F1327" t="s">
        <v>933</v>
      </c>
      <c r="G1327" t="s">
        <v>934</v>
      </c>
      <c r="H1327">
        <v>0</v>
      </c>
      <c r="I1327" s="1">
        <v>36</v>
      </c>
      <c r="J1327" t="s">
        <v>935</v>
      </c>
      <c r="K1327" t="s">
        <v>100</v>
      </c>
      <c r="L1327" t="s">
        <v>831</v>
      </c>
      <c r="M1327" t="s">
        <v>100</v>
      </c>
      <c r="N1327" s="4">
        <v>263600090</v>
      </c>
      <c r="O1327" s="44">
        <v>38137</v>
      </c>
      <c r="P1327">
        <v>0</v>
      </c>
      <c r="Q1327">
        <v>0</v>
      </c>
      <c r="R1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7" s="4">
        <f t="shared" si="60"/>
        <v>1</v>
      </c>
      <c r="T1327" s="4">
        <f t="shared" si="61"/>
        <v>0</v>
      </c>
      <c r="U1327" s="4">
        <f t="shared" si="62"/>
        <v>0</v>
      </c>
    </row>
    <row r="1328" spans="1:21">
      <c r="A1328" s="41">
        <v>360004618</v>
      </c>
      <c r="B1328" s="42">
        <v>360000046</v>
      </c>
      <c r="C1328" s="43">
        <v>360000046</v>
      </c>
      <c r="D1328" t="s">
        <v>2462</v>
      </c>
      <c r="E1328" t="s">
        <v>2461</v>
      </c>
      <c r="F1328" t="s">
        <v>933</v>
      </c>
      <c r="G1328" t="s">
        <v>934</v>
      </c>
      <c r="H1328">
        <v>0</v>
      </c>
      <c r="I1328" s="1">
        <v>36</v>
      </c>
      <c r="J1328" t="s">
        <v>935</v>
      </c>
      <c r="K1328" t="s">
        <v>100</v>
      </c>
      <c r="L1328" t="s">
        <v>831</v>
      </c>
      <c r="M1328" t="s">
        <v>100</v>
      </c>
      <c r="N1328" s="4">
        <v>263600090</v>
      </c>
      <c r="O1328" s="44">
        <v>2554</v>
      </c>
      <c r="P1328">
        <v>0</v>
      </c>
      <c r="Q1328">
        <v>0</v>
      </c>
      <c r="R1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8" s="4">
        <f t="shared" si="60"/>
        <v>1</v>
      </c>
      <c r="T1328" s="4">
        <f t="shared" si="61"/>
        <v>0</v>
      </c>
      <c r="U1328" s="4">
        <f t="shared" si="62"/>
        <v>0</v>
      </c>
    </row>
    <row r="1329" spans="1:21">
      <c r="A1329" s="41">
        <v>360000137</v>
      </c>
      <c r="B1329" s="42">
        <v>360000053</v>
      </c>
      <c r="C1329" s="43">
        <v>360000053</v>
      </c>
      <c r="D1329" t="s">
        <v>1863</v>
      </c>
      <c r="E1329" t="s">
        <v>1864</v>
      </c>
      <c r="F1329" t="s">
        <v>933</v>
      </c>
      <c r="G1329" t="s">
        <v>934</v>
      </c>
      <c r="H1329">
        <v>1</v>
      </c>
      <c r="I1329" s="1">
        <v>36</v>
      </c>
      <c r="J1329" t="s">
        <v>935</v>
      </c>
      <c r="K1329" t="s">
        <v>100</v>
      </c>
      <c r="L1329" t="s">
        <v>831</v>
      </c>
      <c r="M1329" t="s">
        <v>100</v>
      </c>
      <c r="N1329" s="4">
        <v>263600033</v>
      </c>
      <c r="O1329" s="44">
        <v>134989.75</v>
      </c>
      <c r="P1329">
        <v>0</v>
      </c>
      <c r="Q1329">
        <v>0</v>
      </c>
      <c r="R1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9" s="4">
        <f t="shared" si="60"/>
        <v>1</v>
      </c>
      <c r="T1329" s="4">
        <f t="shared" si="61"/>
        <v>0</v>
      </c>
      <c r="U1329" s="4">
        <f t="shared" si="62"/>
        <v>0</v>
      </c>
    </row>
    <row r="1330" spans="1:21">
      <c r="A1330" s="41">
        <v>360000160</v>
      </c>
      <c r="B1330" s="42">
        <v>360000053</v>
      </c>
      <c r="C1330" s="43">
        <v>360000053</v>
      </c>
      <c r="D1330" s="48" t="s">
        <v>1865</v>
      </c>
      <c r="E1330" s="48" t="s">
        <v>1864</v>
      </c>
      <c r="F1330" t="s">
        <v>933</v>
      </c>
      <c r="G1330" s="49" t="s">
        <v>934</v>
      </c>
      <c r="H1330">
        <v>1</v>
      </c>
      <c r="I1330" s="1">
        <v>36</v>
      </c>
      <c r="J1330" t="s">
        <v>935</v>
      </c>
      <c r="K1330" t="s">
        <v>100</v>
      </c>
      <c r="L1330" t="s">
        <v>831</v>
      </c>
      <c r="M1330" t="s">
        <v>100</v>
      </c>
      <c r="N1330" s="4">
        <v>263600033</v>
      </c>
      <c r="O1330" s="44">
        <v>25893</v>
      </c>
      <c r="P1330">
        <v>0</v>
      </c>
      <c r="Q1330">
        <v>0</v>
      </c>
      <c r="R1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0" s="4">
        <f t="shared" si="60"/>
        <v>1</v>
      </c>
      <c r="T1330" s="4">
        <f t="shared" si="61"/>
        <v>0</v>
      </c>
      <c r="U1330" s="4">
        <f t="shared" si="62"/>
        <v>0</v>
      </c>
    </row>
    <row r="1331" spans="1:21">
      <c r="A1331" s="41">
        <v>360000327</v>
      </c>
      <c r="B1331" s="42">
        <v>360000053</v>
      </c>
      <c r="C1331" s="43">
        <v>360000053</v>
      </c>
      <c r="D1331" s="48" t="s">
        <v>1866</v>
      </c>
      <c r="E1331" s="48" t="s">
        <v>1864</v>
      </c>
      <c r="F1331" t="s">
        <v>933</v>
      </c>
      <c r="G1331" s="49" t="s">
        <v>934</v>
      </c>
      <c r="H1331">
        <v>1</v>
      </c>
      <c r="I1331" s="1">
        <v>36</v>
      </c>
      <c r="J1331" t="s">
        <v>935</v>
      </c>
      <c r="K1331" t="s">
        <v>100</v>
      </c>
      <c r="L1331" t="s">
        <v>831</v>
      </c>
      <c r="M1331" t="s">
        <v>100</v>
      </c>
      <c r="N1331" s="4">
        <v>263600033</v>
      </c>
      <c r="O1331" s="44">
        <v>24309.25</v>
      </c>
      <c r="P1331">
        <v>0</v>
      </c>
      <c r="Q1331">
        <v>0</v>
      </c>
      <c r="R1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1" s="4">
        <f t="shared" si="60"/>
        <v>1</v>
      </c>
      <c r="T1331" s="4">
        <f t="shared" si="61"/>
        <v>0</v>
      </c>
      <c r="U1331" s="4">
        <f t="shared" si="62"/>
        <v>0</v>
      </c>
    </row>
    <row r="1332" spans="1:21">
      <c r="A1332" s="41">
        <v>360003149</v>
      </c>
      <c r="B1332" s="42">
        <v>360000053</v>
      </c>
      <c r="C1332" s="43">
        <v>360000053</v>
      </c>
      <c r="D1332" s="48" t="s">
        <v>1867</v>
      </c>
      <c r="E1332" s="48" t="s">
        <v>1864</v>
      </c>
      <c r="F1332" t="s">
        <v>933</v>
      </c>
      <c r="G1332" s="49" t="s">
        <v>934</v>
      </c>
      <c r="H1332">
        <v>1</v>
      </c>
      <c r="I1332" s="1">
        <v>36</v>
      </c>
      <c r="J1332" t="s">
        <v>935</v>
      </c>
      <c r="K1332" t="s">
        <v>100</v>
      </c>
      <c r="L1332" t="s">
        <v>831</v>
      </c>
      <c r="M1332" t="s">
        <v>100</v>
      </c>
      <c r="N1332" s="4">
        <v>263600033</v>
      </c>
      <c r="O1332" s="44">
        <v>12087</v>
      </c>
      <c r="P1332">
        <v>0</v>
      </c>
      <c r="Q1332">
        <v>0</v>
      </c>
      <c r="R1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2" s="4">
        <f t="shared" si="60"/>
        <v>1</v>
      </c>
      <c r="T1332" s="4">
        <f t="shared" si="61"/>
        <v>0</v>
      </c>
      <c r="U1332" s="4">
        <f t="shared" si="62"/>
        <v>0</v>
      </c>
    </row>
    <row r="1333" spans="1:21">
      <c r="A1333" s="41">
        <v>360000145</v>
      </c>
      <c r="B1333" s="42">
        <v>360000061</v>
      </c>
      <c r="C1333" s="43">
        <v>360000061</v>
      </c>
      <c r="D1333" s="48" t="s">
        <v>1894</v>
      </c>
      <c r="E1333" s="48" t="s">
        <v>1895</v>
      </c>
      <c r="F1333" t="s">
        <v>933</v>
      </c>
      <c r="G1333" s="49" t="s">
        <v>934</v>
      </c>
      <c r="H1333">
        <v>0</v>
      </c>
      <c r="I1333" s="1">
        <v>36</v>
      </c>
      <c r="J1333" t="s">
        <v>935</v>
      </c>
      <c r="K1333" t="s">
        <v>100</v>
      </c>
      <c r="L1333" t="s">
        <v>831</v>
      </c>
      <c r="M1333" t="s">
        <v>100</v>
      </c>
      <c r="N1333" s="4">
        <v>263600066</v>
      </c>
      <c r="O1333" s="44">
        <v>12314.5</v>
      </c>
      <c r="P1333">
        <v>0</v>
      </c>
      <c r="Q1333">
        <v>0</v>
      </c>
      <c r="R1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3" s="4">
        <f t="shared" si="60"/>
        <v>1</v>
      </c>
      <c r="T1333" s="4">
        <f t="shared" si="61"/>
        <v>0</v>
      </c>
      <c r="U1333" s="4">
        <f t="shared" si="62"/>
        <v>0</v>
      </c>
    </row>
    <row r="1334" spans="1:21">
      <c r="A1334" s="41">
        <v>360000178</v>
      </c>
      <c r="B1334" s="42">
        <v>360000087</v>
      </c>
      <c r="C1334" s="43">
        <v>360000087</v>
      </c>
      <c r="D1334" s="48" t="s">
        <v>2641</v>
      </c>
      <c r="E1334" s="48" t="s">
        <v>2641</v>
      </c>
      <c r="F1334" t="s">
        <v>933</v>
      </c>
      <c r="G1334" s="49" t="s">
        <v>934</v>
      </c>
      <c r="H1334">
        <v>0</v>
      </c>
      <c r="I1334" s="1">
        <v>36</v>
      </c>
      <c r="J1334" t="s">
        <v>935</v>
      </c>
      <c r="K1334" t="s">
        <v>100</v>
      </c>
      <c r="L1334" t="s">
        <v>831</v>
      </c>
      <c r="M1334" t="s">
        <v>100</v>
      </c>
      <c r="N1334" s="4">
        <v>263600132</v>
      </c>
      <c r="O1334" s="44">
        <v>4967.5</v>
      </c>
      <c r="P1334">
        <v>0</v>
      </c>
      <c r="Q1334">
        <v>0</v>
      </c>
      <c r="R1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4" s="4">
        <f t="shared" si="60"/>
        <v>1</v>
      </c>
      <c r="T1334" s="4">
        <f t="shared" si="61"/>
        <v>0</v>
      </c>
      <c r="U1334" s="4">
        <f t="shared" si="62"/>
        <v>0</v>
      </c>
    </row>
    <row r="1335" spans="1:21">
      <c r="A1335" s="41">
        <v>360000186</v>
      </c>
      <c r="B1335" s="42">
        <v>360000095</v>
      </c>
      <c r="C1335" s="43">
        <v>360000095</v>
      </c>
      <c r="D1335" s="48" t="s">
        <v>2656</v>
      </c>
      <c r="E1335" s="48" t="s">
        <v>2657</v>
      </c>
      <c r="F1335" t="s">
        <v>933</v>
      </c>
      <c r="G1335" s="49" t="s">
        <v>934</v>
      </c>
      <c r="H1335">
        <v>0</v>
      </c>
      <c r="I1335" s="1">
        <v>36</v>
      </c>
      <c r="J1335" t="s">
        <v>935</v>
      </c>
      <c r="K1335" t="s">
        <v>100</v>
      </c>
      <c r="L1335" t="s">
        <v>831</v>
      </c>
      <c r="M1335" t="s">
        <v>100</v>
      </c>
      <c r="N1335" s="4">
        <v>263600025</v>
      </c>
      <c r="O1335" s="44">
        <v>4587.5</v>
      </c>
      <c r="P1335">
        <v>0</v>
      </c>
      <c r="Q1335">
        <v>0</v>
      </c>
      <c r="R1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5" s="4">
        <f t="shared" si="60"/>
        <v>1</v>
      </c>
      <c r="T1335" s="4">
        <f t="shared" si="61"/>
        <v>0</v>
      </c>
      <c r="U1335" s="4">
        <f t="shared" si="62"/>
        <v>0</v>
      </c>
    </row>
    <row r="1336" spans="1:21">
      <c r="A1336" s="41">
        <v>360000202</v>
      </c>
      <c r="B1336" s="42">
        <v>360000103</v>
      </c>
      <c r="C1336" s="43">
        <v>360000103</v>
      </c>
      <c r="D1336" s="48" t="s">
        <v>1868</v>
      </c>
      <c r="E1336" s="48" t="s">
        <v>1869</v>
      </c>
      <c r="F1336" t="s">
        <v>933</v>
      </c>
      <c r="G1336" s="49" t="s">
        <v>934</v>
      </c>
      <c r="H1336">
        <v>0</v>
      </c>
      <c r="I1336" s="1">
        <v>36</v>
      </c>
      <c r="J1336" t="s">
        <v>935</v>
      </c>
      <c r="K1336" t="s">
        <v>100</v>
      </c>
      <c r="L1336" t="s">
        <v>831</v>
      </c>
      <c r="M1336" t="s">
        <v>100</v>
      </c>
      <c r="N1336" s="4">
        <v>263600058</v>
      </c>
      <c r="O1336" s="44">
        <v>9911</v>
      </c>
      <c r="P1336">
        <v>0</v>
      </c>
      <c r="Q1336">
        <v>0</v>
      </c>
      <c r="R1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6" s="4">
        <f t="shared" si="60"/>
        <v>1</v>
      </c>
      <c r="T1336" s="4">
        <f t="shared" si="61"/>
        <v>0</v>
      </c>
      <c r="U1336" s="4">
        <f t="shared" si="62"/>
        <v>0</v>
      </c>
    </row>
    <row r="1337" spans="1:21">
      <c r="A1337" s="41">
        <v>360000251</v>
      </c>
      <c r="B1337" s="42">
        <v>360000111</v>
      </c>
      <c r="C1337" s="43">
        <v>360000111</v>
      </c>
      <c r="D1337" s="48" t="s">
        <v>1945</v>
      </c>
      <c r="E1337" s="48" t="s">
        <v>1946</v>
      </c>
      <c r="F1337" t="s">
        <v>933</v>
      </c>
      <c r="G1337" s="49" t="s">
        <v>934</v>
      </c>
      <c r="H1337">
        <v>0</v>
      </c>
      <c r="I1337" s="1">
        <v>36</v>
      </c>
      <c r="J1337" t="s">
        <v>935</v>
      </c>
      <c r="K1337" t="s">
        <v>100</v>
      </c>
      <c r="L1337" t="s">
        <v>831</v>
      </c>
      <c r="M1337" t="s">
        <v>100</v>
      </c>
      <c r="N1337" s="4">
        <v>263600108</v>
      </c>
      <c r="O1337" s="44">
        <v>2390.5</v>
      </c>
      <c r="P1337">
        <v>0</v>
      </c>
      <c r="Q1337">
        <v>0</v>
      </c>
      <c r="R1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7" s="4">
        <f t="shared" si="60"/>
        <v>1</v>
      </c>
      <c r="T1337" s="4">
        <f t="shared" si="61"/>
        <v>0</v>
      </c>
      <c r="U1337" s="4">
        <f t="shared" si="62"/>
        <v>0</v>
      </c>
    </row>
    <row r="1338" spans="1:21">
      <c r="A1338" s="41">
        <v>360000129</v>
      </c>
      <c r="B1338" s="42">
        <v>360000269</v>
      </c>
      <c r="C1338" s="43">
        <v>360000129</v>
      </c>
      <c r="D1338" s="48" t="s">
        <v>4788</v>
      </c>
      <c r="E1338" s="48" t="s">
        <v>5228</v>
      </c>
      <c r="G1338" s="49"/>
      <c r="H1338"/>
      <c r="I1338" s="1">
        <v>36</v>
      </c>
      <c r="J1338" t="s">
        <v>935</v>
      </c>
      <c r="K1338" t="s">
        <v>100</v>
      </c>
      <c r="L1338" t="s">
        <v>96</v>
      </c>
      <c r="M1338" t="s">
        <v>100</v>
      </c>
      <c r="N1338" s="4">
        <v>816720031</v>
      </c>
      <c r="O1338" s="44">
        <v>20538.5</v>
      </c>
      <c r="P1338">
        <v>0</v>
      </c>
      <c r="Q1338">
        <v>0</v>
      </c>
      <c r="R1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8" s="4">
        <f t="shared" si="60"/>
        <v>0</v>
      </c>
      <c r="T1338" s="4">
        <f t="shared" si="61"/>
        <v>0</v>
      </c>
      <c r="U1338" s="4">
        <f t="shared" si="62"/>
        <v>1</v>
      </c>
    </row>
    <row r="1339" spans="1:21">
      <c r="A1339" s="41">
        <v>360006688</v>
      </c>
      <c r="B1339" s="42">
        <v>360000392</v>
      </c>
      <c r="C1339" s="43">
        <v>360000392</v>
      </c>
      <c r="D1339" s="48" t="s">
        <v>931</v>
      </c>
      <c r="E1339" s="48" t="s">
        <v>932</v>
      </c>
      <c r="F1339" t="s">
        <v>933</v>
      </c>
      <c r="G1339" s="49" t="s">
        <v>934</v>
      </c>
      <c r="H1339">
        <v>0</v>
      </c>
      <c r="I1339" s="1">
        <v>36</v>
      </c>
      <c r="J1339" t="s">
        <v>935</v>
      </c>
      <c r="K1339" t="s">
        <v>100</v>
      </c>
      <c r="L1339" t="s">
        <v>831</v>
      </c>
      <c r="M1339" t="s">
        <v>100</v>
      </c>
      <c r="N1339" s="4">
        <v>263600041</v>
      </c>
      <c r="O1339" s="44">
        <v>12813</v>
      </c>
      <c r="P1339">
        <v>0</v>
      </c>
      <c r="Q1339">
        <v>0</v>
      </c>
      <c r="R1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9" s="4">
        <f t="shared" si="60"/>
        <v>1</v>
      </c>
      <c r="T1339" s="4">
        <f t="shared" si="61"/>
        <v>0</v>
      </c>
      <c r="U1339" s="4">
        <f t="shared" si="62"/>
        <v>0</v>
      </c>
    </row>
    <row r="1340" spans="1:21">
      <c r="A1340" s="41">
        <v>360002232</v>
      </c>
      <c r="B1340" s="42">
        <v>360000541</v>
      </c>
      <c r="C1340" s="43">
        <v>360002232</v>
      </c>
      <c r="D1340" t="s">
        <v>5267</v>
      </c>
      <c r="E1340" t="s">
        <v>5268</v>
      </c>
      <c r="H1340"/>
      <c r="I1340" s="1">
        <v>36</v>
      </c>
      <c r="J1340" t="s">
        <v>935</v>
      </c>
      <c r="K1340" t="s">
        <v>100</v>
      </c>
      <c r="L1340" t="s">
        <v>96</v>
      </c>
      <c r="M1340" t="s">
        <v>100</v>
      </c>
      <c r="N1340" s="4">
        <v>313861379</v>
      </c>
      <c r="O1340" s="44">
        <v>21212.5</v>
      </c>
      <c r="P1340">
        <v>0</v>
      </c>
      <c r="Q1340">
        <v>0</v>
      </c>
      <c r="R1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0" s="4">
        <f t="shared" si="60"/>
        <v>0</v>
      </c>
      <c r="T1340" s="4">
        <f t="shared" si="61"/>
        <v>0</v>
      </c>
      <c r="U1340" s="4">
        <f t="shared" si="62"/>
        <v>1</v>
      </c>
    </row>
    <row r="1341" spans="1:21">
      <c r="A1341" s="41">
        <v>10780492</v>
      </c>
      <c r="B1341" s="45">
        <v>360000707</v>
      </c>
      <c r="C1341" s="47">
        <v>10780492</v>
      </c>
      <c r="D1341" t="s">
        <v>3451</v>
      </c>
      <c r="E1341" t="s">
        <v>3452</v>
      </c>
      <c r="H1341"/>
      <c r="I1341" s="1">
        <v>1</v>
      </c>
      <c r="J1341" t="s">
        <v>899</v>
      </c>
      <c r="K1341" t="s">
        <v>59</v>
      </c>
      <c r="L1341" t="s">
        <v>60</v>
      </c>
      <c r="M1341" t="s">
        <v>100</v>
      </c>
      <c r="N1341" s="4">
        <v>779367036</v>
      </c>
      <c r="O1341" s="44">
        <v>8896.5</v>
      </c>
      <c r="P1341">
        <v>0</v>
      </c>
      <c r="Q1341">
        <v>0</v>
      </c>
      <c r="R1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41" s="4">
        <f t="shared" si="60"/>
        <v>0</v>
      </c>
      <c r="T1341" s="4">
        <f t="shared" si="61"/>
        <v>0</v>
      </c>
      <c r="U1341" s="4">
        <f t="shared" si="62"/>
        <v>1</v>
      </c>
    </row>
    <row r="1342" spans="1:21">
      <c r="A1342" s="41">
        <v>370000127</v>
      </c>
      <c r="B1342" s="42">
        <v>370000259</v>
      </c>
      <c r="C1342" s="43">
        <v>370000127</v>
      </c>
      <c r="D1342" t="s">
        <v>3395</v>
      </c>
      <c r="E1342" t="s">
        <v>3395</v>
      </c>
      <c r="H1342"/>
      <c r="I1342" s="1">
        <v>37</v>
      </c>
      <c r="J1342" t="s">
        <v>381</v>
      </c>
      <c r="K1342" t="s">
        <v>100</v>
      </c>
      <c r="L1342" t="s">
        <v>96</v>
      </c>
      <c r="M1342" t="s">
        <v>100</v>
      </c>
      <c r="N1342" s="4">
        <v>340353994</v>
      </c>
      <c r="O1342" s="44">
        <v>19947.25</v>
      </c>
      <c r="P1342">
        <v>1</v>
      </c>
      <c r="Q1342">
        <v>0</v>
      </c>
      <c r="R1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2" s="4">
        <f t="shared" si="60"/>
        <v>0</v>
      </c>
      <c r="T1342" s="4">
        <f t="shared" si="61"/>
        <v>0</v>
      </c>
      <c r="U1342" s="4">
        <f t="shared" si="62"/>
        <v>1</v>
      </c>
    </row>
    <row r="1343" spans="1:21">
      <c r="A1343" s="41">
        <v>370000143</v>
      </c>
      <c r="B1343" s="42">
        <v>370000291</v>
      </c>
      <c r="C1343" s="43">
        <v>370000143</v>
      </c>
      <c r="D1343" t="s">
        <v>5848</v>
      </c>
      <c r="E1343" t="s">
        <v>5849</v>
      </c>
      <c r="H1343"/>
      <c r="I1343" s="1">
        <v>37</v>
      </c>
      <c r="J1343" t="s">
        <v>381</v>
      </c>
      <c r="K1343" t="s">
        <v>100</v>
      </c>
      <c r="L1343" t="s">
        <v>96</v>
      </c>
      <c r="M1343" t="s">
        <v>100</v>
      </c>
      <c r="N1343" s="4">
        <v>694800251</v>
      </c>
      <c r="O1343" s="44">
        <v>11335.25</v>
      </c>
      <c r="P1343">
        <v>1</v>
      </c>
      <c r="Q1343">
        <v>0</v>
      </c>
      <c r="R1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3" s="4">
        <f t="shared" si="60"/>
        <v>0</v>
      </c>
      <c r="T1343" s="4">
        <f t="shared" si="61"/>
        <v>0</v>
      </c>
      <c r="U1343" s="4">
        <f t="shared" si="62"/>
        <v>1</v>
      </c>
    </row>
    <row r="1344" spans="1:21">
      <c r="A1344" s="41">
        <v>370000150</v>
      </c>
      <c r="B1344" s="42">
        <v>370000333</v>
      </c>
      <c r="C1344" s="43">
        <v>370000150</v>
      </c>
      <c r="D1344" t="s">
        <v>5251</v>
      </c>
      <c r="E1344" t="s">
        <v>5252</v>
      </c>
      <c r="H1344"/>
      <c r="I1344" s="1">
        <v>37</v>
      </c>
      <c r="J1344" t="s">
        <v>381</v>
      </c>
      <c r="K1344" t="s">
        <v>100</v>
      </c>
      <c r="L1344" t="s">
        <v>96</v>
      </c>
      <c r="M1344" t="s">
        <v>100</v>
      </c>
      <c r="N1344" s="4">
        <v>997927728</v>
      </c>
      <c r="O1344" s="44">
        <v>14508</v>
      </c>
      <c r="P1344">
        <v>0</v>
      </c>
      <c r="Q1344">
        <v>0</v>
      </c>
      <c r="R1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4" s="4">
        <f t="shared" si="60"/>
        <v>0</v>
      </c>
      <c r="T1344" s="4">
        <f t="shared" si="61"/>
        <v>0</v>
      </c>
      <c r="U1344" s="4">
        <f t="shared" si="62"/>
        <v>1</v>
      </c>
    </row>
    <row r="1345" spans="1:21">
      <c r="A1345" s="41">
        <v>370000499</v>
      </c>
      <c r="B1345" s="42">
        <v>370000481</v>
      </c>
      <c r="C1345" s="43">
        <v>370000481</v>
      </c>
      <c r="D1345" t="s">
        <v>3149</v>
      </c>
      <c r="E1345" t="s">
        <v>3150</v>
      </c>
      <c r="F1345" t="s">
        <v>1949</v>
      </c>
      <c r="G1345" t="s">
        <v>1950</v>
      </c>
      <c r="H1345">
        <v>1</v>
      </c>
      <c r="I1345" s="1">
        <v>37</v>
      </c>
      <c r="J1345" t="s">
        <v>381</v>
      </c>
      <c r="K1345" t="s">
        <v>100</v>
      </c>
      <c r="L1345" t="s">
        <v>233</v>
      </c>
      <c r="M1345" t="s">
        <v>100</v>
      </c>
      <c r="N1345" s="4">
        <v>263700189</v>
      </c>
      <c r="O1345" s="44">
        <v>42364.5</v>
      </c>
      <c r="P1345">
        <v>0</v>
      </c>
      <c r="Q1345">
        <v>0</v>
      </c>
      <c r="R1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5" s="4">
        <f t="shared" si="60"/>
        <v>1</v>
      </c>
      <c r="T1345" s="4">
        <f t="shared" si="61"/>
        <v>0</v>
      </c>
      <c r="U1345" s="4">
        <f t="shared" si="62"/>
        <v>0</v>
      </c>
    </row>
    <row r="1346" spans="1:21">
      <c r="A1346" s="41">
        <v>370000515</v>
      </c>
      <c r="B1346" s="42">
        <v>370000481</v>
      </c>
      <c r="C1346" s="43">
        <v>370000481</v>
      </c>
      <c r="D1346" t="s">
        <v>3151</v>
      </c>
      <c r="E1346" t="s">
        <v>3150</v>
      </c>
      <c r="F1346" t="s">
        <v>1949</v>
      </c>
      <c r="G1346" t="s">
        <v>1950</v>
      </c>
      <c r="H1346">
        <v>1</v>
      </c>
      <c r="I1346" s="1">
        <v>37</v>
      </c>
      <c r="J1346" t="s">
        <v>381</v>
      </c>
      <c r="K1346" t="s">
        <v>100</v>
      </c>
      <c r="L1346" t="s">
        <v>233</v>
      </c>
      <c r="M1346" t="s">
        <v>100</v>
      </c>
      <c r="N1346" s="4">
        <v>263700189</v>
      </c>
      <c r="O1346" s="44">
        <v>13094.5</v>
      </c>
      <c r="P1346">
        <v>0</v>
      </c>
      <c r="Q1346">
        <v>0</v>
      </c>
      <c r="R1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6" s="4">
        <f t="shared" si="60"/>
        <v>1</v>
      </c>
      <c r="T1346" s="4">
        <f t="shared" si="61"/>
        <v>0</v>
      </c>
      <c r="U1346" s="4">
        <f t="shared" si="62"/>
        <v>0</v>
      </c>
    </row>
    <row r="1347" spans="1:21">
      <c r="A1347" s="41">
        <v>370000861</v>
      </c>
      <c r="B1347" s="42">
        <v>370000481</v>
      </c>
      <c r="C1347" s="43">
        <v>370000481</v>
      </c>
      <c r="D1347" t="s">
        <v>3152</v>
      </c>
      <c r="E1347" t="s">
        <v>3150</v>
      </c>
      <c r="F1347" t="s">
        <v>1949</v>
      </c>
      <c r="G1347" t="s">
        <v>1950</v>
      </c>
      <c r="H1347">
        <v>1</v>
      </c>
      <c r="I1347" s="1">
        <v>37</v>
      </c>
      <c r="J1347" t="s">
        <v>381</v>
      </c>
      <c r="K1347" t="s">
        <v>100</v>
      </c>
      <c r="L1347" t="s">
        <v>233</v>
      </c>
      <c r="M1347" t="s">
        <v>100</v>
      </c>
      <c r="N1347" s="4">
        <v>263700189</v>
      </c>
      <c r="O1347" s="44">
        <v>279993</v>
      </c>
      <c r="P1347">
        <v>0</v>
      </c>
      <c r="Q1347">
        <v>0</v>
      </c>
      <c r="R1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7" s="4">
        <f t="shared" si="60"/>
        <v>1</v>
      </c>
      <c r="T1347" s="4">
        <f t="shared" si="61"/>
        <v>0</v>
      </c>
      <c r="U1347" s="4">
        <f t="shared" si="62"/>
        <v>0</v>
      </c>
    </row>
    <row r="1348" spans="1:21">
      <c r="A1348" s="41">
        <v>370004467</v>
      </c>
      <c r="B1348" s="42">
        <v>370000481</v>
      </c>
      <c r="C1348" s="43">
        <v>370000481</v>
      </c>
      <c r="D1348" s="48" t="s">
        <v>3153</v>
      </c>
      <c r="E1348" s="48" t="s">
        <v>3150</v>
      </c>
      <c r="F1348" t="s">
        <v>1949</v>
      </c>
      <c r="G1348" s="49" t="s">
        <v>1950</v>
      </c>
      <c r="H1348">
        <v>1</v>
      </c>
      <c r="I1348" s="1">
        <v>37</v>
      </c>
      <c r="J1348" t="s">
        <v>381</v>
      </c>
      <c r="K1348" t="s">
        <v>100</v>
      </c>
      <c r="L1348" t="s">
        <v>233</v>
      </c>
      <c r="M1348" t="s">
        <v>100</v>
      </c>
      <c r="N1348" s="4">
        <v>263700189</v>
      </c>
      <c r="O1348" s="44">
        <v>191317.25</v>
      </c>
      <c r="P1348">
        <v>0</v>
      </c>
      <c r="Q1348">
        <v>0</v>
      </c>
      <c r="R1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8" s="4">
        <f t="shared" si="60"/>
        <v>1</v>
      </c>
      <c r="T1348" s="4">
        <f t="shared" si="61"/>
        <v>0</v>
      </c>
      <c r="U1348" s="4">
        <f t="shared" si="62"/>
        <v>0</v>
      </c>
    </row>
    <row r="1349" spans="1:21">
      <c r="A1349" s="41">
        <v>370000580</v>
      </c>
      <c r="B1349" s="42">
        <v>370000564</v>
      </c>
      <c r="C1349" s="43">
        <v>370000564</v>
      </c>
      <c r="D1349" t="s">
        <v>2364</v>
      </c>
      <c r="E1349" t="s">
        <v>2365</v>
      </c>
      <c r="F1349" t="s">
        <v>1949</v>
      </c>
      <c r="G1349" t="s">
        <v>1950</v>
      </c>
      <c r="H1349">
        <v>0</v>
      </c>
      <c r="I1349" s="1">
        <v>37</v>
      </c>
      <c r="J1349" t="s">
        <v>381</v>
      </c>
      <c r="K1349" t="s">
        <v>100</v>
      </c>
      <c r="L1349" t="s">
        <v>831</v>
      </c>
      <c r="M1349" t="s">
        <v>100</v>
      </c>
      <c r="N1349" s="4">
        <v>263707077</v>
      </c>
      <c r="O1349" s="44">
        <v>20894.5</v>
      </c>
      <c r="P1349">
        <v>0</v>
      </c>
      <c r="Q1349">
        <v>0</v>
      </c>
      <c r="R1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9" s="4">
        <f t="shared" si="60"/>
        <v>1</v>
      </c>
      <c r="T1349" s="4">
        <f t="shared" si="61"/>
        <v>0</v>
      </c>
      <c r="U1349" s="4">
        <f t="shared" si="62"/>
        <v>0</v>
      </c>
    </row>
    <row r="1350" spans="1:21">
      <c r="A1350" s="41">
        <v>370000879</v>
      </c>
      <c r="B1350" s="42">
        <v>370000564</v>
      </c>
      <c r="C1350" s="43">
        <v>370000564</v>
      </c>
      <c r="D1350" t="s">
        <v>2366</v>
      </c>
      <c r="E1350" t="s">
        <v>2365</v>
      </c>
      <c r="F1350" t="s">
        <v>1949</v>
      </c>
      <c r="G1350" t="s">
        <v>1950</v>
      </c>
      <c r="H1350">
        <v>0</v>
      </c>
      <c r="I1350" s="1">
        <v>37</v>
      </c>
      <c r="J1350" t="s">
        <v>381</v>
      </c>
      <c r="K1350" t="s">
        <v>100</v>
      </c>
      <c r="L1350" t="s">
        <v>831</v>
      </c>
      <c r="M1350" t="s">
        <v>100</v>
      </c>
      <c r="N1350" s="4">
        <v>263707077</v>
      </c>
      <c r="O1350" s="44">
        <v>30581</v>
      </c>
      <c r="P1350">
        <v>0</v>
      </c>
      <c r="Q1350">
        <v>0</v>
      </c>
      <c r="R1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0" s="4">
        <f t="shared" ref="S1350:S1413" si="63">IF(OR(L1350="CH",L1350="CH ex-CHS",L1350="HIA",L1350="Autres publics",L1350="CHU"),1,0)</f>
        <v>1</v>
      </c>
      <c r="T1350" s="4">
        <f t="shared" ref="T1350:T1413" si="64">IF(AND(S1350=1,G1350=""),1,0)</f>
        <v>0</v>
      </c>
      <c r="U1350" s="4">
        <f t="shared" si="62"/>
        <v>0</v>
      </c>
    </row>
    <row r="1351" spans="1:21">
      <c r="A1351" s="41">
        <v>370000531</v>
      </c>
      <c r="B1351" s="42">
        <v>370000606</v>
      </c>
      <c r="C1351" s="43">
        <v>370000606</v>
      </c>
      <c r="D1351" t="s">
        <v>2158</v>
      </c>
      <c r="E1351" t="s">
        <v>2158</v>
      </c>
      <c r="F1351" t="s">
        <v>1949</v>
      </c>
      <c r="G1351" t="s">
        <v>1950</v>
      </c>
      <c r="H1351">
        <v>0</v>
      </c>
      <c r="I1351" s="1">
        <v>37</v>
      </c>
      <c r="J1351" t="s">
        <v>381</v>
      </c>
      <c r="K1351" t="s">
        <v>100</v>
      </c>
      <c r="L1351" t="s">
        <v>831</v>
      </c>
      <c r="M1351" t="s">
        <v>100</v>
      </c>
      <c r="N1351" s="4">
        <v>263703910</v>
      </c>
      <c r="O1351" s="44">
        <v>79805.75</v>
      </c>
      <c r="P1351">
        <v>0</v>
      </c>
      <c r="Q1351">
        <v>0</v>
      </c>
      <c r="R1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1" s="4">
        <f t="shared" si="63"/>
        <v>1</v>
      </c>
      <c r="T1351" s="4">
        <f t="shared" si="64"/>
        <v>0</v>
      </c>
      <c r="U1351" s="4">
        <f t="shared" ref="U1351:U1414" si="65">IF(S1351=1,0,1)</f>
        <v>0</v>
      </c>
    </row>
    <row r="1352" spans="1:21">
      <c r="A1352" s="41">
        <v>370000903</v>
      </c>
      <c r="B1352" s="42">
        <v>370000614</v>
      </c>
      <c r="C1352" s="43">
        <v>370000614</v>
      </c>
      <c r="D1352" t="s">
        <v>1947</v>
      </c>
      <c r="E1352" t="s">
        <v>1948</v>
      </c>
      <c r="F1352" t="s">
        <v>1949</v>
      </c>
      <c r="G1352" t="s">
        <v>1950</v>
      </c>
      <c r="H1352">
        <v>0</v>
      </c>
      <c r="I1352" s="1">
        <v>37</v>
      </c>
      <c r="J1352" t="s">
        <v>381</v>
      </c>
      <c r="K1352" t="s">
        <v>100</v>
      </c>
      <c r="L1352" t="s">
        <v>831</v>
      </c>
      <c r="M1352" t="s">
        <v>100</v>
      </c>
      <c r="N1352" s="4">
        <v>263700106</v>
      </c>
      <c r="O1352" s="44">
        <v>21164.5</v>
      </c>
      <c r="P1352">
        <v>0</v>
      </c>
      <c r="Q1352">
        <v>0</v>
      </c>
      <c r="R1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2" s="4">
        <f t="shared" si="63"/>
        <v>1</v>
      </c>
      <c r="T1352" s="4">
        <f t="shared" si="64"/>
        <v>0</v>
      </c>
      <c r="U1352" s="4">
        <f t="shared" si="65"/>
        <v>0</v>
      </c>
    </row>
    <row r="1353" spans="1:21">
      <c r="A1353" s="41">
        <v>370004301</v>
      </c>
      <c r="B1353" s="45">
        <v>370000614</v>
      </c>
      <c r="C1353" s="47">
        <v>370000614</v>
      </c>
      <c r="D1353" t="s">
        <v>1951</v>
      </c>
      <c r="E1353" t="s">
        <v>1948</v>
      </c>
      <c r="F1353" t="s">
        <v>1949</v>
      </c>
      <c r="G1353" t="s">
        <v>1950</v>
      </c>
      <c r="H1353">
        <v>0</v>
      </c>
      <c r="I1353" s="1">
        <v>37</v>
      </c>
      <c r="J1353" t="s">
        <v>381</v>
      </c>
      <c r="K1353" t="s">
        <v>100</v>
      </c>
      <c r="L1353" t="s">
        <v>831</v>
      </c>
      <c r="M1353" t="s">
        <v>100</v>
      </c>
      <c r="N1353" s="4">
        <v>263700106</v>
      </c>
      <c r="O1353" s="44">
        <v>4973.5</v>
      </c>
      <c r="P1353">
        <v>0</v>
      </c>
      <c r="Q1353">
        <v>0</v>
      </c>
      <c r="R1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3" s="4">
        <f t="shared" si="63"/>
        <v>1</v>
      </c>
      <c r="T1353" s="4">
        <f t="shared" si="64"/>
        <v>0</v>
      </c>
      <c r="U1353" s="4">
        <f t="shared" si="65"/>
        <v>0</v>
      </c>
    </row>
    <row r="1354" spans="1:21">
      <c r="A1354" s="41">
        <v>370000986</v>
      </c>
      <c r="B1354" s="45">
        <v>370000713</v>
      </c>
      <c r="C1354" s="47">
        <v>370000713</v>
      </c>
      <c r="D1354" t="s">
        <v>2528</v>
      </c>
      <c r="E1354" t="s">
        <v>2529</v>
      </c>
      <c r="F1354" t="s">
        <v>1949</v>
      </c>
      <c r="G1354" t="s">
        <v>1950</v>
      </c>
      <c r="H1354">
        <v>0</v>
      </c>
      <c r="I1354" s="1">
        <v>37</v>
      </c>
      <c r="J1354" t="s">
        <v>381</v>
      </c>
      <c r="K1354" t="s">
        <v>100</v>
      </c>
      <c r="L1354" t="s">
        <v>831</v>
      </c>
      <c r="M1354" t="s">
        <v>100</v>
      </c>
      <c r="N1354" s="4">
        <v>263700155</v>
      </c>
      <c r="O1354" s="44">
        <v>16581.5</v>
      </c>
      <c r="P1354">
        <v>0</v>
      </c>
      <c r="Q1354">
        <v>0</v>
      </c>
      <c r="R1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4" s="4">
        <f t="shared" si="63"/>
        <v>1</v>
      </c>
      <c r="T1354" s="4">
        <f t="shared" si="64"/>
        <v>0</v>
      </c>
      <c r="U1354" s="4">
        <f t="shared" si="65"/>
        <v>0</v>
      </c>
    </row>
    <row r="1355" spans="1:21">
      <c r="A1355" s="41">
        <v>280001678</v>
      </c>
      <c r="B1355" s="45">
        <v>370001638</v>
      </c>
      <c r="C1355" s="47">
        <v>280001678</v>
      </c>
      <c r="D1355" t="s">
        <v>386</v>
      </c>
      <c r="E1355" t="s">
        <v>387</v>
      </c>
      <c r="H1355"/>
      <c r="I1355" s="1">
        <v>28</v>
      </c>
      <c r="J1355" t="s">
        <v>388</v>
      </c>
      <c r="K1355" t="s">
        <v>100</v>
      </c>
      <c r="L1355" t="s">
        <v>60</v>
      </c>
      <c r="M1355" t="s">
        <v>100</v>
      </c>
      <c r="N1355" s="4">
        <v>775348501</v>
      </c>
      <c r="O1355" s="44">
        <v>6977</v>
      </c>
      <c r="P1355">
        <v>0</v>
      </c>
      <c r="Q1355">
        <v>0</v>
      </c>
      <c r="R1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5" s="4">
        <f t="shared" si="63"/>
        <v>0</v>
      </c>
      <c r="T1355" s="4">
        <f t="shared" si="64"/>
        <v>0</v>
      </c>
      <c r="U1355" s="4">
        <f t="shared" si="65"/>
        <v>1</v>
      </c>
    </row>
    <row r="1356" spans="1:21">
      <c r="A1356" s="41">
        <v>370103673</v>
      </c>
      <c r="B1356" s="45">
        <v>370001638</v>
      </c>
      <c r="C1356" s="47">
        <v>370103673</v>
      </c>
      <c r="D1356" t="s">
        <v>389</v>
      </c>
      <c r="E1356" t="s">
        <v>387</v>
      </c>
      <c r="H1356"/>
      <c r="I1356" s="1">
        <v>37</v>
      </c>
      <c r="J1356" t="s">
        <v>381</v>
      </c>
      <c r="K1356" t="s">
        <v>100</v>
      </c>
      <c r="L1356" t="s">
        <v>60</v>
      </c>
      <c r="M1356" t="s">
        <v>100</v>
      </c>
      <c r="N1356" s="4">
        <v>775348501</v>
      </c>
      <c r="O1356" s="44">
        <v>12531</v>
      </c>
      <c r="P1356">
        <v>0</v>
      </c>
      <c r="Q1356">
        <v>0</v>
      </c>
      <c r="R1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6" s="4">
        <f t="shared" si="63"/>
        <v>0</v>
      </c>
      <c r="T1356" s="4">
        <f t="shared" si="64"/>
        <v>0</v>
      </c>
      <c r="U1356" s="4">
        <f t="shared" si="65"/>
        <v>1</v>
      </c>
    </row>
    <row r="1357" spans="1:21">
      <c r="A1357" s="41">
        <v>450018528</v>
      </c>
      <c r="B1357" s="42">
        <v>370001638</v>
      </c>
      <c r="C1357" s="43">
        <v>450018528</v>
      </c>
      <c r="D1357" t="s">
        <v>390</v>
      </c>
      <c r="E1357" t="s">
        <v>387</v>
      </c>
      <c r="H1357"/>
      <c r="I1357" s="1">
        <v>45</v>
      </c>
      <c r="J1357" t="s">
        <v>188</v>
      </c>
      <c r="K1357" t="s">
        <v>100</v>
      </c>
      <c r="L1357" t="s">
        <v>60</v>
      </c>
      <c r="M1357" t="s">
        <v>100</v>
      </c>
      <c r="N1357" s="4">
        <v>775348501</v>
      </c>
      <c r="O1357" s="44">
        <v>9383</v>
      </c>
      <c r="P1357">
        <v>0</v>
      </c>
      <c r="Q1357">
        <v>0</v>
      </c>
      <c r="R1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7" s="4">
        <f t="shared" si="63"/>
        <v>0</v>
      </c>
      <c r="T1357" s="4">
        <f t="shared" si="64"/>
        <v>0</v>
      </c>
      <c r="U1357" s="4">
        <f t="shared" si="65"/>
        <v>1</v>
      </c>
    </row>
    <row r="1358" spans="1:21">
      <c r="A1358" s="41">
        <v>370001109</v>
      </c>
      <c r="B1358" s="42">
        <v>370002701</v>
      </c>
      <c r="C1358" s="43">
        <v>370002701</v>
      </c>
      <c r="D1358" t="s">
        <v>2430</v>
      </c>
      <c r="E1358" t="s">
        <v>2431</v>
      </c>
      <c r="F1358" t="s">
        <v>1949</v>
      </c>
      <c r="G1358" t="s">
        <v>1950</v>
      </c>
      <c r="H1358">
        <v>0</v>
      </c>
      <c r="I1358" s="1">
        <v>37</v>
      </c>
      <c r="J1358" t="s">
        <v>381</v>
      </c>
      <c r="K1358" t="s">
        <v>100</v>
      </c>
      <c r="L1358" t="s">
        <v>831</v>
      </c>
      <c r="M1358" t="s">
        <v>100</v>
      </c>
      <c r="N1358" s="4">
        <v>263700114</v>
      </c>
      <c r="O1358" s="44">
        <v>12125.5</v>
      </c>
      <c r="P1358">
        <v>0</v>
      </c>
      <c r="Q1358">
        <v>0</v>
      </c>
      <c r="R1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8" s="4">
        <f t="shared" si="63"/>
        <v>1</v>
      </c>
      <c r="T1358" s="4">
        <f t="shared" si="64"/>
        <v>0</v>
      </c>
      <c r="U1358" s="4">
        <f t="shared" si="65"/>
        <v>0</v>
      </c>
    </row>
    <row r="1359" spans="1:21">
      <c r="A1359" s="41">
        <v>370001158</v>
      </c>
      <c r="B1359" s="42">
        <v>370004327</v>
      </c>
      <c r="C1359" s="43">
        <v>370004327</v>
      </c>
      <c r="D1359" t="s">
        <v>2612</v>
      </c>
      <c r="E1359" t="s">
        <v>2613</v>
      </c>
      <c r="F1359" t="s">
        <v>1949</v>
      </c>
      <c r="G1359" t="s">
        <v>1950</v>
      </c>
      <c r="H1359">
        <v>0</v>
      </c>
      <c r="I1359" s="1">
        <v>37</v>
      </c>
      <c r="J1359" t="s">
        <v>381</v>
      </c>
      <c r="K1359" t="s">
        <v>100</v>
      </c>
      <c r="L1359" t="s">
        <v>831</v>
      </c>
      <c r="M1359" t="s">
        <v>100</v>
      </c>
      <c r="N1359" s="4">
        <v>263700148</v>
      </c>
      <c r="O1359" s="44">
        <v>4794</v>
      </c>
      <c r="P1359">
        <v>0</v>
      </c>
      <c r="Q1359">
        <v>0</v>
      </c>
      <c r="R1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59" s="4">
        <f t="shared" si="63"/>
        <v>1</v>
      </c>
      <c r="T1359" s="4">
        <f t="shared" si="64"/>
        <v>0</v>
      </c>
      <c r="U1359" s="4">
        <f t="shared" si="65"/>
        <v>0</v>
      </c>
    </row>
    <row r="1360" spans="1:21">
      <c r="A1360" s="41">
        <v>370007569</v>
      </c>
      <c r="B1360" s="42">
        <v>370007528</v>
      </c>
      <c r="C1360" s="43">
        <v>370007569</v>
      </c>
      <c r="D1360" t="s">
        <v>5314</v>
      </c>
      <c r="E1360" t="s">
        <v>5315</v>
      </c>
      <c r="H1360"/>
      <c r="I1360" s="1">
        <v>37</v>
      </c>
      <c r="J1360" t="s">
        <v>381</v>
      </c>
      <c r="K1360" t="s">
        <v>100</v>
      </c>
      <c r="L1360" t="s">
        <v>96</v>
      </c>
      <c r="M1360" t="s">
        <v>100</v>
      </c>
      <c r="N1360" s="4">
        <v>480064906</v>
      </c>
      <c r="O1360" s="44">
        <v>140223</v>
      </c>
      <c r="P1360">
        <v>0</v>
      </c>
      <c r="Q1360">
        <v>0</v>
      </c>
      <c r="R1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0" s="4">
        <f t="shared" si="63"/>
        <v>0</v>
      </c>
      <c r="T1360" s="4">
        <f t="shared" si="64"/>
        <v>0</v>
      </c>
      <c r="U1360" s="4">
        <f t="shared" si="65"/>
        <v>1</v>
      </c>
    </row>
    <row r="1361" spans="1:21">
      <c r="A1361" s="41">
        <v>370102659</v>
      </c>
      <c r="B1361" s="42">
        <v>370013054</v>
      </c>
      <c r="C1361" s="43">
        <v>370102659</v>
      </c>
      <c r="D1361" t="s">
        <v>4938</v>
      </c>
      <c r="E1361" t="s">
        <v>4939</v>
      </c>
      <c r="H1361"/>
      <c r="I1361" s="1">
        <v>37</v>
      </c>
      <c r="J1361" t="s">
        <v>381</v>
      </c>
      <c r="K1361" t="s">
        <v>100</v>
      </c>
      <c r="L1361" t="s">
        <v>96</v>
      </c>
      <c r="M1361" t="s">
        <v>100</v>
      </c>
      <c r="N1361" s="4">
        <v>790533772</v>
      </c>
      <c r="O1361" s="44">
        <v>14621.5</v>
      </c>
      <c r="P1361">
        <v>0</v>
      </c>
      <c r="Q1361">
        <v>0</v>
      </c>
      <c r="R1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1" s="4">
        <f t="shared" si="63"/>
        <v>0</v>
      </c>
      <c r="T1361" s="4">
        <f t="shared" si="64"/>
        <v>0</v>
      </c>
      <c r="U1361" s="4">
        <f t="shared" si="65"/>
        <v>1</v>
      </c>
    </row>
    <row r="1362" spans="1:21">
      <c r="A1362" s="41">
        <v>370000119</v>
      </c>
      <c r="B1362" s="42">
        <v>370013062</v>
      </c>
      <c r="C1362" s="43">
        <v>370000119</v>
      </c>
      <c r="D1362" t="s">
        <v>3288</v>
      </c>
      <c r="E1362" t="s">
        <v>3289</v>
      </c>
      <c r="H1362"/>
      <c r="I1362" s="1">
        <v>37</v>
      </c>
      <c r="J1362" t="s">
        <v>381</v>
      </c>
      <c r="K1362" t="s">
        <v>100</v>
      </c>
      <c r="L1362" t="s">
        <v>96</v>
      </c>
      <c r="M1362" t="s">
        <v>100</v>
      </c>
      <c r="N1362" s="4">
        <v>324076447</v>
      </c>
      <c r="O1362" s="44">
        <v>26302.5</v>
      </c>
      <c r="P1362">
        <v>1</v>
      </c>
      <c r="Q1362">
        <v>0</v>
      </c>
      <c r="R1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2" s="4">
        <f t="shared" si="63"/>
        <v>0</v>
      </c>
      <c r="T1362" s="4">
        <f t="shared" si="64"/>
        <v>0</v>
      </c>
      <c r="U1362" s="4">
        <f t="shared" si="65"/>
        <v>1</v>
      </c>
    </row>
    <row r="1363" spans="1:21">
      <c r="A1363" s="41">
        <v>370013286</v>
      </c>
      <c r="B1363" s="42">
        <v>370013278</v>
      </c>
      <c r="C1363" s="43">
        <v>370013286</v>
      </c>
      <c r="D1363" t="s">
        <v>4205</v>
      </c>
      <c r="E1363" t="s">
        <v>4206</v>
      </c>
      <c r="H1363"/>
      <c r="I1363" s="1">
        <v>37</v>
      </c>
      <c r="J1363" t="s">
        <v>381</v>
      </c>
      <c r="K1363" t="s">
        <v>100</v>
      </c>
      <c r="L1363" t="s">
        <v>60</v>
      </c>
      <c r="M1363" t="s">
        <v>100</v>
      </c>
      <c r="N1363" s="4">
        <v>840257000</v>
      </c>
      <c r="O1363" s="44">
        <v>9558.5</v>
      </c>
      <c r="P1363">
        <v>0</v>
      </c>
      <c r="Q1363">
        <v>0</v>
      </c>
      <c r="R1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3" s="4">
        <f t="shared" si="63"/>
        <v>0</v>
      </c>
      <c r="T1363" s="4">
        <f t="shared" si="64"/>
        <v>0</v>
      </c>
      <c r="U1363" s="4">
        <f t="shared" si="65"/>
        <v>1</v>
      </c>
    </row>
    <row r="1364" spans="1:21">
      <c r="A1364" s="41">
        <v>370000093</v>
      </c>
      <c r="B1364" s="42">
        <v>370013468</v>
      </c>
      <c r="C1364" s="43">
        <v>370000093</v>
      </c>
      <c r="D1364" t="s">
        <v>4858</v>
      </c>
      <c r="E1364" t="s">
        <v>4859</v>
      </c>
      <c r="H1364"/>
      <c r="I1364" s="1">
        <v>37</v>
      </c>
      <c r="J1364" t="s">
        <v>381</v>
      </c>
      <c r="K1364" t="s">
        <v>100</v>
      </c>
      <c r="L1364" t="s">
        <v>96</v>
      </c>
      <c r="M1364" t="s">
        <v>100</v>
      </c>
      <c r="N1364" s="4">
        <v>810023069</v>
      </c>
      <c r="O1364" s="44">
        <v>119614.5</v>
      </c>
      <c r="P1364">
        <v>0</v>
      </c>
      <c r="Q1364">
        <v>0</v>
      </c>
      <c r="R1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4" s="4">
        <f t="shared" si="63"/>
        <v>0</v>
      </c>
      <c r="T1364" s="4">
        <f t="shared" si="64"/>
        <v>0</v>
      </c>
      <c r="U1364" s="4">
        <f t="shared" si="65"/>
        <v>1</v>
      </c>
    </row>
    <row r="1365" spans="1:21">
      <c r="A1365" s="41">
        <v>370015976</v>
      </c>
      <c r="B1365" s="45">
        <v>370016065</v>
      </c>
      <c r="C1365" s="47">
        <v>370015976</v>
      </c>
      <c r="D1365" t="s">
        <v>5917</v>
      </c>
      <c r="E1365" t="s">
        <v>5918</v>
      </c>
      <c r="H1365"/>
      <c r="I1365" s="1">
        <v>37</v>
      </c>
      <c r="J1365" t="s">
        <v>381</v>
      </c>
      <c r="K1365" t="s">
        <v>100</v>
      </c>
      <c r="L1365" t="s">
        <v>96</v>
      </c>
      <c r="M1365" t="s">
        <v>100</v>
      </c>
      <c r="N1365" s="4">
        <v>904272408</v>
      </c>
      <c r="O1365" s="44">
        <v>720.25</v>
      </c>
      <c r="P1365">
        <v>1</v>
      </c>
      <c r="Q1365">
        <v>0</v>
      </c>
      <c r="R1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5" s="4">
        <f t="shared" si="63"/>
        <v>0</v>
      </c>
      <c r="T1365" s="4">
        <f t="shared" si="64"/>
        <v>0</v>
      </c>
      <c r="U1365" s="4">
        <f t="shared" si="65"/>
        <v>1</v>
      </c>
    </row>
    <row r="1366" spans="1:21">
      <c r="A1366" s="41">
        <v>370100539</v>
      </c>
      <c r="B1366" s="42">
        <v>370100935</v>
      </c>
      <c r="C1366" s="43">
        <v>370100539</v>
      </c>
      <c r="D1366" t="s">
        <v>4854</v>
      </c>
      <c r="E1366" t="s">
        <v>4855</v>
      </c>
      <c r="H1366"/>
      <c r="I1366" s="1">
        <v>37</v>
      </c>
      <c r="J1366" t="s">
        <v>381</v>
      </c>
      <c r="K1366" t="s">
        <v>100</v>
      </c>
      <c r="L1366" t="s">
        <v>60</v>
      </c>
      <c r="M1366" t="s">
        <v>100</v>
      </c>
      <c r="N1366" s="4">
        <v>775347891</v>
      </c>
      <c r="O1366" s="44">
        <v>14804.5</v>
      </c>
      <c r="P1366">
        <v>0</v>
      </c>
      <c r="Q1366">
        <v>0</v>
      </c>
      <c r="R1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6" s="4">
        <f t="shared" si="63"/>
        <v>0</v>
      </c>
      <c r="T1366" s="4">
        <f t="shared" si="64"/>
        <v>0</v>
      </c>
      <c r="U1366" s="4">
        <f t="shared" si="65"/>
        <v>1</v>
      </c>
    </row>
    <row r="1367" spans="1:21">
      <c r="A1367" s="41">
        <v>380012658</v>
      </c>
      <c r="B1367" s="45">
        <v>380012609</v>
      </c>
      <c r="C1367" s="47">
        <v>380012658</v>
      </c>
      <c r="D1367" t="s">
        <v>6332</v>
      </c>
      <c r="E1367" t="s">
        <v>6333</v>
      </c>
      <c r="H1367"/>
      <c r="I1367" s="1">
        <v>38</v>
      </c>
      <c r="J1367" t="s">
        <v>65</v>
      </c>
      <c r="K1367" t="s">
        <v>59</v>
      </c>
      <c r="L1367" t="s">
        <v>60</v>
      </c>
      <c r="M1367" t="s">
        <v>59</v>
      </c>
      <c r="N1367" s="4">
        <v>501735328</v>
      </c>
      <c r="O1367" s="44">
        <v>133836</v>
      </c>
      <c r="P1367">
        <v>0</v>
      </c>
      <c r="Q1367">
        <v>0</v>
      </c>
      <c r="R1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7" s="4">
        <f t="shared" si="63"/>
        <v>0</v>
      </c>
      <c r="T1367" s="4">
        <f t="shared" si="64"/>
        <v>0</v>
      </c>
      <c r="U1367" s="4">
        <f t="shared" si="65"/>
        <v>1</v>
      </c>
    </row>
    <row r="1368" spans="1:21">
      <c r="A1368" s="41">
        <v>380013037</v>
      </c>
      <c r="B1368" s="42">
        <v>380013011</v>
      </c>
      <c r="C1368" s="43">
        <v>380013037</v>
      </c>
      <c r="D1368" s="48" t="s">
        <v>5919</v>
      </c>
      <c r="E1368" s="48" t="s">
        <v>5920</v>
      </c>
      <c r="H1368"/>
      <c r="I1368" s="1">
        <v>38</v>
      </c>
      <c r="J1368" t="s">
        <v>65</v>
      </c>
      <c r="K1368" t="s">
        <v>59</v>
      </c>
      <c r="L1368" t="s">
        <v>96</v>
      </c>
      <c r="M1368" t="s">
        <v>59</v>
      </c>
      <c r="N1368" s="4">
        <v>314813338</v>
      </c>
      <c r="O1368" s="44">
        <v>5607</v>
      </c>
      <c r="P1368">
        <v>0</v>
      </c>
      <c r="Q1368">
        <v>0</v>
      </c>
      <c r="R1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8" s="4">
        <f t="shared" si="63"/>
        <v>0</v>
      </c>
      <c r="T1368" s="4">
        <f t="shared" si="64"/>
        <v>0</v>
      </c>
      <c r="U1368" s="4">
        <f t="shared" si="65"/>
        <v>1</v>
      </c>
    </row>
    <row r="1369" spans="1:21">
      <c r="A1369" s="41">
        <v>380017095</v>
      </c>
      <c r="B1369" s="45">
        <v>380017087</v>
      </c>
      <c r="C1369" s="47">
        <v>380017095</v>
      </c>
      <c r="D1369" s="48" t="s">
        <v>530</v>
      </c>
      <c r="E1369" s="48" t="s">
        <v>531</v>
      </c>
      <c r="H1369"/>
      <c r="I1369" s="1">
        <v>38</v>
      </c>
      <c r="J1369" t="s">
        <v>65</v>
      </c>
      <c r="K1369" t="s">
        <v>59</v>
      </c>
      <c r="L1369" t="s">
        <v>60</v>
      </c>
      <c r="M1369" t="s">
        <v>59</v>
      </c>
      <c r="N1369" s="4">
        <v>530447523</v>
      </c>
      <c r="O1369" s="44">
        <v>11357.5</v>
      </c>
      <c r="P1369">
        <v>0</v>
      </c>
      <c r="Q1369">
        <v>0</v>
      </c>
      <c r="R1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9" s="4">
        <f t="shared" si="63"/>
        <v>0</v>
      </c>
      <c r="T1369" s="4">
        <f t="shared" si="64"/>
        <v>0</v>
      </c>
      <c r="U1369" s="4">
        <f t="shared" si="65"/>
        <v>1</v>
      </c>
    </row>
    <row r="1370" spans="1:21">
      <c r="A1370" s="41">
        <v>380780288</v>
      </c>
      <c r="B1370" s="45">
        <v>380019224</v>
      </c>
      <c r="C1370" s="47">
        <v>380780288</v>
      </c>
      <c r="D1370" t="s">
        <v>4894</v>
      </c>
      <c r="E1370" t="s">
        <v>4894</v>
      </c>
      <c r="H1370"/>
      <c r="I1370" s="1">
        <v>38</v>
      </c>
      <c r="J1370" t="s">
        <v>65</v>
      </c>
      <c r="K1370" t="s">
        <v>59</v>
      </c>
      <c r="L1370" t="s">
        <v>96</v>
      </c>
      <c r="M1370" t="s">
        <v>59</v>
      </c>
      <c r="N1370" s="4">
        <v>801916586</v>
      </c>
      <c r="O1370" s="44">
        <v>15619</v>
      </c>
      <c r="P1370">
        <v>0</v>
      </c>
      <c r="Q1370">
        <v>0</v>
      </c>
      <c r="R1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0" s="4">
        <f t="shared" si="63"/>
        <v>0</v>
      </c>
      <c r="T1370" s="4">
        <f t="shared" si="64"/>
        <v>0</v>
      </c>
      <c r="U1370" s="4">
        <f t="shared" si="65"/>
        <v>1</v>
      </c>
    </row>
    <row r="1371" spans="1:21">
      <c r="A1371" s="41">
        <v>380020123</v>
      </c>
      <c r="B1371" s="42">
        <v>380021139</v>
      </c>
      <c r="C1371" s="43">
        <v>380020123</v>
      </c>
      <c r="D1371" t="s">
        <v>3294</v>
      </c>
      <c r="E1371" t="s">
        <v>3294</v>
      </c>
      <c r="H1371"/>
      <c r="I1371" s="1">
        <v>38</v>
      </c>
      <c r="J1371" t="s">
        <v>65</v>
      </c>
      <c r="K1371" t="s">
        <v>59</v>
      </c>
      <c r="L1371" t="s">
        <v>96</v>
      </c>
      <c r="M1371" t="s">
        <v>59</v>
      </c>
      <c r="N1371" s="4">
        <v>821768017</v>
      </c>
      <c r="O1371" s="44">
        <v>19911.5</v>
      </c>
      <c r="P1371">
        <v>0</v>
      </c>
      <c r="Q1371">
        <v>0</v>
      </c>
      <c r="R1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1" s="4">
        <f t="shared" si="63"/>
        <v>0</v>
      </c>
      <c r="T1371" s="4">
        <f t="shared" si="64"/>
        <v>0</v>
      </c>
      <c r="U1371" s="4">
        <f t="shared" si="65"/>
        <v>1</v>
      </c>
    </row>
    <row r="1372" spans="1:21">
      <c r="A1372" s="41">
        <v>380780296</v>
      </c>
      <c r="B1372" s="42">
        <v>380021550</v>
      </c>
      <c r="C1372" s="43">
        <v>380780296</v>
      </c>
      <c r="D1372" t="s">
        <v>3312</v>
      </c>
      <c r="E1372" t="s">
        <v>3312</v>
      </c>
      <c r="H1372"/>
      <c r="I1372" s="1">
        <v>38</v>
      </c>
      <c r="J1372" t="s">
        <v>65</v>
      </c>
      <c r="K1372" t="s">
        <v>59</v>
      </c>
      <c r="L1372" t="s">
        <v>96</v>
      </c>
      <c r="M1372" t="s">
        <v>59</v>
      </c>
      <c r="N1372" s="4">
        <v>58504390</v>
      </c>
      <c r="O1372" s="44">
        <v>24907</v>
      </c>
      <c r="P1372">
        <v>1</v>
      </c>
      <c r="Q1372">
        <v>0</v>
      </c>
      <c r="R1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2" s="4">
        <f t="shared" si="63"/>
        <v>0</v>
      </c>
      <c r="T1372" s="4">
        <f t="shared" si="64"/>
        <v>0</v>
      </c>
      <c r="U1372" s="4">
        <f t="shared" si="65"/>
        <v>1</v>
      </c>
    </row>
    <row r="1373" spans="1:21">
      <c r="A1373" s="41">
        <v>380000018</v>
      </c>
      <c r="B1373" s="45">
        <v>380780023</v>
      </c>
      <c r="C1373" s="47">
        <v>380780023</v>
      </c>
      <c r="D1373" t="s">
        <v>2631</v>
      </c>
      <c r="E1373" t="s">
        <v>2631</v>
      </c>
      <c r="F1373" t="s">
        <v>1644</v>
      </c>
      <c r="G1373" t="s">
        <v>1645</v>
      </c>
      <c r="H1373">
        <v>0</v>
      </c>
      <c r="I1373" s="1">
        <v>38</v>
      </c>
      <c r="J1373" t="s">
        <v>65</v>
      </c>
      <c r="K1373" t="s">
        <v>59</v>
      </c>
      <c r="L1373" t="s">
        <v>831</v>
      </c>
      <c r="M1373" t="s">
        <v>59</v>
      </c>
      <c r="N1373" s="4">
        <v>263800278</v>
      </c>
      <c r="O1373" s="44">
        <v>17779</v>
      </c>
      <c r="P1373">
        <v>0</v>
      </c>
      <c r="Q1373">
        <v>0</v>
      </c>
      <c r="R1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3" s="4">
        <f t="shared" si="63"/>
        <v>1</v>
      </c>
      <c r="T1373" s="4">
        <f t="shared" si="64"/>
        <v>0</v>
      </c>
      <c r="U1373" s="4">
        <f t="shared" si="65"/>
        <v>0</v>
      </c>
    </row>
    <row r="1374" spans="1:21">
      <c r="A1374" s="41">
        <v>380000026</v>
      </c>
      <c r="B1374" s="42">
        <v>380780031</v>
      </c>
      <c r="C1374" s="43">
        <v>380780031</v>
      </c>
      <c r="D1374" t="s">
        <v>2218</v>
      </c>
      <c r="E1374" t="s">
        <v>2218</v>
      </c>
      <c r="F1374" t="s">
        <v>1644</v>
      </c>
      <c r="G1374" t="s">
        <v>1645</v>
      </c>
      <c r="H1374">
        <v>0</v>
      </c>
      <c r="I1374" s="1">
        <v>38</v>
      </c>
      <c r="J1374" t="s">
        <v>65</v>
      </c>
      <c r="K1374" t="s">
        <v>59</v>
      </c>
      <c r="L1374" t="s">
        <v>831</v>
      </c>
      <c r="M1374" t="s">
        <v>59</v>
      </c>
      <c r="N1374" s="4">
        <v>263800153</v>
      </c>
      <c r="O1374" s="44">
        <v>17942</v>
      </c>
      <c r="P1374">
        <v>0</v>
      </c>
      <c r="Q1374">
        <v>0</v>
      </c>
      <c r="R1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4" s="4">
        <f t="shared" si="63"/>
        <v>1</v>
      </c>
      <c r="T1374" s="4">
        <f t="shared" si="64"/>
        <v>0</v>
      </c>
      <c r="U1374" s="4">
        <f t="shared" si="65"/>
        <v>0</v>
      </c>
    </row>
    <row r="1375" spans="1:21">
      <c r="A1375" s="41">
        <v>380000034</v>
      </c>
      <c r="B1375" s="45">
        <v>380780049</v>
      </c>
      <c r="C1375" s="47">
        <v>380780049</v>
      </c>
      <c r="D1375" t="s">
        <v>2605</v>
      </c>
      <c r="E1375" t="s">
        <v>2606</v>
      </c>
      <c r="F1375" t="s">
        <v>1925</v>
      </c>
      <c r="G1375" t="s">
        <v>1926</v>
      </c>
      <c r="H1375">
        <v>1</v>
      </c>
      <c r="I1375" s="1">
        <v>38</v>
      </c>
      <c r="J1375" t="s">
        <v>65</v>
      </c>
      <c r="K1375" t="s">
        <v>59</v>
      </c>
      <c r="L1375" t="s">
        <v>831</v>
      </c>
      <c r="M1375" t="s">
        <v>59</v>
      </c>
      <c r="N1375" s="4">
        <v>263800062</v>
      </c>
      <c r="O1375" s="44">
        <v>136527.5</v>
      </c>
      <c r="P1375">
        <v>0</v>
      </c>
      <c r="Q1375">
        <v>0</v>
      </c>
      <c r="R1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5" s="4">
        <f t="shared" si="63"/>
        <v>1</v>
      </c>
      <c r="T1375" s="4">
        <f t="shared" si="64"/>
        <v>0</v>
      </c>
      <c r="U1375" s="4">
        <f t="shared" si="65"/>
        <v>0</v>
      </c>
    </row>
    <row r="1376" spans="1:21">
      <c r="A1376" s="41">
        <v>380784736</v>
      </c>
      <c r="B1376" s="42">
        <v>380780049</v>
      </c>
      <c r="C1376" s="43">
        <v>380780049</v>
      </c>
      <c r="D1376" t="s">
        <v>2607</v>
      </c>
      <c r="E1376" t="s">
        <v>2606</v>
      </c>
      <c r="F1376" t="s">
        <v>1925</v>
      </c>
      <c r="G1376" t="s">
        <v>1926</v>
      </c>
      <c r="H1376">
        <v>1</v>
      </c>
      <c r="I1376" s="1">
        <v>38</v>
      </c>
      <c r="J1376" t="s">
        <v>65</v>
      </c>
      <c r="K1376" t="s">
        <v>59</v>
      </c>
      <c r="L1376" t="s">
        <v>831</v>
      </c>
      <c r="M1376" t="s">
        <v>59</v>
      </c>
      <c r="N1376" s="4">
        <v>263800062</v>
      </c>
      <c r="O1376" s="44">
        <v>756</v>
      </c>
      <c r="P1376">
        <v>0</v>
      </c>
      <c r="Q1376">
        <v>0</v>
      </c>
      <c r="R1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6" s="4">
        <f t="shared" si="63"/>
        <v>1</v>
      </c>
      <c r="T1376" s="4">
        <f t="shared" si="64"/>
        <v>0</v>
      </c>
      <c r="U1376" s="4">
        <f t="shared" si="65"/>
        <v>0</v>
      </c>
    </row>
    <row r="1377" spans="1:21">
      <c r="A1377" s="41">
        <v>380785840</v>
      </c>
      <c r="B1377" s="42">
        <v>380780049</v>
      </c>
      <c r="C1377" s="43">
        <v>380780049</v>
      </c>
      <c r="D1377" t="s">
        <v>2608</v>
      </c>
      <c r="E1377" t="s">
        <v>2606</v>
      </c>
      <c r="F1377" t="s">
        <v>1925</v>
      </c>
      <c r="G1377" t="s">
        <v>1926</v>
      </c>
      <c r="H1377">
        <v>1</v>
      </c>
      <c r="I1377" s="1">
        <v>38</v>
      </c>
      <c r="J1377" t="s">
        <v>65</v>
      </c>
      <c r="K1377" t="s">
        <v>59</v>
      </c>
      <c r="L1377" t="s">
        <v>831</v>
      </c>
      <c r="M1377" t="s">
        <v>59</v>
      </c>
      <c r="N1377" s="4">
        <v>263800062</v>
      </c>
      <c r="O1377" s="44">
        <v>6116</v>
      </c>
      <c r="P1377">
        <v>0</v>
      </c>
      <c r="Q1377">
        <v>0</v>
      </c>
      <c r="R1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7" s="4">
        <f t="shared" si="63"/>
        <v>1</v>
      </c>
      <c r="T1377" s="4">
        <f t="shared" si="64"/>
        <v>0</v>
      </c>
      <c r="U1377" s="4">
        <f t="shared" si="65"/>
        <v>0</v>
      </c>
    </row>
    <row r="1378" spans="1:21">
      <c r="A1378" s="41">
        <v>380798520</v>
      </c>
      <c r="B1378" s="42">
        <v>380780049</v>
      </c>
      <c r="C1378" s="43">
        <v>380780049</v>
      </c>
      <c r="D1378" t="s">
        <v>2609</v>
      </c>
      <c r="E1378" t="s">
        <v>2606</v>
      </c>
      <c r="F1378" t="s">
        <v>1925</v>
      </c>
      <c r="G1378" t="s">
        <v>1926</v>
      </c>
      <c r="H1378">
        <v>1</v>
      </c>
      <c r="I1378" s="1">
        <v>38</v>
      </c>
      <c r="J1378" t="s">
        <v>65</v>
      </c>
      <c r="K1378" t="s">
        <v>59</v>
      </c>
      <c r="L1378" t="s">
        <v>831</v>
      </c>
      <c r="M1378" t="s">
        <v>59</v>
      </c>
      <c r="N1378" s="4">
        <v>263800062</v>
      </c>
      <c r="O1378" s="44">
        <v>7479</v>
      </c>
      <c r="P1378">
        <v>0</v>
      </c>
      <c r="Q1378">
        <v>0</v>
      </c>
      <c r="R1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8" s="4">
        <f t="shared" si="63"/>
        <v>1</v>
      </c>
      <c r="T1378" s="4">
        <f t="shared" si="64"/>
        <v>0</v>
      </c>
      <c r="U1378" s="4">
        <f t="shared" si="65"/>
        <v>0</v>
      </c>
    </row>
    <row r="1379" spans="1:21">
      <c r="A1379" s="41">
        <v>380805028</v>
      </c>
      <c r="B1379" s="42">
        <v>380780049</v>
      </c>
      <c r="C1379" s="43">
        <v>380780049</v>
      </c>
      <c r="D1379" t="s">
        <v>2610</v>
      </c>
      <c r="E1379" t="s">
        <v>2606</v>
      </c>
      <c r="F1379" t="s">
        <v>1925</v>
      </c>
      <c r="G1379" t="s">
        <v>1926</v>
      </c>
      <c r="H1379">
        <v>1</v>
      </c>
      <c r="I1379" s="1">
        <v>38</v>
      </c>
      <c r="J1379" t="s">
        <v>65</v>
      </c>
      <c r="K1379" t="s">
        <v>59</v>
      </c>
      <c r="L1379" t="s">
        <v>831</v>
      </c>
      <c r="M1379" t="s">
        <v>59</v>
      </c>
      <c r="N1379" s="4">
        <v>263800062</v>
      </c>
      <c r="O1379" s="44">
        <v>809.25</v>
      </c>
      <c r="P1379">
        <v>0</v>
      </c>
      <c r="Q1379">
        <v>0</v>
      </c>
      <c r="R1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9" s="4">
        <f t="shared" si="63"/>
        <v>1</v>
      </c>
      <c r="T1379" s="4">
        <f t="shared" si="64"/>
        <v>0</v>
      </c>
      <c r="U1379" s="4">
        <f t="shared" si="65"/>
        <v>0</v>
      </c>
    </row>
    <row r="1380" spans="1:21">
      <c r="A1380" s="54">
        <v>380000042</v>
      </c>
      <c r="B1380" s="55">
        <v>380780056</v>
      </c>
      <c r="C1380" s="56">
        <v>380780056</v>
      </c>
      <c r="D1380" t="s">
        <v>2745</v>
      </c>
      <c r="E1380" t="s">
        <v>2745</v>
      </c>
      <c r="F1380" t="s">
        <v>1925</v>
      </c>
      <c r="G1380" t="s">
        <v>1926</v>
      </c>
      <c r="H1380">
        <v>0</v>
      </c>
      <c r="I1380" s="1">
        <v>38</v>
      </c>
      <c r="J1380" t="s">
        <v>65</v>
      </c>
      <c r="K1380" t="s">
        <v>59</v>
      </c>
      <c r="L1380" t="s">
        <v>831</v>
      </c>
      <c r="M1380" t="s">
        <v>59</v>
      </c>
      <c r="N1380" s="4">
        <v>263800179</v>
      </c>
      <c r="O1380" s="44">
        <v>31115.5</v>
      </c>
      <c r="P1380">
        <v>0</v>
      </c>
      <c r="Q1380">
        <v>0</v>
      </c>
      <c r="R1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0" s="4">
        <f t="shared" si="63"/>
        <v>1</v>
      </c>
      <c r="T1380" s="4">
        <f t="shared" si="64"/>
        <v>0</v>
      </c>
      <c r="U1380" s="4">
        <f t="shared" si="65"/>
        <v>0</v>
      </c>
    </row>
    <row r="1381" spans="1:21">
      <c r="A1381" s="54">
        <v>380000059</v>
      </c>
      <c r="B1381" s="55">
        <v>380780072</v>
      </c>
      <c r="C1381" s="56">
        <v>380780072</v>
      </c>
      <c r="D1381" t="s">
        <v>1998</v>
      </c>
      <c r="E1381" t="s">
        <v>1998</v>
      </c>
      <c r="F1381" t="s">
        <v>1644</v>
      </c>
      <c r="G1381" t="s">
        <v>1645</v>
      </c>
      <c r="H1381">
        <v>0</v>
      </c>
      <c r="I1381" s="1">
        <v>38</v>
      </c>
      <c r="J1381" t="s">
        <v>65</v>
      </c>
      <c r="K1381" t="s">
        <v>59</v>
      </c>
      <c r="L1381" t="s">
        <v>831</v>
      </c>
      <c r="M1381" t="s">
        <v>59</v>
      </c>
      <c r="N1381" s="4">
        <v>263800187</v>
      </c>
      <c r="O1381" s="44">
        <v>9245.5</v>
      </c>
      <c r="P1381">
        <v>0</v>
      </c>
      <c r="Q1381">
        <v>0</v>
      </c>
      <c r="R1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1" s="4">
        <f t="shared" si="63"/>
        <v>1</v>
      </c>
      <c r="T1381" s="4">
        <f t="shared" si="64"/>
        <v>0</v>
      </c>
      <c r="U1381" s="4">
        <f t="shared" si="65"/>
        <v>0</v>
      </c>
    </row>
    <row r="1382" spans="1:21">
      <c r="A1382" s="41">
        <v>380000067</v>
      </c>
      <c r="B1382" s="43">
        <v>380780080</v>
      </c>
      <c r="C1382" s="43">
        <v>380780080</v>
      </c>
      <c r="D1382" t="s">
        <v>3158</v>
      </c>
      <c r="E1382" t="s">
        <v>3159</v>
      </c>
      <c r="F1382" t="s">
        <v>1644</v>
      </c>
      <c r="G1382" t="s">
        <v>1645</v>
      </c>
      <c r="H1382">
        <v>1</v>
      </c>
      <c r="I1382" s="1">
        <v>38</v>
      </c>
      <c r="J1382" t="s">
        <v>65</v>
      </c>
      <c r="K1382" t="s">
        <v>59</v>
      </c>
      <c r="L1382" t="s">
        <v>233</v>
      </c>
      <c r="M1382" t="s">
        <v>59</v>
      </c>
      <c r="N1382" s="4">
        <v>263800302</v>
      </c>
      <c r="O1382" s="44">
        <v>483534</v>
      </c>
      <c r="P1382">
        <v>0</v>
      </c>
      <c r="Q1382">
        <v>0</v>
      </c>
      <c r="R1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2" s="4">
        <f t="shared" si="63"/>
        <v>1</v>
      </c>
      <c r="T1382" s="4">
        <f t="shared" si="64"/>
        <v>0</v>
      </c>
      <c r="U1382" s="4">
        <f t="shared" si="65"/>
        <v>0</v>
      </c>
    </row>
    <row r="1383" spans="1:21">
      <c r="A1383" s="41">
        <v>380000406</v>
      </c>
      <c r="B1383" s="42">
        <v>380780080</v>
      </c>
      <c r="C1383" s="43">
        <v>380780080</v>
      </c>
      <c r="D1383" s="48" t="s">
        <v>3160</v>
      </c>
      <c r="E1383" t="s">
        <v>3159</v>
      </c>
      <c r="F1383" t="s">
        <v>1644</v>
      </c>
      <c r="G1383" t="s">
        <v>1645</v>
      </c>
      <c r="H1383">
        <v>1</v>
      </c>
      <c r="I1383" s="1">
        <v>38</v>
      </c>
      <c r="J1383" t="s">
        <v>65</v>
      </c>
      <c r="K1383" t="s">
        <v>59</v>
      </c>
      <c r="L1383" t="s">
        <v>233</v>
      </c>
      <c r="M1383" t="s">
        <v>59</v>
      </c>
      <c r="N1383" s="4">
        <v>263800302</v>
      </c>
      <c r="O1383" s="44">
        <v>77439</v>
      </c>
      <c r="P1383">
        <v>0</v>
      </c>
      <c r="Q1383">
        <v>0</v>
      </c>
      <c r="R1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3" s="4">
        <f t="shared" si="63"/>
        <v>1</v>
      </c>
      <c r="T1383" s="4">
        <f t="shared" si="64"/>
        <v>0</v>
      </c>
      <c r="U1383" s="4">
        <f t="shared" si="65"/>
        <v>0</v>
      </c>
    </row>
    <row r="1384" spans="1:21">
      <c r="A1384" s="41">
        <v>380020388</v>
      </c>
      <c r="B1384" s="42">
        <v>380780080</v>
      </c>
      <c r="C1384" s="43">
        <v>380780080</v>
      </c>
      <c r="D1384" t="s">
        <v>3161</v>
      </c>
      <c r="E1384" t="s">
        <v>3159</v>
      </c>
      <c r="F1384" t="s">
        <v>1644</v>
      </c>
      <c r="G1384" t="s">
        <v>1645</v>
      </c>
      <c r="H1384">
        <v>1</v>
      </c>
      <c r="I1384" s="1">
        <v>38</v>
      </c>
      <c r="J1384" t="s">
        <v>65</v>
      </c>
      <c r="K1384" t="s">
        <v>59</v>
      </c>
      <c r="L1384" t="s">
        <v>831</v>
      </c>
      <c r="M1384" t="s">
        <v>59</v>
      </c>
      <c r="N1384" s="4">
        <v>263800302</v>
      </c>
      <c r="O1384" s="44">
        <v>4690</v>
      </c>
      <c r="P1384">
        <v>0</v>
      </c>
      <c r="Q1384">
        <v>0</v>
      </c>
      <c r="R1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4" s="4">
        <f t="shared" si="63"/>
        <v>1</v>
      </c>
      <c r="T1384" s="4">
        <f t="shared" si="64"/>
        <v>0</v>
      </c>
      <c r="U1384" s="4">
        <f t="shared" si="65"/>
        <v>0</v>
      </c>
    </row>
    <row r="1385" spans="1:21">
      <c r="A1385" s="41">
        <v>380782722</v>
      </c>
      <c r="B1385" s="42">
        <v>380780080</v>
      </c>
      <c r="C1385" s="43">
        <v>380780080</v>
      </c>
      <c r="D1385" t="s">
        <v>3162</v>
      </c>
      <c r="E1385" t="s">
        <v>3159</v>
      </c>
      <c r="F1385" t="s">
        <v>1644</v>
      </c>
      <c r="G1385" t="s">
        <v>1645</v>
      </c>
      <c r="H1385">
        <v>1</v>
      </c>
      <c r="I1385" s="1">
        <v>38</v>
      </c>
      <c r="J1385" t="s">
        <v>65</v>
      </c>
      <c r="K1385" t="s">
        <v>59</v>
      </c>
      <c r="L1385" t="s">
        <v>233</v>
      </c>
      <c r="M1385" t="s">
        <v>59</v>
      </c>
      <c r="N1385" s="4">
        <v>263800302</v>
      </c>
      <c r="O1385" s="44">
        <v>80802</v>
      </c>
      <c r="P1385">
        <v>0</v>
      </c>
      <c r="Q1385">
        <v>0</v>
      </c>
      <c r="R1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5" s="4">
        <f t="shared" si="63"/>
        <v>1</v>
      </c>
      <c r="T1385" s="4">
        <f t="shared" si="64"/>
        <v>0</v>
      </c>
      <c r="U1385" s="4">
        <f t="shared" si="65"/>
        <v>0</v>
      </c>
    </row>
    <row r="1386" spans="1:21">
      <c r="A1386" s="41">
        <v>380000075</v>
      </c>
      <c r="B1386" s="42">
        <v>380780098</v>
      </c>
      <c r="C1386" s="43">
        <v>380780098</v>
      </c>
      <c r="D1386" t="s">
        <v>2058</v>
      </c>
      <c r="E1386" t="s">
        <v>2059</v>
      </c>
      <c r="F1386" t="s">
        <v>1644</v>
      </c>
      <c r="G1386" t="s">
        <v>1645</v>
      </c>
      <c r="H1386">
        <v>0</v>
      </c>
      <c r="I1386" s="1">
        <v>38</v>
      </c>
      <c r="J1386" t="s">
        <v>65</v>
      </c>
      <c r="K1386" t="s">
        <v>59</v>
      </c>
      <c r="L1386" t="s">
        <v>831</v>
      </c>
      <c r="M1386" t="s">
        <v>59</v>
      </c>
      <c r="N1386" s="4">
        <v>263800310</v>
      </c>
      <c r="O1386" s="44">
        <v>21571</v>
      </c>
      <c r="P1386">
        <v>0</v>
      </c>
      <c r="Q1386">
        <v>0</v>
      </c>
      <c r="R1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6" s="4">
        <f t="shared" si="63"/>
        <v>1</v>
      </c>
      <c r="T1386" s="4">
        <f t="shared" si="64"/>
        <v>0</v>
      </c>
      <c r="U1386" s="4">
        <f t="shared" si="65"/>
        <v>0</v>
      </c>
    </row>
    <row r="1387" spans="1:21">
      <c r="A1387" s="41">
        <v>380000091</v>
      </c>
      <c r="B1387" s="42">
        <v>380780171</v>
      </c>
      <c r="C1387" s="43">
        <v>380780171</v>
      </c>
      <c r="D1387" t="s">
        <v>2418</v>
      </c>
      <c r="E1387" t="s">
        <v>2418</v>
      </c>
      <c r="F1387" t="s">
        <v>1674</v>
      </c>
      <c r="G1387" t="s">
        <v>1675</v>
      </c>
      <c r="H1387">
        <v>0</v>
      </c>
      <c r="I1387" s="1">
        <v>38</v>
      </c>
      <c r="J1387" t="s">
        <v>65</v>
      </c>
      <c r="K1387" t="s">
        <v>59</v>
      </c>
      <c r="L1387" t="s">
        <v>831</v>
      </c>
      <c r="M1387" t="s">
        <v>59</v>
      </c>
      <c r="N1387" s="4">
        <v>263800260</v>
      </c>
      <c r="O1387" s="44">
        <v>16826.5</v>
      </c>
      <c r="P1387">
        <v>0</v>
      </c>
      <c r="Q1387">
        <v>0</v>
      </c>
      <c r="R1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7" s="4">
        <f t="shared" si="63"/>
        <v>1</v>
      </c>
      <c r="T1387" s="4">
        <f t="shared" si="64"/>
        <v>0</v>
      </c>
      <c r="U1387" s="4">
        <f t="shared" si="65"/>
        <v>0</v>
      </c>
    </row>
    <row r="1388" spans="1:21">
      <c r="A1388" s="41">
        <v>380000109</v>
      </c>
      <c r="B1388" s="42">
        <v>380780213</v>
      </c>
      <c r="C1388" s="43">
        <v>380780213</v>
      </c>
      <c r="D1388" t="s">
        <v>2016</v>
      </c>
      <c r="E1388" t="s">
        <v>2016</v>
      </c>
      <c r="F1388" t="s">
        <v>1644</v>
      </c>
      <c r="G1388" t="s">
        <v>1645</v>
      </c>
      <c r="H1388">
        <v>0</v>
      </c>
      <c r="I1388" s="1">
        <v>38</v>
      </c>
      <c r="J1388" t="s">
        <v>65</v>
      </c>
      <c r="K1388" t="s">
        <v>59</v>
      </c>
      <c r="L1388" t="s">
        <v>831</v>
      </c>
      <c r="M1388" t="s">
        <v>59</v>
      </c>
      <c r="N1388" s="4">
        <v>263800252</v>
      </c>
      <c r="O1388" s="44">
        <v>14800</v>
      </c>
      <c r="P1388">
        <v>0</v>
      </c>
      <c r="Q1388">
        <v>0</v>
      </c>
      <c r="R1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8" s="4">
        <f t="shared" si="63"/>
        <v>1</v>
      </c>
      <c r="T1388" s="4">
        <f t="shared" si="64"/>
        <v>0</v>
      </c>
      <c r="U1388" s="4">
        <f t="shared" si="65"/>
        <v>0</v>
      </c>
    </row>
    <row r="1389" spans="1:21">
      <c r="A1389" s="41">
        <v>380000125</v>
      </c>
      <c r="B1389" s="42">
        <v>380780239</v>
      </c>
      <c r="C1389" s="43">
        <v>380780239</v>
      </c>
      <c r="D1389" t="s">
        <v>2013</v>
      </c>
      <c r="E1389" t="s">
        <v>2013</v>
      </c>
      <c r="F1389" t="s">
        <v>1644</v>
      </c>
      <c r="G1389" t="s">
        <v>1645</v>
      </c>
      <c r="H1389">
        <v>0</v>
      </c>
      <c r="I1389" s="1">
        <v>38</v>
      </c>
      <c r="J1389" t="s">
        <v>65</v>
      </c>
      <c r="K1389" t="s">
        <v>59</v>
      </c>
      <c r="L1389" t="s">
        <v>831</v>
      </c>
      <c r="M1389" t="s">
        <v>59</v>
      </c>
      <c r="N1389" s="4">
        <v>263800229</v>
      </c>
      <c r="O1389" s="44">
        <v>2949</v>
      </c>
      <c r="P1389">
        <v>0</v>
      </c>
      <c r="Q1389">
        <v>0</v>
      </c>
      <c r="R1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9" s="4">
        <f t="shared" si="63"/>
        <v>1</v>
      </c>
      <c r="T1389" s="4">
        <f t="shared" si="64"/>
        <v>0</v>
      </c>
      <c r="U1389" s="4">
        <f t="shared" si="65"/>
        <v>0</v>
      </c>
    </row>
    <row r="1390" spans="1:21">
      <c r="A1390" s="41">
        <v>380000133</v>
      </c>
      <c r="B1390" s="42">
        <v>380780247</v>
      </c>
      <c r="C1390" s="43">
        <v>380780247</v>
      </c>
      <c r="D1390" t="s">
        <v>1643</v>
      </c>
      <c r="E1390" t="s">
        <v>1643</v>
      </c>
      <c r="F1390" t="s">
        <v>1644</v>
      </c>
      <c r="G1390" t="s">
        <v>1645</v>
      </c>
      <c r="H1390">
        <v>0</v>
      </c>
      <c r="I1390" s="1">
        <v>38</v>
      </c>
      <c r="J1390" t="s">
        <v>65</v>
      </c>
      <c r="K1390" t="s">
        <v>59</v>
      </c>
      <c r="L1390" t="s">
        <v>77</v>
      </c>
      <c r="M1390" t="s">
        <v>59</v>
      </c>
      <c r="N1390" s="4">
        <v>263800211</v>
      </c>
      <c r="O1390" s="44">
        <v>60128.5</v>
      </c>
      <c r="P1390">
        <v>1</v>
      </c>
      <c r="Q1390">
        <v>0</v>
      </c>
      <c r="R1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0" s="4">
        <f t="shared" si="63"/>
        <v>1</v>
      </c>
      <c r="T1390" s="4">
        <f t="shared" si="64"/>
        <v>0</v>
      </c>
      <c r="U1390" s="4">
        <f t="shared" si="65"/>
        <v>0</v>
      </c>
    </row>
    <row r="1391" spans="1:21">
      <c r="A1391" s="41">
        <v>380014555</v>
      </c>
      <c r="B1391" s="42">
        <v>380780247</v>
      </c>
      <c r="C1391" s="43">
        <v>380780247</v>
      </c>
      <c r="D1391" t="s">
        <v>1646</v>
      </c>
      <c r="E1391" t="s">
        <v>1643</v>
      </c>
      <c r="F1391" t="s">
        <v>1644</v>
      </c>
      <c r="G1391" t="s">
        <v>1645</v>
      </c>
      <c r="H1391">
        <v>0</v>
      </c>
      <c r="I1391" s="1">
        <v>38</v>
      </c>
      <c r="J1391" t="s">
        <v>65</v>
      </c>
      <c r="K1391" t="s">
        <v>59</v>
      </c>
      <c r="L1391" t="s">
        <v>77</v>
      </c>
      <c r="M1391" t="s">
        <v>59</v>
      </c>
      <c r="N1391" s="4">
        <v>263800211</v>
      </c>
      <c r="O1391" s="44">
        <v>1255</v>
      </c>
      <c r="P1391">
        <v>1</v>
      </c>
      <c r="Q1391">
        <v>0</v>
      </c>
      <c r="R1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1" s="4">
        <f t="shared" si="63"/>
        <v>1</v>
      </c>
      <c r="T1391" s="4">
        <f t="shared" si="64"/>
        <v>0</v>
      </c>
      <c r="U1391" s="4">
        <f t="shared" si="65"/>
        <v>0</v>
      </c>
    </row>
    <row r="1392" spans="1:21">
      <c r="A1392" s="41">
        <v>380014605</v>
      </c>
      <c r="B1392" s="42">
        <v>380780247</v>
      </c>
      <c r="C1392" s="43">
        <v>380780247</v>
      </c>
      <c r="D1392" t="s">
        <v>1647</v>
      </c>
      <c r="E1392" t="s">
        <v>1643</v>
      </c>
      <c r="F1392" t="s">
        <v>1644</v>
      </c>
      <c r="G1392" t="s">
        <v>1645</v>
      </c>
      <c r="H1392">
        <v>0</v>
      </c>
      <c r="I1392" s="1">
        <v>38</v>
      </c>
      <c r="J1392" t="s">
        <v>65</v>
      </c>
      <c r="K1392" t="s">
        <v>59</v>
      </c>
      <c r="L1392" t="s">
        <v>77</v>
      </c>
      <c r="M1392" t="s">
        <v>59</v>
      </c>
      <c r="N1392" s="4">
        <v>263800211</v>
      </c>
      <c r="O1392" s="44">
        <v>773.5</v>
      </c>
      <c r="P1392">
        <v>1</v>
      </c>
      <c r="Q1392">
        <v>0</v>
      </c>
      <c r="R1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2" s="4">
        <f t="shared" si="63"/>
        <v>1</v>
      </c>
      <c r="T1392" s="4">
        <f t="shared" si="64"/>
        <v>0</v>
      </c>
      <c r="U1392" s="4">
        <f t="shared" si="65"/>
        <v>0</v>
      </c>
    </row>
    <row r="1393" spans="1:21">
      <c r="A1393" s="41">
        <v>380014613</v>
      </c>
      <c r="B1393" s="42">
        <v>380780247</v>
      </c>
      <c r="C1393" s="43">
        <v>380780247</v>
      </c>
      <c r="D1393" t="s">
        <v>1648</v>
      </c>
      <c r="E1393" t="s">
        <v>1643</v>
      </c>
      <c r="F1393" t="s">
        <v>1644</v>
      </c>
      <c r="G1393" t="s">
        <v>1645</v>
      </c>
      <c r="H1393">
        <v>0</v>
      </c>
      <c r="I1393" s="1">
        <v>38</v>
      </c>
      <c r="J1393" t="s">
        <v>65</v>
      </c>
      <c r="K1393" t="s">
        <v>59</v>
      </c>
      <c r="L1393" t="s">
        <v>77</v>
      </c>
      <c r="M1393" t="s">
        <v>59</v>
      </c>
      <c r="N1393" s="4">
        <v>263800211</v>
      </c>
      <c r="O1393" s="44">
        <v>530</v>
      </c>
      <c r="P1393">
        <v>1</v>
      </c>
      <c r="Q1393">
        <v>0</v>
      </c>
      <c r="R1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3" s="4">
        <f t="shared" si="63"/>
        <v>1</v>
      </c>
      <c r="T1393" s="4">
        <f t="shared" si="64"/>
        <v>0</v>
      </c>
      <c r="U1393" s="4">
        <f t="shared" si="65"/>
        <v>0</v>
      </c>
    </row>
    <row r="1394" spans="1:21">
      <c r="A1394" s="41">
        <v>380014670</v>
      </c>
      <c r="B1394" s="42">
        <v>380780247</v>
      </c>
      <c r="C1394" s="43">
        <v>380780247</v>
      </c>
      <c r="D1394" t="s">
        <v>1649</v>
      </c>
      <c r="E1394" t="s">
        <v>1643</v>
      </c>
      <c r="F1394" t="s">
        <v>1644</v>
      </c>
      <c r="G1394" t="s">
        <v>1645</v>
      </c>
      <c r="H1394">
        <v>0</v>
      </c>
      <c r="I1394" s="1">
        <v>38</v>
      </c>
      <c r="J1394" t="s">
        <v>65</v>
      </c>
      <c r="K1394" t="s">
        <v>59</v>
      </c>
      <c r="L1394" t="s">
        <v>77</v>
      </c>
      <c r="M1394" t="s">
        <v>59</v>
      </c>
      <c r="N1394" s="4">
        <v>263800211</v>
      </c>
      <c r="O1394" s="44">
        <v>752</v>
      </c>
      <c r="P1394">
        <v>1</v>
      </c>
      <c r="Q1394">
        <v>0</v>
      </c>
      <c r="R1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4" s="4">
        <f t="shared" si="63"/>
        <v>1</v>
      </c>
      <c r="T1394" s="4">
        <f t="shared" si="64"/>
        <v>0</v>
      </c>
      <c r="U1394" s="4">
        <f t="shared" si="65"/>
        <v>0</v>
      </c>
    </row>
    <row r="1395" spans="1:21">
      <c r="A1395" s="41">
        <v>380014696</v>
      </c>
      <c r="B1395" s="42">
        <v>380780247</v>
      </c>
      <c r="C1395" s="43">
        <v>380780247</v>
      </c>
      <c r="D1395" t="s">
        <v>1650</v>
      </c>
      <c r="E1395" t="s">
        <v>1643</v>
      </c>
      <c r="F1395" t="s">
        <v>1644</v>
      </c>
      <c r="G1395" t="s">
        <v>1645</v>
      </c>
      <c r="H1395">
        <v>0</v>
      </c>
      <c r="I1395" s="1">
        <v>38</v>
      </c>
      <c r="J1395" t="s">
        <v>65</v>
      </c>
      <c r="K1395" t="s">
        <v>59</v>
      </c>
      <c r="L1395" t="s">
        <v>77</v>
      </c>
      <c r="M1395" t="s">
        <v>59</v>
      </c>
      <c r="N1395" s="4">
        <v>263800211</v>
      </c>
      <c r="O1395" s="44">
        <v>390</v>
      </c>
      <c r="P1395">
        <v>1</v>
      </c>
      <c r="Q1395">
        <v>0</v>
      </c>
      <c r="R1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5" s="4">
        <f t="shared" si="63"/>
        <v>1</v>
      </c>
      <c r="T1395" s="4">
        <f t="shared" si="64"/>
        <v>0</v>
      </c>
      <c r="U1395" s="4">
        <f t="shared" si="65"/>
        <v>0</v>
      </c>
    </row>
    <row r="1396" spans="1:21">
      <c r="A1396" s="41">
        <v>380017137</v>
      </c>
      <c r="B1396" s="42">
        <v>380780247</v>
      </c>
      <c r="C1396" s="43">
        <v>380780247</v>
      </c>
      <c r="D1396" t="s">
        <v>1651</v>
      </c>
      <c r="E1396" t="s">
        <v>1643</v>
      </c>
      <c r="F1396" t="s">
        <v>1644</v>
      </c>
      <c r="G1396" t="s">
        <v>1645</v>
      </c>
      <c r="H1396">
        <v>0</v>
      </c>
      <c r="I1396" s="1">
        <v>38</v>
      </c>
      <c r="J1396" t="s">
        <v>65</v>
      </c>
      <c r="K1396" t="s">
        <v>59</v>
      </c>
      <c r="L1396" t="s">
        <v>77</v>
      </c>
      <c r="M1396" t="s">
        <v>59</v>
      </c>
      <c r="N1396" s="4">
        <v>263800211</v>
      </c>
      <c r="O1396" s="44">
        <v>991.5</v>
      </c>
      <c r="P1396">
        <v>0</v>
      </c>
      <c r="Q1396">
        <v>0</v>
      </c>
      <c r="R1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6" s="4">
        <f t="shared" si="63"/>
        <v>1</v>
      </c>
      <c r="T1396" s="4">
        <f t="shared" si="64"/>
        <v>0</v>
      </c>
      <c r="U1396" s="4">
        <f t="shared" si="65"/>
        <v>0</v>
      </c>
    </row>
    <row r="1397" spans="1:21">
      <c r="A1397" s="41">
        <v>380017582</v>
      </c>
      <c r="B1397" s="42">
        <v>380780247</v>
      </c>
      <c r="C1397" s="43">
        <v>380780247</v>
      </c>
      <c r="D1397" t="s">
        <v>1652</v>
      </c>
      <c r="E1397" t="s">
        <v>1643</v>
      </c>
      <c r="F1397" t="s">
        <v>1644</v>
      </c>
      <c r="G1397" t="s">
        <v>1645</v>
      </c>
      <c r="H1397">
        <v>0</v>
      </c>
      <c r="I1397" s="1">
        <v>38</v>
      </c>
      <c r="J1397" t="s">
        <v>65</v>
      </c>
      <c r="K1397" t="s">
        <v>59</v>
      </c>
      <c r="L1397" t="s">
        <v>77</v>
      </c>
      <c r="M1397" t="s">
        <v>59</v>
      </c>
      <c r="N1397" s="4">
        <v>263800211</v>
      </c>
      <c r="O1397" s="44">
        <v>1150.5</v>
      </c>
      <c r="P1397">
        <v>1</v>
      </c>
      <c r="Q1397">
        <v>0</v>
      </c>
      <c r="R1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7" s="4">
        <f t="shared" si="63"/>
        <v>1</v>
      </c>
      <c r="T1397" s="4">
        <f t="shared" si="64"/>
        <v>0</v>
      </c>
      <c r="U1397" s="4">
        <f t="shared" si="65"/>
        <v>0</v>
      </c>
    </row>
    <row r="1398" spans="1:21">
      <c r="A1398" s="41">
        <v>380020040</v>
      </c>
      <c r="B1398" s="45">
        <v>380780247</v>
      </c>
      <c r="C1398" s="47">
        <v>380780247</v>
      </c>
      <c r="D1398" t="s">
        <v>1653</v>
      </c>
      <c r="E1398" t="s">
        <v>1643</v>
      </c>
      <c r="F1398" t="s">
        <v>1644</v>
      </c>
      <c r="G1398" t="s">
        <v>1645</v>
      </c>
      <c r="H1398">
        <v>0</v>
      </c>
      <c r="I1398" s="1">
        <v>38</v>
      </c>
      <c r="J1398" t="s">
        <v>65</v>
      </c>
      <c r="K1398" t="s">
        <v>59</v>
      </c>
      <c r="L1398" t="s">
        <v>77</v>
      </c>
      <c r="M1398" t="s">
        <v>59</v>
      </c>
      <c r="N1398" s="4">
        <v>263800211</v>
      </c>
      <c r="O1398" s="44">
        <v>2104</v>
      </c>
      <c r="P1398">
        <v>1</v>
      </c>
      <c r="Q1398">
        <v>0</v>
      </c>
      <c r="R1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8" s="4">
        <f t="shared" si="63"/>
        <v>1</v>
      </c>
      <c r="T1398" s="4">
        <f t="shared" si="64"/>
        <v>0</v>
      </c>
      <c r="U1398" s="4">
        <f t="shared" si="65"/>
        <v>0</v>
      </c>
    </row>
    <row r="1399" spans="1:21">
      <c r="A1399" s="41">
        <v>380020107</v>
      </c>
      <c r="B1399" s="42">
        <v>380780247</v>
      </c>
      <c r="C1399" s="43">
        <v>380780247</v>
      </c>
      <c r="D1399" t="s">
        <v>1654</v>
      </c>
      <c r="E1399" t="s">
        <v>1643</v>
      </c>
      <c r="F1399" t="s">
        <v>1644</v>
      </c>
      <c r="G1399" t="s">
        <v>1645</v>
      </c>
      <c r="H1399">
        <v>0</v>
      </c>
      <c r="I1399" s="1">
        <v>38</v>
      </c>
      <c r="J1399" t="s">
        <v>65</v>
      </c>
      <c r="K1399" t="s">
        <v>59</v>
      </c>
      <c r="L1399" t="s">
        <v>77</v>
      </c>
      <c r="M1399" t="s">
        <v>59</v>
      </c>
      <c r="N1399" s="4">
        <v>263800211</v>
      </c>
      <c r="O1399" s="44">
        <v>1347</v>
      </c>
      <c r="P1399">
        <v>1</v>
      </c>
      <c r="Q1399">
        <v>0</v>
      </c>
      <c r="R1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9" s="4">
        <f t="shared" si="63"/>
        <v>1</v>
      </c>
      <c r="T1399" s="4">
        <f t="shared" si="64"/>
        <v>0</v>
      </c>
      <c r="U1399" s="4">
        <f t="shared" si="65"/>
        <v>0</v>
      </c>
    </row>
    <row r="1400" spans="1:21">
      <c r="A1400" s="41">
        <v>380021501</v>
      </c>
      <c r="B1400" s="42">
        <v>380780247</v>
      </c>
      <c r="C1400" s="43">
        <v>380780247</v>
      </c>
      <c r="D1400" t="s">
        <v>1655</v>
      </c>
      <c r="E1400" t="s">
        <v>1643</v>
      </c>
      <c r="F1400" t="s">
        <v>1644</v>
      </c>
      <c r="G1400" t="s">
        <v>1645</v>
      </c>
      <c r="H1400">
        <v>0</v>
      </c>
      <c r="I1400" s="1">
        <v>38</v>
      </c>
      <c r="J1400" t="s">
        <v>65</v>
      </c>
      <c r="K1400" t="s">
        <v>59</v>
      </c>
      <c r="L1400" t="s">
        <v>77</v>
      </c>
      <c r="M1400" t="s">
        <v>59</v>
      </c>
      <c r="N1400" s="4">
        <v>263800211</v>
      </c>
      <c r="O1400" s="44">
        <v>544.5</v>
      </c>
      <c r="P1400">
        <v>1</v>
      </c>
      <c r="Q1400">
        <v>0</v>
      </c>
      <c r="R1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0" s="4">
        <f t="shared" si="63"/>
        <v>1</v>
      </c>
      <c r="T1400" s="4">
        <f t="shared" si="64"/>
        <v>0</v>
      </c>
      <c r="U1400" s="4">
        <f t="shared" si="65"/>
        <v>0</v>
      </c>
    </row>
    <row r="1401" spans="1:21">
      <c r="A1401" s="41">
        <v>380784553</v>
      </c>
      <c r="B1401" s="45">
        <v>380780247</v>
      </c>
      <c r="C1401" s="47">
        <v>380780247</v>
      </c>
      <c r="D1401" t="s">
        <v>1656</v>
      </c>
      <c r="E1401" t="s">
        <v>1643</v>
      </c>
      <c r="F1401" t="s">
        <v>1644</v>
      </c>
      <c r="G1401" t="s">
        <v>1645</v>
      </c>
      <c r="H1401">
        <v>0</v>
      </c>
      <c r="I1401" s="1">
        <v>38</v>
      </c>
      <c r="J1401" t="s">
        <v>65</v>
      </c>
      <c r="K1401" t="s">
        <v>59</v>
      </c>
      <c r="L1401" t="s">
        <v>77</v>
      </c>
      <c r="M1401" t="s">
        <v>59</v>
      </c>
      <c r="N1401" s="4">
        <v>263800211</v>
      </c>
      <c r="O1401" s="44">
        <v>781</v>
      </c>
      <c r="P1401">
        <v>1</v>
      </c>
      <c r="Q1401">
        <v>0</v>
      </c>
      <c r="R1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1" s="4">
        <f t="shared" si="63"/>
        <v>1</v>
      </c>
      <c r="T1401" s="4">
        <f t="shared" si="64"/>
        <v>0</v>
      </c>
      <c r="U1401" s="4">
        <f t="shared" si="65"/>
        <v>0</v>
      </c>
    </row>
    <row r="1402" spans="1:21">
      <c r="A1402" s="41">
        <v>380784728</v>
      </c>
      <c r="B1402" s="42">
        <v>380780247</v>
      </c>
      <c r="C1402" s="43">
        <v>380780247</v>
      </c>
      <c r="D1402" t="s">
        <v>1657</v>
      </c>
      <c r="E1402" t="s">
        <v>1643</v>
      </c>
      <c r="F1402" t="s">
        <v>1644</v>
      </c>
      <c r="G1402" t="s">
        <v>1645</v>
      </c>
      <c r="H1402">
        <v>0</v>
      </c>
      <c r="I1402" s="1">
        <v>38</v>
      </c>
      <c r="J1402" t="s">
        <v>65</v>
      </c>
      <c r="K1402" t="s">
        <v>59</v>
      </c>
      <c r="L1402" t="s">
        <v>77</v>
      </c>
      <c r="M1402" t="s">
        <v>59</v>
      </c>
      <c r="N1402" s="4">
        <v>263800211</v>
      </c>
      <c r="O1402" s="44">
        <v>526.5</v>
      </c>
      <c r="P1402">
        <v>1</v>
      </c>
      <c r="Q1402">
        <v>0</v>
      </c>
      <c r="R1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2" s="4">
        <f t="shared" si="63"/>
        <v>1</v>
      </c>
      <c r="T1402" s="4">
        <f t="shared" si="64"/>
        <v>0</v>
      </c>
      <c r="U1402" s="4">
        <f t="shared" si="65"/>
        <v>0</v>
      </c>
    </row>
    <row r="1403" spans="1:21">
      <c r="A1403" s="41">
        <v>380785386</v>
      </c>
      <c r="B1403" s="42">
        <v>380780247</v>
      </c>
      <c r="C1403" s="43">
        <v>380780247</v>
      </c>
      <c r="D1403" t="s">
        <v>1658</v>
      </c>
      <c r="E1403" s="48" t="s">
        <v>1643</v>
      </c>
      <c r="F1403" t="s">
        <v>1644</v>
      </c>
      <c r="G1403" t="s">
        <v>1645</v>
      </c>
      <c r="H1403">
        <v>0</v>
      </c>
      <c r="I1403" s="1">
        <v>38</v>
      </c>
      <c r="J1403" t="s">
        <v>65</v>
      </c>
      <c r="K1403" t="s">
        <v>59</v>
      </c>
      <c r="L1403" t="s">
        <v>77</v>
      </c>
      <c r="M1403" t="s">
        <v>59</v>
      </c>
      <c r="N1403" s="4">
        <v>263800211</v>
      </c>
      <c r="O1403" s="44">
        <v>585.5</v>
      </c>
      <c r="P1403">
        <v>1</v>
      </c>
      <c r="Q1403">
        <v>0</v>
      </c>
      <c r="R1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3" s="4">
        <f t="shared" si="63"/>
        <v>1</v>
      </c>
      <c r="T1403" s="4">
        <f t="shared" si="64"/>
        <v>0</v>
      </c>
      <c r="U1403" s="4">
        <f t="shared" si="65"/>
        <v>0</v>
      </c>
    </row>
    <row r="1404" spans="1:21">
      <c r="A1404" s="41">
        <v>380000166</v>
      </c>
      <c r="B1404" s="42">
        <v>380781351</v>
      </c>
      <c r="C1404" s="43">
        <v>380781351</v>
      </c>
      <c r="D1404" t="s">
        <v>2535</v>
      </c>
      <c r="E1404" t="s">
        <v>2535</v>
      </c>
      <c r="F1404" t="s">
        <v>1878</v>
      </c>
      <c r="G1404" t="s">
        <v>1879</v>
      </c>
      <c r="H1404">
        <v>0</v>
      </c>
      <c r="I1404" s="1">
        <v>38</v>
      </c>
      <c r="J1404" t="s">
        <v>65</v>
      </c>
      <c r="K1404" t="s">
        <v>59</v>
      </c>
      <c r="L1404" t="s">
        <v>831</v>
      </c>
      <c r="M1404" t="s">
        <v>59</v>
      </c>
      <c r="N1404" s="4">
        <v>263800039</v>
      </c>
      <c r="O1404" s="44">
        <v>3513.5</v>
      </c>
      <c r="P1404">
        <v>0</v>
      </c>
      <c r="Q1404">
        <v>0</v>
      </c>
      <c r="R1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4" s="4">
        <f t="shared" si="63"/>
        <v>1</v>
      </c>
      <c r="T1404" s="4">
        <f t="shared" si="64"/>
        <v>0</v>
      </c>
      <c r="U1404" s="4">
        <f t="shared" si="65"/>
        <v>0</v>
      </c>
    </row>
    <row r="1405" spans="1:21">
      <c r="A1405" s="41">
        <v>380000174</v>
      </c>
      <c r="B1405" s="42">
        <v>380781435</v>
      </c>
      <c r="C1405" s="43">
        <v>380781435</v>
      </c>
      <c r="D1405" t="s">
        <v>2532</v>
      </c>
      <c r="E1405" t="s">
        <v>2532</v>
      </c>
      <c r="F1405" t="s">
        <v>1878</v>
      </c>
      <c r="G1405" t="s">
        <v>1879</v>
      </c>
      <c r="H1405">
        <v>0</v>
      </c>
      <c r="I1405" s="1">
        <v>38</v>
      </c>
      <c r="J1405" t="s">
        <v>65</v>
      </c>
      <c r="K1405" t="s">
        <v>59</v>
      </c>
      <c r="L1405" t="s">
        <v>831</v>
      </c>
      <c r="M1405" t="s">
        <v>59</v>
      </c>
      <c r="N1405" s="4">
        <v>263800328</v>
      </c>
      <c r="O1405" s="44">
        <v>127187</v>
      </c>
      <c r="P1405">
        <v>0</v>
      </c>
      <c r="Q1405">
        <v>0</v>
      </c>
      <c r="R1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5" s="4">
        <f t="shared" si="63"/>
        <v>1</v>
      </c>
      <c r="T1405" s="4">
        <f t="shared" si="64"/>
        <v>0</v>
      </c>
      <c r="U1405" s="4">
        <f t="shared" si="65"/>
        <v>0</v>
      </c>
    </row>
    <row r="1406" spans="1:21">
      <c r="A1406" s="41">
        <v>380000356</v>
      </c>
      <c r="B1406" s="42">
        <v>380782698</v>
      </c>
      <c r="C1406" s="43">
        <v>380782698</v>
      </c>
      <c r="D1406" t="s">
        <v>1924</v>
      </c>
      <c r="E1406" t="s">
        <v>1924</v>
      </c>
      <c r="F1406" t="s">
        <v>1925</v>
      </c>
      <c r="G1406" t="s">
        <v>1926</v>
      </c>
      <c r="H1406">
        <v>0</v>
      </c>
      <c r="I1406" s="1">
        <v>38</v>
      </c>
      <c r="J1406" t="s">
        <v>65</v>
      </c>
      <c r="K1406" t="s">
        <v>59</v>
      </c>
      <c r="L1406" t="s">
        <v>831</v>
      </c>
      <c r="M1406" t="s">
        <v>59</v>
      </c>
      <c r="N1406" s="4">
        <v>263800294</v>
      </c>
      <c r="O1406" s="44">
        <v>12137.5</v>
      </c>
      <c r="P1406">
        <v>0</v>
      </c>
      <c r="Q1406">
        <v>0</v>
      </c>
      <c r="R1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6" s="4">
        <f t="shared" si="63"/>
        <v>1</v>
      </c>
      <c r="T1406" s="4">
        <f t="shared" si="64"/>
        <v>0</v>
      </c>
      <c r="U1406" s="4">
        <f t="shared" si="65"/>
        <v>0</v>
      </c>
    </row>
    <row r="1407" spans="1:21">
      <c r="A1407" s="41">
        <v>380000364</v>
      </c>
      <c r="B1407" s="42">
        <v>380782771</v>
      </c>
      <c r="C1407" s="43">
        <v>380782771</v>
      </c>
      <c r="D1407" t="s">
        <v>1979</v>
      </c>
      <c r="E1407" t="s">
        <v>1979</v>
      </c>
      <c r="F1407" t="s">
        <v>1925</v>
      </c>
      <c r="G1407" t="s">
        <v>1926</v>
      </c>
      <c r="H1407">
        <v>0</v>
      </c>
      <c r="I1407" s="1">
        <v>38</v>
      </c>
      <c r="J1407" t="s">
        <v>65</v>
      </c>
      <c r="K1407" t="s">
        <v>59</v>
      </c>
      <c r="L1407" t="s">
        <v>831</v>
      </c>
      <c r="M1407" t="s">
        <v>59</v>
      </c>
      <c r="N1407" s="4">
        <v>263800146</v>
      </c>
      <c r="O1407" s="44">
        <v>2909.5</v>
      </c>
      <c r="P1407">
        <v>0</v>
      </c>
      <c r="Q1407">
        <v>0</v>
      </c>
      <c r="R1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7" s="4">
        <f t="shared" si="63"/>
        <v>1</v>
      </c>
      <c r="T1407" s="4">
        <f t="shared" si="64"/>
        <v>0</v>
      </c>
      <c r="U1407" s="4">
        <f t="shared" si="65"/>
        <v>0</v>
      </c>
    </row>
    <row r="1408" spans="1:21">
      <c r="A1408" s="41">
        <v>380802512</v>
      </c>
      <c r="B1408" s="42">
        <v>380793265</v>
      </c>
      <c r="C1408" s="43">
        <v>380802512</v>
      </c>
      <c r="D1408" t="s">
        <v>4847</v>
      </c>
      <c r="E1408" t="s">
        <v>4848</v>
      </c>
      <c r="H1408"/>
      <c r="I1408" s="1">
        <v>38</v>
      </c>
      <c r="J1408" t="s">
        <v>65</v>
      </c>
      <c r="K1408" t="s">
        <v>59</v>
      </c>
      <c r="L1408" t="s">
        <v>96</v>
      </c>
      <c r="M1408" t="s">
        <v>59</v>
      </c>
      <c r="N1408" s="4">
        <v>775595846</v>
      </c>
      <c r="O1408" s="44">
        <v>8054</v>
      </c>
      <c r="P1408">
        <v>0</v>
      </c>
      <c r="Q1408">
        <v>0</v>
      </c>
      <c r="R1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8" s="4">
        <f t="shared" si="63"/>
        <v>0</v>
      </c>
      <c r="T1408" s="4">
        <f t="shared" si="64"/>
        <v>0</v>
      </c>
      <c r="U1408" s="4">
        <f t="shared" si="65"/>
        <v>1</v>
      </c>
    </row>
    <row r="1409" spans="1:21">
      <c r="A1409" s="41">
        <v>70004726</v>
      </c>
      <c r="B1409" s="45">
        <v>380793802</v>
      </c>
      <c r="C1409" s="47">
        <v>70004726</v>
      </c>
      <c r="D1409" t="s">
        <v>56</v>
      </c>
      <c r="E1409" t="s">
        <v>57</v>
      </c>
      <c r="H1409"/>
      <c r="I1409" s="1">
        <v>7</v>
      </c>
      <c r="J1409" t="s">
        <v>58</v>
      </c>
      <c r="K1409" t="s">
        <v>59</v>
      </c>
      <c r="L1409" t="s">
        <v>60</v>
      </c>
      <c r="M1409" t="s">
        <v>59</v>
      </c>
      <c r="N1409" s="4">
        <v>302701040</v>
      </c>
      <c r="O1409" s="44">
        <v>3296</v>
      </c>
      <c r="P1409">
        <v>0</v>
      </c>
      <c r="Q1409">
        <v>0</v>
      </c>
      <c r="R1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9" s="4">
        <f t="shared" si="63"/>
        <v>0</v>
      </c>
      <c r="T1409" s="4">
        <f t="shared" si="64"/>
        <v>0</v>
      </c>
      <c r="U1409" s="4">
        <f t="shared" si="65"/>
        <v>1</v>
      </c>
    </row>
    <row r="1410" spans="1:21">
      <c r="A1410" s="41">
        <v>260001631</v>
      </c>
      <c r="B1410" s="42">
        <v>380793802</v>
      </c>
      <c r="C1410" s="43">
        <v>260001631</v>
      </c>
      <c r="D1410" t="s">
        <v>61</v>
      </c>
      <c r="E1410" t="s">
        <v>57</v>
      </c>
      <c r="H1410"/>
      <c r="I1410" s="1">
        <v>26</v>
      </c>
      <c r="J1410" t="s">
        <v>62</v>
      </c>
      <c r="K1410" t="s">
        <v>59</v>
      </c>
      <c r="L1410" t="s">
        <v>60</v>
      </c>
      <c r="M1410" t="s">
        <v>59</v>
      </c>
      <c r="N1410" s="4">
        <v>302701040</v>
      </c>
      <c r="O1410" s="44">
        <v>8107.5</v>
      </c>
      <c r="P1410">
        <v>1</v>
      </c>
      <c r="Q1410">
        <v>0</v>
      </c>
      <c r="R1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0" s="4">
        <f t="shared" si="63"/>
        <v>0</v>
      </c>
      <c r="T1410" s="4">
        <f t="shared" si="64"/>
        <v>0</v>
      </c>
      <c r="U1410" s="4">
        <f t="shared" si="65"/>
        <v>1</v>
      </c>
    </row>
    <row r="1411" spans="1:21">
      <c r="A1411" s="41">
        <v>260003215</v>
      </c>
      <c r="B1411" s="42">
        <v>380793802</v>
      </c>
      <c r="C1411" s="43">
        <v>260003215</v>
      </c>
      <c r="D1411" t="s">
        <v>63</v>
      </c>
      <c r="E1411" s="48" t="s">
        <v>57</v>
      </c>
      <c r="H1411"/>
      <c r="I1411" s="1">
        <v>26</v>
      </c>
      <c r="J1411" t="s">
        <v>62</v>
      </c>
      <c r="K1411" t="s">
        <v>59</v>
      </c>
      <c r="L1411" t="s">
        <v>60</v>
      </c>
      <c r="M1411" t="s">
        <v>59</v>
      </c>
      <c r="N1411" s="4">
        <v>302701040</v>
      </c>
      <c r="O1411" s="44">
        <v>5494</v>
      </c>
      <c r="P1411">
        <v>0</v>
      </c>
      <c r="Q1411">
        <v>0</v>
      </c>
      <c r="R1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1" s="4">
        <f t="shared" si="63"/>
        <v>0</v>
      </c>
      <c r="T1411" s="4">
        <f t="shared" si="64"/>
        <v>0</v>
      </c>
      <c r="U1411" s="4">
        <f t="shared" si="65"/>
        <v>1</v>
      </c>
    </row>
    <row r="1412" spans="1:21">
      <c r="A1412" s="41">
        <v>380784801</v>
      </c>
      <c r="B1412" s="42">
        <v>380793802</v>
      </c>
      <c r="C1412" s="43">
        <v>380784801</v>
      </c>
      <c r="D1412" t="s">
        <v>64</v>
      </c>
      <c r="E1412" t="s">
        <v>57</v>
      </c>
      <c r="G1412" s="64"/>
      <c r="H1412"/>
      <c r="I1412" s="1">
        <v>38</v>
      </c>
      <c r="J1412" t="s">
        <v>65</v>
      </c>
      <c r="K1412" t="s">
        <v>59</v>
      </c>
      <c r="L1412" t="s">
        <v>60</v>
      </c>
      <c r="M1412" t="s">
        <v>59</v>
      </c>
      <c r="N1412" s="4">
        <v>302701040</v>
      </c>
      <c r="O1412" s="44">
        <v>15387</v>
      </c>
      <c r="P1412">
        <v>0</v>
      </c>
      <c r="Q1412">
        <v>0</v>
      </c>
      <c r="R1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2" s="4">
        <f t="shared" si="63"/>
        <v>0</v>
      </c>
      <c r="T1412" s="4">
        <f t="shared" si="64"/>
        <v>0</v>
      </c>
      <c r="U1412" s="4">
        <f t="shared" si="65"/>
        <v>1</v>
      </c>
    </row>
    <row r="1413" spans="1:21">
      <c r="A1413" s="41">
        <v>380803965</v>
      </c>
      <c r="B1413" s="42">
        <v>380793802</v>
      </c>
      <c r="C1413" s="43">
        <v>380803965</v>
      </c>
      <c r="D1413" s="48" t="s">
        <v>66</v>
      </c>
      <c r="E1413" s="48" t="s">
        <v>57</v>
      </c>
      <c r="H1413"/>
      <c r="I1413" s="1">
        <v>38</v>
      </c>
      <c r="J1413" t="s">
        <v>65</v>
      </c>
      <c r="K1413" t="s">
        <v>59</v>
      </c>
      <c r="L1413" t="s">
        <v>60</v>
      </c>
      <c r="M1413" t="s">
        <v>59</v>
      </c>
      <c r="N1413" s="4">
        <v>302701040</v>
      </c>
      <c r="O1413" s="44">
        <v>5004.5</v>
      </c>
      <c r="P1413">
        <v>0</v>
      </c>
      <c r="Q1413">
        <v>0</v>
      </c>
      <c r="R1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3" s="4">
        <f t="shared" si="63"/>
        <v>0</v>
      </c>
      <c r="T1413" s="4">
        <f t="shared" si="64"/>
        <v>0</v>
      </c>
      <c r="U1413" s="4">
        <f t="shared" si="65"/>
        <v>1</v>
      </c>
    </row>
    <row r="1414" spans="1:21">
      <c r="A1414" s="41">
        <v>380012799</v>
      </c>
      <c r="B1414" s="42">
        <v>380794297</v>
      </c>
      <c r="C1414" s="43">
        <v>380012799</v>
      </c>
      <c r="D1414" t="s">
        <v>4083</v>
      </c>
      <c r="E1414" t="s">
        <v>4084</v>
      </c>
      <c r="H1414"/>
      <c r="I1414" s="1">
        <v>38</v>
      </c>
      <c r="J1414" t="s">
        <v>65</v>
      </c>
      <c r="K1414" t="s">
        <v>59</v>
      </c>
      <c r="L1414" t="s">
        <v>60</v>
      </c>
      <c r="M1414" t="s">
        <v>59</v>
      </c>
      <c r="N1414" s="4">
        <v>301012365</v>
      </c>
      <c r="O1414" s="44">
        <v>14668.5</v>
      </c>
      <c r="P1414">
        <v>1</v>
      </c>
      <c r="Q1414">
        <v>0</v>
      </c>
      <c r="R1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14" s="4">
        <f t="shared" ref="S1414:S1477" si="66">IF(OR(L1414="CH",L1414="CH ex-CHS",L1414="HIA",L1414="Autres publics",L1414="CHU"),1,0)</f>
        <v>0</v>
      </c>
      <c r="T1414" s="4">
        <f t="shared" ref="T1414:T1477" si="67">IF(AND(S1414=1,G1414=""),1,0)</f>
        <v>0</v>
      </c>
      <c r="U1414" s="4">
        <f t="shared" si="65"/>
        <v>1</v>
      </c>
    </row>
    <row r="1415" spans="1:21">
      <c r="A1415" s="41">
        <v>380012849</v>
      </c>
      <c r="B1415" s="42">
        <v>380794297</v>
      </c>
      <c r="C1415" s="43">
        <v>380012849</v>
      </c>
      <c r="D1415" t="s">
        <v>4085</v>
      </c>
      <c r="E1415" t="s">
        <v>4084</v>
      </c>
      <c r="H1415"/>
      <c r="I1415" s="1">
        <v>38</v>
      </c>
      <c r="J1415" t="s">
        <v>65</v>
      </c>
      <c r="K1415" t="s">
        <v>59</v>
      </c>
      <c r="L1415" t="s">
        <v>60</v>
      </c>
      <c r="M1415" t="s">
        <v>59</v>
      </c>
      <c r="N1415" s="4">
        <v>301012365</v>
      </c>
      <c r="O1415" s="44">
        <v>1624</v>
      </c>
      <c r="P1415">
        <v>1</v>
      </c>
      <c r="Q1415">
        <v>0</v>
      </c>
      <c r="R1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5" s="4">
        <f t="shared" si="66"/>
        <v>0</v>
      </c>
      <c r="T1415" s="4">
        <f t="shared" si="67"/>
        <v>0</v>
      </c>
      <c r="U1415" s="4">
        <f t="shared" ref="U1415:U1478" si="68">IF(S1415=1,0,1)</f>
        <v>1</v>
      </c>
    </row>
    <row r="1416" spans="1:21">
      <c r="A1416" s="41">
        <v>380013359</v>
      </c>
      <c r="B1416" s="42">
        <v>380794297</v>
      </c>
      <c r="C1416" s="43">
        <v>380013359</v>
      </c>
      <c r="D1416" t="s">
        <v>4086</v>
      </c>
      <c r="E1416" t="s">
        <v>4084</v>
      </c>
      <c r="H1416"/>
      <c r="I1416" s="1">
        <v>38</v>
      </c>
      <c r="J1416" t="s">
        <v>65</v>
      </c>
      <c r="K1416" t="s">
        <v>59</v>
      </c>
      <c r="L1416" t="s">
        <v>60</v>
      </c>
      <c r="M1416" t="s">
        <v>59</v>
      </c>
      <c r="N1416" s="4">
        <v>301012365</v>
      </c>
      <c r="O1416" s="44">
        <v>861.75</v>
      </c>
      <c r="P1416">
        <v>0</v>
      </c>
      <c r="Q1416">
        <v>0</v>
      </c>
      <c r="R1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6" s="4">
        <f t="shared" si="66"/>
        <v>0</v>
      </c>
      <c r="T1416" s="4">
        <f t="shared" si="67"/>
        <v>0</v>
      </c>
      <c r="U1416" s="4">
        <f t="shared" si="68"/>
        <v>1</v>
      </c>
    </row>
    <row r="1417" spans="1:21">
      <c r="A1417" s="41">
        <v>380015461</v>
      </c>
      <c r="B1417" s="42">
        <v>380794297</v>
      </c>
      <c r="C1417" s="43">
        <v>380015461</v>
      </c>
      <c r="D1417" t="s">
        <v>4087</v>
      </c>
      <c r="E1417" t="s">
        <v>4084</v>
      </c>
      <c r="H1417"/>
      <c r="I1417" s="1">
        <v>38</v>
      </c>
      <c r="J1417" t="s">
        <v>65</v>
      </c>
      <c r="K1417" t="s">
        <v>59</v>
      </c>
      <c r="L1417" t="s">
        <v>60</v>
      </c>
      <c r="M1417" t="s">
        <v>59</v>
      </c>
      <c r="N1417" s="4">
        <v>301012365</v>
      </c>
      <c r="O1417" s="44">
        <v>1548</v>
      </c>
      <c r="P1417">
        <v>0</v>
      </c>
      <c r="Q1417">
        <v>0</v>
      </c>
      <c r="R1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7" s="4">
        <f t="shared" si="66"/>
        <v>0</v>
      </c>
      <c r="T1417" s="4">
        <f t="shared" si="67"/>
        <v>0</v>
      </c>
      <c r="U1417" s="4">
        <f t="shared" si="68"/>
        <v>1</v>
      </c>
    </row>
    <row r="1418" spans="1:21">
      <c r="A1418" s="41">
        <v>380019372</v>
      </c>
      <c r="B1418" s="42">
        <v>380794297</v>
      </c>
      <c r="C1418" s="43">
        <v>380019372</v>
      </c>
      <c r="D1418" t="s">
        <v>4088</v>
      </c>
      <c r="E1418" t="s">
        <v>4084</v>
      </c>
      <c r="H1418"/>
      <c r="I1418" s="1">
        <v>38</v>
      </c>
      <c r="J1418" t="s">
        <v>65</v>
      </c>
      <c r="K1418" t="s">
        <v>59</v>
      </c>
      <c r="L1418" t="s">
        <v>60</v>
      </c>
      <c r="M1418" t="s">
        <v>59</v>
      </c>
      <c r="N1418" s="4">
        <v>301012365</v>
      </c>
      <c r="O1418" s="44">
        <v>1390.75</v>
      </c>
      <c r="P1418">
        <v>1</v>
      </c>
      <c r="Q1418">
        <v>0</v>
      </c>
      <c r="R1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8" s="4">
        <f t="shared" si="66"/>
        <v>0</v>
      </c>
      <c r="T1418" s="4">
        <f t="shared" si="67"/>
        <v>0</v>
      </c>
      <c r="U1418" s="4">
        <f t="shared" si="68"/>
        <v>1</v>
      </c>
    </row>
    <row r="1419" spans="1:21">
      <c r="A1419" s="41">
        <v>380020537</v>
      </c>
      <c r="B1419" s="45">
        <v>380794297</v>
      </c>
      <c r="C1419" s="47">
        <v>380020537</v>
      </c>
      <c r="D1419" t="s">
        <v>4089</v>
      </c>
      <c r="E1419" t="s">
        <v>4084</v>
      </c>
      <c r="H1419"/>
      <c r="I1419" s="1">
        <v>38</v>
      </c>
      <c r="J1419" t="s">
        <v>65</v>
      </c>
      <c r="K1419" t="s">
        <v>59</v>
      </c>
      <c r="L1419" t="s">
        <v>60</v>
      </c>
      <c r="M1419" t="s">
        <v>59</v>
      </c>
      <c r="N1419" s="4">
        <v>301012365</v>
      </c>
      <c r="O1419" s="44">
        <v>7076.5</v>
      </c>
      <c r="P1419">
        <v>0</v>
      </c>
      <c r="Q1419">
        <v>0</v>
      </c>
      <c r="R1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9" s="4">
        <f t="shared" si="66"/>
        <v>0</v>
      </c>
      <c r="T1419" s="4">
        <f t="shared" si="67"/>
        <v>0</v>
      </c>
      <c r="U1419" s="4">
        <f t="shared" si="68"/>
        <v>1</v>
      </c>
    </row>
    <row r="1420" spans="1:21">
      <c r="A1420" s="41">
        <v>380027045</v>
      </c>
      <c r="B1420" s="42">
        <v>380794297</v>
      </c>
      <c r="C1420" s="43">
        <v>380027045</v>
      </c>
      <c r="D1420" t="s">
        <v>4090</v>
      </c>
      <c r="E1420" t="s">
        <v>4084</v>
      </c>
      <c r="H1420"/>
      <c r="I1420" s="1">
        <v>38</v>
      </c>
      <c r="J1420" t="s">
        <v>65</v>
      </c>
      <c r="K1420" t="s">
        <v>59</v>
      </c>
      <c r="L1420" t="s">
        <v>60</v>
      </c>
      <c r="M1420" t="s">
        <v>59</v>
      </c>
      <c r="N1420" s="4">
        <v>301012365</v>
      </c>
      <c r="O1420" s="44">
        <v>1</v>
      </c>
      <c r="P1420">
        <v>1</v>
      </c>
      <c r="Q1420">
        <v>0</v>
      </c>
      <c r="R1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20" s="4">
        <f t="shared" si="66"/>
        <v>0</v>
      </c>
      <c r="T1420" s="4">
        <f t="shared" si="67"/>
        <v>0</v>
      </c>
      <c r="U1420" s="4">
        <f t="shared" si="68"/>
        <v>1</v>
      </c>
    </row>
    <row r="1421" spans="1:21">
      <c r="A1421" s="41">
        <v>380785956</v>
      </c>
      <c r="B1421" s="42">
        <v>380795211</v>
      </c>
      <c r="C1421" s="43">
        <v>380785956</v>
      </c>
      <c r="D1421" t="s">
        <v>3293</v>
      </c>
      <c r="E1421" t="s">
        <v>3293</v>
      </c>
      <c r="H1421"/>
      <c r="I1421" s="1">
        <v>38</v>
      </c>
      <c r="J1421" t="s">
        <v>65</v>
      </c>
      <c r="K1421" t="s">
        <v>59</v>
      </c>
      <c r="L1421" t="s">
        <v>96</v>
      </c>
      <c r="M1421" t="s">
        <v>59</v>
      </c>
      <c r="N1421" s="4">
        <v>67501650</v>
      </c>
      <c r="O1421" s="44">
        <v>59932</v>
      </c>
      <c r="P1421">
        <v>0</v>
      </c>
      <c r="Q1421">
        <v>0</v>
      </c>
      <c r="R1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21" s="4">
        <f t="shared" si="66"/>
        <v>0</v>
      </c>
      <c r="T1421" s="4">
        <f t="shared" si="67"/>
        <v>0</v>
      </c>
      <c r="U1421" s="4">
        <f t="shared" si="68"/>
        <v>1</v>
      </c>
    </row>
    <row r="1422" spans="1:21">
      <c r="A1422" s="41">
        <v>380786442</v>
      </c>
      <c r="B1422" s="42">
        <v>380798025</v>
      </c>
      <c r="C1422" s="43">
        <v>380786442</v>
      </c>
      <c r="D1422" t="s">
        <v>3231</v>
      </c>
      <c r="E1422" t="s">
        <v>3231</v>
      </c>
      <c r="H1422"/>
      <c r="I1422" s="1">
        <v>38</v>
      </c>
      <c r="J1422" t="s">
        <v>65</v>
      </c>
      <c r="K1422" t="s">
        <v>59</v>
      </c>
      <c r="L1422" t="s">
        <v>96</v>
      </c>
      <c r="M1422" t="s">
        <v>59</v>
      </c>
      <c r="N1422" s="4">
        <v>411127087</v>
      </c>
      <c r="O1422" s="44">
        <v>83215</v>
      </c>
      <c r="P1422">
        <v>0</v>
      </c>
      <c r="Q1422">
        <v>0</v>
      </c>
      <c r="R1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2" s="4">
        <f t="shared" si="66"/>
        <v>0</v>
      </c>
      <c r="T1422" s="4">
        <f t="shared" si="67"/>
        <v>0</v>
      </c>
      <c r="U1422" s="4">
        <f t="shared" si="68"/>
        <v>1</v>
      </c>
    </row>
    <row r="1423" spans="1:21">
      <c r="A1423" s="41">
        <v>380780197</v>
      </c>
      <c r="B1423" s="42">
        <v>380798173</v>
      </c>
      <c r="C1423" s="43">
        <v>380780197</v>
      </c>
      <c r="D1423" t="s">
        <v>3423</v>
      </c>
      <c r="E1423" t="s">
        <v>3423</v>
      </c>
      <c r="H1423"/>
      <c r="I1423" s="1">
        <v>38</v>
      </c>
      <c r="J1423" t="s">
        <v>65</v>
      </c>
      <c r="K1423" t="s">
        <v>59</v>
      </c>
      <c r="L1423" t="s">
        <v>60</v>
      </c>
      <c r="M1423" t="s">
        <v>59</v>
      </c>
      <c r="N1423" s="4">
        <v>451509202</v>
      </c>
      <c r="O1423" s="44">
        <v>37125.5</v>
      </c>
      <c r="P1423">
        <v>0</v>
      </c>
      <c r="Q1423">
        <v>0</v>
      </c>
      <c r="R1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3" s="4">
        <f t="shared" si="66"/>
        <v>0</v>
      </c>
      <c r="T1423" s="4">
        <f t="shared" si="67"/>
        <v>0</v>
      </c>
      <c r="U1423" s="4">
        <f t="shared" si="68"/>
        <v>1</v>
      </c>
    </row>
    <row r="1424" spans="1:21">
      <c r="A1424" s="41">
        <v>380780379</v>
      </c>
      <c r="B1424" s="45">
        <v>380798249</v>
      </c>
      <c r="C1424" s="47">
        <v>380780379</v>
      </c>
      <c r="D1424" t="s">
        <v>910</v>
      </c>
      <c r="E1424" t="s">
        <v>910</v>
      </c>
      <c r="H1424"/>
      <c r="I1424" s="1">
        <v>38</v>
      </c>
      <c r="J1424" t="s">
        <v>65</v>
      </c>
      <c r="K1424" t="s">
        <v>59</v>
      </c>
      <c r="L1424" t="s">
        <v>60</v>
      </c>
      <c r="M1424" t="s">
        <v>59</v>
      </c>
      <c r="N1424" s="4">
        <v>779601012</v>
      </c>
      <c r="O1424" s="44">
        <v>9690</v>
      </c>
      <c r="P1424">
        <v>0</v>
      </c>
      <c r="Q1424">
        <v>0</v>
      </c>
      <c r="R1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4" s="4">
        <f t="shared" si="66"/>
        <v>0</v>
      </c>
      <c r="T1424" s="4">
        <f t="shared" si="67"/>
        <v>0</v>
      </c>
      <c r="U1424" s="4">
        <f t="shared" si="68"/>
        <v>1</v>
      </c>
    </row>
    <row r="1425" spans="1:21">
      <c r="A1425" s="41">
        <v>380009928</v>
      </c>
      <c r="B1425" s="42">
        <v>380804542</v>
      </c>
      <c r="C1425" s="43">
        <v>380009928</v>
      </c>
      <c r="D1425" t="s">
        <v>798</v>
      </c>
      <c r="E1425" t="s">
        <v>797</v>
      </c>
      <c r="H1425"/>
      <c r="I1425" s="1">
        <v>38</v>
      </c>
      <c r="J1425" t="s">
        <v>65</v>
      </c>
      <c r="K1425" t="s">
        <v>59</v>
      </c>
      <c r="L1425" t="s">
        <v>60</v>
      </c>
      <c r="M1425" t="s">
        <v>59</v>
      </c>
      <c r="N1425" s="4">
        <v>382242592</v>
      </c>
      <c r="O1425" s="44">
        <v>33441</v>
      </c>
      <c r="P1425">
        <v>0</v>
      </c>
      <c r="Q1425">
        <v>0</v>
      </c>
      <c r="R1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5" s="4">
        <f t="shared" si="66"/>
        <v>0</v>
      </c>
      <c r="T1425" s="4">
        <f t="shared" si="67"/>
        <v>0</v>
      </c>
      <c r="U1425" s="4">
        <f t="shared" si="68"/>
        <v>1</v>
      </c>
    </row>
    <row r="1426" spans="1:21">
      <c r="A1426" s="41">
        <v>300017423</v>
      </c>
      <c r="B1426" s="42">
        <v>380804542</v>
      </c>
      <c r="C1426" s="43">
        <v>300017423</v>
      </c>
      <c r="D1426" t="s">
        <v>796</v>
      </c>
      <c r="E1426" t="s">
        <v>797</v>
      </c>
      <c r="H1426"/>
      <c r="I1426" s="1">
        <v>30</v>
      </c>
      <c r="J1426" t="s">
        <v>105</v>
      </c>
      <c r="K1426" t="s">
        <v>33</v>
      </c>
      <c r="L1426" t="s">
        <v>60</v>
      </c>
      <c r="M1426" t="s">
        <v>59</v>
      </c>
      <c r="N1426" s="4">
        <v>382242592</v>
      </c>
      <c r="O1426" s="44">
        <v>9758.5</v>
      </c>
      <c r="P1426">
        <v>0</v>
      </c>
      <c r="Q1426">
        <v>0</v>
      </c>
      <c r="R1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6" s="4">
        <f t="shared" si="66"/>
        <v>0</v>
      </c>
      <c r="T1426" s="4">
        <f t="shared" si="67"/>
        <v>0</v>
      </c>
      <c r="U1426" s="4">
        <f t="shared" si="68"/>
        <v>1</v>
      </c>
    </row>
    <row r="1427" spans="1:21">
      <c r="A1427" s="41">
        <v>390780559</v>
      </c>
      <c r="B1427" s="42">
        <v>390000180</v>
      </c>
      <c r="C1427" s="43">
        <v>390780559</v>
      </c>
      <c r="D1427" t="s">
        <v>3314</v>
      </c>
      <c r="E1427" t="s">
        <v>3314</v>
      </c>
      <c r="H1427"/>
      <c r="I1427" s="1">
        <v>39</v>
      </c>
      <c r="J1427" t="s">
        <v>154</v>
      </c>
      <c r="K1427" t="s">
        <v>10</v>
      </c>
      <c r="L1427" t="s">
        <v>96</v>
      </c>
      <c r="M1427" t="s">
        <v>10</v>
      </c>
      <c r="N1427" s="4">
        <v>645550195</v>
      </c>
      <c r="O1427" s="44">
        <v>6507.5</v>
      </c>
      <c r="P1427">
        <v>0</v>
      </c>
      <c r="Q1427">
        <v>0</v>
      </c>
      <c r="R1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7" s="4">
        <f t="shared" si="66"/>
        <v>0</v>
      </c>
      <c r="T1427" s="4">
        <f t="shared" si="67"/>
        <v>0</v>
      </c>
      <c r="U1427" s="4">
        <f t="shared" si="68"/>
        <v>1</v>
      </c>
    </row>
    <row r="1428" spans="1:21">
      <c r="A1428" s="41">
        <v>390781193</v>
      </c>
      <c r="B1428" s="42">
        <v>390000768</v>
      </c>
      <c r="C1428" s="43">
        <v>390781193</v>
      </c>
      <c r="D1428" t="s">
        <v>152</v>
      </c>
      <c r="E1428" t="s">
        <v>153</v>
      </c>
      <c r="H1428"/>
      <c r="I1428" s="1">
        <v>39</v>
      </c>
      <c r="J1428" t="s">
        <v>154</v>
      </c>
      <c r="K1428" t="s">
        <v>10</v>
      </c>
      <c r="L1428" t="s">
        <v>60</v>
      </c>
      <c r="M1428" t="s">
        <v>10</v>
      </c>
      <c r="N1428" s="4">
        <v>778397216</v>
      </c>
      <c r="O1428" s="44">
        <v>11658</v>
      </c>
      <c r="P1428">
        <v>0</v>
      </c>
      <c r="Q1428">
        <v>0</v>
      </c>
      <c r="R1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8" s="4">
        <f t="shared" si="66"/>
        <v>0</v>
      </c>
      <c r="T1428" s="4">
        <f t="shared" si="67"/>
        <v>0</v>
      </c>
      <c r="U1428" s="4">
        <f t="shared" si="68"/>
        <v>1</v>
      </c>
    </row>
    <row r="1429" spans="1:21">
      <c r="A1429" s="41">
        <v>390000040</v>
      </c>
      <c r="B1429" s="42">
        <v>390780146</v>
      </c>
      <c r="C1429" s="43">
        <v>390780146</v>
      </c>
      <c r="D1429" t="s">
        <v>1440</v>
      </c>
      <c r="E1429" t="s">
        <v>1441</v>
      </c>
      <c r="F1429" t="s">
        <v>1442</v>
      </c>
      <c r="G1429" t="s">
        <v>1443</v>
      </c>
      <c r="H1429">
        <v>1</v>
      </c>
      <c r="I1429" s="1">
        <v>39</v>
      </c>
      <c r="J1429" t="s">
        <v>154</v>
      </c>
      <c r="K1429" t="s">
        <v>10</v>
      </c>
      <c r="L1429" t="s">
        <v>831</v>
      </c>
      <c r="M1429" t="s">
        <v>10</v>
      </c>
      <c r="N1429" s="4">
        <v>263900052</v>
      </c>
      <c r="O1429" s="44">
        <v>134169</v>
      </c>
      <c r="P1429">
        <v>0</v>
      </c>
      <c r="Q1429">
        <v>0</v>
      </c>
      <c r="R1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9" s="4">
        <f t="shared" si="66"/>
        <v>1</v>
      </c>
      <c r="T1429" s="4">
        <f t="shared" si="67"/>
        <v>0</v>
      </c>
      <c r="U1429" s="4">
        <f t="shared" si="68"/>
        <v>0</v>
      </c>
    </row>
    <row r="1430" spans="1:21">
      <c r="A1430" s="41">
        <v>390000214</v>
      </c>
      <c r="B1430" s="42">
        <v>390780146</v>
      </c>
      <c r="C1430" s="43">
        <v>390780146</v>
      </c>
      <c r="D1430" t="s">
        <v>1444</v>
      </c>
      <c r="E1430" t="s">
        <v>1441</v>
      </c>
      <c r="F1430" t="s">
        <v>1442</v>
      </c>
      <c r="G1430" t="s">
        <v>1443</v>
      </c>
      <c r="H1430">
        <v>1</v>
      </c>
      <c r="I1430" s="1">
        <v>39</v>
      </c>
      <c r="J1430" t="s">
        <v>154</v>
      </c>
      <c r="K1430" t="s">
        <v>10</v>
      </c>
      <c r="L1430" t="s">
        <v>831</v>
      </c>
      <c r="M1430" t="s">
        <v>10</v>
      </c>
      <c r="N1430" s="4">
        <v>263900052</v>
      </c>
      <c r="O1430" s="44">
        <v>8375</v>
      </c>
      <c r="P1430">
        <v>0</v>
      </c>
      <c r="Q1430">
        <v>0</v>
      </c>
      <c r="R1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0" s="4">
        <f t="shared" si="66"/>
        <v>1</v>
      </c>
      <c r="T1430" s="4">
        <f t="shared" si="67"/>
        <v>0</v>
      </c>
      <c r="U1430" s="4">
        <f t="shared" si="68"/>
        <v>0</v>
      </c>
    </row>
    <row r="1431" spans="1:21">
      <c r="A1431" s="41">
        <v>390006161</v>
      </c>
      <c r="B1431" s="42">
        <v>390780146</v>
      </c>
      <c r="C1431" s="43">
        <v>390780146</v>
      </c>
      <c r="D1431" t="s">
        <v>1445</v>
      </c>
      <c r="E1431" t="s">
        <v>1441</v>
      </c>
      <c r="F1431" t="s">
        <v>1442</v>
      </c>
      <c r="G1431" t="s">
        <v>1443</v>
      </c>
      <c r="H1431">
        <v>1</v>
      </c>
      <c r="I1431" s="1">
        <v>39</v>
      </c>
      <c r="J1431" t="s">
        <v>154</v>
      </c>
      <c r="K1431" t="s">
        <v>10</v>
      </c>
      <c r="L1431" t="s">
        <v>831</v>
      </c>
      <c r="M1431" t="s">
        <v>10</v>
      </c>
      <c r="N1431" s="4">
        <v>263900052</v>
      </c>
      <c r="O1431" s="44">
        <v>3556</v>
      </c>
      <c r="P1431">
        <v>0</v>
      </c>
      <c r="Q1431">
        <v>0</v>
      </c>
      <c r="R1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1" s="4">
        <f t="shared" si="66"/>
        <v>1</v>
      </c>
      <c r="T1431" s="4">
        <f t="shared" si="67"/>
        <v>0</v>
      </c>
      <c r="U1431" s="4">
        <f t="shared" si="68"/>
        <v>0</v>
      </c>
    </row>
    <row r="1432" spans="1:21">
      <c r="A1432" s="41">
        <v>390000057</v>
      </c>
      <c r="B1432" s="42">
        <v>390780153</v>
      </c>
      <c r="C1432" s="43">
        <v>390780153</v>
      </c>
      <c r="D1432" t="s">
        <v>2499</v>
      </c>
      <c r="E1432" t="s">
        <v>2499</v>
      </c>
      <c r="F1432" t="s">
        <v>1442</v>
      </c>
      <c r="G1432" t="s">
        <v>1443</v>
      </c>
      <c r="H1432">
        <v>0</v>
      </c>
      <c r="I1432" s="1">
        <v>39</v>
      </c>
      <c r="J1432" t="s">
        <v>154</v>
      </c>
      <c r="K1432" t="s">
        <v>10</v>
      </c>
      <c r="L1432" t="s">
        <v>831</v>
      </c>
      <c r="M1432" t="s">
        <v>10</v>
      </c>
      <c r="N1432" s="4">
        <v>263900060</v>
      </c>
      <c r="O1432" s="44">
        <v>2900</v>
      </c>
      <c r="P1432">
        <v>0</v>
      </c>
      <c r="Q1432">
        <v>0</v>
      </c>
      <c r="R1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2" s="4">
        <f t="shared" si="66"/>
        <v>1</v>
      </c>
      <c r="T1432" s="4">
        <f t="shared" si="67"/>
        <v>0</v>
      </c>
      <c r="U1432" s="4">
        <f t="shared" si="68"/>
        <v>0</v>
      </c>
    </row>
    <row r="1433" spans="1:21">
      <c r="A1433" s="41">
        <v>390000065</v>
      </c>
      <c r="B1433" s="42">
        <v>390780161</v>
      </c>
      <c r="C1433" s="43">
        <v>390780161</v>
      </c>
      <c r="D1433" t="s">
        <v>2525</v>
      </c>
      <c r="E1433" t="s">
        <v>2525</v>
      </c>
      <c r="F1433" t="s">
        <v>1442</v>
      </c>
      <c r="G1433" t="s">
        <v>1443</v>
      </c>
      <c r="H1433">
        <v>0</v>
      </c>
      <c r="I1433" s="1">
        <v>39</v>
      </c>
      <c r="J1433" t="s">
        <v>154</v>
      </c>
      <c r="K1433" t="s">
        <v>10</v>
      </c>
      <c r="L1433" t="s">
        <v>831</v>
      </c>
      <c r="M1433" t="s">
        <v>10</v>
      </c>
      <c r="N1433" s="4">
        <v>263900110</v>
      </c>
      <c r="O1433" s="44">
        <v>24971</v>
      </c>
      <c r="P1433">
        <v>0</v>
      </c>
      <c r="Q1433">
        <v>0</v>
      </c>
      <c r="R1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3" s="4">
        <f t="shared" si="66"/>
        <v>1</v>
      </c>
      <c r="T1433" s="4">
        <f t="shared" si="67"/>
        <v>0</v>
      </c>
      <c r="U1433" s="4">
        <f t="shared" si="68"/>
        <v>0</v>
      </c>
    </row>
    <row r="1434" spans="1:21">
      <c r="A1434" s="41">
        <v>390000073</v>
      </c>
      <c r="B1434" s="42">
        <v>390780179</v>
      </c>
      <c r="C1434" s="43">
        <v>390780179</v>
      </c>
      <c r="D1434" t="s">
        <v>2396</v>
      </c>
      <c r="E1434" t="s">
        <v>2397</v>
      </c>
      <c r="F1434" t="s">
        <v>1442</v>
      </c>
      <c r="G1434" t="s">
        <v>1443</v>
      </c>
      <c r="H1434">
        <v>0</v>
      </c>
      <c r="I1434" s="1">
        <v>39</v>
      </c>
      <c r="J1434" t="s">
        <v>154</v>
      </c>
      <c r="K1434" t="s">
        <v>10</v>
      </c>
      <c r="L1434" t="s">
        <v>831</v>
      </c>
      <c r="M1434" t="s">
        <v>10</v>
      </c>
      <c r="N1434" s="4">
        <v>263900128</v>
      </c>
      <c r="O1434" s="44">
        <v>14308</v>
      </c>
      <c r="P1434">
        <v>0</v>
      </c>
      <c r="Q1434">
        <v>0</v>
      </c>
      <c r="R1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34" s="4">
        <f t="shared" si="66"/>
        <v>1</v>
      </c>
      <c r="T1434" s="4">
        <f t="shared" si="67"/>
        <v>0</v>
      </c>
      <c r="U1434" s="4">
        <f t="shared" si="68"/>
        <v>0</v>
      </c>
    </row>
    <row r="1435" spans="1:21">
      <c r="A1435" s="41">
        <v>390000081</v>
      </c>
      <c r="B1435" s="42">
        <v>390780179</v>
      </c>
      <c r="C1435" s="43">
        <v>390780179</v>
      </c>
      <c r="D1435" t="s">
        <v>2398</v>
      </c>
      <c r="E1435" t="s">
        <v>2397</v>
      </c>
      <c r="F1435" t="s">
        <v>1442</v>
      </c>
      <c r="G1435" t="s">
        <v>1443</v>
      </c>
      <c r="H1435">
        <v>0</v>
      </c>
      <c r="I1435" s="1">
        <v>39</v>
      </c>
      <c r="J1435" t="s">
        <v>154</v>
      </c>
      <c r="K1435" t="s">
        <v>10</v>
      </c>
      <c r="L1435" t="s">
        <v>831</v>
      </c>
      <c r="M1435" t="s">
        <v>10</v>
      </c>
      <c r="N1435" s="4">
        <v>263900128</v>
      </c>
      <c r="O1435" s="44">
        <v>3887</v>
      </c>
      <c r="P1435">
        <v>0</v>
      </c>
      <c r="Q1435">
        <v>0</v>
      </c>
      <c r="R1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35" s="4">
        <f t="shared" si="66"/>
        <v>1</v>
      </c>
      <c r="T1435" s="4">
        <f t="shared" si="67"/>
        <v>0</v>
      </c>
      <c r="U1435" s="4">
        <f t="shared" si="68"/>
        <v>0</v>
      </c>
    </row>
    <row r="1436" spans="1:21">
      <c r="A1436" s="41">
        <v>390000164</v>
      </c>
      <c r="B1436" s="42">
        <v>390780476</v>
      </c>
      <c r="C1436" s="43">
        <v>390780476</v>
      </c>
      <c r="D1436" t="s">
        <v>3056</v>
      </c>
      <c r="E1436" t="s">
        <v>3056</v>
      </c>
      <c r="F1436" t="s">
        <v>926</v>
      </c>
      <c r="G1436" t="s">
        <v>927</v>
      </c>
      <c r="H1436">
        <v>0</v>
      </c>
      <c r="I1436" s="1">
        <v>39</v>
      </c>
      <c r="J1436" t="s">
        <v>154</v>
      </c>
      <c r="K1436" t="s">
        <v>10</v>
      </c>
      <c r="L1436" t="s">
        <v>77</v>
      </c>
      <c r="M1436" t="s">
        <v>10</v>
      </c>
      <c r="N1436" s="4">
        <v>263900144</v>
      </c>
      <c r="O1436" s="44">
        <v>45107</v>
      </c>
      <c r="P1436">
        <v>1</v>
      </c>
      <c r="Q1436">
        <v>0</v>
      </c>
      <c r="R1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6" s="4">
        <f t="shared" si="66"/>
        <v>1</v>
      </c>
      <c r="T1436" s="4">
        <f t="shared" si="67"/>
        <v>0</v>
      </c>
      <c r="U1436" s="4">
        <f t="shared" si="68"/>
        <v>0</v>
      </c>
    </row>
    <row r="1437" spans="1:21">
      <c r="A1437" s="41">
        <v>390004513</v>
      </c>
      <c r="B1437" s="42">
        <v>390780476</v>
      </c>
      <c r="C1437" s="43">
        <v>390780476</v>
      </c>
      <c r="D1437" t="s">
        <v>3057</v>
      </c>
      <c r="E1437" t="s">
        <v>3056</v>
      </c>
      <c r="F1437" t="s">
        <v>926</v>
      </c>
      <c r="G1437" t="s">
        <v>927</v>
      </c>
      <c r="H1437">
        <v>0</v>
      </c>
      <c r="I1437" s="1">
        <v>39</v>
      </c>
      <c r="J1437" t="s">
        <v>154</v>
      </c>
      <c r="K1437" t="s">
        <v>10</v>
      </c>
      <c r="L1437" t="s">
        <v>77</v>
      </c>
      <c r="M1437" t="s">
        <v>10</v>
      </c>
      <c r="N1437" s="4">
        <v>263900144</v>
      </c>
      <c r="O1437" s="44">
        <v>647</v>
      </c>
      <c r="P1437">
        <v>1</v>
      </c>
      <c r="Q1437">
        <v>0</v>
      </c>
      <c r="R1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7" s="4">
        <f t="shared" si="66"/>
        <v>1</v>
      </c>
      <c r="T1437" s="4">
        <f t="shared" si="67"/>
        <v>0</v>
      </c>
      <c r="U1437" s="4">
        <f t="shared" si="68"/>
        <v>0</v>
      </c>
    </row>
    <row r="1438" spans="1:21">
      <c r="A1438" s="41">
        <v>390005841</v>
      </c>
      <c r="B1438" s="42">
        <v>390780476</v>
      </c>
      <c r="C1438" s="43">
        <v>390780476</v>
      </c>
      <c r="D1438" t="s">
        <v>3058</v>
      </c>
      <c r="E1438" t="s">
        <v>3056</v>
      </c>
      <c r="F1438" t="s">
        <v>926</v>
      </c>
      <c r="G1438" t="s">
        <v>927</v>
      </c>
      <c r="H1438">
        <v>0</v>
      </c>
      <c r="I1438" s="1">
        <v>39</v>
      </c>
      <c r="J1438" t="s">
        <v>154</v>
      </c>
      <c r="K1438" t="s">
        <v>10</v>
      </c>
      <c r="L1438" t="s">
        <v>77</v>
      </c>
      <c r="M1438" t="s">
        <v>10</v>
      </c>
      <c r="N1438" s="4">
        <v>263900144</v>
      </c>
      <c r="O1438" s="44">
        <v>489</v>
      </c>
      <c r="P1438">
        <v>1</v>
      </c>
      <c r="Q1438">
        <v>0</v>
      </c>
      <c r="R1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8" s="4">
        <f t="shared" si="66"/>
        <v>1</v>
      </c>
      <c r="T1438" s="4">
        <f t="shared" si="67"/>
        <v>0</v>
      </c>
      <c r="U1438" s="4">
        <f t="shared" si="68"/>
        <v>0</v>
      </c>
    </row>
    <row r="1439" spans="1:21">
      <c r="A1439" s="41">
        <v>390006179</v>
      </c>
      <c r="B1439" s="42">
        <v>390780476</v>
      </c>
      <c r="C1439" s="43">
        <v>390780476</v>
      </c>
      <c r="D1439" t="s">
        <v>3059</v>
      </c>
      <c r="E1439" t="s">
        <v>3056</v>
      </c>
      <c r="F1439" t="s">
        <v>926</v>
      </c>
      <c r="G1439" t="s">
        <v>927</v>
      </c>
      <c r="H1439">
        <v>0</v>
      </c>
      <c r="I1439" s="1">
        <v>39</v>
      </c>
      <c r="J1439" t="s">
        <v>154</v>
      </c>
      <c r="K1439" t="s">
        <v>10</v>
      </c>
      <c r="L1439" t="s">
        <v>77</v>
      </c>
      <c r="M1439" t="s">
        <v>10</v>
      </c>
      <c r="N1439" s="4">
        <v>263900144</v>
      </c>
      <c r="O1439" s="44">
        <v>1339</v>
      </c>
      <c r="P1439">
        <v>1</v>
      </c>
      <c r="Q1439">
        <v>0</v>
      </c>
      <c r="R1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9" s="4">
        <f t="shared" si="66"/>
        <v>1</v>
      </c>
      <c r="T1439" s="4">
        <f t="shared" si="67"/>
        <v>0</v>
      </c>
      <c r="U1439" s="4">
        <f t="shared" si="68"/>
        <v>0</v>
      </c>
    </row>
    <row r="1440" spans="1:21">
      <c r="A1440" s="41">
        <v>390007003</v>
      </c>
      <c r="B1440" s="42">
        <v>390780476</v>
      </c>
      <c r="C1440" s="43">
        <v>390780476</v>
      </c>
      <c r="D1440" t="s">
        <v>3060</v>
      </c>
      <c r="E1440" t="s">
        <v>3056</v>
      </c>
      <c r="F1440" t="s">
        <v>926</v>
      </c>
      <c r="G1440" t="s">
        <v>927</v>
      </c>
      <c r="H1440">
        <v>0</v>
      </c>
      <c r="I1440" s="1">
        <v>39</v>
      </c>
      <c r="J1440" t="s">
        <v>154</v>
      </c>
      <c r="K1440" t="s">
        <v>10</v>
      </c>
      <c r="L1440" t="s">
        <v>77</v>
      </c>
      <c r="M1440" t="s">
        <v>10</v>
      </c>
      <c r="N1440" s="4">
        <v>263900144</v>
      </c>
      <c r="O1440" s="44">
        <v>293.25</v>
      </c>
      <c r="P1440">
        <v>1</v>
      </c>
      <c r="Q1440">
        <v>0</v>
      </c>
      <c r="R1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0" s="4">
        <f t="shared" si="66"/>
        <v>1</v>
      </c>
      <c r="T1440" s="4">
        <f t="shared" si="67"/>
        <v>0</v>
      </c>
      <c r="U1440" s="4">
        <f t="shared" si="68"/>
        <v>0</v>
      </c>
    </row>
    <row r="1441" spans="1:21">
      <c r="A1441" s="41">
        <v>390783165</v>
      </c>
      <c r="B1441" s="42">
        <v>390780476</v>
      </c>
      <c r="C1441" s="43">
        <v>390780476</v>
      </c>
      <c r="D1441" t="s">
        <v>3061</v>
      </c>
      <c r="E1441" t="s">
        <v>3056</v>
      </c>
      <c r="F1441" t="s">
        <v>926</v>
      </c>
      <c r="G1441" t="s">
        <v>927</v>
      </c>
      <c r="H1441">
        <v>0</v>
      </c>
      <c r="I1441" s="1">
        <v>39</v>
      </c>
      <c r="J1441" t="s">
        <v>154</v>
      </c>
      <c r="K1441" t="s">
        <v>10</v>
      </c>
      <c r="L1441" t="s">
        <v>77</v>
      </c>
      <c r="M1441" t="s">
        <v>10</v>
      </c>
      <c r="N1441" s="4">
        <v>263900144</v>
      </c>
      <c r="O1441" s="44">
        <v>1617</v>
      </c>
      <c r="P1441">
        <v>1</v>
      </c>
      <c r="Q1441">
        <v>0</v>
      </c>
      <c r="R1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1" s="4">
        <f t="shared" si="66"/>
        <v>1</v>
      </c>
      <c r="T1441" s="4">
        <f t="shared" si="67"/>
        <v>0</v>
      </c>
      <c r="U1441" s="4">
        <f t="shared" si="68"/>
        <v>0</v>
      </c>
    </row>
    <row r="1442" spans="1:21">
      <c r="A1442" s="41">
        <v>390786036</v>
      </c>
      <c r="B1442" s="42">
        <v>390780476</v>
      </c>
      <c r="C1442" s="43">
        <v>390780476</v>
      </c>
      <c r="D1442" t="s">
        <v>3062</v>
      </c>
      <c r="E1442" t="s">
        <v>3056</v>
      </c>
      <c r="F1442" t="s">
        <v>926</v>
      </c>
      <c r="G1442" t="s">
        <v>927</v>
      </c>
      <c r="H1442">
        <v>0</v>
      </c>
      <c r="I1442" s="1">
        <v>39</v>
      </c>
      <c r="J1442" t="s">
        <v>154</v>
      </c>
      <c r="K1442" t="s">
        <v>10</v>
      </c>
      <c r="L1442" t="s">
        <v>77</v>
      </c>
      <c r="M1442" t="s">
        <v>10</v>
      </c>
      <c r="N1442" s="4">
        <v>263900144</v>
      </c>
      <c r="O1442" s="44">
        <v>1144.5</v>
      </c>
      <c r="P1442">
        <v>1</v>
      </c>
      <c r="Q1442">
        <v>0</v>
      </c>
      <c r="R1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2" s="4">
        <f t="shared" si="66"/>
        <v>1</v>
      </c>
      <c r="T1442" s="4">
        <f t="shared" si="67"/>
        <v>0</v>
      </c>
      <c r="U1442" s="4">
        <f t="shared" si="68"/>
        <v>0</v>
      </c>
    </row>
    <row r="1443" spans="1:21">
      <c r="A1443" s="41">
        <v>390786119</v>
      </c>
      <c r="B1443" s="42">
        <v>390780476</v>
      </c>
      <c r="C1443" s="43">
        <v>390780476</v>
      </c>
      <c r="D1443" t="s">
        <v>3063</v>
      </c>
      <c r="E1443" t="s">
        <v>3056</v>
      </c>
      <c r="F1443" t="s">
        <v>926</v>
      </c>
      <c r="G1443" t="s">
        <v>927</v>
      </c>
      <c r="H1443">
        <v>0</v>
      </c>
      <c r="I1443" s="1">
        <v>39</v>
      </c>
      <c r="J1443" t="s">
        <v>154</v>
      </c>
      <c r="K1443" t="s">
        <v>10</v>
      </c>
      <c r="L1443" t="s">
        <v>77</v>
      </c>
      <c r="M1443" t="s">
        <v>10</v>
      </c>
      <c r="N1443" s="4">
        <v>263900144</v>
      </c>
      <c r="O1443" s="44">
        <v>428.25</v>
      </c>
      <c r="P1443">
        <v>1</v>
      </c>
      <c r="Q1443">
        <v>0</v>
      </c>
      <c r="R1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3" s="4">
        <f t="shared" si="66"/>
        <v>1</v>
      </c>
      <c r="T1443" s="4">
        <f t="shared" si="67"/>
        <v>0</v>
      </c>
      <c r="U1443" s="4">
        <f t="shared" si="68"/>
        <v>0</v>
      </c>
    </row>
    <row r="1444" spans="1:21">
      <c r="A1444" s="41">
        <v>390786200</v>
      </c>
      <c r="B1444" s="42">
        <v>390780476</v>
      </c>
      <c r="C1444" s="43">
        <v>390780476</v>
      </c>
      <c r="D1444" t="s">
        <v>3064</v>
      </c>
      <c r="E1444" t="s">
        <v>3056</v>
      </c>
      <c r="F1444" t="s">
        <v>926</v>
      </c>
      <c r="G1444" t="s">
        <v>927</v>
      </c>
      <c r="H1444">
        <v>0</v>
      </c>
      <c r="I1444" s="1">
        <v>39</v>
      </c>
      <c r="J1444" t="s">
        <v>154</v>
      </c>
      <c r="K1444" t="s">
        <v>10</v>
      </c>
      <c r="L1444" t="s">
        <v>77</v>
      </c>
      <c r="M1444" t="s">
        <v>10</v>
      </c>
      <c r="N1444" s="4">
        <v>263900144</v>
      </c>
      <c r="O1444" s="44">
        <v>1711.5</v>
      </c>
      <c r="P1444">
        <v>1</v>
      </c>
      <c r="Q1444">
        <v>0</v>
      </c>
      <c r="R1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4" s="4">
        <f t="shared" si="66"/>
        <v>1</v>
      </c>
      <c r="T1444" s="4">
        <f t="shared" si="67"/>
        <v>0</v>
      </c>
      <c r="U1444" s="4">
        <f t="shared" si="68"/>
        <v>0</v>
      </c>
    </row>
    <row r="1445" spans="1:21">
      <c r="A1445" s="41">
        <v>390786523</v>
      </c>
      <c r="B1445" s="42">
        <v>390780476</v>
      </c>
      <c r="C1445" s="43">
        <v>390780476</v>
      </c>
      <c r="D1445" t="s">
        <v>3065</v>
      </c>
      <c r="E1445" t="s">
        <v>3056</v>
      </c>
      <c r="F1445" t="s">
        <v>926</v>
      </c>
      <c r="G1445" t="s">
        <v>927</v>
      </c>
      <c r="H1445">
        <v>0</v>
      </c>
      <c r="I1445" s="1">
        <v>39</v>
      </c>
      <c r="J1445" t="s">
        <v>154</v>
      </c>
      <c r="K1445" t="s">
        <v>10</v>
      </c>
      <c r="L1445" t="s">
        <v>77</v>
      </c>
      <c r="M1445" t="s">
        <v>10</v>
      </c>
      <c r="N1445" s="4">
        <v>263900144</v>
      </c>
      <c r="O1445" s="44">
        <v>596.5</v>
      </c>
      <c r="P1445">
        <v>1</v>
      </c>
      <c r="Q1445">
        <v>0</v>
      </c>
      <c r="R1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5" s="4">
        <f t="shared" si="66"/>
        <v>1</v>
      </c>
      <c r="T1445" s="4">
        <f t="shared" si="67"/>
        <v>0</v>
      </c>
      <c r="U1445" s="4">
        <f t="shared" si="68"/>
        <v>0</v>
      </c>
    </row>
    <row r="1446" spans="1:21">
      <c r="A1446" s="41">
        <v>390786531</v>
      </c>
      <c r="B1446" s="42">
        <v>390780476</v>
      </c>
      <c r="C1446" s="43">
        <v>390780476</v>
      </c>
      <c r="D1446" t="s">
        <v>3066</v>
      </c>
      <c r="E1446" t="s">
        <v>3056</v>
      </c>
      <c r="F1446" t="s">
        <v>926</v>
      </c>
      <c r="G1446" t="s">
        <v>927</v>
      </c>
      <c r="H1446">
        <v>0</v>
      </c>
      <c r="I1446" s="1">
        <v>39</v>
      </c>
      <c r="J1446" t="s">
        <v>154</v>
      </c>
      <c r="K1446" t="s">
        <v>10</v>
      </c>
      <c r="L1446" t="s">
        <v>77</v>
      </c>
      <c r="M1446" t="s">
        <v>10</v>
      </c>
      <c r="N1446" s="4">
        <v>263900144</v>
      </c>
      <c r="O1446" s="44">
        <v>746.75</v>
      </c>
      <c r="P1446">
        <v>1</v>
      </c>
      <c r="Q1446">
        <v>0</v>
      </c>
      <c r="R1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6" s="4">
        <f t="shared" si="66"/>
        <v>1</v>
      </c>
      <c r="T1446" s="4">
        <f t="shared" si="67"/>
        <v>0</v>
      </c>
      <c r="U1446" s="4">
        <f t="shared" si="68"/>
        <v>0</v>
      </c>
    </row>
    <row r="1447" spans="1:21">
      <c r="A1447" s="41">
        <v>390786689</v>
      </c>
      <c r="B1447" s="42">
        <v>390780476</v>
      </c>
      <c r="C1447" s="43">
        <v>390780476</v>
      </c>
      <c r="D1447" t="s">
        <v>3067</v>
      </c>
      <c r="E1447" t="s">
        <v>3056</v>
      </c>
      <c r="F1447" t="s">
        <v>926</v>
      </c>
      <c r="G1447" t="s">
        <v>927</v>
      </c>
      <c r="H1447">
        <v>0</v>
      </c>
      <c r="I1447" s="1">
        <v>39</v>
      </c>
      <c r="J1447" t="s">
        <v>154</v>
      </c>
      <c r="K1447" t="s">
        <v>10</v>
      </c>
      <c r="L1447" t="s">
        <v>77</v>
      </c>
      <c r="M1447" t="s">
        <v>10</v>
      </c>
      <c r="N1447" s="4">
        <v>263900144</v>
      </c>
      <c r="O1447" s="44">
        <v>580</v>
      </c>
      <c r="P1447">
        <v>1</v>
      </c>
      <c r="Q1447">
        <v>0</v>
      </c>
      <c r="R1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7" s="4">
        <f t="shared" si="66"/>
        <v>1</v>
      </c>
      <c r="T1447" s="4">
        <f t="shared" si="67"/>
        <v>0</v>
      </c>
      <c r="U1447" s="4">
        <f t="shared" si="68"/>
        <v>0</v>
      </c>
    </row>
    <row r="1448" spans="1:21">
      <c r="A1448" s="41">
        <v>390786846</v>
      </c>
      <c r="B1448" s="42">
        <v>390780476</v>
      </c>
      <c r="C1448" s="43">
        <v>390780476</v>
      </c>
      <c r="D1448" t="s">
        <v>3068</v>
      </c>
      <c r="E1448" t="s">
        <v>3056</v>
      </c>
      <c r="F1448" t="s">
        <v>926</v>
      </c>
      <c r="G1448" t="s">
        <v>927</v>
      </c>
      <c r="H1448">
        <v>0</v>
      </c>
      <c r="I1448" s="1">
        <v>39</v>
      </c>
      <c r="J1448" t="s">
        <v>154</v>
      </c>
      <c r="K1448" t="s">
        <v>10</v>
      </c>
      <c r="L1448" t="s">
        <v>77</v>
      </c>
      <c r="M1448" t="s">
        <v>10</v>
      </c>
      <c r="N1448" s="4">
        <v>263900144</v>
      </c>
      <c r="O1448" s="44">
        <v>947.25</v>
      </c>
      <c r="P1448">
        <v>1</v>
      </c>
      <c r="Q1448">
        <v>0</v>
      </c>
      <c r="R1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8" s="4">
        <f t="shared" si="66"/>
        <v>1</v>
      </c>
      <c r="T1448" s="4">
        <f t="shared" si="67"/>
        <v>0</v>
      </c>
      <c r="U1448" s="4">
        <f t="shared" si="68"/>
        <v>0</v>
      </c>
    </row>
    <row r="1449" spans="1:21">
      <c r="A1449" s="41">
        <v>390000222</v>
      </c>
      <c r="B1449" s="42">
        <v>390780609</v>
      </c>
      <c r="C1449" s="43">
        <v>390780609</v>
      </c>
      <c r="D1449" t="s">
        <v>1446</v>
      </c>
      <c r="E1449" t="s">
        <v>1447</v>
      </c>
      <c r="F1449" t="s">
        <v>926</v>
      </c>
      <c r="G1449" t="s">
        <v>927</v>
      </c>
      <c r="H1449">
        <v>0</v>
      </c>
      <c r="I1449" s="1">
        <v>39</v>
      </c>
      <c r="J1449" t="s">
        <v>154</v>
      </c>
      <c r="K1449" t="s">
        <v>10</v>
      </c>
      <c r="L1449" t="s">
        <v>831</v>
      </c>
      <c r="M1449" t="s">
        <v>10</v>
      </c>
      <c r="N1449" s="4">
        <v>263900045</v>
      </c>
      <c r="O1449" s="44">
        <v>82227</v>
      </c>
      <c r="P1449">
        <v>0</v>
      </c>
      <c r="Q1449">
        <v>0</v>
      </c>
      <c r="R1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9" s="4">
        <f t="shared" si="66"/>
        <v>1</v>
      </c>
      <c r="T1449" s="4">
        <f t="shared" si="67"/>
        <v>0</v>
      </c>
      <c r="U1449" s="4">
        <f t="shared" si="68"/>
        <v>0</v>
      </c>
    </row>
    <row r="1450" spans="1:21">
      <c r="A1450" s="41">
        <v>390784833</v>
      </c>
      <c r="B1450" s="42">
        <v>390780609</v>
      </c>
      <c r="C1450" s="43">
        <v>390780609</v>
      </c>
      <c r="D1450" t="s">
        <v>1448</v>
      </c>
      <c r="E1450" t="s">
        <v>1447</v>
      </c>
      <c r="F1450" t="s">
        <v>926</v>
      </c>
      <c r="G1450" t="s">
        <v>927</v>
      </c>
      <c r="H1450">
        <v>0</v>
      </c>
      <c r="I1450" s="1">
        <v>39</v>
      </c>
      <c r="J1450" t="s">
        <v>154</v>
      </c>
      <c r="K1450" t="s">
        <v>10</v>
      </c>
      <c r="L1450" t="s">
        <v>831</v>
      </c>
      <c r="M1450" t="s">
        <v>10</v>
      </c>
      <c r="N1450" s="4">
        <v>263900045</v>
      </c>
      <c r="O1450" s="44">
        <v>5756</v>
      </c>
      <c r="P1450">
        <v>0</v>
      </c>
      <c r="Q1450">
        <v>0</v>
      </c>
      <c r="R1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0" s="4">
        <f t="shared" si="66"/>
        <v>1</v>
      </c>
      <c r="T1450" s="4">
        <f t="shared" si="67"/>
        <v>0</v>
      </c>
      <c r="U1450" s="4">
        <f t="shared" si="68"/>
        <v>0</v>
      </c>
    </row>
    <row r="1451" spans="1:21">
      <c r="A1451" s="41">
        <v>400780102</v>
      </c>
      <c r="B1451" s="42">
        <v>400000055</v>
      </c>
      <c r="C1451" s="43">
        <v>400780102</v>
      </c>
      <c r="D1451" t="s">
        <v>5836</v>
      </c>
      <c r="E1451" t="s">
        <v>5837</v>
      </c>
      <c r="H1451"/>
      <c r="I1451" s="1">
        <v>40</v>
      </c>
      <c r="J1451" t="s">
        <v>92</v>
      </c>
      <c r="K1451" t="s">
        <v>93</v>
      </c>
      <c r="L1451" t="s">
        <v>96</v>
      </c>
      <c r="M1451" t="s">
        <v>93</v>
      </c>
      <c r="N1451" s="4">
        <v>327457933</v>
      </c>
      <c r="O1451" s="44">
        <v>18129</v>
      </c>
      <c r="P1451">
        <v>0</v>
      </c>
      <c r="Q1451">
        <v>0</v>
      </c>
      <c r="R1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1" s="4">
        <f t="shared" si="66"/>
        <v>0</v>
      </c>
      <c r="T1451" s="4">
        <f t="shared" si="67"/>
        <v>0</v>
      </c>
      <c r="U1451" s="4">
        <f t="shared" si="68"/>
        <v>1</v>
      </c>
    </row>
    <row r="1452" spans="1:21">
      <c r="A1452" s="41">
        <v>400780342</v>
      </c>
      <c r="B1452" s="42">
        <v>400000196</v>
      </c>
      <c r="C1452" s="43">
        <v>400780342</v>
      </c>
      <c r="D1452" t="s">
        <v>5197</v>
      </c>
      <c r="E1452" t="s">
        <v>5198</v>
      </c>
      <c r="H1452"/>
      <c r="I1452" s="1">
        <v>40</v>
      </c>
      <c r="J1452" t="s">
        <v>92</v>
      </c>
      <c r="K1452" t="s">
        <v>93</v>
      </c>
      <c r="L1452" t="s">
        <v>96</v>
      </c>
      <c r="M1452" t="s">
        <v>93</v>
      </c>
      <c r="N1452" s="4">
        <v>987220290</v>
      </c>
      <c r="O1452" s="44">
        <v>11828.5</v>
      </c>
      <c r="P1452">
        <v>0</v>
      </c>
      <c r="Q1452">
        <v>0</v>
      </c>
      <c r="R1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2" s="4">
        <f t="shared" si="66"/>
        <v>0</v>
      </c>
      <c r="T1452" s="4">
        <f t="shared" si="67"/>
        <v>0</v>
      </c>
      <c r="U1452" s="4">
        <f t="shared" si="68"/>
        <v>1</v>
      </c>
    </row>
    <row r="1453" spans="1:21">
      <c r="A1453" s="41">
        <v>400780425</v>
      </c>
      <c r="B1453" s="42">
        <v>400000246</v>
      </c>
      <c r="C1453" s="43">
        <v>400780425</v>
      </c>
      <c r="D1453" t="s">
        <v>5469</v>
      </c>
      <c r="E1453" t="s">
        <v>5470</v>
      </c>
      <c r="H1453"/>
      <c r="I1453" s="1">
        <v>40</v>
      </c>
      <c r="J1453" t="s">
        <v>92</v>
      </c>
      <c r="K1453" t="s">
        <v>93</v>
      </c>
      <c r="L1453" t="s">
        <v>96</v>
      </c>
      <c r="M1453" t="s">
        <v>93</v>
      </c>
      <c r="N1453" s="4">
        <v>986520070</v>
      </c>
      <c r="O1453" s="44">
        <v>10330</v>
      </c>
      <c r="P1453">
        <v>0</v>
      </c>
      <c r="Q1453">
        <v>0</v>
      </c>
      <c r="R1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3" s="4">
        <f t="shared" si="66"/>
        <v>0</v>
      </c>
      <c r="T1453" s="4">
        <f t="shared" si="67"/>
        <v>0</v>
      </c>
      <c r="U1453" s="4">
        <f t="shared" si="68"/>
        <v>1</v>
      </c>
    </row>
    <row r="1454" spans="1:21">
      <c r="A1454" s="41">
        <v>400780466</v>
      </c>
      <c r="B1454" s="42">
        <v>400000279</v>
      </c>
      <c r="C1454" s="43">
        <v>400780466</v>
      </c>
      <c r="D1454" t="s">
        <v>6030</v>
      </c>
      <c r="E1454" t="s">
        <v>6031</v>
      </c>
      <c r="H1454"/>
      <c r="I1454" s="1">
        <v>40</v>
      </c>
      <c r="J1454" t="s">
        <v>92</v>
      </c>
      <c r="K1454" t="s">
        <v>93</v>
      </c>
      <c r="L1454" t="s">
        <v>96</v>
      </c>
      <c r="M1454" t="s">
        <v>93</v>
      </c>
      <c r="N1454" s="4">
        <v>323887869</v>
      </c>
      <c r="O1454" s="44">
        <v>13286.5</v>
      </c>
      <c r="P1454">
        <v>0</v>
      </c>
      <c r="Q1454">
        <v>0</v>
      </c>
      <c r="R1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4" s="4">
        <f t="shared" si="66"/>
        <v>0</v>
      </c>
      <c r="T1454" s="4">
        <f t="shared" si="67"/>
        <v>0</v>
      </c>
      <c r="U1454" s="4">
        <f t="shared" si="68"/>
        <v>1</v>
      </c>
    </row>
    <row r="1455" spans="1:21">
      <c r="A1455" s="41">
        <v>400780888</v>
      </c>
      <c r="B1455" s="42">
        <v>400000535</v>
      </c>
      <c r="C1455" s="43">
        <v>400780888</v>
      </c>
      <c r="D1455" t="s">
        <v>5371</v>
      </c>
      <c r="E1455" t="s">
        <v>5372</v>
      </c>
      <c r="H1455"/>
      <c r="I1455" s="1">
        <v>40</v>
      </c>
      <c r="J1455" t="s">
        <v>92</v>
      </c>
      <c r="K1455" t="s">
        <v>93</v>
      </c>
      <c r="L1455" t="s">
        <v>60</v>
      </c>
      <c r="M1455" t="s">
        <v>93</v>
      </c>
      <c r="N1455" s="4">
        <v>303375356</v>
      </c>
      <c r="O1455" s="44">
        <v>32958.5</v>
      </c>
      <c r="P1455">
        <v>0</v>
      </c>
      <c r="Q1455">
        <v>0</v>
      </c>
      <c r="R1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5" s="4">
        <f t="shared" si="66"/>
        <v>0</v>
      </c>
      <c r="T1455" s="4">
        <f t="shared" si="67"/>
        <v>0</v>
      </c>
      <c r="U1455" s="4">
        <f t="shared" si="68"/>
        <v>1</v>
      </c>
    </row>
    <row r="1456" spans="1:21">
      <c r="A1456" s="41">
        <v>400000113</v>
      </c>
      <c r="B1456" s="42">
        <v>400011177</v>
      </c>
      <c r="C1456" s="43">
        <v>400011177</v>
      </c>
      <c r="D1456" t="s">
        <v>2831</v>
      </c>
      <c r="E1456" t="s">
        <v>2832</v>
      </c>
      <c r="F1456" t="s">
        <v>1147</v>
      </c>
      <c r="G1456" t="s">
        <v>1148</v>
      </c>
      <c r="H1456">
        <v>1</v>
      </c>
      <c r="I1456" s="1">
        <v>40</v>
      </c>
      <c r="J1456" t="s">
        <v>92</v>
      </c>
      <c r="K1456" t="s">
        <v>93</v>
      </c>
      <c r="L1456" t="s">
        <v>831</v>
      </c>
      <c r="M1456" t="s">
        <v>93</v>
      </c>
      <c r="N1456" s="4">
        <v>264004284</v>
      </c>
      <c r="O1456" s="44">
        <v>35151</v>
      </c>
      <c r="P1456">
        <v>0</v>
      </c>
      <c r="Q1456">
        <v>0</v>
      </c>
      <c r="R1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6" s="4">
        <f t="shared" si="66"/>
        <v>1</v>
      </c>
      <c r="T1456" s="4">
        <f t="shared" si="67"/>
        <v>0</v>
      </c>
      <c r="U1456" s="4">
        <f t="shared" si="68"/>
        <v>0</v>
      </c>
    </row>
    <row r="1457" spans="1:21">
      <c r="A1457" s="41">
        <v>400000139</v>
      </c>
      <c r="B1457" s="45">
        <v>400011177</v>
      </c>
      <c r="C1457" s="47">
        <v>400011177</v>
      </c>
      <c r="D1457" t="s">
        <v>2832</v>
      </c>
      <c r="E1457" t="s">
        <v>2832</v>
      </c>
      <c r="F1457" t="s">
        <v>1147</v>
      </c>
      <c r="G1457" t="s">
        <v>1148</v>
      </c>
      <c r="H1457">
        <v>1</v>
      </c>
      <c r="I1457" s="1">
        <v>40</v>
      </c>
      <c r="J1457" t="s">
        <v>92</v>
      </c>
      <c r="K1457" t="s">
        <v>93</v>
      </c>
      <c r="L1457" t="s">
        <v>831</v>
      </c>
      <c r="M1457" t="s">
        <v>93</v>
      </c>
      <c r="N1457" s="4">
        <v>264004284</v>
      </c>
      <c r="O1457" s="44">
        <v>140367.5</v>
      </c>
      <c r="P1457">
        <v>0</v>
      </c>
      <c r="Q1457">
        <v>0</v>
      </c>
      <c r="R1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7" s="4">
        <f t="shared" si="66"/>
        <v>1</v>
      </c>
      <c r="T1457" s="4">
        <f t="shared" si="67"/>
        <v>0</v>
      </c>
      <c r="U1457" s="4">
        <f t="shared" si="68"/>
        <v>0</v>
      </c>
    </row>
    <row r="1458" spans="1:21">
      <c r="A1458" s="41">
        <v>400006607</v>
      </c>
      <c r="B1458" s="42">
        <v>400011177</v>
      </c>
      <c r="C1458" s="43">
        <v>400011177</v>
      </c>
      <c r="D1458" t="s">
        <v>2833</v>
      </c>
      <c r="E1458" t="s">
        <v>2832</v>
      </c>
      <c r="F1458" t="s">
        <v>1147</v>
      </c>
      <c r="G1458" t="s">
        <v>1148</v>
      </c>
      <c r="H1458">
        <v>1</v>
      </c>
      <c r="I1458" s="1">
        <v>40</v>
      </c>
      <c r="J1458" t="s">
        <v>92</v>
      </c>
      <c r="K1458" t="s">
        <v>93</v>
      </c>
      <c r="L1458" t="s">
        <v>831</v>
      </c>
      <c r="M1458" t="s">
        <v>93</v>
      </c>
      <c r="N1458" s="4">
        <v>264004284</v>
      </c>
      <c r="O1458" s="44">
        <v>5043</v>
      </c>
      <c r="P1458">
        <v>0</v>
      </c>
      <c r="Q1458">
        <v>0</v>
      </c>
      <c r="R1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8" s="4">
        <f t="shared" si="66"/>
        <v>1</v>
      </c>
      <c r="T1458" s="4">
        <f t="shared" si="67"/>
        <v>0</v>
      </c>
      <c r="U1458" s="4">
        <f t="shared" si="68"/>
        <v>0</v>
      </c>
    </row>
    <row r="1459" spans="1:21">
      <c r="A1459" s="41">
        <v>400780250</v>
      </c>
      <c r="B1459" s="42">
        <v>400011177</v>
      </c>
      <c r="C1459" s="43">
        <v>400011177</v>
      </c>
      <c r="D1459" t="s">
        <v>2834</v>
      </c>
      <c r="E1459" t="s">
        <v>2832</v>
      </c>
      <c r="F1459" t="s">
        <v>1147</v>
      </c>
      <c r="G1459" t="s">
        <v>1148</v>
      </c>
      <c r="H1459">
        <v>1</v>
      </c>
      <c r="I1459" s="1">
        <v>40</v>
      </c>
      <c r="J1459" t="s">
        <v>92</v>
      </c>
      <c r="K1459" t="s">
        <v>93</v>
      </c>
      <c r="L1459" t="s">
        <v>831</v>
      </c>
      <c r="M1459" t="s">
        <v>93</v>
      </c>
      <c r="N1459" s="4">
        <v>264004284</v>
      </c>
      <c r="O1459" s="44">
        <v>27144</v>
      </c>
      <c r="P1459">
        <v>0</v>
      </c>
      <c r="Q1459">
        <v>0</v>
      </c>
      <c r="R1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9" s="4">
        <f t="shared" si="66"/>
        <v>1</v>
      </c>
      <c r="T1459" s="4">
        <f t="shared" si="67"/>
        <v>0</v>
      </c>
      <c r="U1459" s="4">
        <f t="shared" si="68"/>
        <v>0</v>
      </c>
    </row>
    <row r="1460" spans="1:21">
      <c r="A1460" s="41">
        <v>400015863</v>
      </c>
      <c r="B1460" s="42">
        <v>400013801</v>
      </c>
      <c r="C1460" s="43">
        <v>400015863</v>
      </c>
      <c r="D1460" t="s">
        <v>5827</v>
      </c>
      <c r="E1460" t="s">
        <v>5828</v>
      </c>
      <c r="H1460"/>
      <c r="I1460" s="1">
        <v>40</v>
      </c>
      <c r="J1460" t="s">
        <v>92</v>
      </c>
      <c r="K1460" t="s">
        <v>93</v>
      </c>
      <c r="L1460" t="s">
        <v>96</v>
      </c>
      <c r="M1460" t="s">
        <v>93</v>
      </c>
      <c r="N1460" s="4">
        <v>347757130</v>
      </c>
      <c r="O1460" s="44">
        <v>1</v>
      </c>
      <c r="P1460">
        <v>0</v>
      </c>
      <c r="Q1460">
        <v>0</v>
      </c>
      <c r="R1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0" s="4">
        <f t="shared" si="66"/>
        <v>0</v>
      </c>
      <c r="T1460" s="4">
        <f t="shared" si="67"/>
        <v>0</v>
      </c>
      <c r="U1460" s="4">
        <f t="shared" si="68"/>
        <v>1</v>
      </c>
    </row>
    <row r="1461" spans="1:21">
      <c r="A1461" s="41">
        <v>400780375</v>
      </c>
      <c r="B1461" s="42">
        <v>400013801</v>
      </c>
      <c r="C1461" s="43">
        <v>400780375</v>
      </c>
      <c r="D1461" t="s">
        <v>5829</v>
      </c>
      <c r="E1461" t="s">
        <v>5828</v>
      </c>
      <c r="H1461"/>
      <c r="I1461" s="1">
        <v>40</v>
      </c>
      <c r="J1461" t="s">
        <v>92</v>
      </c>
      <c r="K1461" t="s">
        <v>93</v>
      </c>
      <c r="L1461" t="s">
        <v>96</v>
      </c>
      <c r="M1461" t="s">
        <v>93</v>
      </c>
      <c r="N1461" s="4">
        <v>347757130</v>
      </c>
      <c r="O1461" s="44">
        <v>15840.5</v>
      </c>
      <c r="P1461">
        <v>1</v>
      </c>
      <c r="Q1461">
        <v>0</v>
      </c>
      <c r="R1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1" s="4">
        <f t="shared" si="66"/>
        <v>0</v>
      </c>
      <c r="T1461" s="4">
        <f t="shared" si="67"/>
        <v>0</v>
      </c>
      <c r="U1461" s="4">
        <f t="shared" si="68"/>
        <v>1</v>
      </c>
    </row>
    <row r="1462" spans="1:21">
      <c r="A1462" s="41">
        <v>400014072</v>
      </c>
      <c r="B1462" s="42">
        <v>400014064</v>
      </c>
      <c r="C1462" s="43">
        <v>400014072</v>
      </c>
      <c r="D1462" t="s">
        <v>3446</v>
      </c>
      <c r="E1462" t="s">
        <v>3447</v>
      </c>
      <c r="H1462"/>
      <c r="I1462" s="1">
        <v>40</v>
      </c>
      <c r="J1462" t="s">
        <v>92</v>
      </c>
      <c r="K1462" t="s">
        <v>93</v>
      </c>
      <c r="L1462" t="s">
        <v>96</v>
      </c>
      <c r="M1462" t="s">
        <v>93</v>
      </c>
      <c r="N1462" s="4">
        <v>822629705</v>
      </c>
      <c r="O1462" s="44">
        <v>3318.25</v>
      </c>
      <c r="P1462">
        <v>1</v>
      </c>
      <c r="Q1462">
        <v>0</v>
      </c>
      <c r="R1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2" s="4">
        <f t="shared" si="66"/>
        <v>0</v>
      </c>
      <c r="T1462" s="4">
        <f t="shared" si="67"/>
        <v>0</v>
      </c>
      <c r="U1462" s="4">
        <f t="shared" si="68"/>
        <v>1</v>
      </c>
    </row>
    <row r="1463" spans="1:21">
      <c r="A1463" s="41">
        <v>400015103</v>
      </c>
      <c r="B1463" s="42">
        <v>400015095</v>
      </c>
      <c r="C1463" s="43">
        <v>400015103</v>
      </c>
      <c r="D1463" t="s">
        <v>4249</v>
      </c>
      <c r="E1463" t="s">
        <v>4249</v>
      </c>
      <c r="H1463"/>
      <c r="I1463" s="1">
        <v>40</v>
      </c>
      <c r="J1463" t="s">
        <v>92</v>
      </c>
      <c r="K1463" t="s">
        <v>93</v>
      </c>
      <c r="L1463" t="s">
        <v>60</v>
      </c>
      <c r="M1463" t="s">
        <v>93</v>
      </c>
      <c r="N1463" s="4">
        <v>879263655</v>
      </c>
      <c r="O1463" s="44">
        <v>19598</v>
      </c>
      <c r="P1463">
        <v>0</v>
      </c>
      <c r="Q1463">
        <v>0</v>
      </c>
      <c r="R1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3" s="4">
        <f t="shared" si="66"/>
        <v>0</v>
      </c>
      <c r="T1463" s="4">
        <f t="shared" si="67"/>
        <v>0</v>
      </c>
      <c r="U1463" s="4">
        <f t="shared" si="68"/>
        <v>1</v>
      </c>
    </row>
    <row r="1464" spans="1:21">
      <c r="A1464" s="41">
        <v>400015236</v>
      </c>
      <c r="B1464" s="42">
        <v>400015145</v>
      </c>
      <c r="C1464" s="43">
        <v>400015236</v>
      </c>
      <c r="D1464" t="s">
        <v>90</v>
      </c>
      <c r="E1464" t="s">
        <v>91</v>
      </c>
      <c r="H1464"/>
      <c r="I1464" s="1">
        <v>40</v>
      </c>
      <c r="J1464" t="s">
        <v>92</v>
      </c>
      <c r="K1464" t="s">
        <v>93</v>
      </c>
      <c r="L1464" t="s">
        <v>60</v>
      </c>
      <c r="M1464" t="s">
        <v>93</v>
      </c>
      <c r="N1464" s="4">
        <v>888039559</v>
      </c>
      <c r="O1464" s="44">
        <v>13636.5</v>
      </c>
      <c r="P1464">
        <v>0</v>
      </c>
      <c r="Q1464">
        <v>0</v>
      </c>
      <c r="R1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4" s="4">
        <f t="shared" si="66"/>
        <v>0</v>
      </c>
      <c r="T1464" s="4">
        <f t="shared" si="67"/>
        <v>0</v>
      </c>
      <c r="U1464" s="4">
        <f t="shared" si="68"/>
        <v>1</v>
      </c>
    </row>
    <row r="1465" spans="1:21">
      <c r="A1465" s="41">
        <v>400015533</v>
      </c>
      <c r="B1465" s="42">
        <v>400015491</v>
      </c>
      <c r="C1465" s="43">
        <v>400015533</v>
      </c>
      <c r="D1465" t="s">
        <v>4458</v>
      </c>
      <c r="E1465" t="s">
        <v>4459</v>
      </c>
      <c r="H1465"/>
      <c r="I1465" s="1">
        <v>40</v>
      </c>
      <c r="J1465" t="s">
        <v>92</v>
      </c>
      <c r="K1465" t="s">
        <v>93</v>
      </c>
      <c r="L1465" t="s">
        <v>96</v>
      </c>
      <c r="M1465" t="s">
        <v>93</v>
      </c>
      <c r="N1465" s="4">
        <v>900479726</v>
      </c>
      <c r="O1465" s="44">
        <v>1021</v>
      </c>
      <c r="P1465">
        <v>0</v>
      </c>
      <c r="Q1465">
        <v>0</v>
      </c>
      <c r="R1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5" s="4">
        <f t="shared" si="66"/>
        <v>0</v>
      </c>
      <c r="T1465" s="4">
        <f t="shared" si="67"/>
        <v>0</v>
      </c>
      <c r="U1465" s="4">
        <f t="shared" si="68"/>
        <v>1</v>
      </c>
    </row>
    <row r="1466" spans="1:21">
      <c r="A1466" s="41">
        <v>400000105</v>
      </c>
      <c r="B1466" s="42">
        <v>400780193</v>
      </c>
      <c r="C1466" s="43">
        <v>400780193</v>
      </c>
      <c r="D1466" t="s">
        <v>1145</v>
      </c>
      <c r="E1466" t="s">
        <v>1146</v>
      </c>
      <c r="F1466" t="s">
        <v>1147</v>
      </c>
      <c r="G1466" t="s">
        <v>1148</v>
      </c>
      <c r="H1466">
        <v>0</v>
      </c>
      <c r="I1466" s="1">
        <v>40</v>
      </c>
      <c r="J1466" t="s">
        <v>92</v>
      </c>
      <c r="K1466" t="s">
        <v>93</v>
      </c>
      <c r="L1466" t="s">
        <v>831</v>
      </c>
      <c r="M1466" t="s">
        <v>93</v>
      </c>
      <c r="N1466" s="4">
        <v>264003328</v>
      </c>
      <c r="O1466" s="44">
        <v>146130.5</v>
      </c>
      <c r="P1466">
        <v>0</v>
      </c>
      <c r="Q1466">
        <v>0</v>
      </c>
      <c r="R1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6" s="4">
        <f t="shared" si="66"/>
        <v>1</v>
      </c>
      <c r="T1466" s="4">
        <f t="shared" si="67"/>
        <v>0</v>
      </c>
      <c r="U1466" s="4">
        <f t="shared" si="68"/>
        <v>0</v>
      </c>
    </row>
    <row r="1467" spans="1:21">
      <c r="A1467" s="9">
        <v>400013108</v>
      </c>
      <c r="B1467" s="45">
        <v>400780193</v>
      </c>
      <c r="C1467" s="47">
        <v>400780193</v>
      </c>
      <c r="D1467" s="12" t="s">
        <v>1149</v>
      </c>
      <c r="E1467" t="s">
        <v>1146</v>
      </c>
      <c r="F1467" s="12" t="s">
        <v>1147</v>
      </c>
      <c r="G1467" s="12" t="s">
        <v>1148</v>
      </c>
      <c r="H1467" s="12">
        <v>0</v>
      </c>
      <c r="I1467" s="3">
        <v>40</v>
      </c>
      <c r="J1467" s="12" t="s">
        <v>92</v>
      </c>
      <c r="K1467" s="12" t="s">
        <v>93</v>
      </c>
      <c r="L1467" t="s">
        <v>831</v>
      </c>
      <c r="M1467" t="s">
        <v>93</v>
      </c>
      <c r="N1467" s="4">
        <v>264003328</v>
      </c>
      <c r="O1467" s="44">
        <v>407.25</v>
      </c>
      <c r="P1467" s="12">
        <v>0</v>
      </c>
      <c r="Q1467" s="12">
        <v>1</v>
      </c>
      <c r="R1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7" s="4">
        <f t="shared" si="66"/>
        <v>1</v>
      </c>
      <c r="T1467" s="4">
        <f t="shared" si="67"/>
        <v>0</v>
      </c>
      <c r="U1467" s="4">
        <f t="shared" si="68"/>
        <v>0</v>
      </c>
    </row>
    <row r="1468" spans="1:21">
      <c r="A1468" s="41">
        <v>400781043</v>
      </c>
      <c r="B1468" s="42">
        <v>400780193</v>
      </c>
      <c r="C1468" s="43">
        <v>400780193</v>
      </c>
      <c r="D1468" t="s">
        <v>1150</v>
      </c>
      <c r="E1468" t="s">
        <v>1146</v>
      </c>
      <c r="F1468" t="s">
        <v>1147</v>
      </c>
      <c r="G1468" t="s">
        <v>1148</v>
      </c>
      <c r="H1468">
        <v>0</v>
      </c>
      <c r="I1468" s="1">
        <v>40</v>
      </c>
      <c r="J1468" t="s">
        <v>92</v>
      </c>
      <c r="K1468" t="s">
        <v>93</v>
      </c>
      <c r="L1468" t="s">
        <v>831</v>
      </c>
      <c r="M1468" t="s">
        <v>93</v>
      </c>
      <c r="N1468" s="4">
        <v>264003328</v>
      </c>
      <c r="O1468" s="44">
        <v>13385</v>
      </c>
      <c r="P1468">
        <v>0</v>
      </c>
      <c r="Q1468">
        <v>0</v>
      </c>
      <c r="R1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8" s="4">
        <f t="shared" si="66"/>
        <v>1</v>
      </c>
      <c r="T1468" s="4">
        <f t="shared" si="67"/>
        <v>0</v>
      </c>
      <c r="U1468" s="4">
        <f t="shared" si="68"/>
        <v>0</v>
      </c>
    </row>
    <row r="1469" spans="1:21">
      <c r="A1469" s="41">
        <v>400782777</v>
      </c>
      <c r="B1469" s="42">
        <v>400780193</v>
      </c>
      <c r="C1469" s="43">
        <v>400780193</v>
      </c>
      <c r="D1469" t="s">
        <v>1151</v>
      </c>
      <c r="E1469" t="s">
        <v>1146</v>
      </c>
      <c r="F1469" t="s">
        <v>1147</v>
      </c>
      <c r="G1469" t="s">
        <v>1148</v>
      </c>
      <c r="H1469">
        <v>0</v>
      </c>
      <c r="I1469" s="1">
        <v>40</v>
      </c>
      <c r="J1469" t="s">
        <v>92</v>
      </c>
      <c r="K1469" t="s">
        <v>93</v>
      </c>
      <c r="L1469" t="s">
        <v>831</v>
      </c>
      <c r="M1469" t="s">
        <v>93</v>
      </c>
      <c r="N1469" s="4">
        <v>264003328</v>
      </c>
      <c r="O1469" s="44">
        <v>5922.5</v>
      </c>
      <c r="P1469">
        <v>0</v>
      </c>
      <c r="Q1469">
        <v>0</v>
      </c>
      <c r="R1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9" s="4">
        <f t="shared" si="66"/>
        <v>1</v>
      </c>
      <c r="T1469" s="4">
        <f t="shared" si="67"/>
        <v>0</v>
      </c>
      <c r="U1469" s="4">
        <f t="shared" si="68"/>
        <v>0</v>
      </c>
    </row>
    <row r="1470" spans="1:21">
      <c r="A1470" s="41">
        <v>400787354</v>
      </c>
      <c r="B1470" s="42">
        <v>400780193</v>
      </c>
      <c r="C1470" s="43">
        <v>400780193</v>
      </c>
      <c r="D1470" t="s">
        <v>1152</v>
      </c>
      <c r="E1470" t="s">
        <v>1146</v>
      </c>
      <c r="F1470" t="s">
        <v>1147</v>
      </c>
      <c r="G1470" t="s">
        <v>1148</v>
      </c>
      <c r="H1470">
        <v>0</v>
      </c>
      <c r="I1470" s="1">
        <v>40</v>
      </c>
      <c r="J1470" t="s">
        <v>92</v>
      </c>
      <c r="K1470" t="s">
        <v>93</v>
      </c>
      <c r="L1470" t="s">
        <v>831</v>
      </c>
      <c r="M1470" t="s">
        <v>93</v>
      </c>
      <c r="N1470" s="4">
        <v>264003328</v>
      </c>
      <c r="O1470" s="44">
        <v>15292</v>
      </c>
      <c r="P1470">
        <v>0</v>
      </c>
      <c r="Q1470">
        <v>0</v>
      </c>
      <c r="R1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0" s="4">
        <f t="shared" si="66"/>
        <v>1</v>
      </c>
      <c r="T1470" s="4">
        <f t="shared" si="67"/>
        <v>0</v>
      </c>
      <c r="U1470" s="4">
        <f t="shared" si="68"/>
        <v>0</v>
      </c>
    </row>
    <row r="1471" spans="1:21">
      <c r="A1471" s="41">
        <v>400000147</v>
      </c>
      <c r="B1471" s="42">
        <v>400780268</v>
      </c>
      <c r="C1471" s="43">
        <v>400780268</v>
      </c>
      <c r="D1471" t="s">
        <v>1319</v>
      </c>
      <c r="E1471" t="s">
        <v>1319</v>
      </c>
      <c r="F1471" t="s">
        <v>1147</v>
      </c>
      <c r="G1471" t="s">
        <v>1148</v>
      </c>
      <c r="H1471">
        <v>0</v>
      </c>
      <c r="I1471" s="1">
        <v>40</v>
      </c>
      <c r="J1471" t="s">
        <v>92</v>
      </c>
      <c r="K1471" t="s">
        <v>93</v>
      </c>
      <c r="L1471" t="s">
        <v>831</v>
      </c>
      <c r="M1471" t="s">
        <v>93</v>
      </c>
      <c r="N1471" s="4">
        <v>264003310</v>
      </c>
      <c r="O1471" s="44">
        <v>17098.5</v>
      </c>
      <c r="P1471">
        <v>0</v>
      </c>
      <c r="Q1471">
        <v>0</v>
      </c>
      <c r="R1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1" s="4">
        <f t="shared" si="66"/>
        <v>1</v>
      </c>
      <c r="T1471" s="4">
        <f t="shared" si="67"/>
        <v>0</v>
      </c>
      <c r="U1471" s="4">
        <f t="shared" si="68"/>
        <v>0</v>
      </c>
    </row>
    <row r="1472" spans="1:21">
      <c r="A1472" s="41">
        <v>400000261</v>
      </c>
      <c r="B1472" s="42">
        <v>400780458</v>
      </c>
      <c r="C1472" s="43">
        <v>400000261</v>
      </c>
      <c r="D1472" t="s">
        <v>340</v>
      </c>
      <c r="E1472" t="s">
        <v>341</v>
      </c>
      <c r="H1472"/>
      <c r="I1472" s="1">
        <v>40</v>
      </c>
      <c r="J1472" t="s">
        <v>92</v>
      </c>
      <c r="K1472" t="s">
        <v>93</v>
      </c>
      <c r="L1472" t="s">
        <v>60</v>
      </c>
      <c r="M1472" t="s">
        <v>93</v>
      </c>
      <c r="N1472" s="4">
        <v>317993517</v>
      </c>
      <c r="O1472" s="44">
        <v>32439.5</v>
      </c>
      <c r="P1472">
        <v>0</v>
      </c>
      <c r="Q1472">
        <v>0</v>
      </c>
      <c r="R1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2" s="4">
        <f t="shared" si="66"/>
        <v>0</v>
      </c>
      <c r="T1472" s="4">
        <f t="shared" si="67"/>
        <v>0</v>
      </c>
      <c r="U1472" s="4">
        <f t="shared" si="68"/>
        <v>1</v>
      </c>
    </row>
    <row r="1473" spans="1:21">
      <c r="A1473" s="41">
        <v>640789624</v>
      </c>
      <c r="B1473" s="42">
        <v>400780607</v>
      </c>
      <c r="C1473" s="43">
        <v>640789624</v>
      </c>
      <c r="D1473" t="s">
        <v>532</v>
      </c>
      <c r="E1473" t="s">
        <v>533</v>
      </c>
      <c r="H1473"/>
      <c r="I1473" s="1">
        <v>64</v>
      </c>
      <c r="J1473" t="s">
        <v>241</v>
      </c>
      <c r="K1473" t="s">
        <v>93</v>
      </c>
      <c r="L1473" t="s">
        <v>60</v>
      </c>
      <c r="M1473" t="s">
        <v>93</v>
      </c>
      <c r="N1473" s="4">
        <v>539639773</v>
      </c>
      <c r="O1473" s="44">
        <v>2885</v>
      </c>
      <c r="P1473">
        <v>0</v>
      </c>
      <c r="Q1473">
        <v>0</v>
      </c>
      <c r="R1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3" s="4">
        <f t="shared" si="66"/>
        <v>0</v>
      </c>
      <c r="T1473" s="4">
        <f t="shared" si="67"/>
        <v>0</v>
      </c>
      <c r="U1473" s="4">
        <f t="shared" si="68"/>
        <v>1</v>
      </c>
    </row>
    <row r="1474" spans="1:21">
      <c r="A1474" s="41">
        <v>400791018</v>
      </c>
      <c r="B1474" s="42">
        <v>400790994</v>
      </c>
      <c r="C1474" s="43">
        <v>400791018</v>
      </c>
      <c r="D1474" t="s">
        <v>941</v>
      </c>
      <c r="E1474" t="s">
        <v>942</v>
      </c>
      <c r="H1474"/>
      <c r="I1474" s="1">
        <v>40</v>
      </c>
      <c r="J1474" t="s">
        <v>92</v>
      </c>
      <c r="K1474" t="s">
        <v>93</v>
      </c>
      <c r="L1474" t="s">
        <v>96</v>
      </c>
      <c r="M1474" t="s">
        <v>93</v>
      </c>
      <c r="N1474" s="4">
        <v>351600580</v>
      </c>
      <c r="O1474" s="44">
        <v>26806</v>
      </c>
      <c r="P1474">
        <v>0</v>
      </c>
      <c r="Q1474">
        <v>0</v>
      </c>
      <c r="R1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74" s="4">
        <f t="shared" si="66"/>
        <v>0</v>
      </c>
      <c r="T1474" s="4">
        <f t="shared" si="67"/>
        <v>0</v>
      </c>
      <c r="U1474" s="4">
        <f t="shared" si="68"/>
        <v>1</v>
      </c>
    </row>
    <row r="1475" spans="1:21">
      <c r="A1475" s="41">
        <v>410000020</v>
      </c>
      <c r="B1475" s="42">
        <v>410000087</v>
      </c>
      <c r="C1475" s="43">
        <v>410000087</v>
      </c>
      <c r="D1475" t="s">
        <v>1735</v>
      </c>
      <c r="E1475" t="s">
        <v>1736</v>
      </c>
      <c r="F1475" t="s">
        <v>1737</v>
      </c>
      <c r="G1475" t="s">
        <v>1738</v>
      </c>
      <c r="H1475">
        <v>1</v>
      </c>
      <c r="I1475" s="1">
        <v>41</v>
      </c>
      <c r="J1475" t="s">
        <v>360</v>
      </c>
      <c r="K1475" t="s">
        <v>100</v>
      </c>
      <c r="L1475" t="s">
        <v>831</v>
      </c>
      <c r="M1475" t="s">
        <v>100</v>
      </c>
      <c r="N1475" s="4">
        <v>264100033</v>
      </c>
      <c r="O1475" s="44">
        <v>189649.25</v>
      </c>
      <c r="P1475">
        <v>0</v>
      </c>
      <c r="Q1475">
        <v>0</v>
      </c>
      <c r="R1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5" s="4">
        <f t="shared" si="66"/>
        <v>1</v>
      </c>
      <c r="T1475" s="4">
        <f t="shared" si="67"/>
        <v>0</v>
      </c>
      <c r="U1475" s="4">
        <f t="shared" si="68"/>
        <v>0</v>
      </c>
    </row>
    <row r="1476" spans="1:21">
      <c r="A1476" s="41">
        <v>410000038</v>
      </c>
      <c r="B1476" s="45">
        <v>410000095</v>
      </c>
      <c r="C1476" s="47">
        <v>410000095</v>
      </c>
      <c r="D1476" t="s">
        <v>2729</v>
      </c>
      <c r="E1476" t="s">
        <v>2730</v>
      </c>
      <c r="F1476" t="s">
        <v>1737</v>
      </c>
      <c r="G1476" t="s">
        <v>1738</v>
      </c>
      <c r="H1476">
        <v>0</v>
      </c>
      <c r="I1476" s="1">
        <v>41</v>
      </c>
      <c r="J1476" t="s">
        <v>360</v>
      </c>
      <c r="K1476" t="s">
        <v>100</v>
      </c>
      <c r="L1476" t="s">
        <v>831</v>
      </c>
      <c r="M1476" t="s">
        <v>100</v>
      </c>
      <c r="N1476" s="4">
        <v>264100249</v>
      </c>
      <c r="O1476" s="44">
        <v>31917.5</v>
      </c>
      <c r="P1476">
        <v>0</v>
      </c>
      <c r="Q1476">
        <v>0</v>
      </c>
      <c r="R1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6" s="4">
        <f t="shared" si="66"/>
        <v>1</v>
      </c>
      <c r="T1476" s="4">
        <f t="shared" si="67"/>
        <v>0</v>
      </c>
      <c r="U1476" s="4">
        <f t="shared" si="68"/>
        <v>0</v>
      </c>
    </row>
    <row r="1477" spans="1:21">
      <c r="A1477" s="41">
        <v>410003768</v>
      </c>
      <c r="B1477" s="42">
        <v>410000095</v>
      </c>
      <c r="C1477" s="43">
        <v>410000095</v>
      </c>
      <c r="D1477" t="s">
        <v>2731</v>
      </c>
      <c r="E1477" t="s">
        <v>2730</v>
      </c>
      <c r="F1477" t="s">
        <v>1737</v>
      </c>
      <c r="G1477" t="s">
        <v>1738</v>
      </c>
      <c r="H1477">
        <v>0</v>
      </c>
      <c r="I1477" s="1">
        <v>41</v>
      </c>
      <c r="J1477" t="s">
        <v>360</v>
      </c>
      <c r="K1477" t="s">
        <v>100</v>
      </c>
      <c r="L1477" t="s">
        <v>831</v>
      </c>
      <c r="M1477" t="s">
        <v>100</v>
      </c>
      <c r="N1477" s="4">
        <v>264100249</v>
      </c>
      <c r="O1477" s="44">
        <v>9645.5</v>
      </c>
      <c r="P1477">
        <v>0</v>
      </c>
      <c r="Q1477">
        <v>0</v>
      </c>
      <c r="R1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7" s="4">
        <f t="shared" si="66"/>
        <v>1</v>
      </c>
      <c r="T1477" s="4">
        <f t="shared" si="67"/>
        <v>0</v>
      </c>
      <c r="U1477" s="4">
        <f t="shared" si="68"/>
        <v>0</v>
      </c>
    </row>
    <row r="1478" spans="1:21">
      <c r="A1478" s="41">
        <v>410004063</v>
      </c>
      <c r="B1478" s="42">
        <v>410000095</v>
      </c>
      <c r="C1478" s="43">
        <v>410000095</v>
      </c>
      <c r="D1478" t="s">
        <v>2732</v>
      </c>
      <c r="E1478" t="s">
        <v>2730</v>
      </c>
      <c r="F1478" t="s">
        <v>1737</v>
      </c>
      <c r="G1478" t="s">
        <v>1738</v>
      </c>
      <c r="H1478">
        <v>0</v>
      </c>
      <c r="I1478" s="1">
        <v>41</v>
      </c>
      <c r="J1478" t="s">
        <v>360</v>
      </c>
      <c r="K1478" t="s">
        <v>100</v>
      </c>
      <c r="L1478" t="s">
        <v>831</v>
      </c>
      <c r="M1478" t="s">
        <v>100</v>
      </c>
      <c r="N1478" s="4">
        <v>264100249</v>
      </c>
      <c r="O1478" s="44">
        <v>12666</v>
      </c>
      <c r="P1478">
        <v>0</v>
      </c>
      <c r="Q1478">
        <v>0</v>
      </c>
      <c r="R1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8" s="4">
        <f t="shared" ref="S1478:S1541" si="69">IF(OR(L1478="CH",L1478="CH ex-CHS",L1478="HIA",L1478="Autres publics",L1478="CHU"),1,0)</f>
        <v>1</v>
      </c>
      <c r="T1478" s="4">
        <f t="shared" ref="T1478:T1541" si="70">IF(AND(S1478=1,G1478=""),1,0)</f>
        <v>0</v>
      </c>
      <c r="U1478" s="4">
        <f t="shared" si="68"/>
        <v>0</v>
      </c>
    </row>
    <row r="1479" spans="1:21">
      <c r="A1479" s="41">
        <v>410000046</v>
      </c>
      <c r="B1479" s="42">
        <v>410000103</v>
      </c>
      <c r="C1479" s="43">
        <v>410000103</v>
      </c>
      <c r="D1479" t="s">
        <v>2632</v>
      </c>
      <c r="E1479" t="s">
        <v>2633</v>
      </c>
      <c r="F1479" t="s">
        <v>1737</v>
      </c>
      <c r="G1479" t="s">
        <v>1738</v>
      </c>
      <c r="H1479">
        <v>0</v>
      </c>
      <c r="I1479" s="1">
        <v>41</v>
      </c>
      <c r="J1479" t="s">
        <v>360</v>
      </c>
      <c r="K1479" t="s">
        <v>100</v>
      </c>
      <c r="L1479" t="s">
        <v>831</v>
      </c>
      <c r="M1479" t="s">
        <v>100</v>
      </c>
      <c r="N1479" s="4">
        <v>264100124</v>
      </c>
      <c r="O1479" s="44">
        <v>76498.75</v>
      </c>
      <c r="P1479">
        <v>0</v>
      </c>
      <c r="Q1479">
        <v>0</v>
      </c>
      <c r="R1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9" s="4">
        <f t="shared" si="69"/>
        <v>1</v>
      </c>
      <c r="T1479" s="4">
        <f t="shared" si="70"/>
        <v>0</v>
      </c>
      <c r="U1479" s="4">
        <f t="shared" ref="U1479:U1542" si="71">IF(S1479=1,0,1)</f>
        <v>0</v>
      </c>
    </row>
    <row r="1480" spans="1:21">
      <c r="A1480" s="41">
        <v>410000053</v>
      </c>
      <c r="B1480" s="42">
        <v>410000111</v>
      </c>
      <c r="C1480" s="43">
        <v>410000111</v>
      </c>
      <c r="D1480" t="s">
        <v>2042</v>
      </c>
      <c r="E1480" t="s">
        <v>2043</v>
      </c>
      <c r="F1480" t="s">
        <v>1737</v>
      </c>
      <c r="G1480" t="s">
        <v>1738</v>
      </c>
      <c r="H1480">
        <v>0</v>
      </c>
      <c r="I1480" s="1">
        <v>41</v>
      </c>
      <c r="J1480" t="s">
        <v>360</v>
      </c>
      <c r="K1480" t="s">
        <v>100</v>
      </c>
      <c r="L1480" t="s">
        <v>831</v>
      </c>
      <c r="M1480" t="s">
        <v>100</v>
      </c>
      <c r="N1480" s="4">
        <v>264100132</v>
      </c>
      <c r="O1480" s="44">
        <v>11448.5</v>
      </c>
      <c r="P1480">
        <v>0</v>
      </c>
      <c r="Q1480">
        <v>0</v>
      </c>
      <c r="R1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0" s="4">
        <f t="shared" si="69"/>
        <v>1</v>
      </c>
      <c r="T1480" s="4">
        <f t="shared" si="70"/>
        <v>0</v>
      </c>
      <c r="U1480" s="4">
        <f t="shared" si="71"/>
        <v>0</v>
      </c>
    </row>
    <row r="1481" spans="1:21">
      <c r="A1481" s="41">
        <v>410000210</v>
      </c>
      <c r="B1481" s="42">
        <v>410000145</v>
      </c>
      <c r="C1481" s="43">
        <v>410000145</v>
      </c>
      <c r="D1481" s="48" t="s">
        <v>1977</v>
      </c>
      <c r="E1481" t="s">
        <v>1978</v>
      </c>
      <c r="F1481" t="s">
        <v>1737</v>
      </c>
      <c r="G1481" t="s">
        <v>1738</v>
      </c>
      <c r="H1481">
        <v>0</v>
      </c>
      <c r="I1481" s="1">
        <v>41</v>
      </c>
      <c r="J1481" t="s">
        <v>360</v>
      </c>
      <c r="K1481" t="s">
        <v>100</v>
      </c>
      <c r="L1481" t="s">
        <v>831</v>
      </c>
      <c r="M1481" t="s">
        <v>100</v>
      </c>
      <c r="N1481" s="4">
        <v>264100108</v>
      </c>
      <c r="O1481" s="44">
        <v>2217.5</v>
      </c>
      <c r="P1481">
        <v>0</v>
      </c>
      <c r="Q1481">
        <v>0</v>
      </c>
      <c r="R1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1" s="4">
        <f t="shared" si="69"/>
        <v>1</v>
      </c>
      <c r="T1481" s="4">
        <f t="shared" si="70"/>
        <v>0</v>
      </c>
      <c r="U1481" s="4">
        <f t="shared" si="71"/>
        <v>0</v>
      </c>
    </row>
    <row r="1482" spans="1:21">
      <c r="A1482" s="41">
        <v>410000202</v>
      </c>
      <c r="B1482" s="42">
        <v>410000319</v>
      </c>
      <c r="C1482" s="43">
        <v>410000202</v>
      </c>
      <c r="D1482" t="s">
        <v>5332</v>
      </c>
      <c r="E1482" t="s">
        <v>5333</v>
      </c>
      <c r="H1482"/>
      <c r="I1482" s="1">
        <v>41</v>
      </c>
      <c r="J1482" t="s">
        <v>360</v>
      </c>
      <c r="K1482" t="s">
        <v>100</v>
      </c>
      <c r="L1482" t="s">
        <v>96</v>
      </c>
      <c r="M1482" t="s">
        <v>100</v>
      </c>
      <c r="N1482" s="4">
        <v>597320233</v>
      </c>
      <c r="O1482" s="44">
        <v>70858.5</v>
      </c>
      <c r="P1482">
        <v>0</v>
      </c>
      <c r="Q1482">
        <v>0</v>
      </c>
      <c r="R1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2" s="4">
        <f t="shared" si="69"/>
        <v>0</v>
      </c>
      <c r="T1482" s="4">
        <f t="shared" si="70"/>
        <v>0</v>
      </c>
      <c r="U1482" s="4">
        <f t="shared" si="71"/>
        <v>1</v>
      </c>
    </row>
    <row r="1483" spans="1:21">
      <c r="A1483" s="41">
        <v>410000277</v>
      </c>
      <c r="B1483" s="42">
        <v>410000467</v>
      </c>
      <c r="C1483" s="43">
        <v>410000277</v>
      </c>
      <c r="D1483" t="s">
        <v>3258</v>
      </c>
      <c r="E1483" t="s">
        <v>3259</v>
      </c>
      <c r="H1483"/>
      <c r="I1483" s="1">
        <v>41</v>
      </c>
      <c r="J1483" t="s">
        <v>360</v>
      </c>
      <c r="K1483" t="s">
        <v>100</v>
      </c>
      <c r="L1483" t="s">
        <v>96</v>
      </c>
      <c r="M1483" t="s">
        <v>100</v>
      </c>
      <c r="N1483" s="4">
        <v>388313140</v>
      </c>
      <c r="O1483" s="44">
        <v>22869.25</v>
      </c>
      <c r="P1483">
        <v>1</v>
      </c>
      <c r="Q1483">
        <v>0</v>
      </c>
      <c r="R1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3" s="4">
        <f t="shared" si="69"/>
        <v>0</v>
      </c>
      <c r="T1483" s="4">
        <f t="shared" si="70"/>
        <v>0</v>
      </c>
      <c r="U1483" s="4">
        <f t="shared" si="71"/>
        <v>1</v>
      </c>
    </row>
    <row r="1484" spans="1:21">
      <c r="A1484" s="41">
        <v>410000285</v>
      </c>
      <c r="B1484" s="42">
        <v>410000475</v>
      </c>
      <c r="C1484" s="43">
        <v>410000285</v>
      </c>
      <c r="D1484" t="s">
        <v>3369</v>
      </c>
      <c r="E1484" t="s">
        <v>3370</v>
      </c>
      <c r="H1484"/>
      <c r="I1484" s="1">
        <v>41</v>
      </c>
      <c r="J1484" t="s">
        <v>360</v>
      </c>
      <c r="K1484" t="s">
        <v>100</v>
      </c>
      <c r="L1484" t="s">
        <v>96</v>
      </c>
      <c r="M1484" t="s">
        <v>100</v>
      </c>
      <c r="N1484" s="4">
        <v>809795156</v>
      </c>
      <c r="O1484" s="44">
        <v>11908.75</v>
      </c>
      <c r="P1484">
        <v>1</v>
      </c>
      <c r="Q1484">
        <v>0</v>
      </c>
      <c r="R1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4" s="4">
        <f t="shared" si="69"/>
        <v>0</v>
      </c>
      <c r="T1484" s="4">
        <f t="shared" si="70"/>
        <v>0</v>
      </c>
      <c r="U1484" s="4">
        <f t="shared" si="71"/>
        <v>1</v>
      </c>
    </row>
    <row r="1485" spans="1:21">
      <c r="A1485" s="41">
        <v>410009120</v>
      </c>
      <c r="B1485" s="42">
        <v>410000475</v>
      </c>
      <c r="C1485" s="43">
        <v>410009120</v>
      </c>
      <c r="D1485" t="s">
        <v>3371</v>
      </c>
      <c r="E1485" t="s">
        <v>3370</v>
      </c>
      <c r="H1485"/>
      <c r="I1485" s="1">
        <v>41</v>
      </c>
      <c r="J1485" t="s">
        <v>360</v>
      </c>
      <c r="K1485" t="s">
        <v>100</v>
      </c>
      <c r="L1485" t="s">
        <v>96</v>
      </c>
      <c r="M1485" t="s">
        <v>100</v>
      </c>
      <c r="N1485" s="4">
        <v>809795156</v>
      </c>
      <c r="O1485" s="44">
        <v>1557.25</v>
      </c>
      <c r="P1485">
        <v>0</v>
      </c>
      <c r="Q1485">
        <v>1</v>
      </c>
      <c r="R1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85" s="4">
        <f t="shared" si="69"/>
        <v>0</v>
      </c>
      <c r="T1485" s="4">
        <f t="shared" si="70"/>
        <v>0</v>
      </c>
      <c r="U1485" s="4">
        <f t="shared" si="71"/>
        <v>1</v>
      </c>
    </row>
    <row r="1486" spans="1:21">
      <c r="A1486" s="41">
        <v>410000293</v>
      </c>
      <c r="B1486" s="42">
        <v>410000491</v>
      </c>
      <c r="C1486" s="43">
        <v>410000293</v>
      </c>
      <c r="D1486" t="s">
        <v>5155</v>
      </c>
      <c r="E1486" t="s">
        <v>5156</v>
      </c>
      <c r="H1486"/>
      <c r="I1486" s="1">
        <v>41</v>
      </c>
      <c r="J1486" t="s">
        <v>360</v>
      </c>
      <c r="K1486" t="s">
        <v>100</v>
      </c>
      <c r="L1486" t="s">
        <v>96</v>
      </c>
      <c r="M1486" t="s">
        <v>100</v>
      </c>
      <c r="N1486" s="4">
        <v>337536601</v>
      </c>
      <c r="O1486" s="44">
        <v>23077</v>
      </c>
      <c r="P1486">
        <v>1</v>
      </c>
      <c r="Q1486">
        <v>0</v>
      </c>
      <c r="R1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6" s="4">
        <f t="shared" si="69"/>
        <v>0</v>
      </c>
      <c r="T1486" s="4">
        <f t="shared" si="70"/>
        <v>0</v>
      </c>
      <c r="U1486" s="4">
        <f t="shared" si="71"/>
        <v>1</v>
      </c>
    </row>
    <row r="1487" spans="1:21">
      <c r="A1487" s="41">
        <v>410004998</v>
      </c>
      <c r="B1487" s="42">
        <v>410000871</v>
      </c>
      <c r="C1487" s="43">
        <v>410004998</v>
      </c>
      <c r="D1487" t="s">
        <v>5189</v>
      </c>
      <c r="E1487" t="s">
        <v>5190</v>
      </c>
      <c r="H1487"/>
      <c r="I1487" s="1">
        <v>41</v>
      </c>
      <c r="J1487" t="s">
        <v>360</v>
      </c>
      <c r="K1487" t="s">
        <v>100</v>
      </c>
      <c r="L1487" t="s">
        <v>96</v>
      </c>
      <c r="M1487" t="s">
        <v>100</v>
      </c>
      <c r="N1487" s="4">
        <v>339840118</v>
      </c>
      <c r="O1487" s="44">
        <v>16741.5</v>
      </c>
      <c r="P1487">
        <v>0</v>
      </c>
      <c r="Q1487">
        <v>0</v>
      </c>
      <c r="R1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7" s="4">
        <f t="shared" si="69"/>
        <v>0</v>
      </c>
      <c r="T1487" s="4">
        <f t="shared" si="70"/>
        <v>0</v>
      </c>
      <c r="U1487" s="4">
        <f t="shared" si="71"/>
        <v>1</v>
      </c>
    </row>
    <row r="1488" spans="1:21">
      <c r="A1488" s="41">
        <v>410005391</v>
      </c>
      <c r="B1488" s="42">
        <v>410000905</v>
      </c>
      <c r="C1488" s="43">
        <v>410005391</v>
      </c>
      <c r="D1488" t="s">
        <v>358</v>
      </c>
      <c r="E1488" t="s">
        <v>359</v>
      </c>
      <c r="H1488"/>
      <c r="I1488" s="1">
        <v>41</v>
      </c>
      <c r="J1488" t="s">
        <v>360</v>
      </c>
      <c r="K1488" t="s">
        <v>100</v>
      </c>
      <c r="L1488" t="s">
        <v>60</v>
      </c>
      <c r="M1488" t="s">
        <v>100</v>
      </c>
      <c r="N1488" s="4">
        <v>320518624</v>
      </c>
      <c r="O1488" s="44">
        <v>5613.5</v>
      </c>
      <c r="P1488">
        <v>0</v>
      </c>
      <c r="Q1488">
        <v>0</v>
      </c>
      <c r="R1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8" s="4">
        <f t="shared" si="69"/>
        <v>0</v>
      </c>
      <c r="T1488" s="4">
        <f t="shared" si="70"/>
        <v>0</v>
      </c>
      <c r="U1488" s="4">
        <f t="shared" si="71"/>
        <v>1</v>
      </c>
    </row>
    <row r="1489" spans="1:21">
      <c r="A1489" s="41">
        <v>420780504</v>
      </c>
      <c r="B1489" s="42">
        <v>420000135</v>
      </c>
      <c r="C1489" s="43">
        <v>420780504</v>
      </c>
      <c r="D1489" t="s">
        <v>5186</v>
      </c>
      <c r="E1489" t="s">
        <v>5185</v>
      </c>
      <c r="H1489"/>
      <c r="I1489" s="1">
        <v>42</v>
      </c>
      <c r="J1489" t="s">
        <v>69</v>
      </c>
      <c r="K1489" t="s">
        <v>59</v>
      </c>
      <c r="L1489" t="s">
        <v>96</v>
      </c>
      <c r="M1489" t="s">
        <v>59</v>
      </c>
      <c r="N1489" s="4">
        <v>351781109</v>
      </c>
      <c r="O1489" s="44">
        <v>44058.5</v>
      </c>
      <c r="P1489">
        <v>0</v>
      </c>
      <c r="Q1489">
        <v>0</v>
      </c>
      <c r="R1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9" s="4">
        <f t="shared" si="69"/>
        <v>0</v>
      </c>
      <c r="T1489" s="4">
        <f t="shared" si="70"/>
        <v>0</v>
      </c>
      <c r="U1489" s="4">
        <f t="shared" si="71"/>
        <v>1</v>
      </c>
    </row>
    <row r="1490" spans="1:21">
      <c r="A1490" s="41">
        <v>420780546</v>
      </c>
      <c r="B1490" s="42">
        <v>420000168</v>
      </c>
      <c r="C1490" s="43">
        <v>420780546</v>
      </c>
      <c r="D1490" t="s">
        <v>735</v>
      </c>
      <c r="E1490" t="s">
        <v>736</v>
      </c>
      <c r="H1490"/>
      <c r="I1490" s="1">
        <v>42</v>
      </c>
      <c r="J1490" t="s">
        <v>69</v>
      </c>
      <c r="K1490" t="s">
        <v>59</v>
      </c>
      <c r="L1490" t="s">
        <v>60</v>
      </c>
      <c r="M1490" t="s">
        <v>59</v>
      </c>
      <c r="N1490" s="4">
        <v>776393126</v>
      </c>
      <c r="O1490" s="44">
        <v>5151</v>
      </c>
      <c r="P1490">
        <v>0</v>
      </c>
      <c r="Q1490">
        <v>0</v>
      </c>
      <c r="R1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90" s="4">
        <f t="shared" si="69"/>
        <v>0</v>
      </c>
      <c r="T1490" s="4">
        <f t="shared" si="70"/>
        <v>0</v>
      </c>
      <c r="U1490" s="4">
        <f t="shared" si="71"/>
        <v>1</v>
      </c>
    </row>
    <row r="1491" spans="1:21">
      <c r="A1491" s="41">
        <v>420781767</v>
      </c>
      <c r="B1491" s="42">
        <v>420000523</v>
      </c>
      <c r="C1491" s="43">
        <v>420781767</v>
      </c>
      <c r="D1491" t="s">
        <v>3299</v>
      </c>
      <c r="E1491" t="s">
        <v>3299</v>
      </c>
      <c r="H1491"/>
      <c r="I1491" s="1">
        <v>42</v>
      </c>
      <c r="J1491" t="s">
        <v>69</v>
      </c>
      <c r="K1491" t="s">
        <v>59</v>
      </c>
      <c r="L1491" t="s">
        <v>96</v>
      </c>
      <c r="M1491" t="s">
        <v>59</v>
      </c>
      <c r="N1491" s="4">
        <v>391890654</v>
      </c>
      <c r="O1491" s="44">
        <v>11643.5</v>
      </c>
      <c r="P1491">
        <v>1</v>
      </c>
      <c r="Q1491">
        <v>0</v>
      </c>
      <c r="R1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1" s="4">
        <f t="shared" si="69"/>
        <v>0</v>
      </c>
      <c r="T1491" s="4">
        <f t="shared" si="70"/>
        <v>0</v>
      </c>
      <c r="U1491" s="4">
        <f t="shared" si="71"/>
        <v>1</v>
      </c>
    </row>
    <row r="1492" spans="1:21">
      <c r="A1492" s="41">
        <v>420782310</v>
      </c>
      <c r="B1492" s="42">
        <v>420000853</v>
      </c>
      <c r="C1492" s="43">
        <v>420782310</v>
      </c>
      <c r="D1492" t="s">
        <v>5187</v>
      </c>
      <c r="E1492" t="s">
        <v>5188</v>
      </c>
      <c r="H1492"/>
      <c r="I1492" s="1">
        <v>42</v>
      </c>
      <c r="J1492" t="s">
        <v>69</v>
      </c>
      <c r="K1492" t="s">
        <v>59</v>
      </c>
      <c r="L1492" t="s">
        <v>96</v>
      </c>
      <c r="M1492" t="s">
        <v>59</v>
      </c>
      <c r="N1492" s="4">
        <v>378433627</v>
      </c>
      <c r="O1492" s="44">
        <v>46285</v>
      </c>
      <c r="P1492">
        <v>0</v>
      </c>
      <c r="Q1492">
        <v>0</v>
      </c>
      <c r="R1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2" s="4">
        <f t="shared" si="69"/>
        <v>0</v>
      </c>
      <c r="T1492" s="4">
        <f t="shared" si="70"/>
        <v>0</v>
      </c>
      <c r="U1492" s="4">
        <f t="shared" si="71"/>
        <v>1</v>
      </c>
    </row>
    <row r="1493" spans="1:21">
      <c r="A1493" s="41">
        <v>420782591</v>
      </c>
      <c r="B1493" s="42">
        <v>420000887</v>
      </c>
      <c r="C1493" s="43">
        <v>420782591</v>
      </c>
      <c r="D1493" t="s">
        <v>5217</v>
      </c>
      <c r="E1493" t="s">
        <v>5218</v>
      </c>
      <c r="H1493"/>
      <c r="I1493" s="1">
        <v>42</v>
      </c>
      <c r="J1493" t="s">
        <v>69</v>
      </c>
      <c r="K1493" t="s">
        <v>59</v>
      </c>
      <c r="L1493" t="s">
        <v>96</v>
      </c>
      <c r="M1493" t="s">
        <v>59</v>
      </c>
      <c r="N1493" s="4">
        <v>886450212</v>
      </c>
      <c r="O1493" s="44">
        <v>16123</v>
      </c>
      <c r="P1493">
        <v>0</v>
      </c>
      <c r="Q1493">
        <v>0</v>
      </c>
      <c r="R1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3" s="4">
        <f t="shared" si="69"/>
        <v>0</v>
      </c>
      <c r="T1493" s="4">
        <f t="shared" si="70"/>
        <v>0</v>
      </c>
      <c r="U1493" s="4">
        <f t="shared" si="71"/>
        <v>1</v>
      </c>
    </row>
    <row r="1494" spans="1:21">
      <c r="A1494" s="41">
        <v>420783102</v>
      </c>
      <c r="B1494" s="42">
        <v>420000929</v>
      </c>
      <c r="C1494" s="43">
        <v>420783102</v>
      </c>
      <c r="D1494" t="s">
        <v>6025</v>
      </c>
      <c r="E1494" t="s">
        <v>6026</v>
      </c>
      <c r="H1494"/>
      <c r="I1494" s="1">
        <v>42</v>
      </c>
      <c r="J1494" t="s">
        <v>69</v>
      </c>
      <c r="K1494" t="s">
        <v>59</v>
      </c>
      <c r="L1494" t="s">
        <v>96</v>
      </c>
      <c r="M1494" t="s">
        <v>59</v>
      </c>
      <c r="N1494" s="4">
        <v>399706787</v>
      </c>
      <c r="O1494" s="44">
        <v>6757.5</v>
      </c>
      <c r="P1494">
        <v>1</v>
      </c>
      <c r="Q1494">
        <v>0</v>
      </c>
      <c r="R1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4" s="4">
        <f t="shared" si="69"/>
        <v>0</v>
      </c>
      <c r="T1494" s="4">
        <f t="shared" si="70"/>
        <v>0</v>
      </c>
      <c r="U1494" s="4">
        <f t="shared" si="71"/>
        <v>1</v>
      </c>
    </row>
    <row r="1495" spans="1:21">
      <c r="A1495" s="41">
        <v>420012536</v>
      </c>
      <c r="B1495" s="42">
        <v>420001752</v>
      </c>
      <c r="C1495" s="43">
        <v>420012536</v>
      </c>
      <c r="D1495" t="s">
        <v>67</v>
      </c>
      <c r="E1495" t="s">
        <v>68</v>
      </c>
      <c r="H1495"/>
      <c r="I1495" s="1">
        <v>42</v>
      </c>
      <c r="J1495" t="s">
        <v>69</v>
      </c>
      <c r="K1495" t="s">
        <v>59</v>
      </c>
      <c r="L1495" t="s">
        <v>60</v>
      </c>
      <c r="M1495" t="s">
        <v>59</v>
      </c>
      <c r="N1495" s="4">
        <v>310004833</v>
      </c>
      <c r="O1495" s="44">
        <v>12449</v>
      </c>
      <c r="P1495">
        <v>0</v>
      </c>
      <c r="Q1495">
        <v>0</v>
      </c>
      <c r="R1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95" s="4">
        <f t="shared" si="69"/>
        <v>0</v>
      </c>
      <c r="T1495" s="4">
        <f t="shared" si="70"/>
        <v>0</v>
      </c>
      <c r="U1495" s="4">
        <f t="shared" si="71"/>
        <v>1</v>
      </c>
    </row>
    <row r="1496" spans="1:21">
      <c r="A1496" s="41">
        <v>420788440</v>
      </c>
      <c r="B1496" s="42">
        <v>420001794</v>
      </c>
      <c r="C1496" s="43">
        <v>420788440</v>
      </c>
      <c r="D1496" t="s">
        <v>3282</v>
      </c>
      <c r="E1496" t="s">
        <v>3282</v>
      </c>
      <c r="H1496"/>
      <c r="I1496" s="1">
        <v>42</v>
      </c>
      <c r="J1496" t="s">
        <v>69</v>
      </c>
      <c r="K1496" t="s">
        <v>59</v>
      </c>
      <c r="L1496" t="s">
        <v>96</v>
      </c>
      <c r="M1496" t="s">
        <v>59</v>
      </c>
      <c r="N1496" s="4">
        <v>347918344</v>
      </c>
      <c r="O1496" s="44">
        <v>21136</v>
      </c>
      <c r="P1496">
        <v>1</v>
      </c>
      <c r="Q1496">
        <v>0</v>
      </c>
      <c r="R1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6" s="4">
        <f t="shared" si="69"/>
        <v>0</v>
      </c>
      <c r="T1496" s="4">
        <f t="shared" si="70"/>
        <v>0</v>
      </c>
      <c r="U1496" s="4">
        <f t="shared" si="71"/>
        <v>1</v>
      </c>
    </row>
    <row r="1497" spans="1:21">
      <c r="A1497" s="41">
        <v>420009599</v>
      </c>
      <c r="B1497" s="42">
        <v>420002495</v>
      </c>
      <c r="C1497" s="43">
        <v>420002495</v>
      </c>
      <c r="D1497" t="s">
        <v>2165</v>
      </c>
      <c r="E1497" t="s">
        <v>2166</v>
      </c>
      <c r="F1497" t="s">
        <v>1679</v>
      </c>
      <c r="G1497" t="s">
        <v>1680</v>
      </c>
      <c r="H1497">
        <v>0</v>
      </c>
      <c r="I1497" s="1">
        <v>42</v>
      </c>
      <c r="J1497" t="s">
        <v>69</v>
      </c>
      <c r="K1497" t="s">
        <v>59</v>
      </c>
      <c r="L1497" t="s">
        <v>831</v>
      </c>
      <c r="M1497" t="s">
        <v>59</v>
      </c>
      <c r="N1497" s="4">
        <v>264203969</v>
      </c>
      <c r="O1497" s="44">
        <v>6138</v>
      </c>
      <c r="P1497">
        <v>0</v>
      </c>
      <c r="Q1497">
        <v>0</v>
      </c>
      <c r="R1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7" s="4">
        <f t="shared" si="69"/>
        <v>1</v>
      </c>
      <c r="T1497" s="4">
        <f t="shared" si="70"/>
        <v>0</v>
      </c>
      <c r="U1497" s="4">
        <f t="shared" si="71"/>
        <v>0</v>
      </c>
    </row>
    <row r="1498" spans="1:21">
      <c r="A1498" s="41">
        <v>420780637</v>
      </c>
      <c r="B1498" s="45">
        <v>420002495</v>
      </c>
      <c r="C1498" s="47">
        <v>420002495</v>
      </c>
      <c r="D1498" t="s">
        <v>2167</v>
      </c>
      <c r="E1498" t="s">
        <v>2166</v>
      </c>
      <c r="F1498" t="s">
        <v>1679</v>
      </c>
      <c r="G1498" t="s">
        <v>1680</v>
      </c>
      <c r="H1498">
        <v>0</v>
      </c>
      <c r="I1498" s="1">
        <v>42</v>
      </c>
      <c r="J1498" t="s">
        <v>69</v>
      </c>
      <c r="K1498" t="s">
        <v>59</v>
      </c>
      <c r="L1498" t="s">
        <v>831</v>
      </c>
      <c r="M1498" t="s">
        <v>59</v>
      </c>
      <c r="N1498" s="4">
        <v>264203969</v>
      </c>
      <c r="O1498" s="44">
        <v>55259</v>
      </c>
      <c r="P1498">
        <v>0</v>
      </c>
      <c r="Q1498">
        <v>0</v>
      </c>
      <c r="R1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8" s="4">
        <f t="shared" si="69"/>
        <v>1</v>
      </c>
      <c r="T1498" s="4">
        <f t="shared" si="70"/>
        <v>0</v>
      </c>
      <c r="U1498" s="4">
        <f t="shared" si="71"/>
        <v>0</v>
      </c>
    </row>
    <row r="1499" spans="1:21">
      <c r="A1499" s="41">
        <v>420780678</v>
      </c>
      <c r="B1499" s="42">
        <v>420002495</v>
      </c>
      <c r="C1499" s="43">
        <v>420002495</v>
      </c>
      <c r="D1499" t="s">
        <v>2168</v>
      </c>
      <c r="E1499" t="s">
        <v>2166</v>
      </c>
      <c r="F1499" t="s">
        <v>1679</v>
      </c>
      <c r="G1499" t="s">
        <v>1680</v>
      </c>
      <c r="H1499">
        <v>0</v>
      </c>
      <c r="I1499" s="1">
        <v>42</v>
      </c>
      <c r="J1499" t="s">
        <v>69</v>
      </c>
      <c r="K1499" t="s">
        <v>59</v>
      </c>
      <c r="L1499" t="s">
        <v>831</v>
      </c>
      <c r="M1499" t="s">
        <v>59</v>
      </c>
      <c r="N1499" s="4">
        <v>264203969</v>
      </c>
      <c r="O1499" s="44">
        <v>10693</v>
      </c>
      <c r="P1499">
        <v>0</v>
      </c>
      <c r="Q1499">
        <v>0</v>
      </c>
      <c r="R1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9" s="4">
        <f t="shared" si="69"/>
        <v>1</v>
      </c>
      <c r="T1499" s="4">
        <f t="shared" si="70"/>
        <v>0</v>
      </c>
      <c r="U1499" s="4">
        <f t="shared" si="71"/>
        <v>0</v>
      </c>
    </row>
    <row r="1500" spans="1:21">
      <c r="A1500" s="41">
        <v>420010258</v>
      </c>
      <c r="B1500" s="42">
        <v>420010209</v>
      </c>
      <c r="C1500" s="43">
        <v>420010258</v>
      </c>
      <c r="D1500" t="s">
        <v>4257</v>
      </c>
      <c r="E1500" t="s">
        <v>4258</v>
      </c>
      <c r="H1500"/>
      <c r="I1500" s="1">
        <v>42</v>
      </c>
      <c r="J1500" t="s">
        <v>69</v>
      </c>
      <c r="K1500" t="s">
        <v>59</v>
      </c>
      <c r="L1500" t="s">
        <v>60</v>
      </c>
      <c r="M1500" t="s">
        <v>59</v>
      </c>
      <c r="N1500" s="4">
        <v>509703104</v>
      </c>
      <c r="O1500" s="44">
        <v>16509</v>
      </c>
      <c r="P1500">
        <v>0</v>
      </c>
      <c r="Q1500">
        <v>0</v>
      </c>
      <c r="R1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0" s="4">
        <f t="shared" si="69"/>
        <v>0</v>
      </c>
      <c r="T1500" s="4">
        <f t="shared" si="70"/>
        <v>0</v>
      </c>
      <c r="U1500" s="4">
        <f t="shared" si="71"/>
        <v>1</v>
      </c>
    </row>
    <row r="1501" spans="1:21">
      <c r="A1501" s="41">
        <v>420011413</v>
      </c>
      <c r="B1501" s="42">
        <v>420011405</v>
      </c>
      <c r="C1501" s="43">
        <v>420011413</v>
      </c>
      <c r="D1501" t="s">
        <v>4573</v>
      </c>
      <c r="E1501" t="s">
        <v>4573</v>
      </c>
      <c r="H1501"/>
      <c r="I1501" s="1">
        <v>42</v>
      </c>
      <c r="J1501" t="s">
        <v>69</v>
      </c>
      <c r="K1501" t="s">
        <v>59</v>
      </c>
      <c r="L1501" t="s">
        <v>96</v>
      </c>
      <c r="M1501" t="s">
        <v>59</v>
      </c>
      <c r="N1501" s="4">
        <v>704501006</v>
      </c>
      <c r="O1501" s="44">
        <v>134529.5</v>
      </c>
      <c r="P1501">
        <v>0</v>
      </c>
      <c r="Q1501">
        <v>0</v>
      </c>
      <c r="R1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1" s="4">
        <f t="shared" si="69"/>
        <v>0</v>
      </c>
      <c r="T1501" s="4">
        <f t="shared" si="70"/>
        <v>0</v>
      </c>
      <c r="U1501" s="4">
        <f t="shared" si="71"/>
        <v>1</v>
      </c>
    </row>
    <row r="1502" spans="1:21">
      <c r="A1502" s="41">
        <v>420011512</v>
      </c>
      <c r="B1502" s="42">
        <v>420011504</v>
      </c>
      <c r="C1502" s="43">
        <v>420011512</v>
      </c>
      <c r="D1502" t="s">
        <v>4738</v>
      </c>
      <c r="E1502" t="s">
        <v>4739</v>
      </c>
      <c r="H1502"/>
      <c r="I1502" s="1">
        <v>42</v>
      </c>
      <c r="J1502" t="s">
        <v>69</v>
      </c>
      <c r="K1502" t="s">
        <v>59</v>
      </c>
      <c r="L1502" t="s">
        <v>96</v>
      </c>
      <c r="M1502" t="s">
        <v>59</v>
      </c>
      <c r="N1502" s="4">
        <v>418660031</v>
      </c>
      <c r="O1502" s="44">
        <v>39792.5</v>
      </c>
      <c r="P1502">
        <v>0</v>
      </c>
      <c r="Q1502">
        <v>0</v>
      </c>
      <c r="R1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2" s="4">
        <f t="shared" si="69"/>
        <v>0</v>
      </c>
      <c r="T1502" s="4">
        <f t="shared" si="70"/>
        <v>0</v>
      </c>
      <c r="U1502" s="4">
        <f t="shared" si="71"/>
        <v>1</v>
      </c>
    </row>
    <row r="1503" spans="1:21">
      <c r="A1503" s="41">
        <v>420000226</v>
      </c>
      <c r="B1503" s="42">
        <v>420013831</v>
      </c>
      <c r="C1503" s="43">
        <v>420013831</v>
      </c>
      <c r="D1503" t="s">
        <v>2159</v>
      </c>
      <c r="E1503" t="s">
        <v>2160</v>
      </c>
      <c r="F1503" t="s">
        <v>1679</v>
      </c>
      <c r="G1503" t="s">
        <v>1680</v>
      </c>
      <c r="H1503">
        <v>0</v>
      </c>
      <c r="I1503" s="1">
        <v>42</v>
      </c>
      <c r="J1503" t="s">
        <v>69</v>
      </c>
      <c r="K1503" t="s">
        <v>59</v>
      </c>
      <c r="L1503" t="s">
        <v>831</v>
      </c>
      <c r="M1503" t="s">
        <v>59</v>
      </c>
      <c r="N1503" s="4">
        <v>200034932</v>
      </c>
      <c r="O1503" s="44">
        <v>55002</v>
      </c>
      <c r="P1503">
        <v>0</v>
      </c>
      <c r="Q1503">
        <v>0</v>
      </c>
      <c r="R1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3" s="4">
        <f t="shared" si="69"/>
        <v>1</v>
      </c>
      <c r="T1503" s="4">
        <f t="shared" si="70"/>
        <v>0</v>
      </c>
      <c r="U1503" s="4">
        <f t="shared" si="71"/>
        <v>0</v>
      </c>
    </row>
    <row r="1504" spans="1:21">
      <c r="A1504" s="41">
        <v>420000267</v>
      </c>
      <c r="B1504" s="42">
        <v>420013831</v>
      </c>
      <c r="C1504" s="43">
        <v>420013831</v>
      </c>
      <c r="D1504" t="s">
        <v>2161</v>
      </c>
      <c r="E1504" t="s">
        <v>2160</v>
      </c>
      <c r="F1504" t="s">
        <v>1679</v>
      </c>
      <c r="G1504" t="s">
        <v>1680</v>
      </c>
      <c r="H1504">
        <v>0</v>
      </c>
      <c r="I1504" s="1">
        <v>42</v>
      </c>
      <c r="J1504" t="s">
        <v>69</v>
      </c>
      <c r="K1504" t="s">
        <v>59</v>
      </c>
      <c r="L1504" t="s">
        <v>831</v>
      </c>
      <c r="M1504" t="s">
        <v>59</v>
      </c>
      <c r="N1504" s="4">
        <v>200034932</v>
      </c>
      <c r="O1504" s="44">
        <v>29578</v>
      </c>
      <c r="P1504">
        <v>0</v>
      </c>
      <c r="Q1504">
        <v>0</v>
      </c>
      <c r="R1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4" s="4">
        <f t="shared" si="69"/>
        <v>1</v>
      </c>
      <c r="T1504" s="4">
        <f t="shared" si="70"/>
        <v>0</v>
      </c>
      <c r="U1504" s="4">
        <f t="shared" si="71"/>
        <v>0</v>
      </c>
    </row>
    <row r="1505" spans="1:21">
      <c r="A1505" s="41">
        <v>420012320</v>
      </c>
      <c r="B1505" s="42">
        <v>420013831</v>
      </c>
      <c r="C1505" s="43">
        <v>420013831</v>
      </c>
      <c r="D1505" t="s">
        <v>2162</v>
      </c>
      <c r="E1505" t="s">
        <v>2160</v>
      </c>
      <c r="F1505" t="s">
        <v>1679</v>
      </c>
      <c r="G1505" t="s">
        <v>1680</v>
      </c>
      <c r="H1505">
        <v>0</v>
      </c>
      <c r="I1505" s="1">
        <v>42</v>
      </c>
      <c r="J1505" t="s">
        <v>69</v>
      </c>
      <c r="K1505" t="s">
        <v>59</v>
      </c>
      <c r="L1505" t="s">
        <v>831</v>
      </c>
      <c r="M1505" t="s">
        <v>59</v>
      </c>
      <c r="N1505" s="4">
        <v>200034932</v>
      </c>
      <c r="O1505" s="44">
        <v>1717.5</v>
      </c>
      <c r="P1505">
        <v>0</v>
      </c>
      <c r="Q1505">
        <v>0</v>
      </c>
      <c r="R1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5" s="4">
        <f t="shared" si="69"/>
        <v>1</v>
      </c>
      <c r="T1505" s="4">
        <f t="shared" si="70"/>
        <v>0</v>
      </c>
      <c r="U1505" s="4">
        <f t="shared" si="71"/>
        <v>0</v>
      </c>
    </row>
    <row r="1506" spans="1:21">
      <c r="A1506" s="41">
        <v>420018053</v>
      </c>
      <c r="B1506" s="42">
        <v>420013831</v>
      </c>
      <c r="C1506" s="43">
        <v>420013831</v>
      </c>
      <c r="D1506" t="s">
        <v>2163</v>
      </c>
      <c r="E1506" t="s">
        <v>2160</v>
      </c>
      <c r="F1506" t="s">
        <v>1679</v>
      </c>
      <c r="G1506" t="s">
        <v>1680</v>
      </c>
      <c r="H1506">
        <v>0</v>
      </c>
      <c r="I1506" s="1">
        <v>42</v>
      </c>
      <c r="J1506" t="s">
        <v>69</v>
      </c>
      <c r="K1506" t="s">
        <v>59</v>
      </c>
      <c r="L1506" t="s">
        <v>831</v>
      </c>
      <c r="M1506" t="s">
        <v>59</v>
      </c>
      <c r="N1506" s="4">
        <v>200034932</v>
      </c>
      <c r="O1506" s="44">
        <v>731</v>
      </c>
      <c r="P1506">
        <v>0</v>
      </c>
      <c r="Q1506">
        <v>0</v>
      </c>
      <c r="R1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6" s="4">
        <f t="shared" si="69"/>
        <v>1</v>
      </c>
      <c r="T1506" s="4">
        <f t="shared" si="70"/>
        <v>0</v>
      </c>
      <c r="U1506" s="4">
        <f t="shared" si="71"/>
        <v>0</v>
      </c>
    </row>
    <row r="1507" spans="1:21">
      <c r="A1507" s="41">
        <v>420785107</v>
      </c>
      <c r="B1507" s="42">
        <v>420013831</v>
      </c>
      <c r="C1507" s="43">
        <v>420013831</v>
      </c>
      <c r="D1507" t="s">
        <v>2164</v>
      </c>
      <c r="E1507" t="s">
        <v>2160</v>
      </c>
      <c r="F1507" t="s">
        <v>1679</v>
      </c>
      <c r="G1507" t="s">
        <v>1680</v>
      </c>
      <c r="H1507">
        <v>0</v>
      </c>
      <c r="I1507" s="1">
        <v>42</v>
      </c>
      <c r="J1507" t="s">
        <v>69</v>
      </c>
      <c r="K1507" t="s">
        <v>59</v>
      </c>
      <c r="L1507" t="s">
        <v>831</v>
      </c>
      <c r="M1507" t="s">
        <v>59</v>
      </c>
      <c r="N1507" s="4">
        <v>200034932</v>
      </c>
      <c r="O1507" s="44">
        <v>1149</v>
      </c>
      <c r="P1507">
        <v>0</v>
      </c>
      <c r="Q1507">
        <v>0</v>
      </c>
      <c r="R1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7" s="4">
        <f t="shared" si="69"/>
        <v>1</v>
      </c>
      <c r="T1507" s="4">
        <f t="shared" si="70"/>
        <v>0</v>
      </c>
      <c r="U1507" s="4">
        <f t="shared" si="71"/>
        <v>0</v>
      </c>
    </row>
    <row r="1508" spans="1:21">
      <c r="A1508" s="41">
        <v>420000317</v>
      </c>
      <c r="B1508" s="42">
        <v>420016933</v>
      </c>
      <c r="C1508" s="43">
        <v>420016933</v>
      </c>
      <c r="D1508" t="s">
        <v>2194</v>
      </c>
      <c r="E1508" t="s">
        <v>2195</v>
      </c>
      <c r="F1508" t="s">
        <v>1878</v>
      </c>
      <c r="G1508" t="s">
        <v>1879</v>
      </c>
      <c r="H1508">
        <v>0</v>
      </c>
      <c r="I1508" s="1">
        <v>42</v>
      </c>
      <c r="J1508" t="s">
        <v>69</v>
      </c>
      <c r="K1508" t="s">
        <v>59</v>
      </c>
      <c r="L1508" t="s">
        <v>831</v>
      </c>
      <c r="M1508" t="s">
        <v>59</v>
      </c>
      <c r="N1508" s="4">
        <v>200093755</v>
      </c>
      <c r="O1508" s="44">
        <v>4835.5</v>
      </c>
      <c r="P1508">
        <v>0</v>
      </c>
      <c r="Q1508">
        <v>0</v>
      </c>
      <c r="R1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8" s="4">
        <f t="shared" si="69"/>
        <v>1</v>
      </c>
      <c r="T1508" s="4">
        <f t="shared" si="70"/>
        <v>0</v>
      </c>
      <c r="U1508" s="4">
        <f t="shared" si="71"/>
        <v>0</v>
      </c>
    </row>
    <row r="1509" spans="1:21">
      <c r="A1509" s="41">
        <v>420780744</v>
      </c>
      <c r="B1509" s="42">
        <v>420016933</v>
      </c>
      <c r="C1509" s="43">
        <v>420016933</v>
      </c>
      <c r="D1509" t="s">
        <v>2196</v>
      </c>
      <c r="E1509" t="s">
        <v>2195</v>
      </c>
      <c r="F1509" t="s">
        <v>1878</v>
      </c>
      <c r="G1509" t="s">
        <v>1879</v>
      </c>
      <c r="H1509">
        <v>0</v>
      </c>
      <c r="I1509" s="1">
        <v>42</v>
      </c>
      <c r="J1509" t="s">
        <v>69</v>
      </c>
      <c r="K1509" t="s">
        <v>59</v>
      </c>
      <c r="L1509" t="s">
        <v>831</v>
      </c>
      <c r="M1509" t="s">
        <v>59</v>
      </c>
      <c r="N1509" s="4">
        <v>200093755</v>
      </c>
      <c r="O1509" s="44">
        <v>1995</v>
      </c>
      <c r="P1509">
        <v>0</v>
      </c>
      <c r="Q1509">
        <v>0</v>
      </c>
      <c r="R1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9" s="4">
        <f t="shared" si="69"/>
        <v>1</v>
      </c>
      <c r="T1509" s="4">
        <f t="shared" si="70"/>
        <v>0</v>
      </c>
      <c r="U1509" s="4">
        <f t="shared" si="71"/>
        <v>0</v>
      </c>
    </row>
    <row r="1510" spans="1:21">
      <c r="A1510" s="41">
        <v>420000010</v>
      </c>
      <c r="B1510" s="42">
        <v>420780033</v>
      </c>
      <c r="C1510" s="43">
        <v>420780033</v>
      </c>
      <c r="D1510" t="s">
        <v>1999</v>
      </c>
      <c r="E1510" t="s">
        <v>1999</v>
      </c>
      <c r="F1510" t="s">
        <v>1679</v>
      </c>
      <c r="G1510" t="s">
        <v>1680</v>
      </c>
      <c r="H1510">
        <v>0</v>
      </c>
      <c r="I1510" s="1">
        <v>42</v>
      </c>
      <c r="J1510" t="s">
        <v>69</v>
      </c>
      <c r="K1510" t="s">
        <v>59</v>
      </c>
      <c r="L1510" t="s">
        <v>831</v>
      </c>
      <c r="M1510" t="s">
        <v>59</v>
      </c>
      <c r="N1510" s="4">
        <v>264200270</v>
      </c>
      <c r="O1510" s="44">
        <v>160406.75</v>
      </c>
      <c r="P1510">
        <v>0</v>
      </c>
      <c r="Q1510">
        <v>0</v>
      </c>
      <c r="R1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0" s="4">
        <f t="shared" si="69"/>
        <v>1</v>
      </c>
      <c r="T1510" s="4">
        <f t="shared" si="70"/>
        <v>0</v>
      </c>
      <c r="U1510" s="4">
        <f t="shared" si="71"/>
        <v>0</v>
      </c>
    </row>
    <row r="1511" spans="1:21">
      <c r="A1511" s="41">
        <v>420784845</v>
      </c>
      <c r="B1511" s="42">
        <v>420780033</v>
      </c>
      <c r="C1511" s="43">
        <v>420780033</v>
      </c>
      <c r="D1511" t="s">
        <v>2000</v>
      </c>
      <c r="E1511" t="s">
        <v>1999</v>
      </c>
      <c r="F1511" t="s">
        <v>1679</v>
      </c>
      <c r="G1511" t="s">
        <v>1680</v>
      </c>
      <c r="H1511">
        <v>0</v>
      </c>
      <c r="I1511" s="1">
        <v>42</v>
      </c>
      <c r="J1511" t="s">
        <v>69</v>
      </c>
      <c r="K1511" t="s">
        <v>59</v>
      </c>
      <c r="L1511" t="s">
        <v>831</v>
      </c>
      <c r="M1511" t="s">
        <v>59</v>
      </c>
      <c r="N1511" s="4">
        <v>264200270</v>
      </c>
      <c r="O1511" s="44">
        <v>23890.5</v>
      </c>
      <c r="P1511">
        <v>0</v>
      </c>
      <c r="Q1511">
        <v>0</v>
      </c>
      <c r="R1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1" s="4">
        <f t="shared" si="69"/>
        <v>1</v>
      </c>
      <c r="T1511" s="4">
        <f t="shared" si="70"/>
        <v>0</v>
      </c>
      <c r="U1511" s="4">
        <f t="shared" si="71"/>
        <v>0</v>
      </c>
    </row>
    <row r="1512" spans="1:21">
      <c r="A1512" s="41">
        <v>420785305</v>
      </c>
      <c r="B1512" s="42">
        <v>420780033</v>
      </c>
      <c r="C1512" s="43">
        <v>420780033</v>
      </c>
      <c r="D1512" t="s">
        <v>2001</v>
      </c>
      <c r="E1512" t="s">
        <v>1999</v>
      </c>
      <c r="F1512" t="s">
        <v>1679</v>
      </c>
      <c r="G1512" t="s">
        <v>1680</v>
      </c>
      <c r="H1512">
        <v>0</v>
      </c>
      <c r="I1512" s="1">
        <v>42</v>
      </c>
      <c r="J1512" t="s">
        <v>69</v>
      </c>
      <c r="K1512" t="s">
        <v>59</v>
      </c>
      <c r="L1512" t="s">
        <v>831</v>
      </c>
      <c r="M1512" t="s">
        <v>59</v>
      </c>
      <c r="N1512" s="4">
        <v>264200270</v>
      </c>
      <c r="O1512" s="44">
        <v>805.5</v>
      </c>
      <c r="P1512">
        <v>1</v>
      </c>
      <c r="Q1512">
        <v>0</v>
      </c>
      <c r="R1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2" s="4">
        <f t="shared" si="69"/>
        <v>1</v>
      </c>
      <c r="T1512" s="4">
        <f t="shared" si="70"/>
        <v>0</v>
      </c>
      <c r="U1512" s="4">
        <f t="shared" si="71"/>
        <v>0</v>
      </c>
    </row>
    <row r="1513" spans="1:21">
      <c r="A1513" s="41">
        <v>420000028</v>
      </c>
      <c r="B1513" s="42">
        <v>420780041</v>
      </c>
      <c r="C1513" s="43">
        <v>420780041</v>
      </c>
      <c r="D1513" t="s">
        <v>2015</v>
      </c>
      <c r="E1513" t="s">
        <v>2015</v>
      </c>
      <c r="F1513" t="s">
        <v>1679</v>
      </c>
      <c r="G1513" t="s">
        <v>1680</v>
      </c>
      <c r="H1513">
        <v>0</v>
      </c>
      <c r="I1513" s="1">
        <v>42</v>
      </c>
      <c r="J1513" t="s">
        <v>69</v>
      </c>
      <c r="K1513" t="s">
        <v>59</v>
      </c>
      <c r="L1513" t="s">
        <v>831</v>
      </c>
      <c r="M1513" t="s">
        <v>59</v>
      </c>
      <c r="N1513" s="4">
        <v>264200395</v>
      </c>
      <c r="O1513" s="44">
        <v>1959</v>
      </c>
      <c r="P1513">
        <v>0</v>
      </c>
      <c r="Q1513">
        <v>0</v>
      </c>
      <c r="R1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3" s="4">
        <f t="shared" si="69"/>
        <v>1</v>
      </c>
      <c r="T1513" s="4">
        <f t="shared" si="70"/>
        <v>0</v>
      </c>
      <c r="U1513" s="4">
        <f t="shared" si="71"/>
        <v>0</v>
      </c>
    </row>
    <row r="1514" spans="1:21">
      <c r="A1514" s="41">
        <v>420000036</v>
      </c>
      <c r="B1514" s="42">
        <v>420780058</v>
      </c>
      <c r="C1514" s="43">
        <v>420780058</v>
      </c>
      <c r="D1514" t="s">
        <v>1850</v>
      </c>
      <c r="E1514" t="s">
        <v>1850</v>
      </c>
      <c r="F1514" t="s">
        <v>1679</v>
      </c>
      <c r="G1514" t="s">
        <v>1680</v>
      </c>
      <c r="H1514">
        <v>0</v>
      </c>
      <c r="I1514" s="1">
        <v>42</v>
      </c>
      <c r="J1514" t="s">
        <v>69</v>
      </c>
      <c r="K1514" t="s">
        <v>59</v>
      </c>
      <c r="L1514" t="s">
        <v>831</v>
      </c>
      <c r="M1514" t="s">
        <v>59</v>
      </c>
      <c r="N1514" s="4">
        <v>264200080</v>
      </c>
      <c r="O1514" s="44">
        <v>5449.5</v>
      </c>
      <c r="P1514">
        <v>0</v>
      </c>
      <c r="Q1514">
        <v>0</v>
      </c>
      <c r="R1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4" s="4">
        <f t="shared" si="69"/>
        <v>1</v>
      </c>
      <c r="T1514" s="4">
        <f t="shared" si="70"/>
        <v>0</v>
      </c>
      <c r="U1514" s="4">
        <f t="shared" si="71"/>
        <v>0</v>
      </c>
    </row>
    <row r="1515" spans="1:21">
      <c r="A1515" s="41">
        <v>420000234</v>
      </c>
      <c r="B1515" s="42">
        <v>420780652</v>
      </c>
      <c r="C1515" s="43">
        <v>420780652</v>
      </c>
      <c r="D1515" t="s">
        <v>2480</v>
      </c>
      <c r="E1515" t="s">
        <v>2481</v>
      </c>
      <c r="F1515" t="s">
        <v>1679</v>
      </c>
      <c r="G1515" t="s">
        <v>1680</v>
      </c>
      <c r="H1515">
        <v>0</v>
      </c>
      <c r="I1515" s="1">
        <v>42</v>
      </c>
      <c r="J1515" t="s">
        <v>69</v>
      </c>
      <c r="K1515" t="s">
        <v>59</v>
      </c>
      <c r="L1515" t="s">
        <v>831</v>
      </c>
      <c r="M1515" t="s">
        <v>59</v>
      </c>
      <c r="N1515" s="4">
        <v>264200130</v>
      </c>
      <c r="O1515" s="44">
        <v>104579</v>
      </c>
      <c r="P1515">
        <v>0</v>
      </c>
      <c r="Q1515">
        <v>0</v>
      </c>
      <c r="R1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5" s="4">
        <f t="shared" si="69"/>
        <v>1</v>
      </c>
      <c r="T1515" s="4">
        <f t="shared" si="70"/>
        <v>0</v>
      </c>
      <c r="U1515" s="4">
        <f t="shared" si="71"/>
        <v>0</v>
      </c>
    </row>
    <row r="1516" spans="1:21">
      <c r="A1516" s="41">
        <v>420000242</v>
      </c>
      <c r="B1516" s="42">
        <v>420780660</v>
      </c>
      <c r="C1516" s="43">
        <v>420780660</v>
      </c>
      <c r="D1516" t="s">
        <v>2259</v>
      </c>
      <c r="E1516" t="s">
        <v>2259</v>
      </c>
      <c r="F1516" t="s">
        <v>1679</v>
      </c>
      <c r="G1516" t="s">
        <v>1680</v>
      </c>
      <c r="H1516">
        <v>0</v>
      </c>
      <c r="I1516" s="1">
        <v>42</v>
      </c>
      <c r="J1516" t="s">
        <v>69</v>
      </c>
      <c r="K1516" t="s">
        <v>59</v>
      </c>
      <c r="L1516" t="s">
        <v>831</v>
      </c>
      <c r="M1516" t="s">
        <v>59</v>
      </c>
      <c r="N1516" s="4">
        <v>264200064</v>
      </c>
      <c r="O1516" s="44">
        <v>12537.5</v>
      </c>
      <c r="P1516">
        <v>0</v>
      </c>
      <c r="Q1516">
        <v>0</v>
      </c>
      <c r="R1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6" s="4">
        <f t="shared" si="69"/>
        <v>1</v>
      </c>
      <c r="T1516" s="4">
        <f t="shared" si="70"/>
        <v>0</v>
      </c>
      <c r="U1516" s="4">
        <f t="shared" si="71"/>
        <v>0</v>
      </c>
    </row>
    <row r="1517" spans="1:21">
      <c r="A1517" s="41">
        <v>420000275</v>
      </c>
      <c r="B1517" s="42">
        <v>420780694</v>
      </c>
      <c r="C1517" s="43">
        <v>420780694</v>
      </c>
      <c r="D1517" s="48" t="s">
        <v>2008</v>
      </c>
      <c r="E1517" s="48" t="s">
        <v>2008</v>
      </c>
      <c r="F1517" t="s">
        <v>1679</v>
      </c>
      <c r="G1517" s="49" t="s">
        <v>1680</v>
      </c>
      <c r="H1517">
        <v>0</v>
      </c>
      <c r="I1517" s="1">
        <v>42</v>
      </c>
      <c r="J1517" t="s">
        <v>69</v>
      </c>
      <c r="K1517" t="s">
        <v>59</v>
      </c>
      <c r="L1517" t="s">
        <v>831</v>
      </c>
      <c r="M1517" t="s">
        <v>59</v>
      </c>
      <c r="N1517" s="4">
        <v>264200288</v>
      </c>
      <c r="O1517" s="44">
        <v>7298.5</v>
      </c>
      <c r="P1517">
        <v>0</v>
      </c>
      <c r="Q1517">
        <v>0</v>
      </c>
      <c r="R1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7" s="4">
        <f t="shared" si="69"/>
        <v>1</v>
      </c>
      <c r="T1517" s="4">
        <f t="shared" si="70"/>
        <v>0</v>
      </c>
      <c r="U1517" s="4">
        <f t="shared" si="71"/>
        <v>0</v>
      </c>
    </row>
    <row r="1518" spans="1:21">
      <c r="A1518" s="41">
        <v>420789067</v>
      </c>
      <c r="B1518" s="42">
        <v>420780710</v>
      </c>
      <c r="C1518" s="43">
        <v>420780710</v>
      </c>
      <c r="D1518" s="48" t="s">
        <v>2539</v>
      </c>
      <c r="E1518" s="48" t="s">
        <v>2540</v>
      </c>
      <c r="F1518" t="s">
        <v>1679</v>
      </c>
      <c r="G1518" s="49" t="s">
        <v>1680</v>
      </c>
      <c r="H1518">
        <v>0</v>
      </c>
      <c r="I1518" s="1">
        <v>42</v>
      </c>
      <c r="J1518" t="s">
        <v>69</v>
      </c>
      <c r="K1518" t="s">
        <v>59</v>
      </c>
      <c r="L1518" t="s">
        <v>831</v>
      </c>
      <c r="M1518" t="s">
        <v>59</v>
      </c>
      <c r="N1518" s="4">
        <v>264200320</v>
      </c>
      <c r="O1518" s="44">
        <v>8826.5</v>
      </c>
      <c r="P1518">
        <v>0</v>
      </c>
      <c r="Q1518">
        <v>0</v>
      </c>
      <c r="R1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8" s="4">
        <f t="shared" si="69"/>
        <v>1</v>
      </c>
      <c r="T1518" s="4">
        <f t="shared" si="70"/>
        <v>0</v>
      </c>
      <c r="U1518" s="4">
        <f t="shared" si="71"/>
        <v>0</v>
      </c>
    </row>
    <row r="1519" spans="1:21">
      <c r="A1519" s="41">
        <v>420000556</v>
      </c>
      <c r="B1519" s="42">
        <v>420781791</v>
      </c>
      <c r="C1519" s="43">
        <v>420781791</v>
      </c>
      <c r="D1519" t="s">
        <v>1833</v>
      </c>
      <c r="E1519" t="s">
        <v>1833</v>
      </c>
      <c r="F1519" t="s">
        <v>1679</v>
      </c>
      <c r="G1519" t="s">
        <v>1680</v>
      </c>
      <c r="H1519">
        <v>0</v>
      </c>
      <c r="I1519" s="1">
        <v>42</v>
      </c>
      <c r="J1519" t="s">
        <v>69</v>
      </c>
      <c r="K1519" t="s">
        <v>59</v>
      </c>
      <c r="L1519" t="s">
        <v>831</v>
      </c>
      <c r="M1519" t="s">
        <v>59</v>
      </c>
      <c r="N1519" s="4">
        <v>264200031</v>
      </c>
      <c r="O1519" s="44">
        <v>2687.5</v>
      </c>
      <c r="P1519">
        <v>0</v>
      </c>
      <c r="Q1519">
        <v>0</v>
      </c>
      <c r="R1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9" s="4">
        <f t="shared" si="69"/>
        <v>1</v>
      </c>
      <c r="T1519" s="4">
        <f t="shared" si="70"/>
        <v>0</v>
      </c>
      <c r="U1519" s="4">
        <f t="shared" si="71"/>
        <v>0</v>
      </c>
    </row>
    <row r="1520" spans="1:21">
      <c r="A1520" s="41">
        <v>260020078</v>
      </c>
      <c r="B1520" s="42">
        <v>420784878</v>
      </c>
      <c r="C1520" s="43">
        <v>420784878</v>
      </c>
      <c r="D1520" t="s">
        <v>3143</v>
      </c>
      <c r="E1520" t="s">
        <v>3144</v>
      </c>
      <c r="F1520" t="s">
        <v>1679</v>
      </c>
      <c r="G1520" t="s">
        <v>1680</v>
      </c>
      <c r="H1520">
        <v>1</v>
      </c>
      <c r="I1520" s="1">
        <v>26</v>
      </c>
      <c r="J1520" t="s">
        <v>62</v>
      </c>
      <c r="K1520" t="s">
        <v>59</v>
      </c>
      <c r="L1520" t="s">
        <v>233</v>
      </c>
      <c r="M1520" t="s">
        <v>59</v>
      </c>
      <c r="N1520" s="4">
        <v>264200304</v>
      </c>
      <c r="O1520" s="44">
        <v>3102</v>
      </c>
      <c r="P1520">
        <v>0</v>
      </c>
      <c r="Q1520">
        <v>0</v>
      </c>
      <c r="R1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0" s="4">
        <f t="shared" si="69"/>
        <v>1</v>
      </c>
      <c r="T1520" s="4">
        <f t="shared" si="70"/>
        <v>0</v>
      </c>
      <c r="U1520" s="4">
        <f t="shared" si="71"/>
        <v>0</v>
      </c>
    </row>
    <row r="1521" spans="1:21">
      <c r="A1521" s="41">
        <v>420010241</v>
      </c>
      <c r="B1521" s="42">
        <v>420784878</v>
      </c>
      <c r="C1521" s="43">
        <v>420784878</v>
      </c>
      <c r="D1521" t="s">
        <v>3145</v>
      </c>
      <c r="E1521" t="s">
        <v>3144</v>
      </c>
      <c r="F1521" t="s">
        <v>1679</v>
      </c>
      <c r="G1521" t="s">
        <v>1680</v>
      </c>
      <c r="H1521">
        <v>1</v>
      </c>
      <c r="I1521" s="1">
        <v>42</v>
      </c>
      <c r="J1521" t="s">
        <v>69</v>
      </c>
      <c r="K1521" t="s">
        <v>59</v>
      </c>
      <c r="L1521" t="s">
        <v>233</v>
      </c>
      <c r="M1521" t="s">
        <v>59</v>
      </c>
      <c r="N1521" s="4">
        <v>264200304</v>
      </c>
      <c r="O1521" s="44">
        <v>48671.5</v>
      </c>
      <c r="P1521">
        <v>0</v>
      </c>
      <c r="Q1521">
        <v>0</v>
      </c>
      <c r="R1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1" s="4">
        <f t="shared" si="69"/>
        <v>1</v>
      </c>
      <c r="T1521" s="4">
        <f t="shared" si="70"/>
        <v>0</v>
      </c>
      <c r="U1521" s="4">
        <f t="shared" si="71"/>
        <v>0</v>
      </c>
    </row>
    <row r="1522" spans="1:21">
      <c r="A1522" s="41">
        <v>420782559</v>
      </c>
      <c r="B1522" s="42">
        <v>420784878</v>
      </c>
      <c r="C1522" s="43">
        <v>420784878</v>
      </c>
      <c r="D1522" t="s">
        <v>3146</v>
      </c>
      <c r="E1522" t="s">
        <v>3144</v>
      </c>
      <c r="F1522" t="s">
        <v>1679</v>
      </c>
      <c r="G1522" t="s">
        <v>1680</v>
      </c>
      <c r="H1522">
        <v>1</v>
      </c>
      <c r="I1522" s="1">
        <v>42</v>
      </c>
      <c r="J1522" t="s">
        <v>69</v>
      </c>
      <c r="K1522" t="s">
        <v>59</v>
      </c>
      <c r="L1522" t="s">
        <v>233</v>
      </c>
      <c r="M1522" t="s">
        <v>59</v>
      </c>
      <c r="N1522" s="4">
        <v>264200304</v>
      </c>
      <c r="O1522" s="44">
        <v>48750.25</v>
      </c>
      <c r="P1522">
        <v>0</v>
      </c>
      <c r="Q1522">
        <v>0</v>
      </c>
      <c r="R1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2" s="4">
        <f t="shared" si="69"/>
        <v>1</v>
      </c>
      <c r="T1522" s="4">
        <f t="shared" si="70"/>
        <v>0</v>
      </c>
      <c r="U1522" s="4">
        <f t="shared" si="71"/>
        <v>0</v>
      </c>
    </row>
    <row r="1523" spans="1:21">
      <c r="A1523" s="41">
        <v>420782567</v>
      </c>
      <c r="B1523" s="42">
        <v>420784878</v>
      </c>
      <c r="C1523" s="43">
        <v>420784878</v>
      </c>
      <c r="D1523" t="s">
        <v>3147</v>
      </c>
      <c r="E1523" t="s">
        <v>3144</v>
      </c>
      <c r="F1523" t="s">
        <v>1679</v>
      </c>
      <c r="G1523" t="s">
        <v>1680</v>
      </c>
      <c r="H1523">
        <v>1</v>
      </c>
      <c r="I1523" s="1">
        <v>42</v>
      </c>
      <c r="J1523" t="s">
        <v>69</v>
      </c>
      <c r="K1523" t="s">
        <v>59</v>
      </c>
      <c r="L1523" t="s">
        <v>233</v>
      </c>
      <c r="M1523" t="s">
        <v>59</v>
      </c>
      <c r="N1523" s="4">
        <v>264200304</v>
      </c>
      <c r="O1523" s="44">
        <v>26462.5</v>
      </c>
      <c r="P1523">
        <v>0</v>
      </c>
      <c r="Q1523">
        <v>0</v>
      </c>
      <c r="R1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3" s="4">
        <f t="shared" si="69"/>
        <v>1</v>
      </c>
      <c r="T1523" s="4">
        <f t="shared" si="70"/>
        <v>0</v>
      </c>
      <c r="U1523" s="4">
        <f t="shared" si="71"/>
        <v>0</v>
      </c>
    </row>
    <row r="1524" spans="1:21">
      <c r="A1524" s="41">
        <v>420785354</v>
      </c>
      <c r="B1524" s="42">
        <v>420784878</v>
      </c>
      <c r="C1524" s="43">
        <v>420784878</v>
      </c>
      <c r="D1524" t="s">
        <v>3148</v>
      </c>
      <c r="E1524" t="s">
        <v>3144</v>
      </c>
      <c r="F1524" t="s">
        <v>1679</v>
      </c>
      <c r="G1524" t="s">
        <v>1680</v>
      </c>
      <c r="H1524">
        <v>1</v>
      </c>
      <c r="I1524" s="1">
        <v>42</v>
      </c>
      <c r="J1524" t="s">
        <v>69</v>
      </c>
      <c r="K1524" t="s">
        <v>59</v>
      </c>
      <c r="L1524" t="s">
        <v>233</v>
      </c>
      <c r="M1524" t="s">
        <v>59</v>
      </c>
      <c r="N1524" s="4">
        <v>264200304</v>
      </c>
      <c r="O1524" s="44">
        <v>387484.5</v>
      </c>
      <c r="P1524">
        <v>0</v>
      </c>
      <c r="Q1524">
        <v>0</v>
      </c>
      <c r="R1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4" s="4">
        <f t="shared" si="69"/>
        <v>1</v>
      </c>
      <c r="T1524" s="4">
        <f t="shared" si="70"/>
        <v>0</v>
      </c>
      <c r="U1524" s="4">
        <f t="shared" si="71"/>
        <v>0</v>
      </c>
    </row>
    <row r="1525" spans="1:21">
      <c r="A1525" s="41">
        <v>420002677</v>
      </c>
      <c r="B1525" s="45">
        <v>420787061</v>
      </c>
      <c r="C1525" s="47">
        <v>420002677</v>
      </c>
      <c r="D1525" t="s">
        <v>4839</v>
      </c>
      <c r="E1525" t="s">
        <v>4840</v>
      </c>
      <c r="H1525"/>
      <c r="I1525" s="1">
        <v>42</v>
      </c>
      <c r="J1525" t="s">
        <v>69</v>
      </c>
      <c r="K1525" t="s">
        <v>59</v>
      </c>
      <c r="L1525" t="s">
        <v>60</v>
      </c>
      <c r="M1525" t="s">
        <v>59</v>
      </c>
      <c r="N1525" s="4">
        <v>775602436</v>
      </c>
      <c r="O1525" s="44">
        <v>5392.5</v>
      </c>
      <c r="P1525">
        <v>0</v>
      </c>
      <c r="Q1525">
        <v>0</v>
      </c>
      <c r="R1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5" s="4">
        <f t="shared" si="69"/>
        <v>0</v>
      </c>
      <c r="T1525" s="4">
        <f t="shared" si="70"/>
        <v>0</v>
      </c>
      <c r="U1525" s="4">
        <f t="shared" si="71"/>
        <v>1</v>
      </c>
    </row>
    <row r="1526" spans="1:21">
      <c r="A1526" s="41">
        <v>420010050</v>
      </c>
      <c r="B1526" s="42">
        <v>420787061</v>
      </c>
      <c r="C1526" s="43">
        <v>420010050</v>
      </c>
      <c r="D1526" t="s">
        <v>4841</v>
      </c>
      <c r="E1526" t="s">
        <v>4840</v>
      </c>
      <c r="H1526"/>
      <c r="I1526" s="1">
        <v>42</v>
      </c>
      <c r="J1526" t="s">
        <v>69</v>
      </c>
      <c r="K1526" t="s">
        <v>59</v>
      </c>
      <c r="L1526" t="s">
        <v>60</v>
      </c>
      <c r="M1526" t="s">
        <v>59</v>
      </c>
      <c r="N1526" s="4">
        <v>775602436</v>
      </c>
      <c r="O1526" s="44">
        <v>61887.5</v>
      </c>
      <c r="P1526">
        <v>0</v>
      </c>
      <c r="Q1526">
        <v>0</v>
      </c>
      <c r="R1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6" s="4">
        <f t="shared" si="69"/>
        <v>0</v>
      </c>
      <c r="T1526" s="4">
        <f t="shared" si="70"/>
        <v>0</v>
      </c>
      <c r="U1526" s="4">
        <f t="shared" si="71"/>
        <v>1</v>
      </c>
    </row>
    <row r="1527" spans="1:21">
      <c r="A1527" s="41">
        <v>420782096</v>
      </c>
      <c r="B1527" s="42">
        <v>420787061</v>
      </c>
      <c r="C1527" s="43">
        <v>420782096</v>
      </c>
      <c r="D1527" t="s">
        <v>4842</v>
      </c>
      <c r="E1527" t="s">
        <v>4840</v>
      </c>
      <c r="H1527"/>
      <c r="I1527" s="1">
        <v>42</v>
      </c>
      <c r="J1527" t="s">
        <v>69</v>
      </c>
      <c r="K1527" t="s">
        <v>59</v>
      </c>
      <c r="L1527" t="s">
        <v>60</v>
      </c>
      <c r="M1527" t="s">
        <v>59</v>
      </c>
      <c r="N1527" s="4">
        <v>775602436</v>
      </c>
      <c r="O1527" s="44">
        <v>14348.5</v>
      </c>
      <c r="P1527">
        <v>0</v>
      </c>
      <c r="Q1527">
        <v>0</v>
      </c>
      <c r="R1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7" s="4">
        <f t="shared" si="69"/>
        <v>0</v>
      </c>
      <c r="T1527" s="4">
        <f t="shared" si="70"/>
        <v>0</v>
      </c>
      <c r="U1527" s="4">
        <f t="shared" si="71"/>
        <v>1</v>
      </c>
    </row>
    <row r="1528" spans="1:21">
      <c r="A1528" s="41">
        <v>420793697</v>
      </c>
      <c r="B1528" s="42">
        <v>420793689</v>
      </c>
      <c r="C1528" s="43">
        <v>420793697</v>
      </c>
      <c r="D1528" t="s">
        <v>5700</v>
      </c>
      <c r="E1528" t="s">
        <v>5701</v>
      </c>
      <c r="H1528"/>
      <c r="I1528" s="1">
        <v>42</v>
      </c>
      <c r="J1528" t="s">
        <v>69</v>
      </c>
      <c r="K1528" t="s">
        <v>59</v>
      </c>
      <c r="L1528" t="s">
        <v>96</v>
      </c>
      <c r="M1528" t="s">
        <v>59</v>
      </c>
      <c r="N1528" s="4">
        <v>394709810</v>
      </c>
      <c r="O1528" s="44">
        <v>10660</v>
      </c>
      <c r="P1528">
        <v>0</v>
      </c>
      <c r="Q1528">
        <v>0</v>
      </c>
      <c r="R1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8" s="4">
        <f t="shared" si="69"/>
        <v>0</v>
      </c>
      <c r="T1528" s="4">
        <f t="shared" si="70"/>
        <v>0</v>
      </c>
      <c r="U1528" s="4">
        <f t="shared" si="71"/>
        <v>1</v>
      </c>
    </row>
    <row r="1529" spans="1:21">
      <c r="A1529" s="41">
        <v>430000117</v>
      </c>
      <c r="B1529" s="45">
        <v>430000018</v>
      </c>
      <c r="C1529" s="47">
        <v>430000018</v>
      </c>
      <c r="D1529" t="s">
        <v>2197</v>
      </c>
      <c r="E1529" t="s">
        <v>2198</v>
      </c>
      <c r="F1529" t="s">
        <v>1793</v>
      </c>
      <c r="G1529" t="s">
        <v>1794</v>
      </c>
      <c r="H1529">
        <v>1</v>
      </c>
      <c r="I1529" s="1">
        <v>43</v>
      </c>
      <c r="J1529" t="s">
        <v>669</v>
      </c>
      <c r="K1529" t="s">
        <v>59</v>
      </c>
      <c r="L1529" t="s">
        <v>831</v>
      </c>
      <c r="M1529" t="s">
        <v>59</v>
      </c>
      <c r="N1529" s="4">
        <v>264302845</v>
      </c>
      <c r="O1529" s="44">
        <v>164464.5</v>
      </c>
      <c r="P1529">
        <v>0</v>
      </c>
      <c r="Q1529">
        <v>0</v>
      </c>
      <c r="R1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9" s="4">
        <f t="shared" si="69"/>
        <v>1</v>
      </c>
      <c r="T1529" s="4">
        <f t="shared" si="70"/>
        <v>0</v>
      </c>
      <c r="U1529" s="4">
        <f t="shared" si="71"/>
        <v>0</v>
      </c>
    </row>
    <row r="1530" spans="1:21">
      <c r="A1530" s="41">
        <v>430000190</v>
      </c>
      <c r="B1530" s="42">
        <v>430000034</v>
      </c>
      <c r="C1530" s="43">
        <v>430000034</v>
      </c>
      <c r="D1530" t="s">
        <v>1838</v>
      </c>
      <c r="E1530" t="s">
        <v>1838</v>
      </c>
      <c r="F1530" t="s">
        <v>1793</v>
      </c>
      <c r="G1530" t="s">
        <v>1794</v>
      </c>
      <c r="H1530">
        <v>0</v>
      </c>
      <c r="I1530" s="1">
        <v>43</v>
      </c>
      <c r="J1530" t="s">
        <v>669</v>
      </c>
      <c r="K1530" t="s">
        <v>59</v>
      </c>
      <c r="L1530" t="s">
        <v>831</v>
      </c>
      <c r="M1530" t="s">
        <v>59</v>
      </c>
      <c r="N1530" s="4">
        <v>264300039</v>
      </c>
      <c r="O1530" s="44">
        <v>35650</v>
      </c>
      <c r="P1530">
        <v>0</v>
      </c>
      <c r="Q1530">
        <v>0</v>
      </c>
      <c r="R1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0" s="4">
        <f t="shared" si="69"/>
        <v>1</v>
      </c>
      <c r="T1530" s="4">
        <f t="shared" si="70"/>
        <v>0</v>
      </c>
      <c r="U1530" s="4">
        <f t="shared" si="71"/>
        <v>0</v>
      </c>
    </row>
    <row r="1531" spans="1:21">
      <c r="A1531" s="41">
        <v>430000299</v>
      </c>
      <c r="B1531" s="42">
        <v>430000059</v>
      </c>
      <c r="C1531" s="43">
        <v>430000059</v>
      </c>
      <c r="D1531" t="s">
        <v>1791</v>
      </c>
      <c r="E1531" t="s">
        <v>1792</v>
      </c>
      <c r="F1531" t="s">
        <v>1793</v>
      </c>
      <c r="G1531" t="s">
        <v>1794</v>
      </c>
      <c r="H1531">
        <v>0</v>
      </c>
      <c r="I1531" s="1">
        <v>43</v>
      </c>
      <c r="J1531" t="s">
        <v>669</v>
      </c>
      <c r="K1531" t="s">
        <v>59</v>
      </c>
      <c r="L1531" t="s">
        <v>831</v>
      </c>
      <c r="M1531" t="s">
        <v>59</v>
      </c>
      <c r="N1531" s="4">
        <v>264300054</v>
      </c>
      <c r="O1531" s="44">
        <v>7233</v>
      </c>
      <c r="P1531">
        <v>0</v>
      </c>
      <c r="Q1531">
        <v>0</v>
      </c>
      <c r="R1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1" s="4">
        <f t="shared" si="69"/>
        <v>1</v>
      </c>
      <c r="T1531" s="4">
        <f t="shared" si="70"/>
        <v>0</v>
      </c>
      <c r="U1531" s="4">
        <f t="shared" si="71"/>
        <v>0</v>
      </c>
    </row>
    <row r="1532" spans="1:21">
      <c r="A1532" s="41">
        <v>430000307</v>
      </c>
      <c r="B1532" s="42">
        <v>430000067</v>
      </c>
      <c r="C1532" s="43">
        <v>430000067</v>
      </c>
      <c r="D1532" t="s">
        <v>1928</v>
      </c>
      <c r="E1532" t="s">
        <v>1929</v>
      </c>
      <c r="F1532" t="s">
        <v>1793</v>
      </c>
      <c r="G1532" t="s">
        <v>1794</v>
      </c>
      <c r="H1532">
        <v>0</v>
      </c>
      <c r="I1532" s="1">
        <v>43</v>
      </c>
      <c r="J1532" t="s">
        <v>669</v>
      </c>
      <c r="K1532" t="s">
        <v>59</v>
      </c>
      <c r="L1532" t="s">
        <v>831</v>
      </c>
      <c r="M1532" t="s">
        <v>59</v>
      </c>
      <c r="N1532" s="4">
        <v>264300062</v>
      </c>
      <c r="O1532" s="44">
        <v>11168</v>
      </c>
      <c r="P1532">
        <v>0</v>
      </c>
      <c r="Q1532">
        <v>0</v>
      </c>
      <c r="R1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2" s="4">
        <f t="shared" si="69"/>
        <v>1</v>
      </c>
      <c r="T1532" s="4">
        <f t="shared" si="70"/>
        <v>0</v>
      </c>
      <c r="U1532" s="4">
        <f t="shared" si="71"/>
        <v>0</v>
      </c>
    </row>
    <row r="1533" spans="1:21">
      <c r="A1533" s="41">
        <v>430000356</v>
      </c>
      <c r="B1533" s="45">
        <v>430000091</v>
      </c>
      <c r="C1533" s="47">
        <v>430000091</v>
      </c>
      <c r="D1533" t="s">
        <v>2208</v>
      </c>
      <c r="E1533" t="s">
        <v>2209</v>
      </c>
      <c r="F1533" t="s">
        <v>1793</v>
      </c>
      <c r="G1533" t="s">
        <v>1794</v>
      </c>
      <c r="H1533">
        <v>0</v>
      </c>
      <c r="I1533" s="1">
        <v>43</v>
      </c>
      <c r="J1533" t="s">
        <v>669</v>
      </c>
      <c r="K1533" t="s">
        <v>59</v>
      </c>
      <c r="L1533" t="s">
        <v>831</v>
      </c>
      <c r="M1533" t="s">
        <v>59</v>
      </c>
      <c r="N1533" s="4">
        <v>264300211</v>
      </c>
      <c r="O1533" s="44">
        <v>14078</v>
      </c>
      <c r="P1533">
        <v>0</v>
      </c>
      <c r="Q1533">
        <v>0</v>
      </c>
      <c r="R1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3" s="4">
        <f t="shared" si="69"/>
        <v>1</v>
      </c>
      <c r="T1533" s="4">
        <f t="shared" si="70"/>
        <v>0</v>
      </c>
      <c r="U1533" s="4">
        <f t="shared" si="71"/>
        <v>0</v>
      </c>
    </row>
    <row r="1534" spans="1:21">
      <c r="A1534" s="41">
        <v>430000109</v>
      </c>
      <c r="B1534" s="45">
        <v>430000372</v>
      </c>
      <c r="C1534" s="47">
        <v>430000109</v>
      </c>
      <c r="D1534" t="s">
        <v>3234</v>
      </c>
      <c r="E1534" t="s">
        <v>3234</v>
      </c>
      <c r="H1534"/>
      <c r="I1534" s="1">
        <v>43</v>
      </c>
      <c r="J1534" t="s">
        <v>669</v>
      </c>
      <c r="K1534" t="s">
        <v>59</v>
      </c>
      <c r="L1534" t="s">
        <v>96</v>
      </c>
      <c r="M1534" t="s">
        <v>59</v>
      </c>
      <c r="N1534" s="4">
        <v>389483033</v>
      </c>
      <c r="O1534" s="44">
        <v>16669.5</v>
      </c>
      <c r="P1534">
        <v>0</v>
      </c>
      <c r="Q1534">
        <v>0</v>
      </c>
      <c r="R1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4" s="4">
        <f t="shared" si="69"/>
        <v>0</v>
      </c>
      <c r="T1534" s="4">
        <f t="shared" si="70"/>
        <v>0</v>
      </c>
      <c r="U1534" s="4">
        <f t="shared" si="71"/>
        <v>1</v>
      </c>
    </row>
    <row r="1535" spans="1:21">
      <c r="A1535" s="41">
        <v>430000158</v>
      </c>
      <c r="B1535" s="42">
        <v>430000380</v>
      </c>
      <c r="C1535" s="43">
        <v>430000158</v>
      </c>
      <c r="D1535" t="s">
        <v>3359</v>
      </c>
      <c r="E1535" t="s">
        <v>3360</v>
      </c>
      <c r="H1535"/>
      <c r="I1535" s="1">
        <v>43</v>
      </c>
      <c r="J1535" t="s">
        <v>669</v>
      </c>
      <c r="K1535" t="s">
        <v>59</v>
      </c>
      <c r="L1535" t="s">
        <v>96</v>
      </c>
      <c r="M1535" t="s">
        <v>59</v>
      </c>
      <c r="N1535" s="4">
        <v>586550139</v>
      </c>
      <c r="O1535" s="44">
        <v>8306</v>
      </c>
      <c r="P1535">
        <v>0</v>
      </c>
      <c r="Q1535">
        <v>0</v>
      </c>
      <c r="R1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5" s="4">
        <f t="shared" si="69"/>
        <v>0</v>
      </c>
      <c r="T1535" s="4">
        <f t="shared" si="70"/>
        <v>0</v>
      </c>
      <c r="U1535" s="4">
        <f t="shared" si="71"/>
        <v>1</v>
      </c>
    </row>
    <row r="1536" spans="1:21">
      <c r="A1536" s="41">
        <v>430000166</v>
      </c>
      <c r="B1536" s="42">
        <v>430005843</v>
      </c>
      <c r="C1536" s="43">
        <v>430000166</v>
      </c>
      <c r="D1536" t="s">
        <v>681</v>
      </c>
      <c r="E1536" t="s">
        <v>682</v>
      </c>
      <c r="H1536"/>
      <c r="I1536" s="1">
        <v>43</v>
      </c>
      <c r="J1536" t="s">
        <v>669</v>
      </c>
      <c r="K1536" t="s">
        <v>59</v>
      </c>
      <c r="L1536" t="s">
        <v>60</v>
      </c>
      <c r="M1536" t="s">
        <v>59</v>
      </c>
      <c r="N1536" s="4">
        <v>779114297</v>
      </c>
      <c r="O1536" s="44">
        <v>13730.5</v>
      </c>
      <c r="P1536">
        <v>0</v>
      </c>
      <c r="Q1536">
        <v>0</v>
      </c>
      <c r="R1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6" s="4">
        <f t="shared" si="69"/>
        <v>0</v>
      </c>
      <c r="T1536" s="4">
        <f t="shared" si="70"/>
        <v>0</v>
      </c>
      <c r="U1536" s="4">
        <f t="shared" si="71"/>
        <v>1</v>
      </c>
    </row>
    <row r="1537" spans="1:21">
      <c r="A1537" s="41">
        <v>430007450</v>
      </c>
      <c r="B1537" s="42">
        <v>430007427</v>
      </c>
      <c r="C1537" s="43">
        <v>430007450</v>
      </c>
      <c r="D1537" t="s">
        <v>4726</v>
      </c>
      <c r="E1537" t="s">
        <v>4727</v>
      </c>
      <c r="H1537"/>
      <c r="I1537" s="1">
        <v>43</v>
      </c>
      <c r="J1537" t="s">
        <v>669</v>
      </c>
      <c r="K1537" t="s">
        <v>59</v>
      </c>
      <c r="L1537" t="s">
        <v>96</v>
      </c>
      <c r="M1537" t="s">
        <v>59</v>
      </c>
      <c r="N1537" s="4">
        <v>383787694</v>
      </c>
      <c r="O1537" s="44">
        <v>16362</v>
      </c>
      <c r="P1537">
        <v>0</v>
      </c>
      <c r="Q1537">
        <v>0</v>
      </c>
      <c r="R1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7" s="4">
        <f t="shared" si="69"/>
        <v>0</v>
      </c>
      <c r="T1537" s="4">
        <f t="shared" si="70"/>
        <v>0</v>
      </c>
      <c r="U1537" s="4">
        <f t="shared" si="71"/>
        <v>1</v>
      </c>
    </row>
    <row r="1538" spans="1:21">
      <c r="A1538" s="41">
        <v>430000182</v>
      </c>
      <c r="B1538" s="42">
        <v>430007708</v>
      </c>
      <c r="C1538" s="43">
        <v>430000182</v>
      </c>
      <c r="D1538" t="s">
        <v>717</v>
      </c>
      <c r="E1538" t="s">
        <v>718</v>
      </c>
      <c r="H1538"/>
      <c r="I1538" s="1">
        <v>43</v>
      </c>
      <c r="J1538" t="s">
        <v>669</v>
      </c>
      <c r="K1538" t="s">
        <v>59</v>
      </c>
      <c r="L1538" t="s">
        <v>60</v>
      </c>
      <c r="M1538" t="s">
        <v>59</v>
      </c>
      <c r="N1538" s="4">
        <v>330533480</v>
      </c>
      <c r="O1538" s="44">
        <v>7651</v>
      </c>
      <c r="P1538">
        <v>0</v>
      </c>
      <c r="Q1538">
        <v>0</v>
      </c>
      <c r="R1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8" s="4">
        <f t="shared" si="69"/>
        <v>0</v>
      </c>
      <c r="T1538" s="4">
        <f t="shared" si="70"/>
        <v>0</v>
      </c>
      <c r="U1538" s="4">
        <f t="shared" si="71"/>
        <v>1</v>
      </c>
    </row>
    <row r="1539" spans="1:21">
      <c r="A1539" s="41">
        <v>440000016</v>
      </c>
      <c r="B1539" s="42">
        <v>440000057</v>
      </c>
      <c r="C1539" s="43">
        <v>440000057</v>
      </c>
      <c r="D1539" t="s">
        <v>2648</v>
      </c>
      <c r="E1539" t="s">
        <v>2649</v>
      </c>
      <c r="F1539" t="s">
        <v>1527</v>
      </c>
      <c r="G1539" t="s">
        <v>1528</v>
      </c>
      <c r="H1539">
        <v>0</v>
      </c>
      <c r="I1539" s="1">
        <v>44</v>
      </c>
      <c r="J1539" t="s">
        <v>222</v>
      </c>
      <c r="K1539" t="s">
        <v>223</v>
      </c>
      <c r="L1539" t="s">
        <v>831</v>
      </c>
      <c r="M1539" t="s">
        <v>223</v>
      </c>
      <c r="N1539" s="4">
        <v>264400268</v>
      </c>
      <c r="O1539" s="44">
        <v>227886</v>
      </c>
      <c r="P1539">
        <v>0</v>
      </c>
      <c r="Q1539">
        <v>0</v>
      </c>
      <c r="R1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9" s="4">
        <f t="shared" si="69"/>
        <v>1</v>
      </c>
      <c r="T1539" s="4">
        <f t="shared" si="70"/>
        <v>0</v>
      </c>
      <c r="U1539" s="4">
        <f t="shared" si="71"/>
        <v>0</v>
      </c>
    </row>
    <row r="1540" spans="1:21">
      <c r="A1540" s="41">
        <v>440007607</v>
      </c>
      <c r="B1540" s="42">
        <v>440000057</v>
      </c>
      <c r="C1540" s="43">
        <v>440000057</v>
      </c>
      <c r="D1540" t="s">
        <v>2650</v>
      </c>
      <c r="E1540" t="s">
        <v>2649</v>
      </c>
      <c r="F1540" t="s">
        <v>1527</v>
      </c>
      <c r="G1540" t="s">
        <v>1528</v>
      </c>
      <c r="H1540">
        <v>0</v>
      </c>
      <c r="I1540" s="1">
        <v>44</v>
      </c>
      <c r="J1540" t="s">
        <v>222</v>
      </c>
      <c r="K1540" t="s">
        <v>223</v>
      </c>
      <c r="L1540" t="s">
        <v>831</v>
      </c>
      <c r="M1540" t="s">
        <v>223</v>
      </c>
      <c r="N1540" s="4">
        <v>264400268</v>
      </c>
      <c r="O1540" s="44">
        <v>29647</v>
      </c>
      <c r="P1540">
        <v>0</v>
      </c>
      <c r="Q1540">
        <v>0</v>
      </c>
      <c r="R1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0" s="4">
        <f t="shared" si="69"/>
        <v>1</v>
      </c>
      <c r="T1540" s="4">
        <f t="shared" si="70"/>
        <v>0</v>
      </c>
      <c r="U1540" s="4">
        <f t="shared" si="71"/>
        <v>0</v>
      </c>
    </row>
    <row r="1541" spans="1:21">
      <c r="A1541" s="41">
        <v>440013654</v>
      </c>
      <c r="B1541" s="42">
        <v>440000057</v>
      </c>
      <c r="C1541" s="43">
        <v>440000057</v>
      </c>
      <c r="D1541" t="s">
        <v>2651</v>
      </c>
      <c r="E1541" t="s">
        <v>2649</v>
      </c>
      <c r="F1541" t="s">
        <v>1527</v>
      </c>
      <c r="G1541" t="s">
        <v>1528</v>
      </c>
      <c r="H1541">
        <v>0</v>
      </c>
      <c r="I1541" s="1">
        <v>44</v>
      </c>
      <c r="J1541" t="s">
        <v>222</v>
      </c>
      <c r="K1541" t="s">
        <v>223</v>
      </c>
      <c r="L1541" t="s">
        <v>831</v>
      </c>
      <c r="M1541" t="s">
        <v>223</v>
      </c>
      <c r="N1541" s="4">
        <v>264400268</v>
      </c>
      <c r="O1541" s="44">
        <v>507.75</v>
      </c>
      <c r="P1541">
        <v>0</v>
      </c>
      <c r="Q1541">
        <v>0</v>
      </c>
      <c r="R1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1" s="4">
        <f t="shared" si="69"/>
        <v>1</v>
      </c>
      <c r="T1541" s="4">
        <f t="shared" si="70"/>
        <v>0</v>
      </c>
      <c r="U1541" s="4">
        <f t="shared" si="71"/>
        <v>0</v>
      </c>
    </row>
    <row r="1542" spans="1:21">
      <c r="A1542" s="41">
        <v>440053296</v>
      </c>
      <c r="B1542" s="42">
        <v>440000057</v>
      </c>
      <c r="C1542" s="43">
        <v>440000057</v>
      </c>
      <c r="D1542" t="s">
        <v>2652</v>
      </c>
      <c r="E1542" t="s">
        <v>2649</v>
      </c>
      <c r="F1542" t="s">
        <v>1527</v>
      </c>
      <c r="G1542" t="s">
        <v>1528</v>
      </c>
      <c r="H1542">
        <v>0</v>
      </c>
      <c r="I1542" s="1">
        <v>44</v>
      </c>
      <c r="J1542" t="s">
        <v>222</v>
      </c>
      <c r="K1542" t="s">
        <v>223</v>
      </c>
      <c r="L1542" t="s">
        <v>831</v>
      </c>
      <c r="M1542" t="s">
        <v>223</v>
      </c>
      <c r="N1542" s="4">
        <v>264400268</v>
      </c>
      <c r="O1542" s="44">
        <v>545.75</v>
      </c>
      <c r="P1542">
        <v>0</v>
      </c>
      <c r="Q1542">
        <v>0</v>
      </c>
      <c r="R1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2" s="4">
        <f t="shared" ref="S1542:S1605" si="72">IF(OR(L1542="CH",L1542="CH ex-CHS",L1542="HIA",L1542="Autres publics",L1542="CHU"),1,0)</f>
        <v>1</v>
      </c>
      <c r="T1542" s="4">
        <f t="shared" ref="T1542:T1605" si="73">IF(AND(S1542=1,G1542=""),1,0)</f>
        <v>0</v>
      </c>
      <c r="U1542" s="4">
        <f t="shared" si="71"/>
        <v>0</v>
      </c>
    </row>
    <row r="1543" spans="1:21">
      <c r="A1543" s="41">
        <v>440053452</v>
      </c>
      <c r="B1543" s="45">
        <v>440000057</v>
      </c>
      <c r="C1543" s="47">
        <v>440000057</v>
      </c>
      <c r="D1543" t="s">
        <v>2653</v>
      </c>
      <c r="E1543" t="s">
        <v>2649</v>
      </c>
      <c r="F1543" t="s">
        <v>1527</v>
      </c>
      <c r="G1543" t="s">
        <v>1528</v>
      </c>
      <c r="H1543">
        <v>0</v>
      </c>
      <c r="I1543" s="1">
        <v>44</v>
      </c>
      <c r="J1543" t="s">
        <v>222</v>
      </c>
      <c r="K1543" t="s">
        <v>223</v>
      </c>
      <c r="L1543" t="s">
        <v>831</v>
      </c>
      <c r="M1543" t="s">
        <v>223</v>
      </c>
      <c r="N1543" s="4">
        <v>264400268</v>
      </c>
      <c r="O1543" s="44">
        <v>2103.75</v>
      </c>
      <c r="P1543">
        <v>0</v>
      </c>
      <c r="Q1543">
        <v>0</v>
      </c>
      <c r="R1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3" s="4">
        <f t="shared" si="72"/>
        <v>1</v>
      </c>
      <c r="T1543" s="4">
        <f t="shared" si="73"/>
        <v>0</v>
      </c>
      <c r="U1543" s="4">
        <f t="shared" ref="U1543:U1606" si="74">IF(S1543=1,0,1)</f>
        <v>0</v>
      </c>
    </row>
    <row r="1544" spans="1:21">
      <c r="A1544" s="41">
        <v>440053502</v>
      </c>
      <c r="B1544" s="42">
        <v>440000057</v>
      </c>
      <c r="C1544" s="43">
        <v>440000057</v>
      </c>
      <c r="D1544" t="s">
        <v>2654</v>
      </c>
      <c r="E1544" t="s">
        <v>2649</v>
      </c>
      <c r="F1544" t="s">
        <v>1527</v>
      </c>
      <c r="G1544" t="s">
        <v>1528</v>
      </c>
      <c r="H1544">
        <v>0</v>
      </c>
      <c r="I1544" s="1">
        <v>44</v>
      </c>
      <c r="J1544" t="s">
        <v>222</v>
      </c>
      <c r="K1544" t="s">
        <v>223</v>
      </c>
      <c r="L1544" t="s">
        <v>831</v>
      </c>
      <c r="M1544" t="s">
        <v>223</v>
      </c>
      <c r="N1544" s="4">
        <v>264400268</v>
      </c>
      <c r="O1544" s="44">
        <v>170</v>
      </c>
      <c r="P1544">
        <v>0</v>
      </c>
      <c r="Q1544">
        <v>0</v>
      </c>
      <c r="R1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4" s="4">
        <f t="shared" si="72"/>
        <v>1</v>
      </c>
      <c r="T1544" s="4">
        <f t="shared" si="73"/>
        <v>0</v>
      </c>
      <c r="U1544" s="4">
        <f t="shared" si="74"/>
        <v>0</v>
      </c>
    </row>
    <row r="1545" spans="1:21">
      <c r="A1545" s="41">
        <v>440053510</v>
      </c>
      <c r="B1545" s="42">
        <v>440000057</v>
      </c>
      <c r="C1545" s="43">
        <v>440000057</v>
      </c>
      <c r="D1545" t="s">
        <v>2655</v>
      </c>
      <c r="E1545" t="s">
        <v>2649</v>
      </c>
      <c r="F1545" t="s">
        <v>1527</v>
      </c>
      <c r="G1545" t="s">
        <v>1528</v>
      </c>
      <c r="H1545">
        <v>0</v>
      </c>
      <c r="I1545" s="1">
        <v>44</v>
      </c>
      <c r="J1545" t="s">
        <v>222</v>
      </c>
      <c r="K1545" t="s">
        <v>223</v>
      </c>
      <c r="L1545" t="s">
        <v>831</v>
      </c>
      <c r="M1545" t="s">
        <v>223</v>
      </c>
      <c r="N1545" s="4">
        <v>264400268</v>
      </c>
      <c r="O1545" s="44">
        <v>53.5</v>
      </c>
      <c r="P1545">
        <v>0</v>
      </c>
      <c r="Q1545">
        <v>0</v>
      </c>
      <c r="R1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5" s="4">
        <f t="shared" si="72"/>
        <v>1</v>
      </c>
      <c r="T1545" s="4">
        <f t="shared" si="73"/>
        <v>0</v>
      </c>
      <c r="U1545" s="4">
        <f t="shared" si="74"/>
        <v>0</v>
      </c>
    </row>
    <row r="1546" spans="1:21">
      <c r="A1546" s="41">
        <v>440000024</v>
      </c>
      <c r="B1546" s="42">
        <v>440000065</v>
      </c>
      <c r="C1546" s="43">
        <v>440000065</v>
      </c>
      <c r="D1546" t="s">
        <v>2622</v>
      </c>
      <c r="E1546" t="s">
        <v>2623</v>
      </c>
      <c r="F1546" t="s">
        <v>1527</v>
      </c>
      <c r="G1546" t="s">
        <v>1528</v>
      </c>
      <c r="H1546">
        <v>0</v>
      </c>
      <c r="I1546" s="1">
        <v>44</v>
      </c>
      <c r="J1546" t="s">
        <v>222</v>
      </c>
      <c r="K1546" t="s">
        <v>223</v>
      </c>
      <c r="L1546" t="s">
        <v>831</v>
      </c>
      <c r="M1546" t="s">
        <v>223</v>
      </c>
      <c r="N1546" s="4">
        <v>264400532</v>
      </c>
      <c r="O1546" s="44">
        <v>12118.5</v>
      </c>
      <c r="P1546">
        <v>0</v>
      </c>
      <c r="Q1546">
        <v>0</v>
      </c>
      <c r="R1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6" s="4">
        <f t="shared" si="72"/>
        <v>1</v>
      </c>
      <c r="T1546" s="4">
        <f t="shared" si="73"/>
        <v>0</v>
      </c>
      <c r="U1546" s="4">
        <f t="shared" si="74"/>
        <v>0</v>
      </c>
    </row>
    <row r="1547" spans="1:21">
      <c r="A1547" s="41">
        <v>440000180</v>
      </c>
      <c r="B1547" s="42">
        <v>440000263</v>
      </c>
      <c r="C1547" s="43">
        <v>440000263</v>
      </c>
      <c r="D1547" t="s">
        <v>3812</v>
      </c>
      <c r="E1547" t="s">
        <v>3813</v>
      </c>
      <c r="F1547" t="s">
        <v>1527</v>
      </c>
      <c r="G1547" t="s">
        <v>1528</v>
      </c>
      <c r="H1547">
        <v>0</v>
      </c>
      <c r="I1547" s="1">
        <v>44</v>
      </c>
      <c r="J1547" t="s">
        <v>222</v>
      </c>
      <c r="K1547" t="s">
        <v>223</v>
      </c>
      <c r="L1547" t="s">
        <v>77</v>
      </c>
      <c r="M1547" t="s">
        <v>223</v>
      </c>
      <c r="N1547" s="4">
        <v>264400540</v>
      </c>
      <c r="O1547" s="44">
        <v>26478.5</v>
      </c>
      <c r="P1547">
        <v>1</v>
      </c>
      <c r="Q1547">
        <v>0</v>
      </c>
      <c r="R1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7" s="4">
        <f t="shared" si="72"/>
        <v>1</v>
      </c>
      <c r="T1547" s="4">
        <f t="shared" si="73"/>
        <v>0</v>
      </c>
      <c r="U1547" s="4">
        <f t="shared" si="74"/>
        <v>0</v>
      </c>
    </row>
    <row r="1548" spans="1:21">
      <c r="A1548" s="41">
        <v>440007714</v>
      </c>
      <c r="B1548" s="42">
        <v>440000263</v>
      </c>
      <c r="C1548" s="43">
        <v>440000263</v>
      </c>
      <c r="D1548" t="s">
        <v>3814</v>
      </c>
      <c r="E1548" t="s">
        <v>3813</v>
      </c>
      <c r="F1548" t="s">
        <v>1527</v>
      </c>
      <c r="G1548" t="s">
        <v>1528</v>
      </c>
      <c r="H1548">
        <v>0</v>
      </c>
      <c r="I1548" s="1">
        <v>44</v>
      </c>
      <c r="J1548" t="s">
        <v>222</v>
      </c>
      <c r="K1548" t="s">
        <v>223</v>
      </c>
      <c r="L1548" t="s">
        <v>77</v>
      </c>
      <c r="M1548" t="s">
        <v>223</v>
      </c>
      <c r="N1548" s="4">
        <v>264400540</v>
      </c>
      <c r="O1548" s="44">
        <v>887.5</v>
      </c>
      <c r="P1548">
        <v>1</v>
      </c>
      <c r="Q1548">
        <v>0</v>
      </c>
      <c r="R1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8" s="4">
        <f t="shared" si="72"/>
        <v>1</v>
      </c>
      <c r="T1548" s="4">
        <f t="shared" si="73"/>
        <v>0</v>
      </c>
      <c r="U1548" s="4">
        <f t="shared" si="74"/>
        <v>0</v>
      </c>
    </row>
    <row r="1549" spans="1:21">
      <c r="A1549" s="41">
        <v>440028975</v>
      </c>
      <c r="B1549" s="42">
        <v>440000263</v>
      </c>
      <c r="C1549" s="43">
        <v>440000263</v>
      </c>
      <c r="D1549" t="s">
        <v>3815</v>
      </c>
      <c r="E1549" t="s">
        <v>3813</v>
      </c>
      <c r="F1549" t="s">
        <v>1527</v>
      </c>
      <c r="G1549" t="s">
        <v>1528</v>
      </c>
      <c r="H1549">
        <v>0</v>
      </c>
      <c r="I1549" s="1">
        <v>44</v>
      </c>
      <c r="J1549" t="s">
        <v>222</v>
      </c>
      <c r="K1549" t="s">
        <v>223</v>
      </c>
      <c r="L1549" t="s">
        <v>77</v>
      </c>
      <c r="M1549" t="s">
        <v>223</v>
      </c>
      <c r="N1549" s="4">
        <v>264400540</v>
      </c>
      <c r="O1549" s="44">
        <v>515.5</v>
      </c>
      <c r="P1549">
        <v>1</v>
      </c>
      <c r="Q1549">
        <v>0</v>
      </c>
      <c r="R1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9" s="4">
        <f t="shared" si="72"/>
        <v>1</v>
      </c>
      <c r="T1549" s="4">
        <f t="shared" si="73"/>
        <v>0</v>
      </c>
      <c r="U1549" s="4">
        <f t="shared" si="74"/>
        <v>0</v>
      </c>
    </row>
    <row r="1550" spans="1:21">
      <c r="A1550" s="41">
        <v>440028983</v>
      </c>
      <c r="B1550" s="42">
        <v>440000263</v>
      </c>
      <c r="C1550" s="43">
        <v>440000263</v>
      </c>
      <c r="D1550" t="s">
        <v>3816</v>
      </c>
      <c r="E1550" t="s">
        <v>3813</v>
      </c>
      <c r="F1550" t="s">
        <v>1527</v>
      </c>
      <c r="G1550" t="s">
        <v>1528</v>
      </c>
      <c r="H1550">
        <v>0</v>
      </c>
      <c r="I1550" s="1">
        <v>44</v>
      </c>
      <c r="J1550" t="s">
        <v>222</v>
      </c>
      <c r="K1550" t="s">
        <v>223</v>
      </c>
      <c r="L1550" t="s">
        <v>77</v>
      </c>
      <c r="M1550" t="s">
        <v>223</v>
      </c>
      <c r="N1550" s="4">
        <v>264400540</v>
      </c>
      <c r="O1550" s="44">
        <v>211.25</v>
      </c>
      <c r="P1550">
        <v>1</v>
      </c>
      <c r="Q1550">
        <v>0</v>
      </c>
      <c r="R1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0" s="4">
        <f t="shared" si="72"/>
        <v>1</v>
      </c>
      <c r="T1550" s="4">
        <f t="shared" si="73"/>
        <v>0</v>
      </c>
      <c r="U1550" s="4">
        <f t="shared" si="74"/>
        <v>0</v>
      </c>
    </row>
    <row r="1551" spans="1:21">
      <c r="A1551" s="41">
        <v>440034403</v>
      </c>
      <c r="B1551" s="42">
        <v>440000263</v>
      </c>
      <c r="C1551" s="43">
        <v>440000263</v>
      </c>
      <c r="D1551" t="s">
        <v>3817</v>
      </c>
      <c r="E1551" t="s">
        <v>3813</v>
      </c>
      <c r="F1551" t="s">
        <v>1527</v>
      </c>
      <c r="G1551" t="s">
        <v>1528</v>
      </c>
      <c r="H1551">
        <v>0</v>
      </c>
      <c r="I1551" s="1">
        <v>44</v>
      </c>
      <c r="J1551" t="s">
        <v>222</v>
      </c>
      <c r="K1551" t="s">
        <v>223</v>
      </c>
      <c r="L1551" t="s">
        <v>77</v>
      </c>
      <c r="M1551" t="s">
        <v>223</v>
      </c>
      <c r="N1551" s="4">
        <v>264400540</v>
      </c>
      <c r="O1551" s="44">
        <v>191.5</v>
      </c>
      <c r="P1551">
        <v>1</v>
      </c>
      <c r="Q1551">
        <v>0</v>
      </c>
      <c r="R1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1" s="4">
        <f t="shared" si="72"/>
        <v>1</v>
      </c>
      <c r="T1551" s="4">
        <f t="shared" si="73"/>
        <v>0</v>
      </c>
      <c r="U1551" s="4">
        <f t="shared" si="74"/>
        <v>0</v>
      </c>
    </row>
    <row r="1552" spans="1:21">
      <c r="A1552" s="41">
        <v>440034437</v>
      </c>
      <c r="B1552" s="42">
        <v>440000263</v>
      </c>
      <c r="C1552" s="43">
        <v>440000263</v>
      </c>
      <c r="D1552" t="s">
        <v>3818</v>
      </c>
      <c r="E1552" t="s">
        <v>3813</v>
      </c>
      <c r="F1552" t="s">
        <v>1527</v>
      </c>
      <c r="G1552" t="s">
        <v>1528</v>
      </c>
      <c r="H1552">
        <v>0</v>
      </c>
      <c r="I1552" s="1">
        <v>44</v>
      </c>
      <c r="J1552" t="s">
        <v>222</v>
      </c>
      <c r="K1552" t="s">
        <v>223</v>
      </c>
      <c r="L1552" t="s">
        <v>77</v>
      </c>
      <c r="M1552" t="s">
        <v>223</v>
      </c>
      <c r="N1552" s="4">
        <v>264400540</v>
      </c>
      <c r="O1552" s="44">
        <v>522.25</v>
      </c>
      <c r="P1552">
        <v>1</v>
      </c>
      <c r="Q1552">
        <v>0</v>
      </c>
      <c r="R1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2" s="4">
        <f t="shared" si="72"/>
        <v>1</v>
      </c>
      <c r="T1552" s="4">
        <f t="shared" si="73"/>
        <v>0</v>
      </c>
      <c r="U1552" s="4">
        <f t="shared" si="74"/>
        <v>0</v>
      </c>
    </row>
    <row r="1553" spans="1:21">
      <c r="A1553" s="41">
        <v>440036879</v>
      </c>
      <c r="B1553" s="42">
        <v>440000263</v>
      </c>
      <c r="C1553" s="43">
        <v>440000263</v>
      </c>
      <c r="D1553" t="s">
        <v>3819</v>
      </c>
      <c r="E1553" t="s">
        <v>3813</v>
      </c>
      <c r="F1553" t="s">
        <v>1527</v>
      </c>
      <c r="G1553" t="s">
        <v>1528</v>
      </c>
      <c r="H1553">
        <v>0</v>
      </c>
      <c r="I1553" s="1">
        <v>44</v>
      </c>
      <c r="J1553" t="s">
        <v>222</v>
      </c>
      <c r="K1553" t="s">
        <v>223</v>
      </c>
      <c r="L1553" t="s">
        <v>77</v>
      </c>
      <c r="M1553" t="s">
        <v>223</v>
      </c>
      <c r="N1553" s="4">
        <v>264400540</v>
      </c>
      <c r="O1553" s="44">
        <v>167.75</v>
      </c>
      <c r="P1553">
        <v>1</v>
      </c>
      <c r="Q1553">
        <v>0</v>
      </c>
      <c r="R1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3" s="4">
        <f t="shared" si="72"/>
        <v>1</v>
      </c>
      <c r="T1553" s="4">
        <f t="shared" si="73"/>
        <v>0</v>
      </c>
      <c r="U1553" s="4">
        <f t="shared" si="74"/>
        <v>0</v>
      </c>
    </row>
    <row r="1554" spans="1:21">
      <c r="A1554" s="41">
        <v>440047504</v>
      </c>
      <c r="B1554" s="42">
        <v>440000263</v>
      </c>
      <c r="C1554" s="43">
        <v>440000263</v>
      </c>
      <c r="D1554" t="s">
        <v>3820</v>
      </c>
      <c r="E1554" t="s">
        <v>3813</v>
      </c>
      <c r="F1554" t="s">
        <v>1527</v>
      </c>
      <c r="G1554" t="s">
        <v>1528</v>
      </c>
      <c r="H1554">
        <v>0</v>
      </c>
      <c r="I1554" s="1">
        <v>44</v>
      </c>
      <c r="J1554" t="s">
        <v>222</v>
      </c>
      <c r="K1554" t="s">
        <v>223</v>
      </c>
      <c r="L1554" t="s">
        <v>77</v>
      </c>
      <c r="M1554" t="s">
        <v>223</v>
      </c>
      <c r="N1554" s="4">
        <v>264400540</v>
      </c>
      <c r="O1554" s="44">
        <v>11640</v>
      </c>
      <c r="P1554">
        <v>1</v>
      </c>
      <c r="Q1554">
        <v>0</v>
      </c>
      <c r="R1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4" s="4">
        <f t="shared" si="72"/>
        <v>1</v>
      </c>
      <c r="T1554" s="4">
        <f t="shared" si="73"/>
        <v>0</v>
      </c>
      <c r="U1554" s="4">
        <f t="shared" si="74"/>
        <v>0</v>
      </c>
    </row>
    <row r="1555" spans="1:21">
      <c r="A1555" s="41">
        <v>440054377</v>
      </c>
      <c r="B1555" s="42">
        <v>440000263</v>
      </c>
      <c r="C1555" s="43">
        <v>440000263</v>
      </c>
      <c r="D1555" s="48" t="s">
        <v>3821</v>
      </c>
      <c r="E1555" s="48" t="s">
        <v>3813</v>
      </c>
      <c r="F1555" t="s">
        <v>1527</v>
      </c>
      <c r="G1555" s="49" t="s">
        <v>1528</v>
      </c>
      <c r="H1555">
        <v>0</v>
      </c>
      <c r="I1555" s="1">
        <v>44</v>
      </c>
      <c r="J1555" t="s">
        <v>222</v>
      </c>
      <c r="K1555" t="s">
        <v>223</v>
      </c>
      <c r="L1555" t="s">
        <v>77</v>
      </c>
      <c r="M1555" t="s">
        <v>223</v>
      </c>
      <c r="N1555" s="4">
        <v>264400540</v>
      </c>
      <c r="O1555" s="44">
        <v>547.25</v>
      </c>
      <c r="P1555">
        <v>1</v>
      </c>
      <c r="Q1555">
        <v>0</v>
      </c>
      <c r="R1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5" s="4">
        <f t="shared" si="72"/>
        <v>1</v>
      </c>
      <c r="T1555" s="4">
        <f t="shared" si="73"/>
        <v>0</v>
      </c>
      <c r="U1555" s="4">
        <f t="shared" si="74"/>
        <v>0</v>
      </c>
    </row>
    <row r="1556" spans="1:21">
      <c r="A1556" s="41">
        <v>440054724</v>
      </c>
      <c r="B1556" s="42">
        <v>440000263</v>
      </c>
      <c r="C1556" s="43">
        <v>440000263</v>
      </c>
      <c r="D1556" t="s">
        <v>3822</v>
      </c>
      <c r="E1556" t="s">
        <v>3813</v>
      </c>
      <c r="F1556" t="s">
        <v>1527</v>
      </c>
      <c r="G1556" t="s">
        <v>1528</v>
      </c>
      <c r="H1556">
        <v>0</v>
      </c>
      <c r="I1556" s="1">
        <v>44</v>
      </c>
      <c r="J1556" t="s">
        <v>222</v>
      </c>
      <c r="K1556" t="s">
        <v>223</v>
      </c>
      <c r="L1556" t="s">
        <v>77</v>
      </c>
      <c r="M1556" t="s">
        <v>223</v>
      </c>
      <c r="N1556" s="4">
        <v>264400540</v>
      </c>
      <c r="O1556" s="44">
        <v>247.5</v>
      </c>
      <c r="P1556">
        <v>1</v>
      </c>
      <c r="Q1556">
        <v>0</v>
      </c>
      <c r="R1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6" s="4">
        <f t="shared" si="72"/>
        <v>1</v>
      </c>
      <c r="T1556" s="4">
        <f t="shared" si="73"/>
        <v>0</v>
      </c>
      <c r="U1556" s="4">
        <f t="shared" si="74"/>
        <v>0</v>
      </c>
    </row>
    <row r="1557" spans="1:21">
      <c r="A1557" s="41">
        <v>440000271</v>
      </c>
      <c r="B1557" s="42">
        <v>440000289</v>
      </c>
      <c r="C1557" s="43">
        <v>440000289</v>
      </c>
      <c r="D1557" t="s">
        <v>3124</v>
      </c>
      <c r="E1557" t="s">
        <v>3125</v>
      </c>
      <c r="F1557" t="s">
        <v>1527</v>
      </c>
      <c r="G1557" t="s">
        <v>1528</v>
      </c>
      <c r="H1557">
        <v>1</v>
      </c>
      <c r="I1557" s="1">
        <v>44</v>
      </c>
      <c r="J1557" t="s">
        <v>222</v>
      </c>
      <c r="K1557" t="s">
        <v>223</v>
      </c>
      <c r="L1557" t="s">
        <v>233</v>
      </c>
      <c r="M1557" t="s">
        <v>223</v>
      </c>
      <c r="N1557" s="4">
        <v>264400136</v>
      </c>
      <c r="O1557" s="44">
        <v>444648.5</v>
      </c>
      <c r="P1557">
        <v>0</v>
      </c>
      <c r="Q1557">
        <v>0</v>
      </c>
      <c r="R1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7" s="4">
        <f t="shared" si="72"/>
        <v>1</v>
      </c>
      <c r="T1557" s="4">
        <f t="shared" si="73"/>
        <v>0</v>
      </c>
      <c r="U1557" s="4">
        <f t="shared" si="74"/>
        <v>0</v>
      </c>
    </row>
    <row r="1558" spans="1:21">
      <c r="A1558" s="41">
        <v>440000453</v>
      </c>
      <c r="B1558" s="42">
        <v>440000289</v>
      </c>
      <c r="C1558" s="43">
        <v>440000289</v>
      </c>
      <c r="D1558" t="s">
        <v>3126</v>
      </c>
      <c r="E1558" t="s">
        <v>3125</v>
      </c>
      <c r="F1558" t="s">
        <v>1527</v>
      </c>
      <c r="G1558" t="s">
        <v>1528</v>
      </c>
      <c r="H1558">
        <v>1</v>
      </c>
      <c r="I1558" s="1">
        <v>44</v>
      </c>
      <c r="J1558" t="s">
        <v>222</v>
      </c>
      <c r="K1558" t="s">
        <v>223</v>
      </c>
      <c r="L1558" t="s">
        <v>233</v>
      </c>
      <c r="M1558" t="s">
        <v>223</v>
      </c>
      <c r="N1558" s="4">
        <v>264400136</v>
      </c>
      <c r="O1558" s="44">
        <v>23854</v>
      </c>
      <c r="P1558">
        <v>0</v>
      </c>
      <c r="Q1558">
        <v>0</v>
      </c>
      <c r="R1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8" s="4">
        <f t="shared" si="72"/>
        <v>1</v>
      </c>
      <c r="T1558" s="4">
        <f t="shared" si="73"/>
        <v>0</v>
      </c>
      <c r="U1558" s="4">
        <f t="shared" si="74"/>
        <v>0</v>
      </c>
    </row>
    <row r="1559" spans="1:21">
      <c r="A1559" s="41">
        <v>440003291</v>
      </c>
      <c r="B1559" s="42">
        <v>440000289</v>
      </c>
      <c r="C1559" s="43">
        <v>440000289</v>
      </c>
      <c r="D1559" t="s">
        <v>3127</v>
      </c>
      <c r="E1559" t="s">
        <v>3125</v>
      </c>
      <c r="F1559" t="s">
        <v>1527</v>
      </c>
      <c r="G1559" t="s">
        <v>1528</v>
      </c>
      <c r="H1559">
        <v>1</v>
      </c>
      <c r="I1559" s="1">
        <v>44</v>
      </c>
      <c r="J1559" t="s">
        <v>222</v>
      </c>
      <c r="K1559" t="s">
        <v>223</v>
      </c>
      <c r="L1559" t="s">
        <v>233</v>
      </c>
      <c r="M1559" t="s">
        <v>223</v>
      </c>
      <c r="N1559" s="4">
        <v>264400136</v>
      </c>
      <c r="O1559" s="44">
        <v>37027</v>
      </c>
      <c r="P1559">
        <v>0</v>
      </c>
      <c r="Q1559">
        <v>0</v>
      </c>
      <c r="R1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9" s="4">
        <f t="shared" si="72"/>
        <v>1</v>
      </c>
      <c r="T1559" s="4">
        <f t="shared" si="73"/>
        <v>0</v>
      </c>
      <c r="U1559" s="4">
        <f t="shared" si="74"/>
        <v>0</v>
      </c>
    </row>
    <row r="1560" spans="1:21">
      <c r="A1560" s="41">
        <v>440011864</v>
      </c>
      <c r="B1560" s="42">
        <v>440000289</v>
      </c>
      <c r="C1560" s="43">
        <v>440000289</v>
      </c>
      <c r="D1560" t="s">
        <v>3128</v>
      </c>
      <c r="E1560" t="s">
        <v>3125</v>
      </c>
      <c r="F1560" t="s">
        <v>1527</v>
      </c>
      <c r="G1560" t="s">
        <v>1528</v>
      </c>
      <c r="H1560">
        <v>1</v>
      </c>
      <c r="I1560" s="1">
        <v>44</v>
      </c>
      <c r="J1560" t="s">
        <v>222</v>
      </c>
      <c r="K1560" t="s">
        <v>223</v>
      </c>
      <c r="L1560" t="s">
        <v>233</v>
      </c>
      <c r="M1560" t="s">
        <v>223</v>
      </c>
      <c r="N1560" s="4">
        <v>264400136</v>
      </c>
      <c r="O1560" s="44">
        <v>810.25</v>
      </c>
      <c r="P1560">
        <v>0</v>
      </c>
      <c r="Q1560">
        <v>0</v>
      </c>
      <c r="R1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0" s="4">
        <f t="shared" si="72"/>
        <v>1</v>
      </c>
      <c r="T1560" s="4">
        <f t="shared" si="73"/>
        <v>0</v>
      </c>
      <c r="U1560" s="4">
        <f t="shared" si="74"/>
        <v>0</v>
      </c>
    </row>
    <row r="1561" spans="1:21">
      <c r="A1561" s="41">
        <v>440017598</v>
      </c>
      <c r="B1561" s="42">
        <v>440000289</v>
      </c>
      <c r="C1561" s="43">
        <v>440000289</v>
      </c>
      <c r="D1561" t="s">
        <v>3129</v>
      </c>
      <c r="E1561" t="s">
        <v>3125</v>
      </c>
      <c r="F1561" t="s">
        <v>1527</v>
      </c>
      <c r="G1561" t="s">
        <v>1528</v>
      </c>
      <c r="H1561">
        <v>1</v>
      </c>
      <c r="I1561" s="1">
        <v>44</v>
      </c>
      <c r="J1561" t="s">
        <v>222</v>
      </c>
      <c r="K1561" t="s">
        <v>223</v>
      </c>
      <c r="L1561" t="s">
        <v>233</v>
      </c>
      <c r="M1561" t="s">
        <v>223</v>
      </c>
      <c r="N1561" s="4">
        <v>264400136</v>
      </c>
      <c r="O1561" s="44">
        <v>178891</v>
      </c>
      <c r="P1561">
        <v>0</v>
      </c>
      <c r="Q1561">
        <v>0</v>
      </c>
      <c r="R1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1" s="4">
        <f t="shared" si="72"/>
        <v>1</v>
      </c>
      <c r="T1561" s="4">
        <f t="shared" si="73"/>
        <v>0</v>
      </c>
      <c r="U1561" s="4">
        <f t="shared" si="74"/>
        <v>0</v>
      </c>
    </row>
    <row r="1562" spans="1:21">
      <c r="A1562" s="41">
        <v>440021392</v>
      </c>
      <c r="B1562" s="42">
        <v>440000289</v>
      </c>
      <c r="C1562" s="43">
        <v>440000289</v>
      </c>
      <c r="D1562" t="s">
        <v>3130</v>
      </c>
      <c r="E1562" t="s">
        <v>3125</v>
      </c>
      <c r="F1562" t="s">
        <v>1527</v>
      </c>
      <c r="G1562" t="s">
        <v>1528</v>
      </c>
      <c r="H1562">
        <v>1</v>
      </c>
      <c r="I1562" s="1">
        <v>44</v>
      </c>
      <c r="J1562" t="s">
        <v>222</v>
      </c>
      <c r="K1562" t="s">
        <v>223</v>
      </c>
      <c r="L1562" t="s">
        <v>233</v>
      </c>
      <c r="M1562" t="s">
        <v>223</v>
      </c>
      <c r="N1562" s="4">
        <v>264400136</v>
      </c>
      <c r="O1562" s="44">
        <v>40861.25</v>
      </c>
      <c r="P1562">
        <v>0</v>
      </c>
      <c r="Q1562">
        <v>0</v>
      </c>
      <c r="R1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2" s="4">
        <f t="shared" si="72"/>
        <v>1</v>
      </c>
      <c r="T1562" s="4">
        <f t="shared" si="73"/>
        <v>0</v>
      </c>
      <c r="U1562" s="4">
        <f t="shared" si="74"/>
        <v>0</v>
      </c>
    </row>
    <row r="1563" spans="1:21">
      <c r="A1563" s="41">
        <v>440025880</v>
      </c>
      <c r="B1563" s="42">
        <v>440000289</v>
      </c>
      <c r="C1563" s="43">
        <v>440000289</v>
      </c>
      <c r="D1563" t="s">
        <v>3131</v>
      </c>
      <c r="E1563" t="s">
        <v>3125</v>
      </c>
      <c r="F1563" t="s">
        <v>1527</v>
      </c>
      <c r="G1563" t="s">
        <v>1528</v>
      </c>
      <c r="H1563">
        <v>1</v>
      </c>
      <c r="I1563" s="1">
        <v>44</v>
      </c>
      <c r="J1563" t="s">
        <v>222</v>
      </c>
      <c r="K1563" t="s">
        <v>223</v>
      </c>
      <c r="L1563" t="s">
        <v>233</v>
      </c>
      <c r="M1563" t="s">
        <v>223</v>
      </c>
      <c r="N1563" s="4">
        <v>264400136</v>
      </c>
      <c r="O1563" s="44">
        <v>689.5</v>
      </c>
      <c r="P1563">
        <v>1</v>
      </c>
      <c r="Q1563">
        <v>0</v>
      </c>
      <c r="R1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3" s="4">
        <f t="shared" si="72"/>
        <v>1</v>
      </c>
      <c r="T1563" s="4">
        <f t="shared" si="73"/>
        <v>0</v>
      </c>
      <c r="U1563" s="4">
        <f t="shared" si="74"/>
        <v>0</v>
      </c>
    </row>
    <row r="1564" spans="1:21">
      <c r="A1564" s="41">
        <v>440034460</v>
      </c>
      <c r="B1564" s="42">
        <v>440000289</v>
      </c>
      <c r="C1564" s="43">
        <v>440000289</v>
      </c>
      <c r="D1564" t="s">
        <v>3132</v>
      </c>
      <c r="E1564" t="s">
        <v>3125</v>
      </c>
      <c r="F1564" t="s">
        <v>1527</v>
      </c>
      <c r="G1564" t="s">
        <v>1528</v>
      </c>
      <c r="H1564">
        <v>1</v>
      </c>
      <c r="I1564" s="1">
        <v>44</v>
      </c>
      <c r="J1564" t="s">
        <v>222</v>
      </c>
      <c r="K1564" t="s">
        <v>223</v>
      </c>
      <c r="L1564" t="s">
        <v>233</v>
      </c>
      <c r="M1564" t="s">
        <v>223</v>
      </c>
      <c r="N1564" s="4">
        <v>264400136</v>
      </c>
      <c r="O1564" s="44">
        <v>505.75</v>
      </c>
      <c r="P1564">
        <v>0</v>
      </c>
      <c r="Q1564">
        <v>0</v>
      </c>
      <c r="R1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4" s="4">
        <f t="shared" si="72"/>
        <v>1</v>
      </c>
      <c r="T1564" s="4">
        <f t="shared" si="73"/>
        <v>0</v>
      </c>
      <c r="U1564" s="4">
        <f t="shared" si="74"/>
        <v>0</v>
      </c>
    </row>
    <row r="1565" spans="1:21">
      <c r="A1565" s="41">
        <v>440044279</v>
      </c>
      <c r="B1565" s="42">
        <v>440000289</v>
      </c>
      <c r="C1565" s="43">
        <v>440000289</v>
      </c>
      <c r="D1565" t="s">
        <v>3133</v>
      </c>
      <c r="E1565" t="s">
        <v>3125</v>
      </c>
      <c r="F1565" t="s">
        <v>1527</v>
      </c>
      <c r="G1565" t="s">
        <v>1528</v>
      </c>
      <c r="H1565">
        <v>1</v>
      </c>
      <c r="I1565" s="1">
        <v>44</v>
      </c>
      <c r="J1565" t="s">
        <v>222</v>
      </c>
      <c r="K1565" t="s">
        <v>223</v>
      </c>
      <c r="L1565" t="s">
        <v>233</v>
      </c>
      <c r="M1565" t="s">
        <v>223</v>
      </c>
      <c r="N1565" s="4">
        <v>264400136</v>
      </c>
      <c r="O1565" s="44">
        <v>5</v>
      </c>
      <c r="P1565">
        <v>1</v>
      </c>
      <c r="Q1565">
        <v>0</v>
      </c>
      <c r="R1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5" s="4">
        <f t="shared" si="72"/>
        <v>1</v>
      </c>
      <c r="T1565" s="4">
        <f t="shared" si="73"/>
        <v>0</v>
      </c>
      <c r="U1565" s="4">
        <f t="shared" si="74"/>
        <v>0</v>
      </c>
    </row>
    <row r="1566" spans="1:21">
      <c r="A1566" s="41">
        <v>440044345</v>
      </c>
      <c r="B1566" s="42">
        <v>440000289</v>
      </c>
      <c r="C1566" s="43">
        <v>440000289</v>
      </c>
      <c r="D1566" t="s">
        <v>3134</v>
      </c>
      <c r="E1566" t="s">
        <v>3125</v>
      </c>
      <c r="F1566" t="s">
        <v>1527</v>
      </c>
      <c r="G1566" t="s">
        <v>1528</v>
      </c>
      <c r="H1566">
        <v>1</v>
      </c>
      <c r="I1566" s="1">
        <v>44</v>
      </c>
      <c r="J1566" t="s">
        <v>222</v>
      </c>
      <c r="K1566" t="s">
        <v>223</v>
      </c>
      <c r="L1566" t="s">
        <v>233</v>
      </c>
      <c r="M1566" t="s">
        <v>223</v>
      </c>
      <c r="N1566" s="4">
        <v>264400136</v>
      </c>
      <c r="O1566" s="44">
        <v>689.75</v>
      </c>
      <c r="P1566">
        <v>0</v>
      </c>
      <c r="Q1566">
        <v>0</v>
      </c>
      <c r="R1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6" s="4">
        <f t="shared" si="72"/>
        <v>1</v>
      </c>
      <c r="T1566" s="4">
        <f t="shared" si="73"/>
        <v>0</v>
      </c>
      <c r="U1566" s="4">
        <f t="shared" si="74"/>
        <v>0</v>
      </c>
    </row>
    <row r="1567" spans="1:21">
      <c r="A1567" s="41">
        <v>440044352</v>
      </c>
      <c r="B1567" s="45">
        <v>440000289</v>
      </c>
      <c r="C1567" s="47">
        <v>440000289</v>
      </c>
      <c r="D1567" t="s">
        <v>3135</v>
      </c>
      <c r="E1567" t="s">
        <v>3125</v>
      </c>
      <c r="F1567" t="s">
        <v>1527</v>
      </c>
      <c r="G1567" t="s">
        <v>1528</v>
      </c>
      <c r="H1567">
        <v>1</v>
      </c>
      <c r="I1567" s="1">
        <v>44</v>
      </c>
      <c r="J1567" t="s">
        <v>222</v>
      </c>
      <c r="K1567" t="s">
        <v>223</v>
      </c>
      <c r="L1567" t="s">
        <v>233</v>
      </c>
      <c r="M1567" t="s">
        <v>223</v>
      </c>
      <c r="N1567" s="4">
        <v>264400136</v>
      </c>
      <c r="O1567" s="44">
        <v>562.5</v>
      </c>
      <c r="P1567">
        <v>0</v>
      </c>
      <c r="Q1567">
        <v>0</v>
      </c>
      <c r="R1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7" s="4">
        <f t="shared" si="72"/>
        <v>1</v>
      </c>
      <c r="T1567" s="4">
        <f t="shared" si="73"/>
        <v>0</v>
      </c>
      <c r="U1567" s="4">
        <f t="shared" si="74"/>
        <v>0</v>
      </c>
    </row>
    <row r="1568" spans="1:21">
      <c r="A1568" s="41">
        <v>440044360</v>
      </c>
      <c r="B1568" s="45">
        <v>440000289</v>
      </c>
      <c r="C1568" s="47">
        <v>440000289</v>
      </c>
      <c r="D1568" t="s">
        <v>3136</v>
      </c>
      <c r="E1568" t="s">
        <v>3125</v>
      </c>
      <c r="F1568" t="s">
        <v>1527</v>
      </c>
      <c r="G1568" t="s">
        <v>1528</v>
      </c>
      <c r="H1568">
        <v>1</v>
      </c>
      <c r="I1568" s="1">
        <v>44</v>
      </c>
      <c r="J1568" t="s">
        <v>222</v>
      </c>
      <c r="K1568" t="s">
        <v>223</v>
      </c>
      <c r="L1568" t="s">
        <v>233</v>
      </c>
      <c r="M1568" t="s">
        <v>223</v>
      </c>
      <c r="N1568" s="4">
        <v>264400136</v>
      </c>
      <c r="O1568" s="44">
        <v>549</v>
      </c>
      <c r="P1568">
        <v>0</v>
      </c>
      <c r="Q1568">
        <v>0</v>
      </c>
      <c r="R1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8" s="4">
        <f t="shared" si="72"/>
        <v>1</v>
      </c>
      <c r="T1568" s="4">
        <f t="shared" si="73"/>
        <v>0</v>
      </c>
      <c r="U1568" s="4">
        <f t="shared" si="74"/>
        <v>0</v>
      </c>
    </row>
    <row r="1569" spans="1:21">
      <c r="A1569" s="41">
        <v>440044378</v>
      </c>
      <c r="B1569" s="42">
        <v>440000289</v>
      </c>
      <c r="C1569" s="43">
        <v>440000289</v>
      </c>
      <c r="D1569" t="s">
        <v>3137</v>
      </c>
      <c r="E1569" t="s">
        <v>3125</v>
      </c>
      <c r="F1569" t="s">
        <v>1527</v>
      </c>
      <c r="G1569" t="s">
        <v>1528</v>
      </c>
      <c r="H1569">
        <v>1</v>
      </c>
      <c r="I1569" s="1">
        <v>44</v>
      </c>
      <c r="J1569" t="s">
        <v>222</v>
      </c>
      <c r="K1569" t="s">
        <v>223</v>
      </c>
      <c r="L1569" t="s">
        <v>233</v>
      </c>
      <c r="M1569" t="s">
        <v>223</v>
      </c>
      <c r="N1569" s="4">
        <v>264400136</v>
      </c>
      <c r="O1569" s="44">
        <v>756</v>
      </c>
      <c r="P1569">
        <v>0</v>
      </c>
      <c r="Q1569">
        <v>0</v>
      </c>
      <c r="R1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9" s="4">
        <f t="shared" si="72"/>
        <v>1</v>
      </c>
      <c r="T1569" s="4">
        <f t="shared" si="73"/>
        <v>0</v>
      </c>
      <c r="U1569" s="4">
        <f t="shared" si="74"/>
        <v>0</v>
      </c>
    </row>
    <row r="1570" spans="1:21">
      <c r="A1570" s="41">
        <v>440044386</v>
      </c>
      <c r="B1570" s="42">
        <v>440000289</v>
      </c>
      <c r="C1570" s="43">
        <v>440000289</v>
      </c>
      <c r="D1570" t="s">
        <v>3138</v>
      </c>
      <c r="E1570" s="48" t="s">
        <v>3125</v>
      </c>
      <c r="F1570" t="s">
        <v>1527</v>
      </c>
      <c r="G1570" t="s">
        <v>1528</v>
      </c>
      <c r="H1570">
        <v>1</v>
      </c>
      <c r="I1570" s="1">
        <v>44</v>
      </c>
      <c r="J1570" t="s">
        <v>222</v>
      </c>
      <c r="K1570" t="s">
        <v>223</v>
      </c>
      <c r="L1570" t="s">
        <v>233</v>
      </c>
      <c r="M1570" t="s">
        <v>223</v>
      </c>
      <c r="N1570" s="4">
        <v>264400136</v>
      </c>
      <c r="O1570" s="44">
        <v>458.75</v>
      </c>
      <c r="P1570">
        <v>0</v>
      </c>
      <c r="Q1570">
        <v>0</v>
      </c>
      <c r="R1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0" s="4">
        <f t="shared" si="72"/>
        <v>1</v>
      </c>
      <c r="T1570" s="4">
        <f t="shared" si="73"/>
        <v>0</v>
      </c>
      <c r="U1570" s="4">
        <f t="shared" si="74"/>
        <v>0</v>
      </c>
    </row>
    <row r="1571" spans="1:21" ht="17.25" customHeight="1">
      <c r="A1571" s="41">
        <v>440044394</v>
      </c>
      <c r="B1571" s="45">
        <v>440000289</v>
      </c>
      <c r="C1571" s="46">
        <v>440000289</v>
      </c>
      <c r="D1571" t="s">
        <v>3139</v>
      </c>
      <c r="E1571" t="s">
        <v>3125</v>
      </c>
      <c r="F1571" t="s">
        <v>1527</v>
      </c>
      <c r="G1571" t="s">
        <v>1528</v>
      </c>
      <c r="H1571">
        <v>1</v>
      </c>
      <c r="I1571" s="1">
        <v>44</v>
      </c>
      <c r="J1571" t="s">
        <v>222</v>
      </c>
      <c r="K1571" t="s">
        <v>223</v>
      </c>
      <c r="L1571" t="s">
        <v>233</v>
      </c>
      <c r="M1571" t="s">
        <v>223</v>
      </c>
      <c r="N1571" s="4">
        <v>264400136</v>
      </c>
      <c r="O1571" s="44">
        <v>548.75</v>
      </c>
      <c r="P1571">
        <v>0</v>
      </c>
      <c r="Q1571">
        <v>0</v>
      </c>
      <c r="R1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1" s="4">
        <f t="shared" si="72"/>
        <v>1</v>
      </c>
      <c r="T1571" s="4">
        <f t="shared" si="73"/>
        <v>0</v>
      </c>
      <c r="U1571" s="4">
        <f t="shared" si="74"/>
        <v>0</v>
      </c>
    </row>
    <row r="1572" spans="1:21">
      <c r="A1572" s="41">
        <v>440044436</v>
      </c>
      <c r="B1572" s="42">
        <v>440000289</v>
      </c>
      <c r="C1572" s="43">
        <v>440000289</v>
      </c>
      <c r="D1572" t="s">
        <v>3140</v>
      </c>
      <c r="E1572" t="s">
        <v>3125</v>
      </c>
      <c r="F1572" t="s">
        <v>1527</v>
      </c>
      <c r="G1572" t="s">
        <v>1528</v>
      </c>
      <c r="H1572">
        <v>1</v>
      </c>
      <c r="I1572" s="1">
        <v>44</v>
      </c>
      <c r="J1572" t="s">
        <v>222</v>
      </c>
      <c r="K1572" t="s">
        <v>223</v>
      </c>
      <c r="L1572" t="s">
        <v>233</v>
      </c>
      <c r="M1572" t="s">
        <v>223</v>
      </c>
      <c r="N1572" s="4">
        <v>264400136</v>
      </c>
      <c r="O1572" s="44">
        <v>486</v>
      </c>
      <c r="P1572">
        <v>0</v>
      </c>
      <c r="Q1572">
        <v>0</v>
      </c>
      <c r="R1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2" s="4">
        <f t="shared" si="72"/>
        <v>1</v>
      </c>
      <c r="T1572" s="4">
        <f t="shared" si="73"/>
        <v>0</v>
      </c>
      <c r="U1572" s="4">
        <f t="shared" si="74"/>
        <v>0</v>
      </c>
    </row>
    <row r="1573" spans="1:21" ht="17.25" customHeight="1">
      <c r="A1573" s="41">
        <v>440050458</v>
      </c>
      <c r="B1573" s="42">
        <v>440000289</v>
      </c>
      <c r="C1573" s="41">
        <v>440000289</v>
      </c>
      <c r="D1573" t="s">
        <v>3141</v>
      </c>
      <c r="E1573" t="s">
        <v>3125</v>
      </c>
      <c r="F1573" t="s">
        <v>1527</v>
      </c>
      <c r="G1573" t="s">
        <v>1528</v>
      </c>
      <c r="H1573">
        <v>1</v>
      </c>
      <c r="I1573" s="1">
        <v>44</v>
      </c>
      <c r="J1573" t="s">
        <v>222</v>
      </c>
      <c r="K1573" t="s">
        <v>223</v>
      </c>
      <c r="L1573" t="s">
        <v>233</v>
      </c>
      <c r="M1573" t="s">
        <v>223</v>
      </c>
      <c r="N1573" s="4">
        <v>264400136</v>
      </c>
      <c r="O1573" s="44">
        <v>2415</v>
      </c>
      <c r="P1573">
        <v>0</v>
      </c>
      <c r="Q1573">
        <v>0</v>
      </c>
      <c r="R1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3" s="4">
        <f t="shared" si="72"/>
        <v>1</v>
      </c>
      <c r="T1573" s="4">
        <f t="shared" si="73"/>
        <v>0</v>
      </c>
      <c r="U1573" s="4">
        <f t="shared" si="74"/>
        <v>0</v>
      </c>
    </row>
    <row r="1574" spans="1:21">
      <c r="A1574" s="41">
        <v>440050466</v>
      </c>
      <c r="B1574" s="42">
        <v>440000289</v>
      </c>
      <c r="C1574" s="43">
        <v>440000289</v>
      </c>
      <c r="D1574" t="s">
        <v>3142</v>
      </c>
      <c r="E1574" t="s">
        <v>3125</v>
      </c>
      <c r="F1574" t="s">
        <v>1527</v>
      </c>
      <c r="G1574" t="s">
        <v>1528</v>
      </c>
      <c r="H1574">
        <v>1</v>
      </c>
      <c r="I1574" s="1">
        <v>44</v>
      </c>
      <c r="J1574" t="s">
        <v>222</v>
      </c>
      <c r="K1574" t="s">
        <v>223</v>
      </c>
      <c r="L1574" t="s">
        <v>233</v>
      </c>
      <c r="M1574" t="s">
        <v>223</v>
      </c>
      <c r="N1574" s="4">
        <v>264400136</v>
      </c>
      <c r="O1574" s="44">
        <v>25549</v>
      </c>
      <c r="P1574">
        <v>0</v>
      </c>
      <c r="Q1574">
        <v>0</v>
      </c>
      <c r="R1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4" s="4">
        <f t="shared" si="72"/>
        <v>1</v>
      </c>
      <c r="T1574" s="4">
        <f t="shared" si="73"/>
        <v>0</v>
      </c>
      <c r="U1574" s="4">
        <f t="shared" si="74"/>
        <v>0</v>
      </c>
    </row>
    <row r="1575" spans="1:21">
      <c r="A1575" s="41">
        <v>440000503</v>
      </c>
      <c r="B1575" s="42">
        <v>440000313</v>
      </c>
      <c r="C1575" s="43">
        <v>440000313</v>
      </c>
      <c r="D1575" t="s">
        <v>1769</v>
      </c>
      <c r="E1575" t="s">
        <v>1770</v>
      </c>
      <c r="F1575" t="s">
        <v>1527</v>
      </c>
      <c r="G1575" t="s">
        <v>1528</v>
      </c>
      <c r="H1575">
        <v>0</v>
      </c>
      <c r="I1575" s="1">
        <v>44</v>
      </c>
      <c r="J1575" t="s">
        <v>222</v>
      </c>
      <c r="K1575" t="s">
        <v>223</v>
      </c>
      <c r="L1575" t="s">
        <v>831</v>
      </c>
      <c r="M1575" t="s">
        <v>223</v>
      </c>
      <c r="N1575" s="4">
        <v>200044972</v>
      </c>
      <c r="O1575" s="44">
        <v>63716.5</v>
      </c>
      <c r="P1575">
        <v>0</v>
      </c>
      <c r="Q1575">
        <v>0</v>
      </c>
      <c r="R1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5" s="4">
        <f t="shared" si="72"/>
        <v>1</v>
      </c>
      <c r="T1575" s="4">
        <f t="shared" si="73"/>
        <v>0</v>
      </c>
      <c r="U1575" s="4">
        <f t="shared" si="74"/>
        <v>0</v>
      </c>
    </row>
    <row r="1576" spans="1:21">
      <c r="A1576" s="41">
        <v>440000677</v>
      </c>
      <c r="B1576" s="42">
        <v>440000313</v>
      </c>
      <c r="C1576" s="43">
        <v>440000313</v>
      </c>
      <c r="D1576" t="s">
        <v>1771</v>
      </c>
      <c r="E1576" t="s">
        <v>1770</v>
      </c>
      <c r="F1576" t="s">
        <v>1527</v>
      </c>
      <c r="G1576" t="s">
        <v>1528</v>
      </c>
      <c r="H1576">
        <v>0</v>
      </c>
      <c r="I1576" s="1">
        <v>44</v>
      </c>
      <c r="J1576" t="s">
        <v>222</v>
      </c>
      <c r="K1576" t="s">
        <v>223</v>
      </c>
      <c r="L1576" t="s">
        <v>831</v>
      </c>
      <c r="M1576" t="s">
        <v>223</v>
      </c>
      <c r="N1576" s="4">
        <v>200044972</v>
      </c>
      <c r="O1576" s="44">
        <v>4875</v>
      </c>
      <c r="P1576">
        <v>0</v>
      </c>
      <c r="Q1576">
        <v>0</v>
      </c>
      <c r="R1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6" s="4">
        <f t="shared" si="72"/>
        <v>1</v>
      </c>
      <c r="T1576" s="4">
        <f t="shared" si="73"/>
        <v>0</v>
      </c>
      <c r="U1576" s="4">
        <f t="shared" si="74"/>
        <v>0</v>
      </c>
    </row>
    <row r="1577" spans="1:21">
      <c r="A1577" s="41">
        <v>490000569</v>
      </c>
      <c r="B1577" s="42">
        <v>440000313</v>
      </c>
      <c r="C1577" s="43">
        <v>440000313</v>
      </c>
      <c r="D1577" t="s">
        <v>1772</v>
      </c>
      <c r="E1577" t="s">
        <v>1770</v>
      </c>
      <c r="F1577" t="s">
        <v>1527</v>
      </c>
      <c r="G1577" t="s">
        <v>1528</v>
      </c>
      <c r="H1577">
        <v>0</v>
      </c>
      <c r="I1577" s="1">
        <v>49</v>
      </c>
      <c r="J1577" t="s">
        <v>225</v>
      </c>
      <c r="K1577" t="s">
        <v>223</v>
      </c>
      <c r="L1577" t="s">
        <v>831</v>
      </c>
      <c r="M1577" t="s">
        <v>223</v>
      </c>
      <c r="N1577" s="4">
        <v>200044972</v>
      </c>
      <c r="O1577" s="44">
        <v>7598.5</v>
      </c>
      <c r="P1577">
        <v>0</v>
      </c>
      <c r="Q1577">
        <v>0</v>
      </c>
      <c r="R1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7" s="4">
        <f t="shared" si="72"/>
        <v>1</v>
      </c>
      <c r="T1577" s="4">
        <f t="shared" si="73"/>
        <v>0</v>
      </c>
      <c r="U1577" s="4">
        <f t="shared" si="74"/>
        <v>0</v>
      </c>
    </row>
    <row r="1578" spans="1:21">
      <c r="A1578" s="41">
        <v>440000644</v>
      </c>
      <c r="B1578" s="42">
        <v>440000347</v>
      </c>
      <c r="C1578" s="43">
        <v>440000347</v>
      </c>
      <c r="D1578" t="s">
        <v>1718</v>
      </c>
      <c r="E1578" t="s">
        <v>1718</v>
      </c>
      <c r="F1578" t="s">
        <v>1527</v>
      </c>
      <c r="G1578" t="s">
        <v>1528</v>
      </c>
      <c r="H1578">
        <v>0</v>
      </c>
      <c r="I1578" s="1">
        <v>44</v>
      </c>
      <c r="J1578" t="s">
        <v>222</v>
      </c>
      <c r="K1578" t="s">
        <v>223</v>
      </c>
      <c r="L1578" t="s">
        <v>831</v>
      </c>
      <c r="M1578" t="s">
        <v>223</v>
      </c>
      <c r="N1578" s="4">
        <v>264400078</v>
      </c>
      <c r="O1578" s="44">
        <v>8945</v>
      </c>
      <c r="P1578">
        <v>0</v>
      </c>
      <c r="Q1578">
        <v>0</v>
      </c>
      <c r="R1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8" s="4">
        <f t="shared" si="72"/>
        <v>1</v>
      </c>
      <c r="T1578" s="4">
        <f t="shared" si="73"/>
        <v>0</v>
      </c>
      <c r="U1578" s="4">
        <f t="shared" si="74"/>
        <v>0</v>
      </c>
    </row>
    <row r="1579" spans="1:21">
      <c r="A1579" s="41">
        <v>440001295</v>
      </c>
      <c r="B1579" s="42">
        <v>440000859</v>
      </c>
      <c r="C1579" s="43">
        <v>440000859</v>
      </c>
      <c r="D1579" t="s">
        <v>2040</v>
      </c>
      <c r="E1579" t="s">
        <v>2040</v>
      </c>
      <c r="F1579" t="s">
        <v>1527</v>
      </c>
      <c r="G1579" t="s">
        <v>1528</v>
      </c>
      <c r="H1579">
        <v>0</v>
      </c>
      <c r="I1579" s="1">
        <v>44</v>
      </c>
      <c r="J1579" t="s">
        <v>222</v>
      </c>
      <c r="K1579" t="s">
        <v>223</v>
      </c>
      <c r="L1579" t="s">
        <v>831</v>
      </c>
      <c r="M1579" t="s">
        <v>223</v>
      </c>
      <c r="N1579" s="4">
        <v>264400292</v>
      </c>
      <c r="O1579" s="44">
        <v>11350.5</v>
      </c>
      <c r="P1579">
        <v>0</v>
      </c>
      <c r="Q1579">
        <v>0</v>
      </c>
      <c r="R1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9" s="4">
        <f t="shared" si="72"/>
        <v>1</v>
      </c>
      <c r="T1579" s="4">
        <f t="shared" si="73"/>
        <v>0</v>
      </c>
      <c r="U1579" s="4">
        <f t="shared" si="74"/>
        <v>0</v>
      </c>
    </row>
    <row r="1580" spans="1:21" ht="17.25" customHeight="1">
      <c r="A1580" s="41">
        <v>440000404</v>
      </c>
      <c r="B1580" s="42">
        <v>440000925</v>
      </c>
      <c r="C1580" s="41">
        <v>440000404</v>
      </c>
      <c r="D1580" t="s">
        <v>5235</v>
      </c>
      <c r="E1580" t="s">
        <v>5236</v>
      </c>
      <c r="H1580"/>
      <c r="I1580" s="1">
        <v>44</v>
      </c>
      <c r="J1580" t="s">
        <v>222</v>
      </c>
      <c r="K1580" t="s">
        <v>223</v>
      </c>
      <c r="L1580" t="s">
        <v>96</v>
      </c>
      <c r="M1580" t="s">
        <v>223</v>
      </c>
      <c r="N1580" s="4">
        <v>868800996</v>
      </c>
      <c r="O1580" s="44">
        <v>12458</v>
      </c>
      <c r="P1580">
        <v>0</v>
      </c>
      <c r="Q1580">
        <v>0</v>
      </c>
      <c r="R1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0" s="4">
        <f t="shared" si="72"/>
        <v>0</v>
      </c>
      <c r="T1580" s="4">
        <f t="shared" si="73"/>
        <v>0</v>
      </c>
      <c r="U1580" s="4">
        <f t="shared" si="74"/>
        <v>1</v>
      </c>
    </row>
    <row r="1581" spans="1:21">
      <c r="A1581" s="41">
        <v>440000412</v>
      </c>
      <c r="B1581" s="42">
        <v>440000941</v>
      </c>
      <c r="C1581" s="43">
        <v>440000412</v>
      </c>
      <c r="D1581" t="s">
        <v>3236</v>
      </c>
      <c r="E1581" t="s">
        <v>3237</v>
      </c>
      <c r="H1581"/>
      <c r="I1581" s="1">
        <v>44</v>
      </c>
      <c r="J1581" t="s">
        <v>222</v>
      </c>
      <c r="K1581" t="s">
        <v>223</v>
      </c>
      <c r="L1581" t="s">
        <v>96</v>
      </c>
      <c r="M1581" t="s">
        <v>223</v>
      </c>
      <c r="N1581" s="4">
        <v>866800675</v>
      </c>
      <c r="O1581" s="44">
        <v>48496</v>
      </c>
      <c r="P1581">
        <v>0</v>
      </c>
      <c r="Q1581">
        <v>0</v>
      </c>
      <c r="R1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1" s="4">
        <f t="shared" si="72"/>
        <v>0</v>
      </c>
      <c r="T1581" s="4">
        <f t="shared" si="73"/>
        <v>0</v>
      </c>
      <c r="U1581" s="4">
        <f t="shared" si="74"/>
        <v>1</v>
      </c>
    </row>
    <row r="1582" spans="1:21">
      <c r="A1582" s="41">
        <v>440029379</v>
      </c>
      <c r="B1582" s="42">
        <v>440000974</v>
      </c>
      <c r="C1582" s="43">
        <v>440029379</v>
      </c>
      <c r="D1582" t="s">
        <v>5092</v>
      </c>
      <c r="E1582" t="s">
        <v>5093</v>
      </c>
      <c r="H1582"/>
      <c r="I1582" s="1">
        <v>44</v>
      </c>
      <c r="J1582" t="s">
        <v>222</v>
      </c>
      <c r="K1582" t="s">
        <v>223</v>
      </c>
      <c r="L1582" t="s">
        <v>96</v>
      </c>
      <c r="M1582" t="s">
        <v>223</v>
      </c>
      <c r="N1582" s="4">
        <v>858802317</v>
      </c>
      <c r="O1582" s="44">
        <v>65908.5</v>
      </c>
      <c r="P1582">
        <v>0</v>
      </c>
      <c r="Q1582">
        <v>0</v>
      </c>
      <c r="R1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2" s="4">
        <f t="shared" si="72"/>
        <v>0</v>
      </c>
      <c r="T1582" s="4">
        <f t="shared" si="73"/>
        <v>0</v>
      </c>
      <c r="U1582" s="4">
        <f t="shared" si="74"/>
        <v>1</v>
      </c>
    </row>
    <row r="1583" spans="1:21">
      <c r="A1583" s="41">
        <v>440000487</v>
      </c>
      <c r="B1583" s="42">
        <v>440001014</v>
      </c>
      <c r="C1583" s="43">
        <v>440000487</v>
      </c>
      <c r="D1583" t="s">
        <v>6363</v>
      </c>
      <c r="E1583" t="s">
        <v>6364</v>
      </c>
      <c r="H1583"/>
      <c r="I1583" s="1">
        <v>44</v>
      </c>
      <c r="J1583" t="s">
        <v>222</v>
      </c>
      <c r="K1583" t="s">
        <v>223</v>
      </c>
      <c r="L1583" t="s">
        <v>96</v>
      </c>
      <c r="M1583" t="s">
        <v>223</v>
      </c>
      <c r="N1583" s="4">
        <v>857802102</v>
      </c>
      <c r="O1583" s="44">
        <v>11256</v>
      </c>
      <c r="P1583">
        <v>0</v>
      </c>
      <c r="Q1583">
        <v>0</v>
      </c>
      <c r="R1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3" s="4">
        <f t="shared" si="72"/>
        <v>0</v>
      </c>
      <c r="T1583" s="4">
        <f t="shared" si="73"/>
        <v>0</v>
      </c>
      <c r="U1583" s="4">
        <f t="shared" si="74"/>
        <v>1</v>
      </c>
    </row>
    <row r="1584" spans="1:21" ht="17.25" customHeight="1">
      <c r="A1584" s="41">
        <v>440000701</v>
      </c>
      <c r="B1584" s="42">
        <v>440001220</v>
      </c>
      <c r="C1584" s="41">
        <v>440000701</v>
      </c>
      <c r="D1584" t="s">
        <v>6152</v>
      </c>
      <c r="E1584" t="s">
        <v>6153</v>
      </c>
      <c r="H1584"/>
      <c r="I1584" s="1">
        <v>44</v>
      </c>
      <c r="J1584" t="s">
        <v>222</v>
      </c>
      <c r="K1584" t="s">
        <v>223</v>
      </c>
      <c r="L1584" t="s">
        <v>96</v>
      </c>
      <c r="M1584" t="s">
        <v>223</v>
      </c>
      <c r="N1584" s="4">
        <v>870801107</v>
      </c>
      <c r="O1584" s="44">
        <v>17880</v>
      </c>
      <c r="P1584">
        <v>0</v>
      </c>
      <c r="Q1584">
        <v>0</v>
      </c>
      <c r="R1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4" s="4">
        <f t="shared" si="72"/>
        <v>0</v>
      </c>
      <c r="T1584" s="4">
        <f t="shared" si="73"/>
        <v>0</v>
      </c>
      <c r="U1584" s="4">
        <f t="shared" si="74"/>
        <v>1</v>
      </c>
    </row>
    <row r="1585" spans="1:21">
      <c r="A1585" s="41">
        <v>440000800</v>
      </c>
      <c r="B1585" s="42">
        <v>440001246</v>
      </c>
      <c r="C1585" s="43">
        <v>440000800</v>
      </c>
      <c r="D1585" t="s">
        <v>3319</v>
      </c>
      <c r="E1585" t="s">
        <v>5053</v>
      </c>
      <c r="H1585"/>
      <c r="I1585" s="1">
        <v>44</v>
      </c>
      <c r="J1585" t="s">
        <v>222</v>
      </c>
      <c r="K1585" t="s">
        <v>223</v>
      </c>
      <c r="L1585" t="s">
        <v>96</v>
      </c>
      <c r="M1585" t="s">
        <v>223</v>
      </c>
      <c r="N1585" s="4">
        <v>310975024</v>
      </c>
      <c r="O1585" s="44">
        <v>13108.5</v>
      </c>
      <c r="P1585">
        <v>1</v>
      </c>
      <c r="Q1585">
        <v>0</v>
      </c>
      <c r="R1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5" s="4">
        <f t="shared" si="72"/>
        <v>0</v>
      </c>
      <c r="T1585" s="4">
        <f t="shared" si="73"/>
        <v>0</v>
      </c>
      <c r="U1585" s="4">
        <f t="shared" si="74"/>
        <v>1</v>
      </c>
    </row>
    <row r="1586" spans="1:21">
      <c r="A1586" s="41">
        <v>440002020</v>
      </c>
      <c r="B1586" s="42">
        <v>440001386</v>
      </c>
      <c r="C1586" s="43">
        <v>440002020</v>
      </c>
      <c r="D1586" t="s">
        <v>4974</v>
      </c>
      <c r="E1586" t="s">
        <v>4974</v>
      </c>
      <c r="H1586"/>
      <c r="I1586" s="1">
        <v>44</v>
      </c>
      <c r="J1586" t="s">
        <v>222</v>
      </c>
      <c r="K1586" t="s">
        <v>223</v>
      </c>
      <c r="L1586" t="s">
        <v>96</v>
      </c>
      <c r="M1586" t="s">
        <v>223</v>
      </c>
      <c r="N1586" s="4">
        <v>823036280</v>
      </c>
      <c r="O1586" s="44">
        <v>45540.5</v>
      </c>
      <c r="P1586">
        <v>0</v>
      </c>
      <c r="Q1586">
        <v>0</v>
      </c>
      <c r="R1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6" s="4">
        <f t="shared" si="72"/>
        <v>0</v>
      </c>
      <c r="T1586" s="4">
        <f t="shared" si="73"/>
        <v>0</v>
      </c>
      <c r="U1586" s="4">
        <f t="shared" si="74"/>
        <v>1</v>
      </c>
    </row>
    <row r="1587" spans="1:21">
      <c r="A1587" s="41">
        <v>560023152</v>
      </c>
      <c r="B1587" s="45">
        <v>440002590</v>
      </c>
      <c r="C1587" s="47">
        <v>560023152</v>
      </c>
      <c r="D1587" t="s">
        <v>570</v>
      </c>
      <c r="E1587" t="s">
        <v>563</v>
      </c>
      <c r="H1587"/>
      <c r="I1587" s="1">
        <v>56</v>
      </c>
      <c r="J1587" t="s">
        <v>367</v>
      </c>
      <c r="K1587" t="s">
        <v>193</v>
      </c>
      <c r="L1587" t="s">
        <v>60</v>
      </c>
      <c r="M1587" t="s">
        <v>223</v>
      </c>
      <c r="N1587" s="4">
        <v>302666060</v>
      </c>
      <c r="O1587" s="44">
        <v>8244</v>
      </c>
      <c r="P1587">
        <v>0</v>
      </c>
      <c r="Q1587">
        <v>1</v>
      </c>
      <c r="R1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7" s="4">
        <f t="shared" si="72"/>
        <v>0</v>
      </c>
      <c r="T1587" s="4">
        <f t="shared" si="73"/>
        <v>0</v>
      </c>
      <c r="U1587" s="4">
        <f t="shared" si="74"/>
        <v>1</v>
      </c>
    </row>
    <row r="1588" spans="1:21">
      <c r="A1588" s="41">
        <v>440036176</v>
      </c>
      <c r="B1588" s="42">
        <v>440002590</v>
      </c>
      <c r="C1588" s="43">
        <v>440036176</v>
      </c>
      <c r="D1588" t="s">
        <v>562</v>
      </c>
      <c r="E1588" t="s">
        <v>563</v>
      </c>
      <c r="H1588"/>
      <c r="I1588" s="1">
        <v>44</v>
      </c>
      <c r="J1588" t="s">
        <v>222</v>
      </c>
      <c r="K1588" t="s">
        <v>223</v>
      </c>
      <c r="L1588" t="s">
        <v>60</v>
      </c>
      <c r="M1588" t="s">
        <v>223</v>
      </c>
      <c r="N1588" s="4">
        <v>302666060</v>
      </c>
      <c r="O1588" s="44">
        <v>3518.5</v>
      </c>
      <c r="P1588">
        <v>0</v>
      </c>
      <c r="Q1588">
        <v>1</v>
      </c>
      <c r="R1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8" s="4">
        <f t="shared" si="72"/>
        <v>0</v>
      </c>
      <c r="T1588" s="4">
        <f t="shared" si="73"/>
        <v>0</v>
      </c>
      <c r="U1588" s="4">
        <f t="shared" si="74"/>
        <v>1</v>
      </c>
    </row>
    <row r="1589" spans="1:21" ht="17.25" customHeight="1">
      <c r="A1589" s="41">
        <v>440036499</v>
      </c>
      <c r="B1589" s="42">
        <v>440002590</v>
      </c>
      <c r="C1589" s="41">
        <v>440036499</v>
      </c>
      <c r="D1589" t="s">
        <v>564</v>
      </c>
      <c r="E1589" t="s">
        <v>563</v>
      </c>
      <c r="H1589"/>
      <c r="I1589" s="1">
        <v>44</v>
      </c>
      <c r="J1589" t="s">
        <v>222</v>
      </c>
      <c r="K1589" t="s">
        <v>223</v>
      </c>
      <c r="L1589" t="s">
        <v>60</v>
      </c>
      <c r="M1589" t="s">
        <v>223</v>
      </c>
      <c r="N1589" s="4">
        <v>302666060</v>
      </c>
      <c r="O1589" s="44">
        <v>11435</v>
      </c>
      <c r="P1589">
        <v>0</v>
      </c>
      <c r="Q1589">
        <v>1</v>
      </c>
      <c r="R1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9" s="4">
        <f t="shared" si="72"/>
        <v>0</v>
      </c>
      <c r="T1589" s="4">
        <f t="shared" si="73"/>
        <v>0</v>
      </c>
      <c r="U1589" s="4">
        <f t="shared" si="74"/>
        <v>1</v>
      </c>
    </row>
    <row r="1590" spans="1:21">
      <c r="A1590" s="41">
        <v>440055770</v>
      </c>
      <c r="B1590" s="42">
        <v>440002590</v>
      </c>
      <c r="C1590" s="43">
        <v>440055770</v>
      </c>
      <c r="D1590" t="s">
        <v>565</v>
      </c>
      <c r="E1590" t="s">
        <v>563</v>
      </c>
      <c r="H1590"/>
      <c r="I1590" s="1">
        <v>44</v>
      </c>
      <c r="J1590" t="s">
        <v>222</v>
      </c>
      <c r="K1590" t="s">
        <v>223</v>
      </c>
      <c r="L1590" t="s">
        <v>60</v>
      </c>
      <c r="M1590" t="s">
        <v>223</v>
      </c>
      <c r="N1590" s="4">
        <v>302666060</v>
      </c>
      <c r="O1590" s="44">
        <v>5469.5</v>
      </c>
      <c r="P1590">
        <v>0</v>
      </c>
      <c r="Q1590">
        <v>1</v>
      </c>
      <c r="R1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0" s="4">
        <f t="shared" si="72"/>
        <v>0</v>
      </c>
      <c r="T1590" s="4">
        <f t="shared" si="73"/>
        <v>0</v>
      </c>
      <c r="U1590" s="4">
        <f t="shared" si="74"/>
        <v>1</v>
      </c>
    </row>
    <row r="1591" spans="1:21">
      <c r="A1591" s="41">
        <v>490007499</v>
      </c>
      <c r="B1591" s="45">
        <v>440002590</v>
      </c>
      <c r="C1591" s="47">
        <v>490007499</v>
      </c>
      <c r="D1591" t="s">
        <v>566</v>
      </c>
      <c r="E1591" t="s">
        <v>563</v>
      </c>
      <c r="H1591"/>
      <c r="I1591" s="1">
        <v>49</v>
      </c>
      <c r="J1591" t="s">
        <v>225</v>
      </c>
      <c r="K1591" t="s">
        <v>223</v>
      </c>
      <c r="L1591" t="s">
        <v>60</v>
      </c>
      <c r="M1591" t="s">
        <v>223</v>
      </c>
      <c r="N1591" s="4">
        <v>302666060</v>
      </c>
      <c r="O1591" s="44">
        <v>12282.5</v>
      </c>
      <c r="P1591">
        <v>0</v>
      </c>
      <c r="Q1591">
        <v>1</v>
      </c>
      <c r="R1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1" s="4">
        <f t="shared" si="72"/>
        <v>0</v>
      </c>
      <c r="T1591" s="4">
        <f t="shared" si="73"/>
        <v>0</v>
      </c>
      <c r="U1591" s="4">
        <f t="shared" si="74"/>
        <v>1</v>
      </c>
    </row>
    <row r="1592" spans="1:21">
      <c r="A1592" s="41">
        <v>490009008</v>
      </c>
      <c r="B1592" s="42">
        <v>440002590</v>
      </c>
      <c r="C1592" s="43">
        <v>490009008</v>
      </c>
      <c r="D1592" t="s">
        <v>567</v>
      </c>
      <c r="E1592" t="s">
        <v>563</v>
      </c>
      <c r="H1592"/>
      <c r="I1592" s="1">
        <v>49</v>
      </c>
      <c r="J1592" t="s">
        <v>225</v>
      </c>
      <c r="K1592" t="s">
        <v>223</v>
      </c>
      <c r="L1592" t="s">
        <v>60</v>
      </c>
      <c r="M1592" t="s">
        <v>223</v>
      </c>
      <c r="N1592" s="4">
        <v>302666060</v>
      </c>
      <c r="O1592" s="44">
        <v>4153.5</v>
      </c>
      <c r="P1592">
        <v>0</v>
      </c>
      <c r="Q1592">
        <v>1</v>
      </c>
      <c r="R1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2" s="4">
        <f t="shared" si="72"/>
        <v>0</v>
      </c>
      <c r="T1592" s="4">
        <f t="shared" si="73"/>
        <v>0</v>
      </c>
      <c r="U1592" s="4">
        <f t="shared" si="74"/>
        <v>1</v>
      </c>
    </row>
    <row r="1593" spans="1:21">
      <c r="A1593" s="41">
        <v>530002898</v>
      </c>
      <c r="B1593" s="42">
        <v>440002590</v>
      </c>
      <c r="C1593" s="43">
        <v>530002898</v>
      </c>
      <c r="D1593" t="s">
        <v>568</v>
      </c>
      <c r="E1593" t="s">
        <v>563</v>
      </c>
      <c r="H1593"/>
      <c r="I1593" s="1">
        <v>53</v>
      </c>
      <c r="J1593" t="s">
        <v>569</v>
      </c>
      <c r="K1593" t="s">
        <v>223</v>
      </c>
      <c r="L1593" t="s">
        <v>60</v>
      </c>
      <c r="M1593" t="s">
        <v>223</v>
      </c>
      <c r="N1593" s="4">
        <v>302666060</v>
      </c>
      <c r="O1593" s="44">
        <v>5011.5</v>
      </c>
      <c r="P1593">
        <v>0</v>
      </c>
      <c r="Q1593">
        <v>1</v>
      </c>
      <c r="R1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3" s="4">
        <f t="shared" si="72"/>
        <v>0</v>
      </c>
      <c r="T1593" s="4">
        <f t="shared" si="73"/>
        <v>0</v>
      </c>
      <c r="U1593" s="4">
        <f t="shared" si="74"/>
        <v>1</v>
      </c>
    </row>
    <row r="1594" spans="1:21">
      <c r="A1594" s="41">
        <v>720003441</v>
      </c>
      <c r="B1594" s="42">
        <v>440002590</v>
      </c>
      <c r="C1594" s="43">
        <v>720003441</v>
      </c>
      <c r="D1594" t="s">
        <v>571</v>
      </c>
      <c r="E1594" t="s">
        <v>563</v>
      </c>
      <c r="H1594"/>
      <c r="I1594" s="1">
        <v>72</v>
      </c>
      <c r="J1594" t="s">
        <v>554</v>
      </c>
      <c r="K1594" t="s">
        <v>223</v>
      </c>
      <c r="L1594" t="s">
        <v>60</v>
      </c>
      <c r="M1594" t="s">
        <v>223</v>
      </c>
      <c r="N1594" s="4">
        <v>302666060</v>
      </c>
      <c r="O1594" s="44">
        <v>4845</v>
      </c>
      <c r="P1594">
        <v>0</v>
      </c>
      <c r="Q1594">
        <v>1</v>
      </c>
      <c r="R1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4" s="4">
        <f t="shared" si="72"/>
        <v>0</v>
      </c>
      <c r="T1594" s="4">
        <f t="shared" si="73"/>
        <v>0</v>
      </c>
      <c r="U1594" s="4">
        <f t="shared" si="74"/>
        <v>1</v>
      </c>
    </row>
    <row r="1595" spans="1:21">
      <c r="A1595" s="41">
        <v>720017839</v>
      </c>
      <c r="B1595" s="42">
        <v>440002590</v>
      </c>
      <c r="C1595" s="43">
        <v>720017839</v>
      </c>
      <c r="D1595" t="s">
        <v>572</v>
      </c>
      <c r="E1595" t="s">
        <v>563</v>
      </c>
      <c r="H1595"/>
      <c r="I1595" s="1">
        <v>72</v>
      </c>
      <c r="J1595" t="s">
        <v>554</v>
      </c>
      <c r="K1595" t="s">
        <v>223</v>
      </c>
      <c r="L1595" t="s">
        <v>60</v>
      </c>
      <c r="M1595" t="s">
        <v>223</v>
      </c>
      <c r="N1595" s="4">
        <v>302666060</v>
      </c>
      <c r="O1595" s="44">
        <v>7945.5</v>
      </c>
      <c r="P1595">
        <v>0</v>
      </c>
      <c r="Q1595">
        <v>1</v>
      </c>
      <c r="R1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5" s="4">
        <f t="shared" si="72"/>
        <v>0</v>
      </c>
      <c r="T1595" s="4">
        <f t="shared" si="73"/>
        <v>0</v>
      </c>
      <c r="U1595" s="4">
        <f t="shared" si="74"/>
        <v>1</v>
      </c>
    </row>
    <row r="1596" spans="1:21">
      <c r="A1596" s="41">
        <v>850025156</v>
      </c>
      <c r="B1596" s="42">
        <v>440002590</v>
      </c>
      <c r="C1596" s="43">
        <v>850025156</v>
      </c>
      <c r="D1596" t="s">
        <v>573</v>
      </c>
      <c r="E1596" t="s">
        <v>563</v>
      </c>
      <c r="H1596"/>
      <c r="I1596" s="1">
        <v>85</v>
      </c>
      <c r="J1596" t="s">
        <v>482</v>
      </c>
      <c r="K1596" t="s">
        <v>223</v>
      </c>
      <c r="L1596" t="s">
        <v>60</v>
      </c>
      <c r="M1596" t="s">
        <v>223</v>
      </c>
      <c r="N1596" s="4">
        <v>302666060</v>
      </c>
      <c r="O1596" s="44">
        <v>6108</v>
      </c>
      <c r="P1596">
        <v>0</v>
      </c>
      <c r="Q1596">
        <v>1</v>
      </c>
      <c r="R1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6" s="4">
        <f t="shared" si="72"/>
        <v>0</v>
      </c>
      <c r="T1596" s="4">
        <f t="shared" si="73"/>
        <v>0</v>
      </c>
      <c r="U1596" s="4">
        <f t="shared" si="74"/>
        <v>1</v>
      </c>
    </row>
    <row r="1597" spans="1:21">
      <c r="A1597" s="41">
        <v>440001964</v>
      </c>
      <c r="B1597" s="42">
        <v>440003267</v>
      </c>
      <c r="C1597" s="43">
        <v>440003267</v>
      </c>
      <c r="D1597" t="s">
        <v>4565</v>
      </c>
      <c r="E1597" t="s">
        <v>4566</v>
      </c>
      <c r="F1597" t="s">
        <v>1527</v>
      </c>
      <c r="G1597" t="s">
        <v>1528</v>
      </c>
      <c r="H1597">
        <v>0</v>
      </c>
      <c r="I1597" s="1">
        <v>44</v>
      </c>
      <c r="J1597" t="s">
        <v>222</v>
      </c>
      <c r="K1597" t="s">
        <v>223</v>
      </c>
      <c r="L1597" t="s">
        <v>831</v>
      </c>
      <c r="M1597" t="s">
        <v>223</v>
      </c>
      <c r="N1597" s="4">
        <v>264400052</v>
      </c>
      <c r="O1597" s="44">
        <v>12419</v>
      </c>
      <c r="P1597">
        <v>0</v>
      </c>
      <c r="Q1597">
        <v>0</v>
      </c>
      <c r="R1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7" s="4">
        <f t="shared" si="72"/>
        <v>1</v>
      </c>
      <c r="T1597" s="4">
        <f t="shared" si="73"/>
        <v>0</v>
      </c>
      <c r="U1597" s="4">
        <f t="shared" si="74"/>
        <v>0</v>
      </c>
    </row>
    <row r="1598" spans="1:21">
      <c r="A1598" s="41">
        <v>440001972</v>
      </c>
      <c r="B1598" s="42">
        <v>440003309</v>
      </c>
      <c r="C1598" s="43">
        <v>440003309</v>
      </c>
      <c r="D1598" t="s">
        <v>2260</v>
      </c>
      <c r="E1598" t="s">
        <v>2260</v>
      </c>
      <c r="F1598" t="s">
        <v>1527</v>
      </c>
      <c r="G1598" t="s">
        <v>1528</v>
      </c>
      <c r="H1598">
        <v>0</v>
      </c>
      <c r="I1598" s="1">
        <v>44</v>
      </c>
      <c r="J1598" t="s">
        <v>222</v>
      </c>
      <c r="K1598" t="s">
        <v>223</v>
      </c>
      <c r="L1598" t="s">
        <v>77</v>
      </c>
      <c r="M1598" t="s">
        <v>223</v>
      </c>
      <c r="N1598" s="4">
        <v>264400128</v>
      </c>
      <c r="O1598" s="44">
        <v>18981</v>
      </c>
      <c r="P1598">
        <v>1</v>
      </c>
      <c r="Q1598">
        <v>0</v>
      </c>
      <c r="R1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8" s="4">
        <f t="shared" si="72"/>
        <v>1</v>
      </c>
      <c r="T1598" s="4">
        <f t="shared" si="73"/>
        <v>0</v>
      </c>
      <c r="U1598" s="4">
        <f t="shared" si="74"/>
        <v>0</v>
      </c>
    </row>
    <row r="1599" spans="1:21">
      <c r="A1599" s="41">
        <v>440003820</v>
      </c>
      <c r="B1599" s="42">
        <v>440003309</v>
      </c>
      <c r="C1599" s="43">
        <v>440003309</v>
      </c>
      <c r="D1599" t="s">
        <v>2261</v>
      </c>
      <c r="E1599" t="s">
        <v>2260</v>
      </c>
      <c r="F1599" t="s">
        <v>1527</v>
      </c>
      <c r="G1599" t="s">
        <v>1528</v>
      </c>
      <c r="H1599">
        <v>0</v>
      </c>
      <c r="I1599" s="1">
        <v>44</v>
      </c>
      <c r="J1599" t="s">
        <v>222</v>
      </c>
      <c r="K1599" t="s">
        <v>223</v>
      </c>
      <c r="L1599" t="s">
        <v>77</v>
      </c>
      <c r="M1599" t="s">
        <v>223</v>
      </c>
      <c r="N1599" s="4">
        <v>264400128</v>
      </c>
      <c r="O1599" s="44">
        <v>497.25</v>
      </c>
      <c r="P1599">
        <v>1</v>
      </c>
      <c r="Q1599">
        <v>0</v>
      </c>
      <c r="R1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9" s="4">
        <f t="shared" si="72"/>
        <v>1</v>
      </c>
      <c r="T1599" s="4">
        <f t="shared" si="73"/>
        <v>0</v>
      </c>
      <c r="U1599" s="4">
        <f t="shared" si="74"/>
        <v>0</v>
      </c>
    </row>
    <row r="1600" spans="1:21">
      <c r="A1600" s="41">
        <v>440017457</v>
      </c>
      <c r="B1600" s="42">
        <v>440003309</v>
      </c>
      <c r="C1600" s="43">
        <v>440003309</v>
      </c>
      <c r="D1600" t="s">
        <v>2262</v>
      </c>
      <c r="E1600" t="s">
        <v>2260</v>
      </c>
      <c r="F1600" t="s">
        <v>1527</v>
      </c>
      <c r="G1600" t="s">
        <v>1528</v>
      </c>
      <c r="H1600">
        <v>0</v>
      </c>
      <c r="I1600" s="1">
        <v>44</v>
      </c>
      <c r="J1600" t="s">
        <v>222</v>
      </c>
      <c r="K1600" t="s">
        <v>223</v>
      </c>
      <c r="L1600" t="s">
        <v>77</v>
      </c>
      <c r="M1600" t="s">
        <v>223</v>
      </c>
      <c r="N1600" s="4">
        <v>264400128</v>
      </c>
      <c r="O1600" s="44">
        <v>556.75</v>
      </c>
      <c r="P1600">
        <v>1</v>
      </c>
      <c r="Q1600">
        <v>0</v>
      </c>
      <c r="R1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0" s="4">
        <f t="shared" si="72"/>
        <v>1</v>
      </c>
      <c r="T1600" s="4">
        <f t="shared" si="73"/>
        <v>0</v>
      </c>
      <c r="U1600" s="4">
        <f t="shared" si="74"/>
        <v>0</v>
      </c>
    </row>
    <row r="1601" spans="1:21">
      <c r="A1601" s="41">
        <v>440021574</v>
      </c>
      <c r="B1601" s="42">
        <v>440003309</v>
      </c>
      <c r="C1601" s="43">
        <v>440003309</v>
      </c>
      <c r="D1601" t="s">
        <v>2263</v>
      </c>
      <c r="E1601" t="s">
        <v>2260</v>
      </c>
      <c r="F1601" t="s">
        <v>1527</v>
      </c>
      <c r="G1601" t="s">
        <v>1528</v>
      </c>
      <c r="H1601">
        <v>0</v>
      </c>
      <c r="I1601" s="1">
        <v>44</v>
      </c>
      <c r="J1601" t="s">
        <v>222</v>
      </c>
      <c r="K1601" t="s">
        <v>223</v>
      </c>
      <c r="L1601" t="s">
        <v>77</v>
      </c>
      <c r="M1601" t="s">
        <v>223</v>
      </c>
      <c r="N1601" s="4">
        <v>264400128</v>
      </c>
      <c r="O1601" s="44">
        <v>550.5</v>
      </c>
      <c r="P1601">
        <v>1</v>
      </c>
      <c r="Q1601">
        <v>0</v>
      </c>
      <c r="R1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1" s="4">
        <f t="shared" si="72"/>
        <v>1</v>
      </c>
      <c r="T1601" s="4">
        <f t="shared" si="73"/>
        <v>0</v>
      </c>
      <c r="U1601" s="4">
        <f t="shared" si="74"/>
        <v>0</v>
      </c>
    </row>
    <row r="1602" spans="1:21">
      <c r="A1602" s="41">
        <v>440025302</v>
      </c>
      <c r="B1602" s="42">
        <v>440003309</v>
      </c>
      <c r="C1602" s="43">
        <v>440003309</v>
      </c>
      <c r="D1602" t="s">
        <v>2264</v>
      </c>
      <c r="E1602" t="s">
        <v>2260</v>
      </c>
      <c r="F1602" t="s">
        <v>1527</v>
      </c>
      <c r="G1602" t="s">
        <v>1528</v>
      </c>
      <c r="H1602">
        <v>0</v>
      </c>
      <c r="I1602" s="1">
        <v>44</v>
      </c>
      <c r="J1602" t="s">
        <v>222</v>
      </c>
      <c r="K1602" t="s">
        <v>223</v>
      </c>
      <c r="L1602" t="s">
        <v>77</v>
      </c>
      <c r="M1602" t="s">
        <v>223</v>
      </c>
      <c r="N1602" s="4">
        <v>264400128</v>
      </c>
      <c r="O1602" s="44">
        <v>236.5</v>
      </c>
      <c r="P1602">
        <v>1</v>
      </c>
      <c r="Q1602">
        <v>0</v>
      </c>
      <c r="R1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2" s="4">
        <f t="shared" si="72"/>
        <v>1</v>
      </c>
      <c r="T1602" s="4">
        <f t="shared" si="73"/>
        <v>0</v>
      </c>
      <c r="U1602" s="4">
        <f t="shared" si="74"/>
        <v>0</v>
      </c>
    </row>
    <row r="1603" spans="1:21">
      <c r="A1603" s="41">
        <v>440025310</v>
      </c>
      <c r="B1603" s="42">
        <v>440003309</v>
      </c>
      <c r="C1603" s="43">
        <v>440003309</v>
      </c>
      <c r="D1603" t="s">
        <v>2265</v>
      </c>
      <c r="E1603" t="s">
        <v>2260</v>
      </c>
      <c r="F1603" t="s">
        <v>1527</v>
      </c>
      <c r="G1603" t="s">
        <v>1528</v>
      </c>
      <c r="H1603">
        <v>0</v>
      </c>
      <c r="I1603" s="1">
        <v>44</v>
      </c>
      <c r="J1603" t="s">
        <v>222</v>
      </c>
      <c r="K1603" t="s">
        <v>223</v>
      </c>
      <c r="L1603" t="s">
        <v>77</v>
      </c>
      <c r="M1603" t="s">
        <v>223</v>
      </c>
      <c r="N1603" s="4">
        <v>264400128</v>
      </c>
      <c r="O1603" s="44">
        <v>456.5</v>
      </c>
      <c r="P1603">
        <v>1</v>
      </c>
      <c r="Q1603">
        <v>0</v>
      </c>
      <c r="R1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3" s="4">
        <f t="shared" si="72"/>
        <v>1</v>
      </c>
      <c r="T1603" s="4">
        <f t="shared" si="73"/>
        <v>0</v>
      </c>
      <c r="U1603" s="4">
        <f t="shared" si="74"/>
        <v>0</v>
      </c>
    </row>
    <row r="1604" spans="1:21">
      <c r="A1604" s="41">
        <v>440025328</v>
      </c>
      <c r="B1604" s="42">
        <v>440003309</v>
      </c>
      <c r="C1604" s="43">
        <v>440003309</v>
      </c>
      <c r="D1604" t="s">
        <v>2266</v>
      </c>
      <c r="E1604" t="s">
        <v>2260</v>
      </c>
      <c r="F1604" t="s">
        <v>1527</v>
      </c>
      <c r="G1604" t="s">
        <v>1528</v>
      </c>
      <c r="H1604">
        <v>0</v>
      </c>
      <c r="I1604" s="1">
        <v>44</v>
      </c>
      <c r="J1604" t="s">
        <v>222</v>
      </c>
      <c r="K1604" t="s">
        <v>223</v>
      </c>
      <c r="L1604" t="s">
        <v>77</v>
      </c>
      <c r="M1604" t="s">
        <v>223</v>
      </c>
      <c r="N1604" s="4">
        <v>264400128</v>
      </c>
      <c r="O1604" s="44">
        <v>476.5</v>
      </c>
      <c r="P1604">
        <v>1</v>
      </c>
      <c r="Q1604">
        <v>0</v>
      </c>
      <c r="R1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4" s="4">
        <f t="shared" si="72"/>
        <v>1</v>
      </c>
      <c r="T1604" s="4">
        <f t="shared" si="73"/>
        <v>0</v>
      </c>
      <c r="U1604" s="4">
        <f t="shared" si="74"/>
        <v>0</v>
      </c>
    </row>
    <row r="1605" spans="1:21">
      <c r="A1605" s="41">
        <v>440026177</v>
      </c>
      <c r="B1605" s="42">
        <v>440003309</v>
      </c>
      <c r="C1605" s="43">
        <v>440003309</v>
      </c>
      <c r="D1605" t="s">
        <v>2267</v>
      </c>
      <c r="E1605" s="48" t="s">
        <v>2260</v>
      </c>
      <c r="F1605" t="s">
        <v>1527</v>
      </c>
      <c r="G1605" t="s">
        <v>1528</v>
      </c>
      <c r="H1605">
        <v>0</v>
      </c>
      <c r="I1605" s="1">
        <v>44</v>
      </c>
      <c r="J1605" t="s">
        <v>222</v>
      </c>
      <c r="K1605" t="s">
        <v>223</v>
      </c>
      <c r="L1605" t="s">
        <v>77</v>
      </c>
      <c r="M1605" t="s">
        <v>223</v>
      </c>
      <c r="N1605" s="4">
        <v>264400128</v>
      </c>
      <c r="O1605" s="44">
        <v>543.75</v>
      </c>
      <c r="P1605">
        <v>1</v>
      </c>
      <c r="Q1605">
        <v>0</v>
      </c>
      <c r="R1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5" s="4">
        <f t="shared" si="72"/>
        <v>1</v>
      </c>
      <c r="T1605" s="4">
        <f t="shared" si="73"/>
        <v>0</v>
      </c>
      <c r="U1605" s="4">
        <f t="shared" si="74"/>
        <v>0</v>
      </c>
    </row>
    <row r="1606" spans="1:21">
      <c r="A1606" s="41">
        <v>440026615</v>
      </c>
      <c r="B1606" s="42">
        <v>440003309</v>
      </c>
      <c r="C1606" s="43">
        <v>440003309</v>
      </c>
      <c r="D1606" t="s">
        <v>2268</v>
      </c>
      <c r="E1606" t="s">
        <v>2260</v>
      </c>
      <c r="F1606" t="s">
        <v>1527</v>
      </c>
      <c r="G1606" t="s">
        <v>1528</v>
      </c>
      <c r="H1606">
        <v>0</v>
      </c>
      <c r="I1606" s="1">
        <v>44</v>
      </c>
      <c r="J1606" t="s">
        <v>222</v>
      </c>
      <c r="K1606" t="s">
        <v>223</v>
      </c>
      <c r="L1606" t="s">
        <v>77</v>
      </c>
      <c r="M1606" t="s">
        <v>223</v>
      </c>
      <c r="N1606" s="4">
        <v>264400128</v>
      </c>
      <c r="O1606" s="44">
        <v>6</v>
      </c>
      <c r="P1606">
        <v>1</v>
      </c>
      <c r="Q1606">
        <v>0</v>
      </c>
      <c r="R1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6" s="4">
        <f t="shared" ref="S1606:S1669" si="75">IF(OR(L1606="CH",L1606="CH ex-CHS",L1606="HIA",L1606="Autres publics",L1606="CHU"),1,0)</f>
        <v>1</v>
      </c>
      <c r="T1606" s="4">
        <f t="shared" ref="T1606:T1669" si="76">IF(AND(S1606=1,G1606=""),1,0)</f>
        <v>0</v>
      </c>
      <c r="U1606" s="4">
        <f t="shared" si="74"/>
        <v>0</v>
      </c>
    </row>
    <row r="1607" spans="1:21">
      <c r="A1607" s="41">
        <v>440030674</v>
      </c>
      <c r="B1607" s="42">
        <v>440003309</v>
      </c>
      <c r="C1607" s="43">
        <v>440003309</v>
      </c>
      <c r="D1607" t="s">
        <v>2269</v>
      </c>
      <c r="E1607" t="s">
        <v>2260</v>
      </c>
      <c r="F1607" t="s">
        <v>1527</v>
      </c>
      <c r="G1607" t="s">
        <v>1528</v>
      </c>
      <c r="H1607">
        <v>0</v>
      </c>
      <c r="I1607" s="1">
        <v>44</v>
      </c>
      <c r="J1607" t="s">
        <v>222</v>
      </c>
      <c r="K1607" t="s">
        <v>223</v>
      </c>
      <c r="L1607" t="s">
        <v>77</v>
      </c>
      <c r="M1607" t="s">
        <v>223</v>
      </c>
      <c r="N1607" s="4">
        <v>264400128</v>
      </c>
      <c r="O1607" s="44">
        <v>273.5</v>
      </c>
      <c r="P1607">
        <v>1</v>
      </c>
      <c r="Q1607">
        <v>0</v>
      </c>
      <c r="R1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7" s="4">
        <f t="shared" si="75"/>
        <v>1</v>
      </c>
      <c r="T1607" s="4">
        <f t="shared" si="76"/>
        <v>0</v>
      </c>
      <c r="U1607" s="4">
        <f t="shared" ref="U1607:U1670" si="77">IF(S1607=1,0,1)</f>
        <v>0</v>
      </c>
    </row>
    <row r="1608" spans="1:21">
      <c r="A1608" s="41">
        <v>440033157</v>
      </c>
      <c r="B1608" s="42">
        <v>440003309</v>
      </c>
      <c r="C1608" s="43">
        <v>440003309</v>
      </c>
      <c r="D1608" t="s">
        <v>2270</v>
      </c>
      <c r="E1608" s="48" t="s">
        <v>2260</v>
      </c>
      <c r="F1608" t="s">
        <v>1527</v>
      </c>
      <c r="G1608" t="s">
        <v>1528</v>
      </c>
      <c r="H1608">
        <v>0</v>
      </c>
      <c r="I1608" s="1">
        <v>44</v>
      </c>
      <c r="J1608" t="s">
        <v>222</v>
      </c>
      <c r="K1608" t="s">
        <v>223</v>
      </c>
      <c r="L1608" t="s">
        <v>77</v>
      </c>
      <c r="M1608" t="s">
        <v>223</v>
      </c>
      <c r="N1608" s="4">
        <v>264400128</v>
      </c>
      <c r="O1608" s="44">
        <v>615.5</v>
      </c>
      <c r="P1608">
        <v>1</v>
      </c>
      <c r="Q1608">
        <v>0</v>
      </c>
      <c r="R1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8" s="4">
        <f t="shared" si="75"/>
        <v>1</v>
      </c>
      <c r="T1608" s="4">
        <f t="shared" si="76"/>
        <v>0</v>
      </c>
      <c r="U1608" s="4">
        <f t="shared" si="77"/>
        <v>0</v>
      </c>
    </row>
    <row r="1609" spans="1:21">
      <c r="A1609" s="41">
        <v>440033520</v>
      </c>
      <c r="B1609" s="42">
        <v>440003309</v>
      </c>
      <c r="C1609" s="43">
        <v>440003309</v>
      </c>
      <c r="D1609" t="s">
        <v>2271</v>
      </c>
      <c r="E1609" t="s">
        <v>2260</v>
      </c>
      <c r="F1609" t="s">
        <v>1527</v>
      </c>
      <c r="G1609" t="s">
        <v>1528</v>
      </c>
      <c r="H1609">
        <v>0</v>
      </c>
      <c r="I1609" s="1">
        <v>44</v>
      </c>
      <c r="J1609" t="s">
        <v>222</v>
      </c>
      <c r="K1609" t="s">
        <v>223</v>
      </c>
      <c r="L1609" t="s">
        <v>77</v>
      </c>
      <c r="M1609" t="s">
        <v>223</v>
      </c>
      <c r="N1609" s="4">
        <v>264400128</v>
      </c>
      <c r="O1609" s="44">
        <v>374.75</v>
      </c>
      <c r="P1609">
        <v>1</v>
      </c>
      <c r="Q1609">
        <v>0</v>
      </c>
      <c r="R1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9" s="4">
        <f t="shared" si="75"/>
        <v>1</v>
      </c>
      <c r="T1609" s="4">
        <f t="shared" si="76"/>
        <v>0</v>
      </c>
      <c r="U1609" s="4">
        <f t="shared" si="77"/>
        <v>0</v>
      </c>
    </row>
    <row r="1610" spans="1:21">
      <c r="A1610" s="41">
        <v>440033538</v>
      </c>
      <c r="B1610" s="42">
        <v>440003309</v>
      </c>
      <c r="C1610" s="43">
        <v>440003309</v>
      </c>
      <c r="D1610" t="s">
        <v>2272</v>
      </c>
      <c r="E1610" t="s">
        <v>2260</v>
      </c>
      <c r="F1610" t="s">
        <v>1527</v>
      </c>
      <c r="G1610" t="s">
        <v>1528</v>
      </c>
      <c r="H1610">
        <v>0</v>
      </c>
      <c r="I1610" s="1">
        <v>44</v>
      </c>
      <c r="J1610" t="s">
        <v>222</v>
      </c>
      <c r="K1610" t="s">
        <v>223</v>
      </c>
      <c r="L1610" t="s">
        <v>77</v>
      </c>
      <c r="M1610" t="s">
        <v>223</v>
      </c>
      <c r="N1610" s="4">
        <v>264400128</v>
      </c>
      <c r="O1610" s="44">
        <v>595.5</v>
      </c>
      <c r="P1610">
        <v>1</v>
      </c>
      <c r="Q1610">
        <v>0</v>
      </c>
      <c r="R1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0" s="4">
        <f t="shared" si="75"/>
        <v>1</v>
      </c>
      <c r="T1610" s="4">
        <f t="shared" si="76"/>
        <v>0</v>
      </c>
      <c r="U1610" s="4">
        <f t="shared" si="77"/>
        <v>0</v>
      </c>
    </row>
    <row r="1611" spans="1:21">
      <c r="A1611" s="41">
        <v>440034445</v>
      </c>
      <c r="B1611" s="42">
        <v>440003309</v>
      </c>
      <c r="C1611" s="43">
        <v>440003309</v>
      </c>
      <c r="D1611" t="s">
        <v>2273</v>
      </c>
      <c r="E1611" t="s">
        <v>2260</v>
      </c>
      <c r="F1611" t="s">
        <v>1527</v>
      </c>
      <c r="G1611" t="s">
        <v>1528</v>
      </c>
      <c r="H1611">
        <v>0</v>
      </c>
      <c r="I1611" s="1">
        <v>44</v>
      </c>
      <c r="J1611" t="s">
        <v>222</v>
      </c>
      <c r="K1611" t="s">
        <v>223</v>
      </c>
      <c r="L1611" t="s">
        <v>77</v>
      </c>
      <c r="M1611" t="s">
        <v>223</v>
      </c>
      <c r="N1611" s="4">
        <v>264400128</v>
      </c>
      <c r="O1611" s="44">
        <v>590.25</v>
      </c>
      <c r="P1611">
        <v>1</v>
      </c>
      <c r="Q1611">
        <v>0</v>
      </c>
      <c r="R1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1" s="4">
        <f t="shared" si="75"/>
        <v>1</v>
      </c>
      <c r="T1611" s="4">
        <f t="shared" si="76"/>
        <v>0</v>
      </c>
      <c r="U1611" s="4">
        <f t="shared" si="77"/>
        <v>0</v>
      </c>
    </row>
    <row r="1612" spans="1:21">
      <c r="A1612" s="41">
        <v>440035418</v>
      </c>
      <c r="B1612" s="42">
        <v>440003309</v>
      </c>
      <c r="C1612" s="43">
        <v>440003309</v>
      </c>
      <c r="D1612" t="s">
        <v>2274</v>
      </c>
      <c r="E1612" t="s">
        <v>2260</v>
      </c>
      <c r="F1612" t="s">
        <v>1527</v>
      </c>
      <c r="G1612" t="s">
        <v>1528</v>
      </c>
      <c r="H1612">
        <v>0</v>
      </c>
      <c r="I1612" s="1">
        <v>44</v>
      </c>
      <c r="J1612" t="s">
        <v>222</v>
      </c>
      <c r="K1612" t="s">
        <v>223</v>
      </c>
      <c r="L1612" t="s">
        <v>77</v>
      </c>
      <c r="M1612" t="s">
        <v>223</v>
      </c>
      <c r="N1612" s="4">
        <v>264400128</v>
      </c>
      <c r="O1612" s="44">
        <v>338</v>
      </c>
      <c r="P1612">
        <v>1</v>
      </c>
      <c r="Q1612">
        <v>0</v>
      </c>
      <c r="R1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2" s="4">
        <f t="shared" si="75"/>
        <v>1</v>
      </c>
      <c r="T1612" s="4">
        <f t="shared" si="76"/>
        <v>0</v>
      </c>
      <c r="U1612" s="4">
        <f t="shared" si="77"/>
        <v>0</v>
      </c>
    </row>
    <row r="1613" spans="1:21">
      <c r="A1613" s="41">
        <v>440050482</v>
      </c>
      <c r="B1613" s="42">
        <v>440003309</v>
      </c>
      <c r="C1613" s="43">
        <v>440003309</v>
      </c>
      <c r="D1613" t="s">
        <v>2275</v>
      </c>
      <c r="E1613" t="s">
        <v>2260</v>
      </c>
      <c r="F1613" t="s">
        <v>1527</v>
      </c>
      <c r="G1613" t="s">
        <v>1528</v>
      </c>
      <c r="H1613">
        <v>0</v>
      </c>
      <c r="I1613" s="1">
        <v>44</v>
      </c>
      <c r="J1613" t="s">
        <v>222</v>
      </c>
      <c r="K1613" t="s">
        <v>223</v>
      </c>
      <c r="L1613" t="s">
        <v>77</v>
      </c>
      <c r="M1613" t="s">
        <v>223</v>
      </c>
      <c r="N1613" s="4">
        <v>264400128</v>
      </c>
      <c r="O1613" s="44">
        <v>547.5</v>
      </c>
      <c r="P1613">
        <v>1</v>
      </c>
      <c r="Q1613">
        <v>0</v>
      </c>
      <c r="R1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3" s="4">
        <f t="shared" si="75"/>
        <v>1</v>
      </c>
      <c r="T1613" s="4">
        <f t="shared" si="76"/>
        <v>0</v>
      </c>
      <c r="U1613" s="4">
        <f t="shared" si="77"/>
        <v>0</v>
      </c>
    </row>
    <row r="1614" spans="1:21">
      <c r="A1614" s="41">
        <v>440052397</v>
      </c>
      <c r="B1614" s="42">
        <v>440003309</v>
      </c>
      <c r="C1614" s="43">
        <v>440003309</v>
      </c>
      <c r="D1614" t="s">
        <v>2276</v>
      </c>
      <c r="E1614" t="s">
        <v>2260</v>
      </c>
      <c r="F1614" t="s">
        <v>1527</v>
      </c>
      <c r="G1614" t="s">
        <v>1528</v>
      </c>
      <c r="H1614">
        <v>0</v>
      </c>
      <c r="I1614" s="1">
        <v>44</v>
      </c>
      <c r="J1614" t="s">
        <v>222</v>
      </c>
      <c r="K1614" t="s">
        <v>223</v>
      </c>
      <c r="L1614" t="s">
        <v>77</v>
      </c>
      <c r="M1614" t="s">
        <v>223</v>
      </c>
      <c r="N1614" s="4">
        <v>264400128</v>
      </c>
      <c r="O1614" s="44">
        <v>719</v>
      </c>
      <c r="P1614">
        <v>1</v>
      </c>
      <c r="Q1614">
        <v>0</v>
      </c>
      <c r="R1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4" s="4">
        <f t="shared" si="75"/>
        <v>1</v>
      </c>
      <c r="T1614" s="4">
        <f t="shared" si="76"/>
        <v>0</v>
      </c>
      <c r="U1614" s="4">
        <f t="shared" si="77"/>
        <v>0</v>
      </c>
    </row>
    <row r="1615" spans="1:21">
      <c r="A1615" s="41">
        <v>440012128</v>
      </c>
      <c r="B1615" s="42">
        <v>440003960</v>
      </c>
      <c r="C1615" s="43">
        <v>440012128</v>
      </c>
      <c r="D1615" t="s">
        <v>4477</v>
      </c>
      <c r="E1615" t="s">
        <v>4478</v>
      </c>
      <c r="H1615"/>
      <c r="I1615" s="1">
        <v>44</v>
      </c>
      <c r="J1615" t="s">
        <v>222</v>
      </c>
      <c r="K1615" t="s">
        <v>223</v>
      </c>
      <c r="L1615" t="s">
        <v>60</v>
      </c>
      <c r="M1615" t="s">
        <v>223</v>
      </c>
      <c r="N1615" s="4">
        <v>320421308</v>
      </c>
      <c r="O1615" s="44">
        <v>40274.5</v>
      </c>
      <c r="P1615">
        <v>0</v>
      </c>
      <c r="Q1615">
        <v>0</v>
      </c>
      <c r="R1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5" s="4">
        <f t="shared" si="75"/>
        <v>0</v>
      </c>
      <c r="T1615" s="4">
        <f t="shared" si="76"/>
        <v>0</v>
      </c>
      <c r="U1615" s="4">
        <f t="shared" si="77"/>
        <v>1</v>
      </c>
    </row>
    <row r="1616" spans="1:21">
      <c r="A1616" s="41">
        <v>440033819</v>
      </c>
      <c r="B1616" s="42">
        <v>440006344</v>
      </c>
      <c r="C1616" s="43">
        <v>440033819</v>
      </c>
      <c r="D1616" t="s">
        <v>2857</v>
      </c>
      <c r="E1616" t="s">
        <v>2858</v>
      </c>
      <c r="H1616"/>
      <c r="I1616" s="1">
        <v>44</v>
      </c>
      <c r="J1616" t="s">
        <v>222</v>
      </c>
      <c r="K1616" t="s">
        <v>223</v>
      </c>
      <c r="L1616" t="s">
        <v>96</v>
      </c>
      <c r="M1616" t="s">
        <v>223</v>
      </c>
      <c r="N1616" s="4">
        <v>534062575</v>
      </c>
      <c r="O1616" s="44">
        <v>186518</v>
      </c>
      <c r="P1616">
        <v>0</v>
      </c>
      <c r="Q1616">
        <v>0</v>
      </c>
      <c r="R1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6" s="4">
        <f t="shared" si="75"/>
        <v>0</v>
      </c>
      <c r="T1616" s="4">
        <f t="shared" si="76"/>
        <v>0</v>
      </c>
      <c r="U1616" s="4">
        <f t="shared" si="77"/>
        <v>1</v>
      </c>
    </row>
    <row r="1617" spans="1:21">
      <c r="A1617" s="41">
        <v>440002624</v>
      </c>
      <c r="B1617" s="42">
        <v>440007482</v>
      </c>
      <c r="C1617" s="43">
        <v>440002624</v>
      </c>
      <c r="D1617" t="s">
        <v>4999</v>
      </c>
      <c r="E1617" t="s">
        <v>5000</v>
      </c>
      <c r="H1617"/>
      <c r="I1617" s="1">
        <v>44</v>
      </c>
      <c r="J1617" t="s">
        <v>222</v>
      </c>
      <c r="K1617" t="s">
        <v>223</v>
      </c>
      <c r="L1617" t="s">
        <v>60</v>
      </c>
      <c r="M1617" t="s">
        <v>223</v>
      </c>
      <c r="N1617" s="4">
        <v>340294941</v>
      </c>
      <c r="O1617" s="44">
        <v>4407.5</v>
      </c>
      <c r="P1617">
        <v>1</v>
      </c>
      <c r="Q1617">
        <v>0</v>
      </c>
      <c r="R1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7" s="4">
        <f t="shared" si="75"/>
        <v>0</v>
      </c>
      <c r="T1617" s="4">
        <f t="shared" si="76"/>
        <v>0</v>
      </c>
      <c r="U1617" s="4">
        <f t="shared" si="77"/>
        <v>1</v>
      </c>
    </row>
    <row r="1618" spans="1:21">
      <c r="A1618" s="41">
        <v>440043792</v>
      </c>
      <c r="B1618" s="42">
        <v>440007482</v>
      </c>
      <c r="C1618" s="43">
        <v>440043792</v>
      </c>
      <c r="D1618" t="s">
        <v>5001</v>
      </c>
      <c r="E1618" t="s">
        <v>5000</v>
      </c>
      <c r="H1618"/>
      <c r="I1618" s="1">
        <v>44</v>
      </c>
      <c r="J1618" t="s">
        <v>222</v>
      </c>
      <c r="K1618" t="s">
        <v>223</v>
      </c>
      <c r="L1618" t="s">
        <v>60</v>
      </c>
      <c r="M1618" t="s">
        <v>223</v>
      </c>
      <c r="N1618" s="4">
        <v>340294941</v>
      </c>
      <c r="O1618" s="44">
        <v>4694</v>
      </c>
      <c r="P1618">
        <v>1</v>
      </c>
      <c r="Q1618">
        <v>0</v>
      </c>
      <c r="R1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8" s="4">
        <f t="shared" si="75"/>
        <v>0</v>
      </c>
      <c r="T1618" s="4">
        <f t="shared" si="76"/>
        <v>0</v>
      </c>
      <c r="U1618" s="4">
        <f t="shared" si="77"/>
        <v>1</v>
      </c>
    </row>
    <row r="1619" spans="1:21">
      <c r="A1619" s="41">
        <v>440002939</v>
      </c>
      <c r="B1619" s="42">
        <v>440018620</v>
      </c>
      <c r="C1619" s="43">
        <v>440002939</v>
      </c>
      <c r="D1619" t="s">
        <v>6394</v>
      </c>
      <c r="E1619" t="s">
        <v>6395</v>
      </c>
      <c r="H1619"/>
      <c r="I1619" s="1">
        <v>44</v>
      </c>
      <c r="J1619" t="s">
        <v>222</v>
      </c>
      <c r="K1619" t="s">
        <v>223</v>
      </c>
      <c r="L1619" t="s">
        <v>60</v>
      </c>
      <c r="M1619" t="s">
        <v>223</v>
      </c>
      <c r="N1619" s="4">
        <v>775605462</v>
      </c>
      <c r="O1619" s="44">
        <v>5699.5</v>
      </c>
      <c r="P1619">
        <v>0</v>
      </c>
      <c r="Q1619">
        <v>0</v>
      </c>
      <c r="R1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9" s="4">
        <f t="shared" si="75"/>
        <v>0</v>
      </c>
      <c r="T1619" s="4">
        <f t="shared" si="76"/>
        <v>0</v>
      </c>
      <c r="U1619" s="4">
        <f t="shared" si="77"/>
        <v>1</v>
      </c>
    </row>
    <row r="1620" spans="1:21">
      <c r="A1620" s="41">
        <v>440002459</v>
      </c>
      <c r="B1620" s="42">
        <v>440018661</v>
      </c>
      <c r="C1620" s="43">
        <v>440002459</v>
      </c>
      <c r="D1620" t="s">
        <v>745</v>
      </c>
      <c r="E1620" t="s">
        <v>746</v>
      </c>
      <c r="H1620"/>
      <c r="I1620" s="1">
        <v>44</v>
      </c>
      <c r="J1620" t="s">
        <v>222</v>
      </c>
      <c r="K1620" t="s">
        <v>223</v>
      </c>
      <c r="L1620" t="s">
        <v>60</v>
      </c>
      <c r="M1620" t="s">
        <v>223</v>
      </c>
      <c r="N1620" s="4">
        <v>775605611</v>
      </c>
      <c r="O1620" s="44">
        <v>8804</v>
      </c>
      <c r="P1620">
        <v>0</v>
      </c>
      <c r="Q1620">
        <v>0</v>
      </c>
      <c r="R1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0" s="4">
        <f t="shared" si="75"/>
        <v>0</v>
      </c>
      <c r="T1620" s="4">
        <f t="shared" si="76"/>
        <v>0</v>
      </c>
      <c r="U1620" s="4">
        <f t="shared" si="77"/>
        <v>1</v>
      </c>
    </row>
    <row r="1621" spans="1:21">
      <c r="A1621" s="41">
        <v>440053387</v>
      </c>
      <c r="B1621" s="42">
        <v>440018661</v>
      </c>
      <c r="C1621" s="43">
        <v>440053387</v>
      </c>
      <c r="D1621" t="s">
        <v>747</v>
      </c>
      <c r="E1621" t="s">
        <v>746</v>
      </c>
      <c r="H1621"/>
      <c r="I1621" s="1">
        <v>44</v>
      </c>
      <c r="J1621" t="s">
        <v>222</v>
      </c>
      <c r="K1621" t="s">
        <v>223</v>
      </c>
      <c r="L1621" t="s">
        <v>60</v>
      </c>
      <c r="M1621" t="s">
        <v>223</v>
      </c>
      <c r="N1621" s="4">
        <v>775605611</v>
      </c>
      <c r="O1621" s="44">
        <v>19696.5</v>
      </c>
      <c r="P1621">
        <v>0</v>
      </c>
      <c r="Q1621">
        <v>0</v>
      </c>
      <c r="R1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1" s="4">
        <f t="shared" si="75"/>
        <v>0</v>
      </c>
      <c r="T1621" s="4">
        <f t="shared" si="76"/>
        <v>0</v>
      </c>
      <c r="U1621" s="4">
        <f t="shared" si="77"/>
        <v>1</v>
      </c>
    </row>
    <row r="1622" spans="1:21">
      <c r="A1622" s="41">
        <v>440000719</v>
      </c>
      <c r="B1622" s="42">
        <v>440018729</v>
      </c>
      <c r="C1622" s="43">
        <v>440000719</v>
      </c>
      <c r="D1622" t="s">
        <v>4748</v>
      </c>
      <c r="E1622" t="s">
        <v>4749</v>
      </c>
      <c r="H1622"/>
      <c r="I1622" s="1">
        <v>44</v>
      </c>
      <c r="J1622" t="s">
        <v>222</v>
      </c>
      <c r="K1622" t="s">
        <v>223</v>
      </c>
      <c r="L1622" t="s">
        <v>60</v>
      </c>
      <c r="M1622" t="s">
        <v>223</v>
      </c>
      <c r="N1622" s="4">
        <v>775605397</v>
      </c>
      <c r="O1622" s="44">
        <v>8618</v>
      </c>
      <c r="P1622">
        <v>0</v>
      </c>
      <c r="Q1622">
        <v>0</v>
      </c>
      <c r="R1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2" s="4">
        <f t="shared" si="75"/>
        <v>0</v>
      </c>
      <c r="T1622" s="4">
        <f t="shared" si="76"/>
        <v>0</v>
      </c>
      <c r="U1622" s="4">
        <f t="shared" si="77"/>
        <v>1</v>
      </c>
    </row>
    <row r="1623" spans="1:21">
      <c r="A1623" s="41">
        <v>440004943</v>
      </c>
      <c r="B1623" s="42">
        <v>440018729</v>
      </c>
      <c r="C1623" s="43">
        <v>440018729</v>
      </c>
      <c r="D1623" t="s">
        <v>4750</v>
      </c>
      <c r="E1623" t="s">
        <v>4749</v>
      </c>
      <c r="H1623"/>
      <c r="I1623" s="1">
        <v>44</v>
      </c>
      <c r="J1623" t="s">
        <v>222</v>
      </c>
      <c r="K1623" t="s">
        <v>223</v>
      </c>
      <c r="L1623" t="s">
        <v>60</v>
      </c>
      <c r="M1623" t="s">
        <v>223</v>
      </c>
      <c r="N1623" s="4">
        <v>775605397</v>
      </c>
      <c r="O1623" s="44">
        <v>3118.75</v>
      </c>
      <c r="P1623">
        <v>1</v>
      </c>
      <c r="Q1623">
        <v>0</v>
      </c>
      <c r="R1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3" s="4">
        <f t="shared" si="75"/>
        <v>0</v>
      </c>
      <c r="T1623" s="4">
        <f t="shared" si="76"/>
        <v>0</v>
      </c>
      <c r="U1623" s="4">
        <f t="shared" si="77"/>
        <v>1</v>
      </c>
    </row>
    <row r="1624" spans="1:21">
      <c r="A1624" s="41">
        <v>440001253</v>
      </c>
      <c r="B1624" s="45">
        <v>440028538</v>
      </c>
      <c r="C1624" s="47">
        <v>440028538</v>
      </c>
      <c r="D1624" t="s">
        <v>4460</v>
      </c>
      <c r="E1624" t="s">
        <v>4461</v>
      </c>
      <c r="F1624" t="s">
        <v>1527</v>
      </c>
      <c r="G1624" t="s">
        <v>1528</v>
      </c>
      <c r="H1624">
        <v>0</v>
      </c>
      <c r="I1624" s="1">
        <v>44</v>
      </c>
      <c r="J1624" t="s">
        <v>222</v>
      </c>
      <c r="K1624" t="s">
        <v>223</v>
      </c>
      <c r="L1624" t="s">
        <v>831</v>
      </c>
      <c r="M1624" t="s">
        <v>223</v>
      </c>
      <c r="N1624" s="4">
        <v>264403106</v>
      </c>
      <c r="O1624" s="44">
        <v>23913.5</v>
      </c>
      <c r="P1624">
        <v>0</v>
      </c>
      <c r="Q1624">
        <v>0</v>
      </c>
      <c r="R1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4" s="4">
        <f t="shared" si="75"/>
        <v>1</v>
      </c>
      <c r="T1624" s="4">
        <f t="shared" si="76"/>
        <v>0</v>
      </c>
      <c r="U1624" s="4">
        <f t="shared" si="77"/>
        <v>0</v>
      </c>
    </row>
    <row r="1625" spans="1:21">
      <c r="A1625" s="41">
        <v>440001261</v>
      </c>
      <c r="B1625" s="42">
        <v>440028538</v>
      </c>
      <c r="C1625" s="43">
        <v>440028538</v>
      </c>
      <c r="D1625" t="s">
        <v>4462</v>
      </c>
      <c r="E1625" t="s">
        <v>4461</v>
      </c>
      <c r="F1625" t="s">
        <v>1527</v>
      </c>
      <c r="G1625" t="s">
        <v>1528</v>
      </c>
      <c r="H1625">
        <v>0</v>
      </c>
      <c r="I1625" s="1">
        <v>44</v>
      </c>
      <c r="J1625" t="s">
        <v>222</v>
      </c>
      <c r="K1625" t="s">
        <v>223</v>
      </c>
      <c r="L1625" t="s">
        <v>831</v>
      </c>
      <c r="M1625" t="s">
        <v>223</v>
      </c>
      <c r="N1625" s="4">
        <v>264403106</v>
      </c>
      <c r="O1625" s="44">
        <v>5951.5</v>
      </c>
      <c r="P1625">
        <v>0</v>
      </c>
      <c r="Q1625">
        <v>0</v>
      </c>
      <c r="R1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5" s="4">
        <f t="shared" si="75"/>
        <v>1</v>
      </c>
      <c r="T1625" s="4">
        <f t="shared" si="76"/>
        <v>0</v>
      </c>
      <c r="U1625" s="4">
        <f t="shared" si="77"/>
        <v>0</v>
      </c>
    </row>
    <row r="1626" spans="1:21">
      <c r="A1626" s="41">
        <v>440001279</v>
      </c>
      <c r="B1626" s="42">
        <v>440041531</v>
      </c>
      <c r="C1626" s="43">
        <v>440041531</v>
      </c>
      <c r="D1626" t="s">
        <v>4463</v>
      </c>
      <c r="E1626" t="s">
        <v>4464</v>
      </c>
      <c r="F1626" t="s">
        <v>1527</v>
      </c>
      <c r="G1626" t="s">
        <v>1528</v>
      </c>
      <c r="H1626">
        <v>0</v>
      </c>
      <c r="I1626" s="1">
        <v>44</v>
      </c>
      <c r="J1626" t="s">
        <v>222</v>
      </c>
      <c r="K1626" t="s">
        <v>223</v>
      </c>
      <c r="L1626" t="s">
        <v>831</v>
      </c>
      <c r="M1626" t="s">
        <v>223</v>
      </c>
      <c r="N1626" s="4">
        <v>264403049</v>
      </c>
      <c r="O1626" s="44">
        <v>1628.5</v>
      </c>
      <c r="P1626">
        <v>0</v>
      </c>
      <c r="Q1626">
        <v>0</v>
      </c>
      <c r="R1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6" s="4">
        <f t="shared" si="75"/>
        <v>1</v>
      </c>
      <c r="T1626" s="4">
        <f t="shared" si="76"/>
        <v>0</v>
      </c>
      <c r="U1626" s="4">
        <f t="shared" si="77"/>
        <v>0</v>
      </c>
    </row>
    <row r="1627" spans="1:21">
      <c r="A1627" s="41">
        <v>440001287</v>
      </c>
      <c r="B1627" s="42">
        <v>440041531</v>
      </c>
      <c r="C1627" s="43">
        <v>440041531</v>
      </c>
      <c r="D1627" t="s">
        <v>4465</v>
      </c>
      <c r="E1627" t="s">
        <v>4464</v>
      </c>
      <c r="F1627" t="s">
        <v>1527</v>
      </c>
      <c r="G1627" s="64" t="s">
        <v>1528</v>
      </c>
      <c r="H1627">
        <v>0</v>
      </c>
      <c r="I1627" s="1">
        <v>44</v>
      </c>
      <c r="J1627" t="s">
        <v>222</v>
      </c>
      <c r="K1627" t="s">
        <v>223</v>
      </c>
      <c r="L1627" t="s">
        <v>831</v>
      </c>
      <c r="M1627" t="s">
        <v>223</v>
      </c>
      <c r="N1627" s="4">
        <v>264403049</v>
      </c>
      <c r="O1627" s="44">
        <v>16465</v>
      </c>
      <c r="P1627">
        <v>0</v>
      </c>
      <c r="Q1627">
        <v>0</v>
      </c>
      <c r="R1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7" s="4">
        <f t="shared" si="75"/>
        <v>1</v>
      </c>
      <c r="T1627" s="4">
        <f t="shared" si="76"/>
        <v>0</v>
      </c>
      <c r="U1627" s="4">
        <f t="shared" si="77"/>
        <v>0</v>
      </c>
    </row>
    <row r="1628" spans="1:21">
      <c r="A1628" s="41">
        <v>440032399</v>
      </c>
      <c r="B1628" s="42">
        <v>440041531</v>
      </c>
      <c r="C1628" s="43">
        <v>440041531</v>
      </c>
      <c r="D1628" t="s">
        <v>4466</v>
      </c>
      <c r="E1628" t="s">
        <v>4464</v>
      </c>
      <c r="F1628" t="s">
        <v>1527</v>
      </c>
      <c r="G1628" t="s">
        <v>1528</v>
      </c>
      <c r="H1628">
        <v>0</v>
      </c>
      <c r="I1628" s="1">
        <v>44</v>
      </c>
      <c r="J1628" t="s">
        <v>222</v>
      </c>
      <c r="K1628" t="s">
        <v>223</v>
      </c>
      <c r="L1628" t="s">
        <v>831</v>
      </c>
      <c r="M1628" t="s">
        <v>223</v>
      </c>
      <c r="N1628" s="4">
        <v>264403049</v>
      </c>
      <c r="O1628" s="44">
        <v>4946.5</v>
      </c>
      <c r="P1628">
        <v>0</v>
      </c>
      <c r="Q1628">
        <v>0</v>
      </c>
      <c r="R1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8" s="4">
        <f t="shared" si="75"/>
        <v>1</v>
      </c>
      <c r="T1628" s="4">
        <f t="shared" si="76"/>
        <v>0</v>
      </c>
      <c r="U1628" s="4">
        <f t="shared" si="77"/>
        <v>0</v>
      </c>
    </row>
    <row r="1629" spans="1:21">
      <c r="A1629" s="41">
        <v>440041580</v>
      </c>
      <c r="B1629" s="42">
        <v>440041572</v>
      </c>
      <c r="C1629" s="43">
        <v>440041580</v>
      </c>
      <c r="D1629" t="s">
        <v>4766</v>
      </c>
      <c r="E1629" t="s">
        <v>4767</v>
      </c>
      <c r="H1629"/>
      <c r="I1629" s="1">
        <v>44</v>
      </c>
      <c r="J1629" t="s">
        <v>222</v>
      </c>
      <c r="K1629" t="s">
        <v>223</v>
      </c>
      <c r="L1629" t="s">
        <v>96</v>
      </c>
      <c r="M1629" t="s">
        <v>223</v>
      </c>
      <c r="N1629" s="4">
        <v>789823580</v>
      </c>
      <c r="O1629" s="44">
        <v>178033</v>
      </c>
      <c r="P1629">
        <v>0</v>
      </c>
      <c r="Q1629">
        <v>0</v>
      </c>
      <c r="R1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9" s="4">
        <f t="shared" si="75"/>
        <v>0</v>
      </c>
      <c r="T1629" s="4">
        <f t="shared" si="76"/>
        <v>0</v>
      </c>
      <c r="U1629" s="4">
        <f t="shared" si="77"/>
        <v>1</v>
      </c>
    </row>
    <row r="1630" spans="1:21">
      <c r="A1630" s="41">
        <v>440048718</v>
      </c>
      <c r="B1630" s="42">
        <v>440041572</v>
      </c>
      <c r="C1630" s="43">
        <v>440048718</v>
      </c>
      <c r="D1630" t="s">
        <v>4768</v>
      </c>
      <c r="E1630" t="s">
        <v>4767</v>
      </c>
      <c r="H1630"/>
      <c r="I1630" s="1">
        <v>44</v>
      </c>
      <c r="J1630" t="s">
        <v>222</v>
      </c>
      <c r="K1630" t="s">
        <v>223</v>
      </c>
      <c r="L1630" t="s">
        <v>96</v>
      </c>
      <c r="M1630" t="s">
        <v>223</v>
      </c>
      <c r="N1630" s="4">
        <v>789823580</v>
      </c>
      <c r="O1630" s="44">
        <v>2338</v>
      </c>
      <c r="P1630">
        <v>0</v>
      </c>
      <c r="Q1630">
        <v>0</v>
      </c>
      <c r="R1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0" s="4">
        <f t="shared" si="75"/>
        <v>0</v>
      </c>
      <c r="T1630" s="4">
        <f t="shared" si="76"/>
        <v>0</v>
      </c>
      <c r="U1630" s="4">
        <f t="shared" si="77"/>
        <v>1</v>
      </c>
    </row>
    <row r="1631" spans="1:21">
      <c r="A1631" s="41">
        <v>440000552</v>
      </c>
      <c r="B1631" s="42">
        <v>440042141</v>
      </c>
      <c r="C1631" s="43">
        <v>440042141</v>
      </c>
      <c r="D1631" t="s">
        <v>1525</v>
      </c>
      <c r="E1631" t="s">
        <v>1526</v>
      </c>
      <c r="F1631" t="s">
        <v>1527</v>
      </c>
      <c r="G1631" t="s">
        <v>1528</v>
      </c>
      <c r="H1631">
        <v>0</v>
      </c>
      <c r="I1631" s="1">
        <v>44</v>
      </c>
      <c r="J1631" t="s">
        <v>222</v>
      </c>
      <c r="K1631" t="s">
        <v>223</v>
      </c>
      <c r="L1631" t="s">
        <v>831</v>
      </c>
      <c r="M1631" t="s">
        <v>223</v>
      </c>
      <c r="N1631" s="4">
        <v>264403064</v>
      </c>
      <c r="O1631" s="44">
        <v>9934.5</v>
      </c>
      <c r="P1631">
        <v>0</v>
      </c>
      <c r="Q1631">
        <v>0</v>
      </c>
      <c r="R1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1" s="4">
        <f t="shared" si="75"/>
        <v>1</v>
      </c>
      <c r="T1631" s="4">
        <f t="shared" si="76"/>
        <v>0</v>
      </c>
      <c r="U1631" s="4">
        <f t="shared" si="77"/>
        <v>0</v>
      </c>
    </row>
    <row r="1632" spans="1:21">
      <c r="A1632" s="41">
        <v>440000883</v>
      </c>
      <c r="B1632" s="42">
        <v>440042141</v>
      </c>
      <c r="C1632" s="43">
        <v>440042141</v>
      </c>
      <c r="D1632" t="s">
        <v>1529</v>
      </c>
      <c r="E1632" t="s">
        <v>1526</v>
      </c>
      <c r="F1632" t="s">
        <v>1527</v>
      </c>
      <c r="G1632" t="s">
        <v>1528</v>
      </c>
      <c r="H1632">
        <v>0</v>
      </c>
      <c r="I1632" s="1">
        <v>44</v>
      </c>
      <c r="J1632" t="s">
        <v>222</v>
      </c>
      <c r="K1632" t="s">
        <v>223</v>
      </c>
      <c r="L1632" t="s">
        <v>831</v>
      </c>
      <c r="M1632" t="s">
        <v>223</v>
      </c>
      <c r="N1632" s="4">
        <v>264403064</v>
      </c>
      <c r="O1632" s="44">
        <v>17074.5</v>
      </c>
      <c r="P1632">
        <v>0</v>
      </c>
      <c r="Q1632">
        <v>0</v>
      </c>
      <c r="R1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2" s="4">
        <f t="shared" si="75"/>
        <v>1</v>
      </c>
      <c r="T1632" s="4">
        <f t="shared" si="76"/>
        <v>0</v>
      </c>
      <c r="U1632" s="4">
        <f t="shared" si="77"/>
        <v>0</v>
      </c>
    </row>
    <row r="1633" spans="1:21">
      <c r="A1633" s="41">
        <v>290000686</v>
      </c>
      <c r="B1633" s="45">
        <v>440042844</v>
      </c>
      <c r="C1633" s="47">
        <v>290000686</v>
      </c>
      <c r="D1633" t="s">
        <v>6279</v>
      </c>
      <c r="E1633" t="s">
        <v>6280</v>
      </c>
      <c r="H1633"/>
      <c r="I1633" s="1">
        <v>29</v>
      </c>
      <c r="J1633" t="s">
        <v>192</v>
      </c>
      <c r="K1633" t="s">
        <v>193</v>
      </c>
      <c r="L1633" t="s">
        <v>60</v>
      </c>
      <c r="M1633" t="s">
        <v>223</v>
      </c>
      <c r="N1633" s="4">
        <v>428692008</v>
      </c>
      <c r="O1633" s="44">
        <v>7177</v>
      </c>
      <c r="P1633">
        <v>0</v>
      </c>
      <c r="Q1633">
        <v>0</v>
      </c>
      <c r="R1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3" s="4">
        <f t="shared" si="75"/>
        <v>0</v>
      </c>
      <c r="T1633" s="4">
        <f t="shared" si="76"/>
        <v>0</v>
      </c>
      <c r="U1633" s="4">
        <f t="shared" si="77"/>
        <v>1</v>
      </c>
    </row>
    <row r="1634" spans="1:21">
      <c r="A1634" s="41">
        <v>290002344</v>
      </c>
      <c r="B1634" s="42">
        <v>440042844</v>
      </c>
      <c r="C1634" s="43">
        <v>290002344</v>
      </c>
      <c r="D1634" t="s">
        <v>6281</v>
      </c>
      <c r="E1634" t="s">
        <v>6280</v>
      </c>
      <c r="H1634"/>
      <c r="I1634" s="1">
        <v>29</v>
      </c>
      <c r="J1634" t="s">
        <v>192</v>
      </c>
      <c r="K1634" t="s">
        <v>193</v>
      </c>
      <c r="L1634" t="s">
        <v>60</v>
      </c>
      <c r="M1634" t="s">
        <v>223</v>
      </c>
      <c r="N1634" s="4">
        <v>428692008</v>
      </c>
      <c r="O1634" s="44">
        <v>14065.5</v>
      </c>
      <c r="P1634">
        <v>0</v>
      </c>
      <c r="Q1634">
        <v>0</v>
      </c>
      <c r="R1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4" s="4">
        <f t="shared" si="75"/>
        <v>0</v>
      </c>
      <c r="T1634" s="4">
        <f t="shared" si="76"/>
        <v>0</v>
      </c>
      <c r="U1634" s="4">
        <f t="shared" si="77"/>
        <v>1</v>
      </c>
    </row>
    <row r="1635" spans="1:21">
      <c r="A1635" s="41">
        <v>290036466</v>
      </c>
      <c r="B1635" s="42">
        <v>440042844</v>
      </c>
      <c r="C1635" s="43">
        <v>290036466</v>
      </c>
      <c r="D1635" t="s">
        <v>6282</v>
      </c>
      <c r="E1635" t="s">
        <v>6280</v>
      </c>
      <c r="H1635"/>
      <c r="I1635" s="1">
        <v>29</v>
      </c>
      <c r="J1635" t="s">
        <v>192</v>
      </c>
      <c r="K1635" t="s">
        <v>193</v>
      </c>
      <c r="L1635" t="s">
        <v>60</v>
      </c>
      <c r="M1635" t="s">
        <v>223</v>
      </c>
      <c r="N1635" s="4">
        <v>428692008</v>
      </c>
      <c r="O1635" s="44">
        <v>13821.5</v>
      </c>
      <c r="P1635">
        <v>0</v>
      </c>
      <c r="Q1635">
        <v>0</v>
      </c>
      <c r="R1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5" s="4">
        <f t="shared" si="75"/>
        <v>0</v>
      </c>
      <c r="T1635" s="4">
        <f t="shared" si="76"/>
        <v>0</v>
      </c>
      <c r="U1635" s="4">
        <f t="shared" si="77"/>
        <v>1</v>
      </c>
    </row>
    <row r="1636" spans="1:21">
      <c r="A1636" s="41">
        <v>290036474</v>
      </c>
      <c r="B1636" s="45">
        <v>440042844</v>
      </c>
      <c r="C1636" s="47">
        <v>290036474</v>
      </c>
      <c r="D1636" t="s">
        <v>6283</v>
      </c>
      <c r="E1636" t="s">
        <v>6280</v>
      </c>
      <c r="H1636"/>
      <c r="I1636" s="1">
        <v>29</v>
      </c>
      <c r="J1636" t="s">
        <v>192</v>
      </c>
      <c r="K1636" t="s">
        <v>193</v>
      </c>
      <c r="L1636" t="s">
        <v>60</v>
      </c>
      <c r="M1636" t="s">
        <v>223</v>
      </c>
      <c r="N1636" s="4">
        <v>428692008</v>
      </c>
      <c r="O1636" s="44">
        <v>5352.5</v>
      </c>
      <c r="P1636">
        <v>0</v>
      </c>
      <c r="Q1636">
        <v>0</v>
      </c>
      <c r="R1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6" s="4">
        <f t="shared" si="75"/>
        <v>0</v>
      </c>
      <c r="T1636" s="4">
        <f t="shared" si="76"/>
        <v>0</v>
      </c>
      <c r="U1636" s="4">
        <f t="shared" si="77"/>
        <v>1</v>
      </c>
    </row>
    <row r="1637" spans="1:21">
      <c r="A1637" s="41">
        <v>350002754</v>
      </c>
      <c r="B1637" s="42">
        <v>440042844</v>
      </c>
      <c r="C1637" s="43">
        <v>350002754</v>
      </c>
      <c r="D1637" t="s">
        <v>6284</v>
      </c>
      <c r="E1637" t="s">
        <v>6280</v>
      </c>
      <c r="H1637"/>
      <c r="I1637" s="1">
        <v>35</v>
      </c>
      <c r="J1637" t="s">
        <v>529</v>
      </c>
      <c r="K1637" t="s">
        <v>193</v>
      </c>
      <c r="L1637" t="s">
        <v>60</v>
      </c>
      <c r="M1637" t="s">
        <v>223</v>
      </c>
      <c r="N1637" s="4">
        <v>428692008</v>
      </c>
      <c r="O1637" s="44">
        <v>7370</v>
      </c>
      <c r="P1637">
        <v>1</v>
      </c>
      <c r="Q1637">
        <v>0</v>
      </c>
      <c r="R1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7" s="4">
        <f t="shared" si="75"/>
        <v>0</v>
      </c>
      <c r="T1637" s="4">
        <f t="shared" si="76"/>
        <v>0</v>
      </c>
      <c r="U1637" s="4">
        <f t="shared" si="77"/>
        <v>1</v>
      </c>
    </row>
    <row r="1638" spans="1:21">
      <c r="A1638" s="41">
        <v>350005021</v>
      </c>
      <c r="B1638" s="42">
        <v>440042844</v>
      </c>
      <c r="C1638" s="43">
        <v>350005021</v>
      </c>
      <c r="D1638" t="s">
        <v>6285</v>
      </c>
      <c r="E1638" t="s">
        <v>6280</v>
      </c>
      <c r="H1638"/>
      <c r="I1638" s="1">
        <v>35</v>
      </c>
      <c r="J1638" t="s">
        <v>529</v>
      </c>
      <c r="K1638" t="s">
        <v>193</v>
      </c>
      <c r="L1638" t="s">
        <v>60</v>
      </c>
      <c r="M1638" t="s">
        <v>223</v>
      </c>
      <c r="N1638" s="4">
        <v>428692008</v>
      </c>
      <c r="O1638" s="44">
        <v>53483</v>
      </c>
      <c r="P1638">
        <v>0</v>
      </c>
      <c r="Q1638">
        <v>0</v>
      </c>
      <c r="R1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8" s="4">
        <f t="shared" si="75"/>
        <v>0</v>
      </c>
      <c r="T1638" s="4">
        <f t="shared" si="76"/>
        <v>0</v>
      </c>
      <c r="U1638" s="4">
        <f t="shared" si="77"/>
        <v>1</v>
      </c>
    </row>
    <row r="1639" spans="1:21">
      <c r="A1639" s="41">
        <v>560003055</v>
      </c>
      <c r="B1639" s="42">
        <v>440042844</v>
      </c>
      <c r="C1639" s="43">
        <v>560003055</v>
      </c>
      <c r="D1639" t="s">
        <v>6290</v>
      </c>
      <c r="E1639" t="s">
        <v>6280</v>
      </c>
      <c r="H1639"/>
      <c r="I1639" s="1">
        <v>56</v>
      </c>
      <c r="J1639" t="s">
        <v>367</v>
      </c>
      <c r="K1639" t="s">
        <v>193</v>
      </c>
      <c r="L1639" t="s">
        <v>60</v>
      </c>
      <c r="M1639" t="s">
        <v>223</v>
      </c>
      <c r="N1639" s="4">
        <v>428692008</v>
      </c>
      <c r="O1639" s="44">
        <v>14599.5</v>
      </c>
      <c r="P1639">
        <v>0</v>
      </c>
      <c r="Q1639">
        <v>0</v>
      </c>
      <c r="R1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9" s="4">
        <f t="shared" si="75"/>
        <v>0</v>
      </c>
      <c r="T1639" s="4">
        <f t="shared" si="76"/>
        <v>0</v>
      </c>
      <c r="U1639" s="4">
        <f t="shared" si="77"/>
        <v>1</v>
      </c>
    </row>
    <row r="1640" spans="1:21">
      <c r="A1640" s="41">
        <v>440000255</v>
      </c>
      <c r="B1640" s="42">
        <v>440042844</v>
      </c>
      <c r="C1640" s="43">
        <v>440000255</v>
      </c>
      <c r="D1640" t="s">
        <v>6286</v>
      </c>
      <c r="E1640" t="s">
        <v>6280</v>
      </c>
      <c r="H1640"/>
      <c r="I1640" s="1">
        <v>44</v>
      </c>
      <c r="J1640" t="s">
        <v>222</v>
      </c>
      <c r="K1640" t="s">
        <v>223</v>
      </c>
      <c r="L1640" t="s">
        <v>60</v>
      </c>
      <c r="M1640" t="s">
        <v>223</v>
      </c>
      <c r="N1640" s="4">
        <v>428692008</v>
      </c>
      <c r="O1640" s="44">
        <v>12712</v>
      </c>
      <c r="P1640">
        <v>0</v>
      </c>
      <c r="Q1640">
        <v>0</v>
      </c>
      <c r="R1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0" s="4">
        <f t="shared" si="75"/>
        <v>0</v>
      </c>
      <c r="T1640" s="4">
        <f t="shared" si="76"/>
        <v>0</v>
      </c>
      <c r="U1640" s="4">
        <f t="shared" si="77"/>
        <v>1</v>
      </c>
    </row>
    <row r="1641" spans="1:21">
      <c r="A1641" s="41">
        <v>440024669</v>
      </c>
      <c r="B1641" s="42">
        <v>440042844</v>
      </c>
      <c r="C1641" s="43">
        <v>440024669</v>
      </c>
      <c r="D1641" t="s">
        <v>6287</v>
      </c>
      <c r="E1641" t="s">
        <v>6280</v>
      </c>
      <c r="H1641"/>
      <c r="I1641" s="1">
        <v>44</v>
      </c>
      <c r="J1641" t="s">
        <v>222</v>
      </c>
      <c r="K1641" t="s">
        <v>223</v>
      </c>
      <c r="L1641" t="s">
        <v>60</v>
      </c>
      <c r="M1641" t="s">
        <v>223</v>
      </c>
      <c r="N1641" s="4">
        <v>428692008</v>
      </c>
      <c r="O1641" s="44">
        <v>10405</v>
      </c>
      <c r="P1641">
        <v>0</v>
      </c>
      <c r="Q1641">
        <v>0</v>
      </c>
      <c r="R1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1" s="4">
        <f t="shared" si="75"/>
        <v>0</v>
      </c>
      <c r="T1641" s="4">
        <f t="shared" si="76"/>
        <v>0</v>
      </c>
      <c r="U1641" s="4">
        <f t="shared" si="77"/>
        <v>1</v>
      </c>
    </row>
    <row r="1642" spans="1:21">
      <c r="A1642" s="41">
        <v>490000643</v>
      </c>
      <c r="B1642" s="42">
        <v>440042844</v>
      </c>
      <c r="C1642" s="43">
        <v>490000643</v>
      </c>
      <c r="D1642" t="s">
        <v>6288</v>
      </c>
      <c r="E1642" t="s">
        <v>6280</v>
      </c>
      <c r="H1642"/>
      <c r="I1642" s="1">
        <v>49</v>
      </c>
      <c r="J1642" t="s">
        <v>225</v>
      </c>
      <c r="K1642" t="s">
        <v>223</v>
      </c>
      <c r="L1642" t="s">
        <v>60</v>
      </c>
      <c r="M1642" t="s">
        <v>223</v>
      </c>
      <c r="N1642" s="4">
        <v>428692008</v>
      </c>
      <c r="O1642" s="44">
        <v>10663</v>
      </c>
      <c r="P1642">
        <v>0</v>
      </c>
      <c r="Q1642">
        <v>0</v>
      </c>
      <c r="R1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2" s="4">
        <f t="shared" si="75"/>
        <v>0</v>
      </c>
      <c r="T1642" s="4">
        <f t="shared" si="76"/>
        <v>0</v>
      </c>
      <c r="U1642" s="4">
        <f t="shared" si="77"/>
        <v>1</v>
      </c>
    </row>
    <row r="1643" spans="1:21">
      <c r="A1643" s="41">
        <v>490018777</v>
      </c>
      <c r="B1643" s="42">
        <v>440042844</v>
      </c>
      <c r="C1643" s="43">
        <v>490018777</v>
      </c>
      <c r="D1643" t="s">
        <v>6289</v>
      </c>
      <c r="E1643" t="s">
        <v>6280</v>
      </c>
      <c r="H1643"/>
      <c r="I1643" s="1">
        <v>49</v>
      </c>
      <c r="J1643" t="s">
        <v>225</v>
      </c>
      <c r="K1643" t="s">
        <v>223</v>
      </c>
      <c r="L1643" t="s">
        <v>60</v>
      </c>
      <c r="M1643" t="s">
        <v>223</v>
      </c>
      <c r="N1643" s="4">
        <v>428692008</v>
      </c>
      <c r="O1643" s="44">
        <v>919.5</v>
      </c>
      <c r="P1643">
        <v>0</v>
      </c>
      <c r="Q1643">
        <v>0</v>
      </c>
      <c r="R1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43" s="4">
        <f t="shared" si="75"/>
        <v>0</v>
      </c>
      <c r="T1643" s="4">
        <f t="shared" si="76"/>
        <v>0</v>
      </c>
      <c r="U1643" s="4">
        <f t="shared" si="77"/>
        <v>1</v>
      </c>
    </row>
    <row r="1644" spans="1:21">
      <c r="A1644" s="41">
        <v>740010475</v>
      </c>
      <c r="B1644" s="42">
        <v>440052041</v>
      </c>
      <c r="C1644" s="43">
        <v>740010475</v>
      </c>
      <c r="D1644" t="s">
        <v>4780</v>
      </c>
      <c r="E1644" t="s">
        <v>4770</v>
      </c>
      <c r="H1644"/>
      <c r="I1644" s="1">
        <v>74</v>
      </c>
      <c r="J1644" t="s">
        <v>901</v>
      </c>
      <c r="K1644" t="s">
        <v>59</v>
      </c>
      <c r="L1644" t="s">
        <v>96</v>
      </c>
      <c r="M1644" t="s">
        <v>223</v>
      </c>
      <c r="N1644" s="4">
        <v>484434113</v>
      </c>
      <c r="O1644" s="44">
        <v>12920.5</v>
      </c>
      <c r="P1644">
        <v>0</v>
      </c>
      <c r="Q1644">
        <v>0</v>
      </c>
      <c r="R1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4" s="4">
        <f t="shared" si="75"/>
        <v>0</v>
      </c>
      <c r="T1644" s="4">
        <f t="shared" si="76"/>
        <v>0</v>
      </c>
      <c r="U1644" s="4">
        <f t="shared" si="77"/>
        <v>1</v>
      </c>
    </row>
    <row r="1645" spans="1:21">
      <c r="A1645" s="41">
        <v>280505223</v>
      </c>
      <c r="B1645" s="42">
        <v>440052041</v>
      </c>
      <c r="C1645" s="43">
        <v>280505223</v>
      </c>
      <c r="D1645" s="48" t="s">
        <v>4769</v>
      </c>
      <c r="E1645" t="s">
        <v>4770</v>
      </c>
      <c r="H1645" s="50"/>
      <c r="I1645" s="1">
        <v>28</v>
      </c>
      <c r="J1645" t="s">
        <v>388</v>
      </c>
      <c r="K1645" t="s">
        <v>100</v>
      </c>
      <c r="L1645" t="s">
        <v>96</v>
      </c>
      <c r="M1645" t="s">
        <v>223</v>
      </c>
      <c r="N1645" s="4">
        <v>484434113</v>
      </c>
      <c r="O1645" s="44">
        <v>18026</v>
      </c>
      <c r="P1645">
        <v>0</v>
      </c>
      <c r="Q1645">
        <v>0</v>
      </c>
      <c r="R1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5" s="4">
        <f t="shared" si="75"/>
        <v>0</v>
      </c>
      <c r="T1645" s="4">
        <f t="shared" si="76"/>
        <v>0</v>
      </c>
      <c r="U1645" s="4">
        <f t="shared" si="77"/>
        <v>1</v>
      </c>
    </row>
    <row r="1646" spans="1:21">
      <c r="A1646" s="41">
        <v>370009938</v>
      </c>
      <c r="B1646" s="42">
        <v>440052041</v>
      </c>
      <c r="C1646" s="43">
        <v>370009938</v>
      </c>
      <c r="D1646" t="s">
        <v>4771</v>
      </c>
      <c r="E1646" t="s">
        <v>4770</v>
      </c>
      <c r="H1646"/>
      <c r="I1646" s="1">
        <v>37</v>
      </c>
      <c r="J1646" t="s">
        <v>381</v>
      </c>
      <c r="K1646" t="s">
        <v>100</v>
      </c>
      <c r="L1646" t="s">
        <v>96</v>
      </c>
      <c r="M1646" t="s">
        <v>223</v>
      </c>
      <c r="N1646" s="4">
        <v>484434113</v>
      </c>
      <c r="O1646" s="44">
        <v>24673.5</v>
      </c>
      <c r="P1646">
        <v>0</v>
      </c>
      <c r="Q1646">
        <v>0</v>
      </c>
      <c r="R1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6" s="4">
        <f t="shared" si="75"/>
        <v>0</v>
      </c>
      <c r="T1646" s="4">
        <f t="shared" si="76"/>
        <v>0</v>
      </c>
      <c r="U1646" s="4">
        <f t="shared" si="77"/>
        <v>1</v>
      </c>
    </row>
    <row r="1647" spans="1:21">
      <c r="A1647" s="41">
        <v>410000418</v>
      </c>
      <c r="B1647" s="42">
        <v>440052041</v>
      </c>
      <c r="C1647" s="43">
        <v>410000418</v>
      </c>
      <c r="D1647" t="s">
        <v>4772</v>
      </c>
      <c r="E1647" t="s">
        <v>4770</v>
      </c>
      <c r="H1647"/>
      <c r="I1647" s="1">
        <v>41</v>
      </c>
      <c r="J1647" t="s">
        <v>360</v>
      </c>
      <c r="K1647" t="s">
        <v>100</v>
      </c>
      <c r="L1647" t="s">
        <v>96</v>
      </c>
      <c r="M1647" t="s">
        <v>223</v>
      </c>
      <c r="N1647" s="4">
        <v>484434113</v>
      </c>
      <c r="O1647" s="44">
        <v>28887</v>
      </c>
      <c r="P1647">
        <v>0</v>
      </c>
      <c r="Q1647">
        <v>0</v>
      </c>
      <c r="R1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7" s="4">
        <f t="shared" si="75"/>
        <v>0</v>
      </c>
      <c r="T1647" s="4">
        <f t="shared" si="76"/>
        <v>0</v>
      </c>
      <c r="U1647" s="4">
        <f t="shared" si="77"/>
        <v>1</v>
      </c>
    </row>
    <row r="1648" spans="1:21">
      <c r="A1648" s="41">
        <v>410005003</v>
      </c>
      <c r="B1648" s="42">
        <v>440052041</v>
      </c>
      <c r="C1648" s="43">
        <v>410005003</v>
      </c>
      <c r="D1648" t="s">
        <v>4773</v>
      </c>
      <c r="E1648" t="s">
        <v>4770</v>
      </c>
      <c r="H1648"/>
      <c r="I1648" s="1">
        <v>41</v>
      </c>
      <c r="J1648" t="s">
        <v>360</v>
      </c>
      <c r="K1648" t="s">
        <v>100</v>
      </c>
      <c r="L1648" t="s">
        <v>96</v>
      </c>
      <c r="M1648" t="s">
        <v>223</v>
      </c>
      <c r="N1648" s="4">
        <v>484434113</v>
      </c>
      <c r="O1648" s="44">
        <v>25547.5</v>
      </c>
      <c r="P1648">
        <v>0</v>
      </c>
      <c r="Q1648">
        <v>0</v>
      </c>
      <c r="R1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8" s="4">
        <f t="shared" si="75"/>
        <v>0</v>
      </c>
      <c r="T1648" s="4">
        <f t="shared" si="76"/>
        <v>0</v>
      </c>
      <c r="U1648" s="4">
        <f t="shared" si="77"/>
        <v>1</v>
      </c>
    </row>
    <row r="1649" spans="1:21">
      <c r="A1649" s="41">
        <v>450018536</v>
      </c>
      <c r="B1649" s="42">
        <v>440052041</v>
      </c>
      <c r="C1649" s="43">
        <v>450018536</v>
      </c>
      <c r="D1649" t="s">
        <v>4775</v>
      </c>
      <c r="E1649" t="s">
        <v>4770</v>
      </c>
      <c r="H1649"/>
      <c r="I1649" s="1">
        <v>45</v>
      </c>
      <c r="J1649" t="s">
        <v>188</v>
      </c>
      <c r="K1649" t="s">
        <v>100</v>
      </c>
      <c r="L1649" t="s">
        <v>96</v>
      </c>
      <c r="M1649" t="s">
        <v>223</v>
      </c>
      <c r="N1649" s="4">
        <v>484434113</v>
      </c>
      <c r="O1649" s="44">
        <v>37441.5</v>
      </c>
      <c r="P1649">
        <v>0</v>
      </c>
      <c r="Q1649">
        <v>0</v>
      </c>
      <c r="R1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9" s="4">
        <f t="shared" si="75"/>
        <v>0</v>
      </c>
      <c r="T1649" s="4">
        <f t="shared" si="76"/>
        <v>0</v>
      </c>
      <c r="U1649" s="4">
        <f t="shared" si="77"/>
        <v>1</v>
      </c>
    </row>
    <row r="1650" spans="1:21">
      <c r="A1650" s="41">
        <v>590790655</v>
      </c>
      <c r="B1650" s="45">
        <v>440052041</v>
      </c>
      <c r="C1650" s="47">
        <v>590790655</v>
      </c>
      <c r="D1650" t="s">
        <v>4777</v>
      </c>
      <c r="E1650" t="s">
        <v>4770</v>
      </c>
      <c r="H1650"/>
      <c r="I1650" s="1">
        <v>59</v>
      </c>
      <c r="J1650" t="s">
        <v>227</v>
      </c>
      <c r="K1650" t="s">
        <v>228</v>
      </c>
      <c r="L1650" t="s">
        <v>96</v>
      </c>
      <c r="M1650" t="s">
        <v>223</v>
      </c>
      <c r="N1650" s="4">
        <v>484434113</v>
      </c>
      <c r="O1650" s="44">
        <v>9037.5</v>
      </c>
      <c r="P1650">
        <v>0</v>
      </c>
      <c r="Q1650">
        <v>0</v>
      </c>
      <c r="R1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0" s="4">
        <f t="shared" si="75"/>
        <v>0</v>
      </c>
      <c r="T1650" s="4">
        <f t="shared" si="76"/>
        <v>0</v>
      </c>
      <c r="U1650" s="4">
        <f t="shared" si="77"/>
        <v>1</v>
      </c>
    </row>
    <row r="1651" spans="1:21">
      <c r="A1651" s="41">
        <v>590810784</v>
      </c>
      <c r="B1651" s="42">
        <v>440052041</v>
      </c>
      <c r="C1651" s="43">
        <v>590810784</v>
      </c>
      <c r="D1651" t="s">
        <v>4778</v>
      </c>
      <c r="E1651" t="s">
        <v>4770</v>
      </c>
      <c r="H1651"/>
      <c r="I1651" s="1">
        <v>59</v>
      </c>
      <c r="J1651" t="s">
        <v>227</v>
      </c>
      <c r="K1651" t="s">
        <v>228</v>
      </c>
      <c r="L1651" t="s">
        <v>96</v>
      </c>
      <c r="M1651" t="s">
        <v>223</v>
      </c>
      <c r="N1651" s="4">
        <v>484434113</v>
      </c>
      <c r="O1651" s="44">
        <v>23852</v>
      </c>
      <c r="P1651">
        <v>0</v>
      </c>
      <c r="Q1651">
        <v>0</v>
      </c>
      <c r="R1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1" s="4">
        <f t="shared" si="75"/>
        <v>0</v>
      </c>
      <c r="T1651" s="4">
        <f t="shared" si="76"/>
        <v>0</v>
      </c>
      <c r="U1651" s="4">
        <f t="shared" si="77"/>
        <v>1</v>
      </c>
    </row>
    <row r="1652" spans="1:21">
      <c r="A1652" s="41">
        <v>600100861</v>
      </c>
      <c r="B1652" s="42">
        <v>440052041</v>
      </c>
      <c r="C1652" s="43">
        <v>600100861</v>
      </c>
      <c r="D1652" t="s">
        <v>4779</v>
      </c>
      <c r="E1652" t="s">
        <v>4770</v>
      </c>
      <c r="H1652"/>
      <c r="I1652" s="1">
        <v>60</v>
      </c>
      <c r="J1652" t="s">
        <v>393</v>
      </c>
      <c r="K1652" t="s">
        <v>228</v>
      </c>
      <c r="L1652" t="s">
        <v>96</v>
      </c>
      <c r="M1652" t="s">
        <v>223</v>
      </c>
      <c r="N1652" s="4">
        <v>484434113</v>
      </c>
      <c r="O1652" s="44">
        <v>30377.5</v>
      </c>
      <c r="P1652">
        <v>0</v>
      </c>
      <c r="Q1652">
        <v>0</v>
      </c>
      <c r="R1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2" s="4">
        <f t="shared" si="75"/>
        <v>0</v>
      </c>
      <c r="T1652" s="4">
        <f t="shared" si="76"/>
        <v>0</v>
      </c>
      <c r="U1652" s="4">
        <f t="shared" si="77"/>
        <v>1</v>
      </c>
    </row>
    <row r="1653" spans="1:21">
      <c r="A1653" s="41">
        <v>770021251</v>
      </c>
      <c r="B1653" s="42">
        <v>440052041</v>
      </c>
      <c r="C1653" s="43">
        <v>770021251</v>
      </c>
      <c r="D1653" t="s">
        <v>4782</v>
      </c>
      <c r="E1653" t="s">
        <v>4770</v>
      </c>
      <c r="H1653"/>
      <c r="I1653" s="1">
        <v>77</v>
      </c>
      <c r="J1653" t="s">
        <v>339</v>
      </c>
      <c r="K1653" t="s">
        <v>109</v>
      </c>
      <c r="L1653" t="s">
        <v>96</v>
      </c>
      <c r="M1653" t="s">
        <v>223</v>
      </c>
      <c r="N1653" s="4">
        <v>484434113</v>
      </c>
      <c r="O1653" s="44">
        <v>12411</v>
      </c>
      <c r="P1653">
        <v>0</v>
      </c>
      <c r="Q1653">
        <v>0</v>
      </c>
      <c r="R1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3" s="4">
        <f t="shared" si="75"/>
        <v>0</v>
      </c>
      <c r="T1653" s="4">
        <f t="shared" si="76"/>
        <v>0</v>
      </c>
      <c r="U1653" s="4">
        <f t="shared" si="77"/>
        <v>1</v>
      </c>
    </row>
    <row r="1654" spans="1:21">
      <c r="A1654" s="41">
        <v>770300218</v>
      </c>
      <c r="B1654" s="42">
        <v>440052041</v>
      </c>
      <c r="C1654" s="43">
        <v>770300218</v>
      </c>
      <c r="D1654" t="s">
        <v>4783</v>
      </c>
      <c r="E1654" t="s">
        <v>4770</v>
      </c>
      <c r="H1654"/>
      <c r="I1654" s="1">
        <v>77</v>
      </c>
      <c r="J1654" t="s">
        <v>339</v>
      </c>
      <c r="K1654" t="s">
        <v>109</v>
      </c>
      <c r="L1654" t="s">
        <v>96</v>
      </c>
      <c r="M1654" t="s">
        <v>223</v>
      </c>
      <c r="N1654" s="4">
        <v>484434113</v>
      </c>
      <c r="O1654" s="44">
        <v>19334.5</v>
      </c>
      <c r="P1654">
        <v>0</v>
      </c>
      <c r="Q1654">
        <v>0</v>
      </c>
      <c r="R1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4" s="4">
        <f t="shared" si="75"/>
        <v>0</v>
      </c>
      <c r="T1654" s="4">
        <f t="shared" si="76"/>
        <v>0</v>
      </c>
      <c r="U1654" s="4">
        <f t="shared" si="77"/>
        <v>1</v>
      </c>
    </row>
    <row r="1655" spans="1:21">
      <c r="A1655" s="41">
        <v>930021001</v>
      </c>
      <c r="B1655" s="42">
        <v>440052041</v>
      </c>
      <c r="C1655" s="43">
        <v>930021001</v>
      </c>
      <c r="D1655" t="s">
        <v>4786</v>
      </c>
      <c r="E1655" t="s">
        <v>4770</v>
      </c>
      <c r="H1655"/>
      <c r="I1655" s="1">
        <v>93</v>
      </c>
      <c r="J1655" t="s">
        <v>265</v>
      </c>
      <c r="K1655" t="s">
        <v>109</v>
      </c>
      <c r="L1655" t="s">
        <v>96</v>
      </c>
      <c r="M1655" t="s">
        <v>223</v>
      </c>
      <c r="N1655" s="4">
        <v>484434113</v>
      </c>
      <c r="O1655" s="44">
        <v>38486.5</v>
      </c>
      <c r="P1655">
        <v>0</v>
      </c>
      <c r="Q1655">
        <v>0</v>
      </c>
      <c r="R1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5" s="4">
        <f t="shared" si="75"/>
        <v>0</v>
      </c>
      <c r="T1655" s="4">
        <f t="shared" si="76"/>
        <v>0</v>
      </c>
      <c r="U1655" s="4">
        <f t="shared" si="77"/>
        <v>1</v>
      </c>
    </row>
    <row r="1656" spans="1:21">
      <c r="A1656" s="41">
        <v>930310016</v>
      </c>
      <c r="B1656" s="42">
        <v>440052041</v>
      </c>
      <c r="C1656" s="43">
        <v>930310016</v>
      </c>
      <c r="D1656" t="s">
        <v>4787</v>
      </c>
      <c r="E1656" t="s">
        <v>4770</v>
      </c>
      <c r="H1656"/>
      <c r="I1656" s="1">
        <v>93</v>
      </c>
      <c r="J1656" t="s">
        <v>265</v>
      </c>
      <c r="K1656" t="s">
        <v>109</v>
      </c>
      <c r="L1656" t="s">
        <v>96</v>
      </c>
      <c r="M1656" t="s">
        <v>223</v>
      </c>
      <c r="N1656" s="4">
        <v>484434113</v>
      </c>
      <c r="O1656" s="44">
        <v>38048.75</v>
      </c>
      <c r="P1656">
        <v>1</v>
      </c>
      <c r="Q1656">
        <v>0</v>
      </c>
      <c r="R1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6" s="4">
        <f t="shared" si="75"/>
        <v>0</v>
      </c>
      <c r="T1656" s="4">
        <f t="shared" si="76"/>
        <v>0</v>
      </c>
      <c r="U1656" s="4">
        <f t="shared" si="77"/>
        <v>1</v>
      </c>
    </row>
    <row r="1657" spans="1:21">
      <c r="A1657" s="41">
        <v>760035709</v>
      </c>
      <c r="B1657" s="42">
        <v>440052041</v>
      </c>
      <c r="C1657" s="43">
        <v>760035709</v>
      </c>
      <c r="D1657" t="s">
        <v>4781</v>
      </c>
      <c r="E1657" t="s">
        <v>4770</v>
      </c>
      <c r="H1657"/>
      <c r="I1657" s="1">
        <v>76</v>
      </c>
      <c r="J1657" t="s">
        <v>201</v>
      </c>
      <c r="K1657" t="s">
        <v>120</v>
      </c>
      <c r="L1657" t="s">
        <v>96</v>
      </c>
      <c r="M1657" t="s">
        <v>223</v>
      </c>
      <c r="N1657" s="4">
        <v>484434113</v>
      </c>
      <c r="O1657" s="44">
        <v>9172</v>
      </c>
      <c r="P1657">
        <v>0</v>
      </c>
      <c r="Q1657">
        <v>0</v>
      </c>
      <c r="R1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7" s="4">
        <f t="shared" si="75"/>
        <v>0</v>
      </c>
      <c r="T1657" s="4">
        <f t="shared" si="76"/>
        <v>0</v>
      </c>
      <c r="U1657" s="4">
        <f t="shared" si="77"/>
        <v>1</v>
      </c>
    </row>
    <row r="1658" spans="1:21">
      <c r="A1658" s="41">
        <v>860009208</v>
      </c>
      <c r="B1658" s="42">
        <v>440052041</v>
      </c>
      <c r="C1658" s="43">
        <v>860009208</v>
      </c>
      <c r="D1658" t="s">
        <v>4785</v>
      </c>
      <c r="E1658" t="s">
        <v>4770</v>
      </c>
      <c r="H1658"/>
      <c r="I1658" s="1">
        <v>86</v>
      </c>
      <c r="J1658" t="s">
        <v>374</v>
      </c>
      <c r="K1658" t="s">
        <v>93</v>
      </c>
      <c r="L1658" t="s">
        <v>96</v>
      </c>
      <c r="M1658" t="s">
        <v>223</v>
      </c>
      <c r="N1658" s="4">
        <v>484434113</v>
      </c>
      <c r="O1658" s="44">
        <v>12021</v>
      </c>
      <c r="P1658">
        <v>0</v>
      </c>
      <c r="Q1658">
        <v>0</v>
      </c>
      <c r="R1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8" s="4">
        <f t="shared" si="75"/>
        <v>0</v>
      </c>
      <c r="T1658" s="4">
        <f t="shared" si="76"/>
        <v>0</v>
      </c>
      <c r="U1658" s="4">
        <f t="shared" si="77"/>
        <v>1</v>
      </c>
    </row>
    <row r="1659" spans="1:21">
      <c r="A1659" s="41">
        <v>440003390</v>
      </c>
      <c r="B1659" s="42">
        <v>440052041</v>
      </c>
      <c r="C1659" s="43">
        <v>440003390</v>
      </c>
      <c r="D1659" t="s">
        <v>4774</v>
      </c>
      <c r="E1659" t="s">
        <v>4770</v>
      </c>
      <c r="H1659"/>
      <c r="I1659" s="1">
        <v>44</v>
      </c>
      <c r="J1659" t="s">
        <v>222</v>
      </c>
      <c r="K1659" t="s">
        <v>223</v>
      </c>
      <c r="L1659" t="s">
        <v>96</v>
      </c>
      <c r="M1659" t="s">
        <v>223</v>
      </c>
      <c r="N1659" s="4">
        <v>484434113</v>
      </c>
      <c r="O1659" s="44">
        <v>14534.75</v>
      </c>
      <c r="P1659">
        <v>1</v>
      </c>
      <c r="Q1659">
        <v>0</v>
      </c>
      <c r="R1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9" s="4">
        <f t="shared" si="75"/>
        <v>0</v>
      </c>
      <c r="T1659" s="4">
        <f t="shared" si="76"/>
        <v>0</v>
      </c>
      <c r="U1659" s="4">
        <f t="shared" si="77"/>
        <v>1</v>
      </c>
    </row>
    <row r="1660" spans="1:21">
      <c r="A1660" s="41">
        <v>490016870</v>
      </c>
      <c r="B1660" s="45">
        <v>440052041</v>
      </c>
      <c r="C1660" s="47">
        <v>490016870</v>
      </c>
      <c r="D1660" t="s">
        <v>4776</v>
      </c>
      <c r="E1660" t="s">
        <v>4770</v>
      </c>
      <c r="H1660"/>
      <c r="I1660" s="1">
        <v>49</v>
      </c>
      <c r="J1660" t="s">
        <v>225</v>
      </c>
      <c r="K1660" t="s">
        <v>223</v>
      </c>
      <c r="L1660" t="s">
        <v>96</v>
      </c>
      <c r="M1660" t="s">
        <v>223</v>
      </c>
      <c r="N1660" s="4">
        <v>484434113</v>
      </c>
      <c r="O1660" s="44">
        <v>6359.5</v>
      </c>
      <c r="P1660">
        <v>0</v>
      </c>
      <c r="Q1660">
        <v>0</v>
      </c>
      <c r="R1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0" s="4">
        <f t="shared" si="75"/>
        <v>0</v>
      </c>
      <c r="T1660" s="4">
        <f t="shared" si="76"/>
        <v>0</v>
      </c>
      <c r="U1660" s="4">
        <f t="shared" si="77"/>
        <v>1</v>
      </c>
    </row>
    <row r="1661" spans="1:21">
      <c r="A1661" s="41">
        <v>830100764</v>
      </c>
      <c r="B1661" s="42">
        <v>440052041</v>
      </c>
      <c r="C1661" s="43">
        <v>830100764</v>
      </c>
      <c r="D1661" t="s">
        <v>4784</v>
      </c>
      <c r="E1661" t="s">
        <v>4770</v>
      </c>
      <c r="H1661"/>
      <c r="I1661" s="1">
        <v>83</v>
      </c>
      <c r="J1661" t="s">
        <v>244</v>
      </c>
      <c r="K1661" t="s">
        <v>151</v>
      </c>
      <c r="L1661" t="s">
        <v>96</v>
      </c>
      <c r="M1661" t="s">
        <v>223</v>
      </c>
      <c r="N1661" s="4">
        <v>484434113</v>
      </c>
      <c r="O1661" s="44">
        <v>29386.5</v>
      </c>
      <c r="P1661">
        <v>0</v>
      </c>
      <c r="Q1661">
        <v>0</v>
      </c>
      <c r="R1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1" s="4">
        <f t="shared" si="75"/>
        <v>0</v>
      </c>
      <c r="T1661" s="4">
        <f t="shared" si="76"/>
        <v>0</v>
      </c>
      <c r="U1661" s="4">
        <f t="shared" si="77"/>
        <v>1</v>
      </c>
    </row>
    <row r="1662" spans="1:21">
      <c r="A1662" s="41">
        <v>440000693</v>
      </c>
      <c r="B1662" s="42">
        <v>440053411</v>
      </c>
      <c r="C1662" s="43">
        <v>440000693</v>
      </c>
      <c r="D1662" t="s">
        <v>6253</v>
      </c>
      <c r="E1662" t="s">
        <v>6254</v>
      </c>
      <c r="H1662"/>
      <c r="I1662" s="1">
        <v>44</v>
      </c>
      <c r="J1662" t="s">
        <v>222</v>
      </c>
      <c r="K1662" t="s">
        <v>223</v>
      </c>
      <c r="L1662" t="s">
        <v>60</v>
      </c>
      <c r="M1662" t="s">
        <v>223</v>
      </c>
      <c r="N1662" s="4">
        <v>818348021</v>
      </c>
      <c r="O1662" s="44">
        <v>7459.5</v>
      </c>
      <c r="P1662">
        <v>0</v>
      </c>
      <c r="Q1662">
        <v>0</v>
      </c>
      <c r="R1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2" s="4">
        <f t="shared" si="75"/>
        <v>0</v>
      </c>
      <c r="T1662" s="4">
        <f t="shared" si="76"/>
        <v>0</v>
      </c>
      <c r="U1662" s="4">
        <f t="shared" si="77"/>
        <v>1</v>
      </c>
    </row>
    <row r="1663" spans="1:21">
      <c r="A1663" s="41">
        <v>440029338</v>
      </c>
      <c r="B1663" s="42">
        <v>440053411</v>
      </c>
      <c r="C1663" s="43">
        <v>440029338</v>
      </c>
      <c r="D1663" t="s">
        <v>6255</v>
      </c>
      <c r="E1663" t="s">
        <v>6254</v>
      </c>
      <c r="H1663"/>
      <c r="I1663" s="1">
        <v>44</v>
      </c>
      <c r="J1663" t="s">
        <v>222</v>
      </c>
      <c r="K1663" t="s">
        <v>223</v>
      </c>
      <c r="L1663" t="s">
        <v>60</v>
      </c>
      <c r="M1663" t="s">
        <v>223</v>
      </c>
      <c r="N1663" s="4">
        <v>818348021</v>
      </c>
      <c r="O1663" s="44">
        <v>70364</v>
      </c>
      <c r="P1663">
        <v>0</v>
      </c>
      <c r="Q1663">
        <v>0</v>
      </c>
      <c r="R1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3" s="4">
        <f t="shared" si="75"/>
        <v>0</v>
      </c>
      <c r="T1663" s="4">
        <f t="shared" si="76"/>
        <v>0</v>
      </c>
      <c r="U1663" s="4">
        <f t="shared" si="77"/>
        <v>1</v>
      </c>
    </row>
    <row r="1664" spans="1:21">
      <c r="A1664" s="41">
        <v>440050433</v>
      </c>
      <c r="B1664" s="42">
        <v>440053429</v>
      </c>
      <c r="C1664" s="43">
        <v>440050433</v>
      </c>
      <c r="D1664" t="s">
        <v>6350</v>
      </c>
      <c r="E1664" t="s">
        <v>6351</v>
      </c>
      <c r="H1664"/>
      <c r="I1664" s="1">
        <v>44</v>
      </c>
      <c r="J1664" t="s">
        <v>222</v>
      </c>
      <c r="K1664" t="s">
        <v>223</v>
      </c>
      <c r="L1664" t="s">
        <v>60</v>
      </c>
      <c r="M1664" t="s">
        <v>223</v>
      </c>
      <c r="N1664" s="4">
        <v>818336638</v>
      </c>
      <c r="O1664" s="44">
        <v>65152.5</v>
      </c>
      <c r="P1664">
        <v>0</v>
      </c>
      <c r="Q1664">
        <v>0</v>
      </c>
      <c r="R1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4" s="4">
        <f t="shared" si="75"/>
        <v>0</v>
      </c>
      <c r="T1664" s="4">
        <f t="shared" si="76"/>
        <v>0</v>
      </c>
      <c r="U1664" s="4">
        <f t="shared" si="77"/>
        <v>1</v>
      </c>
    </row>
    <row r="1665" spans="1:21">
      <c r="A1665" s="41">
        <v>440000396</v>
      </c>
      <c r="B1665" s="42">
        <v>440053643</v>
      </c>
      <c r="C1665" s="43">
        <v>440053643</v>
      </c>
      <c r="D1665" t="s">
        <v>2210</v>
      </c>
      <c r="E1665" t="s">
        <v>2210</v>
      </c>
      <c r="F1665" t="s">
        <v>1527</v>
      </c>
      <c r="G1665" t="s">
        <v>1528</v>
      </c>
      <c r="H1665">
        <v>0</v>
      </c>
      <c r="I1665" s="1">
        <v>44</v>
      </c>
      <c r="J1665" t="s">
        <v>222</v>
      </c>
      <c r="K1665" t="s">
        <v>223</v>
      </c>
      <c r="L1665" t="s">
        <v>831</v>
      </c>
      <c r="M1665" t="s">
        <v>223</v>
      </c>
      <c r="N1665" s="4">
        <v>200073047</v>
      </c>
      <c r="O1665" s="44">
        <v>42718.5</v>
      </c>
      <c r="P1665">
        <v>0</v>
      </c>
      <c r="Q1665">
        <v>0</v>
      </c>
      <c r="R1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5" s="4">
        <f t="shared" si="75"/>
        <v>1</v>
      </c>
      <c r="T1665" s="4">
        <f t="shared" si="76"/>
        <v>0</v>
      </c>
      <c r="U1665" s="4">
        <f t="shared" si="77"/>
        <v>0</v>
      </c>
    </row>
    <row r="1666" spans="1:21">
      <c r="A1666" s="41">
        <v>490000296</v>
      </c>
      <c r="B1666" s="42">
        <v>440053643</v>
      </c>
      <c r="C1666" s="43">
        <v>440053643</v>
      </c>
      <c r="D1666" t="s">
        <v>2211</v>
      </c>
      <c r="E1666" t="s">
        <v>2210</v>
      </c>
      <c r="F1666" t="s">
        <v>1527</v>
      </c>
      <c r="G1666" t="s">
        <v>1528</v>
      </c>
      <c r="H1666">
        <v>0</v>
      </c>
      <c r="I1666" s="1">
        <v>49</v>
      </c>
      <c r="J1666" t="s">
        <v>225</v>
      </c>
      <c r="K1666" t="s">
        <v>223</v>
      </c>
      <c r="L1666" t="s">
        <v>831</v>
      </c>
      <c r="M1666" t="s">
        <v>223</v>
      </c>
      <c r="N1666" s="4">
        <v>200073047</v>
      </c>
      <c r="O1666" s="44">
        <v>2823</v>
      </c>
      <c r="P1666">
        <v>0</v>
      </c>
      <c r="Q1666">
        <v>0</v>
      </c>
      <c r="R1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6" s="4">
        <f t="shared" si="75"/>
        <v>1</v>
      </c>
      <c r="T1666" s="4">
        <f t="shared" si="76"/>
        <v>0</v>
      </c>
      <c r="U1666" s="4">
        <f t="shared" si="77"/>
        <v>0</v>
      </c>
    </row>
    <row r="1667" spans="1:21">
      <c r="A1667" s="41">
        <v>290036706</v>
      </c>
      <c r="B1667" s="42">
        <v>440055911</v>
      </c>
      <c r="C1667" s="43">
        <v>290036706</v>
      </c>
      <c r="D1667" t="s">
        <v>5984</v>
      </c>
      <c r="E1667" t="s">
        <v>5985</v>
      </c>
      <c r="H1667"/>
      <c r="I1667" s="1">
        <v>29</v>
      </c>
      <c r="J1667" t="s">
        <v>192</v>
      </c>
      <c r="K1667" t="s">
        <v>193</v>
      </c>
      <c r="L1667" t="s">
        <v>96</v>
      </c>
      <c r="M1667" t="s">
        <v>223</v>
      </c>
      <c r="N1667" s="4">
        <v>817462690</v>
      </c>
      <c r="O1667" s="44">
        <v>39140</v>
      </c>
      <c r="P1667">
        <v>0</v>
      </c>
      <c r="Q1667">
        <v>0</v>
      </c>
      <c r="R1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7" s="4">
        <f t="shared" si="75"/>
        <v>0</v>
      </c>
      <c r="T1667" s="4">
        <f t="shared" si="76"/>
        <v>0</v>
      </c>
      <c r="U1667" s="4">
        <f t="shared" si="77"/>
        <v>1</v>
      </c>
    </row>
    <row r="1668" spans="1:21">
      <c r="A1668" s="41">
        <v>440044451</v>
      </c>
      <c r="B1668" s="42">
        <v>440055952</v>
      </c>
      <c r="C1668" s="43">
        <v>440044451</v>
      </c>
      <c r="D1668" t="s">
        <v>5907</v>
      </c>
      <c r="E1668" t="s">
        <v>5908</v>
      </c>
      <c r="H1668"/>
      <c r="I1668" s="1">
        <v>44</v>
      </c>
      <c r="J1668" t="s">
        <v>222</v>
      </c>
      <c r="K1668" t="s">
        <v>223</v>
      </c>
      <c r="L1668" t="s">
        <v>96</v>
      </c>
      <c r="M1668" t="s">
        <v>223</v>
      </c>
      <c r="N1668" s="4">
        <v>820328904</v>
      </c>
      <c r="O1668" s="44">
        <v>13927.5</v>
      </c>
      <c r="P1668">
        <v>0</v>
      </c>
      <c r="Q1668">
        <v>0</v>
      </c>
      <c r="R1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8" s="4">
        <f t="shared" si="75"/>
        <v>0</v>
      </c>
      <c r="T1668" s="4">
        <f t="shared" si="76"/>
        <v>0</v>
      </c>
      <c r="U1668" s="4">
        <f t="shared" si="77"/>
        <v>1</v>
      </c>
    </row>
    <row r="1669" spans="1:21">
      <c r="A1669" s="41">
        <v>770023059</v>
      </c>
      <c r="B1669" s="42">
        <v>440056455</v>
      </c>
      <c r="C1669" s="43">
        <v>770023059</v>
      </c>
      <c r="D1669" t="s">
        <v>4956</v>
      </c>
      <c r="E1669" t="s">
        <v>4957</v>
      </c>
      <c r="H1669"/>
      <c r="I1669" s="1">
        <v>77</v>
      </c>
      <c r="J1669" t="s">
        <v>339</v>
      </c>
      <c r="K1669" t="s">
        <v>109</v>
      </c>
      <c r="L1669" t="s">
        <v>96</v>
      </c>
      <c r="M1669" t="s">
        <v>223</v>
      </c>
      <c r="N1669" s="4">
        <v>840506562</v>
      </c>
      <c r="O1669" s="44">
        <v>30708.5</v>
      </c>
      <c r="P1669">
        <v>0</v>
      </c>
      <c r="Q1669">
        <v>0</v>
      </c>
      <c r="R1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9" s="4">
        <f t="shared" si="75"/>
        <v>0</v>
      </c>
      <c r="T1669" s="4">
        <f t="shared" si="76"/>
        <v>0</v>
      </c>
      <c r="U1669" s="4">
        <f t="shared" si="77"/>
        <v>1</v>
      </c>
    </row>
    <row r="1670" spans="1:21">
      <c r="A1670" s="41">
        <v>440059319</v>
      </c>
      <c r="B1670" s="42">
        <v>440059301</v>
      </c>
      <c r="C1670" s="43">
        <v>440059319</v>
      </c>
      <c r="D1670" s="48" t="s">
        <v>1600</v>
      </c>
      <c r="E1670" t="s">
        <v>1601</v>
      </c>
      <c r="H1670"/>
      <c r="I1670" s="1">
        <v>44</v>
      </c>
      <c r="J1670" t="s">
        <v>222</v>
      </c>
      <c r="K1670" t="s">
        <v>223</v>
      </c>
      <c r="L1670" t="s">
        <v>96</v>
      </c>
      <c r="M1670" t="s">
        <v>223</v>
      </c>
      <c r="N1670" s="4">
        <v>840506612</v>
      </c>
      <c r="O1670" s="44">
        <v>6261.5</v>
      </c>
      <c r="P1670">
        <v>0</v>
      </c>
      <c r="Q1670">
        <v>0</v>
      </c>
      <c r="R1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0" s="4">
        <f t="shared" ref="S1670:S1733" si="78">IF(OR(L1670="CH",L1670="CH ex-CHS",L1670="HIA",L1670="Autres publics",L1670="CHU"),1,0)</f>
        <v>0</v>
      </c>
      <c r="T1670" s="4">
        <f t="shared" ref="T1670:T1733" si="79">IF(AND(S1670=1,G1670=""),1,0)</f>
        <v>0</v>
      </c>
      <c r="U1670" s="4">
        <f t="shared" si="77"/>
        <v>1</v>
      </c>
    </row>
    <row r="1671" spans="1:21">
      <c r="A1671" s="41">
        <v>440059335</v>
      </c>
      <c r="B1671" s="42">
        <v>440059327</v>
      </c>
      <c r="C1671" s="43">
        <v>440059335</v>
      </c>
      <c r="D1671" t="s">
        <v>6386</v>
      </c>
      <c r="E1671" t="s">
        <v>6387</v>
      </c>
      <c r="H1671"/>
      <c r="I1671" s="1">
        <v>44</v>
      </c>
      <c r="J1671" t="s">
        <v>222</v>
      </c>
      <c r="K1671" t="s">
        <v>223</v>
      </c>
      <c r="L1671" t="s">
        <v>96</v>
      </c>
      <c r="M1671" t="s">
        <v>223</v>
      </c>
      <c r="N1671" s="4">
        <v>880161542</v>
      </c>
      <c r="O1671" s="44">
        <v>2639</v>
      </c>
      <c r="P1671">
        <v>0</v>
      </c>
      <c r="Q1671">
        <v>0</v>
      </c>
      <c r="R1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71" s="4">
        <f t="shared" si="78"/>
        <v>0</v>
      </c>
      <c r="T1671" s="4">
        <f t="shared" si="79"/>
        <v>0</v>
      </c>
      <c r="U1671" s="4">
        <f t="shared" ref="U1671:U1734" si="80">IF(S1671=1,0,1)</f>
        <v>1</v>
      </c>
    </row>
    <row r="1672" spans="1:21">
      <c r="A1672" s="41">
        <v>770016475</v>
      </c>
      <c r="B1672" s="42">
        <v>440052041</v>
      </c>
      <c r="C1672" s="43">
        <v>770016475</v>
      </c>
      <c r="D1672" t="s">
        <v>338</v>
      </c>
      <c r="E1672" t="s">
        <v>4770</v>
      </c>
      <c r="G1672" s="64"/>
      <c r="H1672"/>
      <c r="I1672" s="1">
        <v>77</v>
      </c>
      <c r="J1672" t="s">
        <v>339</v>
      </c>
      <c r="K1672" t="s">
        <v>109</v>
      </c>
      <c r="L1672" t="s">
        <v>60</v>
      </c>
      <c r="M1672" t="s">
        <v>223</v>
      </c>
      <c r="N1672" s="4">
        <v>484434113</v>
      </c>
      <c r="O1672" s="44">
        <v>4813</v>
      </c>
      <c r="P1672">
        <v>0</v>
      </c>
      <c r="Q1672">
        <v>0</v>
      </c>
      <c r="R1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72" s="4">
        <f t="shared" si="78"/>
        <v>0</v>
      </c>
      <c r="T1672" s="4">
        <f t="shared" si="79"/>
        <v>0</v>
      </c>
      <c r="U1672" s="4">
        <f t="shared" si="80"/>
        <v>1</v>
      </c>
    </row>
    <row r="1673" spans="1:21">
      <c r="A1673" s="41">
        <v>450002613</v>
      </c>
      <c r="B1673" s="42">
        <v>450000088</v>
      </c>
      <c r="C1673" s="43">
        <v>450000088</v>
      </c>
      <c r="D1673" t="s">
        <v>2626</v>
      </c>
      <c r="E1673" t="s">
        <v>2627</v>
      </c>
      <c r="F1673" t="s">
        <v>1621</v>
      </c>
      <c r="G1673" s="64" t="s">
        <v>1622</v>
      </c>
      <c r="H1673">
        <v>1</v>
      </c>
      <c r="I1673" s="1">
        <v>45</v>
      </c>
      <c r="J1673" t="s">
        <v>188</v>
      </c>
      <c r="K1673" t="s">
        <v>100</v>
      </c>
      <c r="L1673" t="s">
        <v>233</v>
      </c>
      <c r="M1673" t="s">
        <v>100</v>
      </c>
      <c r="N1673" s="4">
        <v>264500091</v>
      </c>
      <c r="O1673" s="44">
        <v>343642</v>
      </c>
      <c r="P1673">
        <v>0</v>
      </c>
      <c r="Q1673">
        <v>0</v>
      </c>
      <c r="R1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3" s="4">
        <f t="shared" si="78"/>
        <v>1</v>
      </c>
      <c r="T1673" s="4">
        <f t="shared" si="79"/>
        <v>0</v>
      </c>
      <c r="U1673" s="4">
        <f t="shared" si="80"/>
        <v>0</v>
      </c>
    </row>
    <row r="1674" spans="1:21">
      <c r="A1674" s="41">
        <v>450010442</v>
      </c>
      <c r="B1674" s="42">
        <v>450000088</v>
      </c>
      <c r="C1674" s="43">
        <v>450000088</v>
      </c>
      <c r="D1674" t="s">
        <v>2628</v>
      </c>
      <c r="E1674" t="s">
        <v>2627</v>
      </c>
      <c r="F1674" t="s">
        <v>1621</v>
      </c>
      <c r="G1674" s="64" t="s">
        <v>1622</v>
      </c>
      <c r="H1674">
        <v>1</v>
      </c>
      <c r="I1674" s="1">
        <v>45</v>
      </c>
      <c r="J1674" t="s">
        <v>188</v>
      </c>
      <c r="K1674" t="s">
        <v>100</v>
      </c>
      <c r="L1674" t="s">
        <v>831</v>
      </c>
      <c r="M1674" t="s">
        <v>100</v>
      </c>
      <c r="N1674" s="4">
        <v>264500091</v>
      </c>
      <c r="O1674" s="44">
        <v>31555.5</v>
      </c>
      <c r="P1674">
        <v>0</v>
      </c>
      <c r="Q1674">
        <v>0</v>
      </c>
      <c r="R1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4" s="4">
        <f t="shared" si="78"/>
        <v>1</v>
      </c>
      <c r="T1674" s="4">
        <f t="shared" si="79"/>
        <v>0</v>
      </c>
      <c r="U1674" s="4">
        <f t="shared" si="80"/>
        <v>0</v>
      </c>
    </row>
    <row r="1675" spans="1:21">
      <c r="A1675" s="41">
        <v>450021449</v>
      </c>
      <c r="B1675" s="45">
        <v>450000088</v>
      </c>
      <c r="C1675" s="47">
        <v>450000088</v>
      </c>
      <c r="D1675" t="s">
        <v>2629</v>
      </c>
      <c r="E1675" t="s">
        <v>2627</v>
      </c>
      <c r="F1675" t="s">
        <v>1621</v>
      </c>
      <c r="G1675" s="64" t="s">
        <v>1622</v>
      </c>
      <c r="H1675">
        <v>1</v>
      </c>
      <c r="I1675" s="1">
        <v>45</v>
      </c>
      <c r="J1675" t="s">
        <v>188</v>
      </c>
      <c r="K1675" t="s">
        <v>100</v>
      </c>
      <c r="L1675" t="s">
        <v>233</v>
      </c>
      <c r="M1675" t="s">
        <v>100</v>
      </c>
      <c r="N1675" s="4">
        <v>264500091</v>
      </c>
      <c r="O1675" s="44">
        <v>13585.5</v>
      </c>
      <c r="P1675">
        <v>0</v>
      </c>
      <c r="Q1675">
        <v>0</v>
      </c>
      <c r="R1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5" s="4">
        <f t="shared" si="78"/>
        <v>1</v>
      </c>
      <c r="T1675" s="4">
        <f t="shared" si="79"/>
        <v>0</v>
      </c>
      <c r="U1675" s="4">
        <f t="shared" si="80"/>
        <v>0</v>
      </c>
    </row>
    <row r="1676" spans="1:21">
      <c r="A1676" s="41">
        <v>450000047</v>
      </c>
      <c r="B1676" s="42">
        <v>450000096</v>
      </c>
      <c r="C1676" s="43">
        <v>450000096</v>
      </c>
      <c r="D1676" t="s">
        <v>1889</v>
      </c>
      <c r="E1676" t="s">
        <v>1890</v>
      </c>
      <c r="F1676" t="s">
        <v>1621</v>
      </c>
      <c r="G1676" s="64" t="s">
        <v>1622</v>
      </c>
      <c r="H1676">
        <v>0</v>
      </c>
      <c r="I1676" s="1">
        <v>45</v>
      </c>
      <c r="J1676" t="s">
        <v>188</v>
      </c>
      <c r="K1676" t="s">
        <v>100</v>
      </c>
      <c r="L1676" t="s">
        <v>831</v>
      </c>
      <c r="M1676" t="s">
        <v>100</v>
      </c>
      <c r="N1676" s="4">
        <v>264500208</v>
      </c>
      <c r="O1676" s="44">
        <v>38580</v>
      </c>
      <c r="P1676">
        <v>0</v>
      </c>
      <c r="Q1676">
        <v>0</v>
      </c>
      <c r="R1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6" s="4">
        <f t="shared" si="78"/>
        <v>1</v>
      </c>
      <c r="T1676" s="4">
        <f t="shared" si="79"/>
        <v>0</v>
      </c>
      <c r="U1676" s="4">
        <f t="shared" si="80"/>
        <v>0</v>
      </c>
    </row>
    <row r="1677" spans="1:21">
      <c r="A1677" s="41">
        <v>450021431</v>
      </c>
      <c r="B1677" s="42">
        <v>450000096</v>
      </c>
      <c r="C1677" s="43">
        <v>450000096</v>
      </c>
      <c r="D1677" t="s">
        <v>1891</v>
      </c>
      <c r="E1677" t="s">
        <v>1890</v>
      </c>
      <c r="F1677" t="s">
        <v>1621</v>
      </c>
      <c r="G1677" s="64" t="s">
        <v>1622</v>
      </c>
      <c r="H1677">
        <v>0</v>
      </c>
      <c r="I1677" s="1">
        <v>45</v>
      </c>
      <c r="J1677" t="s">
        <v>188</v>
      </c>
      <c r="K1677" t="s">
        <v>100</v>
      </c>
      <c r="L1677" t="s">
        <v>831</v>
      </c>
      <c r="M1677" t="s">
        <v>100</v>
      </c>
      <c r="N1677" s="4">
        <v>264500208</v>
      </c>
      <c r="O1677" s="44">
        <v>6074</v>
      </c>
      <c r="P1677">
        <v>0</v>
      </c>
      <c r="Q1677">
        <v>0</v>
      </c>
      <c r="R1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7" s="4">
        <f t="shared" si="78"/>
        <v>1</v>
      </c>
      <c r="T1677" s="4">
        <f t="shared" si="79"/>
        <v>0</v>
      </c>
      <c r="U1677" s="4">
        <f t="shared" si="80"/>
        <v>0</v>
      </c>
    </row>
    <row r="1678" spans="1:21">
      <c r="A1678" s="41">
        <v>450000062</v>
      </c>
      <c r="B1678" s="42">
        <v>450000104</v>
      </c>
      <c r="C1678" s="43">
        <v>450000104</v>
      </c>
      <c r="D1678" t="s">
        <v>1620</v>
      </c>
      <c r="E1678" t="s">
        <v>1620</v>
      </c>
      <c r="F1678" t="s">
        <v>1621</v>
      </c>
      <c r="G1678" s="64" t="s">
        <v>1622</v>
      </c>
      <c r="H1678">
        <v>0</v>
      </c>
      <c r="I1678" s="1">
        <v>45</v>
      </c>
      <c r="J1678" t="s">
        <v>188</v>
      </c>
      <c r="K1678" t="s">
        <v>100</v>
      </c>
      <c r="L1678" t="s">
        <v>831</v>
      </c>
      <c r="M1678" t="s">
        <v>100</v>
      </c>
      <c r="N1678" s="4">
        <v>264500224</v>
      </c>
      <c r="O1678" s="44">
        <v>128847.5</v>
      </c>
      <c r="P1678">
        <v>0</v>
      </c>
      <c r="Q1678">
        <v>0</v>
      </c>
      <c r="R1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8" s="4">
        <f t="shared" si="78"/>
        <v>1</v>
      </c>
      <c r="T1678" s="4">
        <f t="shared" si="79"/>
        <v>0</v>
      </c>
      <c r="U1678" s="4">
        <f t="shared" si="80"/>
        <v>0</v>
      </c>
    </row>
    <row r="1679" spans="1:21">
      <c r="A1679" s="41">
        <v>450019799</v>
      </c>
      <c r="B1679" s="42">
        <v>450000104</v>
      </c>
      <c r="C1679" s="43">
        <v>450000104</v>
      </c>
      <c r="D1679" t="s">
        <v>1623</v>
      </c>
      <c r="E1679" t="s">
        <v>1620</v>
      </c>
      <c r="F1679" t="s">
        <v>1621</v>
      </c>
      <c r="G1679" t="s">
        <v>1622</v>
      </c>
      <c r="H1679">
        <v>0</v>
      </c>
      <c r="I1679" s="1">
        <v>45</v>
      </c>
      <c r="J1679" t="s">
        <v>188</v>
      </c>
      <c r="K1679" t="s">
        <v>100</v>
      </c>
      <c r="L1679" t="s">
        <v>831</v>
      </c>
      <c r="M1679" t="s">
        <v>100</v>
      </c>
      <c r="N1679" s="4">
        <v>264500224</v>
      </c>
      <c r="O1679" s="44">
        <v>5357</v>
      </c>
      <c r="P1679">
        <v>0</v>
      </c>
      <c r="Q1679">
        <v>0</v>
      </c>
      <c r="R1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9" s="4">
        <f t="shared" si="78"/>
        <v>1</v>
      </c>
      <c r="T1679" s="4">
        <f t="shared" si="79"/>
        <v>0</v>
      </c>
      <c r="U1679" s="4">
        <f t="shared" si="80"/>
        <v>0</v>
      </c>
    </row>
    <row r="1680" spans="1:21">
      <c r="A1680" s="41">
        <v>450000070</v>
      </c>
      <c r="B1680" s="42">
        <v>450000112</v>
      </c>
      <c r="C1680" s="43">
        <v>450000112</v>
      </c>
      <c r="D1680" t="s">
        <v>1989</v>
      </c>
      <c r="E1680" t="s">
        <v>1990</v>
      </c>
      <c r="F1680" t="s">
        <v>1621</v>
      </c>
      <c r="G1680" t="s">
        <v>1622</v>
      </c>
      <c r="H1680">
        <v>0</v>
      </c>
      <c r="I1680" s="1">
        <v>45</v>
      </c>
      <c r="J1680" t="s">
        <v>188</v>
      </c>
      <c r="K1680" t="s">
        <v>100</v>
      </c>
      <c r="L1680" t="s">
        <v>831</v>
      </c>
      <c r="M1680" t="s">
        <v>100</v>
      </c>
      <c r="N1680" s="4">
        <v>264500117</v>
      </c>
      <c r="O1680" s="44">
        <v>22557.5</v>
      </c>
      <c r="P1680">
        <v>0</v>
      </c>
      <c r="Q1680">
        <v>0</v>
      </c>
      <c r="R1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0" s="4">
        <f t="shared" si="78"/>
        <v>1</v>
      </c>
      <c r="T1680" s="4">
        <f t="shared" si="79"/>
        <v>0</v>
      </c>
      <c r="U1680" s="4">
        <f t="shared" si="80"/>
        <v>0</v>
      </c>
    </row>
    <row r="1681" spans="1:21">
      <c r="A1681" s="41">
        <v>450000120</v>
      </c>
      <c r="B1681" s="42">
        <v>450000138</v>
      </c>
      <c r="C1681" s="43">
        <v>450000138</v>
      </c>
      <c r="D1681" t="s">
        <v>2530</v>
      </c>
      <c r="E1681" t="s">
        <v>2531</v>
      </c>
      <c r="F1681" t="s">
        <v>1621</v>
      </c>
      <c r="G1681" t="s">
        <v>1622</v>
      </c>
      <c r="H1681">
        <v>0</v>
      </c>
      <c r="I1681" s="1">
        <v>45</v>
      </c>
      <c r="J1681" t="s">
        <v>188</v>
      </c>
      <c r="K1681" t="s">
        <v>100</v>
      </c>
      <c r="L1681" t="s">
        <v>831</v>
      </c>
      <c r="M1681" t="s">
        <v>100</v>
      </c>
      <c r="N1681" s="4">
        <v>264500018</v>
      </c>
      <c r="O1681" s="44">
        <v>3023.5</v>
      </c>
      <c r="P1681">
        <v>0</v>
      </c>
      <c r="Q1681">
        <v>0</v>
      </c>
      <c r="R1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1" s="4">
        <f t="shared" si="78"/>
        <v>1</v>
      </c>
      <c r="T1681" s="4">
        <f t="shared" si="79"/>
        <v>0</v>
      </c>
      <c r="U1681" s="4">
        <f t="shared" si="80"/>
        <v>0</v>
      </c>
    </row>
    <row r="1682" spans="1:21">
      <c r="A1682" s="41">
        <v>450000211</v>
      </c>
      <c r="B1682" s="42">
        <v>450000153</v>
      </c>
      <c r="C1682" s="43">
        <v>450000153</v>
      </c>
      <c r="D1682" t="s">
        <v>2584</v>
      </c>
      <c r="E1682" t="s">
        <v>2585</v>
      </c>
      <c r="F1682" t="s">
        <v>1621</v>
      </c>
      <c r="G1682" t="s">
        <v>1622</v>
      </c>
      <c r="H1682">
        <v>0</v>
      </c>
      <c r="I1682" s="1">
        <v>45</v>
      </c>
      <c r="J1682" t="s">
        <v>188</v>
      </c>
      <c r="K1682" t="s">
        <v>100</v>
      </c>
      <c r="L1682" t="s">
        <v>831</v>
      </c>
      <c r="M1682" t="s">
        <v>100</v>
      </c>
      <c r="N1682" s="4">
        <v>264500075</v>
      </c>
      <c r="O1682" s="44">
        <v>686</v>
      </c>
      <c r="P1682">
        <v>0</v>
      </c>
      <c r="Q1682">
        <v>0</v>
      </c>
      <c r="R1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2" s="4">
        <f t="shared" si="78"/>
        <v>1</v>
      </c>
      <c r="T1682" s="4">
        <f t="shared" si="79"/>
        <v>0</v>
      </c>
      <c r="U1682" s="4">
        <f t="shared" si="80"/>
        <v>0</v>
      </c>
    </row>
    <row r="1683" spans="1:21">
      <c r="A1683" s="41">
        <v>450000260</v>
      </c>
      <c r="B1683" s="45">
        <v>450000161</v>
      </c>
      <c r="C1683" s="47">
        <v>450000161</v>
      </c>
      <c r="D1683" t="s">
        <v>2048</v>
      </c>
      <c r="E1683" t="s">
        <v>2049</v>
      </c>
      <c r="F1683" t="s">
        <v>1621</v>
      </c>
      <c r="G1683" t="s">
        <v>1622</v>
      </c>
      <c r="H1683">
        <v>0</v>
      </c>
      <c r="I1683" s="1">
        <v>45</v>
      </c>
      <c r="J1683" t="s">
        <v>188</v>
      </c>
      <c r="K1683" t="s">
        <v>100</v>
      </c>
      <c r="L1683" t="s">
        <v>831</v>
      </c>
      <c r="M1683" t="s">
        <v>100</v>
      </c>
      <c r="N1683" s="4">
        <v>264500257</v>
      </c>
      <c r="O1683" s="44">
        <v>6091</v>
      </c>
      <c r="P1683">
        <v>0</v>
      </c>
      <c r="Q1683">
        <v>0</v>
      </c>
      <c r="R1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3" s="4">
        <f t="shared" si="78"/>
        <v>1</v>
      </c>
      <c r="T1683" s="4">
        <f t="shared" si="79"/>
        <v>0</v>
      </c>
      <c r="U1683" s="4">
        <f t="shared" si="80"/>
        <v>0</v>
      </c>
    </row>
    <row r="1684" spans="1:21">
      <c r="A1684" s="41">
        <v>450000336</v>
      </c>
      <c r="B1684" s="42">
        <v>450000179</v>
      </c>
      <c r="C1684" s="43">
        <v>450000336</v>
      </c>
      <c r="D1684" t="s">
        <v>435</v>
      </c>
      <c r="E1684" t="s">
        <v>436</v>
      </c>
      <c r="H1684"/>
      <c r="I1684" s="1">
        <v>45</v>
      </c>
      <c r="J1684" t="s">
        <v>188</v>
      </c>
      <c r="K1684" t="s">
        <v>100</v>
      </c>
      <c r="L1684" t="s">
        <v>60</v>
      </c>
      <c r="M1684" t="s">
        <v>100</v>
      </c>
      <c r="N1684" s="4">
        <v>775446263</v>
      </c>
      <c r="O1684" s="44">
        <v>12631</v>
      </c>
      <c r="P1684">
        <v>0</v>
      </c>
      <c r="Q1684">
        <v>0</v>
      </c>
      <c r="R1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4" s="4">
        <f t="shared" si="78"/>
        <v>0</v>
      </c>
      <c r="T1684" s="4">
        <f t="shared" si="79"/>
        <v>0</v>
      </c>
      <c r="U1684" s="4">
        <f t="shared" si="80"/>
        <v>1</v>
      </c>
    </row>
    <row r="1685" spans="1:21">
      <c r="A1685" s="41">
        <v>450010079</v>
      </c>
      <c r="B1685" s="42">
        <v>450000195</v>
      </c>
      <c r="C1685" s="43">
        <v>450010079</v>
      </c>
      <c r="D1685" t="s">
        <v>6108</v>
      </c>
      <c r="E1685" t="s">
        <v>6109</v>
      </c>
      <c r="H1685"/>
      <c r="I1685" s="1">
        <v>45</v>
      </c>
      <c r="J1685" t="s">
        <v>188</v>
      </c>
      <c r="K1685" t="s">
        <v>100</v>
      </c>
      <c r="L1685" t="s">
        <v>96</v>
      </c>
      <c r="M1685" t="s">
        <v>100</v>
      </c>
      <c r="N1685" s="4">
        <v>85681278</v>
      </c>
      <c r="O1685" s="44">
        <v>82437</v>
      </c>
      <c r="P1685">
        <v>0</v>
      </c>
      <c r="Q1685">
        <v>0</v>
      </c>
      <c r="R1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5" s="4">
        <f t="shared" si="78"/>
        <v>0</v>
      </c>
      <c r="T1685" s="4">
        <f t="shared" si="79"/>
        <v>0</v>
      </c>
      <c r="U1685" s="4">
        <f t="shared" si="80"/>
        <v>1</v>
      </c>
    </row>
    <row r="1686" spans="1:21">
      <c r="A1686" s="41">
        <v>450000245</v>
      </c>
      <c r="B1686" s="42">
        <v>450000542</v>
      </c>
      <c r="C1686" s="43">
        <v>450000245</v>
      </c>
      <c r="D1686" t="s">
        <v>5166</v>
      </c>
      <c r="E1686" t="s">
        <v>5167</v>
      </c>
      <c r="H1686"/>
      <c r="I1686" s="1">
        <v>45</v>
      </c>
      <c r="J1686" t="s">
        <v>188</v>
      </c>
      <c r="K1686" t="s">
        <v>100</v>
      </c>
      <c r="L1686" t="s">
        <v>96</v>
      </c>
      <c r="M1686" t="s">
        <v>100</v>
      </c>
      <c r="N1686" s="4">
        <v>86980075</v>
      </c>
      <c r="O1686" s="44">
        <v>30997.5</v>
      </c>
      <c r="P1686">
        <v>0</v>
      </c>
      <c r="Q1686">
        <v>0</v>
      </c>
      <c r="R1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6" s="4">
        <f t="shared" si="78"/>
        <v>0</v>
      </c>
      <c r="T1686" s="4">
        <f t="shared" si="79"/>
        <v>0</v>
      </c>
      <c r="U1686" s="4">
        <f t="shared" si="80"/>
        <v>1</v>
      </c>
    </row>
    <row r="1687" spans="1:21">
      <c r="A1687" s="41">
        <v>450000252</v>
      </c>
      <c r="B1687" s="42">
        <v>450000559</v>
      </c>
      <c r="C1687" s="43">
        <v>450000252</v>
      </c>
      <c r="D1687" t="s">
        <v>5142</v>
      </c>
      <c r="E1687" t="s">
        <v>5143</v>
      </c>
      <c r="H1687"/>
      <c r="I1687" s="1">
        <v>45</v>
      </c>
      <c r="J1687" t="s">
        <v>188</v>
      </c>
      <c r="K1687" t="s">
        <v>100</v>
      </c>
      <c r="L1687" t="s">
        <v>96</v>
      </c>
      <c r="M1687" t="s">
        <v>100</v>
      </c>
      <c r="N1687" s="4">
        <v>86780699</v>
      </c>
      <c r="O1687" s="44">
        <v>15924</v>
      </c>
      <c r="P1687">
        <v>1</v>
      </c>
      <c r="Q1687">
        <v>0</v>
      </c>
      <c r="R1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7" s="4">
        <f t="shared" si="78"/>
        <v>0</v>
      </c>
      <c r="T1687" s="4">
        <f t="shared" si="79"/>
        <v>0</v>
      </c>
      <c r="U1687" s="4">
        <f t="shared" si="80"/>
        <v>1</v>
      </c>
    </row>
    <row r="1688" spans="1:21">
      <c r="A1688" s="41">
        <v>450000294</v>
      </c>
      <c r="B1688" s="42">
        <v>450000591</v>
      </c>
      <c r="C1688" s="43">
        <v>450000294</v>
      </c>
      <c r="D1688" s="48" t="s">
        <v>5164</v>
      </c>
      <c r="E1688" s="48" t="s">
        <v>5165</v>
      </c>
      <c r="H1688"/>
      <c r="I1688" s="1">
        <v>45</v>
      </c>
      <c r="J1688" t="s">
        <v>188</v>
      </c>
      <c r="K1688" t="s">
        <v>100</v>
      </c>
      <c r="L1688" t="s">
        <v>96</v>
      </c>
      <c r="M1688" t="s">
        <v>100</v>
      </c>
      <c r="N1688" s="4">
        <v>775508161</v>
      </c>
      <c r="O1688" s="44">
        <v>70178</v>
      </c>
      <c r="P1688">
        <v>0</v>
      </c>
      <c r="Q1688">
        <v>0</v>
      </c>
      <c r="R1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8" s="4">
        <f t="shared" si="78"/>
        <v>0</v>
      </c>
      <c r="T1688" s="4">
        <f t="shared" si="79"/>
        <v>0</v>
      </c>
      <c r="U1688" s="4">
        <f t="shared" si="80"/>
        <v>1</v>
      </c>
    </row>
    <row r="1689" spans="1:21">
      <c r="A1689" s="41">
        <v>450014956</v>
      </c>
      <c r="B1689" s="42">
        <v>450000849</v>
      </c>
      <c r="C1689" s="43">
        <v>450014956</v>
      </c>
      <c r="D1689" t="s">
        <v>5360</v>
      </c>
      <c r="E1689" t="s">
        <v>5361</v>
      </c>
      <c r="H1689"/>
      <c r="I1689" s="1">
        <v>45</v>
      </c>
      <c r="J1689" t="s">
        <v>188</v>
      </c>
      <c r="K1689" t="s">
        <v>100</v>
      </c>
      <c r="L1689" t="s">
        <v>60</v>
      </c>
      <c r="M1689" t="s">
        <v>100</v>
      </c>
      <c r="N1689" s="4">
        <v>784131047</v>
      </c>
      <c r="O1689" s="44">
        <v>6058.5</v>
      </c>
      <c r="P1689">
        <v>0</v>
      </c>
      <c r="Q1689">
        <v>0</v>
      </c>
      <c r="R1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89" s="4">
        <f t="shared" si="78"/>
        <v>0</v>
      </c>
      <c r="T1689" s="4">
        <f t="shared" si="79"/>
        <v>0</v>
      </c>
      <c r="U1689" s="4">
        <f t="shared" si="80"/>
        <v>1</v>
      </c>
    </row>
    <row r="1690" spans="1:21">
      <c r="A1690" s="41">
        <v>450012935</v>
      </c>
      <c r="B1690" s="42">
        <v>450001466</v>
      </c>
      <c r="C1690" s="43">
        <v>450012935</v>
      </c>
      <c r="D1690" t="s">
        <v>938</v>
      </c>
      <c r="E1690" s="48" t="s">
        <v>939</v>
      </c>
      <c r="H1690"/>
      <c r="I1690" s="1">
        <v>45</v>
      </c>
      <c r="J1690" t="s">
        <v>188</v>
      </c>
      <c r="K1690" t="s">
        <v>100</v>
      </c>
      <c r="L1690" t="s">
        <v>96</v>
      </c>
      <c r="M1690" t="s">
        <v>100</v>
      </c>
      <c r="N1690" s="4">
        <v>342755337</v>
      </c>
      <c r="O1690" s="44">
        <v>8421</v>
      </c>
      <c r="P1690">
        <v>0</v>
      </c>
      <c r="Q1690">
        <v>1</v>
      </c>
      <c r="R1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0" s="4">
        <f t="shared" si="78"/>
        <v>0</v>
      </c>
      <c r="T1690" s="4">
        <f t="shared" si="79"/>
        <v>0</v>
      </c>
      <c r="U1690" s="4">
        <f t="shared" si="80"/>
        <v>1</v>
      </c>
    </row>
    <row r="1691" spans="1:21">
      <c r="A1691" s="41">
        <v>450012968</v>
      </c>
      <c r="B1691" s="42">
        <v>450001474</v>
      </c>
      <c r="C1691" s="43">
        <v>450012968</v>
      </c>
      <c r="D1691" t="s">
        <v>5173</v>
      </c>
      <c r="E1691" t="s">
        <v>5174</v>
      </c>
      <c r="G1691" s="64"/>
      <c r="H1691"/>
      <c r="I1691" s="1">
        <v>45</v>
      </c>
      <c r="J1691" t="s">
        <v>188</v>
      </c>
      <c r="K1691" t="s">
        <v>100</v>
      </c>
      <c r="L1691" t="s">
        <v>96</v>
      </c>
      <c r="M1691" t="s">
        <v>100</v>
      </c>
      <c r="N1691" s="4">
        <v>390541357</v>
      </c>
      <c r="O1691" s="44">
        <v>9767.5</v>
      </c>
      <c r="P1691">
        <v>0</v>
      </c>
      <c r="Q1691">
        <v>0</v>
      </c>
      <c r="R1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1" s="4">
        <f t="shared" si="78"/>
        <v>0</v>
      </c>
      <c r="T1691" s="4">
        <f t="shared" si="79"/>
        <v>0</v>
      </c>
      <c r="U1691" s="4">
        <f t="shared" si="80"/>
        <v>1</v>
      </c>
    </row>
    <row r="1692" spans="1:21">
      <c r="A1692" s="41">
        <v>450013081</v>
      </c>
      <c r="B1692" s="45">
        <v>450001490</v>
      </c>
      <c r="C1692" s="47">
        <v>450013081</v>
      </c>
      <c r="D1692" t="s">
        <v>6019</v>
      </c>
      <c r="E1692" t="s">
        <v>6020</v>
      </c>
      <c r="G1692" s="64"/>
      <c r="H1692"/>
      <c r="I1692" s="1">
        <v>45</v>
      </c>
      <c r="J1692" t="s">
        <v>188</v>
      </c>
      <c r="K1692" t="s">
        <v>100</v>
      </c>
      <c r="L1692" t="s">
        <v>96</v>
      </c>
      <c r="M1692" t="s">
        <v>100</v>
      </c>
      <c r="N1692" s="4">
        <v>353880172</v>
      </c>
      <c r="O1692" s="44">
        <v>15426.5</v>
      </c>
      <c r="P1692">
        <v>0</v>
      </c>
      <c r="Q1692">
        <v>0</v>
      </c>
      <c r="R1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2" s="4">
        <f t="shared" si="78"/>
        <v>0</v>
      </c>
      <c r="T1692" s="4">
        <f t="shared" si="79"/>
        <v>0</v>
      </c>
      <c r="U1692" s="4">
        <f t="shared" si="80"/>
        <v>1</v>
      </c>
    </row>
    <row r="1693" spans="1:21">
      <c r="A1693" s="41">
        <v>450000930</v>
      </c>
      <c r="B1693" s="42">
        <v>450002423</v>
      </c>
      <c r="C1693" s="43">
        <v>450002423</v>
      </c>
      <c r="D1693" t="s">
        <v>2093</v>
      </c>
      <c r="E1693" t="s">
        <v>2094</v>
      </c>
      <c r="F1693" t="s">
        <v>1621</v>
      </c>
      <c r="G1693" t="s">
        <v>1622</v>
      </c>
      <c r="H1693">
        <v>0</v>
      </c>
      <c r="I1693" s="1">
        <v>45</v>
      </c>
      <c r="J1693" t="s">
        <v>188</v>
      </c>
      <c r="K1693" t="s">
        <v>100</v>
      </c>
      <c r="L1693" t="s">
        <v>77</v>
      </c>
      <c r="M1693" t="s">
        <v>100</v>
      </c>
      <c r="N1693" s="4">
        <v>264500042</v>
      </c>
      <c r="O1693" s="44">
        <v>46140.5</v>
      </c>
      <c r="P1693">
        <v>1</v>
      </c>
      <c r="Q1693">
        <v>0</v>
      </c>
      <c r="R1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3" s="4">
        <f t="shared" si="78"/>
        <v>1</v>
      </c>
      <c r="T1693" s="4">
        <f t="shared" si="79"/>
        <v>0</v>
      </c>
      <c r="U1693" s="4">
        <f t="shared" si="80"/>
        <v>0</v>
      </c>
    </row>
    <row r="1694" spans="1:21">
      <c r="A1694" s="41">
        <v>450000393</v>
      </c>
      <c r="B1694" s="42">
        <v>450011507</v>
      </c>
      <c r="C1694" s="43">
        <v>450000393</v>
      </c>
      <c r="D1694" t="s">
        <v>186</v>
      </c>
      <c r="E1694" t="s">
        <v>187</v>
      </c>
      <c r="H1694"/>
      <c r="I1694" s="1">
        <v>45</v>
      </c>
      <c r="J1694" t="s">
        <v>188</v>
      </c>
      <c r="K1694" t="s">
        <v>100</v>
      </c>
      <c r="L1694" t="s">
        <v>60</v>
      </c>
      <c r="M1694" t="s">
        <v>100</v>
      </c>
      <c r="N1694" s="4">
        <v>337562862</v>
      </c>
      <c r="O1694" s="44">
        <v>370.25</v>
      </c>
      <c r="P1694">
        <v>1</v>
      </c>
      <c r="Q1694">
        <v>0</v>
      </c>
      <c r="R1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4" s="4">
        <f t="shared" si="78"/>
        <v>0</v>
      </c>
      <c r="T1694" s="4">
        <f t="shared" si="79"/>
        <v>0</v>
      </c>
      <c r="U1694" s="4">
        <f t="shared" si="80"/>
        <v>1</v>
      </c>
    </row>
    <row r="1695" spans="1:21">
      <c r="A1695" s="41">
        <v>450004379</v>
      </c>
      <c r="B1695" s="42">
        <v>450011507</v>
      </c>
      <c r="C1695" s="43">
        <v>450004379</v>
      </c>
      <c r="D1695" t="s">
        <v>189</v>
      </c>
      <c r="E1695" t="s">
        <v>187</v>
      </c>
      <c r="H1695"/>
      <c r="I1695" s="1">
        <v>45</v>
      </c>
      <c r="J1695" t="s">
        <v>188</v>
      </c>
      <c r="K1695" t="s">
        <v>100</v>
      </c>
      <c r="L1695" t="s">
        <v>60</v>
      </c>
      <c r="M1695" t="s">
        <v>100</v>
      </c>
      <c r="N1695" s="4">
        <v>337562862</v>
      </c>
      <c r="O1695" s="44">
        <v>720</v>
      </c>
      <c r="P1695">
        <v>0</v>
      </c>
      <c r="Q1695">
        <v>0</v>
      </c>
      <c r="R1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5" s="4">
        <f t="shared" si="78"/>
        <v>0</v>
      </c>
      <c r="T1695" s="4">
        <f t="shared" si="79"/>
        <v>0</v>
      </c>
      <c r="U1695" s="4">
        <f t="shared" si="80"/>
        <v>1</v>
      </c>
    </row>
    <row r="1696" spans="1:21">
      <c r="A1696" s="41">
        <v>450018924</v>
      </c>
      <c r="B1696" s="42">
        <v>450015409</v>
      </c>
      <c r="C1696" s="43">
        <v>450018924</v>
      </c>
      <c r="D1696" t="s">
        <v>5768</v>
      </c>
      <c r="E1696" t="s">
        <v>5769</v>
      </c>
      <c r="H1696"/>
      <c r="I1696" s="1">
        <v>45</v>
      </c>
      <c r="J1696" t="s">
        <v>188</v>
      </c>
      <c r="K1696" t="s">
        <v>100</v>
      </c>
      <c r="L1696" t="s">
        <v>96</v>
      </c>
      <c r="M1696" t="s">
        <v>100</v>
      </c>
      <c r="N1696" s="4">
        <v>492743687</v>
      </c>
      <c r="O1696" s="44">
        <v>13997</v>
      </c>
      <c r="P1696">
        <v>1</v>
      </c>
      <c r="Q1696">
        <v>0</v>
      </c>
      <c r="R1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6" s="4">
        <f t="shared" si="78"/>
        <v>0</v>
      </c>
      <c r="T1696" s="4">
        <f t="shared" si="79"/>
        <v>0</v>
      </c>
      <c r="U1696" s="4">
        <f t="shared" si="80"/>
        <v>1</v>
      </c>
    </row>
    <row r="1697" spans="1:21">
      <c r="A1697" s="41">
        <v>280000266</v>
      </c>
      <c r="B1697" s="42">
        <v>450018106</v>
      </c>
      <c r="C1697" s="43">
        <v>280000266</v>
      </c>
      <c r="D1697" t="s">
        <v>6291</v>
      </c>
      <c r="E1697" t="s">
        <v>6292</v>
      </c>
      <c r="H1697"/>
      <c r="I1697" s="1">
        <v>28</v>
      </c>
      <c r="J1697" t="s">
        <v>388</v>
      </c>
      <c r="K1697" t="s">
        <v>100</v>
      </c>
      <c r="L1697" t="s">
        <v>60</v>
      </c>
      <c r="M1697" t="s">
        <v>100</v>
      </c>
      <c r="N1697" s="4">
        <v>423864941</v>
      </c>
      <c r="O1697" s="44">
        <v>17411</v>
      </c>
      <c r="P1697">
        <v>0</v>
      </c>
      <c r="Q1697">
        <v>0</v>
      </c>
      <c r="R1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7" s="4">
        <f t="shared" si="78"/>
        <v>0</v>
      </c>
      <c r="T1697" s="4">
        <f t="shared" si="79"/>
        <v>0</v>
      </c>
      <c r="U1697" s="4">
        <f t="shared" si="80"/>
        <v>1</v>
      </c>
    </row>
    <row r="1698" spans="1:21">
      <c r="A1698" s="41">
        <v>370000218</v>
      </c>
      <c r="B1698" s="42">
        <v>450018106</v>
      </c>
      <c r="C1698" s="43">
        <v>370000218</v>
      </c>
      <c r="D1698" t="s">
        <v>6293</v>
      </c>
      <c r="E1698" t="s">
        <v>6292</v>
      </c>
      <c r="H1698"/>
      <c r="I1698" s="1">
        <v>37</v>
      </c>
      <c r="J1698" t="s">
        <v>381</v>
      </c>
      <c r="K1698" t="s">
        <v>100</v>
      </c>
      <c r="L1698" t="s">
        <v>60</v>
      </c>
      <c r="M1698" t="s">
        <v>100</v>
      </c>
      <c r="N1698" s="4">
        <v>423864941</v>
      </c>
      <c r="O1698" s="44">
        <v>14206.5</v>
      </c>
      <c r="P1698">
        <v>0</v>
      </c>
      <c r="Q1698">
        <v>0</v>
      </c>
      <c r="R1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8" s="4">
        <f t="shared" si="78"/>
        <v>0</v>
      </c>
      <c r="T1698" s="4">
        <f t="shared" si="79"/>
        <v>0</v>
      </c>
      <c r="U1698" s="4">
        <f t="shared" si="80"/>
        <v>1</v>
      </c>
    </row>
    <row r="1699" spans="1:21">
      <c r="A1699" s="41">
        <v>450002456</v>
      </c>
      <c r="B1699" s="42">
        <v>450018106</v>
      </c>
      <c r="C1699" s="43">
        <v>450002456</v>
      </c>
      <c r="D1699" t="s">
        <v>6294</v>
      </c>
      <c r="E1699" t="s">
        <v>6292</v>
      </c>
      <c r="H1699"/>
      <c r="I1699" s="1">
        <v>45</v>
      </c>
      <c r="J1699" t="s">
        <v>188</v>
      </c>
      <c r="K1699" t="s">
        <v>100</v>
      </c>
      <c r="L1699" t="s">
        <v>60</v>
      </c>
      <c r="M1699" t="s">
        <v>100</v>
      </c>
      <c r="N1699" s="4">
        <v>423864941</v>
      </c>
      <c r="O1699" s="44">
        <v>15040.5</v>
      </c>
      <c r="P1699">
        <v>0</v>
      </c>
      <c r="Q1699">
        <v>0</v>
      </c>
      <c r="R1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9" s="4">
        <f t="shared" si="78"/>
        <v>0</v>
      </c>
      <c r="T1699" s="4">
        <f t="shared" si="79"/>
        <v>0</v>
      </c>
      <c r="U1699" s="4">
        <f t="shared" si="80"/>
        <v>1</v>
      </c>
    </row>
    <row r="1700" spans="1:21">
      <c r="A1700" s="41">
        <v>460006349</v>
      </c>
      <c r="B1700" s="42">
        <v>460000029</v>
      </c>
      <c r="C1700" s="43">
        <v>460006349</v>
      </c>
      <c r="D1700" t="s">
        <v>5558</v>
      </c>
      <c r="E1700" t="s">
        <v>5559</v>
      </c>
      <c r="H1700"/>
      <c r="I1700" s="1">
        <v>46</v>
      </c>
      <c r="J1700" t="s">
        <v>858</v>
      </c>
      <c r="K1700" t="s">
        <v>33</v>
      </c>
      <c r="L1700" t="s">
        <v>96</v>
      </c>
      <c r="M1700" t="s">
        <v>33</v>
      </c>
      <c r="N1700" s="4">
        <v>487719262</v>
      </c>
      <c r="O1700" s="44">
        <v>4476</v>
      </c>
      <c r="P1700">
        <v>0</v>
      </c>
      <c r="Q1700">
        <v>0</v>
      </c>
      <c r="R1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0" s="4">
        <f t="shared" si="78"/>
        <v>0</v>
      </c>
      <c r="T1700" s="4">
        <f t="shared" si="79"/>
        <v>0</v>
      </c>
      <c r="U1700" s="4">
        <f t="shared" si="80"/>
        <v>1</v>
      </c>
    </row>
    <row r="1701" spans="1:21">
      <c r="A1701" s="41">
        <v>460780042</v>
      </c>
      <c r="B1701" s="42">
        <v>460000029</v>
      </c>
      <c r="C1701" s="43">
        <v>460780042</v>
      </c>
      <c r="D1701" t="s">
        <v>5560</v>
      </c>
      <c r="E1701" t="s">
        <v>5559</v>
      </c>
      <c r="H1701"/>
      <c r="I1701" s="1">
        <v>46</v>
      </c>
      <c r="J1701" t="s">
        <v>858</v>
      </c>
      <c r="K1701" t="s">
        <v>33</v>
      </c>
      <c r="L1701" t="s">
        <v>96</v>
      </c>
      <c r="M1701" t="s">
        <v>33</v>
      </c>
      <c r="N1701" s="4">
        <v>487719262</v>
      </c>
      <c r="O1701" s="44">
        <v>9415</v>
      </c>
      <c r="P1701">
        <v>0</v>
      </c>
      <c r="Q1701">
        <v>0</v>
      </c>
      <c r="R1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1" s="4">
        <f t="shared" si="78"/>
        <v>0</v>
      </c>
      <c r="T1701" s="4">
        <f t="shared" si="79"/>
        <v>0</v>
      </c>
      <c r="U1701" s="4">
        <f t="shared" si="80"/>
        <v>1</v>
      </c>
    </row>
    <row r="1702" spans="1:21">
      <c r="A1702" s="41">
        <v>460785900</v>
      </c>
      <c r="B1702" s="42">
        <v>460002207</v>
      </c>
      <c r="C1702" s="43">
        <v>460785900</v>
      </c>
      <c r="D1702" t="s">
        <v>3201</v>
      </c>
      <c r="E1702" t="s">
        <v>3202</v>
      </c>
      <c r="H1702"/>
      <c r="I1702" s="1">
        <v>46</v>
      </c>
      <c r="J1702" t="s">
        <v>858</v>
      </c>
      <c r="K1702" t="s">
        <v>33</v>
      </c>
      <c r="L1702" t="s">
        <v>96</v>
      </c>
      <c r="M1702" t="s">
        <v>33</v>
      </c>
      <c r="N1702" s="4">
        <v>342798485</v>
      </c>
      <c r="O1702" s="44">
        <v>5153.5</v>
      </c>
      <c r="P1702">
        <v>0</v>
      </c>
      <c r="Q1702">
        <v>0</v>
      </c>
      <c r="R1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2" s="4">
        <f t="shared" si="78"/>
        <v>0</v>
      </c>
      <c r="T1702" s="4">
        <f t="shared" si="79"/>
        <v>0</v>
      </c>
      <c r="U1702" s="4">
        <f t="shared" si="80"/>
        <v>1</v>
      </c>
    </row>
    <row r="1703" spans="1:21">
      <c r="A1703" s="41">
        <v>460006075</v>
      </c>
      <c r="B1703" s="42">
        <v>460006067</v>
      </c>
      <c r="C1703" s="43">
        <v>460006075</v>
      </c>
      <c r="D1703" t="s">
        <v>5567</v>
      </c>
      <c r="E1703" t="s">
        <v>5568</v>
      </c>
      <c r="H1703"/>
      <c r="I1703" s="1">
        <v>46</v>
      </c>
      <c r="J1703" t="s">
        <v>858</v>
      </c>
      <c r="K1703" t="s">
        <v>33</v>
      </c>
      <c r="L1703" t="s">
        <v>96</v>
      </c>
      <c r="M1703" t="s">
        <v>33</v>
      </c>
      <c r="N1703" s="4">
        <v>539406439</v>
      </c>
      <c r="O1703" s="44">
        <v>2553</v>
      </c>
      <c r="P1703">
        <v>0</v>
      </c>
      <c r="Q1703">
        <v>0</v>
      </c>
      <c r="R1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3" s="4">
        <f t="shared" si="78"/>
        <v>0</v>
      </c>
      <c r="T1703" s="4">
        <f t="shared" si="79"/>
        <v>0</v>
      </c>
      <c r="U1703" s="4">
        <f t="shared" si="80"/>
        <v>1</v>
      </c>
    </row>
    <row r="1704" spans="1:21">
      <c r="A1704" s="41">
        <v>460007404</v>
      </c>
      <c r="B1704" s="42">
        <v>460007396</v>
      </c>
      <c r="C1704" s="43">
        <v>460007404</v>
      </c>
      <c r="D1704" t="s">
        <v>5933</v>
      </c>
      <c r="E1704" t="s">
        <v>5934</v>
      </c>
      <c r="H1704"/>
      <c r="I1704" s="1">
        <v>46</v>
      </c>
      <c r="J1704" t="s">
        <v>858</v>
      </c>
      <c r="K1704" t="s">
        <v>33</v>
      </c>
      <c r="L1704" t="s">
        <v>96</v>
      </c>
      <c r="M1704" t="s">
        <v>33</v>
      </c>
      <c r="N1704" s="4">
        <v>848440590</v>
      </c>
      <c r="O1704" s="44">
        <v>13384.5</v>
      </c>
      <c r="P1704">
        <v>0</v>
      </c>
      <c r="Q1704">
        <v>0</v>
      </c>
      <c r="R1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4" s="4">
        <f t="shared" si="78"/>
        <v>0</v>
      </c>
      <c r="T1704" s="4">
        <f t="shared" si="79"/>
        <v>0</v>
      </c>
      <c r="U1704" s="4">
        <f t="shared" si="80"/>
        <v>1</v>
      </c>
    </row>
    <row r="1705" spans="1:21">
      <c r="A1705" s="41">
        <v>460000045</v>
      </c>
      <c r="B1705" s="45">
        <v>460780083</v>
      </c>
      <c r="C1705" s="47">
        <v>460780083</v>
      </c>
      <c r="D1705" t="s">
        <v>2228</v>
      </c>
      <c r="E1705" t="s">
        <v>2229</v>
      </c>
      <c r="F1705" t="s">
        <v>856</v>
      </c>
      <c r="G1705" t="s">
        <v>857</v>
      </c>
      <c r="H1705">
        <v>0</v>
      </c>
      <c r="I1705" s="1">
        <v>46</v>
      </c>
      <c r="J1705" t="s">
        <v>858</v>
      </c>
      <c r="K1705" t="s">
        <v>33</v>
      </c>
      <c r="L1705" t="s">
        <v>831</v>
      </c>
      <c r="M1705" t="s">
        <v>33</v>
      </c>
      <c r="N1705" s="4">
        <v>264600032</v>
      </c>
      <c r="O1705" s="44">
        <v>32818.5</v>
      </c>
      <c r="P1705">
        <v>0</v>
      </c>
      <c r="Q1705">
        <v>0</v>
      </c>
      <c r="R1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5" s="4">
        <f t="shared" si="78"/>
        <v>1</v>
      </c>
      <c r="T1705" s="4">
        <f t="shared" si="79"/>
        <v>0</v>
      </c>
      <c r="U1705" s="4">
        <f t="shared" si="80"/>
        <v>0</v>
      </c>
    </row>
    <row r="1706" spans="1:21">
      <c r="A1706" s="41">
        <v>460006109</v>
      </c>
      <c r="B1706" s="45">
        <v>460780083</v>
      </c>
      <c r="C1706" s="47">
        <v>460780083</v>
      </c>
      <c r="D1706" t="s">
        <v>2230</v>
      </c>
      <c r="E1706" t="s">
        <v>2229</v>
      </c>
      <c r="F1706" t="s">
        <v>856</v>
      </c>
      <c r="G1706" t="s">
        <v>857</v>
      </c>
      <c r="H1706">
        <v>0</v>
      </c>
      <c r="I1706" s="1">
        <v>46</v>
      </c>
      <c r="J1706" t="s">
        <v>858</v>
      </c>
      <c r="K1706" t="s">
        <v>33</v>
      </c>
      <c r="L1706" t="s">
        <v>831</v>
      </c>
      <c r="M1706" t="s">
        <v>33</v>
      </c>
      <c r="N1706" s="4">
        <v>264600032</v>
      </c>
      <c r="O1706" s="44">
        <v>3408</v>
      </c>
      <c r="P1706">
        <v>0</v>
      </c>
      <c r="Q1706">
        <v>0</v>
      </c>
      <c r="R1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6" s="4">
        <f t="shared" si="78"/>
        <v>1</v>
      </c>
      <c r="T1706" s="4">
        <f t="shared" si="79"/>
        <v>0</v>
      </c>
      <c r="U1706" s="4">
        <f t="shared" si="80"/>
        <v>0</v>
      </c>
    </row>
    <row r="1707" spans="1:21">
      <c r="A1707" s="41">
        <v>460000052</v>
      </c>
      <c r="B1707" s="42">
        <v>460780091</v>
      </c>
      <c r="C1707" s="43">
        <v>460780091</v>
      </c>
      <c r="D1707" t="s">
        <v>2692</v>
      </c>
      <c r="E1707" t="s">
        <v>2692</v>
      </c>
      <c r="F1707" t="s">
        <v>856</v>
      </c>
      <c r="G1707" t="s">
        <v>857</v>
      </c>
      <c r="H1707">
        <v>0</v>
      </c>
      <c r="I1707" s="1">
        <v>46</v>
      </c>
      <c r="J1707" t="s">
        <v>858</v>
      </c>
      <c r="K1707" t="s">
        <v>33</v>
      </c>
      <c r="L1707" t="s">
        <v>831</v>
      </c>
      <c r="M1707" t="s">
        <v>33</v>
      </c>
      <c r="N1707" s="4">
        <v>264600115</v>
      </c>
      <c r="O1707" s="44">
        <v>22748.5</v>
      </c>
      <c r="P1707">
        <v>0</v>
      </c>
      <c r="Q1707">
        <v>0</v>
      </c>
      <c r="R1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7" s="4">
        <f t="shared" si="78"/>
        <v>1</v>
      </c>
      <c r="T1707" s="4">
        <f t="shared" si="79"/>
        <v>0</v>
      </c>
      <c r="U1707" s="4">
        <f t="shared" si="80"/>
        <v>0</v>
      </c>
    </row>
    <row r="1708" spans="1:21">
      <c r="A1708" s="41">
        <v>460000060</v>
      </c>
      <c r="B1708" s="42">
        <v>460780117</v>
      </c>
      <c r="C1708" s="43">
        <v>460000060</v>
      </c>
      <c r="D1708" t="s">
        <v>6357</v>
      </c>
      <c r="E1708" t="s">
        <v>6358</v>
      </c>
      <c r="H1708"/>
      <c r="I1708" s="1">
        <v>46</v>
      </c>
      <c r="J1708" t="s">
        <v>858</v>
      </c>
      <c r="K1708" t="s">
        <v>33</v>
      </c>
      <c r="L1708" t="s">
        <v>60</v>
      </c>
      <c r="M1708" t="s">
        <v>33</v>
      </c>
      <c r="N1708" s="4">
        <v>392993804</v>
      </c>
      <c r="O1708" s="44">
        <v>14880.5</v>
      </c>
      <c r="P1708">
        <v>0</v>
      </c>
      <c r="Q1708">
        <v>0</v>
      </c>
      <c r="R1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8" s="4">
        <f t="shared" si="78"/>
        <v>0</v>
      </c>
      <c r="T1708" s="4">
        <f t="shared" si="79"/>
        <v>0</v>
      </c>
      <c r="U1708" s="4">
        <f t="shared" si="80"/>
        <v>1</v>
      </c>
    </row>
    <row r="1709" spans="1:21">
      <c r="A1709" s="41">
        <v>460000102</v>
      </c>
      <c r="B1709" s="42">
        <v>460780208</v>
      </c>
      <c r="C1709" s="43">
        <v>460780208</v>
      </c>
      <c r="D1709" t="s">
        <v>2429</v>
      </c>
      <c r="E1709" t="s">
        <v>2429</v>
      </c>
      <c r="F1709" t="s">
        <v>856</v>
      </c>
      <c r="G1709" t="s">
        <v>857</v>
      </c>
      <c r="H1709">
        <v>0</v>
      </c>
      <c r="I1709" s="1">
        <v>46</v>
      </c>
      <c r="J1709" t="s">
        <v>858</v>
      </c>
      <c r="K1709" t="s">
        <v>33</v>
      </c>
      <c r="L1709" t="s">
        <v>831</v>
      </c>
      <c r="M1709" t="s">
        <v>33</v>
      </c>
      <c r="N1709" s="4">
        <v>264600040</v>
      </c>
      <c r="O1709" s="44">
        <v>17077.5</v>
      </c>
      <c r="P1709">
        <v>0</v>
      </c>
      <c r="Q1709">
        <v>0</v>
      </c>
      <c r="R1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9" s="4">
        <f t="shared" si="78"/>
        <v>1</v>
      </c>
      <c r="T1709" s="4">
        <f t="shared" si="79"/>
        <v>0</v>
      </c>
      <c r="U1709" s="4">
        <f t="shared" si="80"/>
        <v>0</v>
      </c>
    </row>
    <row r="1710" spans="1:21">
      <c r="A1710" s="41">
        <v>460000110</v>
      </c>
      <c r="B1710" s="42">
        <v>460780216</v>
      </c>
      <c r="C1710" s="43">
        <v>460780216</v>
      </c>
      <c r="D1710" t="s">
        <v>2432</v>
      </c>
      <c r="E1710" t="s">
        <v>2432</v>
      </c>
      <c r="F1710" t="s">
        <v>856</v>
      </c>
      <c r="G1710" t="s">
        <v>857</v>
      </c>
      <c r="H1710">
        <v>1</v>
      </c>
      <c r="I1710" s="1">
        <v>46</v>
      </c>
      <c r="J1710" t="s">
        <v>858</v>
      </c>
      <c r="K1710" t="s">
        <v>33</v>
      </c>
      <c r="L1710" t="s">
        <v>831</v>
      </c>
      <c r="M1710" t="s">
        <v>33</v>
      </c>
      <c r="N1710" s="4">
        <v>264600016</v>
      </c>
      <c r="O1710" s="44">
        <v>77015</v>
      </c>
      <c r="P1710">
        <v>0</v>
      </c>
      <c r="Q1710">
        <v>0</v>
      </c>
      <c r="R1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0" s="4">
        <f t="shared" si="78"/>
        <v>1</v>
      </c>
      <c r="T1710" s="4">
        <f t="shared" si="79"/>
        <v>0</v>
      </c>
      <c r="U1710" s="4">
        <f t="shared" si="80"/>
        <v>0</v>
      </c>
    </row>
    <row r="1711" spans="1:21">
      <c r="A1711" s="41">
        <v>460785595</v>
      </c>
      <c r="B1711" s="42">
        <v>460780216</v>
      </c>
      <c r="C1711" s="43">
        <v>460780216</v>
      </c>
      <c r="D1711" t="s">
        <v>2433</v>
      </c>
      <c r="E1711" t="s">
        <v>2432</v>
      </c>
      <c r="F1711" t="s">
        <v>856</v>
      </c>
      <c r="G1711" t="s">
        <v>857</v>
      </c>
      <c r="H1711">
        <v>1</v>
      </c>
      <c r="I1711" s="1">
        <v>46</v>
      </c>
      <c r="J1711" t="s">
        <v>858</v>
      </c>
      <c r="K1711" t="s">
        <v>33</v>
      </c>
      <c r="L1711" t="s">
        <v>831</v>
      </c>
      <c r="M1711" t="s">
        <v>33</v>
      </c>
      <c r="N1711" s="4">
        <v>264600016</v>
      </c>
      <c r="O1711" s="44">
        <v>7762</v>
      </c>
      <c r="P1711">
        <v>0</v>
      </c>
      <c r="Q1711">
        <v>0</v>
      </c>
      <c r="R1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1" s="4">
        <f t="shared" si="78"/>
        <v>1</v>
      </c>
      <c r="T1711" s="4">
        <f t="shared" si="79"/>
        <v>0</v>
      </c>
      <c r="U1711" s="4">
        <f t="shared" si="80"/>
        <v>0</v>
      </c>
    </row>
    <row r="1712" spans="1:21">
      <c r="A1712" s="41">
        <v>460000227</v>
      </c>
      <c r="B1712" s="42">
        <v>460780430</v>
      </c>
      <c r="C1712" s="43">
        <v>460780430</v>
      </c>
      <c r="D1712" t="s">
        <v>854</v>
      </c>
      <c r="E1712" t="s">
        <v>855</v>
      </c>
      <c r="F1712" t="s">
        <v>856</v>
      </c>
      <c r="G1712" s="64" t="s">
        <v>857</v>
      </c>
      <c r="H1712">
        <v>0</v>
      </c>
      <c r="I1712" s="1">
        <v>46</v>
      </c>
      <c r="J1712" t="s">
        <v>858</v>
      </c>
      <c r="K1712" t="s">
        <v>33</v>
      </c>
      <c r="L1712" t="s">
        <v>831</v>
      </c>
      <c r="M1712" t="s">
        <v>33</v>
      </c>
      <c r="N1712" s="4">
        <v>264600172</v>
      </c>
      <c r="O1712" s="44">
        <v>4429</v>
      </c>
      <c r="P1712">
        <v>0</v>
      </c>
      <c r="Q1712">
        <v>0</v>
      </c>
      <c r="R1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2" s="4">
        <f t="shared" si="78"/>
        <v>1</v>
      </c>
      <c r="T1712" s="4">
        <f t="shared" si="79"/>
        <v>0</v>
      </c>
      <c r="U1712" s="4">
        <f t="shared" si="80"/>
        <v>0</v>
      </c>
    </row>
    <row r="1713" spans="1:21">
      <c r="A1713" s="41">
        <v>460002769</v>
      </c>
      <c r="B1713" s="42">
        <v>460785090</v>
      </c>
      <c r="C1713" s="43">
        <v>460002769</v>
      </c>
      <c r="D1713" t="s">
        <v>4689</v>
      </c>
      <c r="E1713" t="s">
        <v>4690</v>
      </c>
      <c r="H1713"/>
      <c r="I1713" s="1">
        <v>46</v>
      </c>
      <c r="J1713" t="s">
        <v>858</v>
      </c>
      <c r="K1713" t="s">
        <v>33</v>
      </c>
      <c r="L1713" t="s">
        <v>60</v>
      </c>
      <c r="M1713" t="s">
        <v>33</v>
      </c>
      <c r="N1713" s="4">
        <v>308186758</v>
      </c>
      <c r="O1713" s="44">
        <v>985.5</v>
      </c>
      <c r="P1713">
        <v>0</v>
      </c>
      <c r="Q1713">
        <v>0</v>
      </c>
      <c r="R1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3" s="4">
        <f t="shared" si="78"/>
        <v>0</v>
      </c>
      <c r="T1713" s="4">
        <f t="shared" si="79"/>
        <v>0</v>
      </c>
      <c r="U1713" s="4">
        <f t="shared" si="80"/>
        <v>1</v>
      </c>
    </row>
    <row r="1714" spans="1:21">
      <c r="A1714" s="41">
        <v>460004559</v>
      </c>
      <c r="B1714" s="42">
        <v>460785090</v>
      </c>
      <c r="C1714" s="43">
        <v>460004559</v>
      </c>
      <c r="D1714" t="s">
        <v>4691</v>
      </c>
      <c r="E1714" t="s">
        <v>4690</v>
      </c>
      <c r="H1714"/>
      <c r="I1714" s="1">
        <v>46</v>
      </c>
      <c r="J1714" t="s">
        <v>858</v>
      </c>
      <c r="K1714" t="s">
        <v>33</v>
      </c>
      <c r="L1714" t="s">
        <v>60</v>
      </c>
      <c r="M1714" t="s">
        <v>33</v>
      </c>
      <c r="N1714" s="4">
        <v>308186758</v>
      </c>
      <c r="O1714" s="44">
        <v>48.75</v>
      </c>
      <c r="P1714">
        <v>0</v>
      </c>
      <c r="Q1714">
        <v>0</v>
      </c>
      <c r="R1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4" s="4">
        <f t="shared" si="78"/>
        <v>0</v>
      </c>
      <c r="T1714" s="4">
        <f t="shared" si="79"/>
        <v>0</v>
      </c>
      <c r="U1714" s="4">
        <f t="shared" si="80"/>
        <v>1</v>
      </c>
    </row>
    <row r="1715" spans="1:21">
      <c r="A1715" s="41">
        <v>460005507</v>
      </c>
      <c r="B1715" s="42">
        <v>460785090</v>
      </c>
      <c r="C1715" s="43">
        <v>460005507</v>
      </c>
      <c r="D1715" t="s">
        <v>4692</v>
      </c>
      <c r="E1715" t="s">
        <v>4690</v>
      </c>
      <c r="H1715"/>
      <c r="I1715" s="1">
        <v>46</v>
      </c>
      <c r="J1715" t="s">
        <v>858</v>
      </c>
      <c r="K1715" t="s">
        <v>33</v>
      </c>
      <c r="L1715" t="s">
        <v>60</v>
      </c>
      <c r="M1715" t="s">
        <v>33</v>
      </c>
      <c r="N1715" s="4">
        <v>308186758</v>
      </c>
      <c r="O1715" s="44">
        <v>2746</v>
      </c>
      <c r="P1715">
        <v>0</v>
      </c>
      <c r="Q1715">
        <v>0</v>
      </c>
      <c r="R1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5" s="4">
        <f t="shared" si="78"/>
        <v>0</v>
      </c>
      <c r="T1715" s="4">
        <f t="shared" si="79"/>
        <v>0</v>
      </c>
      <c r="U1715" s="4">
        <f t="shared" si="80"/>
        <v>1</v>
      </c>
    </row>
    <row r="1716" spans="1:21">
      <c r="A1716" s="41">
        <v>460006083</v>
      </c>
      <c r="B1716" s="43">
        <v>460785090</v>
      </c>
      <c r="C1716" s="43">
        <v>460006083</v>
      </c>
      <c r="D1716" t="s">
        <v>4693</v>
      </c>
      <c r="E1716" t="s">
        <v>4690</v>
      </c>
      <c r="H1716"/>
      <c r="I1716" s="1">
        <v>46</v>
      </c>
      <c r="J1716" t="s">
        <v>858</v>
      </c>
      <c r="K1716" t="s">
        <v>33</v>
      </c>
      <c r="L1716" t="s">
        <v>60</v>
      </c>
      <c r="M1716" t="s">
        <v>33</v>
      </c>
      <c r="N1716" s="4">
        <v>308186758</v>
      </c>
      <c r="O1716" s="44">
        <v>2377.5</v>
      </c>
      <c r="P1716">
        <v>0</v>
      </c>
      <c r="Q1716">
        <v>0</v>
      </c>
      <c r="R1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6" s="4">
        <f t="shared" si="78"/>
        <v>0</v>
      </c>
      <c r="T1716" s="4">
        <f t="shared" si="79"/>
        <v>0</v>
      </c>
      <c r="U1716" s="4">
        <f t="shared" si="80"/>
        <v>1</v>
      </c>
    </row>
    <row r="1717" spans="1:21">
      <c r="A1717" s="41">
        <v>460006158</v>
      </c>
      <c r="B1717" s="43">
        <v>460785090</v>
      </c>
      <c r="C1717" s="43">
        <v>460006158</v>
      </c>
      <c r="D1717" t="s">
        <v>4694</v>
      </c>
      <c r="E1717" t="s">
        <v>4690</v>
      </c>
      <c r="H1717"/>
      <c r="I1717" s="1">
        <v>46</v>
      </c>
      <c r="J1717" t="s">
        <v>858</v>
      </c>
      <c r="K1717" t="s">
        <v>33</v>
      </c>
      <c r="L1717" t="s">
        <v>60</v>
      </c>
      <c r="M1717" t="s">
        <v>33</v>
      </c>
      <c r="N1717" s="4">
        <v>308186758</v>
      </c>
      <c r="O1717" s="44">
        <v>467.5</v>
      </c>
      <c r="P1717">
        <v>0</v>
      </c>
      <c r="Q1717">
        <v>0</v>
      </c>
      <c r="R1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7" s="4">
        <f t="shared" si="78"/>
        <v>0</v>
      </c>
      <c r="T1717" s="4">
        <f t="shared" si="79"/>
        <v>0</v>
      </c>
      <c r="U1717" s="4">
        <f t="shared" si="80"/>
        <v>1</v>
      </c>
    </row>
    <row r="1718" spans="1:21">
      <c r="A1718" s="41">
        <v>460007487</v>
      </c>
      <c r="B1718" s="43">
        <v>460785090</v>
      </c>
      <c r="C1718" s="43">
        <v>460007487</v>
      </c>
      <c r="D1718" t="s">
        <v>4695</v>
      </c>
      <c r="E1718" t="s">
        <v>4690</v>
      </c>
      <c r="H1718"/>
      <c r="I1718" s="1">
        <v>46</v>
      </c>
      <c r="J1718" t="s">
        <v>858</v>
      </c>
      <c r="K1718" t="s">
        <v>33</v>
      </c>
      <c r="L1718" t="s">
        <v>60</v>
      </c>
      <c r="M1718" t="s">
        <v>33</v>
      </c>
      <c r="N1718" s="4">
        <v>308186758</v>
      </c>
      <c r="O1718" s="44">
        <v>1401.25</v>
      </c>
      <c r="P1718">
        <v>0</v>
      </c>
      <c r="Q1718">
        <v>0</v>
      </c>
      <c r="R1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8" s="4">
        <f t="shared" si="78"/>
        <v>0</v>
      </c>
      <c r="T1718" s="4">
        <f t="shared" si="79"/>
        <v>0</v>
      </c>
      <c r="U1718" s="4">
        <f t="shared" si="80"/>
        <v>1</v>
      </c>
    </row>
    <row r="1719" spans="1:21">
      <c r="A1719" s="41">
        <v>460007933</v>
      </c>
      <c r="B1719" s="47">
        <v>460785090</v>
      </c>
      <c r="C1719" s="47">
        <v>460007933</v>
      </c>
      <c r="D1719" t="s">
        <v>4696</v>
      </c>
      <c r="E1719" t="s">
        <v>4690</v>
      </c>
      <c r="H1719"/>
      <c r="I1719" s="1">
        <v>46</v>
      </c>
      <c r="J1719" t="s">
        <v>858</v>
      </c>
      <c r="K1719" t="s">
        <v>33</v>
      </c>
      <c r="L1719" t="s">
        <v>60</v>
      </c>
      <c r="M1719" t="s">
        <v>33</v>
      </c>
      <c r="N1719" s="4">
        <v>308186758</v>
      </c>
      <c r="O1719" s="44">
        <v>1</v>
      </c>
      <c r="P1719">
        <v>0</v>
      </c>
      <c r="Q1719">
        <v>0</v>
      </c>
      <c r="R1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9" s="4">
        <f t="shared" si="78"/>
        <v>0</v>
      </c>
      <c r="T1719" s="4">
        <f t="shared" si="79"/>
        <v>0</v>
      </c>
      <c r="U1719" s="4">
        <f t="shared" si="80"/>
        <v>1</v>
      </c>
    </row>
    <row r="1720" spans="1:21">
      <c r="A1720" s="41">
        <v>460780554</v>
      </c>
      <c r="B1720" s="42">
        <v>460785090</v>
      </c>
      <c r="C1720" s="43">
        <v>460780554</v>
      </c>
      <c r="D1720" t="s">
        <v>4697</v>
      </c>
      <c r="E1720" t="s">
        <v>4690</v>
      </c>
      <c r="H1720"/>
      <c r="I1720" s="1">
        <v>46</v>
      </c>
      <c r="J1720" t="s">
        <v>858</v>
      </c>
      <c r="K1720" t="s">
        <v>33</v>
      </c>
      <c r="L1720" t="s">
        <v>60</v>
      </c>
      <c r="M1720" t="s">
        <v>33</v>
      </c>
      <c r="N1720" s="4">
        <v>308186758</v>
      </c>
      <c r="O1720" s="44">
        <v>15157.25</v>
      </c>
      <c r="P1720">
        <v>1</v>
      </c>
      <c r="Q1720">
        <v>0</v>
      </c>
      <c r="R1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0" s="4">
        <f t="shared" si="78"/>
        <v>0</v>
      </c>
      <c r="T1720" s="4">
        <f t="shared" si="79"/>
        <v>0</v>
      </c>
      <c r="U1720" s="4">
        <f t="shared" si="80"/>
        <v>1</v>
      </c>
    </row>
    <row r="1721" spans="1:21">
      <c r="A1721" s="41">
        <v>460781685</v>
      </c>
      <c r="B1721" s="42">
        <v>460785090</v>
      </c>
      <c r="C1721" s="43">
        <v>460781685</v>
      </c>
      <c r="D1721" t="s">
        <v>4698</v>
      </c>
      <c r="E1721" t="s">
        <v>4690</v>
      </c>
      <c r="H1721"/>
      <c r="I1721" s="1">
        <v>46</v>
      </c>
      <c r="J1721" t="s">
        <v>858</v>
      </c>
      <c r="K1721" t="s">
        <v>33</v>
      </c>
      <c r="L1721" t="s">
        <v>60</v>
      </c>
      <c r="M1721" t="s">
        <v>33</v>
      </c>
      <c r="N1721" s="4">
        <v>308186758</v>
      </c>
      <c r="O1721" s="44">
        <v>1240.75</v>
      </c>
      <c r="P1721">
        <v>1</v>
      </c>
      <c r="Q1721">
        <v>0</v>
      </c>
      <c r="R1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1" s="4">
        <f t="shared" si="78"/>
        <v>0</v>
      </c>
      <c r="T1721" s="4">
        <f t="shared" si="79"/>
        <v>0</v>
      </c>
      <c r="U1721" s="4">
        <f t="shared" si="80"/>
        <v>1</v>
      </c>
    </row>
    <row r="1722" spans="1:21">
      <c r="A1722" s="41">
        <v>460781693</v>
      </c>
      <c r="B1722" s="42">
        <v>460785090</v>
      </c>
      <c r="C1722" s="43">
        <v>460781693</v>
      </c>
      <c r="D1722" t="s">
        <v>4699</v>
      </c>
      <c r="E1722" t="s">
        <v>4690</v>
      </c>
      <c r="H1722"/>
      <c r="I1722" s="1">
        <v>46</v>
      </c>
      <c r="J1722" t="s">
        <v>858</v>
      </c>
      <c r="K1722" t="s">
        <v>33</v>
      </c>
      <c r="L1722" t="s">
        <v>60</v>
      </c>
      <c r="M1722" t="s">
        <v>33</v>
      </c>
      <c r="N1722" s="4">
        <v>308186758</v>
      </c>
      <c r="O1722" s="44">
        <v>371.75</v>
      </c>
      <c r="P1722">
        <v>1</v>
      </c>
      <c r="Q1722">
        <v>0</v>
      </c>
      <c r="R1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2" s="4">
        <f t="shared" si="78"/>
        <v>0</v>
      </c>
      <c r="T1722" s="4">
        <f t="shared" si="79"/>
        <v>0</v>
      </c>
      <c r="U1722" s="4">
        <f t="shared" si="80"/>
        <v>1</v>
      </c>
    </row>
    <row r="1723" spans="1:21">
      <c r="A1723" s="41">
        <v>460784325</v>
      </c>
      <c r="B1723" s="42">
        <v>460785090</v>
      </c>
      <c r="C1723" s="43">
        <v>460784325</v>
      </c>
      <c r="D1723" t="s">
        <v>4700</v>
      </c>
      <c r="E1723" t="s">
        <v>4690</v>
      </c>
      <c r="H1723"/>
      <c r="I1723" s="1">
        <v>46</v>
      </c>
      <c r="J1723" t="s">
        <v>858</v>
      </c>
      <c r="K1723" t="s">
        <v>33</v>
      </c>
      <c r="L1723" t="s">
        <v>60</v>
      </c>
      <c r="M1723" t="s">
        <v>33</v>
      </c>
      <c r="N1723" s="4">
        <v>308186758</v>
      </c>
      <c r="O1723" s="44">
        <v>164.5</v>
      </c>
      <c r="P1723">
        <v>1</v>
      </c>
      <c r="Q1723">
        <v>0</v>
      </c>
      <c r="R1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3" s="4">
        <f t="shared" si="78"/>
        <v>0</v>
      </c>
      <c r="T1723" s="4">
        <f t="shared" si="79"/>
        <v>0</v>
      </c>
      <c r="U1723" s="4">
        <f t="shared" si="80"/>
        <v>1</v>
      </c>
    </row>
    <row r="1724" spans="1:21">
      <c r="A1724" s="41">
        <v>460784895</v>
      </c>
      <c r="B1724" s="42">
        <v>460785090</v>
      </c>
      <c r="C1724" s="43">
        <v>460784895</v>
      </c>
      <c r="D1724" t="s">
        <v>4701</v>
      </c>
      <c r="E1724" t="s">
        <v>4690</v>
      </c>
      <c r="H1724"/>
      <c r="I1724" s="1">
        <v>46</v>
      </c>
      <c r="J1724" t="s">
        <v>858</v>
      </c>
      <c r="K1724" t="s">
        <v>33</v>
      </c>
      <c r="L1724" t="s">
        <v>60</v>
      </c>
      <c r="M1724" t="s">
        <v>33</v>
      </c>
      <c r="N1724" s="4">
        <v>308186758</v>
      </c>
      <c r="O1724" s="44">
        <v>257.25</v>
      </c>
      <c r="P1724">
        <v>1</v>
      </c>
      <c r="Q1724">
        <v>0</v>
      </c>
      <c r="R1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4" s="4">
        <f t="shared" si="78"/>
        <v>0</v>
      </c>
      <c r="T1724" s="4">
        <f t="shared" si="79"/>
        <v>0</v>
      </c>
      <c r="U1724" s="4">
        <f t="shared" si="80"/>
        <v>1</v>
      </c>
    </row>
    <row r="1725" spans="1:21">
      <c r="A1725" s="41">
        <v>460785801</v>
      </c>
      <c r="B1725" s="42">
        <v>460785090</v>
      </c>
      <c r="C1725" s="43">
        <v>460785801</v>
      </c>
      <c r="D1725" t="s">
        <v>4702</v>
      </c>
      <c r="E1725" t="s">
        <v>4690</v>
      </c>
      <c r="H1725"/>
      <c r="I1725" s="1">
        <v>46</v>
      </c>
      <c r="J1725" t="s">
        <v>858</v>
      </c>
      <c r="K1725" t="s">
        <v>33</v>
      </c>
      <c r="L1725" t="s">
        <v>60</v>
      </c>
      <c r="M1725" t="s">
        <v>33</v>
      </c>
      <c r="N1725" s="4">
        <v>308186758</v>
      </c>
      <c r="O1725" s="44">
        <v>237</v>
      </c>
      <c r="P1725">
        <v>0</v>
      </c>
      <c r="Q1725">
        <v>0</v>
      </c>
      <c r="R1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5" s="4">
        <f t="shared" si="78"/>
        <v>0</v>
      </c>
      <c r="T1725" s="4">
        <f t="shared" si="79"/>
        <v>0</v>
      </c>
      <c r="U1725" s="4">
        <f t="shared" si="80"/>
        <v>1</v>
      </c>
    </row>
    <row r="1726" spans="1:21">
      <c r="A1726" s="41">
        <v>460785819</v>
      </c>
      <c r="B1726" s="42">
        <v>460785090</v>
      </c>
      <c r="C1726" s="43">
        <v>460785819</v>
      </c>
      <c r="D1726" t="s">
        <v>4703</v>
      </c>
      <c r="E1726" s="48" t="s">
        <v>4690</v>
      </c>
      <c r="H1726"/>
      <c r="I1726" s="1">
        <v>46</v>
      </c>
      <c r="J1726" t="s">
        <v>858</v>
      </c>
      <c r="K1726" t="s">
        <v>33</v>
      </c>
      <c r="L1726" t="s">
        <v>60</v>
      </c>
      <c r="M1726" t="s">
        <v>33</v>
      </c>
      <c r="N1726" s="4">
        <v>308186758</v>
      </c>
      <c r="O1726" s="44">
        <v>1458.5</v>
      </c>
      <c r="P1726">
        <v>0</v>
      </c>
      <c r="Q1726">
        <v>0</v>
      </c>
      <c r="R1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6" s="4">
        <f t="shared" si="78"/>
        <v>0</v>
      </c>
      <c r="T1726" s="4">
        <f t="shared" si="79"/>
        <v>0</v>
      </c>
      <c r="U1726" s="4">
        <f t="shared" si="80"/>
        <v>1</v>
      </c>
    </row>
    <row r="1727" spans="1:21">
      <c r="A1727" s="41">
        <v>470000431</v>
      </c>
      <c r="B1727" s="42">
        <v>470000324</v>
      </c>
      <c r="C1727" s="43">
        <v>470000324</v>
      </c>
      <c r="D1727" t="s">
        <v>983</v>
      </c>
      <c r="E1727" s="48" t="s">
        <v>984</v>
      </c>
      <c r="F1727" t="s">
        <v>985</v>
      </c>
      <c r="G1727" t="s">
        <v>986</v>
      </c>
      <c r="H1727">
        <v>0</v>
      </c>
      <c r="I1727" s="1">
        <v>47</v>
      </c>
      <c r="J1727" t="s">
        <v>195</v>
      </c>
      <c r="K1727" t="s">
        <v>93</v>
      </c>
      <c r="L1727" t="s">
        <v>831</v>
      </c>
      <c r="M1727" t="s">
        <v>93</v>
      </c>
      <c r="N1727" s="4">
        <v>264702432</v>
      </c>
      <c r="O1727" s="44">
        <v>60651</v>
      </c>
      <c r="P1727">
        <v>0</v>
      </c>
      <c r="Q1727">
        <v>0</v>
      </c>
      <c r="R1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7" s="4">
        <f t="shared" si="78"/>
        <v>1</v>
      </c>
      <c r="T1727" s="4">
        <f t="shared" si="79"/>
        <v>0</v>
      </c>
      <c r="U1727" s="4">
        <f t="shared" si="80"/>
        <v>0</v>
      </c>
    </row>
    <row r="1728" spans="1:21">
      <c r="A1728" s="41">
        <v>470000530</v>
      </c>
      <c r="B1728" s="42">
        <v>470000357</v>
      </c>
      <c r="C1728" s="43">
        <v>470000357</v>
      </c>
      <c r="D1728" t="s">
        <v>4530</v>
      </c>
      <c r="E1728" s="48" t="s">
        <v>4530</v>
      </c>
      <c r="F1728" t="s">
        <v>985</v>
      </c>
      <c r="G1728" t="s">
        <v>986</v>
      </c>
      <c r="H1728">
        <v>0</v>
      </c>
      <c r="I1728" s="1">
        <v>47</v>
      </c>
      <c r="J1728" t="s">
        <v>195</v>
      </c>
      <c r="K1728" t="s">
        <v>93</v>
      </c>
      <c r="L1728" t="s">
        <v>831</v>
      </c>
      <c r="M1728" t="s">
        <v>93</v>
      </c>
      <c r="N1728" s="4">
        <v>264703489</v>
      </c>
      <c r="O1728" s="44">
        <v>3945.5</v>
      </c>
      <c r="P1728">
        <v>0</v>
      </c>
      <c r="Q1728">
        <v>0</v>
      </c>
      <c r="R1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8" s="4">
        <f t="shared" si="78"/>
        <v>1</v>
      </c>
      <c r="T1728" s="4">
        <f t="shared" si="79"/>
        <v>0</v>
      </c>
      <c r="U1728" s="4">
        <f t="shared" si="80"/>
        <v>0</v>
      </c>
    </row>
    <row r="1729" spans="1:21">
      <c r="A1729" s="41">
        <v>470000548</v>
      </c>
      <c r="B1729" s="42">
        <v>470000365</v>
      </c>
      <c r="C1729" s="43">
        <v>470000365</v>
      </c>
      <c r="D1729" t="s">
        <v>4542</v>
      </c>
      <c r="E1729" t="s">
        <v>4543</v>
      </c>
      <c r="F1729" t="s">
        <v>985</v>
      </c>
      <c r="G1729" t="s">
        <v>986</v>
      </c>
      <c r="H1729">
        <v>0</v>
      </c>
      <c r="I1729" s="1">
        <v>47</v>
      </c>
      <c r="J1729" t="s">
        <v>195</v>
      </c>
      <c r="K1729" t="s">
        <v>93</v>
      </c>
      <c r="L1729" t="s">
        <v>831</v>
      </c>
      <c r="M1729" t="s">
        <v>93</v>
      </c>
      <c r="N1729" s="4">
        <v>264703497</v>
      </c>
      <c r="O1729" s="44">
        <v>5088</v>
      </c>
      <c r="P1729">
        <v>0</v>
      </c>
      <c r="Q1729">
        <v>0</v>
      </c>
      <c r="R1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9" s="4">
        <f t="shared" si="78"/>
        <v>1</v>
      </c>
      <c r="T1729" s="4">
        <f t="shared" si="79"/>
        <v>0</v>
      </c>
      <c r="U1729" s="4">
        <f t="shared" si="80"/>
        <v>0</v>
      </c>
    </row>
    <row r="1730" spans="1:21">
      <c r="A1730" s="41">
        <v>470000563</v>
      </c>
      <c r="B1730" s="42">
        <v>470000381</v>
      </c>
      <c r="C1730" s="43">
        <v>470000381</v>
      </c>
      <c r="D1730" t="s">
        <v>2083</v>
      </c>
      <c r="E1730" t="s">
        <v>2083</v>
      </c>
      <c r="F1730" t="s">
        <v>985</v>
      </c>
      <c r="G1730" t="s">
        <v>986</v>
      </c>
      <c r="H1730">
        <v>0</v>
      </c>
      <c r="I1730" s="1">
        <v>47</v>
      </c>
      <c r="J1730" t="s">
        <v>195</v>
      </c>
      <c r="K1730" t="s">
        <v>93</v>
      </c>
      <c r="L1730" t="s">
        <v>77</v>
      </c>
      <c r="M1730" t="s">
        <v>93</v>
      </c>
      <c r="N1730" s="4">
        <v>264702689</v>
      </c>
      <c r="O1730" s="44">
        <v>39866.5</v>
      </c>
      <c r="P1730">
        <v>1</v>
      </c>
      <c r="Q1730">
        <v>0</v>
      </c>
      <c r="R1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0" s="4">
        <f t="shared" si="78"/>
        <v>1</v>
      </c>
      <c r="T1730" s="4">
        <f t="shared" si="79"/>
        <v>0</v>
      </c>
      <c r="U1730" s="4">
        <f t="shared" si="80"/>
        <v>0</v>
      </c>
    </row>
    <row r="1731" spans="1:21">
      <c r="A1731" s="41">
        <v>470008244</v>
      </c>
      <c r="B1731" s="42">
        <v>470000381</v>
      </c>
      <c r="C1731" s="43">
        <v>470000381</v>
      </c>
      <c r="D1731" t="s">
        <v>2084</v>
      </c>
      <c r="E1731" t="s">
        <v>2083</v>
      </c>
      <c r="F1731" t="s">
        <v>985</v>
      </c>
      <c r="G1731" t="s">
        <v>986</v>
      </c>
      <c r="H1731">
        <v>0</v>
      </c>
      <c r="I1731" s="1">
        <v>47</v>
      </c>
      <c r="J1731" t="s">
        <v>195</v>
      </c>
      <c r="K1731" t="s">
        <v>93</v>
      </c>
      <c r="L1731" t="s">
        <v>77</v>
      </c>
      <c r="M1731" t="s">
        <v>93</v>
      </c>
      <c r="N1731" s="4">
        <v>264702689</v>
      </c>
      <c r="O1731" s="44">
        <v>1246.5</v>
      </c>
      <c r="P1731">
        <v>1</v>
      </c>
      <c r="Q1731">
        <v>0</v>
      </c>
      <c r="R1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1" s="4">
        <f t="shared" si="78"/>
        <v>1</v>
      </c>
      <c r="T1731" s="4">
        <f t="shared" si="79"/>
        <v>0</v>
      </c>
      <c r="U1731" s="4">
        <f t="shared" si="80"/>
        <v>0</v>
      </c>
    </row>
    <row r="1732" spans="1:21">
      <c r="A1732" s="41">
        <v>470008251</v>
      </c>
      <c r="B1732" s="42">
        <v>470000381</v>
      </c>
      <c r="C1732" s="43">
        <v>470000381</v>
      </c>
      <c r="D1732" t="s">
        <v>2085</v>
      </c>
      <c r="E1732" t="s">
        <v>2083</v>
      </c>
      <c r="F1732" t="s">
        <v>985</v>
      </c>
      <c r="G1732" t="s">
        <v>986</v>
      </c>
      <c r="H1732">
        <v>0</v>
      </c>
      <c r="I1732" s="1">
        <v>47</v>
      </c>
      <c r="J1732" t="s">
        <v>195</v>
      </c>
      <c r="K1732" t="s">
        <v>93</v>
      </c>
      <c r="L1732" t="s">
        <v>77</v>
      </c>
      <c r="M1732" t="s">
        <v>93</v>
      </c>
      <c r="N1732" s="4">
        <v>264702689</v>
      </c>
      <c r="O1732" s="44">
        <v>574.25</v>
      </c>
      <c r="P1732">
        <v>1</v>
      </c>
      <c r="Q1732">
        <v>0</v>
      </c>
      <c r="R1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2" s="4">
        <f t="shared" si="78"/>
        <v>1</v>
      </c>
      <c r="T1732" s="4">
        <f t="shared" si="79"/>
        <v>0</v>
      </c>
      <c r="U1732" s="4">
        <f t="shared" si="80"/>
        <v>0</v>
      </c>
    </row>
    <row r="1733" spans="1:21">
      <c r="A1733" s="41">
        <v>470008301</v>
      </c>
      <c r="B1733" s="42">
        <v>470000381</v>
      </c>
      <c r="C1733" s="43">
        <v>470000381</v>
      </c>
      <c r="D1733" s="48" t="s">
        <v>2086</v>
      </c>
      <c r="E1733" s="48" t="s">
        <v>2083</v>
      </c>
      <c r="F1733" t="s">
        <v>985</v>
      </c>
      <c r="G1733" t="s">
        <v>986</v>
      </c>
      <c r="H1733">
        <v>0</v>
      </c>
      <c r="I1733" s="1">
        <v>47</v>
      </c>
      <c r="J1733" t="s">
        <v>195</v>
      </c>
      <c r="K1733" t="s">
        <v>93</v>
      </c>
      <c r="L1733" t="s">
        <v>77</v>
      </c>
      <c r="M1733" t="s">
        <v>93</v>
      </c>
      <c r="N1733" s="4">
        <v>264702689</v>
      </c>
      <c r="O1733" s="44">
        <v>465.5</v>
      </c>
      <c r="P1733">
        <v>1</v>
      </c>
      <c r="Q1733">
        <v>0</v>
      </c>
      <c r="R1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3" s="4">
        <f t="shared" si="78"/>
        <v>1</v>
      </c>
      <c r="T1733" s="4">
        <f t="shared" si="79"/>
        <v>0</v>
      </c>
      <c r="U1733" s="4">
        <f t="shared" si="80"/>
        <v>0</v>
      </c>
    </row>
    <row r="1734" spans="1:21">
      <c r="A1734" s="41">
        <v>470008335</v>
      </c>
      <c r="B1734" s="42">
        <v>470000381</v>
      </c>
      <c r="C1734" s="43">
        <v>470000381</v>
      </c>
      <c r="D1734" t="s">
        <v>2087</v>
      </c>
      <c r="E1734" t="s">
        <v>2083</v>
      </c>
      <c r="F1734" t="s">
        <v>985</v>
      </c>
      <c r="G1734" t="s">
        <v>986</v>
      </c>
      <c r="H1734">
        <v>0</v>
      </c>
      <c r="I1734" s="1">
        <v>47</v>
      </c>
      <c r="J1734" t="s">
        <v>195</v>
      </c>
      <c r="K1734" t="s">
        <v>93</v>
      </c>
      <c r="L1734" t="s">
        <v>77</v>
      </c>
      <c r="M1734" t="s">
        <v>93</v>
      </c>
      <c r="N1734" s="4">
        <v>264702689</v>
      </c>
      <c r="O1734" s="44">
        <v>1974.25</v>
      </c>
      <c r="P1734">
        <v>1</v>
      </c>
      <c r="Q1734">
        <v>0</v>
      </c>
      <c r="R1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4" s="4">
        <f t="shared" ref="S1734:S1797" si="81">IF(OR(L1734="CH",L1734="CH ex-CHS",L1734="HIA",L1734="Autres publics",L1734="CHU"),1,0)</f>
        <v>1</v>
      </c>
      <c r="T1734" s="4">
        <f t="shared" ref="T1734:T1797" si="82">IF(AND(S1734=1,G1734=""),1,0)</f>
        <v>0</v>
      </c>
      <c r="U1734" s="4">
        <f t="shared" si="80"/>
        <v>0</v>
      </c>
    </row>
    <row r="1735" spans="1:21">
      <c r="A1735" s="41">
        <v>470008582</v>
      </c>
      <c r="B1735" s="42">
        <v>470000381</v>
      </c>
      <c r="C1735" s="43">
        <v>470000381</v>
      </c>
      <c r="D1735" t="s">
        <v>2088</v>
      </c>
      <c r="E1735" t="s">
        <v>2083</v>
      </c>
      <c r="F1735" t="s">
        <v>985</v>
      </c>
      <c r="G1735" t="s">
        <v>986</v>
      </c>
      <c r="H1735">
        <v>0</v>
      </c>
      <c r="I1735" s="1">
        <v>47</v>
      </c>
      <c r="J1735" t="s">
        <v>195</v>
      </c>
      <c r="K1735" t="s">
        <v>93</v>
      </c>
      <c r="L1735" t="s">
        <v>77</v>
      </c>
      <c r="M1735" t="s">
        <v>93</v>
      </c>
      <c r="N1735" s="4">
        <v>264702689</v>
      </c>
      <c r="O1735" s="44">
        <v>1287.25</v>
      </c>
      <c r="P1735">
        <v>1</v>
      </c>
      <c r="Q1735">
        <v>0</v>
      </c>
      <c r="R1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5" s="4">
        <f t="shared" si="81"/>
        <v>1</v>
      </c>
      <c r="T1735" s="4">
        <f t="shared" si="82"/>
        <v>0</v>
      </c>
      <c r="U1735" s="4">
        <f t="shared" ref="U1735:U1798" si="83">IF(S1735=1,0,1)</f>
        <v>0</v>
      </c>
    </row>
    <row r="1736" spans="1:21">
      <c r="A1736" s="41">
        <v>470008608</v>
      </c>
      <c r="B1736" s="42">
        <v>470000381</v>
      </c>
      <c r="C1736" s="43">
        <v>470000381</v>
      </c>
      <c r="D1736" t="s">
        <v>2089</v>
      </c>
      <c r="E1736" t="s">
        <v>2083</v>
      </c>
      <c r="F1736" t="s">
        <v>985</v>
      </c>
      <c r="G1736" t="s">
        <v>986</v>
      </c>
      <c r="H1736">
        <v>0</v>
      </c>
      <c r="I1736" s="1">
        <v>47</v>
      </c>
      <c r="J1736" t="s">
        <v>195</v>
      </c>
      <c r="K1736" t="s">
        <v>93</v>
      </c>
      <c r="L1736" t="s">
        <v>77</v>
      </c>
      <c r="M1736" t="s">
        <v>93</v>
      </c>
      <c r="N1736" s="4">
        <v>264702689</v>
      </c>
      <c r="O1736" s="44">
        <v>1519.5</v>
      </c>
      <c r="P1736">
        <v>1</v>
      </c>
      <c r="Q1736">
        <v>0</v>
      </c>
      <c r="R1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6" s="4">
        <f t="shared" si="81"/>
        <v>1</v>
      </c>
      <c r="T1736" s="4">
        <f t="shared" si="82"/>
        <v>0</v>
      </c>
      <c r="U1736" s="4">
        <f t="shared" si="83"/>
        <v>0</v>
      </c>
    </row>
    <row r="1737" spans="1:21">
      <c r="A1737" s="41">
        <v>470008616</v>
      </c>
      <c r="B1737" s="42">
        <v>470000381</v>
      </c>
      <c r="C1737" s="43">
        <v>470000381</v>
      </c>
      <c r="D1737" t="s">
        <v>2090</v>
      </c>
      <c r="E1737" t="s">
        <v>2083</v>
      </c>
      <c r="F1737" t="s">
        <v>985</v>
      </c>
      <c r="G1737" t="s">
        <v>986</v>
      </c>
      <c r="H1737">
        <v>0</v>
      </c>
      <c r="I1737" s="1">
        <v>47</v>
      </c>
      <c r="J1737" t="s">
        <v>195</v>
      </c>
      <c r="K1737" t="s">
        <v>93</v>
      </c>
      <c r="L1737" t="s">
        <v>77</v>
      </c>
      <c r="M1737" t="s">
        <v>93</v>
      </c>
      <c r="N1737" s="4">
        <v>264702689</v>
      </c>
      <c r="O1737" s="44">
        <v>583.75</v>
      </c>
      <c r="P1737">
        <v>1</v>
      </c>
      <c r="Q1737">
        <v>0</v>
      </c>
      <c r="R1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7" s="4">
        <f t="shared" si="81"/>
        <v>1</v>
      </c>
      <c r="T1737" s="4">
        <f t="shared" si="82"/>
        <v>0</v>
      </c>
      <c r="U1737" s="4">
        <f t="shared" si="83"/>
        <v>0</v>
      </c>
    </row>
    <row r="1738" spans="1:21">
      <c r="A1738" s="41">
        <v>470010638</v>
      </c>
      <c r="B1738" s="42">
        <v>470000381</v>
      </c>
      <c r="C1738" s="43">
        <v>470000381</v>
      </c>
      <c r="D1738" t="s">
        <v>2091</v>
      </c>
      <c r="E1738" t="s">
        <v>2083</v>
      </c>
      <c r="F1738" t="s">
        <v>985</v>
      </c>
      <c r="G1738" t="s">
        <v>986</v>
      </c>
      <c r="H1738">
        <v>0</v>
      </c>
      <c r="I1738" s="1">
        <v>47</v>
      </c>
      <c r="J1738" t="s">
        <v>195</v>
      </c>
      <c r="K1738" t="s">
        <v>93</v>
      </c>
      <c r="L1738" t="s">
        <v>77</v>
      </c>
      <c r="M1738" t="s">
        <v>93</v>
      </c>
      <c r="N1738" s="4">
        <v>264702689</v>
      </c>
      <c r="O1738" s="44">
        <v>618.75</v>
      </c>
      <c r="P1738">
        <v>1</v>
      </c>
      <c r="Q1738">
        <v>0</v>
      </c>
      <c r="R1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8" s="4">
        <f t="shared" si="81"/>
        <v>1</v>
      </c>
      <c r="T1738" s="4">
        <f t="shared" si="82"/>
        <v>0</v>
      </c>
      <c r="U1738" s="4">
        <f t="shared" si="83"/>
        <v>0</v>
      </c>
    </row>
    <row r="1739" spans="1:21">
      <c r="A1739" s="41">
        <v>470013798</v>
      </c>
      <c r="B1739" s="42">
        <v>470000381</v>
      </c>
      <c r="C1739" s="43">
        <v>470000381</v>
      </c>
      <c r="D1739" t="s">
        <v>2092</v>
      </c>
      <c r="E1739" t="s">
        <v>2083</v>
      </c>
      <c r="F1739" t="s">
        <v>985</v>
      </c>
      <c r="G1739" t="s">
        <v>986</v>
      </c>
      <c r="H1739">
        <v>0</v>
      </c>
      <c r="I1739" s="1">
        <v>47</v>
      </c>
      <c r="J1739" t="s">
        <v>195</v>
      </c>
      <c r="K1739" t="s">
        <v>93</v>
      </c>
      <c r="L1739" t="s">
        <v>77</v>
      </c>
      <c r="M1739" t="s">
        <v>93</v>
      </c>
      <c r="N1739" s="4">
        <v>264702689</v>
      </c>
      <c r="O1739" s="44">
        <v>689.5</v>
      </c>
      <c r="P1739">
        <v>0</v>
      </c>
      <c r="Q1739">
        <v>0</v>
      </c>
      <c r="R1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9" s="4">
        <f t="shared" si="81"/>
        <v>1</v>
      </c>
      <c r="T1739" s="4">
        <f t="shared" si="82"/>
        <v>0</v>
      </c>
      <c r="U1739" s="4">
        <f t="shared" si="83"/>
        <v>0</v>
      </c>
    </row>
    <row r="1740" spans="1:21">
      <c r="A1740" s="41">
        <v>470000571</v>
      </c>
      <c r="B1740" s="42">
        <v>470000407</v>
      </c>
      <c r="C1740" s="43">
        <v>470000407</v>
      </c>
      <c r="D1740" t="s">
        <v>1163</v>
      </c>
      <c r="E1740" t="s">
        <v>1163</v>
      </c>
      <c r="F1740" t="s">
        <v>985</v>
      </c>
      <c r="G1740" t="s">
        <v>986</v>
      </c>
      <c r="H1740">
        <v>0</v>
      </c>
      <c r="I1740" s="1">
        <v>47</v>
      </c>
      <c r="J1740" t="s">
        <v>195</v>
      </c>
      <c r="K1740" t="s">
        <v>93</v>
      </c>
      <c r="L1740" t="s">
        <v>831</v>
      </c>
      <c r="M1740" t="s">
        <v>93</v>
      </c>
      <c r="N1740" s="4">
        <v>264702499</v>
      </c>
      <c r="O1740" s="44">
        <v>10429.5</v>
      </c>
      <c r="P1740">
        <v>0</v>
      </c>
      <c r="Q1740">
        <v>0</v>
      </c>
      <c r="R1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0" s="4">
        <f t="shared" si="81"/>
        <v>1</v>
      </c>
      <c r="T1740" s="4">
        <f t="shared" si="82"/>
        <v>0</v>
      </c>
      <c r="U1740" s="4">
        <f t="shared" si="83"/>
        <v>0</v>
      </c>
    </row>
    <row r="1741" spans="1:21">
      <c r="A1741" s="41">
        <v>470000480</v>
      </c>
      <c r="B1741" s="42">
        <v>470001660</v>
      </c>
      <c r="C1741" s="43">
        <v>470001660</v>
      </c>
      <c r="D1741" t="s">
        <v>2399</v>
      </c>
      <c r="E1741" t="s">
        <v>2400</v>
      </c>
      <c r="F1741" t="s">
        <v>985</v>
      </c>
      <c r="G1741" t="s">
        <v>986</v>
      </c>
      <c r="H1741">
        <v>0</v>
      </c>
      <c r="I1741" s="1">
        <v>47</v>
      </c>
      <c r="J1741" t="s">
        <v>195</v>
      </c>
      <c r="K1741" t="s">
        <v>93</v>
      </c>
      <c r="L1741" t="s">
        <v>831</v>
      </c>
      <c r="M1741" t="s">
        <v>93</v>
      </c>
      <c r="N1741" s="4">
        <v>264703612</v>
      </c>
      <c r="O1741" s="44">
        <v>59130</v>
      </c>
      <c r="P1741">
        <v>0</v>
      </c>
      <c r="Q1741">
        <v>0</v>
      </c>
      <c r="R1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1" s="4">
        <f t="shared" si="81"/>
        <v>1</v>
      </c>
      <c r="T1741" s="4">
        <f t="shared" si="82"/>
        <v>0</v>
      </c>
      <c r="U1741" s="4">
        <f t="shared" si="83"/>
        <v>0</v>
      </c>
    </row>
    <row r="1742" spans="1:21">
      <c r="A1742" s="41">
        <v>470000555</v>
      </c>
      <c r="B1742" s="42">
        <v>470001660</v>
      </c>
      <c r="C1742" s="43">
        <v>470001660</v>
      </c>
      <c r="D1742" t="s">
        <v>2401</v>
      </c>
      <c r="E1742" t="s">
        <v>2400</v>
      </c>
      <c r="F1742" t="s">
        <v>985</v>
      </c>
      <c r="G1742" t="s">
        <v>986</v>
      </c>
      <c r="H1742">
        <v>0</v>
      </c>
      <c r="I1742" s="1">
        <v>47</v>
      </c>
      <c r="J1742" t="s">
        <v>195</v>
      </c>
      <c r="K1742" t="s">
        <v>93</v>
      </c>
      <c r="L1742" t="s">
        <v>831</v>
      </c>
      <c r="M1742" t="s">
        <v>93</v>
      </c>
      <c r="N1742" s="4">
        <v>264703612</v>
      </c>
      <c r="O1742" s="44">
        <v>5365</v>
      </c>
      <c r="P1742">
        <v>0</v>
      </c>
      <c r="Q1742">
        <v>0</v>
      </c>
      <c r="R1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2" s="4">
        <f t="shared" si="81"/>
        <v>1</v>
      </c>
      <c r="T1742" s="4">
        <f t="shared" si="82"/>
        <v>0</v>
      </c>
      <c r="U1742" s="4">
        <f t="shared" si="83"/>
        <v>0</v>
      </c>
    </row>
    <row r="1743" spans="1:21">
      <c r="A1743" s="41">
        <v>470012931</v>
      </c>
      <c r="B1743" s="42">
        <v>470001660</v>
      </c>
      <c r="C1743" s="43">
        <v>470001660</v>
      </c>
      <c r="D1743" t="s">
        <v>2402</v>
      </c>
      <c r="E1743" t="s">
        <v>2400</v>
      </c>
      <c r="F1743" t="s">
        <v>985</v>
      </c>
      <c r="G1743" t="s">
        <v>986</v>
      </c>
      <c r="H1743">
        <v>0</v>
      </c>
      <c r="I1743" s="1">
        <v>47</v>
      </c>
      <c r="J1743" t="s">
        <v>195</v>
      </c>
      <c r="K1743" t="s">
        <v>93</v>
      </c>
      <c r="L1743" t="s">
        <v>831</v>
      </c>
      <c r="M1743" t="s">
        <v>93</v>
      </c>
      <c r="N1743" s="4">
        <v>264703612</v>
      </c>
      <c r="O1743" s="44">
        <v>4863.5</v>
      </c>
      <c r="P1743">
        <v>0</v>
      </c>
      <c r="Q1743">
        <v>0</v>
      </c>
      <c r="R1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3" s="4">
        <f t="shared" si="81"/>
        <v>1</v>
      </c>
      <c r="T1743" s="4">
        <f t="shared" si="82"/>
        <v>0</v>
      </c>
      <c r="U1743" s="4">
        <f t="shared" si="83"/>
        <v>0</v>
      </c>
    </row>
    <row r="1744" spans="1:21">
      <c r="A1744" s="41">
        <v>470009358</v>
      </c>
      <c r="B1744" s="42">
        <v>470009309</v>
      </c>
      <c r="C1744" s="43">
        <v>470009358</v>
      </c>
      <c r="D1744" t="s">
        <v>4666</v>
      </c>
      <c r="E1744" s="48" t="s">
        <v>4666</v>
      </c>
      <c r="H1744"/>
      <c r="I1744" s="1">
        <v>47</v>
      </c>
      <c r="J1744" t="s">
        <v>195</v>
      </c>
      <c r="K1744" t="s">
        <v>93</v>
      </c>
      <c r="L1744" t="s">
        <v>60</v>
      </c>
      <c r="M1744" t="s">
        <v>93</v>
      </c>
      <c r="N1744" s="4">
        <v>487516353</v>
      </c>
      <c r="O1744" s="44">
        <v>17603</v>
      </c>
      <c r="P1744">
        <v>0</v>
      </c>
      <c r="Q1744">
        <v>0</v>
      </c>
      <c r="R1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4" s="4">
        <f t="shared" si="81"/>
        <v>0</v>
      </c>
      <c r="T1744" s="4">
        <f t="shared" si="82"/>
        <v>0</v>
      </c>
      <c r="U1744" s="4">
        <f t="shared" si="83"/>
        <v>1</v>
      </c>
    </row>
    <row r="1745" spans="1:21">
      <c r="A1745" s="41">
        <v>470000027</v>
      </c>
      <c r="B1745" s="42">
        <v>470014069</v>
      </c>
      <c r="C1745" s="43">
        <v>470000027</v>
      </c>
      <c r="D1745" t="s">
        <v>5782</v>
      </c>
      <c r="E1745" t="s">
        <v>5783</v>
      </c>
      <c r="H1745"/>
      <c r="I1745" s="1">
        <v>47</v>
      </c>
      <c r="J1745" t="s">
        <v>195</v>
      </c>
      <c r="K1745" t="s">
        <v>93</v>
      </c>
      <c r="L1745" t="s">
        <v>96</v>
      </c>
      <c r="M1745" t="s">
        <v>93</v>
      </c>
      <c r="N1745" s="4">
        <v>433213519</v>
      </c>
      <c r="O1745" s="44">
        <v>81824</v>
      </c>
      <c r="P1745">
        <v>0</v>
      </c>
      <c r="Q1745">
        <v>0</v>
      </c>
      <c r="R1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5" s="4">
        <f t="shared" si="81"/>
        <v>0</v>
      </c>
      <c r="T1745" s="4">
        <f t="shared" si="82"/>
        <v>0</v>
      </c>
      <c r="U1745" s="4">
        <f t="shared" si="83"/>
        <v>1</v>
      </c>
    </row>
    <row r="1746" spans="1:21">
      <c r="A1746" s="41">
        <v>470000159</v>
      </c>
      <c r="B1746" s="42">
        <v>470014069</v>
      </c>
      <c r="C1746" s="43">
        <v>470000159</v>
      </c>
      <c r="D1746" t="s">
        <v>5784</v>
      </c>
      <c r="E1746" t="s">
        <v>5783</v>
      </c>
      <c r="H1746"/>
      <c r="I1746" s="1">
        <v>47</v>
      </c>
      <c r="J1746" t="s">
        <v>195</v>
      </c>
      <c r="K1746" t="s">
        <v>93</v>
      </c>
      <c r="L1746" t="s">
        <v>96</v>
      </c>
      <c r="M1746" t="s">
        <v>93</v>
      </c>
      <c r="N1746" s="4">
        <v>433213519</v>
      </c>
      <c r="O1746" s="44">
        <v>3788.5</v>
      </c>
      <c r="P1746">
        <v>0</v>
      </c>
      <c r="Q1746">
        <v>0</v>
      </c>
      <c r="R1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46" s="4">
        <f t="shared" si="81"/>
        <v>0</v>
      </c>
      <c r="T1746" s="4">
        <f t="shared" si="82"/>
        <v>0</v>
      </c>
      <c r="U1746" s="4">
        <f t="shared" si="83"/>
        <v>1</v>
      </c>
    </row>
    <row r="1747" spans="1:21">
      <c r="A1747" s="41">
        <v>470016049</v>
      </c>
      <c r="B1747" s="42">
        <v>470016023</v>
      </c>
      <c r="C1747" s="43">
        <v>470016049</v>
      </c>
      <c r="D1747" t="s">
        <v>4250</v>
      </c>
      <c r="E1747" t="s">
        <v>4250</v>
      </c>
      <c r="H1747"/>
      <c r="I1747" s="1">
        <v>47</v>
      </c>
      <c r="J1747" t="s">
        <v>195</v>
      </c>
      <c r="K1747" t="s">
        <v>93</v>
      </c>
      <c r="L1747" t="s">
        <v>60</v>
      </c>
      <c r="M1747" t="s">
        <v>93</v>
      </c>
      <c r="N1747" s="4">
        <v>808637839</v>
      </c>
      <c r="O1747" s="44">
        <v>21209</v>
      </c>
      <c r="P1747">
        <v>0</v>
      </c>
      <c r="Q1747">
        <v>0</v>
      </c>
      <c r="R1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47" s="4">
        <f t="shared" si="81"/>
        <v>0</v>
      </c>
      <c r="T1747" s="4">
        <f t="shared" si="82"/>
        <v>0</v>
      </c>
      <c r="U1747" s="4">
        <f t="shared" si="83"/>
        <v>1</v>
      </c>
    </row>
    <row r="1748" spans="1:21">
      <c r="A1748" s="41">
        <v>470000423</v>
      </c>
      <c r="B1748" s="42">
        <v>470016171</v>
      </c>
      <c r="C1748" s="43">
        <v>470016171</v>
      </c>
      <c r="D1748" t="s">
        <v>1009</v>
      </c>
      <c r="E1748" t="s">
        <v>1010</v>
      </c>
      <c r="F1748" t="s">
        <v>985</v>
      </c>
      <c r="G1748" t="s">
        <v>986</v>
      </c>
      <c r="H1748">
        <v>1</v>
      </c>
      <c r="I1748" s="1">
        <v>47</v>
      </c>
      <c r="J1748" t="s">
        <v>195</v>
      </c>
      <c r="K1748" t="s">
        <v>93</v>
      </c>
      <c r="L1748" t="s">
        <v>831</v>
      </c>
      <c r="M1748" t="s">
        <v>93</v>
      </c>
      <c r="N1748" s="4">
        <v>200053098</v>
      </c>
      <c r="O1748" s="44">
        <v>139384</v>
      </c>
      <c r="P1748">
        <v>0</v>
      </c>
      <c r="Q1748">
        <v>0</v>
      </c>
      <c r="R1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8" s="4">
        <f t="shared" si="81"/>
        <v>1</v>
      </c>
      <c r="T1748" s="4">
        <f t="shared" si="82"/>
        <v>0</v>
      </c>
      <c r="U1748" s="4">
        <f t="shared" si="83"/>
        <v>0</v>
      </c>
    </row>
    <row r="1749" spans="1:21">
      <c r="A1749" s="41">
        <v>470000522</v>
      </c>
      <c r="B1749" s="42">
        <v>470016171</v>
      </c>
      <c r="C1749" s="43">
        <v>470016171</v>
      </c>
      <c r="D1749" t="s">
        <v>1011</v>
      </c>
      <c r="E1749" t="s">
        <v>1010</v>
      </c>
      <c r="F1749" t="s">
        <v>985</v>
      </c>
      <c r="G1749" t="s">
        <v>986</v>
      </c>
      <c r="H1749">
        <v>1</v>
      </c>
      <c r="I1749" s="1">
        <v>47</v>
      </c>
      <c r="J1749" t="s">
        <v>195</v>
      </c>
      <c r="K1749" t="s">
        <v>93</v>
      </c>
      <c r="L1749" t="s">
        <v>831</v>
      </c>
      <c r="M1749" t="s">
        <v>93</v>
      </c>
      <c r="N1749" s="4">
        <v>200053098</v>
      </c>
      <c r="O1749" s="44">
        <v>10013</v>
      </c>
      <c r="P1749">
        <v>0</v>
      </c>
      <c r="Q1749">
        <v>0</v>
      </c>
      <c r="R1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9" s="4">
        <f t="shared" si="81"/>
        <v>1</v>
      </c>
      <c r="T1749" s="4">
        <f t="shared" si="82"/>
        <v>0</v>
      </c>
      <c r="U1749" s="4">
        <f t="shared" si="83"/>
        <v>0</v>
      </c>
    </row>
    <row r="1750" spans="1:21">
      <c r="A1750" s="41">
        <v>470008780</v>
      </c>
      <c r="B1750" s="42">
        <v>470016171</v>
      </c>
      <c r="C1750" s="43">
        <v>470016171</v>
      </c>
      <c r="D1750" t="s">
        <v>1012</v>
      </c>
      <c r="E1750" t="s">
        <v>1010</v>
      </c>
      <c r="F1750" t="s">
        <v>985</v>
      </c>
      <c r="G1750" t="s">
        <v>986</v>
      </c>
      <c r="H1750">
        <v>1</v>
      </c>
      <c r="I1750" s="1">
        <v>47</v>
      </c>
      <c r="J1750" t="s">
        <v>195</v>
      </c>
      <c r="K1750" t="s">
        <v>93</v>
      </c>
      <c r="L1750" t="s">
        <v>831</v>
      </c>
      <c r="M1750" t="s">
        <v>93</v>
      </c>
      <c r="N1750" s="4">
        <v>200053098</v>
      </c>
      <c r="O1750" s="44">
        <v>6302.5</v>
      </c>
      <c r="P1750">
        <v>0</v>
      </c>
      <c r="Q1750">
        <v>0</v>
      </c>
      <c r="R1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0" s="4">
        <f t="shared" si="81"/>
        <v>1</v>
      </c>
      <c r="T1750" s="4">
        <f t="shared" si="82"/>
        <v>0</v>
      </c>
      <c r="U1750" s="4">
        <f t="shared" si="83"/>
        <v>0</v>
      </c>
    </row>
    <row r="1751" spans="1:21">
      <c r="A1751" s="41">
        <v>480780287</v>
      </c>
      <c r="B1751" s="42">
        <v>480001635</v>
      </c>
      <c r="C1751" s="43">
        <v>480780287</v>
      </c>
      <c r="D1751" t="s">
        <v>442</v>
      </c>
      <c r="E1751" t="s">
        <v>443</v>
      </c>
      <c r="H1751"/>
      <c r="I1751" s="1">
        <v>48</v>
      </c>
      <c r="J1751" t="s">
        <v>128</v>
      </c>
      <c r="K1751" t="s">
        <v>33</v>
      </c>
      <c r="L1751" t="s">
        <v>60</v>
      </c>
      <c r="M1751" t="s">
        <v>33</v>
      </c>
      <c r="N1751" s="4">
        <v>776111569</v>
      </c>
      <c r="O1751" s="44">
        <v>5642.5</v>
      </c>
      <c r="P1751">
        <v>0</v>
      </c>
      <c r="Q1751">
        <v>0</v>
      </c>
      <c r="R1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1" s="4">
        <f t="shared" si="81"/>
        <v>0</v>
      </c>
      <c r="T1751" s="4">
        <f t="shared" si="82"/>
        <v>0</v>
      </c>
      <c r="U1751" s="4">
        <f t="shared" si="83"/>
        <v>1</v>
      </c>
    </row>
    <row r="1752" spans="1:21">
      <c r="A1752" s="41">
        <v>480000017</v>
      </c>
      <c r="B1752" s="42">
        <v>480780097</v>
      </c>
      <c r="C1752" s="43">
        <v>480780097</v>
      </c>
      <c r="D1752" t="s">
        <v>4544</v>
      </c>
      <c r="E1752" t="s">
        <v>4545</v>
      </c>
      <c r="F1752" t="s">
        <v>2224</v>
      </c>
      <c r="G1752" t="s">
        <v>2225</v>
      </c>
      <c r="H1752">
        <v>1</v>
      </c>
      <c r="I1752" s="1">
        <v>48</v>
      </c>
      <c r="J1752" t="s">
        <v>128</v>
      </c>
      <c r="K1752" t="s">
        <v>33</v>
      </c>
      <c r="L1752" t="s">
        <v>831</v>
      </c>
      <c r="M1752" t="s">
        <v>33</v>
      </c>
      <c r="N1752" s="4">
        <v>264800095</v>
      </c>
      <c r="O1752" s="44">
        <v>46371</v>
      </c>
      <c r="P1752">
        <v>0</v>
      </c>
      <c r="Q1752">
        <v>0</v>
      </c>
      <c r="R1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2" s="4">
        <f t="shared" si="81"/>
        <v>1</v>
      </c>
      <c r="T1752" s="4">
        <f t="shared" si="82"/>
        <v>0</v>
      </c>
      <c r="U1752" s="4">
        <f t="shared" si="83"/>
        <v>0</v>
      </c>
    </row>
    <row r="1753" spans="1:21">
      <c r="A1753" s="41">
        <v>480002948</v>
      </c>
      <c r="B1753" s="42">
        <v>480780097</v>
      </c>
      <c r="C1753" s="43">
        <v>480780097</v>
      </c>
      <c r="D1753" t="s">
        <v>4546</v>
      </c>
      <c r="E1753" t="s">
        <v>4545</v>
      </c>
      <c r="F1753" t="s">
        <v>2224</v>
      </c>
      <c r="G1753" t="s">
        <v>2225</v>
      </c>
      <c r="H1753">
        <v>1</v>
      </c>
      <c r="I1753" s="1">
        <v>48</v>
      </c>
      <c r="J1753" t="s">
        <v>128</v>
      </c>
      <c r="K1753" t="s">
        <v>33</v>
      </c>
      <c r="L1753" t="s">
        <v>831</v>
      </c>
      <c r="M1753" t="s">
        <v>33</v>
      </c>
      <c r="N1753" s="4">
        <v>264800095</v>
      </c>
      <c r="O1753" s="44">
        <v>6605</v>
      </c>
      <c r="P1753">
        <v>0</v>
      </c>
      <c r="Q1753">
        <v>0</v>
      </c>
      <c r="R1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3" s="4">
        <f t="shared" si="81"/>
        <v>1</v>
      </c>
      <c r="T1753" s="4">
        <f t="shared" si="82"/>
        <v>0</v>
      </c>
      <c r="U1753" s="4">
        <f t="shared" si="83"/>
        <v>0</v>
      </c>
    </row>
    <row r="1754" spans="1:21">
      <c r="A1754" s="41">
        <v>480780279</v>
      </c>
      <c r="B1754" s="42">
        <v>480780097</v>
      </c>
      <c r="C1754" s="43">
        <v>480780097</v>
      </c>
      <c r="D1754" t="s">
        <v>4547</v>
      </c>
      <c r="E1754" t="s">
        <v>4545</v>
      </c>
      <c r="F1754" t="s">
        <v>2224</v>
      </c>
      <c r="G1754" t="s">
        <v>2225</v>
      </c>
      <c r="H1754">
        <v>1</v>
      </c>
      <c r="I1754" s="1">
        <v>48</v>
      </c>
      <c r="J1754" t="s">
        <v>128</v>
      </c>
      <c r="K1754" t="s">
        <v>33</v>
      </c>
      <c r="L1754" t="s">
        <v>831</v>
      </c>
      <c r="M1754" t="s">
        <v>33</v>
      </c>
      <c r="N1754" s="4">
        <v>264800095</v>
      </c>
      <c r="O1754" s="44">
        <v>4771.5</v>
      </c>
      <c r="P1754">
        <v>0</v>
      </c>
      <c r="Q1754">
        <v>0</v>
      </c>
      <c r="R1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4" s="4">
        <f t="shared" si="81"/>
        <v>1</v>
      </c>
      <c r="T1754" s="4">
        <f t="shared" si="82"/>
        <v>0</v>
      </c>
      <c r="U1754" s="4">
        <f t="shared" si="83"/>
        <v>0</v>
      </c>
    </row>
    <row r="1755" spans="1:21">
      <c r="A1755" s="41">
        <v>480000033</v>
      </c>
      <c r="B1755" s="42">
        <v>480780121</v>
      </c>
      <c r="C1755" s="43">
        <v>480780121</v>
      </c>
      <c r="D1755" t="s">
        <v>2222</v>
      </c>
      <c r="E1755" t="s">
        <v>2223</v>
      </c>
      <c r="F1755" t="s">
        <v>2224</v>
      </c>
      <c r="G1755" t="s">
        <v>2225</v>
      </c>
      <c r="H1755">
        <v>0</v>
      </c>
      <c r="I1755" s="1">
        <v>48</v>
      </c>
      <c r="J1755" t="s">
        <v>128</v>
      </c>
      <c r="K1755" t="s">
        <v>33</v>
      </c>
      <c r="L1755" t="s">
        <v>831</v>
      </c>
      <c r="M1755" t="s">
        <v>33</v>
      </c>
      <c r="N1755" s="4">
        <v>264800129</v>
      </c>
      <c r="O1755" s="44">
        <v>6141</v>
      </c>
      <c r="P1755">
        <v>0</v>
      </c>
      <c r="Q1755">
        <v>0</v>
      </c>
      <c r="R1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5" s="4">
        <f t="shared" si="81"/>
        <v>1</v>
      </c>
      <c r="T1755" s="4">
        <f t="shared" si="82"/>
        <v>0</v>
      </c>
      <c r="U1755" s="4">
        <f t="shared" si="83"/>
        <v>0</v>
      </c>
    </row>
    <row r="1756" spans="1:21">
      <c r="A1756" s="41">
        <v>480000041</v>
      </c>
      <c r="B1756" s="42">
        <v>480780139</v>
      </c>
      <c r="C1756" s="43">
        <v>480780139</v>
      </c>
      <c r="D1756" t="s">
        <v>2235</v>
      </c>
      <c r="E1756" t="s">
        <v>2236</v>
      </c>
      <c r="F1756" t="s">
        <v>2224</v>
      </c>
      <c r="G1756" t="s">
        <v>2225</v>
      </c>
      <c r="H1756">
        <v>0</v>
      </c>
      <c r="I1756" s="1">
        <v>48</v>
      </c>
      <c r="J1756" t="s">
        <v>128</v>
      </c>
      <c r="K1756" t="s">
        <v>33</v>
      </c>
      <c r="L1756" t="s">
        <v>831</v>
      </c>
      <c r="M1756" t="s">
        <v>33</v>
      </c>
      <c r="N1756" s="4">
        <v>264800046</v>
      </c>
      <c r="O1756" s="44">
        <v>8993</v>
      </c>
      <c r="P1756">
        <v>0</v>
      </c>
      <c r="Q1756">
        <v>0</v>
      </c>
      <c r="R1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6" s="4">
        <f t="shared" si="81"/>
        <v>1</v>
      </c>
      <c r="T1756" s="4">
        <f t="shared" si="82"/>
        <v>0</v>
      </c>
      <c r="U1756" s="4">
        <f t="shared" si="83"/>
        <v>0</v>
      </c>
    </row>
    <row r="1757" spans="1:21">
      <c r="A1757" s="41">
        <v>480000058</v>
      </c>
      <c r="B1757" s="42">
        <v>480780147</v>
      </c>
      <c r="C1757" s="43">
        <v>480780147</v>
      </c>
      <c r="D1757" t="s">
        <v>2998</v>
      </c>
      <c r="E1757" t="s">
        <v>2999</v>
      </c>
      <c r="F1757" t="s">
        <v>2224</v>
      </c>
      <c r="G1757" t="s">
        <v>2225</v>
      </c>
      <c r="H1757">
        <v>0</v>
      </c>
      <c r="I1757" s="1">
        <v>48</v>
      </c>
      <c r="J1757" t="s">
        <v>128</v>
      </c>
      <c r="K1757" t="s">
        <v>33</v>
      </c>
      <c r="L1757" t="s">
        <v>77</v>
      </c>
      <c r="M1757" t="s">
        <v>33</v>
      </c>
      <c r="N1757" s="4">
        <v>264800111</v>
      </c>
      <c r="O1757" s="44">
        <v>8457</v>
      </c>
      <c r="P1757">
        <v>1</v>
      </c>
      <c r="Q1757">
        <v>0</v>
      </c>
      <c r="R1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7" s="4">
        <f t="shared" si="81"/>
        <v>1</v>
      </c>
      <c r="T1757" s="4">
        <f t="shared" si="82"/>
        <v>0</v>
      </c>
      <c r="U1757" s="4">
        <f t="shared" si="83"/>
        <v>0</v>
      </c>
    </row>
    <row r="1758" spans="1:21">
      <c r="A1758" s="41">
        <v>480001585</v>
      </c>
      <c r="B1758" s="42">
        <v>480780147</v>
      </c>
      <c r="C1758" s="43">
        <v>480780147</v>
      </c>
      <c r="D1758" t="s">
        <v>3000</v>
      </c>
      <c r="E1758" t="s">
        <v>2999</v>
      </c>
      <c r="F1758" t="s">
        <v>2224</v>
      </c>
      <c r="G1758" t="s">
        <v>2225</v>
      </c>
      <c r="H1758">
        <v>0</v>
      </c>
      <c r="I1758" s="1">
        <v>48</v>
      </c>
      <c r="J1758" t="s">
        <v>128</v>
      </c>
      <c r="K1758" t="s">
        <v>33</v>
      </c>
      <c r="L1758" t="s">
        <v>77</v>
      </c>
      <c r="M1758" t="s">
        <v>33</v>
      </c>
      <c r="N1758" s="4">
        <v>264800111</v>
      </c>
      <c r="O1758" s="44">
        <v>3089</v>
      </c>
      <c r="P1758">
        <v>1</v>
      </c>
      <c r="Q1758">
        <v>0</v>
      </c>
      <c r="R1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8" s="4">
        <f t="shared" si="81"/>
        <v>1</v>
      </c>
      <c r="T1758" s="4">
        <f t="shared" si="82"/>
        <v>0</v>
      </c>
      <c r="U1758" s="4">
        <f t="shared" si="83"/>
        <v>0</v>
      </c>
    </row>
    <row r="1759" spans="1:21">
      <c r="A1759" s="41">
        <v>480001593</v>
      </c>
      <c r="B1759" s="42">
        <v>480780147</v>
      </c>
      <c r="C1759" s="43">
        <v>480780147</v>
      </c>
      <c r="D1759" t="s">
        <v>3001</v>
      </c>
      <c r="E1759" t="s">
        <v>2999</v>
      </c>
      <c r="F1759" t="s">
        <v>2224</v>
      </c>
      <c r="G1759" t="s">
        <v>2225</v>
      </c>
      <c r="H1759">
        <v>0</v>
      </c>
      <c r="I1759" s="1">
        <v>48</v>
      </c>
      <c r="J1759" t="s">
        <v>128</v>
      </c>
      <c r="K1759" t="s">
        <v>33</v>
      </c>
      <c r="L1759" t="s">
        <v>77</v>
      </c>
      <c r="M1759" t="s">
        <v>33</v>
      </c>
      <c r="N1759" s="4">
        <v>264800111</v>
      </c>
      <c r="O1759" s="44">
        <v>1024.25</v>
      </c>
      <c r="P1759">
        <v>1</v>
      </c>
      <c r="Q1759">
        <v>0</v>
      </c>
      <c r="R1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9" s="4">
        <f t="shared" si="81"/>
        <v>1</v>
      </c>
      <c r="T1759" s="4">
        <f t="shared" si="82"/>
        <v>0</v>
      </c>
      <c r="U1759" s="4">
        <f t="shared" si="83"/>
        <v>0</v>
      </c>
    </row>
    <row r="1760" spans="1:21">
      <c r="A1760" s="41">
        <v>480002716</v>
      </c>
      <c r="B1760" s="42">
        <v>480780147</v>
      </c>
      <c r="C1760" s="43">
        <v>480780147</v>
      </c>
      <c r="D1760" t="s">
        <v>3002</v>
      </c>
      <c r="E1760" t="s">
        <v>2999</v>
      </c>
      <c r="F1760" t="s">
        <v>2224</v>
      </c>
      <c r="G1760" t="s">
        <v>2225</v>
      </c>
      <c r="H1760">
        <v>0</v>
      </c>
      <c r="I1760" s="1">
        <v>48</v>
      </c>
      <c r="J1760" t="s">
        <v>128</v>
      </c>
      <c r="K1760" t="s">
        <v>33</v>
      </c>
      <c r="L1760" t="s">
        <v>77</v>
      </c>
      <c r="M1760" t="s">
        <v>33</v>
      </c>
      <c r="N1760" s="4">
        <v>264800111</v>
      </c>
      <c r="O1760" s="44">
        <v>476</v>
      </c>
      <c r="P1760">
        <v>1</v>
      </c>
      <c r="Q1760">
        <v>0</v>
      </c>
      <c r="R1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0" s="4">
        <f t="shared" si="81"/>
        <v>1</v>
      </c>
      <c r="T1760" s="4">
        <f t="shared" si="82"/>
        <v>0</v>
      </c>
      <c r="U1760" s="4">
        <f t="shared" si="83"/>
        <v>0</v>
      </c>
    </row>
    <row r="1761" spans="1:21">
      <c r="A1761" s="41">
        <v>480782408</v>
      </c>
      <c r="B1761" s="42">
        <v>480780147</v>
      </c>
      <c r="C1761" s="43">
        <v>480780147</v>
      </c>
      <c r="D1761" t="s">
        <v>3003</v>
      </c>
      <c r="E1761" t="s">
        <v>2999</v>
      </c>
      <c r="F1761" t="s">
        <v>2224</v>
      </c>
      <c r="G1761" t="s">
        <v>2225</v>
      </c>
      <c r="H1761">
        <v>0</v>
      </c>
      <c r="I1761" s="1">
        <v>48</v>
      </c>
      <c r="J1761" t="s">
        <v>128</v>
      </c>
      <c r="K1761" t="s">
        <v>33</v>
      </c>
      <c r="L1761" t="s">
        <v>77</v>
      </c>
      <c r="M1761" t="s">
        <v>33</v>
      </c>
      <c r="N1761" s="4">
        <v>264800111</v>
      </c>
      <c r="O1761" s="44">
        <v>309</v>
      </c>
      <c r="P1761">
        <v>1</v>
      </c>
      <c r="Q1761">
        <v>0</v>
      </c>
      <c r="R1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1" s="4">
        <f t="shared" si="81"/>
        <v>1</v>
      </c>
      <c r="T1761" s="4">
        <f t="shared" si="82"/>
        <v>0</v>
      </c>
      <c r="U1761" s="4">
        <f t="shared" si="83"/>
        <v>0</v>
      </c>
    </row>
    <row r="1762" spans="1:21">
      <c r="A1762" s="41">
        <v>480783224</v>
      </c>
      <c r="B1762" s="42">
        <v>480780147</v>
      </c>
      <c r="C1762" s="43">
        <v>480780147</v>
      </c>
      <c r="D1762" t="s">
        <v>3004</v>
      </c>
      <c r="E1762" t="s">
        <v>2999</v>
      </c>
      <c r="F1762" t="s">
        <v>2224</v>
      </c>
      <c r="G1762" t="s">
        <v>2225</v>
      </c>
      <c r="H1762">
        <v>0</v>
      </c>
      <c r="I1762" s="1">
        <v>48</v>
      </c>
      <c r="J1762" t="s">
        <v>128</v>
      </c>
      <c r="K1762" t="s">
        <v>33</v>
      </c>
      <c r="L1762" t="s">
        <v>77</v>
      </c>
      <c r="M1762" t="s">
        <v>33</v>
      </c>
      <c r="N1762" s="4">
        <v>264800111</v>
      </c>
      <c r="O1762" s="44">
        <v>320</v>
      </c>
      <c r="P1762">
        <v>1</v>
      </c>
      <c r="Q1762">
        <v>0</v>
      </c>
      <c r="R1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2" s="4">
        <f t="shared" si="81"/>
        <v>1</v>
      </c>
      <c r="T1762" s="4">
        <f t="shared" si="82"/>
        <v>0</v>
      </c>
      <c r="U1762" s="4">
        <f t="shared" si="83"/>
        <v>0</v>
      </c>
    </row>
    <row r="1763" spans="1:21">
      <c r="A1763" s="41">
        <v>480783877</v>
      </c>
      <c r="B1763" s="42">
        <v>480780147</v>
      </c>
      <c r="C1763" s="43">
        <v>480780147</v>
      </c>
      <c r="D1763" t="s">
        <v>3005</v>
      </c>
      <c r="E1763" t="s">
        <v>2999</v>
      </c>
      <c r="F1763" t="s">
        <v>2224</v>
      </c>
      <c r="G1763" t="s">
        <v>2225</v>
      </c>
      <c r="H1763">
        <v>0</v>
      </c>
      <c r="I1763" s="1">
        <v>48</v>
      </c>
      <c r="J1763" t="s">
        <v>128</v>
      </c>
      <c r="K1763" t="s">
        <v>33</v>
      </c>
      <c r="L1763" t="s">
        <v>77</v>
      </c>
      <c r="M1763" t="s">
        <v>33</v>
      </c>
      <c r="N1763" s="4">
        <v>264800111</v>
      </c>
      <c r="O1763" s="44">
        <v>1148.25</v>
      </c>
      <c r="P1763">
        <v>1</v>
      </c>
      <c r="Q1763">
        <v>0</v>
      </c>
      <c r="R1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3" s="4">
        <f t="shared" si="81"/>
        <v>1</v>
      </c>
      <c r="T1763" s="4">
        <f t="shared" si="82"/>
        <v>0</v>
      </c>
      <c r="U1763" s="4">
        <f t="shared" si="83"/>
        <v>0</v>
      </c>
    </row>
    <row r="1764" spans="1:21">
      <c r="A1764" s="41">
        <v>480000066</v>
      </c>
      <c r="B1764" s="42">
        <v>480780154</v>
      </c>
      <c r="C1764" s="43">
        <v>480780154</v>
      </c>
      <c r="D1764" t="s">
        <v>2537</v>
      </c>
      <c r="E1764" t="s">
        <v>2538</v>
      </c>
      <c r="F1764" t="s">
        <v>2224</v>
      </c>
      <c r="G1764" t="s">
        <v>2225</v>
      </c>
      <c r="H1764">
        <v>0</v>
      </c>
      <c r="I1764" s="1">
        <v>48</v>
      </c>
      <c r="J1764" t="s">
        <v>128</v>
      </c>
      <c r="K1764" t="s">
        <v>33</v>
      </c>
      <c r="L1764" t="s">
        <v>831</v>
      </c>
      <c r="M1764" t="s">
        <v>33</v>
      </c>
      <c r="N1764" s="4">
        <v>264800087</v>
      </c>
      <c r="O1764" s="44">
        <v>7106</v>
      </c>
      <c r="P1764">
        <v>0</v>
      </c>
      <c r="Q1764">
        <v>0</v>
      </c>
      <c r="R1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4" s="4">
        <f t="shared" si="81"/>
        <v>1</v>
      </c>
      <c r="T1764" s="4">
        <f t="shared" si="82"/>
        <v>0</v>
      </c>
      <c r="U1764" s="4">
        <f t="shared" si="83"/>
        <v>0</v>
      </c>
    </row>
    <row r="1765" spans="1:21">
      <c r="A1765" s="41">
        <v>480000074</v>
      </c>
      <c r="B1765" s="42">
        <v>480780162</v>
      </c>
      <c r="C1765" s="43">
        <v>480780162</v>
      </c>
      <c r="D1765" t="s">
        <v>2463</v>
      </c>
      <c r="E1765" t="s">
        <v>2463</v>
      </c>
      <c r="F1765" t="s">
        <v>2224</v>
      </c>
      <c r="G1765" t="s">
        <v>2225</v>
      </c>
      <c r="H1765">
        <v>0</v>
      </c>
      <c r="I1765" s="1">
        <v>48</v>
      </c>
      <c r="J1765" t="s">
        <v>128</v>
      </c>
      <c r="K1765" t="s">
        <v>33</v>
      </c>
      <c r="L1765" t="s">
        <v>831</v>
      </c>
      <c r="M1765" t="s">
        <v>33</v>
      </c>
      <c r="N1765" s="4">
        <v>264800053</v>
      </c>
      <c r="O1765" s="44">
        <v>11848</v>
      </c>
      <c r="P1765">
        <v>0</v>
      </c>
      <c r="Q1765">
        <v>0</v>
      </c>
      <c r="R1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5" s="4">
        <f t="shared" si="81"/>
        <v>1</v>
      </c>
      <c r="T1765" s="4">
        <f t="shared" si="82"/>
        <v>0</v>
      </c>
      <c r="U1765" s="4">
        <f t="shared" si="83"/>
        <v>0</v>
      </c>
    </row>
    <row r="1766" spans="1:21">
      <c r="A1766" s="41">
        <v>480000793</v>
      </c>
      <c r="B1766" s="42">
        <v>480782101</v>
      </c>
      <c r="C1766" s="43">
        <v>480000793</v>
      </c>
      <c r="D1766" t="s">
        <v>126</v>
      </c>
      <c r="E1766" t="s">
        <v>127</v>
      </c>
      <c r="H1766"/>
      <c r="I1766" s="1">
        <v>48</v>
      </c>
      <c r="J1766" t="s">
        <v>128</v>
      </c>
      <c r="K1766" t="s">
        <v>33</v>
      </c>
      <c r="L1766" t="s">
        <v>60</v>
      </c>
      <c r="M1766" t="s">
        <v>33</v>
      </c>
      <c r="N1766" s="4">
        <v>776098212</v>
      </c>
      <c r="O1766" s="44">
        <v>4448.5</v>
      </c>
      <c r="P1766">
        <v>0</v>
      </c>
      <c r="Q1766">
        <v>0</v>
      </c>
      <c r="R1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6" s="4">
        <f t="shared" si="81"/>
        <v>0</v>
      </c>
      <c r="T1766" s="4">
        <f t="shared" si="82"/>
        <v>0</v>
      </c>
      <c r="U1766" s="4">
        <f t="shared" si="83"/>
        <v>1</v>
      </c>
    </row>
    <row r="1767" spans="1:21">
      <c r="A1767" s="41">
        <v>480000835</v>
      </c>
      <c r="B1767" s="42">
        <v>480782101</v>
      </c>
      <c r="C1767" s="43">
        <v>480000835</v>
      </c>
      <c r="D1767" t="s">
        <v>129</v>
      </c>
      <c r="E1767" t="s">
        <v>127</v>
      </c>
      <c r="H1767"/>
      <c r="I1767" s="1">
        <v>48</v>
      </c>
      <c r="J1767" t="s">
        <v>128</v>
      </c>
      <c r="K1767" t="s">
        <v>33</v>
      </c>
      <c r="L1767" t="s">
        <v>60</v>
      </c>
      <c r="M1767" t="s">
        <v>33</v>
      </c>
      <c r="N1767" s="4">
        <v>776098212</v>
      </c>
      <c r="O1767" s="44">
        <v>4052</v>
      </c>
      <c r="P1767">
        <v>1</v>
      </c>
      <c r="Q1767">
        <v>0</v>
      </c>
      <c r="R1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7" s="4">
        <f t="shared" si="81"/>
        <v>0</v>
      </c>
      <c r="T1767" s="4">
        <f t="shared" si="82"/>
        <v>0</v>
      </c>
      <c r="U1767" s="4">
        <f t="shared" si="83"/>
        <v>1</v>
      </c>
    </row>
    <row r="1768" spans="1:21">
      <c r="A1768" s="41">
        <v>480780543</v>
      </c>
      <c r="B1768" s="42">
        <v>480782101</v>
      </c>
      <c r="C1768" s="43">
        <v>480780543</v>
      </c>
      <c r="D1768" t="s">
        <v>130</v>
      </c>
      <c r="E1768" t="s">
        <v>127</v>
      </c>
      <c r="H1768"/>
      <c r="I1768" s="1">
        <v>48</v>
      </c>
      <c r="J1768" t="s">
        <v>128</v>
      </c>
      <c r="K1768" t="s">
        <v>33</v>
      </c>
      <c r="L1768" t="s">
        <v>60</v>
      </c>
      <c r="M1768" t="s">
        <v>33</v>
      </c>
      <c r="N1768" s="4">
        <v>776098212</v>
      </c>
      <c r="O1768" s="44">
        <v>7503</v>
      </c>
      <c r="P1768">
        <v>0</v>
      </c>
      <c r="Q1768">
        <v>0</v>
      </c>
      <c r="R1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8" s="4">
        <f t="shared" si="81"/>
        <v>0</v>
      </c>
      <c r="T1768" s="4">
        <f t="shared" si="82"/>
        <v>0</v>
      </c>
      <c r="U1768" s="4">
        <f t="shared" si="83"/>
        <v>1</v>
      </c>
    </row>
    <row r="1769" spans="1:21">
      <c r="A1769" s="41">
        <v>480783034</v>
      </c>
      <c r="B1769" s="42">
        <v>480782101</v>
      </c>
      <c r="C1769" s="43">
        <v>480783034</v>
      </c>
      <c r="D1769" t="s">
        <v>131</v>
      </c>
      <c r="E1769" t="s">
        <v>127</v>
      </c>
      <c r="H1769"/>
      <c r="I1769" s="1">
        <v>48</v>
      </c>
      <c r="J1769" t="s">
        <v>128</v>
      </c>
      <c r="K1769" t="s">
        <v>33</v>
      </c>
      <c r="L1769" t="s">
        <v>60</v>
      </c>
      <c r="M1769" t="s">
        <v>33</v>
      </c>
      <c r="N1769" s="4">
        <v>776098212</v>
      </c>
      <c r="O1769" s="44">
        <v>8113</v>
      </c>
      <c r="P1769">
        <v>0</v>
      </c>
      <c r="Q1769">
        <v>0</v>
      </c>
      <c r="R1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9" s="4">
        <f t="shared" si="81"/>
        <v>0</v>
      </c>
      <c r="T1769" s="4">
        <f t="shared" si="82"/>
        <v>0</v>
      </c>
      <c r="U1769" s="4">
        <f t="shared" si="83"/>
        <v>1</v>
      </c>
    </row>
    <row r="1770" spans="1:21">
      <c r="A1770" s="41">
        <v>480780212</v>
      </c>
      <c r="B1770" s="42">
        <v>480782168</v>
      </c>
      <c r="C1770" s="43">
        <v>480780212</v>
      </c>
      <c r="D1770" t="s">
        <v>460</v>
      </c>
      <c r="E1770" t="s">
        <v>461</v>
      </c>
      <c r="H1770"/>
      <c r="I1770" s="1">
        <v>48</v>
      </c>
      <c r="J1770" t="s">
        <v>128</v>
      </c>
      <c r="K1770" t="s">
        <v>33</v>
      </c>
      <c r="L1770" t="s">
        <v>60</v>
      </c>
      <c r="M1770" t="s">
        <v>33</v>
      </c>
      <c r="N1770" s="4">
        <v>775609035</v>
      </c>
      <c r="O1770" s="44">
        <v>5297.5</v>
      </c>
      <c r="P1770">
        <v>0</v>
      </c>
      <c r="Q1770">
        <v>0</v>
      </c>
      <c r="R1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0" s="4">
        <f t="shared" si="81"/>
        <v>0</v>
      </c>
      <c r="T1770" s="4">
        <f t="shared" si="82"/>
        <v>0</v>
      </c>
      <c r="U1770" s="4">
        <f t="shared" si="83"/>
        <v>1</v>
      </c>
    </row>
    <row r="1771" spans="1:21">
      <c r="A1771" s="41">
        <v>490000049</v>
      </c>
      <c r="B1771" s="42">
        <v>490000031</v>
      </c>
      <c r="C1771" s="43">
        <v>490000031</v>
      </c>
      <c r="D1771" t="s">
        <v>2872</v>
      </c>
      <c r="E1771" t="s">
        <v>2873</v>
      </c>
      <c r="F1771" t="s">
        <v>1871</v>
      </c>
      <c r="G1771" t="s">
        <v>1872</v>
      </c>
      <c r="H1771">
        <v>1</v>
      </c>
      <c r="I1771" s="1">
        <v>49</v>
      </c>
      <c r="J1771" t="s">
        <v>225</v>
      </c>
      <c r="K1771" t="s">
        <v>223</v>
      </c>
      <c r="L1771" t="s">
        <v>233</v>
      </c>
      <c r="M1771" t="s">
        <v>223</v>
      </c>
      <c r="N1771" s="4">
        <v>264900036</v>
      </c>
      <c r="O1771" s="44">
        <v>412845.5</v>
      </c>
      <c r="P1771">
        <v>0</v>
      </c>
      <c r="Q1771">
        <v>0</v>
      </c>
      <c r="R1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1" s="4">
        <f t="shared" si="81"/>
        <v>1</v>
      </c>
      <c r="T1771" s="4">
        <f t="shared" si="82"/>
        <v>0</v>
      </c>
      <c r="U1771" s="4">
        <f t="shared" si="83"/>
        <v>0</v>
      </c>
    </row>
    <row r="1772" spans="1:21">
      <c r="A1772" s="41">
        <v>490008604</v>
      </c>
      <c r="B1772" s="42">
        <v>490000031</v>
      </c>
      <c r="C1772" s="43">
        <v>490000031</v>
      </c>
      <c r="D1772" t="s">
        <v>2874</v>
      </c>
      <c r="E1772" t="s">
        <v>2873</v>
      </c>
      <c r="F1772" t="s">
        <v>1871</v>
      </c>
      <c r="G1772" t="s">
        <v>1872</v>
      </c>
      <c r="H1772">
        <v>1</v>
      </c>
      <c r="I1772" s="1">
        <v>49</v>
      </c>
      <c r="J1772" t="s">
        <v>225</v>
      </c>
      <c r="K1772" t="s">
        <v>223</v>
      </c>
      <c r="L1772" t="s">
        <v>831</v>
      </c>
      <c r="M1772" t="s">
        <v>223</v>
      </c>
      <c r="N1772" s="4">
        <v>264900036</v>
      </c>
      <c r="O1772" s="44">
        <v>15436</v>
      </c>
      <c r="P1772">
        <v>0</v>
      </c>
      <c r="Q1772">
        <v>0</v>
      </c>
      <c r="R1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2" s="4">
        <f t="shared" si="81"/>
        <v>1</v>
      </c>
      <c r="T1772" s="4">
        <f t="shared" si="82"/>
        <v>0</v>
      </c>
      <c r="U1772" s="4">
        <f t="shared" si="83"/>
        <v>0</v>
      </c>
    </row>
    <row r="1773" spans="1:21">
      <c r="A1773" s="41">
        <v>490529005</v>
      </c>
      <c r="B1773" s="42">
        <v>490000031</v>
      </c>
      <c r="C1773" s="43">
        <v>490000031</v>
      </c>
      <c r="D1773" t="s">
        <v>2875</v>
      </c>
      <c r="E1773" t="s">
        <v>2873</v>
      </c>
      <c r="F1773" t="s">
        <v>1871</v>
      </c>
      <c r="G1773" t="s">
        <v>1872</v>
      </c>
      <c r="H1773">
        <v>1</v>
      </c>
      <c r="I1773" s="1">
        <v>49</v>
      </c>
      <c r="J1773" t="s">
        <v>225</v>
      </c>
      <c r="K1773" t="s">
        <v>223</v>
      </c>
      <c r="L1773" t="s">
        <v>233</v>
      </c>
      <c r="M1773" t="s">
        <v>223</v>
      </c>
      <c r="N1773" s="4">
        <v>264900036</v>
      </c>
      <c r="O1773" s="44">
        <v>19514.5</v>
      </c>
      <c r="P1773">
        <v>0</v>
      </c>
      <c r="Q1773">
        <v>0</v>
      </c>
      <c r="R1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3" s="4">
        <f t="shared" si="81"/>
        <v>1</v>
      </c>
      <c r="T1773" s="4">
        <f t="shared" si="82"/>
        <v>0</v>
      </c>
      <c r="U1773" s="4">
        <f t="shared" si="83"/>
        <v>0</v>
      </c>
    </row>
    <row r="1774" spans="1:21">
      <c r="A1774" s="41">
        <v>490000247</v>
      </c>
      <c r="B1774" s="42">
        <v>490000130</v>
      </c>
      <c r="C1774" s="43">
        <v>490000247</v>
      </c>
      <c r="D1774" t="s">
        <v>5854</v>
      </c>
      <c r="E1774" t="s">
        <v>5855</v>
      </c>
      <c r="H1774"/>
      <c r="I1774" s="1">
        <v>49</v>
      </c>
      <c r="J1774" t="s">
        <v>225</v>
      </c>
      <c r="K1774" t="s">
        <v>223</v>
      </c>
      <c r="L1774" t="s">
        <v>96</v>
      </c>
      <c r="M1774" t="s">
        <v>223</v>
      </c>
      <c r="N1774" s="4">
        <v>69200947</v>
      </c>
      <c r="O1774" s="44">
        <v>5718</v>
      </c>
      <c r="P1774">
        <v>1</v>
      </c>
      <c r="Q1774">
        <v>0</v>
      </c>
      <c r="R1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4" s="4">
        <f t="shared" si="81"/>
        <v>0</v>
      </c>
      <c r="T1774" s="4">
        <f t="shared" si="82"/>
        <v>0</v>
      </c>
      <c r="U1774" s="4">
        <f t="shared" si="83"/>
        <v>1</v>
      </c>
    </row>
    <row r="1775" spans="1:21">
      <c r="A1775" s="41">
        <v>490000106</v>
      </c>
      <c r="B1775" s="42">
        <v>490000163</v>
      </c>
      <c r="C1775" s="43">
        <v>490000163</v>
      </c>
      <c r="D1775" t="s">
        <v>2922</v>
      </c>
      <c r="E1775" t="s">
        <v>2923</v>
      </c>
      <c r="F1775" t="s">
        <v>1871</v>
      </c>
      <c r="G1775" t="s">
        <v>1872</v>
      </c>
      <c r="H1775">
        <v>0</v>
      </c>
      <c r="I1775" s="1">
        <v>49</v>
      </c>
      <c r="J1775" t="s">
        <v>225</v>
      </c>
      <c r="K1775" t="s">
        <v>223</v>
      </c>
      <c r="L1775" t="s">
        <v>77</v>
      </c>
      <c r="M1775" t="s">
        <v>223</v>
      </c>
      <c r="N1775" s="4">
        <v>264900614</v>
      </c>
      <c r="O1775" s="44">
        <v>48524.75</v>
      </c>
      <c r="P1775">
        <v>1</v>
      </c>
      <c r="Q1775">
        <v>0</v>
      </c>
      <c r="R1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5" s="4">
        <f t="shared" si="81"/>
        <v>1</v>
      </c>
      <c r="T1775" s="4">
        <f t="shared" si="82"/>
        <v>0</v>
      </c>
      <c r="U1775" s="4">
        <f t="shared" si="83"/>
        <v>0</v>
      </c>
    </row>
    <row r="1776" spans="1:21">
      <c r="A1776" s="41">
        <v>490003282</v>
      </c>
      <c r="B1776" s="42">
        <v>490000163</v>
      </c>
      <c r="C1776" s="43">
        <v>490000163</v>
      </c>
      <c r="D1776" t="s">
        <v>2924</v>
      </c>
      <c r="E1776" t="s">
        <v>2923</v>
      </c>
      <c r="F1776" t="s">
        <v>1871</v>
      </c>
      <c r="G1776" t="s">
        <v>1872</v>
      </c>
      <c r="H1776">
        <v>0</v>
      </c>
      <c r="I1776" s="1">
        <v>49</v>
      </c>
      <c r="J1776" t="s">
        <v>225</v>
      </c>
      <c r="K1776" t="s">
        <v>223</v>
      </c>
      <c r="L1776" t="s">
        <v>77</v>
      </c>
      <c r="M1776" t="s">
        <v>223</v>
      </c>
      <c r="N1776" s="4">
        <v>264900614</v>
      </c>
      <c r="O1776" s="44">
        <v>1377.5</v>
      </c>
      <c r="P1776">
        <v>1</v>
      </c>
      <c r="Q1776">
        <v>0</v>
      </c>
      <c r="R1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6" s="4">
        <f t="shared" si="81"/>
        <v>1</v>
      </c>
      <c r="T1776" s="4">
        <f t="shared" si="82"/>
        <v>0</v>
      </c>
      <c r="U1776" s="4">
        <f t="shared" si="83"/>
        <v>0</v>
      </c>
    </row>
    <row r="1777" spans="1:21">
      <c r="A1777" s="41">
        <v>490009669</v>
      </c>
      <c r="B1777" s="42">
        <v>490000163</v>
      </c>
      <c r="C1777" s="43">
        <v>490000163</v>
      </c>
      <c r="D1777" t="s">
        <v>2925</v>
      </c>
      <c r="E1777" t="s">
        <v>2923</v>
      </c>
      <c r="F1777" t="s">
        <v>1871</v>
      </c>
      <c r="G1777" t="s">
        <v>1872</v>
      </c>
      <c r="H1777">
        <v>0</v>
      </c>
      <c r="I1777" s="1">
        <v>49</v>
      </c>
      <c r="J1777" t="s">
        <v>225</v>
      </c>
      <c r="K1777" t="s">
        <v>223</v>
      </c>
      <c r="L1777" t="s">
        <v>77</v>
      </c>
      <c r="M1777" t="s">
        <v>223</v>
      </c>
      <c r="N1777" s="4">
        <v>264900614</v>
      </c>
      <c r="O1777" s="44">
        <v>73.75</v>
      </c>
      <c r="P1777">
        <v>1</v>
      </c>
      <c r="Q1777">
        <v>0</v>
      </c>
      <c r="R1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7" s="4">
        <f t="shared" si="81"/>
        <v>1</v>
      </c>
      <c r="T1777" s="4">
        <f t="shared" si="82"/>
        <v>0</v>
      </c>
      <c r="U1777" s="4">
        <f t="shared" si="83"/>
        <v>0</v>
      </c>
    </row>
    <row r="1778" spans="1:21">
      <c r="A1778" s="41">
        <v>490010428</v>
      </c>
      <c r="B1778" s="42">
        <v>490000163</v>
      </c>
      <c r="C1778" s="43">
        <v>490000163</v>
      </c>
      <c r="D1778" t="s">
        <v>2926</v>
      </c>
      <c r="E1778" t="s">
        <v>2923</v>
      </c>
      <c r="F1778" t="s">
        <v>1871</v>
      </c>
      <c r="G1778" t="s">
        <v>1872</v>
      </c>
      <c r="H1778">
        <v>0</v>
      </c>
      <c r="I1778" s="1">
        <v>49</v>
      </c>
      <c r="J1778" t="s">
        <v>225</v>
      </c>
      <c r="K1778" t="s">
        <v>223</v>
      </c>
      <c r="L1778" t="s">
        <v>77</v>
      </c>
      <c r="M1778" t="s">
        <v>223</v>
      </c>
      <c r="N1778" s="4">
        <v>264900614</v>
      </c>
      <c r="O1778" s="44">
        <v>25</v>
      </c>
      <c r="P1778">
        <v>1</v>
      </c>
      <c r="Q1778">
        <v>0</v>
      </c>
      <c r="R1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8" s="4">
        <f t="shared" si="81"/>
        <v>1</v>
      </c>
      <c r="T1778" s="4">
        <f t="shared" si="82"/>
        <v>0</v>
      </c>
      <c r="U1778" s="4">
        <f t="shared" si="83"/>
        <v>0</v>
      </c>
    </row>
    <row r="1779" spans="1:21">
      <c r="A1779" s="41">
        <v>490010568</v>
      </c>
      <c r="B1779" s="42">
        <v>490000163</v>
      </c>
      <c r="C1779" s="43">
        <v>490000163</v>
      </c>
      <c r="D1779" t="s">
        <v>2927</v>
      </c>
      <c r="E1779" t="s">
        <v>2923</v>
      </c>
      <c r="F1779" t="s">
        <v>1871</v>
      </c>
      <c r="G1779" t="s">
        <v>1872</v>
      </c>
      <c r="H1779">
        <v>0</v>
      </c>
      <c r="I1779" s="1">
        <v>49</v>
      </c>
      <c r="J1779" t="s">
        <v>225</v>
      </c>
      <c r="K1779" t="s">
        <v>223</v>
      </c>
      <c r="L1779" t="s">
        <v>77</v>
      </c>
      <c r="M1779" t="s">
        <v>223</v>
      </c>
      <c r="N1779" s="4">
        <v>264900614</v>
      </c>
      <c r="O1779" s="44">
        <v>553</v>
      </c>
      <c r="P1779">
        <v>1</v>
      </c>
      <c r="Q1779">
        <v>0</v>
      </c>
      <c r="R1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9" s="4">
        <f t="shared" si="81"/>
        <v>1</v>
      </c>
      <c r="T1779" s="4">
        <f t="shared" si="82"/>
        <v>0</v>
      </c>
      <c r="U1779" s="4">
        <f t="shared" si="83"/>
        <v>0</v>
      </c>
    </row>
    <row r="1780" spans="1:21">
      <c r="A1780" s="41">
        <v>490010659</v>
      </c>
      <c r="B1780" s="42">
        <v>490000163</v>
      </c>
      <c r="C1780" s="43">
        <v>490000163</v>
      </c>
      <c r="D1780" t="s">
        <v>2928</v>
      </c>
      <c r="E1780" t="s">
        <v>2923</v>
      </c>
      <c r="F1780" t="s">
        <v>1871</v>
      </c>
      <c r="G1780" t="s">
        <v>1872</v>
      </c>
      <c r="H1780">
        <v>0</v>
      </c>
      <c r="I1780" s="1">
        <v>49</v>
      </c>
      <c r="J1780" t="s">
        <v>225</v>
      </c>
      <c r="K1780" t="s">
        <v>223</v>
      </c>
      <c r="L1780" t="s">
        <v>77</v>
      </c>
      <c r="M1780" t="s">
        <v>223</v>
      </c>
      <c r="N1780" s="4">
        <v>264900614</v>
      </c>
      <c r="O1780" s="44">
        <v>51</v>
      </c>
      <c r="P1780">
        <v>1</v>
      </c>
      <c r="Q1780">
        <v>0</v>
      </c>
      <c r="R1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0" s="4">
        <f t="shared" si="81"/>
        <v>1</v>
      </c>
      <c r="T1780" s="4">
        <f t="shared" si="82"/>
        <v>0</v>
      </c>
      <c r="U1780" s="4">
        <f t="shared" si="83"/>
        <v>0</v>
      </c>
    </row>
    <row r="1781" spans="1:21">
      <c r="A1781" s="41">
        <v>490010709</v>
      </c>
      <c r="B1781" s="42">
        <v>490000163</v>
      </c>
      <c r="C1781" s="43">
        <v>490000163</v>
      </c>
      <c r="D1781" t="s">
        <v>2929</v>
      </c>
      <c r="E1781" t="s">
        <v>2923</v>
      </c>
      <c r="F1781" t="s">
        <v>1871</v>
      </c>
      <c r="G1781" t="s">
        <v>1872</v>
      </c>
      <c r="H1781">
        <v>0</v>
      </c>
      <c r="I1781" s="1">
        <v>49</v>
      </c>
      <c r="J1781" t="s">
        <v>225</v>
      </c>
      <c r="K1781" t="s">
        <v>223</v>
      </c>
      <c r="L1781" t="s">
        <v>77</v>
      </c>
      <c r="M1781" t="s">
        <v>223</v>
      </c>
      <c r="N1781" s="4">
        <v>264900614</v>
      </c>
      <c r="O1781" s="44">
        <v>5</v>
      </c>
      <c r="P1781">
        <v>1</v>
      </c>
      <c r="Q1781">
        <v>0</v>
      </c>
      <c r="R1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1" s="4">
        <f t="shared" si="81"/>
        <v>1</v>
      </c>
      <c r="T1781" s="4">
        <f t="shared" si="82"/>
        <v>0</v>
      </c>
      <c r="U1781" s="4">
        <f t="shared" si="83"/>
        <v>0</v>
      </c>
    </row>
    <row r="1782" spans="1:21">
      <c r="A1782" s="41">
        <v>490011558</v>
      </c>
      <c r="B1782" s="42">
        <v>490000163</v>
      </c>
      <c r="C1782" s="43">
        <v>490000163</v>
      </c>
      <c r="D1782" t="s">
        <v>2930</v>
      </c>
      <c r="E1782" t="s">
        <v>2923</v>
      </c>
      <c r="F1782" t="s">
        <v>1871</v>
      </c>
      <c r="G1782" t="s">
        <v>1872</v>
      </c>
      <c r="H1782">
        <v>0</v>
      </c>
      <c r="I1782" s="1">
        <v>49</v>
      </c>
      <c r="J1782" t="s">
        <v>225</v>
      </c>
      <c r="K1782" t="s">
        <v>223</v>
      </c>
      <c r="L1782" t="s">
        <v>77</v>
      </c>
      <c r="M1782" t="s">
        <v>223</v>
      </c>
      <c r="N1782" s="4">
        <v>264900614</v>
      </c>
      <c r="O1782" s="44">
        <v>109.75</v>
      </c>
      <c r="P1782">
        <v>1</v>
      </c>
      <c r="Q1782">
        <v>0</v>
      </c>
      <c r="R1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2" s="4">
        <f t="shared" si="81"/>
        <v>1</v>
      </c>
      <c r="T1782" s="4">
        <f t="shared" si="82"/>
        <v>0</v>
      </c>
      <c r="U1782" s="4">
        <f t="shared" si="83"/>
        <v>0</v>
      </c>
    </row>
    <row r="1783" spans="1:21">
      <c r="A1783" s="41">
        <v>490013489</v>
      </c>
      <c r="B1783" s="42">
        <v>490000163</v>
      </c>
      <c r="C1783" s="43">
        <v>490000163</v>
      </c>
      <c r="D1783" t="s">
        <v>2931</v>
      </c>
      <c r="E1783" t="s">
        <v>2923</v>
      </c>
      <c r="F1783" t="s">
        <v>1871</v>
      </c>
      <c r="G1783" t="s">
        <v>1872</v>
      </c>
      <c r="H1783">
        <v>0</v>
      </c>
      <c r="I1783" s="1">
        <v>49</v>
      </c>
      <c r="J1783" t="s">
        <v>225</v>
      </c>
      <c r="K1783" t="s">
        <v>223</v>
      </c>
      <c r="L1783" t="s">
        <v>77</v>
      </c>
      <c r="M1783" t="s">
        <v>223</v>
      </c>
      <c r="N1783" s="4">
        <v>264900614</v>
      </c>
      <c r="O1783" s="44">
        <v>146</v>
      </c>
      <c r="P1783">
        <v>1</v>
      </c>
      <c r="Q1783">
        <v>0</v>
      </c>
      <c r="R1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3" s="4">
        <f t="shared" si="81"/>
        <v>1</v>
      </c>
      <c r="T1783" s="4">
        <f t="shared" si="82"/>
        <v>0</v>
      </c>
      <c r="U1783" s="4">
        <f t="shared" si="83"/>
        <v>0</v>
      </c>
    </row>
    <row r="1784" spans="1:21">
      <c r="A1784" s="41">
        <v>490016318</v>
      </c>
      <c r="B1784" s="42">
        <v>490000163</v>
      </c>
      <c r="C1784" s="43">
        <v>490000163</v>
      </c>
      <c r="D1784" t="s">
        <v>2932</v>
      </c>
      <c r="E1784" t="s">
        <v>2923</v>
      </c>
      <c r="F1784" t="s">
        <v>1871</v>
      </c>
      <c r="G1784" t="s">
        <v>1872</v>
      </c>
      <c r="H1784">
        <v>0</v>
      </c>
      <c r="I1784" s="1">
        <v>49</v>
      </c>
      <c r="J1784" t="s">
        <v>225</v>
      </c>
      <c r="K1784" t="s">
        <v>223</v>
      </c>
      <c r="L1784" t="s">
        <v>77</v>
      </c>
      <c r="M1784" t="s">
        <v>223</v>
      </c>
      <c r="N1784" s="4">
        <v>264900614</v>
      </c>
      <c r="O1784" s="44">
        <v>262</v>
      </c>
      <c r="P1784">
        <v>1</v>
      </c>
      <c r="Q1784">
        <v>0</v>
      </c>
      <c r="R1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4" s="4">
        <f t="shared" si="81"/>
        <v>1</v>
      </c>
      <c r="T1784" s="4">
        <f t="shared" si="82"/>
        <v>0</v>
      </c>
      <c r="U1784" s="4">
        <f t="shared" si="83"/>
        <v>0</v>
      </c>
    </row>
    <row r="1785" spans="1:21">
      <c r="A1785" s="41">
        <v>490019148</v>
      </c>
      <c r="B1785" s="42">
        <v>490000163</v>
      </c>
      <c r="C1785" s="43">
        <v>490000163</v>
      </c>
      <c r="D1785" t="s">
        <v>2933</v>
      </c>
      <c r="E1785" t="s">
        <v>2923</v>
      </c>
      <c r="F1785" t="s">
        <v>1871</v>
      </c>
      <c r="G1785" t="s">
        <v>1872</v>
      </c>
      <c r="H1785">
        <v>0</v>
      </c>
      <c r="I1785" s="1">
        <v>49</v>
      </c>
      <c r="J1785" t="s">
        <v>225</v>
      </c>
      <c r="K1785" t="s">
        <v>223</v>
      </c>
      <c r="L1785" t="s">
        <v>77</v>
      </c>
      <c r="M1785" t="s">
        <v>223</v>
      </c>
      <c r="N1785" s="4">
        <v>264900614</v>
      </c>
      <c r="O1785" s="44">
        <v>2486.5</v>
      </c>
      <c r="P1785">
        <v>1</v>
      </c>
      <c r="Q1785">
        <v>0</v>
      </c>
      <c r="R1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5" s="4">
        <f t="shared" si="81"/>
        <v>1</v>
      </c>
      <c r="T1785" s="4">
        <f t="shared" si="82"/>
        <v>0</v>
      </c>
      <c r="U1785" s="4">
        <f t="shared" si="83"/>
        <v>0</v>
      </c>
    </row>
    <row r="1786" spans="1:21">
      <c r="A1786" s="41">
        <v>490000262</v>
      </c>
      <c r="B1786" s="42">
        <v>490000171</v>
      </c>
      <c r="C1786" s="43">
        <v>490000262</v>
      </c>
      <c r="D1786" t="s">
        <v>5229</v>
      </c>
      <c r="E1786" t="s">
        <v>5230</v>
      </c>
      <c r="H1786"/>
      <c r="I1786" s="1">
        <v>49</v>
      </c>
      <c r="J1786" t="s">
        <v>225</v>
      </c>
      <c r="K1786" t="s">
        <v>223</v>
      </c>
      <c r="L1786" t="s">
        <v>96</v>
      </c>
      <c r="M1786" t="s">
        <v>223</v>
      </c>
      <c r="N1786" s="4">
        <v>66200056</v>
      </c>
      <c r="O1786" s="44">
        <v>47627</v>
      </c>
      <c r="P1786">
        <v>0</v>
      </c>
      <c r="Q1786">
        <v>0</v>
      </c>
      <c r="R1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6" s="4">
        <f t="shared" si="81"/>
        <v>0</v>
      </c>
      <c r="T1786" s="4">
        <f t="shared" si="82"/>
        <v>0</v>
      </c>
      <c r="U1786" s="4">
        <f t="shared" si="83"/>
        <v>1</v>
      </c>
    </row>
    <row r="1787" spans="1:21">
      <c r="A1787" s="41">
        <v>490015906</v>
      </c>
      <c r="B1787" s="42">
        <v>490000197</v>
      </c>
      <c r="C1787" s="43">
        <v>490015906</v>
      </c>
      <c r="D1787" t="s">
        <v>5243</v>
      </c>
      <c r="E1787" t="s">
        <v>5244</v>
      </c>
      <c r="H1787"/>
      <c r="I1787" s="1">
        <v>49</v>
      </c>
      <c r="J1787" t="s">
        <v>225</v>
      </c>
      <c r="K1787" t="s">
        <v>223</v>
      </c>
      <c r="L1787" t="s">
        <v>96</v>
      </c>
      <c r="M1787" t="s">
        <v>223</v>
      </c>
      <c r="N1787" s="4">
        <v>62200241</v>
      </c>
      <c r="O1787" s="44">
        <v>25277.5</v>
      </c>
      <c r="P1787">
        <v>0</v>
      </c>
      <c r="Q1787">
        <v>0</v>
      </c>
      <c r="R1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87" s="4">
        <f t="shared" si="81"/>
        <v>0</v>
      </c>
      <c r="T1787" s="4">
        <f t="shared" si="82"/>
        <v>0</v>
      </c>
      <c r="U1787" s="4">
        <f t="shared" si="83"/>
        <v>1</v>
      </c>
    </row>
    <row r="1788" spans="1:21">
      <c r="A1788" s="41">
        <v>490000320</v>
      </c>
      <c r="B1788" s="42">
        <v>490000395</v>
      </c>
      <c r="C1788" s="43">
        <v>490000395</v>
      </c>
      <c r="D1788" t="s">
        <v>2457</v>
      </c>
      <c r="E1788" t="s">
        <v>2458</v>
      </c>
      <c r="F1788" t="s">
        <v>1871</v>
      </c>
      <c r="G1788" t="s">
        <v>1872</v>
      </c>
      <c r="H1788">
        <v>0</v>
      </c>
      <c r="I1788" s="1">
        <v>49</v>
      </c>
      <c r="J1788" t="s">
        <v>225</v>
      </c>
      <c r="K1788" t="s">
        <v>223</v>
      </c>
      <c r="L1788" t="s">
        <v>831</v>
      </c>
      <c r="M1788" t="s">
        <v>223</v>
      </c>
      <c r="N1788" s="4">
        <v>264900085</v>
      </c>
      <c r="O1788" s="44">
        <v>8733</v>
      </c>
      <c r="P1788">
        <v>0</v>
      </c>
      <c r="Q1788">
        <v>0</v>
      </c>
      <c r="R1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8" s="4">
        <f t="shared" si="81"/>
        <v>1</v>
      </c>
      <c r="T1788" s="4">
        <f t="shared" si="82"/>
        <v>0</v>
      </c>
      <c r="U1788" s="4">
        <f t="shared" si="83"/>
        <v>0</v>
      </c>
    </row>
    <row r="1789" spans="1:21">
      <c r="A1789" s="41">
        <v>490000338</v>
      </c>
      <c r="B1789" s="42">
        <v>490000403</v>
      </c>
      <c r="C1789" s="43">
        <v>490000403</v>
      </c>
      <c r="D1789" t="s">
        <v>1882</v>
      </c>
      <c r="E1789" t="s">
        <v>1883</v>
      </c>
      <c r="F1789" t="s">
        <v>1871</v>
      </c>
      <c r="G1789" t="s">
        <v>1872</v>
      </c>
      <c r="H1789">
        <v>0</v>
      </c>
      <c r="I1789" s="1">
        <v>49</v>
      </c>
      <c r="J1789" t="s">
        <v>225</v>
      </c>
      <c r="K1789" t="s">
        <v>223</v>
      </c>
      <c r="L1789" t="s">
        <v>831</v>
      </c>
      <c r="M1789" t="s">
        <v>223</v>
      </c>
      <c r="N1789" s="4">
        <v>264900481</v>
      </c>
      <c r="O1789" s="44">
        <v>6891.5</v>
      </c>
      <c r="P1789">
        <v>0</v>
      </c>
      <c r="Q1789">
        <v>0</v>
      </c>
      <c r="R1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9" s="4">
        <f t="shared" si="81"/>
        <v>1</v>
      </c>
      <c r="T1789" s="4">
        <f t="shared" si="82"/>
        <v>0</v>
      </c>
      <c r="U1789" s="4">
        <f t="shared" si="83"/>
        <v>0</v>
      </c>
    </row>
    <row r="1790" spans="1:21">
      <c r="A1790" s="41">
        <v>490000353</v>
      </c>
      <c r="B1790" s="42">
        <v>490000411</v>
      </c>
      <c r="C1790" s="43">
        <v>490000411</v>
      </c>
      <c r="D1790" t="s">
        <v>2521</v>
      </c>
      <c r="E1790" t="s">
        <v>2522</v>
      </c>
      <c r="F1790" t="s">
        <v>1871</v>
      </c>
      <c r="G1790" t="s">
        <v>1872</v>
      </c>
      <c r="H1790">
        <v>0</v>
      </c>
      <c r="I1790" s="1">
        <v>49</v>
      </c>
      <c r="J1790" t="s">
        <v>225</v>
      </c>
      <c r="K1790" t="s">
        <v>223</v>
      </c>
      <c r="L1790" t="s">
        <v>831</v>
      </c>
      <c r="M1790" t="s">
        <v>223</v>
      </c>
      <c r="N1790" s="4">
        <v>264900499</v>
      </c>
      <c r="O1790" s="44">
        <v>8259</v>
      </c>
      <c r="P1790">
        <v>0</v>
      </c>
      <c r="Q1790">
        <v>0</v>
      </c>
      <c r="R1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90" s="4">
        <f t="shared" si="81"/>
        <v>1</v>
      </c>
      <c r="T1790" s="4">
        <f t="shared" si="82"/>
        <v>0</v>
      </c>
      <c r="U1790" s="4">
        <f t="shared" si="83"/>
        <v>0</v>
      </c>
    </row>
    <row r="1791" spans="1:21">
      <c r="A1791" s="41">
        <v>490000494</v>
      </c>
      <c r="B1791" s="42">
        <v>490000429</v>
      </c>
      <c r="C1791" s="43">
        <v>490000429</v>
      </c>
      <c r="D1791" t="s">
        <v>2476</v>
      </c>
      <c r="E1791" t="s">
        <v>2477</v>
      </c>
      <c r="F1791" t="s">
        <v>1871</v>
      </c>
      <c r="G1791" t="s">
        <v>1872</v>
      </c>
      <c r="H1791">
        <v>0</v>
      </c>
      <c r="I1791" s="1">
        <v>49</v>
      </c>
      <c r="J1791" t="s">
        <v>225</v>
      </c>
      <c r="K1791" t="s">
        <v>223</v>
      </c>
      <c r="L1791" t="s">
        <v>831</v>
      </c>
      <c r="M1791" t="s">
        <v>223</v>
      </c>
      <c r="N1791" s="4">
        <v>264900465</v>
      </c>
      <c r="O1791" s="44">
        <v>2485</v>
      </c>
      <c r="P1791">
        <v>0</v>
      </c>
      <c r="Q1791">
        <v>0</v>
      </c>
      <c r="R1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1" s="4">
        <f t="shared" si="81"/>
        <v>1</v>
      </c>
      <c r="T1791" s="4">
        <f t="shared" si="82"/>
        <v>0</v>
      </c>
      <c r="U1791" s="4">
        <f t="shared" si="83"/>
        <v>0</v>
      </c>
    </row>
    <row r="1792" spans="1:21">
      <c r="A1792" s="41">
        <v>490007929</v>
      </c>
      <c r="B1792" s="42">
        <v>490000627</v>
      </c>
      <c r="C1792" s="43">
        <v>490007929</v>
      </c>
      <c r="D1792" t="s">
        <v>5147</v>
      </c>
      <c r="E1792" t="s">
        <v>5148</v>
      </c>
      <c r="H1792"/>
      <c r="I1792" s="1">
        <v>49</v>
      </c>
      <c r="J1792" t="s">
        <v>225</v>
      </c>
      <c r="K1792" t="s">
        <v>223</v>
      </c>
      <c r="L1792" t="s">
        <v>96</v>
      </c>
      <c r="M1792" t="s">
        <v>223</v>
      </c>
      <c r="N1792" s="4">
        <v>326816501</v>
      </c>
      <c r="O1792" s="44">
        <v>21820.5</v>
      </c>
      <c r="P1792">
        <v>0</v>
      </c>
      <c r="Q1792">
        <v>0</v>
      </c>
      <c r="R1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2" s="4">
        <f t="shared" si="81"/>
        <v>0</v>
      </c>
      <c r="T1792" s="4">
        <f t="shared" si="82"/>
        <v>0</v>
      </c>
      <c r="U1792" s="4">
        <f t="shared" si="83"/>
        <v>1</v>
      </c>
    </row>
    <row r="1793" spans="1:21">
      <c r="A1793" s="41">
        <v>490000635</v>
      </c>
      <c r="B1793" s="42">
        <v>490000676</v>
      </c>
      <c r="C1793" s="43">
        <v>490000676</v>
      </c>
      <c r="D1793" t="s">
        <v>1870</v>
      </c>
      <c r="E1793" t="s">
        <v>1870</v>
      </c>
      <c r="F1793" t="s">
        <v>1871</v>
      </c>
      <c r="G1793" t="s">
        <v>1872</v>
      </c>
      <c r="H1793">
        <v>0</v>
      </c>
      <c r="I1793" s="1">
        <v>49</v>
      </c>
      <c r="J1793" t="s">
        <v>225</v>
      </c>
      <c r="K1793" t="s">
        <v>223</v>
      </c>
      <c r="L1793" t="s">
        <v>831</v>
      </c>
      <c r="M1793" t="s">
        <v>223</v>
      </c>
      <c r="N1793" s="4">
        <v>264900390</v>
      </c>
      <c r="O1793" s="44">
        <v>201780.25</v>
      </c>
      <c r="P1793">
        <v>0</v>
      </c>
      <c r="Q1793">
        <v>0</v>
      </c>
      <c r="R1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3" s="4">
        <f t="shared" si="81"/>
        <v>1</v>
      </c>
      <c r="T1793" s="4">
        <f t="shared" si="82"/>
        <v>0</v>
      </c>
      <c r="U1793" s="4">
        <f t="shared" si="83"/>
        <v>0</v>
      </c>
    </row>
    <row r="1794" spans="1:21">
      <c r="A1794" s="41">
        <v>490008638</v>
      </c>
      <c r="B1794" s="42">
        <v>490000676</v>
      </c>
      <c r="C1794" s="43">
        <v>490000676</v>
      </c>
      <c r="D1794" t="s">
        <v>1873</v>
      </c>
      <c r="E1794" t="s">
        <v>1870</v>
      </c>
      <c r="F1794" t="s">
        <v>1871</v>
      </c>
      <c r="G1794" t="s">
        <v>1872</v>
      </c>
      <c r="H1794">
        <v>0</v>
      </c>
      <c r="I1794" s="1">
        <v>49</v>
      </c>
      <c r="J1794" t="s">
        <v>225</v>
      </c>
      <c r="K1794" t="s">
        <v>223</v>
      </c>
      <c r="L1794" t="s">
        <v>831</v>
      </c>
      <c r="M1794" t="s">
        <v>223</v>
      </c>
      <c r="N1794" s="4">
        <v>264900390</v>
      </c>
      <c r="O1794" s="44">
        <v>974.5</v>
      </c>
      <c r="P1794">
        <v>1</v>
      </c>
      <c r="Q1794">
        <v>0</v>
      </c>
      <c r="R1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4" s="4">
        <f t="shared" si="81"/>
        <v>1</v>
      </c>
      <c r="T1794" s="4">
        <f t="shared" si="82"/>
        <v>0</v>
      </c>
      <c r="U1794" s="4">
        <f t="shared" si="83"/>
        <v>0</v>
      </c>
    </row>
    <row r="1795" spans="1:21">
      <c r="A1795" s="41">
        <v>490011269</v>
      </c>
      <c r="B1795" s="42">
        <v>490000676</v>
      </c>
      <c r="C1795" s="43">
        <v>490000676</v>
      </c>
      <c r="D1795" t="s">
        <v>1874</v>
      </c>
      <c r="E1795" t="s">
        <v>1870</v>
      </c>
      <c r="F1795" t="s">
        <v>1871</v>
      </c>
      <c r="G1795" t="s">
        <v>1872</v>
      </c>
      <c r="H1795">
        <v>0</v>
      </c>
      <c r="I1795" s="1">
        <v>49</v>
      </c>
      <c r="J1795" t="s">
        <v>225</v>
      </c>
      <c r="K1795" t="s">
        <v>223</v>
      </c>
      <c r="L1795" t="s">
        <v>831</v>
      </c>
      <c r="M1795" t="s">
        <v>223</v>
      </c>
      <c r="N1795" s="4">
        <v>264900390</v>
      </c>
      <c r="O1795" s="44">
        <v>1264</v>
      </c>
      <c r="P1795">
        <v>0</v>
      </c>
      <c r="Q1795">
        <v>0</v>
      </c>
      <c r="R1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5" s="4">
        <f t="shared" si="81"/>
        <v>1</v>
      </c>
      <c r="T1795" s="4">
        <f t="shared" si="82"/>
        <v>0</v>
      </c>
      <c r="U1795" s="4">
        <f t="shared" si="83"/>
        <v>0</v>
      </c>
    </row>
    <row r="1796" spans="1:21">
      <c r="A1796" s="41">
        <v>490542628</v>
      </c>
      <c r="B1796" s="42">
        <v>490000676</v>
      </c>
      <c r="C1796" s="43">
        <v>490000676</v>
      </c>
      <c r="D1796" t="s">
        <v>1875</v>
      </c>
      <c r="E1796" t="s">
        <v>1870</v>
      </c>
      <c r="F1796" t="s">
        <v>1871</v>
      </c>
      <c r="G1796" t="s">
        <v>1872</v>
      </c>
      <c r="H1796">
        <v>0</v>
      </c>
      <c r="I1796" s="1">
        <v>49</v>
      </c>
      <c r="J1796" t="s">
        <v>225</v>
      </c>
      <c r="K1796" t="s">
        <v>223</v>
      </c>
      <c r="L1796" t="s">
        <v>831</v>
      </c>
      <c r="M1796" t="s">
        <v>223</v>
      </c>
      <c r="N1796" s="4">
        <v>264900390</v>
      </c>
      <c r="O1796" s="44">
        <v>216.25</v>
      </c>
      <c r="P1796">
        <v>0</v>
      </c>
      <c r="Q1796">
        <v>0</v>
      </c>
      <c r="R1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6" s="4">
        <f t="shared" si="81"/>
        <v>1</v>
      </c>
      <c r="T1796" s="4">
        <f t="shared" si="82"/>
        <v>0</v>
      </c>
      <c r="U1796" s="4">
        <f t="shared" si="83"/>
        <v>0</v>
      </c>
    </row>
    <row r="1797" spans="1:21">
      <c r="A1797" s="41">
        <v>490002037</v>
      </c>
      <c r="B1797" s="42">
        <v>490000890</v>
      </c>
      <c r="C1797" s="43">
        <v>490002037</v>
      </c>
      <c r="D1797" t="s">
        <v>4979</v>
      </c>
      <c r="E1797" t="s">
        <v>4979</v>
      </c>
      <c r="H1797"/>
      <c r="I1797" s="1">
        <v>49</v>
      </c>
      <c r="J1797" t="s">
        <v>225</v>
      </c>
      <c r="K1797" t="s">
        <v>223</v>
      </c>
      <c r="L1797" t="s">
        <v>96</v>
      </c>
      <c r="M1797" t="s">
        <v>223</v>
      </c>
      <c r="N1797" s="4">
        <v>800543431</v>
      </c>
      <c r="O1797" s="44">
        <v>46954.5</v>
      </c>
      <c r="P1797">
        <v>0</v>
      </c>
      <c r="Q1797">
        <v>0</v>
      </c>
      <c r="R1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7" s="4">
        <f t="shared" si="81"/>
        <v>0</v>
      </c>
      <c r="T1797" s="4">
        <f t="shared" si="82"/>
        <v>0</v>
      </c>
      <c r="U1797" s="4">
        <f t="shared" si="83"/>
        <v>1</v>
      </c>
    </row>
    <row r="1798" spans="1:21">
      <c r="A1798" s="41">
        <v>490534922</v>
      </c>
      <c r="B1798" s="42">
        <v>490000890</v>
      </c>
      <c r="C1798" s="43">
        <v>490534922</v>
      </c>
      <c r="D1798" t="s">
        <v>4980</v>
      </c>
      <c r="E1798" t="s">
        <v>4979</v>
      </c>
      <c r="H1798"/>
      <c r="I1798" s="1">
        <v>49</v>
      </c>
      <c r="J1798" t="s">
        <v>225</v>
      </c>
      <c r="K1798" t="s">
        <v>223</v>
      </c>
      <c r="L1798" t="s">
        <v>96</v>
      </c>
      <c r="M1798" t="s">
        <v>223</v>
      </c>
      <c r="N1798" s="4">
        <v>800543431</v>
      </c>
      <c r="O1798" s="44">
        <v>10975</v>
      </c>
      <c r="P1798">
        <v>0</v>
      </c>
      <c r="Q1798">
        <v>0</v>
      </c>
      <c r="R1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8" s="4">
        <f t="shared" ref="S1798:S1861" si="84">IF(OR(L1798="CH",L1798="CH ex-CHS",L1798="HIA",L1798="Autres publics",L1798="CHU"),1,0)</f>
        <v>0</v>
      </c>
      <c r="T1798" s="4">
        <f t="shared" ref="T1798:T1861" si="85">IF(AND(S1798=1,G1798=""),1,0)</f>
        <v>0</v>
      </c>
      <c r="U1798" s="4">
        <f t="shared" si="83"/>
        <v>1</v>
      </c>
    </row>
    <row r="1799" spans="1:21">
      <c r="A1799" s="41">
        <v>490540440</v>
      </c>
      <c r="B1799" s="42">
        <v>490004330</v>
      </c>
      <c r="C1799" s="43">
        <v>490540440</v>
      </c>
      <c r="D1799" t="s">
        <v>5514</v>
      </c>
      <c r="E1799" t="s">
        <v>5515</v>
      </c>
      <c r="H1799"/>
      <c r="I1799" s="1">
        <v>49</v>
      </c>
      <c r="J1799" t="s">
        <v>225</v>
      </c>
      <c r="K1799" t="s">
        <v>223</v>
      </c>
      <c r="L1799" t="s">
        <v>96</v>
      </c>
      <c r="M1799" t="s">
        <v>223</v>
      </c>
      <c r="N1799" s="4">
        <v>339823676</v>
      </c>
      <c r="O1799" s="44">
        <v>7895</v>
      </c>
      <c r="P1799">
        <v>0</v>
      </c>
      <c r="Q1799">
        <v>0</v>
      </c>
      <c r="R1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9" s="4">
        <f t="shared" si="84"/>
        <v>0</v>
      </c>
      <c r="T1799" s="4">
        <f t="shared" si="85"/>
        <v>0</v>
      </c>
      <c r="U1799" s="4">
        <f t="shared" ref="U1799:U1862" si="86">IF(S1799=1,0,1)</f>
        <v>1</v>
      </c>
    </row>
    <row r="1800" spans="1:21">
      <c r="A1800" s="41">
        <v>490000650</v>
      </c>
      <c r="B1800" s="42">
        <v>490007689</v>
      </c>
      <c r="C1800" s="43">
        <v>490007689</v>
      </c>
      <c r="D1800" t="s">
        <v>2828</v>
      </c>
      <c r="E1800" t="s">
        <v>2829</v>
      </c>
      <c r="F1800" t="s">
        <v>1871</v>
      </c>
      <c r="G1800" t="s">
        <v>1872</v>
      </c>
      <c r="H1800">
        <v>0</v>
      </c>
      <c r="I1800" s="1">
        <v>49</v>
      </c>
      <c r="J1800" t="s">
        <v>225</v>
      </c>
      <c r="K1800" t="s">
        <v>223</v>
      </c>
      <c r="L1800" t="s">
        <v>831</v>
      </c>
      <c r="M1800" t="s">
        <v>223</v>
      </c>
      <c r="N1800" s="4">
        <v>264906678</v>
      </c>
      <c r="O1800" s="44">
        <v>9310.5</v>
      </c>
      <c r="P1800">
        <v>0</v>
      </c>
      <c r="Q1800">
        <v>0</v>
      </c>
      <c r="R1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0" s="4">
        <f t="shared" si="84"/>
        <v>1</v>
      </c>
      <c r="T1800" s="4">
        <f t="shared" si="85"/>
        <v>0</v>
      </c>
      <c r="U1800" s="4">
        <f t="shared" si="86"/>
        <v>0</v>
      </c>
    </row>
    <row r="1801" spans="1:21">
      <c r="A1801" s="41">
        <v>490001831</v>
      </c>
      <c r="B1801" s="42">
        <v>490007689</v>
      </c>
      <c r="C1801" s="43">
        <v>490007689</v>
      </c>
      <c r="D1801" t="s">
        <v>2830</v>
      </c>
      <c r="E1801" t="s">
        <v>2829</v>
      </c>
      <c r="F1801" t="s">
        <v>1871</v>
      </c>
      <c r="G1801" t="s">
        <v>1872</v>
      </c>
      <c r="H1801">
        <v>0</v>
      </c>
      <c r="I1801" s="1">
        <v>49</v>
      </c>
      <c r="J1801" t="s">
        <v>225</v>
      </c>
      <c r="K1801" t="s">
        <v>223</v>
      </c>
      <c r="L1801" t="s">
        <v>831</v>
      </c>
      <c r="M1801" t="s">
        <v>223</v>
      </c>
      <c r="N1801" s="4">
        <v>264906678</v>
      </c>
      <c r="O1801" s="44">
        <v>349</v>
      </c>
      <c r="P1801">
        <v>0</v>
      </c>
      <c r="Q1801">
        <v>0</v>
      </c>
      <c r="R1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1" s="4">
        <f t="shared" si="84"/>
        <v>1</v>
      </c>
      <c r="T1801" s="4">
        <f t="shared" si="85"/>
        <v>0</v>
      </c>
      <c r="U1801" s="4">
        <f t="shared" si="86"/>
        <v>0</v>
      </c>
    </row>
    <row r="1802" spans="1:21">
      <c r="A1802" s="41">
        <v>490014909</v>
      </c>
      <c r="B1802" s="42">
        <v>490008109</v>
      </c>
      <c r="C1802" s="43">
        <v>490014909</v>
      </c>
      <c r="D1802" t="s">
        <v>5088</v>
      </c>
      <c r="E1802" t="s">
        <v>5089</v>
      </c>
      <c r="H1802"/>
      <c r="I1802" s="1">
        <v>49</v>
      </c>
      <c r="J1802" t="s">
        <v>225</v>
      </c>
      <c r="K1802" t="s">
        <v>223</v>
      </c>
      <c r="L1802" t="s">
        <v>96</v>
      </c>
      <c r="M1802" t="s">
        <v>223</v>
      </c>
      <c r="N1802" s="4">
        <v>440838597</v>
      </c>
      <c r="O1802" s="44">
        <v>111512</v>
      </c>
      <c r="P1802">
        <v>0</v>
      </c>
      <c r="Q1802">
        <v>0</v>
      </c>
      <c r="R1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2" s="4">
        <f t="shared" si="84"/>
        <v>0</v>
      </c>
      <c r="T1802" s="4">
        <f t="shared" si="85"/>
        <v>0</v>
      </c>
      <c r="U1802" s="4">
        <f t="shared" si="86"/>
        <v>1</v>
      </c>
    </row>
    <row r="1803" spans="1:21">
      <c r="A1803" s="41">
        <v>490543675</v>
      </c>
      <c r="B1803" s="42">
        <v>490009529</v>
      </c>
      <c r="C1803" s="43">
        <v>490543675</v>
      </c>
      <c r="D1803" t="s">
        <v>1609</v>
      </c>
      <c r="E1803" t="s">
        <v>1610</v>
      </c>
      <c r="H1803"/>
      <c r="I1803" s="1">
        <v>49</v>
      </c>
      <c r="J1803" t="s">
        <v>225</v>
      </c>
      <c r="K1803" t="s">
        <v>223</v>
      </c>
      <c r="L1803" t="s">
        <v>96</v>
      </c>
      <c r="M1803" t="s">
        <v>223</v>
      </c>
      <c r="N1803" s="4">
        <v>449847227</v>
      </c>
      <c r="O1803" s="44">
        <v>8536.5</v>
      </c>
      <c r="P1803">
        <v>0</v>
      </c>
      <c r="Q1803">
        <v>0</v>
      </c>
      <c r="R1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3" s="4">
        <f t="shared" si="84"/>
        <v>0</v>
      </c>
      <c r="T1803" s="4">
        <f t="shared" si="85"/>
        <v>0</v>
      </c>
      <c r="U1803" s="4">
        <f t="shared" si="86"/>
        <v>1</v>
      </c>
    </row>
    <row r="1804" spans="1:21">
      <c r="A1804" s="41">
        <v>490000312</v>
      </c>
      <c r="B1804" s="42">
        <v>490012176</v>
      </c>
      <c r="C1804" s="43">
        <v>490000312</v>
      </c>
      <c r="D1804" t="s">
        <v>4453</v>
      </c>
      <c r="E1804" t="s">
        <v>4453</v>
      </c>
      <c r="H1804"/>
      <c r="I1804" s="1">
        <v>49</v>
      </c>
      <c r="J1804" t="s">
        <v>225</v>
      </c>
      <c r="K1804" t="s">
        <v>223</v>
      </c>
      <c r="L1804" t="s">
        <v>96</v>
      </c>
      <c r="M1804" t="s">
        <v>223</v>
      </c>
      <c r="N1804" s="4">
        <v>413968413</v>
      </c>
      <c r="O1804" s="44">
        <v>17823.5</v>
      </c>
      <c r="P1804">
        <v>0</v>
      </c>
      <c r="Q1804">
        <v>0</v>
      </c>
      <c r="R1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4" s="4">
        <f t="shared" si="84"/>
        <v>0</v>
      </c>
      <c r="T1804" s="4">
        <f t="shared" si="85"/>
        <v>0</v>
      </c>
      <c r="U1804" s="4">
        <f t="shared" si="86"/>
        <v>1</v>
      </c>
    </row>
    <row r="1805" spans="1:21">
      <c r="A1805" s="41">
        <v>490000239</v>
      </c>
      <c r="B1805" s="42">
        <v>490015765</v>
      </c>
      <c r="C1805" s="43">
        <v>490015765</v>
      </c>
      <c r="D1805" t="s">
        <v>3890</v>
      </c>
      <c r="E1805" t="s">
        <v>3891</v>
      </c>
      <c r="F1805" t="s">
        <v>1871</v>
      </c>
      <c r="G1805" t="s">
        <v>1872</v>
      </c>
      <c r="H1805">
        <v>0</v>
      </c>
      <c r="I1805" s="1">
        <v>49</v>
      </c>
      <c r="J1805" t="s">
        <v>225</v>
      </c>
      <c r="K1805" t="s">
        <v>223</v>
      </c>
      <c r="L1805" t="s">
        <v>831</v>
      </c>
      <c r="M1805" t="s">
        <v>223</v>
      </c>
      <c r="N1805" s="4">
        <v>264906645</v>
      </c>
      <c r="O1805" s="44">
        <v>4561.5</v>
      </c>
      <c r="P1805">
        <v>0</v>
      </c>
      <c r="Q1805">
        <v>0</v>
      </c>
      <c r="R1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5" s="4">
        <f t="shared" si="84"/>
        <v>1</v>
      </c>
      <c r="T1805" s="4">
        <f t="shared" si="85"/>
        <v>0</v>
      </c>
      <c r="U1805" s="4">
        <f t="shared" si="86"/>
        <v>0</v>
      </c>
    </row>
    <row r="1806" spans="1:21">
      <c r="A1806" s="41">
        <v>490000254</v>
      </c>
      <c r="B1806" s="42">
        <v>490015765</v>
      </c>
      <c r="C1806" s="43">
        <v>490015765</v>
      </c>
      <c r="D1806" t="s">
        <v>3892</v>
      </c>
      <c r="E1806" t="s">
        <v>3891</v>
      </c>
      <c r="F1806" t="s">
        <v>1871</v>
      </c>
      <c r="G1806" t="s">
        <v>1872</v>
      </c>
      <c r="H1806">
        <v>0</v>
      </c>
      <c r="I1806" s="1">
        <v>49</v>
      </c>
      <c r="J1806" t="s">
        <v>225</v>
      </c>
      <c r="K1806" t="s">
        <v>223</v>
      </c>
      <c r="L1806" t="s">
        <v>831</v>
      </c>
      <c r="M1806" t="s">
        <v>223</v>
      </c>
      <c r="N1806" s="4">
        <v>264906645</v>
      </c>
      <c r="O1806" s="44">
        <v>5841</v>
      </c>
      <c r="P1806">
        <v>0</v>
      </c>
      <c r="Q1806">
        <v>0</v>
      </c>
      <c r="R1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6" s="4">
        <f t="shared" si="84"/>
        <v>1</v>
      </c>
      <c r="T1806" s="4">
        <f t="shared" si="85"/>
        <v>0</v>
      </c>
      <c r="U1806" s="4">
        <f t="shared" si="86"/>
        <v>0</v>
      </c>
    </row>
    <row r="1807" spans="1:21">
      <c r="A1807" s="41">
        <v>490016334</v>
      </c>
      <c r="B1807" s="42">
        <v>490016326</v>
      </c>
      <c r="C1807" s="43">
        <v>490016334</v>
      </c>
      <c r="D1807" t="s">
        <v>375</v>
      </c>
      <c r="E1807" t="s">
        <v>376</v>
      </c>
      <c r="H1807"/>
      <c r="I1807" s="1">
        <v>49</v>
      </c>
      <c r="J1807" t="s">
        <v>225</v>
      </c>
      <c r="K1807" t="s">
        <v>223</v>
      </c>
      <c r="L1807" t="s">
        <v>60</v>
      </c>
      <c r="M1807" t="s">
        <v>223</v>
      </c>
      <c r="N1807" s="4">
        <v>502852189</v>
      </c>
      <c r="O1807" s="44">
        <v>9022.5</v>
      </c>
      <c r="P1807">
        <v>0</v>
      </c>
      <c r="Q1807">
        <v>0</v>
      </c>
      <c r="R1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7" s="4">
        <f t="shared" si="84"/>
        <v>0</v>
      </c>
      <c r="T1807" s="4">
        <f t="shared" si="85"/>
        <v>0</v>
      </c>
      <c r="U1807" s="4">
        <f t="shared" si="86"/>
        <v>1</v>
      </c>
    </row>
    <row r="1808" spans="1:21">
      <c r="A1808" s="41">
        <v>440001113</v>
      </c>
      <c r="B1808" s="45">
        <v>490017258</v>
      </c>
      <c r="C1808" s="47">
        <v>440001113</v>
      </c>
      <c r="D1808" t="s">
        <v>4705</v>
      </c>
      <c r="E1808" t="s">
        <v>4706</v>
      </c>
      <c r="H1808"/>
      <c r="I1808" s="1">
        <v>44</v>
      </c>
      <c r="J1808" t="s">
        <v>222</v>
      </c>
      <c r="K1808" t="s">
        <v>223</v>
      </c>
      <c r="L1808" t="s">
        <v>457</v>
      </c>
      <c r="M1808" t="s">
        <v>223</v>
      </c>
      <c r="N1808" s="4">
        <v>532254307</v>
      </c>
      <c r="O1808" s="44">
        <v>65817</v>
      </c>
      <c r="P1808">
        <v>0</v>
      </c>
      <c r="Q1808">
        <v>0</v>
      </c>
      <c r="R1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8" s="4">
        <f t="shared" si="84"/>
        <v>0</v>
      </c>
      <c r="T1808" s="4">
        <f t="shared" si="85"/>
        <v>0</v>
      </c>
      <c r="U1808" s="4">
        <f t="shared" si="86"/>
        <v>1</v>
      </c>
    </row>
    <row r="1809" spans="1:21">
      <c r="A1809" s="41">
        <v>490000155</v>
      </c>
      <c r="B1809" s="42">
        <v>490017258</v>
      </c>
      <c r="C1809" s="43">
        <v>490000155</v>
      </c>
      <c r="D1809" t="s">
        <v>4707</v>
      </c>
      <c r="E1809" t="s">
        <v>4706</v>
      </c>
      <c r="H1809"/>
      <c r="I1809" s="1">
        <v>49</v>
      </c>
      <c r="J1809" t="s">
        <v>225</v>
      </c>
      <c r="K1809" t="s">
        <v>223</v>
      </c>
      <c r="L1809" t="s">
        <v>457</v>
      </c>
      <c r="M1809" t="s">
        <v>223</v>
      </c>
      <c r="N1809" s="4">
        <v>532254307</v>
      </c>
      <c r="O1809" s="44">
        <v>57906.5</v>
      </c>
      <c r="P1809">
        <v>0</v>
      </c>
      <c r="Q1809">
        <v>0</v>
      </c>
      <c r="R1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9" s="4">
        <f t="shared" si="84"/>
        <v>0</v>
      </c>
      <c r="T1809" s="4">
        <f t="shared" si="85"/>
        <v>0</v>
      </c>
      <c r="U1809" s="4">
        <f t="shared" si="86"/>
        <v>1</v>
      </c>
    </row>
    <row r="1810" spans="1:21">
      <c r="A1810" s="41">
        <v>490000700</v>
      </c>
      <c r="B1810" s="42">
        <v>490020773</v>
      </c>
      <c r="C1810" s="43">
        <v>490000700</v>
      </c>
      <c r="D1810" t="s">
        <v>3920</v>
      </c>
      <c r="E1810" t="s">
        <v>3921</v>
      </c>
      <c r="H1810"/>
      <c r="I1810" s="1">
        <v>49</v>
      </c>
      <c r="J1810" t="s">
        <v>225</v>
      </c>
      <c r="K1810" t="s">
        <v>223</v>
      </c>
      <c r="L1810" t="s">
        <v>60</v>
      </c>
      <c r="M1810" t="s">
        <v>223</v>
      </c>
      <c r="N1810" s="4">
        <v>835136367</v>
      </c>
      <c r="O1810" s="44">
        <v>2669.5</v>
      </c>
      <c r="P1810">
        <v>0</v>
      </c>
      <c r="Q1810">
        <v>0</v>
      </c>
      <c r="R1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0" s="4">
        <f t="shared" si="84"/>
        <v>0</v>
      </c>
      <c r="T1810" s="4">
        <f t="shared" si="85"/>
        <v>0</v>
      </c>
      <c r="U1810" s="4">
        <f t="shared" si="86"/>
        <v>1</v>
      </c>
    </row>
    <row r="1811" spans="1:21">
      <c r="A1811" s="41">
        <v>490004256</v>
      </c>
      <c r="B1811" s="42">
        <v>490020773</v>
      </c>
      <c r="C1811" s="43">
        <v>490004256</v>
      </c>
      <c r="D1811" t="s">
        <v>3922</v>
      </c>
      <c r="E1811" t="s">
        <v>3921</v>
      </c>
      <c r="H1811"/>
      <c r="I1811" s="1">
        <v>49</v>
      </c>
      <c r="J1811" t="s">
        <v>225</v>
      </c>
      <c r="K1811" t="s">
        <v>223</v>
      </c>
      <c r="L1811" t="s">
        <v>60</v>
      </c>
      <c r="M1811" t="s">
        <v>223</v>
      </c>
      <c r="N1811" s="4">
        <v>835136367</v>
      </c>
      <c r="O1811" s="44">
        <v>5926.5</v>
      </c>
      <c r="P1811">
        <v>0</v>
      </c>
      <c r="Q1811">
        <v>0</v>
      </c>
      <c r="R1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1" s="4">
        <f t="shared" si="84"/>
        <v>0</v>
      </c>
      <c r="T1811" s="4">
        <f t="shared" si="85"/>
        <v>0</v>
      </c>
      <c r="U1811" s="4">
        <f t="shared" si="86"/>
        <v>1</v>
      </c>
    </row>
    <row r="1812" spans="1:21">
      <c r="A1812" s="41">
        <v>490001765</v>
      </c>
      <c r="B1812" s="42">
        <v>490528452</v>
      </c>
      <c r="C1812" s="43">
        <v>490528452</v>
      </c>
      <c r="D1812" t="s">
        <v>2038</v>
      </c>
      <c r="E1812" t="s">
        <v>2038</v>
      </c>
      <c r="F1812" t="s">
        <v>1871</v>
      </c>
      <c r="G1812" t="s">
        <v>1872</v>
      </c>
      <c r="H1812">
        <v>0</v>
      </c>
      <c r="I1812" s="1">
        <v>49</v>
      </c>
      <c r="J1812" t="s">
        <v>225</v>
      </c>
      <c r="K1812" t="s">
        <v>223</v>
      </c>
      <c r="L1812" t="s">
        <v>831</v>
      </c>
      <c r="M1812" t="s">
        <v>223</v>
      </c>
      <c r="N1812" s="4">
        <v>264900523</v>
      </c>
      <c r="O1812" s="44">
        <v>70787</v>
      </c>
      <c r="P1812">
        <v>0</v>
      </c>
      <c r="Q1812">
        <v>0</v>
      </c>
      <c r="R1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2" s="4">
        <f t="shared" si="84"/>
        <v>1</v>
      </c>
      <c r="T1812" s="4">
        <f t="shared" si="85"/>
        <v>0</v>
      </c>
      <c r="U1812" s="4">
        <f t="shared" si="86"/>
        <v>0</v>
      </c>
    </row>
    <row r="1813" spans="1:21">
      <c r="A1813" s="41">
        <v>490011418</v>
      </c>
      <c r="B1813" s="42">
        <v>490528452</v>
      </c>
      <c r="C1813" s="43">
        <v>490528452</v>
      </c>
      <c r="D1813" t="s">
        <v>2039</v>
      </c>
      <c r="E1813" t="s">
        <v>2038</v>
      </c>
      <c r="F1813" t="s">
        <v>1871</v>
      </c>
      <c r="G1813" t="s">
        <v>1872</v>
      </c>
      <c r="H1813">
        <v>0</v>
      </c>
      <c r="I1813" s="1">
        <v>49</v>
      </c>
      <c r="J1813" t="s">
        <v>225</v>
      </c>
      <c r="K1813" t="s">
        <v>223</v>
      </c>
      <c r="L1813" t="s">
        <v>831</v>
      </c>
      <c r="M1813" t="s">
        <v>223</v>
      </c>
      <c r="N1813" s="4">
        <v>264900523</v>
      </c>
      <c r="O1813" s="44">
        <v>882.75</v>
      </c>
      <c r="P1813">
        <v>0</v>
      </c>
      <c r="Q1813">
        <v>0</v>
      </c>
      <c r="R1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3" s="4">
        <f t="shared" si="84"/>
        <v>1</v>
      </c>
      <c r="T1813" s="4">
        <f t="shared" si="85"/>
        <v>0</v>
      </c>
      <c r="U1813" s="4">
        <f t="shared" si="86"/>
        <v>0</v>
      </c>
    </row>
    <row r="1814" spans="1:21">
      <c r="A1814" s="41">
        <v>490531910</v>
      </c>
      <c r="B1814" s="42">
        <v>490535093</v>
      </c>
      <c r="C1814" s="43">
        <v>490531910</v>
      </c>
      <c r="D1814" t="s">
        <v>733</v>
      </c>
      <c r="E1814" t="s">
        <v>734</v>
      </c>
      <c r="H1814"/>
      <c r="I1814" s="1">
        <v>49</v>
      </c>
      <c r="J1814" t="s">
        <v>225</v>
      </c>
      <c r="K1814" t="s">
        <v>223</v>
      </c>
      <c r="L1814" t="s">
        <v>60</v>
      </c>
      <c r="M1814" t="s">
        <v>223</v>
      </c>
      <c r="N1814" s="4">
        <v>322505009</v>
      </c>
      <c r="O1814" s="44">
        <v>39729</v>
      </c>
      <c r="P1814">
        <v>0</v>
      </c>
      <c r="Q1814">
        <v>0</v>
      </c>
      <c r="R1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4" s="4">
        <f t="shared" si="84"/>
        <v>0</v>
      </c>
      <c r="T1814" s="4">
        <f t="shared" si="85"/>
        <v>0</v>
      </c>
      <c r="U1814" s="4">
        <f t="shared" si="86"/>
        <v>1</v>
      </c>
    </row>
    <row r="1815" spans="1:21">
      <c r="A1815" s="41">
        <v>490007549</v>
      </c>
      <c r="B1815" s="42">
        <v>490535168</v>
      </c>
      <c r="C1815" s="43">
        <v>490007549</v>
      </c>
      <c r="D1815" t="s">
        <v>6391</v>
      </c>
      <c r="E1815" t="s">
        <v>6392</v>
      </c>
      <c r="H1815"/>
      <c r="I1815" s="1">
        <v>49</v>
      </c>
      <c r="J1815" t="s">
        <v>225</v>
      </c>
      <c r="K1815" t="s">
        <v>223</v>
      </c>
      <c r="L1815" t="s">
        <v>60</v>
      </c>
      <c r="M1815" t="s">
        <v>223</v>
      </c>
      <c r="N1815" s="4">
        <v>775609621</v>
      </c>
      <c r="O1815" s="44">
        <v>1487.5</v>
      </c>
      <c r="P1815">
        <v>0</v>
      </c>
      <c r="Q1815">
        <v>0</v>
      </c>
      <c r="R1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5" s="4">
        <f t="shared" si="84"/>
        <v>0</v>
      </c>
      <c r="T1815" s="4">
        <f t="shared" si="85"/>
        <v>0</v>
      </c>
      <c r="U1815" s="4">
        <f t="shared" si="86"/>
        <v>1</v>
      </c>
    </row>
    <row r="1816" spans="1:21">
      <c r="A1816" s="41">
        <v>490009248</v>
      </c>
      <c r="B1816" s="42">
        <v>490535168</v>
      </c>
      <c r="C1816" s="43">
        <v>490009248</v>
      </c>
      <c r="D1816" t="s">
        <v>6393</v>
      </c>
      <c r="E1816" t="s">
        <v>6392</v>
      </c>
      <c r="H1816"/>
      <c r="I1816" s="1">
        <v>49</v>
      </c>
      <c r="J1816" t="s">
        <v>225</v>
      </c>
      <c r="K1816" t="s">
        <v>223</v>
      </c>
      <c r="L1816" t="s">
        <v>60</v>
      </c>
      <c r="M1816" t="s">
        <v>223</v>
      </c>
      <c r="N1816" s="4">
        <v>775609621</v>
      </c>
      <c r="O1816" s="44">
        <v>11648</v>
      </c>
      <c r="P1816">
        <v>0</v>
      </c>
      <c r="Q1816">
        <v>0</v>
      </c>
      <c r="R1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6" s="4">
        <f t="shared" si="84"/>
        <v>0</v>
      </c>
      <c r="T1816" s="4">
        <f t="shared" si="85"/>
        <v>0</v>
      </c>
      <c r="U1816" s="4">
        <f t="shared" si="86"/>
        <v>1</v>
      </c>
    </row>
    <row r="1817" spans="1:21">
      <c r="A1817" s="41">
        <v>490002979</v>
      </c>
      <c r="B1817" s="42">
        <v>490535705</v>
      </c>
      <c r="C1817" s="43">
        <v>490002979</v>
      </c>
      <c r="D1817" t="s">
        <v>771</v>
      </c>
      <c r="E1817" t="s">
        <v>772</v>
      </c>
      <c r="H1817"/>
      <c r="I1817" s="1">
        <v>49</v>
      </c>
      <c r="J1817" t="s">
        <v>225</v>
      </c>
      <c r="K1817" t="s">
        <v>223</v>
      </c>
      <c r="L1817" t="s">
        <v>60</v>
      </c>
      <c r="M1817" t="s">
        <v>223</v>
      </c>
      <c r="N1817" s="4">
        <v>786185520</v>
      </c>
      <c r="O1817" s="44">
        <v>7926.5</v>
      </c>
      <c r="P1817">
        <v>1</v>
      </c>
      <c r="Q1817">
        <v>0</v>
      </c>
      <c r="R1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7" s="4">
        <f t="shared" si="84"/>
        <v>0</v>
      </c>
      <c r="T1817" s="4">
        <f t="shared" si="85"/>
        <v>0</v>
      </c>
      <c r="U1817" s="4">
        <f t="shared" si="86"/>
        <v>1</v>
      </c>
    </row>
    <row r="1818" spans="1:21">
      <c r="A1818" s="41">
        <v>500000187</v>
      </c>
      <c r="B1818" s="42">
        <v>500000013</v>
      </c>
      <c r="C1818" s="43">
        <v>500000013</v>
      </c>
      <c r="D1818" t="s">
        <v>1488</v>
      </c>
      <c r="E1818" t="s">
        <v>1489</v>
      </c>
      <c r="F1818" t="s">
        <v>1490</v>
      </c>
      <c r="G1818" t="s">
        <v>1491</v>
      </c>
      <c r="H1818">
        <v>1</v>
      </c>
      <c r="I1818" s="1">
        <v>50</v>
      </c>
      <c r="J1818" t="s">
        <v>197</v>
      </c>
      <c r="K1818" t="s">
        <v>120</v>
      </c>
      <c r="L1818" t="s">
        <v>831</v>
      </c>
      <c r="M1818" t="s">
        <v>120</v>
      </c>
      <c r="N1818" s="4">
        <v>200002970</v>
      </c>
      <c r="O1818" s="44">
        <v>161361</v>
      </c>
      <c r="P1818">
        <v>0</v>
      </c>
      <c r="Q1818">
        <v>0</v>
      </c>
      <c r="R1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8" s="4">
        <f t="shared" si="84"/>
        <v>1</v>
      </c>
      <c r="T1818" s="4">
        <f t="shared" si="85"/>
        <v>0</v>
      </c>
      <c r="U1818" s="4">
        <f t="shared" si="86"/>
        <v>0</v>
      </c>
    </row>
    <row r="1819" spans="1:21">
      <c r="A1819" s="41">
        <v>500000468</v>
      </c>
      <c r="B1819" s="42">
        <v>500000013</v>
      </c>
      <c r="C1819" s="43">
        <v>500000013</v>
      </c>
      <c r="D1819" t="s">
        <v>1492</v>
      </c>
      <c r="E1819" t="s">
        <v>1489</v>
      </c>
      <c r="F1819" t="s">
        <v>1490</v>
      </c>
      <c r="G1819" t="s">
        <v>1491</v>
      </c>
      <c r="H1819">
        <v>1</v>
      </c>
      <c r="I1819" s="1">
        <v>50</v>
      </c>
      <c r="J1819" t="s">
        <v>197</v>
      </c>
      <c r="K1819" t="s">
        <v>120</v>
      </c>
      <c r="L1819" t="s">
        <v>831</v>
      </c>
      <c r="M1819" t="s">
        <v>120</v>
      </c>
      <c r="N1819" s="4">
        <v>200002970</v>
      </c>
      <c r="O1819" s="44">
        <v>34875.5</v>
      </c>
      <c r="P1819">
        <v>0</v>
      </c>
      <c r="Q1819">
        <v>0</v>
      </c>
      <c r="R1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9" s="4">
        <f t="shared" si="84"/>
        <v>1</v>
      </c>
      <c r="T1819" s="4">
        <f t="shared" si="85"/>
        <v>0</v>
      </c>
      <c r="U1819" s="4">
        <f t="shared" si="86"/>
        <v>0</v>
      </c>
    </row>
    <row r="1820" spans="1:21">
      <c r="A1820" s="41">
        <v>500000195</v>
      </c>
      <c r="B1820" s="42">
        <v>500000039</v>
      </c>
      <c r="C1820" s="43">
        <v>500000039</v>
      </c>
      <c r="D1820" t="s">
        <v>1117</v>
      </c>
      <c r="E1820" t="s">
        <v>1118</v>
      </c>
      <c r="F1820" t="s">
        <v>1119</v>
      </c>
      <c r="G1820" t="s">
        <v>1120</v>
      </c>
      <c r="H1820">
        <v>0</v>
      </c>
      <c r="I1820" s="1">
        <v>50</v>
      </c>
      <c r="J1820" t="s">
        <v>197</v>
      </c>
      <c r="K1820" t="s">
        <v>120</v>
      </c>
      <c r="L1820" t="s">
        <v>831</v>
      </c>
      <c r="M1820" t="s">
        <v>120</v>
      </c>
      <c r="N1820" s="4">
        <v>265001016</v>
      </c>
      <c r="O1820" s="44">
        <v>12056.5</v>
      </c>
      <c r="P1820">
        <v>0</v>
      </c>
      <c r="Q1820">
        <v>0</v>
      </c>
      <c r="R1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0" s="4">
        <f t="shared" si="84"/>
        <v>1</v>
      </c>
      <c r="T1820" s="4">
        <f t="shared" si="85"/>
        <v>0</v>
      </c>
      <c r="U1820" s="4">
        <f t="shared" si="86"/>
        <v>0</v>
      </c>
    </row>
    <row r="1821" spans="1:21">
      <c r="A1821" s="41">
        <v>500000021</v>
      </c>
      <c r="B1821" s="42">
        <v>500000054</v>
      </c>
      <c r="C1821" s="43">
        <v>500000054</v>
      </c>
      <c r="D1821" t="s">
        <v>1706</v>
      </c>
      <c r="E1821" t="s">
        <v>1707</v>
      </c>
      <c r="F1821" t="s">
        <v>1209</v>
      </c>
      <c r="G1821" t="s">
        <v>1210</v>
      </c>
      <c r="H1821">
        <v>1</v>
      </c>
      <c r="I1821" s="1">
        <v>50</v>
      </c>
      <c r="J1821" t="s">
        <v>197</v>
      </c>
      <c r="K1821" t="s">
        <v>120</v>
      </c>
      <c r="L1821" t="s">
        <v>831</v>
      </c>
      <c r="M1821" t="s">
        <v>120</v>
      </c>
      <c r="N1821" s="4">
        <v>265001651</v>
      </c>
      <c r="O1821" s="44">
        <v>114736</v>
      </c>
      <c r="P1821">
        <v>0</v>
      </c>
      <c r="Q1821">
        <v>0</v>
      </c>
      <c r="R1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1" s="4">
        <f t="shared" si="84"/>
        <v>1</v>
      </c>
      <c r="T1821" s="4">
        <f t="shared" si="85"/>
        <v>0</v>
      </c>
      <c r="U1821" s="4">
        <f t="shared" si="86"/>
        <v>0</v>
      </c>
    </row>
    <row r="1822" spans="1:21">
      <c r="A1822" s="41">
        <v>500000260</v>
      </c>
      <c r="B1822" s="42">
        <v>500000054</v>
      </c>
      <c r="C1822" s="43">
        <v>500000054</v>
      </c>
      <c r="D1822" t="s">
        <v>1708</v>
      </c>
      <c r="E1822" t="s">
        <v>1707</v>
      </c>
      <c r="F1822" t="s">
        <v>1209</v>
      </c>
      <c r="G1822" t="s">
        <v>1210</v>
      </c>
      <c r="H1822">
        <v>1</v>
      </c>
      <c r="I1822" s="1">
        <v>50</v>
      </c>
      <c r="J1822" t="s">
        <v>197</v>
      </c>
      <c r="K1822" t="s">
        <v>120</v>
      </c>
      <c r="L1822" t="s">
        <v>831</v>
      </c>
      <c r="M1822" t="s">
        <v>120</v>
      </c>
      <c r="N1822" s="4">
        <v>265001651</v>
      </c>
      <c r="O1822" s="44">
        <v>42542.5</v>
      </c>
      <c r="P1822">
        <v>0</v>
      </c>
      <c r="Q1822">
        <v>0</v>
      </c>
      <c r="R1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2" s="4">
        <f t="shared" si="84"/>
        <v>1</v>
      </c>
      <c r="T1822" s="4">
        <f t="shared" si="85"/>
        <v>0</v>
      </c>
      <c r="U1822" s="4">
        <f t="shared" si="86"/>
        <v>0</v>
      </c>
    </row>
    <row r="1823" spans="1:21">
      <c r="A1823" s="41">
        <v>500000302</v>
      </c>
      <c r="B1823" s="42">
        <v>500000062</v>
      </c>
      <c r="C1823" s="43">
        <v>500000062</v>
      </c>
      <c r="D1823" t="s">
        <v>4537</v>
      </c>
      <c r="E1823" t="s">
        <v>4538</v>
      </c>
      <c r="F1823" t="s">
        <v>1209</v>
      </c>
      <c r="G1823" t="s">
        <v>1210</v>
      </c>
      <c r="H1823">
        <v>0</v>
      </c>
      <c r="I1823" s="1">
        <v>50</v>
      </c>
      <c r="J1823" t="s">
        <v>197</v>
      </c>
      <c r="K1823" t="s">
        <v>120</v>
      </c>
      <c r="L1823" t="s">
        <v>831</v>
      </c>
      <c r="M1823" t="s">
        <v>120</v>
      </c>
      <c r="N1823" s="4">
        <v>265001032</v>
      </c>
      <c r="O1823" s="44">
        <v>4153.5</v>
      </c>
      <c r="P1823">
        <v>0</v>
      </c>
      <c r="Q1823">
        <v>0</v>
      </c>
      <c r="R1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3" s="4">
        <f t="shared" si="84"/>
        <v>1</v>
      </c>
      <c r="T1823" s="4">
        <f t="shared" si="85"/>
        <v>0</v>
      </c>
      <c r="U1823" s="4">
        <f t="shared" si="86"/>
        <v>0</v>
      </c>
    </row>
    <row r="1824" spans="1:21">
      <c r="A1824" s="41">
        <v>500000427</v>
      </c>
      <c r="B1824" s="42">
        <v>500000096</v>
      </c>
      <c r="C1824" s="43">
        <v>500000096</v>
      </c>
      <c r="D1824" t="s">
        <v>2014</v>
      </c>
      <c r="E1824" t="s">
        <v>2014</v>
      </c>
      <c r="F1824" t="s">
        <v>1209</v>
      </c>
      <c r="G1824" t="s">
        <v>1210</v>
      </c>
      <c r="H1824">
        <v>0</v>
      </c>
      <c r="I1824" s="1">
        <v>50</v>
      </c>
      <c r="J1824" t="s">
        <v>197</v>
      </c>
      <c r="K1824" t="s">
        <v>120</v>
      </c>
      <c r="L1824" t="s">
        <v>831</v>
      </c>
      <c r="M1824" t="s">
        <v>120</v>
      </c>
      <c r="N1824" s="4">
        <v>265001057</v>
      </c>
      <c r="O1824" s="44">
        <v>16375.5</v>
      </c>
      <c r="P1824">
        <v>0</v>
      </c>
      <c r="Q1824">
        <v>0</v>
      </c>
      <c r="R1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4" s="4">
        <f t="shared" si="84"/>
        <v>1</v>
      </c>
      <c r="T1824" s="4">
        <f t="shared" si="85"/>
        <v>0</v>
      </c>
      <c r="U1824" s="4">
        <f t="shared" si="86"/>
        <v>0</v>
      </c>
    </row>
    <row r="1825" spans="1:21">
      <c r="A1825" s="41">
        <v>500000435</v>
      </c>
      <c r="B1825" s="42">
        <v>500000104</v>
      </c>
      <c r="C1825" s="43">
        <v>500000104</v>
      </c>
      <c r="D1825" t="s">
        <v>4491</v>
      </c>
      <c r="E1825" t="s">
        <v>4492</v>
      </c>
      <c r="F1825" t="s">
        <v>1209</v>
      </c>
      <c r="G1825" t="s">
        <v>1210</v>
      </c>
      <c r="H1825">
        <v>0</v>
      </c>
      <c r="I1825" s="1">
        <v>50</v>
      </c>
      <c r="J1825" t="s">
        <v>197</v>
      </c>
      <c r="K1825" t="s">
        <v>120</v>
      </c>
      <c r="L1825" t="s">
        <v>831</v>
      </c>
      <c r="M1825" t="s">
        <v>120</v>
      </c>
      <c r="N1825" s="4">
        <v>265001065</v>
      </c>
      <c r="O1825" s="44">
        <v>4737.5</v>
      </c>
      <c r="P1825">
        <v>0</v>
      </c>
      <c r="Q1825">
        <v>0</v>
      </c>
      <c r="R1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5" s="4">
        <f t="shared" si="84"/>
        <v>1</v>
      </c>
      <c r="T1825" s="4">
        <f t="shared" si="85"/>
        <v>0</v>
      </c>
      <c r="U1825" s="4">
        <f t="shared" si="86"/>
        <v>0</v>
      </c>
    </row>
    <row r="1826" spans="1:21">
      <c r="A1826" s="41">
        <v>500000450</v>
      </c>
      <c r="B1826" s="42">
        <v>500000112</v>
      </c>
      <c r="C1826" s="43">
        <v>500000112</v>
      </c>
      <c r="D1826" t="s">
        <v>2543</v>
      </c>
      <c r="E1826" t="s">
        <v>2544</v>
      </c>
      <c r="F1826" t="s">
        <v>1119</v>
      </c>
      <c r="G1826" t="s">
        <v>1120</v>
      </c>
      <c r="H1826">
        <v>1</v>
      </c>
      <c r="I1826" s="1">
        <v>50</v>
      </c>
      <c r="J1826" t="s">
        <v>197</v>
      </c>
      <c r="K1826" t="s">
        <v>120</v>
      </c>
      <c r="L1826" t="s">
        <v>831</v>
      </c>
      <c r="M1826" t="s">
        <v>120</v>
      </c>
      <c r="N1826" s="4">
        <v>265001073</v>
      </c>
      <c r="O1826" s="44">
        <v>138098</v>
      </c>
      <c r="P1826">
        <v>0</v>
      </c>
      <c r="Q1826">
        <v>0</v>
      </c>
      <c r="R1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6" s="4">
        <f t="shared" si="84"/>
        <v>1</v>
      </c>
      <c r="T1826" s="4">
        <f t="shared" si="85"/>
        <v>0</v>
      </c>
      <c r="U1826" s="4">
        <f t="shared" si="86"/>
        <v>0</v>
      </c>
    </row>
    <row r="1827" spans="1:21">
      <c r="A1827" s="41">
        <v>500000476</v>
      </c>
      <c r="B1827" s="42">
        <v>500000138</v>
      </c>
      <c r="C1827" s="43">
        <v>500000138</v>
      </c>
      <c r="D1827" t="s">
        <v>1350</v>
      </c>
      <c r="E1827" t="s">
        <v>1351</v>
      </c>
      <c r="F1827" t="s">
        <v>1209</v>
      </c>
      <c r="G1827" t="s">
        <v>1210</v>
      </c>
      <c r="H1827">
        <v>0</v>
      </c>
      <c r="I1827" s="1">
        <v>50</v>
      </c>
      <c r="J1827" t="s">
        <v>197</v>
      </c>
      <c r="K1827" t="s">
        <v>120</v>
      </c>
      <c r="L1827" t="s">
        <v>831</v>
      </c>
      <c r="M1827" t="s">
        <v>120</v>
      </c>
      <c r="N1827" s="4">
        <v>265001099</v>
      </c>
      <c r="O1827" s="44">
        <v>4156.5</v>
      </c>
      <c r="P1827">
        <v>0</v>
      </c>
      <c r="Q1827">
        <v>0</v>
      </c>
      <c r="R1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7" s="4">
        <f t="shared" si="84"/>
        <v>1</v>
      </c>
      <c r="T1827" s="4">
        <f t="shared" si="85"/>
        <v>0</v>
      </c>
      <c r="U1827" s="4">
        <f t="shared" si="86"/>
        <v>0</v>
      </c>
    </row>
    <row r="1828" spans="1:21">
      <c r="A1828" s="41">
        <v>500000575</v>
      </c>
      <c r="B1828" s="42">
        <v>500000245</v>
      </c>
      <c r="C1828" s="43">
        <v>500000245</v>
      </c>
      <c r="D1828" t="s">
        <v>1208</v>
      </c>
      <c r="E1828" t="s">
        <v>1208</v>
      </c>
      <c r="F1828" t="s">
        <v>1209</v>
      </c>
      <c r="G1828" t="s">
        <v>1210</v>
      </c>
      <c r="H1828">
        <v>0</v>
      </c>
      <c r="I1828" s="1">
        <v>50</v>
      </c>
      <c r="J1828" t="s">
        <v>197</v>
      </c>
      <c r="K1828" t="s">
        <v>120</v>
      </c>
      <c r="L1828" t="s">
        <v>77</v>
      </c>
      <c r="M1828" t="s">
        <v>120</v>
      </c>
      <c r="N1828" s="4">
        <v>265001339</v>
      </c>
      <c r="O1828" s="44">
        <v>24995.25</v>
      </c>
      <c r="P1828">
        <v>1</v>
      </c>
      <c r="Q1828">
        <v>0</v>
      </c>
      <c r="R1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8" s="4">
        <f t="shared" si="84"/>
        <v>1</v>
      </c>
      <c r="T1828" s="4">
        <f t="shared" si="85"/>
        <v>0</v>
      </c>
      <c r="U1828" s="4">
        <f t="shared" si="86"/>
        <v>0</v>
      </c>
    </row>
    <row r="1829" spans="1:21">
      <c r="A1829" s="41">
        <v>500000591</v>
      </c>
      <c r="B1829" s="45">
        <v>500000393</v>
      </c>
      <c r="C1829" s="47">
        <v>500000393</v>
      </c>
      <c r="D1829" t="s">
        <v>1789</v>
      </c>
      <c r="E1829" t="s">
        <v>1790</v>
      </c>
      <c r="F1829" t="s">
        <v>1119</v>
      </c>
      <c r="G1829" t="s">
        <v>1120</v>
      </c>
      <c r="H1829">
        <v>0</v>
      </c>
      <c r="I1829" s="1">
        <v>50</v>
      </c>
      <c r="J1829" t="s">
        <v>197</v>
      </c>
      <c r="K1829" t="s">
        <v>120</v>
      </c>
      <c r="L1829" t="s">
        <v>831</v>
      </c>
      <c r="M1829" t="s">
        <v>120</v>
      </c>
      <c r="N1829" s="4">
        <v>265001107</v>
      </c>
      <c r="O1829" s="44">
        <v>43851</v>
      </c>
      <c r="P1829">
        <v>0</v>
      </c>
      <c r="Q1829">
        <v>0</v>
      </c>
      <c r="R1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9" s="4">
        <f t="shared" si="84"/>
        <v>1</v>
      </c>
      <c r="T1829" s="4">
        <f t="shared" si="85"/>
        <v>0</v>
      </c>
      <c r="U1829" s="4">
        <f t="shared" si="86"/>
        <v>0</v>
      </c>
    </row>
    <row r="1830" spans="1:21">
      <c r="A1830" s="41">
        <v>500000146</v>
      </c>
      <c r="B1830" s="42">
        <v>500000500</v>
      </c>
      <c r="C1830" s="43">
        <v>500000146</v>
      </c>
      <c r="D1830" t="s">
        <v>5288</v>
      </c>
      <c r="E1830" t="s">
        <v>5289</v>
      </c>
      <c r="H1830"/>
      <c r="I1830" s="1">
        <v>50</v>
      </c>
      <c r="J1830" t="s">
        <v>197</v>
      </c>
      <c r="K1830" t="s">
        <v>120</v>
      </c>
      <c r="L1830" t="s">
        <v>96</v>
      </c>
      <c r="M1830" t="s">
        <v>120</v>
      </c>
      <c r="N1830" s="4">
        <v>824321541</v>
      </c>
      <c r="O1830" s="44">
        <v>39647</v>
      </c>
      <c r="P1830">
        <v>0</v>
      </c>
      <c r="Q1830">
        <v>0</v>
      </c>
      <c r="R1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0" s="4">
        <f t="shared" si="84"/>
        <v>0</v>
      </c>
      <c r="T1830" s="4">
        <f t="shared" si="85"/>
        <v>0</v>
      </c>
      <c r="U1830" s="4">
        <f t="shared" si="86"/>
        <v>1</v>
      </c>
    </row>
    <row r="1831" spans="1:21">
      <c r="A1831" s="41">
        <v>500000203</v>
      </c>
      <c r="B1831" s="42">
        <v>500000542</v>
      </c>
      <c r="C1831" s="43">
        <v>500000203</v>
      </c>
      <c r="D1831" t="s">
        <v>5060</v>
      </c>
      <c r="E1831" t="s">
        <v>5061</v>
      </c>
      <c r="H1831"/>
      <c r="I1831" s="1">
        <v>50</v>
      </c>
      <c r="J1831" t="s">
        <v>197</v>
      </c>
      <c r="K1831" t="s">
        <v>120</v>
      </c>
      <c r="L1831" t="s">
        <v>96</v>
      </c>
      <c r="M1831" t="s">
        <v>120</v>
      </c>
      <c r="N1831" s="4">
        <v>906180047</v>
      </c>
      <c r="O1831" s="44">
        <v>15922.5</v>
      </c>
      <c r="P1831">
        <v>0</v>
      </c>
      <c r="Q1831">
        <v>0</v>
      </c>
      <c r="R1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1" s="4">
        <f t="shared" si="84"/>
        <v>0</v>
      </c>
      <c r="T1831" s="4">
        <f t="shared" si="85"/>
        <v>0</v>
      </c>
      <c r="U1831" s="4">
        <f t="shared" si="86"/>
        <v>1</v>
      </c>
    </row>
    <row r="1832" spans="1:21">
      <c r="A1832" s="41">
        <v>500000229</v>
      </c>
      <c r="B1832" s="42">
        <v>500000567</v>
      </c>
      <c r="C1832" s="43">
        <v>500000229</v>
      </c>
      <c r="D1832" t="s">
        <v>4872</v>
      </c>
      <c r="E1832" t="s">
        <v>4873</v>
      </c>
      <c r="H1832"/>
      <c r="I1832" s="1">
        <v>50</v>
      </c>
      <c r="J1832" t="s">
        <v>197</v>
      </c>
      <c r="K1832" t="s">
        <v>120</v>
      </c>
      <c r="L1832" t="s">
        <v>96</v>
      </c>
      <c r="M1832" t="s">
        <v>120</v>
      </c>
      <c r="N1832" s="4">
        <v>316713726</v>
      </c>
      <c r="O1832" s="44">
        <v>41621</v>
      </c>
      <c r="P1832">
        <v>0</v>
      </c>
      <c r="Q1832">
        <v>0</v>
      </c>
      <c r="R1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2" s="4">
        <f t="shared" si="84"/>
        <v>0</v>
      </c>
      <c r="T1832" s="4">
        <f t="shared" si="85"/>
        <v>0</v>
      </c>
      <c r="U1832" s="4">
        <f t="shared" si="86"/>
        <v>1</v>
      </c>
    </row>
    <row r="1833" spans="1:21">
      <c r="A1833" s="41">
        <v>500021423</v>
      </c>
      <c r="B1833" s="45">
        <v>500000567</v>
      </c>
      <c r="C1833" s="47">
        <v>500021423</v>
      </c>
      <c r="D1833" t="s">
        <v>4874</v>
      </c>
      <c r="E1833" t="s">
        <v>4873</v>
      </c>
      <c r="H1833"/>
      <c r="I1833" s="1">
        <v>50</v>
      </c>
      <c r="J1833" t="s">
        <v>197</v>
      </c>
      <c r="K1833" t="s">
        <v>120</v>
      </c>
      <c r="L1833" t="s">
        <v>96</v>
      </c>
      <c r="M1833" t="s">
        <v>120</v>
      </c>
      <c r="N1833" s="4">
        <v>316713726</v>
      </c>
      <c r="O1833" s="44">
        <v>15032.5</v>
      </c>
      <c r="P1833">
        <v>0</v>
      </c>
      <c r="Q1833">
        <v>0</v>
      </c>
      <c r="R1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3" s="4">
        <f t="shared" si="84"/>
        <v>0</v>
      </c>
      <c r="T1833" s="4">
        <f t="shared" si="85"/>
        <v>0</v>
      </c>
      <c r="U1833" s="4">
        <f t="shared" si="86"/>
        <v>1</v>
      </c>
    </row>
    <row r="1834" spans="1:21">
      <c r="A1834" s="41">
        <v>500000401</v>
      </c>
      <c r="B1834" s="42">
        <v>500000609</v>
      </c>
      <c r="C1834" s="43">
        <v>500000401</v>
      </c>
      <c r="D1834" t="s">
        <v>5195</v>
      </c>
      <c r="E1834" t="s">
        <v>5196</v>
      </c>
      <c r="H1834"/>
      <c r="I1834" s="1">
        <v>50</v>
      </c>
      <c r="J1834" t="s">
        <v>197</v>
      </c>
      <c r="K1834" t="s">
        <v>120</v>
      </c>
      <c r="L1834" t="s">
        <v>96</v>
      </c>
      <c r="M1834" t="s">
        <v>120</v>
      </c>
      <c r="N1834" s="4">
        <v>946520079</v>
      </c>
      <c r="O1834" s="44">
        <v>6735</v>
      </c>
      <c r="P1834">
        <v>0</v>
      </c>
      <c r="Q1834">
        <v>0</v>
      </c>
      <c r="R1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4" s="4">
        <f t="shared" si="84"/>
        <v>0</v>
      </c>
      <c r="T1834" s="4">
        <f t="shared" si="85"/>
        <v>0</v>
      </c>
      <c r="U1834" s="4">
        <f t="shared" si="86"/>
        <v>1</v>
      </c>
    </row>
    <row r="1835" spans="1:21">
      <c r="A1835" s="41">
        <v>500002357</v>
      </c>
      <c r="B1835" s="42">
        <v>500002233</v>
      </c>
      <c r="C1835" s="43">
        <v>500002357</v>
      </c>
      <c r="D1835" t="s">
        <v>5067</v>
      </c>
      <c r="E1835" t="s">
        <v>5068</v>
      </c>
      <c r="H1835"/>
      <c r="I1835" s="1">
        <v>50</v>
      </c>
      <c r="J1835" t="s">
        <v>197</v>
      </c>
      <c r="K1835" t="s">
        <v>120</v>
      </c>
      <c r="L1835" t="s">
        <v>96</v>
      </c>
      <c r="M1835" t="s">
        <v>120</v>
      </c>
      <c r="N1835" s="4">
        <v>393932314</v>
      </c>
      <c r="O1835" s="44">
        <v>19210</v>
      </c>
      <c r="P1835">
        <v>0</v>
      </c>
      <c r="Q1835">
        <v>0</v>
      </c>
      <c r="R1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5" s="4">
        <f t="shared" si="84"/>
        <v>0</v>
      </c>
      <c r="T1835" s="4">
        <f t="shared" si="85"/>
        <v>0</v>
      </c>
      <c r="U1835" s="4">
        <f t="shared" si="86"/>
        <v>1</v>
      </c>
    </row>
    <row r="1836" spans="1:21">
      <c r="A1836" s="41">
        <v>500000237</v>
      </c>
      <c r="B1836" s="42">
        <v>500010384</v>
      </c>
      <c r="C1836" s="43">
        <v>500010384</v>
      </c>
      <c r="D1836" t="s">
        <v>4004</v>
      </c>
      <c r="E1836" t="s">
        <v>4005</v>
      </c>
      <c r="H1836"/>
      <c r="I1836" s="1">
        <v>50</v>
      </c>
      <c r="J1836" t="s">
        <v>197</v>
      </c>
      <c r="K1836" t="s">
        <v>120</v>
      </c>
      <c r="L1836" t="s">
        <v>60</v>
      </c>
      <c r="M1836" t="s">
        <v>120</v>
      </c>
      <c r="N1836" s="4">
        <v>780901559</v>
      </c>
      <c r="O1836" s="44">
        <v>8337.75</v>
      </c>
      <c r="P1836">
        <v>1</v>
      </c>
      <c r="Q1836">
        <v>0</v>
      </c>
      <c r="R1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6" s="4">
        <f t="shared" si="84"/>
        <v>0</v>
      </c>
      <c r="T1836" s="4">
        <f t="shared" si="85"/>
        <v>0</v>
      </c>
      <c r="U1836" s="4">
        <f t="shared" si="86"/>
        <v>1</v>
      </c>
    </row>
    <row r="1837" spans="1:21">
      <c r="A1837" s="41">
        <v>500000252</v>
      </c>
      <c r="B1837" s="42">
        <v>500010384</v>
      </c>
      <c r="C1837" s="43">
        <v>500010384</v>
      </c>
      <c r="D1837" t="s">
        <v>4005</v>
      </c>
      <c r="E1837" t="s">
        <v>4005</v>
      </c>
      <c r="H1837"/>
      <c r="I1837" s="1">
        <v>50</v>
      </c>
      <c r="J1837" t="s">
        <v>197</v>
      </c>
      <c r="K1837" t="s">
        <v>120</v>
      </c>
      <c r="L1837" t="s">
        <v>60</v>
      </c>
      <c r="M1837" t="s">
        <v>120</v>
      </c>
      <c r="N1837" s="4">
        <v>780901559</v>
      </c>
      <c r="O1837" s="44">
        <v>12361</v>
      </c>
      <c r="P1837">
        <v>1</v>
      </c>
      <c r="Q1837">
        <v>0</v>
      </c>
      <c r="R1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7" s="4">
        <f t="shared" si="84"/>
        <v>0</v>
      </c>
      <c r="T1837" s="4">
        <f t="shared" si="85"/>
        <v>0</v>
      </c>
      <c r="U1837" s="4">
        <f t="shared" si="86"/>
        <v>1</v>
      </c>
    </row>
    <row r="1838" spans="1:21">
      <c r="A1838" s="41">
        <v>500000278</v>
      </c>
      <c r="B1838" s="42">
        <v>500010384</v>
      </c>
      <c r="C1838" s="43">
        <v>500000278</v>
      </c>
      <c r="D1838" t="s">
        <v>4006</v>
      </c>
      <c r="E1838" t="s">
        <v>4005</v>
      </c>
      <c r="H1838"/>
      <c r="I1838" s="1">
        <v>50</v>
      </c>
      <c r="J1838" t="s">
        <v>197</v>
      </c>
      <c r="K1838" t="s">
        <v>120</v>
      </c>
      <c r="L1838" t="s">
        <v>60</v>
      </c>
      <c r="M1838" t="s">
        <v>120</v>
      </c>
      <c r="N1838" s="4">
        <v>780901559</v>
      </c>
      <c r="O1838" s="44">
        <v>2762</v>
      </c>
      <c r="P1838">
        <v>0</v>
      </c>
      <c r="Q1838">
        <v>0</v>
      </c>
      <c r="R1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8" s="4">
        <f t="shared" si="84"/>
        <v>0</v>
      </c>
      <c r="T1838" s="4">
        <f t="shared" si="85"/>
        <v>0</v>
      </c>
      <c r="U1838" s="4">
        <f t="shared" si="86"/>
        <v>1</v>
      </c>
    </row>
    <row r="1839" spans="1:21">
      <c r="A1839" s="41">
        <v>500012273</v>
      </c>
      <c r="B1839" s="42">
        <v>500010384</v>
      </c>
      <c r="C1839" s="43">
        <v>500010384</v>
      </c>
      <c r="D1839" t="s">
        <v>4007</v>
      </c>
      <c r="E1839" t="s">
        <v>4005</v>
      </c>
      <c r="H1839"/>
      <c r="I1839" s="1">
        <v>50</v>
      </c>
      <c r="J1839" t="s">
        <v>197</v>
      </c>
      <c r="K1839" t="s">
        <v>120</v>
      </c>
      <c r="L1839" t="s">
        <v>60</v>
      </c>
      <c r="M1839" t="s">
        <v>120</v>
      </c>
      <c r="N1839" s="4">
        <v>780901559</v>
      </c>
      <c r="O1839" s="44">
        <v>1603</v>
      </c>
      <c r="P1839">
        <v>1</v>
      </c>
      <c r="Q1839">
        <v>0</v>
      </c>
      <c r="R1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9" s="4">
        <f t="shared" si="84"/>
        <v>0</v>
      </c>
      <c r="T1839" s="4">
        <f t="shared" si="85"/>
        <v>0</v>
      </c>
      <c r="U1839" s="4">
        <f t="shared" si="86"/>
        <v>1</v>
      </c>
    </row>
    <row r="1840" spans="1:21">
      <c r="A1840" s="41">
        <v>500012307</v>
      </c>
      <c r="B1840" s="42">
        <v>500010384</v>
      </c>
      <c r="C1840" s="43">
        <v>500010384</v>
      </c>
      <c r="D1840" t="s">
        <v>4008</v>
      </c>
      <c r="E1840" t="s">
        <v>4005</v>
      </c>
      <c r="H1840"/>
      <c r="I1840" s="1">
        <v>50</v>
      </c>
      <c r="J1840" t="s">
        <v>197</v>
      </c>
      <c r="K1840" t="s">
        <v>120</v>
      </c>
      <c r="L1840" t="s">
        <v>60</v>
      </c>
      <c r="M1840" t="s">
        <v>120</v>
      </c>
      <c r="N1840" s="4">
        <v>780901559</v>
      </c>
      <c r="O1840" s="44">
        <v>7634</v>
      </c>
      <c r="P1840">
        <v>1</v>
      </c>
      <c r="Q1840">
        <v>0</v>
      </c>
      <c r="R1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0" s="4">
        <f t="shared" si="84"/>
        <v>0</v>
      </c>
      <c r="T1840" s="4">
        <f t="shared" si="85"/>
        <v>0</v>
      </c>
      <c r="U1840" s="4">
        <f t="shared" si="86"/>
        <v>1</v>
      </c>
    </row>
    <row r="1841" spans="1:21">
      <c r="A1841" s="41">
        <v>500012661</v>
      </c>
      <c r="B1841" s="42">
        <v>500010384</v>
      </c>
      <c r="C1841" s="43">
        <v>500010384</v>
      </c>
      <c r="D1841" t="s">
        <v>4009</v>
      </c>
      <c r="E1841" t="s">
        <v>4005</v>
      </c>
      <c r="H1841"/>
      <c r="I1841" s="1">
        <v>50</v>
      </c>
      <c r="J1841" t="s">
        <v>197</v>
      </c>
      <c r="K1841" t="s">
        <v>120</v>
      </c>
      <c r="L1841" t="s">
        <v>60</v>
      </c>
      <c r="M1841" t="s">
        <v>120</v>
      </c>
      <c r="N1841" s="4">
        <v>780901559</v>
      </c>
      <c r="O1841" s="44">
        <v>2107</v>
      </c>
      <c r="P1841">
        <v>1</v>
      </c>
      <c r="Q1841">
        <v>0</v>
      </c>
      <c r="R1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1" s="4">
        <f t="shared" si="84"/>
        <v>0</v>
      </c>
      <c r="T1841" s="4">
        <f t="shared" si="85"/>
        <v>0</v>
      </c>
      <c r="U1841" s="4">
        <f t="shared" si="86"/>
        <v>1</v>
      </c>
    </row>
    <row r="1842" spans="1:21">
      <c r="A1842" s="41">
        <v>500013313</v>
      </c>
      <c r="B1842" s="42">
        <v>500010384</v>
      </c>
      <c r="C1842" s="43">
        <v>500010384</v>
      </c>
      <c r="D1842" t="s">
        <v>4010</v>
      </c>
      <c r="E1842" t="s">
        <v>4005</v>
      </c>
      <c r="H1842"/>
      <c r="I1842" s="1">
        <v>50</v>
      </c>
      <c r="J1842" t="s">
        <v>197</v>
      </c>
      <c r="K1842" t="s">
        <v>120</v>
      </c>
      <c r="L1842" t="s">
        <v>60</v>
      </c>
      <c r="M1842" t="s">
        <v>120</v>
      </c>
      <c r="N1842" s="4">
        <v>780901559</v>
      </c>
      <c r="O1842" s="44">
        <v>565</v>
      </c>
      <c r="P1842">
        <v>1</v>
      </c>
      <c r="Q1842">
        <v>0</v>
      </c>
      <c r="R1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2" s="4">
        <f t="shared" si="84"/>
        <v>0</v>
      </c>
      <c r="T1842" s="4">
        <f t="shared" si="85"/>
        <v>0</v>
      </c>
      <c r="U1842" s="4">
        <f t="shared" si="86"/>
        <v>1</v>
      </c>
    </row>
    <row r="1843" spans="1:21">
      <c r="A1843" s="41">
        <v>500013990</v>
      </c>
      <c r="B1843" s="42">
        <v>500010384</v>
      </c>
      <c r="C1843" s="43">
        <v>500010384</v>
      </c>
      <c r="D1843" t="s">
        <v>4011</v>
      </c>
      <c r="E1843" t="s">
        <v>4005</v>
      </c>
      <c r="H1843"/>
      <c r="I1843" s="1">
        <v>50</v>
      </c>
      <c r="J1843" t="s">
        <v>197</v>
      </c>
      <c r="K1843" t="s">
        <v>120</v>
      </c>
      <c r="L1843" t="s">
        <v>60</v>
      </c>
      <c r="M1843" t="s">
        <v>120</v>
      </c>
      <c r="N1843" s="4">
        <v>780901559</v>
      </c>
      <c r="O1843" s="44">
        <v>1974.75</v>
      </c>
      <c r="P1843">
        <v>1</v>
      </c>
      <c r="Q1843">
        <v>0</v>
      </c>
      <c r="R1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3" s="4">
        <f t="shared" si="84"/>
        <v>0</v>
      </c>
      <c r="T1843" s="4">
        <f t="shared" si="85"/>
        <v>0</v>
      </c>
      <c r="U1843" s="4">
        <f t="shared" si="86"/>
        <v>1</v>
      </c>
    </row>
    <row r="1844" spans="1:21">
      <c r="A1844" s="41">
        <v>500014782</v>
      </c>
      <c r="B1844" s="42">
        <v>500010384</v>
      </c>
      <c r="C1844" s="43">
        <v>500010384</v>
      </c>
      <c r="D1844" t="s">
        <v>4012</v>
      </c>
      <c r="E1844" t="s">
        <v>4005</v>
      </c>
      <c r="H1844"/>
      <c r="I1844" s="1">
        <v>50</v>
      </c>
      <c r="J1844" t="s">
        <v>197</v>
      </c>
      <c r="K1844" t="s">
        <v>120</v>
      </c>
      <c r="L1844" t="s">
        <v>60</v>
      </c>
      <c r="M1844" t="s">
        <v>120</v>
      </c>
      <c r="N1844" s="4">
        <v>780901559</v>
      </c>
      <c r="O1844" s="44">
        <v>98.75</v>
      </c>
      <c r="P1844">
        <v>1</v>
      </c>
      <c r="Q1844">
        <v>0</v>
      </c>
      <c r="R1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4" s="4">
        <f t="shared" si="84"/>
        <v>0</v>
      </c>
      <c r="T1844" s="4">
        <f t="shared" si="85"/>
        <v>0</v>
      </c>
      <c r="U1844" s="4">
        <f t="shared" si="86"/>
        <v>1</v>
      </c>
    </row>
    <row r="1845" spans="1:21">
      <c r="A1845" s="41">
        <v>500014873</v>
      </c>
      <c r="B1845" s="42">
        <v>500010384</v>
      </c>
      <c r="C1845" s="43">
        <v>500010384</v>
      </c>
      <c r="D1845" t="s">
        <v>4013</v>
      </c>
      <c r="E1845" t="s">
        <v>4005</v>
      </c>
      <c r="H1845"/>
      <c r="I1845" s="1">
        <v>50</v>
      </c>
      <c r="J1845" t="s">
        <v>197</v>
      </c>
      <c r="K1845" t="s">
        <v>120</v>
      </c>
      <c r="L1845" t="s">
        <v>60</v>
      </c>
      <c r="M1845" t="s">
        <v>120</v>
      </c>
      <c r="N1845" s="4">
        <v>780901559</v>
      </c>
      <c r="O1845" s="44">
        <v>41</v>
      </c>
      <c r="P1845">
        <v>1</v>
      </c>
      <c r="Q1845">
        <v>0</v>
      </c>
      <c r="R1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5" s="4">
        <f t="shared" si="84"/>
        <v>0</v>
      </c>
      <c r="T1845" s="4">
        <f t="shared" si="85"/>
        <v>0</v>
      </c>
      <c r="U1845" s="4">
        <f t="shared" si="86"/>
        <v>1</v>
      </c>
    </row>
    <row r="1846" spans="1:21">
      <c r="A1846" s="41">
        <v>500014923</v>
      </c>
      <c r="B1846" s="42">
        <v>500010384</v>
      </c>
      <c r="C1846" s="43">
        <v>500010384</v>
      </c>
      <c r="D1846" t="s">
        <v>4014</v>
      </c>
      <c r="E1846" t="s">
        <v>4005</v>
      </c>
      <c r="H1846"/>
      <c r="I1846" s="1">
        <v>50</v>
      </c>
      <c r="J1846" t="s">
        <v>197</v>
      </c>
      <c r="K1846" t="s">
        <v>120</v>
      </c>
      <c r="L1846" t="s">
        <v>60</v>
      </c>
      <c r="M1846" t="s">
        <v>120</v>
      </c>
      <c r="N1846" s="4">
        <v>780901559</v>
      </c>
      <c r="O1846" s="44">
        <v>1791.5</v>
      </c>
      <c r="P1846">
        <v>1</v>
      </c>
      <c r="Q1846">
        <v>0</v>
      </c>
      <c r="R1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6" s="4">
        <f t="shared" si="84"/>
        <v>0</v>
      </c>
      <c r="T1846" s="4">
        <f t="shared" si="85"/>
        <v>0</v>
      </c>
      <c r="U1846" s="4">
        <f t="shared" si="86"/>
        <v>1</v>
      </c>
    </row>
    <row r="1847" spans="1:21">
      <c r="A1847" s="41">
        <v>500014931</v>
      </c>
      <c r="B1847" s="42">
        <v>500010384</v>
      </c>
      <c r="C1847" s="43">
        <v>500010384</v>
      </c>
      <c r="D1847" t="s">
        <v>4015</v>
      </c>
      <c r="E1847" t="s">
        <v>4005</v>
      </c>
      <c r="H1847"/>
      <c r="I1847" s="1">
        <v>50</v>
      </c>
      <c r="J1847" t="s">
        <v>197</v>
      </c>
      <c r="K1847" t="s">
        <v>120</v>
      </c>
      <c r="L1847" t="s">
        <v>60</v>
      </c>
      <c r="M1847" t="s">
        <v>120</v>
      </c>
      <c r="N1847" s="4">
        <v>780901559</v>
      </c>
      <c r="O1847" s="44">
        <v>547.5</v>
      </c>
      <c r="P1847">
        <v>1</v>
      </c>
      <c r="Q1847">
        <v>0</v>
      </c>
      <c r="R1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7" s="4">
        <f t="shared" si="84"/>
        <v>0</v>
      </c>
      <c r="T1847" s="4">
        <f t="shared" si="85"/>
        <v>0</v>
      </c>
      <c r="U1847" s="4">
        <f t="shared" si="86"/>
        <v>1</v>
      </c>
    </row>
    <row r="1848" spans="1:21">
      <c r="A1848" s="41">
        <v>500015276</v>
      </c>
      <c r="B1848" s="42">
        <v>500010384</v>
      </c>
      <c r="C1848" s="43">
        <v>500010384</v>
      </c>
      <c r="D1848" t="s">
        <v>4016</v>
      </c>
      <c r="E1848" t="s">
        <v>4005</v>
      </c>
      <c r="H1848"/>
      <c r="I1848" s="1">
        <v>50</v>
      </c>
      <c r="J1848" t="s">
        <v>197</v>
      </c>
      <c r="K1848" t="s">
        <v>120</v>
      </c>
      <c r="L1848" t="s">
        <v>60</v>
      </c>
      <c r="M1848" t="s">
        <v>120</v>
      </c>
      <c r="N1848" s="4">
        <v>780901559</v>
      </c>
      <c r="O1848" s="44">
        <v>794.5</v>
      </c>
      <c r="P1848">
        <v>1</v>
      </c>
      <c r="Q1848">
        <v>0</v>
      </c>
      <c r="R1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8" s="4">
        <f t="shared" si="84"/>
        <v>0</v>
      </c>
      <c r="T1848" s="4">
        <f t="shared" si="85"/>
        <v>0</v>
      </c>
      <c r="U1848" s="4">
        <f t="shared" si="86"/>
        <v>1</v>
      </c>
    </row>
    <row r="1849" spans="1:21">
      <c r="A1849" s="41">
        <v>500015284</v>
      </c>
      <c r="B1849" s="42">
        <v>500010384</v>
      </c>
      <c r="C1849" s="43">
        <v>500010384</v>
      </c>
      <c r="D1849" t="s">
        <v>4017</v>
      </c>
      <c r="E1849" t="s">
        <v>4005</v>
      </c>
      <c r="H1849"/>
      <c r="I1849" s="1">
        <v>50</v>
      </c>
      <c r="J1849" t="s">
        <v>197</v>
      </c>
      <c r="K1849" t="s">
        <v>120</v>
      </c>
      <c r="L1849" t="s">
        <v>60</v>
      </c>
      <c r="M1849" t="s">
        <v>120</v>
      </c>
      <c r="N1849" s="4">
        <v>780901559</v>
      </c>
      <c r="O1849" s="44">
        <v>801</v>
      </c>
      <c r="P1849">
        <v>1</v>
      </c>
      <c r="Q1849">
        <v>0</v>
      </c>
      <c r="R1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9" s="4">
        <f t="shared" si="84"/>
        <v>0</v>
      </c>
      <c r="T1849" s="4">
        <f t="shared" si="85"/>
        <v>0</v>
      </c>
      <c r="U1849" s="4">
        <f t="shared" si="86"/>
        <v>1</v>
      </c>
    </row>
    <row r="1850" spans="1:21">
      <c r="A1850" s="41">
        <v>500015292</v>
      </c>
      <c r="B1850" s="45">
        <v>500010384</v>
      </c>
      <c r="C1850" s="47">
        <v>500010384</v>
      </c>
      <c r="D1850" t="s">
        <v>4018</v>
      </c>
      <c r="E1850" t="s">
        <v>4005</v>
      </c>
      <c r="H1850"/>
      <c r="I1850" s="1">
        <v>50</v>
      </c>
      <c r="J1850" t="s">
        <v>197</v>
      </c>
      <c r="K1850" t="s">
        <v>120</v>
      </c>
      <c r="L1850" t="s">
        <v>60</v>
      </c>
      <c r="M1850" t="s">
        <v>120</v>
      </c>
      <c r="N1850" s="4">
        <v>780901559</v>
      </c>
      <c r="O1850" s="44">
        <v>380</v>
      </c>
      <c r="P1850">
        <v>1</v>
      </c>
      <c r="Q1850">
        <v>0</v>
      </c>
      <c r="R1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0" s="4">
        <f t="shared" si="84"/>
        <v>0</v>
      </c>
      <c r="T1850" s="4">
        <f t="shared" si="85"/>
        <v>0</v>
      </c>
      <c r="U1850" s="4">
        <f t="shared" si="86"/>
        <v>1</v>
      </c>
    </row>
    <row r="1851" spans="1:21">
      <c r="A1851" s="41">
        <v>500015318</v>
      </c>
      <c r="B1851" s="42">
        <v>500010384</v>
      </c>
      <c r="C1851" s="43">
        <v>500010384</v>
      </c>
      <c r="D1851" t="s">
        <v>4019</v>
      </c>
      <c r="E1851" t="s">
        <v>4005</v>
      </c>
      <c r="H1851"/>
      <c r="I1851" s="1">
        <v>50</v>
      </c>
      <c r="J1851" t="s">
        <v>197</v>
      </c>
      <c r="K1851" t="s">
        <v>120</v>
      </c>
      <c r="L1851" t="s">
        <v>60</v>
      </c>
      <c r="M1851" t="s">
        <v>120</v>
      </c>
      <c r="N1851" s="4">
        <v>780901559</v>
      </c>
      <c r="O1851" s="44">
        <v>382</v>
      </c>
      <c r="P1851">
        <v>1</v>
      </c>
      <c r="Q1851">
        <v>0</v>
      </c>
      <c r="R1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1" s="4">
        <f t="shared" si="84"/>
        <v>0</v>
      </c>
      <c r="T1851" s="4">
        <f t="shared" si="85"/>
        <v>0</v>
      </c>
      <c r="U1851" s="4">
        <f t="shared" si="86"/>
        <v>1</v>
      </c>
    </row>
    <row r="1852" spans="1:21">
      <c r="A1852" s="41">
        <v>500017165</v>
      </c>
      <c r="B1852" s="42">
        <v>500010384</v>
      </c>
      <c r="C1852" s="43">
        <v>500010384</v>
      </c>
      <c r="D1852" t="s">
        <v>4020</v>
      </c>
      <c r="E1852" t="s">
        <v>4005</v>
      </c>
      <c r="H1852"/>
      <c r="I1852" s="1">
        <v>50</v>
      </c>
      <c r="J1852" t="s">
        <v>197</v>
      </c>
      <c r="K1852" t="s">
        <v>120</v>
      </c>
      <c r="L1852" t="s">
        <v>60</v>
      </c>
      <c r="M1852" t="s">
        <v>120</v>
      </c>
      <c r="N1852" s="4">
        <v>780901559</v>
      </c>
      <c r="O1852" s="44">
        <v>551</v>
      </c>
      <c r="P1852">
        <v>1</v>
      </c>
      <c r="Q1852">
        <v>0</v>
      </c>
      <c r="R1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2" s="4">
        <f t="shared" si="84"/>
        <v>0</v>
      </c>
      <c r="T1852" s="4">
        <f t="shared" si="85"/>
        <v>0</v>
      </c>
      <c r="U1852" s="4">
        <f t="shared" si="86"/>
        <v>1</v>
      </c>
    </row>
    <row r="1853" spans="1:21">
      <c r="A1853" s="41">
        <v>500017181</v>
      </c>
      <c r="B1853" s="42">
        <v>500010384</v>
      </c>
      <c r="C1853" s="43">
        <v>500010384</v>
      </c>
      <c r="D1853" t="s">
        <v>4021</v>
      </c>
      <c r="E1853" t="s">
        <v>4005</v>
      </c>
      <c r="H1853"/>
      <c r="I1853" s="1">
        <v>50</v>
      </c>
      <c r="J1853" t="s">
        <v>197</v>
      </c>
      <c r="K1853" t="s">
        <v>120</v>
      </c>
      <c r="L1853" t="s">
        <v>60</v>
      </c>
      <c r="M1853" t="s">
        <v>120</v>
      </c>
      <c r="N1853" s="4">
        <v>780901559</v>
      </c>
      <c r="O1853" s="44">
        <v>899</v>
      </c>
      <c r="P1853">
        <v>1</v>
      </c>
      <c r="Q1853">
        <v>0</v>
      </c>
      <c r="R1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3" s="4">
        <f t="shared" si="84"/>
        <v>0</v>
      </c>
      <c r="T1853" s="4">
        <f t="shared" si="85"/>
        <v>0</v>
      </c>
      <c r="U1853" s="4">
        <f t="shared" si="86"/>
        <v>1</v>
      </c>
    </row>
    <row r="1854" spans="1:21">
      <c r="A1854" s="41">
        <v>500017330</v>
      </c>
      <c r="B1854" s="42">
        <v>500010384</v>
      </c>
      <c r="C1854" s="43">
        <v>500010384</v>
      </c>
      <c r="D1854" t="s">
        <v>4022</v>
      </c>
      <c r="E1854" t="s">
        <v>4005</v>
      </c>
      <c r="H1854"/>
      <c r="I1854" s="1">
        <v>50</v>
      </c>
      <c r="J1854" t="s">
        <v>197</v>
      </c>
      <c r="K1854" t="s">
        <v>120</v>
      </c>
      <c r="L1854" t="s">
        <v>60</v>
      </c>
      <c r="M1854" t="s">
        <v>120</v>
      </c>
      <c r="N1854" s="4">
        <v>780901559</v>
      </c>
      <c r="O1854" s="44">
        <v>573</v>
      </c>
      <c r="P1854">
        <v>1</v>
      </c>
      <c r="Q1854">
        <v>0</v>
      </c>
      <c r="R1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4" s="4">
        <f t="shared" si="84"/>
        <v>0</v>
      </c>
      <c r="T1854" s="4">
        <f t="shared" si="85"/>
        <v>0</v>
      </c>
      <c r="U1854" s="4">
        <f t="shared" si="86"/>
        <v>1</v>
      </c>
    </row>
    <row r="1855" spans="1:21">
      <c r="A1855" s="41">
        <v>500017348</v>
      </c>
      <c r="B1855" s="42">
        <v>500010384</v>
      </c>
      <c r="C1855" s="43">
        <v>500010384</v>
      </c>
      <c r="D1855" t="s">
        <v>4016</v>
      </c>
      <c r="E1855" t="s">
        <v>4005</v>
      </c>
      <c r="H1855"/>
      <c r="I1855" s="1">
        <v>50</v>
      </c>
      <c r="J1855" t="s">
        <v>197</v>
      </c>
      <c r="K1855" t="s">
        <v>120</v>
      </c>
      <c r="L1855" t="s">
        <v>60</v>
      </c>
      <c r="M1855" t="s">
        <v>120</v>
      </c>
      <c r="N1855" s="4">
        <v>780901559</v>
      </c>
      <c r="O1855" s="44">
        <v>502.5</v>
      </c>
      <c r="P1855">
        <v>1</v>
      </c>
      <c r="Q1855">
        <v>0</v>
      </c>
      <c r="R1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5" s="4">
        <f t="shared" si="84"/>
        <v>0</v>
      </c>
      <c r="T1855" s="4">
        <f t="shared" si="85"/>
        <v>0</v>
      </c>
      <c r="U1855" s="4">
        <f t="shared" si="86"/>
        <v>1</v>
      </c>
    </row>
    <row r="1856" spans="1:21">
      <c r="A1856" s="41">
        <v>500017355</v>
      </c>
      <c r="B1856" s="45">
        <v>500010384</v>
      </c>
      <c r="C1856" s="47">
        <v>500010384</v>
      </c>
      <c r="D1856" t="s">
        <v>4023</v>
      </c>
      <c r="E1856" t="s">
        <v>4005</v>
      </c>
      <c r="H1856"/>
      <c r="I1856" s="1">
        <v>50</v>
      </c>
      <c r="J1856" t="s">
        <v>197</v>
      </c>
      <c r="K1856" t="s">
        <v>120</v>
      </c>
      <c r="L1856" t="s">
        <v>60</v>
      </c>
      <c r="M1856" t="s">
        <v>120</v>
      </c>
      <c r="N1856" s="4">
        <v>780901559</v>
      </c>
      <c r="O1856" s="44">
        <v>366.25</v>
      </c>
      <c r="P1856">
        <v>1</v>
      </c>
      <c r="Q1856">
        <v>0</v>
      </c>
      <c r="R1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6" s="4">
        <f t="shared" si="84"/>
        <v>0</v>
      </c>
      <c r="T1856" s="4">
        <f t="shared" si="85"/>
        <v>0</v>
      </c>
      <c r="U1856" s="4">
        <f t="shared" si="86"/>
        <v>1</v>
      </c>
    </row>
    <row r="1857" spans="1:21">
      <c r="A1857" s="41">
        <v>500017579</v>
      </c>
      <c r="B1857" s="42">
        <v>500010384</v>
      </c>
      <c r="C1857" s="43">
        <v>500010384</v>
      </c>
      <c r="D1857" t="s">
        <v>4024</v>
      </c>
      <c r="E1857" t="s">
        <v>4005</v>
      </c>
      <c r="H1857"/>
      <c r="I1857" s="1">
        <v>50</v>
      </c>
      <c r="J1857" t="s">
        <v>197</v>
      </c>
      <c r="K1857" t="s">
        <v>120</v>
      </c>
      <c r="L1857" t="s">
        <v>60</v>
      </c>
      <c r="M1857" t="s">
        <v>120</v>
      </c>
      <c r="N1857" s="4">
        <v>780901559</v>
      </c>
      <c r="O1857" s="44">
        <v>383.25</v>
      </c>
      <c r="P1857">
        <v>1</v>
      </c>
      <c r="Q1857">
        <v>0</v>
      </c>
      <c r="R1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7" s="4">
        <f t="shared" si="84"/>
        <v>0</v>
      </c>
      <c r="T1857" s="4">
        <f t="shared" si="85"/>
        <v>0</v>
      </c>
      <c r="U1857" s="4">
        <f t="shared" si="86"/>
        <v>1</v>
      </c>
    </row>
    <row r="1858" spans="1:21">
      <c r="A1858" s="41">
        <v>500018668</v>
      </c>
      <c r="B1858" s="42">
        <v>500010384</v>
      </c>
      <c r="C1858" s="43">
        <v>500010384</v>
      </c>
      <c r="D1858" t="s">
        <v>4025</v>
      </c>
      <c r="E1858" t="s">
        <v>4005</v>
      </c>
      <c r="H1858"/>
      <c r="I1858" s="1">
        <v>50</v>
      </c>
      <c r="J1858" t="s">
        <v>197</v>
      </c>
      <c r="K1858" t="s">
        <v>120</v>
      </c>
      <c r="L1858" t="s">
        <v>60</v>
      </c>
      <c r="M1858" t="s">
        <v>120</v>
      </c>
      <c r="N1858" s="4">
        <v>780901559</v>
      </c>
      <c r="O1858" s="44">
        <v>174.5</v>
      </c>
      <c r="P1858">
        <v>1</v>
      </c>
      <c r="Q1858">
        <v>0</v>
      </c>
      <c r="R1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8" s="4">
        <f t="shared" si="84"/>
        <v>0</v>
      </c>
      <c r="T1858" s="4">
        <f t="shared" si="85"/>
        <v>0</v>
      </c>
      <c r="U1858" s="4">
        <f t="shared" si="86"/>
        <v>1</v>
      </c>
    </row>
    <row r="1859" spans="1:21">
      <c r="A1859" s="41">
        <v>500020342</v>
      </c>
      <c r="B1859" s="42">
        <v>500010384</v>
      </c>
      <c r="C1859" s="43">
        <v>500010384</v>
      </c>
      <c r="D1859" t="s">
        <v>4026</v>
      </c>
      <c r="E1859" t="s">
        <v>4005</v>
      </c>
      <c r="H1859"/>
      <c r="I1859" s="1">
        <v>50</v>
      </c>
      <c r="J1859" t="s">
        <v>197</v>
      </c>
      <c r="K1859" t="s">
        <v>120</v>
      </c>
      <c r="L1859" t="s">
        <v>60</v>
      </c>
      <c r="M1859" t="s">
        <v>120</v>
      </c>
      <c r="N1859" s="4">
        <v>780901559</v>
      </c>
      <c r="O1859" s="44">
        <v>1528.5</v>
      </c>
      <c r="P1859">
        <v>1</v>
      </c>
      <c r="Q1859">
        <v>0</v>
      </c>
      <c r="R1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9" s="4">
        <f t="shared" si="84"/>
        <v>0</v>
      </c>
      <c r="T1859" s="4">
        <f t="shared" si="85"/>
        <v>0</v>
      </c>
      <c r="U1859" s="4">
        <f t="shared" si="86"/>
        <v>1</v>
      </c>
    </row>
    <row r="1860" spans="1:21">
      <c r="A1860" s="41">
        <v>500020367</v>
      </c>
      <c r="B1860" s="42">
        <v>500010384</v>
      </c>
      <c r="C1860" s="43">
        <v>500010384</v>
      </c>
      <c r="D1860" t="s">
        <v>4027</v>
      </c>
      <c r="E1860" t="s">
        <v>4005</v>
      </c>
      <c r="H1860"/>
      <c r="I1860" s="1">
        <v>50</v>
      </c>
      <c r="J1860" t="s">
        <v>197</v>
      </c>
      <c r="K1860" t="s">
        <v>120</v>
      </c>
      <c r="L1860" t="s">
        <v>60</v>
      </c>
      <c r="M1860" t="s">
        <v>120</v>
      </c>
      <c r="N1860" s="4">
        <v>780901559</v>
      </c>
      <c r="O1860" s="44">
        <v>1539.25</v>
      </c>
      <c r="P1860">
        <v>1</v>
      </c>
      <c r="Q1860">
        <v>0</v>
      </c>
      <c r="R1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0" s="4">
        <f t="shared" si="84"/>
        <v>0</v>
      </c>
      <c r="T1860" s="4">
        <f t="shared" si="85"/>
        <v>0</v>
      </c>
      <c r="U1860" s="4">
        <f t="shared" si="86"/>
        <v>1</v>
      </c>
    </row>
    <row r="1861" spans="1:21">
      <c r="A1861" s="41">
        <v>500020383</v>
      </c>
      <c r="B1861" s="42">
        <v>500010384</v>
      </c>
      <c r="C1861" s="43">
        <v>500010384</v>
      </c>
      <c r="D1861" t="s">
        <v>4028</v>
      </c>
      <c r="E1861" t="s">
        <v>4005</v>
      </c>
      <c r="H1861"/>
      <c r="I1861" s="1">
        <v>50</v>
      </c>
      <c r="J1861" t="s">
        <v>197</v>
      </c>
      <c r="K1861" t="s">
        <v>120</v>
      </c>
      <c r="L1861" t="s">
        <v>60</v>
      </c>
      <c r="M1861" t="s">
        <v>120</v>
      </c>
      <c r="N1861" s="4">
        <v>780901559</v>
      </c>
      <c r="O1861" s="44">
        <v>2635</v>
      </c>
      <c r="P1861">
        <v>1</v>
      </c>
      <c r="Q1861">
        <v>0</v>
      </c>
      <c r="R1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1" s="4">
        <f t="shared" si="84"/>
        <v>0</v>
      </c>
      <c r="T1861" s="4">
        <f t="shared" si="85"/>
        <v>0</v>
      </c>
      <c r="U1861" s="4">
        <f t="shared" si="86"/>
        <v>1</v>
      </c>
    </row>
    <row r="1862" spans="1:21">
      <c r="A1862" s="41">
        <v>500020391</v>
      </c>
      <c r="B1862" s="42">
        <v>500010384</v>
      </c>
      <c r="C1862" s="43">
        <v>500010384</v>
      </c>
      <c r="D1862" t="s">
        <v>4029</v>
      </c>
      <c r="E1862" t="s">
        <v>4005</v>
      </c>
      <c r="H1862"/>
      <c r="I1862" s="1">
        <v>50</v>
      </c>
      <c r="J1862" t="s">
        <v>197</v>
      </c>
      <c r="K1862" t="s">
        <v>120</v>
      </c>
      <c r="L1862" t="s">
        <v>60</v>
      </c>
      <c r="M1862" t="s">
        <v>120</v>
      </c>
      <c r="N1862" s="4">
        <v>780901559</v>
      </c>
      <c r="O1862" s="44">
        <v>1348.5</v>
      </c>
      <c r="P1862">
        <v>1</v>
      </c>
      <c r="Q1862">
        <v>0</v>
      </c>
      <c r="R1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2" s="4">
        <f t="shared" ref="S1862:S1925" si="87">IF(OR(L1862="CH",L1862="CH ex-CHS",L1862="HIA",L1862="Autres publics",L1862="CHU"),1,0)</f>
        <v>0</v>
      </c>
      <c r="T1862" s="4">
        <f t="shared" ref="T1862:T1925" si="88">IF(AND(S1862=1,G1862=""),1,0)</f>
        <v>0</v>
      </c>
      <c r="U1862" s="4">
        <f t="shared" si="86"/>
        <v>1</v>
      </c>
    </row>
    <row r="1863" spans="1:21">
      <c r="A1863" s="41">
        <v>500020862</v>
      </c>
      <c r="B1863" s="42">
        <v>500010384</v>
      </c>
      <c r="C1863" s="43">
        <v>500010384</v>
      </c>
      <c r="D1863" t="s">
        <v>4030</v>
      </c>
      <c r="E1863" s="48" t="s">
        <v>4005</v>
      </c>
      <c r="H1863"/>
      <c r="I1863" s="1">
        <v>50</v>
      </c>
      <c r="J1863" t="s">
        <v>197</v>
      </c>
      <c r="K1863" t="s">
        <v>120</v>
      </c>
      <c r="L1863" t="s">
        <v>60</v>
      </c>
      <c r="M1863" t="s">
        <v>120</v>
      </c>
      <c r="N1863" s="4">
        <v>780901559</v>
      </c>
      <c r="O1863" s="44">
        <v>752.25</v>
      </c>
      <c r="P1863">
        <v>1</v>
      </c>
      <c r="Q1863">
        <v>0</v>
      </c>
      <c r="R1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3" s="4">
        <f t="shared" si="87"/>
        <v>0</v>
      </c>
      <c r="T1863" s="4">
        <f t="shared" si="88"/>
        <v>0</v>
      </c>
      <c r="U1863" s="4">
        <f t="shared" ref="U1863:U1926" si="89">IF(S1863=1,0,1)</f>
        <v>1</v>
      </c>
    </row>
    <row r="1864" spans="1:21">
      <c r="A1864" s="41">
        <v>500021787</v>
      </c>
      <c r="B1864" s="42">
        <v>500010384</v>
      </c>
      <c r="C1864" s="43">
        <v>500010384</v>
      </c>
      <c r="D1864" t="s">
        <v>4031</v>
      </c>
      <c r="E1864" s="48" t="s">
        <v>4005</v>
      </c>
      <c r="H1864"/>
      <c r="I1864" s="1">
        <v>50</v>
      </c>
      <c r="J1864" t="s">
        <v>197</v>
      </c>
      <c r="K1864" t="s">
        <v>120</v>
      </c>
      <c r="L1864" t="s">
        <v>60</v>
      </c>
      <c r="M1864" t="s">
        <v>120</v>
      </c>
      <c r="N1864" s="4">
        <v>780901559</v>
      </c>
      <c r="O1864" s="44">
        <v>643</v>
      </c>
      <c r="P1864">
        <v>1</v>
      </c>
      <c r="Q1864">
        <v>0</v>
      </c>
      <c r="R1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4" s="4">
        <f t="shared" si="87"/>
        <v>0</v>
      </c>
      <c r="T1864" s="4">
        <f t="shared" si="88"/>
        <v>0</v>
      </c>
      <c r="U1864" s="4">
        <f t="shared" si="89"/>
        <v>1</v>
      </c>
    </row>
    <row r="1865" spans="1:21">
      <c r="A1865" s="41">
        <v>500023940</v>
      </c>
      <c r="B1865" s="42">
        <v>500010384</v>
      </c>
      <c r="C1865" s="43">
        <v>500010384</v>
      </c>
      <c r="D1865" t="s">
        <v>4032</v>
      </c>
      <c r="E1865" s="48" t="s">
        <v>4005</v>
      </c>
      <c r="H1865"/>
      <c r="I1865" s="1">
        <v>50</v>
      </c>
      <c r="J1865" t="s">
        <v>197</v>
      </c>
      <c r="K1865" t="s">
        <v>120</v>
      </c>
      <c r="L1865" t="s">
        <v>60</v>
      </c>
      <c r="M1865" t="s">
        <v>120</v>
      </c>
      <c r="N1865" s="4">
        <v>780901559</v>
      </c>
      <c r="O1865" s="44">
        <v>467.75</v>
      </c>
      <c r="P1865">
        <v>1</v>
      </c>
      <c r="Q1865">
        <v>0</v>
      </c>
      <c r="R1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5" s="4">
        <f t="shared" si="87"/>
        <v>0</v>
      </c>
      <c r="T1865" s="4">
        <f t="shared" si="88"/>
        <v>0</v>
      </c>
      <c r="U1865" s="4">
        <f t="shared" si="89"/>
        <v>1</v>
      </c>
    </row>
    <row r="1866" spans="1:21">
      <c r="A1866" s="41">
        <v>500023957</v>
      </c>
      <c r="B1866" s="45">
        <v>500010384</v>
      </c>
      <c r="C1866" s="47">
        <v>500010384</v>
      </c>
      <c r="D1866" t="s">
        <v>4033</v>
      </c>
      <c r="E1866" t="s">
        <v>4005</v>
      </c>
      <c r="H1866"/>
      <c r="I1866" s="1">
        <v>50</v>
      </c>
      <c r="J1866" t="s">
        <v>197</v>
      </c>
      <c r="K1866" t="s">
        <v>120</v>
      </c>
      <c r="L1866" t="s">
        <v>60</v>
      </c>
      <c r="M1866" t="s">
        <v>120</v>
      </c>
      <c r="N1866" s="4">
        <v>780901559</v>
      </c>
      <c r="O1866" s="44">
        <v>476.5</v>
      </c>
      <c r="P1866">
        <v>1</v>
      </c>
      <c r="Q1866">
        <v>0</v>
      </c>
      <c r="R1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6" s="4">
        <f t="shared" si="87"/>
        <v>0</v>
      </c>
      <c r="T1866" s="4">
        <f t="shared" si="88"/>
        <v>0</v>
      </c>
      <c r="U1866" s="4">
        <f t="shared" si="89"/>
        <v>1</v>
      </c>
    </row>
    <row r="1867" spans="1:21">
      <c r="A1867" s="41">
        <v>500025812</v>
      </c>
      <c r="B1867" s="42">
        <v>500010384</v>
      </c>
      <c r="C1867" s="43">
        <v>500010384</v>
      </c>
      <c r="D1867" t="s">
        <v>4034</v>
      </c>
      <c r="E1867" t="s">
        <v>4005</v>
      </c>
      <c r="H1867"/>
      <c r="I1867" s="1">
        <v>50</v>
      </c>
      <c r="J1867" t="s">
        <v>197</v>
      </c>
      <c r="K1867" t="s">
        <v>120</v>
      </c>
      <c r="L1867" t="s">
        <v>60</v>
      </c>
      <c r="M1867" t="s">
        <v>120</v>
      </c>
      <c r="N1867" s="4">
        <v>780901559</v>
      </c>
      <c r="O1867" s="44">
        <v>762</v>
      </c>
      <c r="P1867">
        <v>0</v>
      </c>
      <c r="Q1867">
        <v>0</v>
      </c>
      <c r="R1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7" s="4">
        <f t="shared" si="87"/>
        <v>0</v>
      </c>
      <c r="T1867" s="4">
        <f t="shared" si="88"/>
        <v>0</v>
      </c>
      <c r="U1867" s="4">
        <f t="shared" si="89"/>
        <v>1</v>
      </c>
    </row>
    <row r="1868" spans="1:21">
      <c r="A1868" s="41">
        <v>510002447</v>
      </c>
      <c r="B1868" s="42">
        <v>510000029</v>
      </c>
      <c r="C1868" s="43">
        <v>510000029</v>
      </c>
      <c r="D1868" t="s">
        <v>3175</v>
      </c>
      <c r="E1868" t="s">
        <v>3176</v>
      </c>
      <c r="F1868" s="58" t="s">
        <v>1161</v>
      </c>
      <c r="G1868" t="s">
        <v>1162</v>
      </c>
      <c r="H1868">
        <v>1</v>
      </c>
      <c r="I1868" s="1">
        <v>51</v>
      </c>
      <c r="J1868" t="s">
        <v>721</v>
      </c>
      <c r="K1868" t="s">
        <v>137</v>
      </c>
      <c r="L1868" t="s">
        <v>233</v>
      </c>
      <c r="M1868" t="s">
        <v>137</v>
      </c>
      <c r="N1868" s="4">
        <v>265100057</v>
      </c>
      <c r="O1868" s="44">
        <v>186972.5</v>
      </c>
      <c r="P1868">
        <v>0</v>
      </c>
      <c r="Q1868">
        <v>0</v>
      </c>
      <c r="R1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8" s="4">
        <f t="shared" si="87"/>
        <v>1</v>
      </c>
      <c r="T1868" s="4">
        <f t="shared" si="88"/>
        <v>0</v>
      </c>
      <c r="U1868" s="4">
        <f t="shared" si="89"/>
        <v>0</v>
      </c>
    </row>
    <row r="1869" spans="1:21">
      <c r="A1869" s="41">
        <v>510002454</v>
      </c>
      <c r="B1869" s="42">
        <v>510000029</v>
      </c>
      <c r="C1869" s="43">
        <v>510000029</v>
      </c>
      <c r="D1869" t="s">
        <v>3177</v>
      </c>
      <c r="E1869" t="s">
        <v>3176</v>
      </c>
      <c r="F1869" s="58" t="s">
        <v>1161</v>
      </c>
      <c r="G1869" t="s">
        <v>1162</v>
      </c>
      <c r="H1869">
        <v>1</v>
      </c>
      <c r="I1869" s="1">
        <v>51</v>
      </c>
      <c r="J1869" t="s">
        <v>721</v>
      </c>
      <c r="K1869" t="s">
        <v>137</v>
      </c>
      <c r="L1869" t="s">
        <v>233</v>
      </c>
      <c r="M1869" t="s">
        <v>137</v>
      </c>
      <c r="N1869" s="4">
        <v>265100057</v>
      </c>
      <c r="O1869" s="44">
        <v>41182.5</v>
      </c>
      <c r="P1869">
        <v>0</v>
      </c>
      <c r="Q1869">
        <v>0</v>
      </c>
      <c r="R1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9" s="4">
        <f t="shared" si="87"/>
        <v>1</v>
      </c>
      <c r="T1869" s="4">
        <f t="shared" si="88"/>
        <v>0</v>
      </c>
      <c r="U1869" s="4">
        <f t="shared" si="89"/>
        <v>0</v>
      </c>
    </row>
    <row r="1870" spans="1:21">
      <c r="A1870" s="41">
        <v>510002470</v>
      </c>
      <c r="B1870" s="42">
        <v>510000029</v>
      </c>
      <c r="C1870" s="43">
        <v>510000029</v>
      </c>
      <c r="D1870" t="s">
        <v>3178</v>
      </c>
      <c r="E1870" t="s">
        <v>3176</v>
      </c>
      <c r="F1870" s="58" t="s">
        <v>1161</v>
      </c>
      <c r="G1870" t="s">
        <v>1162</v>
      </c>
      <c r="H1870">
        <v>1</v>
      </c>
      <c r="I1870" s="1">
        <v>51</v>
      </c>
      <c r="J1870" t="s">
        <v>721</v>
      </c>
      <c r="K1870" t="s">
        <v>137</v>
      </c>
      <c r="L1870" t="s">
        <v>233</v>
      </c>
      <c r="M1870" t="s">
        <v>137</v>
      </c>
      <c r="N1870" s="4">
        <v>265100057</v>
      </c>
      <c r="O1870" s="44">
        <v>34449.5</v>
      </c>
      <c r="P1870">
        <v>0</v>
      </c>
      <c r="Q1870">
        <v>0</v>
      </c>
      <c r="R1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0" s="4">
        <f t="shared" si="87"/>
        <v>1</v>
      </c>
      <c r="T1870" s="4">
        <f t="shared" si="88"/>
        <v>0</v>
      </c>
      <c r="U1870" s="4">
        <f t="shared" si="89"/>
        <v>0</v>
      </c>
    </row>
    <row r="1871" spans="1:21">
      <c r="A1871" s="41">
        <v>510004302</v>
      </c>
      <c r="B1871" s="42">
        <v>510000029</v>
      </c>
      <c r="C1871" s="43">
        <v>510000029</v>
      </c>
      <c r="D1871" t="s">
        <v>3179</v>
      </c>
      <c r="E1871" t="s">
        <v>3176</v>
      </c>
      <c r="F1871" s="58" t="s">
        <v>1161</v>
      </c>
      <c r="G1871" t="s">
        <v>1162</v>
      </c>
      <c r="H1871">
        <v>1</v>
      </c>
      <c r="I1871" s="1">
        <v>51</v>
      </c>
      <c r="J1871" t="s">
        <v>721</v>
      </c>
      <c r="K1871" t="s">
        <v>137</v>
      </c>
      <c r="L1871" t="s">
        <v>233</v>
      </c>
      <c r="M1871" t="s">
        <v>137</v>
      </c>
      <c r="N1871" s="4">
        <v>265100057</v>
      </c>
      <c r="O1871" s="44">
        <v>168064.5</v>
      </c>
      <c r="P1871">
        <v>0</v>
      </c>
      <c r="Q1871">
        <v>0</v>
      </c>
      <c r="R1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1" s="4">
        <f t="shared" si="87"/>
        <v>1</v>
      </c>
      <c r="T1871" s="4">
        <f t="shared" si="88"/>
        <v>0</v>
      </c>
      <c r="U1871" s="4">
        <f t="shared" si="89"/>
        <v>0</v>
      </c>
    </row>
    <row r="1872" spans="1:21">
      <c r="A1872" s="41">
        <v>510011679</v>
      </c>
      <c r="B1872" s="45">
        <v>510000029</v>
      </c>
      <c r="C1872" s="47">
        <v>510000029</v>
      </c>
      <c r="D1872" t="s">
        <v>3180</v>
      </c>
      <c r="E1872" t="s">
        <v>3176</v>
      </c>
      <c r="F1872" s="58" t="s">
        <v>1161</v>
      </c>
      <c r="G1872" t="s">
        <v>1162</v>
      </c>
      <c r="H1872">
        <v>1</v>
      </c>
      <c r="I1872" s="1">
        <v>51</v>
      </c>
      <c r="J1872" t="s">
        <v>721</v>
      </c>
      <c r="K1872" t="s">
        <v>137</v>
      </c>
      <c r="L1872" t="s">
        <v>831</v>
      </c>
      <c r="M1872" t="s">
        <v>137</v>
      </c>
      <c r="N1872" s="4">
        <v>265100057</v>
      </c>
      <c r="O1872" s="44">
        <v>13548</v>
      </c>
      <c r="P1872">
        <v>0</v>
      </c>
      <c r="Q1872">
        <v>0</v>
      </c>
      <c r="R1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2" s="4">
        <f t="shared" si="87"/>
        <v>1</v>
      </c>
      <c r="T1872" s="4">
        <f t="shared" si="88"/>
        <v>0</v>
      </c>
      <c r="U1872" s="4">
        <f t="shared" si="89"/>
        <v>0</v>
      </c>
    </row>
    <row r="1873" spans="1:21">
      <c r="A1873" s="41">
        <v>510000169</v>
      </c>
      <c r="B1873" s="42">
        <v>510000037</v>
      </c>
      <c r="C1873" s="43">
        <v>510000037</v>
      </c>
      <c r="D1873" t="s">
        <v>1461</v>
      </c>
      <c r="E1873" t="s">
        <v>1461</v>
      </c>
      <c r="F1873" t="s">
        <v>1161</v>
      </c>
      <c r="G1873" t="s">
        <v>1162</v>
      </c>
      <c r="H1873">
        <v>0</v>
      </c>
      <c r="I1873" s="1">
        <v>51</v>
      </c>
      <c r="J1873" t="s">
        <v>721</v>
      </c>
      <c r="K1873" t="s">
        <v>137</v>
      </c>
      <c r="L1873" t="s">
        <v>831</v>
      </c>
      <c r="M1873" t="s">
        <v>137</v>
      </c>
      <c r="N1873" s="4">
        <v>265100016</v>
      </c>
      <c r="O1873" s="44">
        <v>93681.5</v>
      </c>
      <c r="P1873">
        <v>0</v>
      </c>
      <c r="Q1873">
        <v>0</v>
      </c>
      <c r="R1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3" s="4">
        <f t="shared" si="87"/>
        <v>1</v>
      </c>
      <c r="T1873" s="4">
        <f t="shared" si="88"/>
        <v>0</v>
      </c>
      <c r="U1873" s="4">
        <f t="shared" si="89"/>
        <v>0</v>
      </c>
    </row>
    <row r="1874" spans="1:21">
      <c r="A1874" s="41">
        <v>510000219</v>
      </c>
      <c r="B1874" s="45">
        <v>510000052</v>
      </c>
      <c r="C1874" s="47">
        <v>510000052</v>
      </c>
      <c r="D1874" t="s">
        <v>3873</v>
      </c>
      <c r="E1874" t="s">
        <v>3874</v>
      </c>
      <c r="F1874" t="s">
        <v>1161</v>
      </c>
      <c r="G1874" t="s">
        <v>1162</v>
      </c>
      <c r="H1874">
        <v>0</v>
      </c>
      <c r="I1874" s="1">
        <v>51</v>
      </c>
      <c r="J1874" t="s">
        <v>721</v>
      </c>
      <c r="K1874" t="s">
        <v>137</v>
      </c>
      <c r="L1874" t="s">
        <v>77</v>
      </c>
      <c r="M1874" t="s">
        <v>137</v>
      </c>
      <c r="N1874" s="4">
        <v>265109157</v>
      </c>
      <c r="O1874" s="44">
        <v>39113</v>
      </c>
      <c r="P1874">
        <v>1</v>
      </c>
      <c r="Q1874">
        <v>0</v>
      </c>
      <c r="R1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4" s="4">
        <f t="shared" si="87"/>
        <v>1</v>
      </c>
      <c r="T1874" s="4">
        <f t="shared" si="88"/>
        <v>0</v>
      </c>
      <c r="U1874" s="4">
        <f t="shared" si="89"/>
        <v>0</v>
      </c>
    </row>
    <row r="1875" spans="1:21" ht="17.25" customHeight="1">
      <c r="A1875" s="41">
        <v>510003676</v>
      </c>
      <c r="B1875" s="42">
        <v>510000052</v>
      </c>
      <c r="C1875" s="41">
        <v>510000052</v>
      </c>
      <c r="D1875" t="s">
        <v>3875</v>
      </c>
      <c r="E1875" t="s">
        <v>3874</v>
      </c>
      <c r="F1875" t="s">
        <v>1161</v>
      </c>
      <c r="G1875" t="s">
        <v>1162</v>
      </c>
      <c r="H1875">
        <v>0</v>
      </c>
      <c r="I1875" s="1">
        <v>51</v>
      </c>
      <c r="J1875" t="s">
        <v>721</v>
      </c>
      <c r="K1875" t="s">
        <v>137</v>
      </c>
      <c r="L1875" t="s">
        <v>77</v>
      </c>
      <c r="M1875" t="s">
        <v>137</v>
      </c>
      <c r="N1875" s="4">
        <v>265109157</v>
      </c>
      <c r="O1875" s="44">
        <v>1087.25</v>
      </c>
      <c r="P1875">
        <v>1</v>
      </c>
      <c r="Q1875">
        <v>0</v>
      </c>
      <c r="R1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5" s="4">
        <f t="shared" si="87"/>
        <v>1</v>
      </c>
      <c r="T1875" s="4">
        <f t="shared" si="88"/>
        <v>0</v>
      </c>
      <c r="U1875" s="4">
        <f t="shared" si="89"/>
        <v>0</v>
      </c>
    </row>
    <row r="1876" spans="1:21">
      <c r="A1876" s="41">
        <v>510006984</v>
      </c>
      <c r="B1876" s="42">
        <v>510000052</v>
      </c>
      <c r="C1876" s="43">
        <v>510000052</v>
      </c>
      <c r="D1876" t="s">
        <v>3876</v>
      </c>
      <c r="E1876" t="s">
        <v>3874</v>
      </c>
      <c r="F1876" t="s">
        <v>1161</v>
      </c>
      <c r="G1876" t="s">
        <v>1162</v>
      </c>
      <c r="H1876">
        <v>0</v>
      </c>
      <c r="I1876" s="1">
        <v>51</v>
      </c>
      <c r="J1876" t="s">
        <v>721</v>
      </c>
      <c r="K1876" t="s">
        <v>137</v>
      </c>
      <c r="L1876" t="s">
        <v>77</v>
      </c>
      <c r="M1876" t="s">
        <v>137</v>
      </c>
      <c r="N1876" s="4">
        <v>265109157</v>
      </c>
      <c r="O1876" s="44">
        <v>2636</v>
      </c>
      <c r="P1876">
        <v>1</v>
      </c>
      <c r="Q1876">
        <v>0</v>
      </c>
      <c r="R1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6" s="4">
        <f t="shared" si="87"/>
        <v>1</v>
      </c>
      <c r="T1876" s="4">
        <f t="shared" si="88"/>
        <v>0</v>
      </c>
      <c r="U1876" s="4">
        <f t="shared" si="89"/>
        <v>0</v>
      </c>
    </row>
    <row r="1877" spans="1:21">
      <c r="A1877" s="41">
        <v>510007008</v>
      </c>
      <c r="B1877" s="42">
        <v>510000052</v>
      </c>
      <c r="C1877" s="43">
        <v>510000052</v>
      </c>
      <c r="D1877" t="s">
        <v>3877</v>
      </c>
      <c r="E1877" t="s">
        <v>3874</v>
      </c>
      <c r="F1877" t="s">
        <v>1161</v>
      </c>
      <c r="G1877" t="s">
        <v>1162</v>
      </c>
      <c r="H1877">
        <v>0</v>
      </c>
      <c r="I1877" s="1">
        <v>51</v>
      </c>
      <c r="J1877" t="s">
        <v>721</v>
      </c>
      <c r="K1877" t="s">
        <v>137</v>
      </c>
      <c r="L1877" t="s">
        <v>77</v>
      </c>
      <c r="M1877" t="s">
        <v>137</v>
      </c>
      <c r="N1877" s="4">
        <v>265109157</v>
      </c>
      <c r="O1877" s="44">
        <v>533.75</v>
      </c>
      <c r="P1877">
        <v>1</v>
      </c>
      <c r="Q1877">
        <v>0</v>
      </c>
      <c r="R1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7" s="4">
        <f t="shared" si="87"/>
        <v>1</v>
      </c>
      <c r="T1877" s="4">
        <f t="shared" si="88"/>
        <v>0</v>
      </c>
      <c r="U1877" s="4">
        <f t="shared" si="89"/>
        <v>0</v>
      </c>
    </row>
    <row r="1878" spans="1:21">
      <c r="A1878" s="41">
        <v>510007016</v>
      </c>
      <c r="B1878" s="42">
        <v>510000052</v>
      </c>
      <c r="C1878" s="43">
        <v>510000052</v>
      </c>
      <c r="D1878" t="s">
        <v>3878</v>
      </c>
      <c r="E1878" t="s">
        <v>3874</v>
      </c>
      <c r="F1878" t="s">
        <v>1161</v>
      </c>
      <c r="G1878" t="s">
        <v>1162</v>
      </c>
      <c r="H1878">
        <v>0</v>
      </c>
      <c r="I1878" s="1">
        <v>51</v>
      </c>
      <c r="J1878" t="s">
        <v>721</v>
      </c>
      <c r="K1878" t="s">
        <v>137</v>
      </c>
      <c r="L1878" t="s">
        <v>77</v>
      </c>
      <c r="M1878" t="s">
        <v>137</v>
      </c>
      <c r="N1878" s="4">
        <v>265109157</v>
      </c>
      <c r="O1878" s="44">
        <v>422</v>
      </c>
      <c r="P1878">
        <v>1</v>
      </c>
      <c r="Q1878">
        <v>0</v>
      </c>
      <c r="R1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8" s="4">
        <f t="shared" si="87"/>
        <v>1</v>
      </c>
      <c r="T1878" s="4">
        <f t="shared" si="88"/>
        <v>0</v>
      </c>
      <c r="U1878" s="4">
        <f t="shared" si="89"/>
        <v>0</v>
      </c>
    </row>
    <row r="1879" spans="1:21">
      <c r="A1879" s="41">
        <v>510012552</v>
      </c>
      <c r="B1879" s="42">
        <v>510000052</v>
      </c>
      <c r="C1879" s="43">
        <v>510000052</v>
      </c>
      <c r="D1879" t="s">
        <v>3879</v>
      </c>
      <c r="E1879" t="s">
        <v>3874</v>
      </c>
      <c r="F1879" t="s">
        <v>1161</v>
      </c>
      <c r="G1879" t="s">
        <v>1162</v>
      </c>
      <c r="H1879">
        <v>0</v>
      </c>
      <c r="I1879" s="1">
        <v>51</v>
      </c>
      <c r="J1879" t="s">
        <v>721</v>
      </c>
      <c r="K1879" t="s">
        <v>137</v>
      </c>
      <c r="L1879" t="s">
        <v>77</v>
      </c>
      <c r="M1879" t="s">
        <v>137</v>
      </c>
      <c r="N1879" s="4">
        <v>265109157</v>
      </c>
      <c r="O1879" s="44">
        <v>959.25</v>
      </c>
      <c r="P1879">
        <v>1</v>
      </c>
      <c r="Q1879">
        <v>0</v>
      </c>
      <c r="R1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9" s="4">
        <f t="shared" si="87"/>
        <v>1</v>
      </c>
      <c r="T1879" s="4">
        <f t="shared" si="88"/>
        <v>0</v>
      </c>
      <c r="U1879" s="4">
        <f t="shared" si="89"/>
        <v>0</v>
      </c>
    </row>
    <row r="1880" spans="1:21">
      <c r="A1880" s="41">
        <v>510012560</v>
      </c>
      <c r="B1880" s="42">
        <v>510000052</v>
      </c>
      <c r="C1880" s="43">
        <v>510000052</v>
      </c>
      <c r="D1880" t="s">
        <v>3880</v>
      </c>
      <c r="E1880" t="s">
        <v>3874</v>
      </c>
      <c r="F1880" t="s">
        <v>1161</v>
      </c>
      <c r="G1880" t="s">
        <v>1162</v>
      </c>
      <c r="H1880">
        <v>0</v>
      </c>
      <c r="I1880" s="1">
        <v>51</v>
      </c>
      <c r="J1880" t="s">
        <v>721</v>
      </c>
      <c r="K1880" t="s">
        <v>137</v>
      </c>
      <c r="L1880" t="s">
        <v>77</v>
      </c>
      <c r="M1880" t="s">
        <v>137</v>
      </c>
      <c r="N1880" s="4">
        <v>265109157</v>
      </c>
      <c r="O1880" s="44">
        <v>397</v>
      </c>
      <c r="P1880">
        <v>1</v>
      </c>
      <c r="Q1880">
        <v>0</v>
      </c>
      <c r="R1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0" s="4">
        <f t="shared" si="87"/>
        <v>1</v>
      </c>
      <c r="T1880" s="4">
        <f t="shared" si="88"/>
        <v>0</v>
      </c>
      <c r="U1880" s="4">
        <f t="shared" si="89"/>
        <v>0</v>
      </c>
    </row>
    <row r="1881" spans="1:21">
      <c r="A1881" s="41">
        <v>510013808</v>
      </c>
      <c r="B1881" s="45">
        <v>510000052</v>
      </c>
      <c r="C1881" s="47">
        <v>510000052</v>
      </c>
      <c r="D1881" t="s">
        <v>3881</v>
      </c>
      <c r="E1881" t="s">
        <v>3874</v>
      </c>
      <c r="F1881" t="s">
        <v>1161</v>
      </c>
      <c r="G1881" t="s">
        <v>1162</v>
      </c>
      <c r="H1881">
        <v>0</v>
      </c>
      <c r="I1881" s="1">
        <v>51</v>
      </c>
      <c r="J1881" t="s">
        <v>721</v>
      </c>
      <c r="K1881" t="s">
        <v>137</v>
      </c>
      <c r="L1881" t="s">
        <v>77</v>
      </c>
      <c r="M1881" t="s">
        <v>137</v>
      </c>
      <c r="N1881" s="4">
        <v>265109157</v>
      </c>
      <c r="O1881" s="44">
        <v>1183</v>
      </c>
      <c r="P1881">
        <v>1</v>
      </c>
      <c r="Q1881">
        <v>0</v>
      </c>
      <c r="R1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1" s="4">
        <f t="shared" si="87"/>
        <v>1</v>
      </c>
      <c r="T1881" s="4">
        <f t="shared" si="88"/>
        <v>0</v>
      </c>
      <c r="U1881" s="4">
        <f t="shared" si="89"/>
        <v>0</v>
      </c>
    </row>
    <row r="1882" spans="1:21">
      <c r="A1882" s="41">
        <v>510014228</v>
      </c>
      <c r="B1882" s="42">
        <v>510000052</v>
      </c>
      <c r="C1882" s="43">
        <v>510000052</v>
      </c>
      <c r="D1882" t="s">
        <v>3882</v>
      </c>
      <c r="E1882" t="s">
        <v>3874</v>
      </c>
      <c r="F1882" t="s">
        <v>1161</v>
      </c>
      <c r="G1882" t="s">
        <v>1162</v>
      </c>
      <c r="H1882">
        <v>0</v>
      </c>
      <c r="I1882" s="1">
        <v>51</v>
      </c>
      <c r="J1882" t="s">
        <v>721</v>
      </c>
      <c r="K1882" t="s">
        <v>137</v>
      </c>
      <c r="L1882" t="s">
        <v>77</v>
      </c>
      <c r="M1882" t="s">
        <v>137</v>
      </c>
      <c r="N1882" s="4">
        <v>265109157</v>
      </c>
      <c r="O1882" s="44">
        <v>674</v>
      </c>
      <c r="P1882">
        <v>1</v>
      </c>
      <c r="Q1882">
        <v>0</v>
      </c>
      <c r="R1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2" s="4">
        <f t="shared" si="87"/>
        <v>1</v>
      </c>
      <c r="T1882" s="4">
        <f t="shared" si="88"/>
        <v>0</v>
      </c>
      <c r="U1882" s="4">
        <f t="shared" si="89"/>
        <v>0</v>
      </c>
    </row>
    <row r="1883" spans="1:21">
      <c r="A1883" s="41">
        <v>510015449</v>
      </c>
      <c r="B1883" s="42">
        <v>510000052</v>
      </c>
      <c r="C1883" s="43">
        <v>510000052</v>
      </c>
      <c r="D1883" t="s">
        <v>3883</v>
      </c>
      <c r="E1883" t="s">
        <v>3874</v>
      </c>
      <c r="F1883" t="s">
        <v>1161</v>
      </c>
      <c r="G1883" t="s">
        <v>1162</v>
      </c>
      <c r="H1883">
        <v>0</v>
      </c>
      <c r="I1883" s="1">
        <v>51</v>
      </c>
      <c r="J1883" t="s">
        <v>721</v>
      </c>
      <c r="K1883" t="s">
        <v>137</v>
      </c>
      <c r="L1883" t="s">
        <v>77</v>
      </c>
      <c r="M1883" t="s">
        <v>137</v>
      </c>
      <c r="N1883" s="4">
        <v>265109157</v>
      </c>
      <c r="O1883" s="44">
        <v>19</v>
      </c>
      <c r="P1883">
        <v>1</v>
      </c>
      <c r="Q1883">
        <v>0</v>
      </c>
      <c r="R1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3" s="4">
        <f t="shared" si="87"/>
        <v>1</v>
      </c>
      <c r="T1883" s="4">
        <f t="shared" si="88"/>
        <v>0</v>
      </c>
      <c r="U1883" s="4">
        <f t="shared" si="89"/>
        <v>0</v>
      </c>
    </row>
    <row r="1884" spans="1:21">
      <c r="A1884" s="41">
        <v>510016769</v>
      </c>
      <c r="B1884" s="42">
        <v>510000052</v>
      </c>
      <c r="C1884" s="43">
        <v>510000052</v>
      </c>
      <c r="D1884" t="s">
        <v>3884</v>
      </c>
      <c r="E1884" t="s">
        <v>3874</v>
      </c>
      <c r="F1884" t="s">
        <v>1161</v>
      </c>
      <c r="G1884" t="s">
        <v>1162</v>
      </c>
      <c r="H1884">
        <v>0</v>
      </c>
      <c r="I1884" s="1">
        <v>51</v>
      </c>
      <c r="J1884" t="s">
        <v>721</v>
      </c>
      <c r="K1884" t="s">
        <v>137</v>
      </c>
      <c r="L1884" t="s">
        <v>77</v>
      </c>
      <c r="M1884" t="s">
        <v>137</v>
      </c>
      <c r="N1884" s="4">
        <v>265109157</v>
      </c>
      <c r="O1884" s="44">
        <v>1365.75</v>
      </c>
      <c r="P1884">
        <v>1</v>
      </c>
      <c r="Q1884">
        <v>0</v>
      </c>
      <c r="R1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4" s="4">
        <f t="shared" si="87"/>
        <v>1</v>
      </c>
      <c r="T1884" s="4">
        <f t="shared" si="88"/>
        <v>0</v>
      </c>
      <c r="U1884" s="4">
        <f t="shared" si="89"/>
        <v>0</v>
      </c>
    </row>
    <row r="1885" spans="1:21">
      <c r="A1885" s="41">
        <v>510023021</v>
      </c>
      <c r="B1885" s="42">
        <v>510000052</v>
      </c>
      <c r="C1885" s="43">
        <v>510000052</v>
      </c>
      <c r="D1885" t="s">
        <v>3885</v>
      </c>
      <c r="E1885" t="s">
        <v>3874</v>
      </c>
      <c r="F1885" t="s">
        <v>1161</v>
      </c>
      <c r="G1885" t="s">
        <v>1162</v>
      </c>
      <c r="H1885">
        <v>0</v>
      </c>
      <c r="I1885" s="1">
        <v>51</v>
      </c>
      <c r="J1885" t="s">
        <v>721</v>
      </c>
      <c r="K1885" t="s">
        <v>137</v>
      </c>
      <c r="L1885" t="s">
        <v>77</v>
      </c>
      <c r="M1885" t="s">
        <v>137</v>
      </c>
      <c r="N1885" s="4">
        <v>265109157</v>
      </c>
      <c r="O1885" s="44">
        <v>596</v>
      </c>
      <c r="P1885">
        <v>1</v>
      </c>
      <c r="Q1885">
        <v>0</v>
      </c>
      <c r="R1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5" s="4">
        <f t="shared" si="87"/>
        <v>1</v>
      </c>
      <c r="T1885" s="4">
        <f t="shared" si="88"/>
        <v>0</v>
      </c>
      <c r="U1885" s="4">
        <f t="shared" si="89"/>
        <v>0</v>
      </c>
    </row>
    <row r="1886" spans="1:21">
      <c r="A1886" s="41">
        <v>510023831</v>
      </c>
      <c r="B1886" s="42">
        <v>510000052</v>
      </c>
      <c r="C1886" s="43">
        <v>510000052</v>
      </c>
      <c r="D1886" t="s">
        <v>3886</v>
      </c>
      <c r="E1886" t="s">
        <v>3874</v>
      </c>
      <c r="F1886" t="s">
        <v>1161</v>
      </c>
      <c r="G1886" t="s">
        <v>1162</v>
      </c>
      <c r="H1886">
        <v>0</v>
      </c>
      <c r="I1886" s="1">
        <v>51</v>
      </c>
      <c r="J1886" t="s">
        <v>721</v>
      </c>
      <c r="K1886" t="s">
        <v>137</v>
      </c>
      <c r="L1886" t="s">
        <v>77</v>
      </c>
      <c r="M1886" t="s">
        <v>137</v>
      </c>
      <c r="N1886" s="4">
        <v>265109157</v>
      </c>
      <c r="O1886" s="44">
        <v>22156.75</v>
      </c>
      <c r="P1886">
        <v>1</v>
      </c>
      <c r="Q1886">
        <v>0</v>
      </c>
      <c r="R1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6" s="4">
        <f t="shared" si="87"/>
        <v>1</v>
      </c>
      <c r="T1886" s="4">
        <f t="shared" si="88"/>
        <v>0</v>
      </c>
      <c r="U1886" s="4">
        <f t="shared" si="89"/>
        <v>0</v>
      </c>
    </row>
    <row r="1887" spans="1:21">
      <c r="A1887" s="41">
        <v>510024599</v>
      </c>
      <c r="B1887" s="45">
        <v>510000052</v>
      </c>
      <c r="C1887" s="47">
        <v>510000052</v>
      </c>
      <c r="D1887" t="s">
        <v>3887</v>
      </c>
      <c r="E1887" t="s">
        <v>3874</v>
      </c>
      <c r="F1887" t="s">
        <v>1161</v>
      </c>
      <c r="G1887" t="s">
        <v>1162</v>
      </c>
      <c r="H1887">
        <v>0</v>
      </c>
      <c r="I1887" s="1">
        <v>51</v>
      </c>
      <c r="J1887" t="s">
        <v>721</v>
      </c>
      <c r="K1887" t="s">
        <v>137</v>
      </c>
      <c r="L1887" t="s">
        <v>77</v>
      </c>
      <c r="M1887" t="s">
        <v>137</v>
      </c>
      <c r="N1887" s="4">
        <v>265109157</v>
      </c>
      <c r="O1887" s="44">
        <v>619</v>
      </c>
      <c r="P1887">
        <v>1</v>
      </c>
      <c r="Q1887">
        <v>0</v>
      </c>
      <c r="R1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7" s="4">
        <f t="shared" si="87"/>
        <v>1</v>
      </c>
      <c r="T1887" s="4">
        <f t="shared" si="88"/>
        <v>0</v>
      </c>
      <c r="U1887" s="4">
        <f t="shared" si="89"/>
        <v>0</v>
      </c>
    </row>
    <row r="1888" spans="1:21">
      <c r="A1888" s="41">
        <v>510025091</v>
      </c>
      <c r="B1888" s="42">
        <v>510000052</v>
      </c>
      <c r="C1888" s="43">
        <v>510000052</v>
      </c>
      <c r="D1888" t="s">
        <v>3888</v>
      </c>
      <c r="E1888" t="s">
        <v>3874</v>
      </c>
      <c r="F1888" t="s">
        <v>1161</v>
      </c>
      <c r="G1888" t="s">
        <v>1162</v>
      </c>
      <c r="H1888">
        <v>0</v>
      </c>
      <c r="I1888" s="1">
        <v>51</v>
      </c>
      <c r="J1888" t="s">
        <v>721</v>
      </c>
      <c r="K1888" t="s">
        <v>137</v>
      </c>
      <c r="L1888" t="s">
        <v>77</v>
      </c>
      <c r="M1888" t="s">
        <v>137</v>
      </c>
      <c r="N1888" s="4">
        <v>265109157</v>
      </c>
      <c r="O1888" s="44">
        <v>659.5</v>
      </c>
      <c r="P1888">
        <v>1</v>
      </c>
      <c r="Q1888">
        <v>0</v>
      </c>
      <c r="R1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8" s="4">
        <f t="shared" si="87"/>
        <v>1</v>
      </c>
      <c r="T1888" s="4">
        <f t="shared" si="88"/>
        <v>0</v>
      </c>
      <c r="U1888" s="4">
        <f t="shared" si="89"/>
        <v>0</v>
      </c>
    </row>
    <row r="1889" spans="1:21">
      <c r="A1889" s="41">
        <v>510025786</v>
      </c>
      <c r="B1889" s="42">
        <v>510000052</v>
      </c>
      <c r="C1889" s="43">
        <v>510000052</v>
      </c>
      <c r="D1889" t="s">
        <v>3889</v>
      </c>
      <c r="E1889" t="s">
        <v>3874</v>
      </c>
      <c r="F1889" t="s">
        <v>1161</v>
      </c>
      <c r="G1889" t="s">
        <v>1162</v>
      </c>
      <c r="H1889">
        <v>0</v>
      </c>
      <c r="I1889" s="1">
        <v>51</v>
      </c>
      <c r="J1889" t="s">
        <v>721</v>
      </c>
      <c r="K1889" t="s">
        <v>137</v>
      </c>
      <c r="L1889" t="s">
        <v>77</v>
      </c>
      <c r="M1889" t="s">
        <v>137</v>
      </c>
      <c r="N1889" s="4">
        <v>265109157</v>
      </c>
      <c r="O1889" s="44">
        <v>274.5</v>
      </c>
      <c r="P1889">
        <v>1</v>
      </c>
      <c r="Q1889">
        <v>0</v>
      </c>
      <c r="R1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9" s="4">
        <f t="shared" si="87"/>
        <v>1</v>
      </c>
      <c r="T1889" s="4">
        <f t="shared" si="88"/>
        <v>0</v>
      </c>
      <c r="U1889" s="4">
        <f t="shared" si="89"/>
        <v>0</v>
      </c>
    </row>
    <row r="1890" spans="1:21">
      <c r="A1890" s="41">
        <v>510000235</v>
      </c>
      <c r="B1890" s="42">
        <v>510000060</v>
      </c>
      <c r="C1890" s="43">
        <v>510000060</v>
      </c>
      <c r="D1890" t="s">
        <v>1354</v>
      </c>
      <c r="E1890" t="s">
        <v>1354</v>
      </c>
      <c r="F1890" t="s">
        <v>1161</v>
      </c>
      <c r="G1890" t="s">
        <v>1162</v>
      </c>
      <c r="H1890">
        <v>0</v>
      </c>
      <c r="I1890" s="1">
        <v>51</v>
      </c>
      <c r="J1890" t="s">
        <v>721</v>
      </c>
      <c r="K1890" t="s">
        <v>137</v>
      </c>
      <c r="L1890" t="s">
        <v>831</v>
      </c>
      <c r="M1890" t="s">
        <v>137</v>
      </c>
      <c r="N1890" s="4">
        <v>265100024</v>
      </c>
      <c r="O1890" s="44">
        <v>61663.5</v>
      </c>
      <c r="P1890">
        <v>0</v>
      </c>
      <c r="Q1890">
        <v>0</v>
      </c>
      <c r="R1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0" s="4">
        <f t="shared" si="87"/>
        <v>1</v>
      </c>
      <c r="T1890" s="4">
        <f t="shared" si="88"/>
        <v>0</v>
      </c>
      <c r="U1890" s="4">
        <f t="shared" si="89"/>
        <v>0</v>
      </c>
    </row>
    <row r="1891" spans="1:21">
      <c r="A1891" s="41">
        <v>510000250</v>
      </c>
      <c r="B1891" s="42">
        <v>510000078</v>
      </c>
      <c r="C1891" s="43">
        <v>510000078</v>
      </c>
      <c r="D1891" t="s">
        <v>1560</v>
      </c>
      <c r="E1891" t="s">
        <v>1560</v>
      </c>
      <c r="F1891" t="s">
        <v>1239</v>
      </c>
      <c r="G1891" t="s">
        <v>1240</v>
      </c>
      <c r="H1891">
        <v>0</v>
      </c>
      <c r="I1891" s="1">
        <v>51</v>
      </c>
      <c r="J1891" t="s">
        <v>721</v>
      </c>
      <c r="K1891" t="s">
        <v>137</v>
      </c>
      <c r="L1891" t="s">
        <v>831</v>
      </c>
      <c r="M1891" t="s">
        <v>137</v>
      </c>
      <c r="N1891" s="4">
        <v>265100099</v>
      </c>
      <c r="O1891" s="44">
        <v>22695</v>
      </c>
      <c r="P1891">
        <v>0</v>
      </c>
      <c r="Q1891">
        <v>0</v>
      </c>
      <c r="R1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91" s="4">
        <f t="shared" si="87"/>
        <v>1</v>
      </c>
      <c r="T1891" s="4">
        <f t="shared" si="88"/>
        <v>0</v>
      </c>
      <c r="U1891" s="4">
        <f t="shared" si="89"/>
        <v>0</v>
      </c>
    </row>
    <row r="1892" spans="1:21">
      <c r="A1892" s="41">
        <v>510000359</v>
      </c>
      <c r="B1892" s="42">
        <v>510000086</v>
      </c>
      <c r="C1892" s="43">
        <v>510000086</v>
      </c>
      <c r="D1892" t="s">
        <v>1241</v>
      </c>
      <c r="E1892" t="s">
        <v>1242</v>
      </c>
      <c r="F1892" t="s">
        <v>1161</v>
      </c>
      <c r="G1892" t="s">
        <v>1162</v>
      </c>
      <c r="H1892">
        <v>0</v>
      </c>
      <c r="I1892" s="1">
        <v>51</v>
      </c>
      <c r="J1892" t="s">
        <v>721</v>
      </c>
      <c r="K1892" t="s">
        <v>137</v>
      </c>
      <c r="L1892" t="s">
        <v>831</v>
      </c>
      <c r="M1892" t="s">
        <v>137</v>
      </c>
      <c r="N1892" s="4">
        <v>265100040</v>
      </c>
      <c r="O1892" s="44">
        <v>6368.5</v>
      </c>
      <c r="P1892">
        <v>0</v>
      </c>
      <c r="Q1892">
        <v>0</v>
      </c>
      <c r="R1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2" s="4">
        <f t="shared" si="87"/>
        <v>1</v>
      </c>
      <c r="T1892" s="4">
        <f t="shared" si="88"/>
        <v>0</v>
      </c>
      <c r="U1892" s="4">
        <f t="shared" si="89"/>
        <v>0</v>
      </c>
    </row>
    <row r="1893" spans="1:21">
      <c r="A1893" s="41">
        <v>510000466</v>
      </c>
      <c r="B1893" s="42">
        <v>510000102</v>
      </c>
      <c r="C1893" s="43">
        <v>510000102</v>
      </c>
      <c r="D1893" t="s">
        <v>1325</v>
      </c>
      <c r="E1893" t="s">
        <v>1325</v>
      </c>
      <c r="F1893" t="s">
        <v>1161</v>
      </c>
      <c r="G1893" t="s">
        <v>1162</v>
      </c>
      <c r="H1893">
        <v>0</v>
      </c>
      <c r="I1893" s="1">
        <v>51</v>
      </c>
      <c r="J1893" t="s">
        <v>721</v>
      </c>
      <c r="K1893" t="s">
        <v>137</v>
      </c>
      <c r="L1893" t="s">
        <v>831</v>
      </c>
      <c r="M1893" t="s">
        <v>137</v>
      </c>
      <c r="N1893" s="4">
        <v>265100065</v>
      </c>
      <c r="O1893" s="44">
        <v>7654</v>
      </c>
      <c r="P1893">
        <v>0</v>
      </c>
      <c r="Q1893">
        <v>0</v>
      </c>
      <c r="R1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3" s="4">
        <f t="shared" si="87"/>
        <v>1</v>
      </c>
      <c r="T1893" s="4">
        <f t="shared" si="88"/>
        <v>0</v>
      </c>
      <c r="U1893" s="4">
        <f t="shared" si="89"/>
        <v>0</v>
      </c>
    </row>
    <row r="1894" spans="1:21">
      <c r="A1894" s="41">
        <v>510024466</v>
      </c>
      <c r="B1894" s="42">
        <v>510000128</v>
      </c>
      <c r="C1894" s="43">
        <v>510000128</v>
      </c>
      <c r="D1894" t="s">
        <v>1160</v>
      </c>
      <c r="E1894" t="s">
        <v>1160</v>
      </c>
      <c r="F1894" t="s">
        <v>1161</v>
      </c>
      <c r="G1894" t="s">
        <v>1162</v>
      </c>
      <c r="H1894">
        <v>0</v>
      </c>
      <c r="I1894" s="1">
        <v>51</v>
      </c>
      <c r="J1894" t="s">
        <v>721</v>
      </c>
      <c r="K1894" t="s">
        <v>137</v>
      </c>
      <c r="L1894" t="s">
        <v>831</v>
      </c>
      <c r="M1894" t="s">
        <v>137</v>
      </c>
      <c r="N1894" s="4">
        <v>265100032</v>
      </c>
      <c r="O1894" s="44">
        <v>7986.5</v>
      </c>
      <c r="P1894">
        <v>0</v>
      </c>
      <c r="Q1894">
        <v>0</v>
      </c>
      <c r="R1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4" s="4">
        <f t="shared" si="87"/>
        <v>1</v>
      </c>
      <c r="T1894" s="4">
        <f t="shared" si="88"/>
        <v>0</v>
      </c>
      <c r="U1894" s="4">
        <f t="shared" si="89"/>
        <v>0</v>
      </c>
    </row>
    <row r="1895" spans="1:21">
      <c r="A1895" s="41">
        <v>510000516</v>
      </c>
      <c r="B1895" s="42">
        <v>510000136</v>
      </c>
      <c r="C1895" s="43">
        <v>510000516</v>
      </c>
      <c r="D1895" t="s">
        <v>4713</v>
      </c>
      <c r="E1895" t="s">
        <v>4713</v>
      </c>
      <c r="H1895"/>
      <c r="I1895" s="1">
        <v>51</v>
      </c>
      <c r="J1895" t="s">
        <v>721</v>
      </c>
      <c r="K1895" t="s">
        <v>137</v>
      </c>
      <c r="L1895" t="s">
        <v>457</v>
      </c>
      <c r="M1895" t="s">
        <v>137</v>
      </c>
      <c r="N1895" s="4">
        <v>780421434</v>
      </c>
      <c r="O1895" s="44">
        <v>41698</v>
      </c>
      <c r="P1895">
        <v>0</v>
      </c>
      <c r="Q1895">
        <v>0</v>
      </c>
      <c r="R1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5" s="4">
        <f t="shared" si="87"/>
        <v>0</v>
      </c>
      <c r="T1895" s="4">
        <f t="shared" si="88"/>
        <v>0</v>
      </c>
      <c r="U1895" s="4">
        <f t="shared" si="89"/>
        <v>1</v>
      </c>
    </row>
    <row r="1896" spans="1:21" ht="17.25" customHeight="1">
      <c r="A1896" s="41">
        <v>510000185</v>
      </c>
      <c r="B1896" s="42">
        <v>510000532</v>
      </c>
      <c r="C1896" s="41">
        <v>510000185</v>
      </c>
      <c r="D1896" t="s">
        <v>5259</v>
      </c>
      <c r="E1896" t="s">
        <v>5260</v>
      </c>
      <c r="H1896"/>
      <c r="I1896" s="1">
        <v>51</v>
      </c>
      <c r="J1896" t="s">
        <v>721</v>
      </c>
      <c r="K1896" t="s">
        <v>137</v>
      </c>
      <c r="L1896" t="s">
        <v>96</v>
      </c>
      <c r="M1896" t="s">
        <v>137</v>
      </c>
      <c r="N1896" s="4">
        <v>337180160</v>
      </c>
      <c r="O1896" s="44">
        <v>73798.5</v>
      </c>
      <c r="P1896">
        <v>0</v>
      </c>
      <c r="Q1896">
        <v>0</v>
      </c>
      <c r="R1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6" s="4">
        <f t="shared" si="87"/>
        <v>0</v>
      </c>
      <c r="T1896" s="4">
        <f t="shared" si="88"/>
        <v>0</v>
      </c>
      <c r="U1896" s="4">
        <f t="shared" si="89"/>
        <v>1</v>
      </c>
    </row>
    <row r="1897" spans="1:21" ht="17.25" customHeight="1">
      <c r="A1897" s="41">
        <v>510012040</v>
      </c>
      <c r="B1897" s="45">
        <v>510000532</v>
      </c>
      <c r="C1897" s="46">
        <v>510012040</v>
      </c>
      <c r="D1897" t="s">
        <v>5261</v>
      </c>
      <c r="E1897" t="s">
        <v>5260</v>
      </c>
      <c r="H1897"/>
      <c r="I1897" s="1">
        <v>51</v>
      </c>
      <c r="J1897" t="s">
        <v>721</v>
      </c>
      <c r="K1897" t="s">
        <v>137</v>
      </c>
      <c r="L1897" t="s">
        <v>96</v>
      </c>
      <c r="M1897" t="s">
        <v>137</v>
      </c>
      <c r="N1897" s="4">
        <v>337180160</v>
      </c>
      <c r="O1897" s="44">
        <v>26354</v>
      </c>
      <c r="P1897">
        <v>0</v>
      </c>
      <c r="Q1897">
        <v>0</v>
      </c>
      <c r="R1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7" s="4">
        <f t="shared" si="87"/>
        <v>0</v>
      </c>
      <c r="T1897" s="4">
        <f t="shared" si="88"/>
        <v>0</v>
      </c>
      <c r="U1897" s="4">
        <f t="shared" si="89"/>
        <v>1</v>
      </c>
    </row>
    <row r="1898" spans="1:21" ht="17.25" customHeight="1">
      <c r="A1898" s="41">
        <v>510024979</v>
      </c>
      <c r="B1898" s="42">
        <v>510000532</v>
      </c>
      <c r="C1898" s="41">
        <v>510024979</v>
      </c>
      <c r="D1898" t="s">
        <v>5262</v>
      </c>
      <c r="E1898" t="s">
        <v>5260</v>
      </c>
      <c r="H1898"/>
      <c r="I1898" s="1">
        <v>51</v>
      </c>
      <c r="J1898" t="s">
        <v>721</v>
      </c>
      <c r="K1898" t="s">
        <v>137</v>
      </c>
      <c r="L1898" t="s">
        <v>96</v>
      </c>
      <c r="M1898" t="s">
        <v>137</v>
      </c>
      <c r="N1898" s="4">
        <v>337180160</v>
      </c>
      <c r="O1898" s="44">
        <v>150209</v>
      </c>
      <c r="P1898">
        <v>0</v>
      </c>
      <c r="Q1898">
        <v>0</v>
      </c>
      <c r="R1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8" s="4">
        <f t="shared" si="87"/>
        <v>0</v>
      </c>
      <c r="T1898" s="4">
        <f t="shared" si="88"/>
        <v>0</v>
      </c>
      <c r="U1898" s="4">
        <f t="shared" si="89"/>
        <v>1</v>
      </c>
    </row>
    <row r="1899" spans="1:21">
      <c r="A1899" s="41">
        <v>510000243</v>
      </c>
      <c r="B1899" s="42">
        <v>510000573</v>
      </c>
      <c r="C1899" s="43">
        <v>510000243</v>
      </c>
      <c r="D1899" t="s">
        <v>3290</v>
      </c>
      <c r="E1899" t="s">
        <v>3290</v>
      </c>
      <c r="H1899"/>
      <c r="I1899" s="1">
        <v>51</v>
      </c>
      <c r="J1899" t="s">
        <v>721</v>
      </c>
      <c r="K1899" t="s">
        <v>137</v>
      </c>
      <c r="L1899" t="s">
        <v>96</v>
      </c>
      <c r="M1899" t="s">
        <v>137</v>
      </c>
      <c r="N1899" s="4">
        <v>524118981</v>
      </c>
      <c r="O1899" s="44">
        <v>15713.5</v>
      </c>
      <c r="P1899">
        <v>0</v>
      </c>
      <c r="Q1899">
        <v>0</v>
      </c>
      <c r="R1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9" s="4">
        <f t="shared" si="87"/>
        <v>0</v>
      </c>
      <c r="T1899" s="4">
        <f t="shared" si="88"/>
        <v>0</v>
      </c>
      <c r="U1899" s="4">
        <f t="shared" si="89"/>
        <v>1</v>
      </c>
    </row>
    <row r="1900" spans="1:21">
      <c r="A1900" s="41">
        <v>510000813</v>
      </c>
      <c r="B1900" s="42">
        <v>510000854</v>
      </c>
      <c r="C1900" s="43">
        <v>510000813</v>
      </c>
      <c r="D1900" t="s">
        <v>719</v>
      </c>
      <c r="E1900" t="s">
        <v>720</v>
      </c>
      <c r="H1900"/>
      <c r="I1900" s="1">
        <v>51</v>
      </c>
      <c r="J1900" t="s">
        <v>721</v>
      </c>
      <c r="K1900" t="s">
        <v>137</v>
      </c>
      <c r="L1900" t="s">
        <v>60</v>
      </c>
      <c r="M1900" t="s">
        <v>137</v>
      </c>
      <c r="N1900" s="4">
        <v>788265908</v>
      </c>
      <c r="O1900" s="44">
        <v>4733</v>
      </c>
      <c r="P1900">
        <v>1</v>
      </c>
      <c r="Q1900">
        <v>0</v>
      </c>
      <c r="R1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0" s="4">
        <f t="shared" si="87"/>
        <v>0</v>
      </c>
      <c r="T1900" s="4">
        <f t="shared" si="88"/>
        <v>0</v>
      </c>
      <c r="U1900" s="4">
        <f t="shared" si="89"/>
        <v>1</v>
      </c>
    </row>
    <row r="1901" spans="1:21">
      <c r="A1901" s="41">
        <v>510026289</v>
      </c>
      <c r="B1901" s="42">
        <v>510026263</v>
      </c>
      <c r="C1901" s="43">
        <v>510026289</v>
      </c>
      <c r="D1901" t="s">
        <v>4227</v>
      </c>
      <c r="E1901" t="s">
        <v>4228</v>
      </c>
      <c r="H1901"/>
      <c r="I1901" s="1">
        <v>51</v>
      </c>
      <c r="J1901" t="s">
        <v>721</v>
      </c>
      <c r="K1901" t="s">
        <v>137</v>
      </c>
      <c r="L1901" t="s">
        <v>60</v>
      </c>
      <c r="M1901" t="s">
        <v>137</v>
      </c>
      <c r="N1901" s="4">
        <v>842347502</v>
      </c>
      <c r="O1901" s="44">
        <v>2813.5</v>
      </c>
      <c r="P1901">
        <v>1</v>
      </c>
      <c r="Q1901">
        <v>0</v>
      </c>
      <c r="R1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1" s="4">
        <f t="shared" si="87"/>
        <v>0</v>
      </c>
      <c r="T1901" s="4">
        <f t="shared" si="88"/>
        <v>0</v>
      </c>
      <c r="U1901" s="4">
        <f t="shared" si="89"/>
        <v>1</v>
      </c>
    </row>
    <row r="1902" spans="1:21" ht="17.25" customHeight="1">
      <c r="A1902" s="41">
        <v>520780156</v>
      </c>
      <c r="B1902" s="42">
        <v>520000092</v>
      </c>
      <c r="C1902" s="41">
        <v>520780156</v>
      </c>
      <c r="D1902" t="s">
        <v>5406</v>
      </c>
      <c r="E1902" t="s">
        <v>5407</v>
      </c>
      <c r="H1902"/>
      <c r="I1902" s="1">
        <v>52</v>
      </c>
      <c r="J1902" t="s">
        <v>1133</v>
      </c>
      <c r="K1902" t="s">
        <v>137</v>
      </c>
      <c r="L1902" t="s">
        <v>96</v>
      </c>
      <c r="M1902" t="s">
        <v>137</v>
      </c>
      <c r="N1902" s="4">
        <v>683850085</v>
      </c>
      <c r="O1902" s="44">
        <v>2213</v>
      </c>
      <c r="P1902">
        <v>0</v>
      </c>
      <c r="Q1902">
        <v>0</v>
      </c>
      <c r="R1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2" s="4">
        <f t="shared" si="87"/>
        <v>0</v>
      </c>
      <c r="T1902" s="4">
        <f t="shared" si="88"/>
        <v>0</v>
      </c>
      <c r="U1902" s="4">
        <f t="shared" si="89"/>
        <v>1</v>
      </c>
    </row>
    <row r="1903" spans="1:21">
      <c r="A1903" s="41">
        <v>520780180</v>
      </c>
      <c r="B1903" s="42">
        <v>520000100</v>
      </c>
      <c r="C1903" s="43">
        <v>520780180</v>
      </c>
      <c r="D1903" t="s">
        <v>5785</v>
      </c>
      <c r="E1903" t="s">
        <v>5786</v>
      </c>
      <c r="H1903"/>
      <c r="I1903" s="1">
        <v>52</v>
      </c>
      <c r="J1903" t="s">
        <v>1133</v>
      </c>
      <c r="K1903" t="s">
        <v>137</v>
      </c>
      <c r="L1903" t="s">
        <v>96</v>
      </c>
      <c r="M1903" t="s">
        <v>137</v>
      </c>
      <c r="N1903" s="4">
        <v>516880010</v>
      </c>
      <c r="O1903" s="44">
        <v>10370</v>
      </c>
      <c r="P1903">
        <v>0</v>
      </c>
      <c r="Q1903">
        <v>0</v>
      </c>
      <c r="R1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3" s="4">
        <f t="shared" si="87"/>
        <v>0</v>
      </c>
      <c r="T1903" s="4">
        <f t="shared" si="88"/>
        <v>0</v>
      </c>
      <c r="U1903" s="4">
        <f t="shared" si="89"/>
        <v>1</v>
      </c>
    </row>
    <row r="1904" spans="1:21">
      <c r="A1904" s="41">
        <v>520780214</v>
      </c>
      <c r="B1904" s="42">
        <v>520000118</v>
      </c>
      <c r="C1904" s="43">
        <v>520780214</v>
      </c>
      <c r="D1904" t="s">
        <v>5271</v>
      </c>
      <c r="E1904" t="s">
        <v>5272</v>
      </c>
      <c r="H1904"/>
      <c r="I1904" s="1">
        <v>52</v>
      </c>
      <c r="J1904" t="s">
        <v>1133</v>
      </c>
      <c r="K1904" t="s">
        <v>137</v>
      </c>
      <c r="L1904" t="s">
        <v>96</v>
      </c>
      <c r="M1904" t="s">
        <v>137</v>
      </c>
      <c r="N1904" s="4">
        <v>847220027</v>
      </c>
      <c r="O1904" s="44">
        <v>20954</v>
      </c>
      <c r="P1904">
        <v>0</v>
      </c>
      <c r="Q1904">
        <v>0</v>
      </c>
      <c r="R1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4" s="4">
        <f t="shared" si="87"/>
        <v>0</v>
      </c>
      <c r="T1904" s="4">
        <f t="shared" si="88"/>
        <v>0</v>
      </c>
      <c r="U1904" s="4">
        <f t="shared" si="89"/>
        <v>1</v>
      </c>
    </row>
    <row r="1905" spans="1:21" ht="17.25" customHeight="1">
      <c r="A1905" s="41">
        <v>520004680</v>
      </c>
      <c r="B1905" s="42">
        <v>520004664</v>
      </c>
      <c r="C1905" s="41">
        <v>520004680</v>
      </c>
      <c r="D1905" t="s">
        <v>4940</v>
      </c>
      <c r="E1905" t="s">
        <v>4941</v>
      </c>
      <c r="H1905"/>
      <c r="I1905" s="1">
        <v>52</v>
      </c>
      <c r="J1905" t="s">
        <v>1133</v>
      </c>
      <c r="K1905" t="s">
        <v>137</v>
      </c>
      <c r="L1905" t="s">
        <v>60</v>
      </c>
      <c r="M1905" t="s">
        <v>137</v>
      </c>
      <c r="N1905" s="4">
        <v>832879654</v>
      </c>
      <c r="O1905" s="44">
        <v>12040.5</v>
      </c>
      <c r="P1905">
        <v>0</v>
      </c>
      <c r="Q1905">
        <v>0</v>
      </c>
      <c r="R1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5" s="4">
        <f t="shared" si="87"/>
        <v>0</v>
      </c>
      <c r="T1905" s="4">
        <f t="shared" si="88"/>
        <v>0</v>
      </c>
      <c r="U1905" s="4">
        <f t="shared" si="89"/>
        <v>1</v>
      </c>
    </row>
    <row r="1906" spans="1:21" s="12" customFormat="1">
      <c r="A1906" s="41">
        <v>520004714</v>
      </c>
      <c r="B1906" s="42">
        <v>520004664</v>
      </c>
      <c r="C1906" s="43">
        <v>520004714</v>
      </c>
      <c r="D1906" t="s">
        <v>4942</v>
      </c>
      <c r="E1906" t="s">
        <v>4941</v>
      </c>
      <c r="F1906"/>
      <c r="G1906"/>
      <c r="H1906"/>
      <c r="I1906" s="1">
        <v>52</v>
      </c>
      <c r="J1906" t="s">
        <v>1133</v>
      </c>
      <c r="K1906" t="s">
        <v>137</v>
      </c>
      <c r="L1906" t="s">
        <v>60</v>
      </c>
      <c r="M1906" t="s">
        <v>137</v>
      </c>
      <c r="N1906" s="4">
        <v>832879654</v>
      </c>
      <c r="O1906" s="44">
        <v>8908.5</v>
      </c>
      <c r="P1906">
        <v>0</v>
      </c>
      <c r="Q1906">
        <v>0</v>
      </c>
      <c r="R1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6" s="4">
        <f t="shared" si="87"/>
        <v>0</v>
      </c>
      <c r="T1906" s="4">
        <f t="shared" si="88"/>
        <v>0</v>
      </c>
      <c r="U1906" s="4">
        <f t="shared" si="89"/>
        <v>1</v>
      </c>
    </row>
    <row r="1907" spans="1:21">
      <c r="A1907" s="41">
        <v>520005398</v>
      </c>
      <c r="B1907" s="42">
        <v>520005372</v>
      </c>
      <c r="C1907" s="43">
        <v>520005398</v>
      </c>
      <c r="D1907" t="s">
        <v>4943</v>
      </c>
      <c r="E1907" t="s">
        <v>8379</v>
      </c>
      <c r="H1907"/>
      <c r="I1907" s="1">
        <v>52</v>
      </c>
      <c r="J1907" t="s">
        <v>1133</v>
      </c>
      <c r="K1907" t="s">
        <v>137</v>
      </c>
      <c r="L1907" t="s">
        <v>60</v>
      </c>
      <c r="M1907" t="s">
        <v>137</v>
      </c>
      <c r="N1907" s="4">
        <v>832879654</v>
      </c>
      <c r="O1907" s="44">
        <v>206</v>
      </c>
      <c r="P1907">
        <v>0</v>
      </c>
      <c r="Q1907">
        <v>0</v>
      </c>
      <c r="R1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7" s="4">
        <f t="shared" si="87"/>
        <v>0</v>
      </c>
      <c r="T1907" s="4">
        <f t="shared" si="88"/>
        <v>0</v>
      </c>
      <c r="U1907" s="4">
        <f t="shared" si="89"/>
        <v>1</v>
      </c>
    </row>
    <row r="1908" spans="1:21">
      <c r="A1908" s="41">
        <v>520000019</v>
      </c>
      <c r="B1908" s="42">
        <v>520780024</v>
      </c>
      <c r="C1908" s="43">
        <v>520780024</v>
      </c>
      <c r="D1908" t="s">
        <v>3529</v>
      </c>
      <c r="E1908" t="s">
        <v>3530</v>
      </c>
      <c r="F1908" t="s">
        <v>995</v>
      </c>
      <c r="G1908" t="s">
        <v>996</v>
      </c>
      <c r="H1908">
        <v>0</v>
      </c>
      <c r="I1908" s="1">
        <v>52</v>
      </c>
      <c r="J1908" t="s">
        <v>1133</v>
      </c>
      <c r="K1908" t="s">
        <v>137</v>
      </c>
      <c r="L1908" t="s">
        <v>831</v>
      </c>
      <c r="M1908" t="s">
        <v>137</v>
      </c>
      <c r="N1908" s="4">
        <v>265200022</v>
      </c>
      <c r="O1908" s="44">
        <v>14040</v>
      </c>
      <c r="P1908">
        <v>0</v>
      </c>
      <c r="Q1908">
        <v>0</v>
      </c>
      <c r="R1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8" s="4">
        <f t="shared" si="87"/>
        <v>1</v>
      </c>
      <c r="T1908" s="4">
        <f t="shared" si="88"/>
        <v>0</v>
      </c>
      <c r="U1908" s="4">
        <f t="shared" si="89"/>
        <v>0</v>
      </c>
    </row>
    <row r="1909" spans="1:21" ht="17.25" customHeight="1">
      <c r="A1909" s="41">
        <v>520000027</v>
      </c>
      <c r="B1909" s="42">
        <v>520780032</v>
      </c>
      <c r="C1909" s="41">
        <v>520780032</v>
      </c>
      <c r="D1909" t="s">
        <v>1132</v>
      </c>
      <c r="E1909" t="s">
        <v>1132</v>
      </c>
      <c r="F1909" t="s">
        <v>995</v>
      </c>
      <c r="G1909" t="s">
        <v>996</v>
      </c>
      <c r="H1909">
        <v>0</v>
      </c>
      <c r="I1909" s="1">
        <v>52</v>
      </c>
      <c r="J1909" t="s">
        <v>1133</v>
      </c>
      <c r="K1909" t="s">
        <v>137</v>
      </c>
      <c r="L1909" t="s">
        <v>831</v>
      </c>
      <c r="M1909" t="s">
        <v>137</v>
      </c>
      <c r="N1909" s="4">
        <v>265200048</v>
      </c>
      <c r="O1909" s="44">
        <v>50015.5</v>
      </c>
      <c r="P1909">
        <v>0</v>
      </c>
      <c r="Q1909">
        <v>0</v>
      </c>
      <c r="R1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9" s="4">
        <f t="shared" si="87"/>
        <v>1</v>
      </c>
      <c r="T1909" s="4">
        <f t="shared" si="88"/>
        <v>0</v>
      </c>
      <c r="U1909" s="4">
        <f t="shared" si="89"/>
        <v>0</v>
      </c>
    </row>
    <row r="1910" spans="1:21" ht="17.25" customHeight="1">
      <c r="A1910" s="41">
        <v>520782939</v>
      </c>
      <c r="B1910" s="42">
        <v>520780032</v>
      </c>
      <c r="C1910" s="41">
        <v>520780032</v>
      </c>
      <c r="D1910" t="s">
        <v>1134</v>
      </c>
      <c r="E1910" t="s">
        <v>1132</v>
      </c>
      <c r="F1910" t="s">
        <v>995</v>
      </c>
      <c r="G1910" t="s">
        <v>996</v>
      </c>
      <c r="H1910">
        <v>0</v>
      </c>
      <c r="I1910" s="1">
        <v>52</v>
      </c>
      <c r="J1910" t="s">
        <v>1133</v>
      </c>
      <c r="K1910" t="s">
        <v>137</v>
      </c>
      <c r="L1910" t="s">
        <v>831</v>
      </c>
      <c r="M1910" t="s">
        <v>137</v>
      </c>
      <c r="N1910" s="4">
        <v>265200048</v>
      </c>
      <c r="O1910" s="44">
        <v>6723.5</v>
      </c>
      <c r="P1910">
        <v>0</v>
      </c>
      <c r="Q1910">
        <v>0</v>
      </c>
      <c r="R1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0" s="4">
        <f t="shared" si="87"/>
        <v>1</v>
      </c>
      <c r="T1910" s="4">
        <f t="shared" si="88"/>
        <v>0</v>
      </c>
      <c r="U1910" s="4">
        <f t="shared" si="89"/>
        <v>0</v>
      </c>
    </row>
    <row r="1911" spans="1:21" ht="17.25" customHeight="1">
      <c r="A1911" s="41">
        <v>520000035</v>
      </c>
      <c r="B1911" s="42">
        <v>520780040</v>
      </c>
      <c r="C1911" s="41">
        <v>520780040</v>
      </c>
      <c r="D1911" t="s">
        <v>4484</v>
      </c>
      <c r="E1911" t="s">
        <v>4484</v>
      </c>
      <c r="F1911" t="s">
        <v>1239</v>
      </c>
      <c r="G1911" t="s">
        <v>1240</v>
      </c>
      <c r="H1911">
        <v>0</v>
      </c>
      <c r="I1911" s="1">
        <v>52</v>
      </c>
      <c r="J1911" t="s">
        <v>1133</v>
      </c>
      <c r="K1911" t="s">
        <v>137</v>
      </c>
      <c r="L1911" t="s">
        <v>831</v>
      </c>
      <c r="M1911" t="s">
        <v>137</v>
      </c>
      <c r="N1911" s="4">
        <v>265200063</v>
      </c>
      <c r="O1911" s="44">
        <v>3331</v>
      </c>
      <c r="P1911">
        <v>0</v>
      </c>
      <c r="Q1911">
        <v>0</v>
      </c>
      <c r="R1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1" s="4">
        <f t="shared" si="87"/>
        <v>1</v>
      </c>
      <c r="T1911" s="4">
        <f t="shared" si="88"/>
        <v>0</v>
      </c>
      <c r="U1911" s="4">
        <f t="shared" si="89"/>
        <v>0</v>
      </c>
    </row>
    <row r="1912" spans="1:21" ht="17.25" customHeight="1">
      <c r="A1912" s="41">
        <v>520000043</v>
      </c>
      <c r="B1912" s="45">
        <v>520780057</v>
      </c>
      <c r="C1912" s="46">
        <v>520780057</v>
      </c>
      <c r="D1912" t="s">
        <v>1203</v>
      </c>
      <c r="E1912" t="s">
        <v>1203</v>
      </c>
      <c r="F1912" t="s">
        <v>995</v>
      </c>
      <c r="G1912" t="s">
        <v>996</v>
      </c>
      <c r="H1912">
        <v>0</v>
      </c>
      <c r="I1912" s="1">
        <v>52</v>
      </c>
      <c r="J1912" t="s">
        <v>1133</v>
      </c>
      <c r="K1912" t="s">
        <v>137</v>
      </c>
      <c r="L1912" t="s">
        <v>831</v>
      </c>
      <c r="M1912" t="s">
        <v>137</v>
      </c>
      <c r="N1912" s="4">
        <v>265200089</v>
      </c>
      <c r="O1912" s="44">
        <v>29407.5</v>
      </c>
      <c r="P1912">
        <v>0</v>
      </c>
      <c r="Q1912">
        <v>0</v>
      </c>
      <c r="R1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2" s="4">
        <f t="shared" si="87"/>
        <v>1</v>
      </c>
      <c r="T1912" s="4">
        <f t="shared" si="88"/>
        <v>0</v>
      </c>
      <c r="U1912" s="4">
        <f t="shared" si="89"/>
        <v>0</v>
      </c>
    </row>
    <row r="1913" spans="1:21">
      <c r="A1913" s="41">
        <v>520000050</v>
      </c>
      <c r="B1913" s="42">
        <v>520780065</v>
      </c>
      <c r="C1913" s="43">
        <v>520780065</v>
      </c>
      <c r="D1913" t="s">
        <v>1238</v>
      </c>
      <c r="E1913" t="s">
        <v>1238</v>
      </c>
      <c r="F1913" t="s">
        <v>1239</v>
      </c>
      <c r="G1913" t="s">
        <v>1240</v>
      </c>
      <c r="H1913">
        <v>0</v>
      </c>
      <c r="I1913" s="1">
        <v>52</v>
      </c>
      <c r="J1913" t="s">
        <v>1133</v>
      </c>
      <c r="K1913" t="s">
        <v>137</v>
      </c>
      <c r="L1913" t="s">
        <v>831</v>
      </c>
      <c r="M1913" t="s">
        <v>137</v>
      </c>
      <c r="N1913" s="4">
        <v>265200105</v>
      </c>
      <c r="O1913" s="44">
        <v>4936</v>
      </c>
      <c r="P1913">
        <v>0</v>
      </c>
      <c r="Q1913">
        <v>0</v>
      </c>
      <c r="R1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3" s="4">
        <f t="shared" si="87"/>
        <v>1</v>
      </c>
      <c r="T1913" s="4">
        <f t="shared" si="88"/>
        <v>0</v>
      </c>
      <c r="U1913" s="4">
        <f t="shared" si="89"/>
        <v>0</v>
      </c>
    </row>
    <row r="1914" spans="1:21" ht="17.25" customHeight="1">
      <c r="A1914" s="41">
        <v>520000068</v>
      </c>
      <c r="B1914" s="42">
        <v>520780073</v>
      </c>
      <c r="C1914" s="41">
        <v>520780073</v>
      </c>
      <c r="D1914" t="s">
        <v>1323</v>
      </c>
      <c r="E1914" t="s">
        <v>1324</v>
      </c>
      <c r="F1914" t="s">
        <v>1239</v>
      </c>
      <c r="G1914" t="s">
        <v>1240</v>
      </c>
      <c r="H1914">
        <v>0</v>
      </c>
      <c r="I1914" s="1">
        <v>52</v>
      </c>
      <c r="J1914" t="s">
        <v>1133</v>
      </c>
      <c r="K1914" t="s">
        <v>137</v>
      </c>
      <c r="L1914" t="s">
        <v>831</v>
      </c>
      <c r="M1914" t="s">
        <v>137</v>
      </c>
      <c r="N1914" s="4">
        <v>265205138</v>
      </c>
      <c r="O1914" s="44">
        <v>71075.5</v>
      </c>
      <c r="P1914">
        <v>0</v>
      </c>
      <c r="Q1914">
        <v>0</v>
      </c>
      <c r="R1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4" s="4">
        <f t="shared" si="87"/>
        <v>1</v>
      </c>
      <c r="T1914" s="4">
        <f t="shared" si="88"/>
        <v>0</v>
      </c>
      <c r="U1914" s="4">
        <f t="shared" si="89"/>
        <v>0</v>
      </c>
    </row>
    <row r="1915" spans="1:21" ht="17.25" customHeight="1">
      <c r="A1915" s="41">
        <v>520000076</v>
      </c>
      <c r="B1915" s="42">
        <v>520780081</v>
      </c>
      <c r="C1915" s="41">
        <v>520780081</v>
      </c>
      <c r="D1915" t="s">
        <v>1905</v>
      </c>
      <c r="E1915" t="s">
        <v>1906</v>
      </c>
      <c r="F1915" t="s">
        <v>1239</v>
      </c>
      <c r="G1915" t="s">
        <v>1240</v>
      </c>
      <c r="H1915">
        <v>0</v>
      </c>
      <c r="I1915" s="1">
        <v>52</v>
      </c>
      <c r="J1915" t="s">
        <v>1133</v>
      </c>
      <c r="K1915" t="s">
        <v>137</v>
      </c>
      <c r="L1915" t="s">
        <v>77</v>
      </c>
      <c r="M1915" t="s">
        <v>137</v>
      </c>
      <c r="N1915" s="4">
        <v>265205120</v>
      </c>
      <c r="O1915" s="44">
        <v>24210.5</v>
      </c>
      <c r="P1915">
        <v>1</v>
      </c>
      <c r="Q1915">
        <v>0</v>
      </c>
      <c r="R1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5" s="4">
        <f t="shared" si="87"/>
        <v>1</v>
      </c>
      <c r="T1915" s="4">
        <f t="shared" si="88"/>
        <v>0</v>
      </c>
      <c r="U1915" s="4">
        <f t="shared" si="89"/>
        <v>0</v>
      </c>
    </row>
    <row r="1916" spans="1:21">
      <c r="A1916" s="41">
        <v>520000431</v>
      </c>
      <c r="B1916" s="42">
        <v>520780081</v>
      </c>
      <c r="C1916" s="43">
        <v>520780081</v>
      </c>
      <c r="D1916" t="s">
        <v>1907</v>
      </c>
      <c r="E1916" t="s">
        <v>1906</v>
      </c>
      <c r="F1916" t="s">
        <v>1239</v>
      </c>
      <c r="G1916" t="s">
        <v>1240</v>
      </c>
      <c r="H1916">
        <v>0</v>
      </c>
      <c r="I1916" s="1">
        <v>52</v>
      </c>
      <c r="J1916" t="s">
        <v>1133</v>
      </c>
      <c r="K1916" t="s">
        <v>137</v>
      </c>
      <c r="L1916" t="s">
        <v>77</v>
      </c>
      <c r="M1916" t="s">
        <v>137</v>
      </c>
      <c r="N1916" s="4">
        <v>265205120</v>
      </c>
      <c r="O1916" s="44">
        <v>255.75</v>
      </c>
      <c r="P1916">
        <v>1</v>
      </c>
      <c r="Q1916">
        <v>0</v>
      </c>
      <c r="R1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6" s="4">
        <f t="shared" si="87"/>
        <v>1</v>
      </c>
      <c r="T1916" s="4">
        <f t="shared" si="88"/>
        <v>0</v>
      </c>
      <c r="U1916" s="4">
        <f t="shared" si="89"/>
        <v>0</v>
      </c>
    </row>
    <row r="1917" spans="1:21">
      <c r="A1917" s="41">
        <v>520003146</v>
      </c>
      <c r="B1917" s="42">
        <v>520780081</v>
      </c>
      <c r="C1917" s="43">
        <v>520780081</v>
      </c>
      <c r="D1917" t="s">
        <v>1908</v>
      </c>
      <c r="E1917" t="s">
        <v>1906</v>
      </c>
      <c r="F1917" t="s">
        <v>1239</v>
      </c>
      <c r="G1917" t="s">
        <v>1240</v>
      </c>
      <c r="H1917">
        <v>0</v>
      </c>
      <c r="I1917" s="1">
        <v>52</v>
      </c>
      <c r="J1917" t="s">
        <v>1133</v>
      </c>
      <c r="K1917" t="s">
        <v>137</v>
      </c>
      <c r="L1917" t="s">
        <v>77</v>
      </c>
      <c r="M1917" t="s">
        <v>137</v>
      </c>
      <c r="N1917" s="4">
        <v>265205120</v>
      </c>
      <c r="O1917" s="44">
        <v>4476.5</v>
      </c>
      <c r="P1917">
        <v>1</v>
      </c>
      <c r="Q1917">
        <v>0</v>
      </c>
      <c r="R1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7" s="4">
        <f t="shared" si="87"/>
        <v>1</v>
      </c>
      <c r="T1917" s="4">
        <f t="shared" si="88"/>
        <v>0</v>
      </c>
      <c r="U1917" s="4">
        <f t="shared" si="89"/>
        <v>0</v>
      </c>
    </row>
    <row r="1918" spans="1:21">
      <c r="A1918" s="41">
        <v>520003559</v>
      </c>
      <c r="B1918" s="42">
        <v>520780081</v>
      </c>
      <c r="C1918" s="43">
        <v>520780081</v>
      </c>
      <c r="D1918" t="s">
        <v>1909</v>
      </c>
      <c r="E1918" t="s">
        <v>1906</v>
      </c>
      <c r="F1918" t="s">
        <v>1239</v>
      </c>
      <c r="G1918" t="s">
        <v>1240</v>
      </c>
      <c r="H1918">
        <v>0</v>
      </c>
      <c r="I1918" s="1">
        <v>52</v>
      </c>
      <c r="J1918" t="s">
        <v>1133</v>
      </c>
      <c r="K1918" t="s">
        <v>137</v>
      </c>
      <c r="L1918" t="s">
        <v>77</v>
      </c>
      <c r="M1918" t="s">
        <v>137</v>
      </c>
      <c r="N1918" s="4">
        <v>265205120</v>
      </c>
      <c r="O1918" s="44">
        <v>1543.5</v>
      </c>
      <c r="P1918">
        <v>1</v>
      </c>
      <c r="Q1918">
        <v>0</v>
      </c>
      <c r="R1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8" s="4">
        <f t="shared" si="87"/>
        <v>1</v>
      </c>
      <c r="T1918" s="4">
        <f t="shared" si="88"/>
        <v>0</v>
      </c>
      <c r="U1918" s="4">
        <f t="shared" si="89"/>
        <v>0</v>
      </c>
    </row>
    <row r="1919" spans="1:21">
      <c r="A1919" s="41">
        <v>520003716</v>
      </c>
      <c r="B1919" s="42">
        <v>520780081</v>
      </c>
      <c r="C1919" s="43">
        <v>520780081</v>
      </c>
      <c r="D1919" t="s">
        <v>1910</v>
      </c>
      <c r="E1919" t="s">
        <v>1906</v>
      </c>
      <c r="F1919" t="s">
        <v>1239</v>
      </c>
      <c r="G1919" t="s">
        <v>1240</v>
      </c>
      <c r="H1919">
        <v>0</v>
      </c>
      <c r="I1919" s="1">
        <v>52</v>
      </c>
      <c r="J1919" t="s">
        <v>1133</v>
      </c>
      <c r="K1919" t="s">
        <v>137</v>
      </c>
      <c r="L1919" t="s">
        <v>77</v>
      </c>
      <c r="M1919" t="s">
        <v>137</v>
      </c>
      <c r="N1919" s="4">
        <v>265205120</v>
      </c>
      <c r="O1919" s="44">
        <v>525.5</v>
      </c>
      <c r="P1919">
        <v>1</v>
      </c>
      <c r="Q1919">
        <v>0</v>
      </c>
      <c r="R1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9" s="4">
        <f t="shared" si="87"/>
        <v>1</v>
      </c>
      <c r="T1919" s="4">
        <f t="shared" si="88"/>
        <v>0</v>
      </c>
      <c r="U1919" s="4">
        <f t="shared" si="89"/>
        <v>0</v>
      </c>
    </row>
    <row r="1920" spans="1:21">
      <c r="A1920" s="41">
        <v>520003732</v>
      </c>
      <c r="B1920" s="42">
        <v>520780081</v>
      </c>
      <c r="C1920" s="43">
        <v>520780081</v>
      </c>
      <c r="D1920" t="s">
        <v>1911</v>
      </c>
      <c r="E1920" t="s">
        <v>1906</v>
      </c>
      <c r="F1920" t="s">
        <v>1239</v>
      </c>
      <c r="G1920" t="s">
        <v>1240</v>
      </c>
      <c r="H1920">
        <v>0</v>
      </c>
      <c r="I1920" s="1">
        <v>52</v>
      </c>
      <c r="J1920" t="s">
        <v>1133</v>
      </c>
      <c r="K1920" t="s">
        <v>137</v>
      </c>
      <c r="L1920" t="s">
        <v>77</v>
      </c>
      <c r="M1920" t="s">
        <v>137</v>
      </c>
      <c r="N1920" s="4">
        <v>265205120</v>
      </c>
      <c r="O1920" s="44">
        <v>380</v>
      </c>
      <c r="P1920">
        <v>1</v>
      </c>
      <c r="Q1920">
        <v>0</v>
      </c>
      <c r="R1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0" s="4">
        <f t="shared" si="87"/>
        <v>1</v>
      </c>
      <c r="T1920" s="4">
        <f t="shared" si="88"/>
        <v>0</v>
      </c>
      <c r="U1920" s="4">
        <f t="shared" si="89"/>
        <v>0</v>
      </c>
    </row>
    <row r="1921" spans="1:21">
      <c r="A1921" s="41">
        <v>520781550</v>
      </c>
      <c r="B1921" s="42">
        <v>520780081</v>
      </c>
      <c r="C1921" s="43">
        <v>520780081</v>
      </c>
      <c r="D1921" t="s">
        <v>1912</v>
      </c>
      <c r="E1921" t="s">
        <v>1906</v>
      </c>
      <c r="F1921" t="s">
        <v>1239</v>
      </c>
      <c r="G1921" t="s">
        <v>1240</v>
      </c>
      <c r="H1921">
        <v>0</v>
      </c>
      <c r="I1921" s="1">
        <v>52</v>
      </c>
      <c r="J1921" t="s">
        <v>1133</v>
      </c>
      <c r="K1921" t="s">
        <v>137</v>
      </c>
      <c r="L1921" t="s">
        <v>77</v>
      </c>
      <c r="M1921" t="s">
        <v>137</v>
      </c>
      <c r="N1921" s="4">
        <v>265205120</v>
      </c>
      <c r="O1921" s="44">
        <v>508.5</v>
      </c>
      <c r="P1921">
        <v>1</v>
      </c>
      <c r="Q1921">
        <v>0</v>
      </c>
      <c r="R1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1" s="4">
        <f t="shared" si="87"/>
        <v>1</v>
      </c>
      <c r="T1921" s="4">
        <f t="shared" si="88"/>
        <v>0</v>
      </c>
      <c r="U1921" s="4">
        <f t="shared" si="89"/>
        <v>0</v>
      </c>
    </row>
    <row r="1922" spans="1:21">
      <c r="A1922" s="41">
        <v>520782962</v>
      </c>
      <c r="B1922" s="42">
        <v>520780081</v>
      </c>
      <c r="C1922" s="43">
        <v>520780081</v>
      </c>
      <c r="D1922" t="s">
        <v>1913</v>
      </c>
      <c r="E1922" t="s">
        <v>1906</v>
      </c>
      <c r="F1922" t="s">
        <v>1239</v>
      </c>
      <c r="G1922" t="s">
        <v>1240</v>
      </c>
      <c r="H1922">
        <v>0</v>
      </c>
      <c r="I1922" s="1">
        <v>52</v>
      </c>
      <c r="J1922" t="s">
        <v>1133</v>
      </c>
      <c r="K1922" t="s">
        <v>137</v>
      </c>
      <c r="L1922" t="s">
        <v>77</v>
      </c>
      <c r="M1922" t="s">
        <v>137</v>
      </c>
      <c r="N1922" s="4">
        <v>265205120</v>
      </c>
      <c r="O1922" s="44">
        <v>919.25</v>
      </c>
      <c r="P1922">
        <v>1</v>
      </c>
      <c r="Q1922">
        <v>0</v>
      </c>
      <c r="R1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2" s="4">
        <f t="shared" si="87"/>
        <v>1</v>
      </c>
      <c r="T1922" s="4">
        <f t="shared" si="88"/>
        <v>0</v>
      </c>
      <c r="U1922" s="4">
        <f t="shared" si="89"/>
        <v>0</v>
      </c>
    </row>
    <row r="1923" spans="1:21">
      <c r="A1923" s="41">
        <v>520783531</v>
      </c>
      <c r="B1923" s="42">
        <v>520780081</v>
      </c>
      <c r="C1923" s="43">
        <v>520780081</v>
      </c>
      <c r="D1923" t="s">
        <v>1914</v>
      </c>
      <c r="E1923" t="s">
        <v>1906</v>
      </c>
      <c r="F1923" t="s">
        <v>1239</v>
      </c>
      <c r="G1923" t="s">
        <v>1240</v>
      </c>
      <c r="H1923">
        <v>0</v>
      </c>
      <c r="I1923" s="1">
        <v>52</v>
      </c>
      <c r="J1923" t="s">
        <v>1133</v>
      </c>
      <c r="K1923" t="s">
        <v>137</v>
      </c>
      <c r="L1923" t="s">
        <v>77</v>
      </c>
      <c r="M1923" t="s">
        <v>137</v>
      </c>
      <c r="N1923" s="4">
        <v>265205120</v>
      </c>
      <c r="O1923" s="44">
        <v>59.25</v>
      </c>
      <c r="P1923">
        <v>1</v>
      </c>
      <c r="Q1923">
        <v>0</v>
      </c>
      <c r="R1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3" s="4">
        <f t="shared" si="87"/>
        <v>1</v>
      </c>
      <c r="T1923" s="4">
        <f t="shared" si="88"/>
        <v>0</v>
      </c>
      <c r="U1923" s="4">
        <f t="shared" si="89"/>
        <v>0</v>
      </c>
    </row>
    <row r="1924" spans="1:21">
      <c r="A1924" s="41">
        <v>520784133</v>
      </c>
      <c r="B1924" s="42">
        <v>520780081</v>
      </c>
      <c r="C1924" s="43">
        <v>520780081</v>
      </c>
      <c r="D1924" t="s">
        <v>1915</v>
      </c>
      <c r="E1924" t="s">
        <v>1906</v>
      </c>
      <c r="F1924" t="s">
        <v>1239</v>
      </c>
      <c r="G1924" t="s">
        <v>1240</v>
      </c>
      <c r="H1924">
        <v>0</v>
      </c>
      <c r="I1924" s="1">
        <v>52</v>
      </c>
      <c r="J1924" t="s">
        <v>1133</v>
      </c>
      <c r="K1924" t="s">
        <v>137</v>
      </c>
      <c r="L1924" t="s">
        <v>77</v>
      </c>
      <c r="M1924" t="s">
        <v>137</v>
      </c>
      <c r="N1924" s="4">
        <v>265205120</v>
      </c>
      <c r="O1924" s="44">
        <v>5972</v>
      </c>
      <c r="P1924">
        <v>1</v>
      </c>
      <c r="Q1924">
        <v>0</v>
      </c>
      <c r="R1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4" s="4">
        <f t="shared" si="87"/>
        <v>1</v>
      </c>
      <c r="T1924" s="4">
        <f t="shared" si="88"/>
        <v>0</v>
      </c>
      <c r="U1924" s="4">
        <f t="shared" si="89"/>
        <v>0</v>
      </c>
    </row>
    <row r="1925" spans="1:21">
      <c r="A1925" s="41">
        <v>520000084</v>
      </c>
      <c r="B1925" s="42">
        <v>520780099</v>
      </c>
      <c r="C1925" s="43">
        <v>520780099</v>
      </c>
      <c r="D1925" t="s">
        <v>4540</v>
      </c>
      <c r="E1925" t="s">
        <v>4541</v>
      </c>
      <c r="F1925" t="s">
        <v>1239</v>
      </c>
      <c r="G1925" t="s">
        <v>1240</v>
      </c>
      <c r="H1925">
        <v>0</v>
      </c>
      <c r="I1925" s="1">
        <v>52</v>
      </c>
      <c r="J1925" t="s">
        <v>1133</v>
      </c>
      <c r="K1925" t="s">
        <v>137</v>
      </c>
      <c r="L1925" t="s">
        <v>831</v>
      </c>
      <c r="M1925" t="s">
        <v>137</v>
      </c>
      <c r="N1925" s="4">
        <v>265200154</v>
      </c>
      <c r="O1925" s="44">
        <v>1873.5</v>
      </c>
      <c r="P1925">
        <v>0</v>
      </c>
      <c r="Q1925">
        <v>0</v>
      </c>
      <c r="R1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5" s="4">
        <f t="shared" si="87"/>
        <v>1</v>
      </c>
      <c r="T1925" s="4">
        <f t="shared" si="88"/>
        <v>0</v>
      </c>
      <c r="U1925" s="4">
        <f t="shared" si="89"/>
        <v>0</v>
      </c>
    </row>
    <row r="1926" spans="1:21">
      <c r="A1926" s="41">
        <v>490020245</v>
      </c>
      <c r="B1926" s="42">
        <v>530000025</v>
      </c>
      <c r="C1926" s="43">
        <v>530000025</v>
      </c>
      <c r="D1926" t="s">
        <v>2171</v>
      </c>
      <c r="E1926" t="s">
        <v>2172</v>
      </c>
      <c r="F1926" t="s">
        <v>1937</v>
      </c>
      <c r="G1926" t="s">
        <v>1938</v>
      </c>
      <c r="H1926">
        <v>0</v>
      </c>
      <c r="I1926" s="1">
        <v>49</v>
      </c>
      <c r="J1926" t="s">
        <v>225</v>
      </c>
      <c r="K1926" t="s">
        <v>223</v>
      </c>
      <c r="L1926" t="s">
        <v>831</v>
      </c>
      <c r="M1926" t="s">
        <v>223</v>
      </c>
      <c r="N1926" s="4">
        <v>265300087</v>
      </c>
      <c r="O1926" s="44">
        <v>12542.5</v>
      </c>
      <c r="P1926">
        <v>0</v>
      </c>
      <c r="Q1926">
        <v>0</v>
      </c>
      <c r="R1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6" s="4">
        <f t="shared" ref="S1926:S1989" si="90">IF(OR(L1926="CH",L1926="CH ex-CHS",L1926="HIA",L1926="Autres publics",L1926="CHU"),1,0)</f>
        <v>1</v>
      </c>
      <c r="T1926" s="4">
        <f t="shared" ref="T1926:T1989" si="91">IF(AND(S1926=1,G1926=""),1,0)</f>
        <v>0</v>
      </c>
      <c r="U1926" s="4">
        <f t="shared" si="89"/>
        <v>0</v>
      </c>
    </row>
    <row r="1927" spans="1:21">
      <c r="A1927" s="41">
        <v>530000017</v>
      </c>
      <c r="B1927" s="42">
        <v>530000025</v>
      </c>
      <c r="C1927" s="43">
        <v>530000025</v>
      </c>
      <c r="D1927" t="s">
        <v>2173</v>
      </c>
      <c r="E1927" t="s">
        <v>2172</v>
      </c>
      <c r="F1927" t="s">
        <v>1937</v>
      </c>
      <c r="G1927" t="s">
        <v>1938</v>
      </c>
      <c r="H1927">
        <v>0</v>
      </c>
      <c r="I1927" s="1">
        <v>53</v>
      </c>
      <c r="J1927" t="s">
        <v>569</v>
      </c>
      <c r="K1927" t="s">
        <v>223</v>
      </c>
      <c r="L1927" t="s">
        <v>831</v>
      </c>
      <c r="M1927" t="s">
        <v>223</v>
      </c>
      <c r="N1927" s="4">
        <v>265300087</v>
      </c>
      <c r="O1927" s="44">
        <v>64350.5</v>
      </c>
      <c r="P1927">
        <v>0</v>
      </c>
      <c r="Q1927">
        <v>0</v>
      </c>
      <c r="R1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7" s="4">
        <f t="shared" si="90"/>
        <v>1</v>
      </c>
      <c r="T1927" s="4">
        <f t="shared" si="91"/>
        <v>0</v>
      </c>
      <c r="U1927" s="4">
        <f t="shared" ref="U1927:U1990" si="92">IF(S1927=1,0,1)</f>
        <v>0</v>
      </c>
    </row>
    <row r="1928" spans="1:21">
      <c r="A1928" s="41">
        <v>530032788</v>
      </c>
      <c r="B1928" s="42">
        <v>530000025</v>
      </c>
      <c r="C1928" s="43">
        <v>530000025</v>
      </c>
      <c r="D1928" t="s">
        <v>2174</v>
      </c>
      <c r="E1928" t="s">
        <v>2172</v>
      </c>
      <c r="F1928" t="s">
        <v>1937</v>
      </c>
      <c r="G1928" t="s">
        <v>1938</v>
      </c>
      <c r="H1928">
        <v>0</v>
      </c>
      <c r="I1928" s="1">
        <v>53</v>
      </c>
      <c r="J1928" t="s">
        <v>569</v>
      </c>
      <c r="K1928" t="s">
        <v>223</v>
      </c>
      <c r="L1928" t="s">
        <v>831</v>
      </c>
      <c r="M1928" t="s">
        <v>223</v>
      </c>
      <c r="N1928" s="4">
        <v>265300087</v>
      </c>
      <c r="O1928" s="44">
        <v>10220</v>
      </c>
      <c r="P1928">
        <v>0</v>
      </c>
      <c r="Q1928">
        <v>0</v>
      </c>
      <c r="R1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8" s="4">
        <f t="shared" si="90"/>
        <v>1</v>
      </c>
      <c r="T1928" s="4">
        <f t="shared" si="91"/>
        <v>0</v>
      </c>
      <c r="U1928" s="4">
        <f t="shared" si="92"/>
        <v>0</v>
      </c>
    </row>
    <row r="1929" spans="1:21">
      <c r="A1929" s="41">
        <v>530000140</v>
      </c>
      <c r="B1929" s="42">
        <v>530000058</v>
      </c>
      <c r="C1929" s="43">
        <v>530000058</v>
      </c>
      <c r="D1929" t="s">
        <v>2095</v>
      </c>
      <c r="E1929" t="s">
        <v>2096</v>
      </c>
      <c r="F1929" t="s">
        <v>1937</v>
      </c>
      <c r="G1929" t="s">
        <v>1938</v>
      </c>
      <c r="H1929">
        <v>0</v>
      </c>
      <c r="I1929" s="1">
        <v>53</v>
      </c>
      <c r="J1929" t="s">
        <v>569</v>
      </c>
      <c r="K1929" t="s">
        <v>223</v>
      </c>
      <c r="L1929" t="s">
        <v>831</v>
      </c>
      <c r="M1929" t="s">
        <v>223</v>
      </c>
      <c r="N1929" s="4">
        <v>265300145</v>
      </c>
      <c r="O1929" s="44">
        <v>19119</v>
      </c>
      <c r="P1929">
        <v>0</v>
      </c>
      <c r="Q1929">
        <v>0</v>
      </c>
      <c r="R1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9" s="4">
        <f t="shared" si="90"/>
        <v>1</v>
      </c>
      <c r="T1929" s="4">
        <f t="shared" si="91"/>
        <v>0</v>
      </c>
      <c r="U1929" s="4">
        <f t="shared" si="92"/>
        <v>0</v>
      </c>
    </row>
    <row r="1930" spans="1:21">
      <c r="A1930" s="41">
        <v>530000165</v>
      </c>
      <c r="B1930" s="42">
        <v>530000066</v>
      </c>
      <c r="C1930" s="43">
        <v>530000066</v>
      </c>
      <c r="D1930" t="s">
        <v>2108</v>
      </c>
      <c r="E1930" t="s">
        <v>2109</v>
      </c>
      <c r="F1930" t="s">
        <v>1937</v>
      </c>
      <c r="G1930" t="s">
        <v>1938</v>
      </c>
      <c r="H1930">
        <v>0</v>
      </c>
      <c r="I1930" s="1">
        <v>53</v>
      </c>
      <c r="J1930" t="s">
        <v>569</v>
      </c>
      <c r="K1930" t="s">
        <v>223</v>
      </c>
      <c r="L1930" t="s">
        <v>831</v>
      </c>
      <c r="M1930" t="s">
        <v>223</v>
      </c>
      <c r="N1930" s="4">
        <v>265300152</v>
      </c>
      <c r="O1930" s="44">
        <v>8072.5</v>
      </c>
      <c r="P1930">
        <v>0</v>
      </c>
      <c r="Q1930">
        <v>0</v>
      </c>
      <c r="R1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0" s="4">
        <f t="shared" si="90"/>
        <v>1</v>
      </c>
      <c r="T1930" s="4">
        <f t="shared" si="91"/>
        <v>0</v>
      </c>
      <c r="U1930" s="4">
        <f t="shared" si="92"/>
        <v>0</v>
      </c>
    </row>
    <row r="1931" spans="1:21">
      <c r="A1931" s="41">
        <v>530000173</v>
      </c>
      <c r="B1931" s="42">
        <v>530000074</v>
      </c>
      <c r="C1931" s="43">
        <v>530000074</v>
      </c>
      <c r="D1931" t="s">
        <v>2182</v>
      </c>
      <c r="E1931" t="s">
        <v>2182</v>
      </c>
      <c r="F1931" t="s">
        <v>1937</v>
      </c>
      <c r="G1931" t="s">
        <v>1938</v>
      </c>
      <c r="H1931">
        <v>0</v>
      </c>
      <c r="I1931" s="1">
        <v>53</v>
      </c>
      <c r="J1931" t="s">
        <v>569</v>
      </c>
      <c r="K1931" t="s">
        <v>223</v>
      </c>
      <c r="L1931" t="s">
        <v>831</v>
      </c>
      <c r="M1931" t="s">
        <v>223</v>
      </c>
      <c r="N1931" s="4">
        <v>265300277</v>
      </c>
      <c r="O1931" s="44">
        <v>73535.5</v>
      </c>
      <c r="P1931">
        <v>0</v>
      </c>
      <c r="Q1931">
        <v>0</v>
      </c>
      <c r="R1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1" s="4">
        <f t="shared" si="90"/>
        <v>1</v>
      </c>
      <c r="T1931" s="4">
        <f t="shared" si="91"/>
        <v>0</v>
      </c>
      <c r="U1931" s="4">
        <f t="shared" si="92"/>
        <v>0</v>
      </c>
    </row>
    <row r="1932" spans="1:21">
      <c r="A1932" s="41">
        <v>530031384</v>
      </c>
      <c r="B1932" s="42">
        <v>530000074</v>
      </c>
      <c r="C1932" s="43">
        <v>530000074</v>
      </c>
      <c r="D1932" t="s">
        <v>2183</v>
      </c>
      <c r="E1932" t="s">
        <v>2182</v>
      </c>
      <c r="F1932" t="s">
        <v>1937</v>
      </c>
      <c r="G1932" t="s">
        <v>1938</v>
      </c>
      <c r="H1932">
        <v>0</v>
      </c>
      <c r="I1932" s="1">
        <v>53</v>
      </c>
      <c r="J1932" t="s">
        <v>569</v>
      </c>
      <c r="K1932" t="s">
        <v>223</v>
      </c>
      <c r="L1932" t="s">
        <v>831</v>
      </c>
      <c r="M1932" t="s">
        <v>223</v>
      </c>
      <c r="N1932" s="4">
        <v>265300277</v>
      </c>
      <c r="O1932" s="44">
        <v>6366.5</v>
      </c>
      <c r="P1932">
        <v>0</v>
      </c>
      <c r="Q1932">
        <v>0</v>
      </c>
      <c r="R1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2" s="4">
        <f t="shared" si="90"/>
        <v>1</v>
      </c>
      <c r="T1932" s="4">
        <f t="shared" si="91"/>
        <v>0</v>
      </c>
      <c r="U1932" s="4">
        <f t="shared" si="92"/>
        <v>0</v>
      </c>
    </row>
    <row r="1933" spans="1:21">
      <c r="A1933" s="41">
        <v>530000124</v>
      </c>
      <c r="B1933" s="42">
        <v>530000249</v>
      </c>
      <c r="C1933" s="43">
        <v>530000124</v>
      </c>
      <c r="D1933" t="s">
        <v>3248</v>
      </c>
      <c r="E1933" t="s">
        <v>3249</v>
      </c>
      <c r="H1933"/>
      <c r="I1933" s="1">
        <v>53</v>
      </c>
      <c r="J1933" t="s">
        <v>569</v>
      </c>
      <c r="K1933" t="s">
        <v>223</v>
      </c>
      <c r="L1933" t="s">
        <v>96</v>
      </c>
      <c r="M1933" t="s">
        <v>223</v>
      </c>
      <c r="N1933" s="4">
        <v>556550085</v>
      </c>
      <c r="O1933" s="44">
        <v>11209</v>
      </c>
      <c r="P1933">
        <v>1</v>
      </c>
      <c r="Q1933">
        <v>0</v>
      </c>
      <c r="R1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3" s="4">
        <f t="shared" si="90"/>
        <v>0</v>
      </c>
      <c r="T1933" s="4">
        <f t="shared" si="91"/>
        <v>0</v>
      </c>
      <c r="U1933" s="4">
        <f t="shared" si="92"/>
        <v>1</v>
      </c>
    </row>
    <row r="1934" spans="1:21">
      <c r="A1934" s="41">
        <v>530000264</v>
      </c>
      <c r="B1934" s="42">
        <v>530000371</v>
      </c>
      <c r="C1934" s="43">
        <v>530000371</v>
      </c>
      <c r="D1934" t="s">
        <v>1935</v>
      </c>
      <c r="E1934" t="s">
        <v>1936</v>
      </c>
      <c r="F1934" t="s">
        <v>1937</v>
      </c>
      <c r="G1934" t="s">
        <v>1938</v>
      </c>
      <c r="H1934">
        <v>1</v>
      </c>
      <c r="I1934" s="1">
        <v>53</v>
      </c>
      <c r="J1934" t="s">
        <v>569</v>
      </c>
      <c r="K1934" t="s">
        <v>223</v>
      </c>
      <c r="L1934" t="s">
        <v>831</v>
      </c>
      <c r="M1934" t="s">
        <v>223</v>
      </c>
      <c r="N1934" s="4">
        <v>265300236</v>
      </c>
      <c r="O1934" s="44">
        <v>153642</v>
      </c>
      <c r="P1934">
        <v>0</v>
      </c>
      <c r="Q1934">
        <v>0</v>
      </c>
      <c r="R1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4" s="4">
        <f t="shared" si="90"/>
        <v>1</v>
      </c>
      <c r="T1934" s="4">
        <f t="shared" si="91"/>
        <v>0</v>
      </c>
      <c r="U1934" s="4">
        <f t="shared" si="92"/>
        <v>0</v>
      </c>
    </row>
    <row r="1935" spans="1:21">
      <c r="A1935" s="41">
        <v>530003177</v>
      </c>
      <c r="B1935" s="42">
        <v>530000371</v>
      </c>
      <c r="C1935" s="43">
        <v>530000371</v>
      </c>
      <c r="D1935" t="s">
        <v>1939</v>
      </c>
      <c r="E1935" t="s">
        <v>1936</v>
      </c>
      <c r="F1935" t="s">
        <v>1937</v>
      </c>
      <c r="G1935" t="s">
        <v>1938</v>
      </c>
      <c r="H1935">
        <v>1</v>
      </c>
      <c r="I1935" s="1">
        <v>53</v>
      </c>
      <c r="J1935" t="s">
        <v>569</v>
      </c>
      <c r="K1935" t="s">
        <v>223</v>
      </c>
      <c r="L1935" t="s">
        <v>831</v>
      </c>
      <c r="M1935" t="s">
        <v>223</v>
      </c>
      <c r="N1935" s="4">
        <v>265300236</v>
      </c>
      <c r="O1935" s="44">
        <v>562.5</v>
      </c>
      <c r="P1935">
        <v>0</v>
      </c>
      <c r="Q1935">
        <v>0</v>
      </c>
      <c r="R1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5" s="4">
        <f t="shared" si="90"/>
        <v>1</v>
      </c>
      <c r="T1935" s="4">
        <f t="shared" si="91"/>
        <v>0</v>
      </c>
      <c r="U1935" s="4">
        <f t="shared" si="92"/>
        <v>0</v>
      </c>
    </row>
    <row r="1936" spans="1:21">
      <c r="A1936" s="41">
        <v>530003466</v>
      </c>
      <c r="B1936" s="42">
        <v>530000371</v>
      </c>
      <c r="C1936" s="43">
        <v>530000371</v>
      </c>
      <c r="D1936" t="s">
        <v>1940</v>
      </c>
      <c r="E1936" t="s">
        <v>1936</v>
      </c>
      <c r="F1936" t="s">
        <v>1937</v>
      </c>
      <c r="G1936" t="s">
        <v>1938</v>
      </c>
      <c r="H1936">
        <v>1</v>
      </c>
      <c r="I1936" s="1">
        <v>53</v>
      </c>
      <c r="J1936" t="s">
        <v>569</v>
      </c>
      <c r="K1936" t="s">
        <v>223</v>
      </c>
      <c r="L1936" t="s">
        <v>831</v>
      </c>
      <c r="M1936" t="s">
        <v>223</v>
      </c>
      <c r="N1936" s="4">
        <v>265300236</v>
      </c>
      <c r="O1936" s="44">
        <v>7888</v>
      </c>
      <c r="P1936">
        <v>0</v>
      </c>
      <c r="Q1936">
        <v>0</v>
      </c>
      <c r="R1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6" s="4">
        <f t="shared" si="90"/>
        <v>1</v>
      </c>
      <c r="T1936" s="4">
        <f t="shared" si="91"/>
        <v>0</v>
      </c>
      <c r="U1936" s="4">
        <f t="shared" si="92"/>
        <v>0</v>
      </c>
    </row>
    <row r="1937" spans="1:21">
      <c r="A1937" s="41">
        <v>530004548</v>
      </c>
      <c r="B1937" s="42">
        <v>530000371</v>
      </c>
      <c r="C1937" s="43">
        <v>530000371</v>
      </c>
      <c r="D1937" t="s">
        <v>1941</v>
      </c>
      <c r="E1937" t="s">
        <v>1936</v>
      </c>
      <c r="F1937" t="s">
        <v>1937</v>
      </c>
      <c r="G1937" t="s">
        <v>1938</v>
      </c>
      <c r="H1937">
        <v>1</v>
      </c>
      <c r="I1937" s="1">
        <v>53</v>
      </c>
      <c r="J1937" t="s">
        <v>569</v>
      </c>
      <c r="K1937" t="s">
        <v>223</v>
      </c>
      <c r="L1937" t="s">
        <v>831</v>
      </c>
      <c r="M1937" t="s">
        <v>223</v>
      </c>
      <c r="N1937" s="4">
        <v>265300236</v>
      </c>
      <c r="O1937" s="44">
        <v>142.25</v>
      </c>
      <c r="P1937">
        <v>0</v>
      </c>
      <c r="Q1937">
        <v>0</v>
      </c>
      <c r="R1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7" s="4">
        <f t="shared" si="90"/>
        <v>1</v>
      </c>
      <c r="T1937" s="4">
        <f t="shared" si="91"/>
        <v>0</v>
      </c>
      <c r="U1937" s="4">
        <f t="shared" si="92"/>
        <v>0</v>
      </c>
    </row>
    <row r="1938" spans="1:21">
      <c r="A1938" s="41">
        <v>530008671</v>
      </c>
      <c r="B1938" s="42">
        <v>530000371</v>
      </c>
      <c r="C1938" s="43">
        <v>530000371</v>
      </c>
      <c r="D1938" t="s">
        <v>1942</v>
      </c>
      <c r="E1938" t="s">
        <v>1936</v>
      </c>
      <c r="F1938" t="s">
        <v>1937</v>
      </c>
      <c r="G1938" t="s">
        <v>1938</v>
      </c>
      <c r="H1938">
        <v>1</v>
      </c>
      <c r="I1938" s="1">
        <v>53</v>
      </c>
      <c r="J1938" t="s">
        <v>569</v>
      </c>
      <c r="K1938" t="s">
        <v>223</v>
      </c>
      <c r="L1938" t="s">
        <v>831</v>
      </c>
      <c r="M1938" t="s">
        <v>223</v>
      </c>
      <c r="N1938" s="4">
        <v>265300236</v>
      </c>
      <c r="O1938" s="44">
        <v>1165</v>
      </c>
      <c r="P1938">
        <v>0</v>
      </c>
      <c r="Q1938">
        <v>0</v>
      </c>
      <c r="R1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8" s="4">
        <f t="shared" si="90"/>
        <v>1</v>
      </c>
      <c r="T1938" s="4">
        <f t="shared" si="91"/>
        <v>0</v>
      </c>
      <c r="U1938" s="4">
        <f t="shared" si="92"/>
        <v>0</v>
      </c>
    </row>
    <row r="1939" spans="1:21">
      <c r="A1939" s="41">
        <v>530030121</v>
      </c>
      <c r="B1939" s="42">
        <v>530000371</v>
      </c>
      <c r="C1939" s="43">
        <v>530000371</v>
      </c>
      <c r="D1939" t="s">
        <v>1943</v>
      </c>
      <c r="E1939" t="s">
        <v>1936</v>
      </c>
      <c r="F1939" t="s">
        <v>1937</v>
      </c>
      <c r="G1939" t="s">
        <v>1938</v>
      </c>
      <c r="H1939">
        <v>1</v>
      </c>
      <c r="I1939" s="1">
        <v>53</v>
      </c>
      <c r="J1939" t="s">
        <v>569</v>
      </c>
      <c r="K1939" t="s">
        <v>223</v>
      </c>
      <c r="L1939" t="s">
        <v>831</v>
      </c>
      <c r="M1939" t="s">
        <v>223</v>
      </c>
      <c r="N1939" s="4">
        <v>265300236</v>
      </c>
      <c r="O1939" s="44">
        <v>658.5</v>
      </c>
      <c r="P1939">
        <v>0</v>
      </c>
      <c r="Q1939">
        <v>0</v>
      </c>
      <c r="R1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9" s="4">
        <f t="shared" si="90"/>
        <v>1</v>
      </c>
      <c r="T1939" s="4">
        <f t="shared" si="91"/>
        <v>0</v>
      </c>
      <c r="U1939" s="4">
        <f t="shared" si="92"/>
        <v>0</v>
      </c>
    </row>
    <row r="1940" spans="1:21">
      <c r="A1940" s="41">
        <v>530031301</v>
      </c>
      <c r="B1940" s="42">
        <v>530000371</v>
      </c>
      <c r="C1940" s="43">
        <v>530000371</v>
      </c>
      <c r="D1940" t="s">
        <v>1944</v>
      </c>
      <c r="E1940" t="s">
        <v>1936</v>
      </c>
      <c r="F1940" t="s">
        <v>1937</v>
      </c>
      <c r="G1940" t="s">
        <v>1938</v>
      </c>
      <c r="H1940">
        <v>1</v>
      </c>
      <c r="I1940" s="1">
        <v>53</v>
      </c>
      <c r="J1940" t="s">
        <v>569</v>
      </c>
      <c r="K1940" t="s">
        <v>223</v>
      </c>
      <c r="L1940" t="s">
        <v>831</v>
      </c>
      <c r="M1940" t="s">
        <v>223</v>
      </c>
      <c r="N1940" s="4">
        <v>265300236</v>
      </c>
      <c r="O1940" s="44">
        <v>443</v>
      </c>
      <c r="P1940">
        <v>0</v>
      </c>
      <c r="Q1940">
        <v>0</v>
      </c>
      <c r="R1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0" s="4">
        <f t="shared" si="90"/>
        <v>1</v>
      </c>
      <c r="T1940" s="4">
        <f t="shared" si="91"/>
        <v>0</v>
      </c>
      <c r="U1940" s="4">
        <f t="shared" si="92"/>
        <v>0</v>
      </c>
    </row>
    <row r="1941" spans="1:21">
      <c r="A1941" s="41">
        <v>530031509</v>
      </c>
      <c r="B1941" s="147">
        <v>530000868</v>
      </c>
      <c r="C1941" s="47">
        <v>530031509</v>
      </c>
      <c r="D1941" t="s">
        <v>922</v>
      </c>
      <c r="E1941" t="s">
        <v>922</v>
      </c>
      <c r="H1941"/>
      <c r="I1941" s="1">
        <v>53</v>
      </c>
      <c r="J1941" t="s">
        <v>569</v>
      </c>
      <c r="K1941" t="s">
        <v>223</v>
      </c>
      <c r="L1941" t="s">
        <v>96</v>
      </c>
      <c r="M1941" t="s">
        <v>223</v>
      </c>
      <c r="N1941" s="4">
        <v>332250026</v>
      </c>
      <c r="O1941" s="44">
        <v>6773.5</v>
      </c>
      <c r="P1941">
        <v>0</v>
      </c>
      <c r="Q1941">
        <v>0</v>
      </c>
      <c r="R1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1" s="4">
        <f t="shared" si="90"/>
        <v>0</v>
      </c>
      <c r="T1941" s="4">
        <f t="shared" si="91"/>
        <v>0</v>
      </c>
      <c r="U1941" s="4">
        <f t="shared" si="92"/>
        <v>1</v>
      </c>
    </row>
    <row r="1942" spans="1:21">
      <c r="A1942" s="41">
        <v>530031962</v>
      </c>
      <c r="B1942" s="42">
        <v>530000975</v>
      </c>
      <c r="C1942" s="43">
        <v>530031962</v>
      </c>
      <c r="D1942" t="s">
        <v>5069</v>
      </c>
      <c r="E1942" t="s">
        <v>5070</v>
      </c>
      <c r="H1942"/>
      <c r="I1942" s="1">
        <v>53</v>
      </c>
      <c r="J1942" t="s">
        <v>569</v>
      </c>
      <c r="K1942" t="s">
        <v>223</v>
      </c>
      <c r="L1942" t="s">
        <v>96</v>
      </c>
      <c r="M1942" t="s">
        <v>223</v>
      </c>
      <c r="N1942" s="4">
        <v>332125681</v>
      </c>
      <c r="O1942" s="44">
        <v>38395</v>
      </c>
      <c r="P1942">
        <v>0</v>
      </c>
      <c r="Q1942">
        <v>0</v>
      </c>
      <c r="R1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2" s="4">
        <f t="shared" si="90"/>
        <v>0</v>
      </c>
      <c r="T1942" s="4">
        <f t="shared" si="91"/>
        <v>0</v>
      </c>
      <c r="U1942" s="4">
        <f t="shared" si="92"/>
        <v>1</v>
      </c>
    </row>
    <row r="1943" spans="1:21">
      <c r="A1943" s="41">
        <v>530000611</v>
      </c>
      <c r="B1943" s="42">
        <v>530002591</v>
      </c>
      <c r="C1943" s="43">
        <v>530002591</v>
      </c>
      <c r="D1943" t="s">
        <v>2441</v>
      </c>
      <c r="E1943" t="s">
        <v>2442</v>
      </c>
      <c r="F1943" t="s">
        <v>1937</v>
      </c>
      <c r="G1943" t="s">
        <v>1938</v>
      </c>
      <c r="H1943">
        <v>0</v>
      </c>
      <c r="I1943" s="1">
        <v>53</v>
      </c>
      <c r="J1943" t="s">
        <v>569</v>
      </c>
      <c r="K1943" t="s">
        <v>223</v>
      </c>
      <c r="L1943" t="s">
        <v>831</v>
      </c>
      <c r="M1943" t="s">
        <v>223</v>
      </c>
      <c r="N1943" s="4">
        <v>265300368</v>
      </c>
      <c r="O1943" s="44">
        <v>2646.5</v>
      </c>
      <c r="P1943">
        <v>0</v>
      </c>
      <c r="Q1943">
        <v>0</v>
      </c>
      <c r="R1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43" s="4">
        <f t="shared" si="90"/>
        <v>1</v>
      </c>
      <c r="T1943" s="4">
        <f t="shared" si="91"/>
        <v>0</v>
      </c>
      <c r="U1943" s="4">
        <f t="shared" si="92"/>
        <v>0</v>
      </c>
    </row>
    <row r="1944" spans="1:21">
      <c r="A1944" s="41">
        <v>530000132</v>
      </c>
      <c r="B1944" s="42">
        <v>530007202</v>
      </c>
      <c r="C1944" s="43">
        <v>530007202</v>
      </c>
      <c r="D1944" t="s">
        <v>2199</v>
      </c>
      <c r="E1944" t="s">
        <v>2200</v>
      </c>
      <c r="F1944" t="s">
        <v>1937</v>
      </c>
      <c r="G1944" t="s">
        <v>1938</v>
      </c>
      <c r="H1944">
        <v>0</v>
      </c>
      <c r="I1944" s="1">
        <v>53</v>
      </c>
      <c r="J1944" t="s">
        <v>569</v>
      </c>
      <c r="K1944" t="s">
        <v>223</v>
      </c>
      <c r="L1944" t="s">
        <v>831</v>
      </c>
      <c r="M1944" t="s">
        <v>223</v>
      </c>
      <c r="N1944" s="4">
        <v>265303339</v>
      </c>
      <c r="O1944" s="44">
        <v>7313</v>
      </c>
      <c r="P1944">
        <v>0</v>
      </c>
      <c r="Q1944">
        <v>0</v>
      </c>
      <c r="R1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4" s="4">
        <f t="shared" si="90"/>
        <v>1</v>
      </c>
      <c r="T1944" s="4">
        <f t="shared" si="91"/>
        <v>0</v>
      </c>
      <c r="U1944" s="4">
        <f t="shared" si="92"/>
        <v>0</v>
      </c>
    </row>
    <row r="1945" spans="1:21">
      <c r="A1945" s="41">
        <v>530000181</v>
      </c>
      <c r="B1945" s="42">
        <v>530007202</v>
      </c>
      <c r="C1945" s="43">
        <v>530007202</v>
      </c>
      <c r="D1945" t="s">
        <v>2201</v>
      </c>
      <c r="E1945" t="s">
        <v>2200</v>
      </c>
      <c r="F1945" t="s">
        <v>1937</v>
      </c>
      <c r="G1945" t="s">
        <v>1938</v>
      </c>
      <c r="H1945">
        <v>0</v>
      </c>
      <c r="I1945" s="1">
        <v>53</v>
      </c>
      <c r="J1945" t="s">
        <v>569</v>
      </c>
      <c r="K1945" t="s">
        <v>223</v>
      </c>
      <c r="L1945" t="s">
        <v>831</v>
      </c>
      <c r="M1945" t="s">
        <v>223</v>
      </c>
      <c r="N1945" s="4">
        <v>265303339</v>
      </c>
      <c r="O1945" s="44">
        <v>5830</v>
      </c>
      <c r="P1945">
        <v>0</v>
      </c>
      <c r="Q1945">
        <v>0</v>
      </c>
      <c r="R1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5" s="4">
        <f t="shared" si="90"/>
        <v>1</v>
      </c>
      <c r="T1945" s="4">
        <f t="shared" si="91"/>
        <v>0</v>
      </c>
      <c r="U1945" s="4">
        <f t="shared" si="92"/>
        <v>0</v>
      </c>
    </row>
    <row r="1946" spans="1:21">
      <c r="A1946" s="41">
        <v>540000023</v>
      </c>
      <c r="B1946" s="42">
        <v>540000049</v>
      </c>
      <c r="C1946" s="43">
        <v>540000049</v>
      </c>
      <c r="D1946" t="s">
        <v>1512</v>
      </c>
      <c r="E1946" t="s">
        <v>1512</v>
      </c>
      <c r="F1946" t="s">
        <v>1007</v>
      </c>
      <c r="G1946" t="s">
        <v>1008</v>
      </c>
      <c r="H1946">
        <v>0</v>
      </c>
      <c r="I1946" s="1">
        <v>54</v>
      </c>
      <c r="J1946" t="s">
        <v>464</v>
      </c>
      <c r="K1946" t="s">
        <v>137</v>
      </c>
      <c r="L1946" t="s">
        <v>831</v>
      </c>
      <c r="M1946" t="s">
        <v>137</v>
      </c>
      <c r="N1946" s="4">
        <v>265400184</v>
      </c>
      <c r="O1946" s="44">
        <v>43764</v>
      </c>
      <c r="P1946">
        <v>0</v>
      </c>
      <c r="Q1946">
        <v>0</v>
      </c>
      <c r="R1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6" s="4">
        <f t="shared" si="90"/>
        <v>1</v>
      </c>
      <c r="T1946" s="4">
        <f t="shared" si="91"/>
        <v>0</v>
      </c>
      <c r="U1946" s="4">
        <f t="shared" si="92"/>
        <v>0</v>
      </c>
    </row>
    <row r="1947" spans="1:21">
      <c r="A1947" s="41">
        <v>540008364</v>
      </c>
      <c r="B1947" s="45">
        <v>540000049</v>
      </c>
      <c r="C1947" s="47">
        <v>540000049</v>
      </c>
      <c r="D1947" t="s">
        <v>1513</v>
      </c>
      <c r="E1947" t="s">
        <v>1512</v>
      </c>
      <c r="F1947" t="s">
        <v>1007</v>
      </c>
      <c r="G1947" t="s">
        <v>1008</v>
      </c>
      <c r="H1947">
        <v>0</v>
      </c>
      <c r="I1947" s="1">
        <v>54</v>
      </c>
      <c r="J1947" t="s">
        <v>464</v>
      </c>
      <c r="K1947" t="s">
        <v>137</v>
      </c>
      <c r="L1947" t="s">
        <v>831</v>
      </c>
      <c r="M1947" t="s">
        <v>137</v>
      </c>
      <c r="N1947" s="4">
        <v>265400184</v>
      </c>
      <c r="O1947" s="44">
        <v>6082.5</v>
      </c>
      <c r="P1947">
        <v>0</v>
      </c>
      <c r="Q1947">
        <v>0</v>
      </c>
      <c r="R1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7" s="4">
        <f t="shared" si="90"/>
        <v>1</v>
      </c>
      <c r="T1947" s="4">
        <f t="shared" si="91"/>
        <v>0</v>
      </c>
      <c r="U1947" s="4">
        <f t="shared" si="92"/>
        <v>0</v>
      </c>
    </row>
    <row r="1948" spans="1:21">
      <c r="A1948" s="41">
        <v>540006491</v>
      </c>
      <c r="B1948" s="45">
        <v>540000056</v>
      </c>
      <c r="C1948" s="47">
        <v>540000056</v>
      </c>
      <c r="D1948" t="s">
        <v>1585</v>
      </c>
      <c r="E1948" t="s">
        <v>1586</v>
      </c>
      <c r="F1948" t="s">
        <v>1007</v>
      </c>
      <c r="G1948" t="s">
        <v>1008</v>
      </c>
      <c r="H1948">
        <v>0</v>
      </c>
      <c r="I1948" s="1">
        <v>54</v>
      </c>
      <c r="J1948" t="s">
        <v>464</v>
      </c>
      <c r="K1948" t="s">
        <v>137</v>
      </c>
      <c r="L1948" t="s">
        <v>77</v>
      </c>
      <c r="M1948" t="s">
        <v>137</v>
      </c>
      <c r="N1948" s="4">
        <v>265400119</v>
      </c>
      <c r="O1948" s="44">
        <v>264.25</v>
      </c>
      <c r="P1948">
        <v>1</v>
      </c>
      <c r="Q1948">
        <v>0</v>
      </c>
      <c r="R1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8" s="4">
        <f t="shared" si="90"/>
        <v>1</v>
      </c>
      <c r="T1948" s="4">
        <f t="shared" si="91"/>
        <v>0</v>
      </c>
      <c r="U1948" s="4">
        <f t="shared" si="92"/>
        <v>0</v>
      </c>
    </row>
    <row r="1949" spans="1:21">
      <c r="A1949" s="41">
        <v>540006814</v>
      </c>
      <c r="B1949" s="42">
        <v>540000056</v>
      </c>
      <c r="C1949" s="43">
        <v>540000056</v>
      </c>
      <c r="D1949" t="s">
        <v>1587</v>
      </c>
      <c r="E1949" t="s">
        <v>1586</v>
      </c>
      <c r="F1949" t="s">
        <v>1007</v>
      </c>
      <c r="G1949" t="s">
        <v>1008</v>
      </c>
      <c r="H1949">
        <v>0</v>
      </c>
      <c r="I1949" s="1">
        <v>54</v>
      </c>
      <c r="J1949" t="s">
        <v>464</v>
      </c>
      <c r="K1949" t="s">
        <v>137</v>
      </c>
      <c r="L1949" t="s">
        <v>77</v>
      </c>
      <c r="M1949" t="s">
        <v>137</v>
      </c>
      <c r="N1949" s="4">
        <v>265400119</v>
      </c>
      <c r="O1949" s="44">
        <v>1381</v>
      </c>
      <c r="P1949">
        <v>1</v>
      </c>
      <c r="Q1949">
        <v>0</v>
      </c>
      <c r="R1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9" s="4">
        <f t="shared" si="90"/>
        <v>1</v>
      </c>
      <c r="T1949" s="4">
        <f t="shared" si="91"/>
        <v>0</v>
      </c>
      <c r="U1949" s="4">
        <f t="shared" si="92"/>
        <v>0</v>
      </c>
    </row>
    <row r="1950" spans="1:21">
      <c r="A1950" s="41">
        <v>540010618</v>
      </c>
      <c r="B1950" s="42">
        <v>540000056</v>
      </c>
      <c r="C1950" s="43">
        <v>540000056</v>
      </c>
      <c r="D1950" t="s">
        <v>1588</v>
      </c>
      <c r="E1950" t="s">
        <v>1586</v>
      </c>
      <c r="F1950" t="s">
        <v>1007</v>
      </c>
      <c r="G1950" t="s">
        <v>1008</v>
      </c>
      <c r="H1950">
        <v>0</v>
      </c>
      <c r="I1950" s="1">
        <v>54</v>
      </c>
      <c r="J1950" t="s">
        <v>464</v>
      </c>
      <c r="K1950" t="s">
        <v>137</v>
      </c>
      <c r="L1950" t="s">
        <v>77</v>
      </c>
      <c r="M1950" t="s">
        <v>137</v>
      </c>
      <c r="N1950" s="4">
        <v>265400119</v>
      </c>
      <c r="O1950" s="44">
        <v>2637</v>
      </c>
      <c r="P1950">
        <v>1</v>
      </c>
      <c r="Q1950">
        <v>0</v>
      </c>
      <c r="R1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0" s="4">
        <f t="shared" si="90"/>
        <v>1</v>
      </c>
      <c r="T1950" s="4">
        <f t="shared" si="91"/>
        <v>0</v>
      </c>
      <c r="U1950" s="4">
        <f t="shared" si="92"/>
        <v>0</v>
      </c>
    </row>
    <row r="1951" spans="1:21">
      <c r="A1951" s="41">
        <v>540010733</v>
      </c>
      <c r="B1951" s="42">
        <v>540000056</v>
      </c>
      <c r="C1951" s="43">
        <v>540000056</v>
      </c>
      <c r="D1951" t="s">
        <v>1589</v>
      </c>
      <c r="E1951" t="s">
        <v>1586</v>
      </c>
      <c r="F1951" t="s">
        <v>1007</v>
      </c>
      <c r="G1951" t="s">
        <v>1008</v>
      </c>
      <c r="H1951">
        <v>0</v>
      </c>
      <c r="I1951" s="1">
        <v>54</v>
      </c>
      <c r="J1951" t="s">
        <v>464</v>
      </c>
      <c r="K1951" t="s">
        <v>137</v>
      </c>
      <c r="L1951" t="s">
        <v>77</v>
      </c>
      <c r="M1951" t="s">
        <v>137</v>
      </c>
      <c r="N1951" s="4">
        <v>265400119</v>
      </c>
      <c r="O1951" s="44">
        <v>659.75</v>
      </c>
      <c r="P1951">
        <v>1</v>
      </c>
      <c r="Q1951">
        <v>0</v>
      </c>
      <c r="R1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1" s="4">
        <f t="shared" si="90"/>
        <v>1</v>
      </c>
      <c r="T1951" s="4">
        <f t="shared" si="91"/>
        <v>0</v>
      </c>
      <c r="U1951" s="4">
        <f t="shared" si="92"/>
        <v>0</v>
      </c>
    </row>
    <row r="1952" spans="1:21">
      <c r="A1952" s="41">
        <v>540010972</v>
      </c>
      <c r="B1952" s="42">
        <v>540000056</v>
      </c>
      <c r="C1952" s="43">
        <v>540000056</v>
      </c>
      <c r="D1952" t="s">
        <v>1590</v>
      </c>
      <c r="E1952" t="s">
        <v>1586</v>
      </c>
      <c r="F1952" t="s">
        <v>1007</v>
      </c>
      <c r="G1952" t="s">
        <v>1008</v>
      </c>
      <c r="H1952">
        <v>0</v>
      </c>
      <c r="I1952" s="1">
        <v>54</v>
      </c>
      <c r="J1952" t="s">
        <v>464</v>
      </c>
      <c r="K1952" t="s">
        <v>137</v>
      </c>
      <c r="L1952" t="s">
        <v>77</v>
      </c>
      <c r="M1952" t="s">
        <v>137</v>
      </c>
      <c r="N1952" s="4">
        <v>265400119</v>
      </c>
      <c r="O1952" s="44">
        <v>1168.5</v>
      </c>
      <c r="P1952">
        <v>1</v>
      </c>
      <c r="Q1952">
        <v>0</v>
      </c>
      <c r="R1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2" s="4">
        <f t="shared" si="90"/>
        <v>1</v>
      </c>
      <c r="T1952" s="4">
        <f t="shared" si="91"/>
        <v>0</v>
      </c>
      <c r="U1952" s="4">
        <f t="shared" si="92"/>
        <v>0</v>
      </c>
    </row>
    <row r="1953" spans="1:21">
      <c r="A1953" s="41">
        <v>540012549</v>
      </c>
      <c r="B1953" s="42">
        <v>540000056</v>
      </c>
      <c r="C1953" s="43">
        <v>540000056</v>
      </c>
      <c r="D1953" t="s">
        <v>1591</v>
      </c>
      <c r="E1953" t="s">
        <v>1586</v>
      </c>
      <c r="F1953" t="s">
        <v>1007</v>
      </c>
      <c r="G1953" t="s">
        <v>1008</v>
      </c>
      <c r="H1953">
        <v>0</v>
      </c>
      <c r="I1953" s="1">
        <v>54</v>
      </c>
      <c r="J1953" t="s">
        <v>464</v>
      </c>
      <c r="K1953" t="s">
        <v>137</v>
      </c>
      <c r="L1953" t="s">
        <v>77</v>
      </c>
      <c r="M1953" t="s">
        <v>137</v>
      </c>
      <c r="N1953" s="4">
        <v>265400119</v>
      </c>
      <c r="O1953" s="44">
        <v>1200.25</v>
      </c>
      <c r="P1953">
        <v>1</v>
      </c>
      <c r="Q1953">
        <v>0</v>
      </c>
      <c r="R1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3" s="4">
        <f t="shared" si="90"/>
        <v>1</v>
      </c>
      <c r="T1953" s="4">
        <f t="shared" si="91"/>
        <v>0</v>
      </c>
      <c r="U1953" s="4">
        <f t="shared" si="92"/>
        <v>0</v>
      </c>
    </row>
    <row r="1954" spans="1:21">
      <c r="A1954" s="41">
        <v>540013117</v>
      </c>
      <c r="B1954" s="42">
        <v>540000056</v>
      </c>
      <c r="C1954" s="43">
        <v>540000056</v>
      </c>
      <c r="D1954" t="s">
        <v>1592</v>
      </c>
      <c r="E1954" t="s">
        <v>1586</v>
      </c>
      <c r="F1954" t="s">
        <v>1007</v>
      </c>
      <c r="G1954" t="s">
        <v>1008</v>
      </c>
      <c r="H1954">
        <v>0</v>
      </c>
      <c r="I1954" s="1">
        <v>54</v>
      </c>
      <c r="J1954" t="s">
        <v>464</v>
      </c>
      <c r="K1954" t="s">
        <v>137</v>
      </c>
      <c r="L1954" t="s">
        <v>77</v>
      </c>
      <c r="M1954" t="s">
        <v>137</v>
      </c>
      <c r="N1954" s="4">
        <v>265400119</v>
      </c>
      <c r="O1954" s="44">
        <v>160</v>
      </c>
      <c r="P1954">
        <v>1</v>
      </c>
      <c r="Q1954">
        <v>0</v>
      </c>
      <c r="R1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4" s="4">
        <f t="shared" si="90"/>
        <v>1</v>
      </c>
      <c r="T1954" s="4">
        <f t="shared" si="91"/>
        <v>0</v>
      </c>
      <c r="U1954" s="4">
        <f t="shared" si="92"/>
        <v>0</v>
      </c>
    </row>
    <row r="1955" spans="1:21">
      <c r="A1955" s="41">
        <v>540014073</v>
      </c>
      <c r="B1955" s="42">
        <v>540000056</v>
      </c>
      <c r="C1955" s="43">
        <v>540000056</v>
      </c>
      <c r="D1955" t="s">
        <v>1593</v>
      </c>
      <c r="E1955" t="s">
        <v>1586</v>
      </c>
      <c r="F1955" t="s">
        <v>1007</v>
      </c>
      <c r="G1955" t="s">
        <v>1008</v>
      </c>
      <c r="H1955">
        <v>0</v>
      </c>
      <c r="I1955" s="1">
        <v>54</v>
      </c>
      <c r="J1955" t="s">
        <v>464</v>
      </c>
      <c r="K1955" t="s">
        <v>137</v>
      </c>
      <c r="L1955" t="s">
        <v>77</v>
      </c>
      <c r="M1955" t="s">
        <v>137</v>
      </c>
      <c r="N1955" s="4">
        <v>265400119</v>
      </c>
      <c r="O1955" s="44">
        <v>44370.5</v>
      </c>
      <c r="P1955">
        <v>1</v>
      </c>
      <c r="Q1955">
        <v>0</v>
      </c>
      <c r="R1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5" s="4">
        <f t="shared" si="90"/>
        <v>1</v>
      </c>
      <c r="T1955" s="4">
        <f t="shared" si="91"/>
        <v>0</v>
      </c>
      <c r="U1955" s="4">
        <f t="shared" si="92"/>
        <v>0</v>
      </c>
    </row>
    <row r="1956" spans="1:21">
      <c r="A1956" s="41">
        <v>540019833</v>
      </c>
      <c r="B1956" s="42">
        <v>540000056</v>
      </c>
      <c r="C1956" s="43">
        <v>540000056</v>
      </c>
      <c r="D1956" t="s">
        <v>1594</v>
      </c>
      <c r="E1956" t="s">
        <v>1586</v>
      </c>
      <c r="F1956" t="s">
        <v>1007</v>
      </c>
      <c r="G1956" t="s">
        <v>1008</v>
      </c>
      <c r="H1956">
        <v>0</v>
      </c>
      <c r="I1956" s="1">
        <v>54</v>
      </c>
      <c r="J1956" t="s">
        <v>464</v>
      </c>
      <c r="K1956" t="s">
        <v>137</v>
      </c>
      <c r="L1956" t="s">
        <v>77</v>
      </c>
      <c r="M1956" t="s">
        <v>137</v>
      </c>
      <c r="N1956" s="4">
        <v>265400119</v>
      </c>
      <c r="O1956" s="44">
        <v>1115.5</v>
      </c>
      <c r="P1956">
        <v>1</v>
      </c>
      <c r="Q1956">
        <v>0</v>
      </c>
      <c r="R1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6" s="4">
        <f t="shared" si="90"/>
        <v>1</v>
      </c>
      <c r="T1956" s="4">
        <f t="shared" si="91"/>
        <v>0</v>
      </c>
      <c r="U1956" s="4">
        <f t="shared" si="92"/>
        <v>0</v>
      </c>
    </row>
    <row r="1957" spans="1:21">
      <c r="A1957" s="41">
        <v>540019841</v>
      </c>
      <c r="B1957" s="42">
        <v>540000056</v>
      </c>
      <c r="C1957" s="43">
        <v>540000056</v>
      </c>
      <c r="D1957" t="s">
        <v>1595</v>
      </c>
      <c r="E1957" t="s">
        <v>1586</v>
      </c>
      <c r="F1957" t="s">
        <v>1007</v>
      </c>
      <c r="G1957" t="s">
        <v>1008</v>
      </c>
      <c r="H1957">
        <v>0</v>
      </c>
      <c r="I1957" s="1">
        <v>54</v>
      </c>
      <c r="J1957" t="s">
        <v>464</v>
      </c>
      <c r="K1957" t="s">
        <v>137</v>
      </c>
      <c r="L1957" t="s">
        <v>77</v>
      </c>
      <c r="M1957" t="s">
        <v>137</v>
      </c>
      <c r="N1957" s="4">
        <v>265400119</v>
      </c>
      <c r="O1957" s="44">
        <v>125.25</v>
      </c>
      <c r="P1957">
        <v>1</v>
      </c>
      <c r="Q1957">
        <v>0</v>
      </c>
      <c r="R1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7" s="4">
        <f t="shared" si="90"/>
        <v>1</v>
      </c>
      <c r="T1957" s="4">
        <f t="shared" si="91"/>
        <v>0</v>
      </c>
      <c r="U1957" s="4">
        <f t="shared" si="92"/>
        <v>0</v>
      </c>
    </row>
    <row r="1958" spans="1:21">
      <c r="A1958" s="41">
        <v>540019874</v>
      </c>
      <c r="B1958" s="42">
        <v>540000056</v>
      </c>
      <c r="C1958" s="43">
        <v>540000056</v>
      </c>
      <c r="D1958" t="s">
        <v>1596</v>
      </c>
      <c r="E1958" t="s">
        <v>1586</v>
      </c>
      <c r="F1958" t="s">
        <v>1007</v>
      </c>
      <c r="G1958" t="s">
        <v>1008</v>
      </c>
      <c r="H1958">
        <v>0</v>
      </c>
      <c r="I1958" s="1">
        <v>54</v>
      </c>
      <c r="J1958" t="s">
        <v>464</v>
      </c>
      <c r="K1958" t="s">
        <v>137</v>
      </c>
      <c r="L1958" t="s">
        <v>77</v>
      </c>
      <c r="M1958" t="s">
        <v>137</v>
      </c>
      <c r="N1958" s="4">
        <v>265400119</v>
      </c>
      <c r="O1958" s="44">
        <v>2631.75</v>
      </c>
      <c r="P1958">
        <v>1</v>
      </c>
      <c r="Q1958">
        <v>0</v>
      </c>
      <c r="R1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8" s="4">
        <f t="shared" si="90"/>
        <v>1</v>
      </c>
      <c r="T1958" s="4">
        <f t="shared" si="91"/>
        <v>0</v>
      </c>
      <c r="U1958" s="4">
        <f t="shared" si="92"/>
        <v>0</v>
      </c>
    </row>
    <row r="1959" spans="1:21">
      <c r="A1959" s="41">
        <v>540019957</v>
      </c>
      <c r="B1959" s="42">
        <v>540000056</v>
      </c>
      <c r="C1959" s="43">
        <v>540000056</v>
      </c>
      <c r="D1959" t="s">
        <v>1597</v>
      </c>
      <c r="E1959" t="s">
        <v>1586</v>
      </c>
      <c r="F1959" t="s">
        <v>1007</v>
      </c>
      <c r="G1959" t="s">
        <v>1008</v>
      </c>
      <c r="H1959">
        <v>0</v>
      </c>
      <c r="I1959" s="1">
        <v>54</v>
      </c>
      <c r="J1959" t="s">
        <v>464</v>
      </c>
      <c r="K1959" t="s">
        <v>137</v>
      </c>
      <c r="L1959" t="s">
        <v>77</v>
      </c>
      <c r="M1959" t="s">
        <v>137</v>
      </c>
      <c r="N1959" s="4">
        <v>265400119</v>
      </c>
      <c r="O1959" s="44">
        <v>1693.25</v>
      </c>
      <c r="P1959">
        <v>1</v>
      </c>
      <c r="Q1959">
        <v>0</v>
      </c>
      <c r="R1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9" s="4">
        <f t="shared" si="90"/>
        <v>1</v>
      </c>
      <c r="T1959" s="4">
        <f t="shared" si="91"/>
        <v>0</v>
      </c>
      <c r="U1959" s="4">
        <f t="shared" si="92"/>
        <v>0</v>
      </c>
    </row>
    <row r="1960" spans="1:21">
      <c r="A1960" s="41">
        <v>540023686</v>
      </c>
      <c r="B1960" s="42">
        <v>540000056</v>
      </c>
      <c r="C1960" s="43">
        <v>540000056</v>
      </c>
      <c r="D1960" t="s">
        <v>1598</v>
      </c>
      <c r="E1960" t="s">
        <v>1586</v>
      </c>
      <c r="F1960" t="s">
        <v>1007</v>
      </c>
      <c r="G1960" t="s">
        <v>1008</v>
      </c>
      <c r="H1960">
        <v>0</v>
      </c>
      <c r="I1960" s="1">
        <v>54</v>
      </c>
      <c r="J1960" t="s">
        <v>464</v>
      </c>
      <c r="K1960" t="s">
        <v>137</v>
      </c>
      <c r="L1960" t="s">
        <v>77</v>
      </c>
      <c r="M1960" t="s">
        <v>137</v>
      </c>
      <c r="N1960" s="4">
        <v>265400119</v>
      </c>
      <c r="O1960" s="44">
        <v>1253.75</v>
      </c>
      <c r="P1960">
        <v>0</v>
      </c>
      <c r="Q1960">
        <v>0</v>
      </c>
      <c r="R1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0" s="4">
        <f t="shared" si="90"/>
        <v>1</v>
      </c>
      <c r="T1960" s="4">
        <f t="shared" si="91"/>
        <v>0</v>
      </c>
      <c r="U1960" s="4">
        <f t="shared" si="92"/>
        <v>0</v>
      </c>
    </row>
    <row r="1961" spans="1:21">
      <c r="A1961" s="41">
        <v>540023694</v>
      </c>
      <c r="B1961" s="42">
        <v>540000056</v>
      </c>
      <c r="C1961" s="43">
        <v>540000056</v>
      </c>
      <c r="D1961" t="s">
        <v>1599</v>
      </c>
      <c r="E1961" t="s">
        <v>1586</v>
      </c>
      <c r="F1961" t="s">
        <v>1007</v>
      </c>
      <c r="G1961" t="s">
        <v>1008</v>
      </c>
      <c r="H1961">
        <v>0</v>
      </c>
      <c r="I1961" s="1">
        <v>54</v>
      </c>
      <c r="J1961" t="s">
        <v>464</v>
      </c>
      <c r="K1961" t="s">
        <v>137</v>
      </c>
      <c r="L1961" t="s">
        <v>77</v>
      </c>
      <c r="M1961" t="s">
        <v>137</v>
      </c>
      <c r="N1961" s="4">
        <v>265400119</v>
      </c>
      <c r="O1961" s="44">
        <v>111.25</v>
      </c>
      <c r="P1961">
        <v>1</v>
      </c>
      <c r="Q1961">
        <v>0</v>
      </c>
      <c r="R1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1" s="4">
        <f t="shared" si="90"/>
        <v>1</v>
      </c>
      <c r="T1961" s="4">
        <f t="shared" si="91"/>
        <v>0</v>
      </c>
      <c r="U1961" s="4">
        <f t="shared" si="92"/>
        <v>0</v>
      </c>
    </row>
    <row r="1962" spans="1:21">
      <c r="A1962" s="41">
        <v>540000155</v>
      </c>
      <c r="B1962" s="42">
        <v>540000080</v>
      </c>
      <c r="C1962" s="43">
        <v>540000080</v>
      </c>
      <c r="D1962" t="s">
        <v>1224</v>
      </c>
      <c r="E1962" t="s">
        <v>1224</v>
      </c>
      <c r="F1962" t="s">
        <v>1007</v>
      </c>
      <c r="G1962" t="s">
        <v>1008</v>
      </c>
      <c r="H1962">
        <v>0</v>
      </c>
      <c r="I1962" s="1">
        <v>54</v>
      </c>
      <c r="J1962" t="s">
        <v>464</v>
      </c>
      <c r="K1962" t="s">
        <v>137</v>
      </c>
      <c r="L1962" t="s">
        <v>831</v>
      </c>
      <c r="M1962" t="s">
        <v>137</v>
      </c>
      <c r="N1962" s="4">
        <v>265400317</v>
      </c>
      <c r="O1962" s="44">
        <v>69654.5</v>
      </c>
      <c r="P1962">
        <v>0</v>
      </c>
      <c r="Q1962">
        <v>0</v>
      </c>
      <c r="R1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2" s="4">
        <f t="shared" si="90"/>
        <v>1</v>
      </c>
      <c r="T1962" s="4">
        <f t="shared" si="91"/>
        <v>0</v>
      </c>
      <c r="U1962" s="4">
        <f t="shared" si="92"/>
        <v>0</v>
      </c>
    </row>
    <row r="1963" spans="1:21">
      <c r="A1963" s="41">
        <v>540000296</v>
      </c>
      <c r="B1963" s="42">
        <v>540000106</v>
      </c>
      <c r="C1963" s="43">
        <v>540000106</v>
      </c>
      <c r="D1963" t="s">
        <v>1283</v>
      </c>
      <c r="E1963" t="s">
        <v>1283</v>
      </c>
      <c r="F1963" t="s">
        <v>1007</v>
      </c>
      <c r="G1963" t="s">
        <v>1008</v>
      </c>
      <c r="H1963">
        <v>0</v>
      </c>
      <c r="I1963" s="1">
        <v>54</v>
      </c>
      <c r="J1963" t="s">
        <v>464</v>
      </c>
      <c r="K1963" t="s">
        <v>137</v>
      </c>
      <c r="L1963" t="s">
        <v>831</v>
      </c>
      <c r="M1963" t="s">
        <v>137</v>
      </c>
      <c r="N1963" s="4">
        <v>265400143</v>
      </c>
      <c r="O1963" s="44">
        <v>21614.5</v>
      </c>
      <c r="P1963">
        <v>0</v>
      </c>
      <c r="Q1963">
        <v>0</v>
      </c>
      <c r="R1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3" s="4">
        <f t="shared" si="90"/>
        <v>1</v>
      </c>
      <c r="T1963" s="4">
        <f t="shared" si="91"/>
        <v>0</v>
      </c>
      <c r="U1963" s="4">
        <f t="shared" si="92"/>
        <v>0</v>
      </c>
    </row>
    <row r="1964" spans="1:21">
      <c r="A1964" s="41">
        <v>540000312</v>
      </c>
      <c r="B1964" s="42">
        <v>540000114</v>
      </c>
      <c r="C1964" s="43">
        <v>540000114</v>
      </c>
      <c r="D1964" t="s">
        <v>1530</v>
      </c>
      <c r="E1964" t="s">
        <v>1530</v>
      </c>
      <c r="F1964" t="s">
        <v>1007</v>
      </c>
      <c r="G1964" t="s">
        <v>1008</v>
      </c>
      <c r="H1964">
        <v>0</v>
      </c>
      <c r="I1964" s="1">
        <v>54</v>
      </c>
      <c r="J1964" t="s">
        <v>464</v>
      </c>
      <c r="K1964" t="s">
        <v>137</v>
      </c>
      <c r="L1964" t="s">
        <v>77</v>
      </c>
      <c r="M1964" t="s">
        <v>137</v>
      </c>
      <c r="N1964" s="4">
        <v>265400168</v>
      </c>
      <c r="O1964" s="44">
        <v>12145</v>
      </c>
      <c r="P1964">
        <v>0</v>
      </c>
      <c r="Q1964">
        <v>0</v>
      </c>
      <c r="R1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64" s="4">
        <f t="shared" si="90"/>
        <v>1</v>
      </c>
      <c r="T1964" s="4">
        <f t="shared" si="91"/>
        <v>0</v>
      </c>
      <c r="U1964" s="4">
        <f t="shared" si="92"/>
        <v>0</v>
      </c>
    </row>
    <row r="1965" spans="1:21">
      <c r="A1965" s="41">
        <v>540000395</v>
      </c>
      <c r="B1965" s="42">
        <v>540000122</v>
      </c>
      <c r="C1965" s="43">
        <v>540000395</v>
      </c>
      <c r="D1965" t="s">
        <v>462</v>
      </c>
      <c r="E1965" t="s">
        <v>463</v>
      </c>
      <c r="H1965"/>
      <c r="I1965" s="1">
        <v>54</v>
      </c>
      <c r="J1965" t="s">
        <v>464</v>
      </c>
      <c r="K1965" t="s">
        <v>137</v>
      </c>
      <c r="L1965" t="s">
        <v>60</v>
      </c>
      <c r="M1965" t="s">
        <v>137</v>
      </c>
      <c r="N1965" s="4">
        <v>775615321</v>
      </c>
      <c r="O1965" s="44">
        <v>17566.5</v>
      </c>
      <c r="P1965">
        <v>0</v>
      </c>
      <c r="Q1965">
        <v>0</v>
      </c>
      <c r="R1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5" s="4">
        <f t="shared" si="90"/>
        <v>0</v>
      </c>
      <c r="T1965" s="4">
        <f t="shared" si="91"/>
        <v>0</v>
      </c>
      <c r="U1965" s="4">
        <f t="shared" si="92"/>
        <v>1</v>
      </c>
    </row>
    <row r="1966" spans="1:21">
      <c r="A1966" s="41">
        <v>540000858</v>
      </c>
      <c r="B1966" s="42">
        <v>540000122</v>
      </c>
      <c r="C1966" s="43">
        <v>540000858</v>
      </c>
      <c r="D1966" t="s">
        <v>465</v>
      </c>
      <c r="E1966" t="s">
        <v>463</v>
      </c>
      <c r="H1966"/>
      <c r="I1966" s="1">
        <v>54</v>
      </c>
      <c r="J1966" t="s">
        <v>464</v>
      </c>
      <c r="K1966" t="s">
        <v>137</v>
      </c>
      <c r="L1966" t="s">
        <v>60</v>
      </c>
      <c r="M1966" t="s">
        <v>137</v>
      </c>
      <c r="N1966" s="4">
        <v>775615321</v>
      </c>
      <c r="O1966" s="44">
        <v>1072.5</v>
      </c>
      <c r="P1966">
        <v>0</v>
      </c>
      <c r="Q1966">
        <v>0</v>
      </c>
      <c r="R1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6" s="4">
        <f t="shared" si="90"/>
        <v>0</v>
      </c>
      <c r="T1966" s="4">
        <f t="shared" si="91"/>
        <v>0</v>
      </c>
      <c r="U1966" s="4">
        <f t="shared" si="92"/>
        <v>1</v>
      </c>
    </row>
    <row r="1967" spans="1:21">
      <c r="A1967" s="41">
        <v>540013224</v>
      </c>
      <c r="B1967" s="42">
        <v>540000536</v>
      </c>
      <c r="C1967" s="43">
        <v>540013224</v>
      </c>
      <c r="D1967" t="s">
        <v>5341</v>
      </c>
      <c r="E1967" t="s">
        <v>5342</v>
      </c>
      <c r="H1967"/>
      <c r="I1967" s="1">
        <v>54</v>
      </c>
      <c r="J1967" t="s">
        <v>464</v>
      </c>
      <c r="K1967" t="s">
        <v>137</v>
      </c>
      <c r="L1967" t="s">
        <v>96</v>
      </c>
      <c r="M1967" t="s">
        <v>137</v>
      </c>
      <c r="N1967" s="4">
        <v>340466945</v>
      </c>
      <c r="O1967" s="44">
        <v>38997.5</v>
      </c>
      <c r="P1967">
        <v>0</v>
      </c>
      <c r="Q1967">
        <v>0</v>
      </c>
      <c r="R1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7" s="4">
        <f t="shared" si="90"/>
        <v>0</v>
      </c>
      <c r="T1967" s="4">
        <f t="shared" si="91"/>
        <v>0</v>
      </c>
      <c r="U1967" s="4">
        <f t="shared" si="92"/>
        <v>1</v>
      </c>
    </row>
    <row r="1968" spans="1:21">
      <c r="A1968" s="41">
        <v>540001070</v>
      </c>
      <c r="B1968" s="42">
        <v>540000767</v>
      </c>
      <c r="C1968" s="43">
        <v>540000767</v>
      </c>
      <c r="D1968" t="s">
        <v>1104</v>
      </c>
      <c r="E1968" t="s">
        <v>1105</v>
      </c>
      <c r="F1968" t="s">
        <v>1106</v>
      </c>
      <c r="G1968" t="s">
        <v>1107</v>
      </c>
      <c r="H1968">
        <v>0</v>
      </c>
      <c r="I1968" s="1">
        <v>54</v>
      </c>
      <c r="J1968" t="s">
        <v>464</v>
      </c>
      <c r="K1968" t="s">
        <v>137</v>
      </c>
      <c r="L1968" t="s">
        <v>831</v>
      </c>
      <c r="M1968" t="s">
        <v>137</v>
      </c>
      <c r="N1968" s="4">
        <v>265400200</v>
      </c>
      <c r="O1968" s="44">
        <v>51991.25</v>
      </c>
      <c r="P1968">
        <v>0</v>
      </c>
      <c r="Q1968">
        <v>0</v>
      </c>
      <c r="R1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8" s="4">
        <f t="shared" si="90"/>
        <v>1</v>
      </c>
      <c r="T1968" s="4">
        <f t="shared" si="91"/>
        <v>0</v>
      </c>
      <c r="U1968" s="4">
        <f t="shared" si="92"/>
        <v>0</v>
      </c>
    </row>
    <row r="1969" spans="1:21">
      <c r="A1969" s="41">
        <v>540000452</v>
      </c>
      <c r="B1969" s="42">
        <v>540000908</v>
      </c>
      <c r="C1969" s="43">
        <v>540000452</v>
      </c>
      <c r="D1969" t="s">
        <v>5233</v>
      </c>
      <c r="E1969" t="s">
        <v>5234</v>
      </c>
      <c r="H1969"/>
      <c r="I1969" s="1">
        <v>54</v>
      </c>
      <c r="J1969" t="s">
        <v>464</v>
      </c>
      <c r="K1969" t="s">
        <v>137</v>
      </c>
      <c r="L1969" t="s">
        <v>96</v>
      </c>
      <c r="M1969" t="s">
        <v>137</v>
      </c>
      <c r="N1969" s="4">
        <v>763801354</v>
      </c>
      <c r="O1969" s="44">
        <v>26504</v>
      </c>
      <c r="P1969">
        <v>0</v>
      </c>
      <c r="Q1969">
        <v>0</v>
      </c>
      <c r="R1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9" s="4">
        <f t="shared" si="90"/>
        <v>0</v>
      </c>
      <c r="T1969" s="4">
        <f t="shared" si="91"/>
        <v>0</v>
      </c>
      <c r="U1969" s="4">
        <f t="shared" si="92"/>
        <v>1</v>
      </c>
    </row>
    <row r="1970" spans="1:21">
      <c r="A1970" s="41">
        <v>540001286</v>
      </c>
      <c r="B1970" s="42">
        <v>540003019</v>
      </c>
      <c r="C1970" s="43">
        <v>540001286</v>
      </c>
      <c r="D1970" t="s">
        <v>4704</v>
      </c>
      <c r="E1970" t="s">
        <v>4704</v>
      </c>
      <c r="H1970"/>
      <c r="I1970" s="1">
        <v>54</v>
      </c>
      <c r="J1970" t="s">
        <v>464</v>
      </c>
      <c r="K1970" t="s">
        <v>137</v>
      </c>
      <c r="L1970" t="s">
        <v>457</v>
      </c>
      <c r="M1970" t="s">
        <v>137</v>
      </c>
      <c r="N1970" s="4">
        <v>783336068</v>
      </c>
      <c r="O1970" s="44">
        <v>59473</v>
      </c>
      <c r="P1970">
        <v>0</v>
      </c>
      <c r="Q1970">
        <v>0</v>
      </c>
      <c r="R1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0" s="4">
        <f t="shared" si="90"/>
        <v>0</v>
      </c>
      <c r="T1970" s="4">
        <f t="shared" si="91"/>
        <v>0</v>
      </c>
      <c r="U1970" s="4">
        <f t="shared" si="92"/>
        <v>1</v>
      </c>
    </row>
    <row r="1971" spans="1:21">
      <c r="A1971" s="41">
        <v>540000270</v>
      </c>
      <c r="B1971" s="42">
        <v>540003399</v>
      </c>
      <c r="C1971" s="43">
        <v>540003399</v>
      </c>
      <c r="D1971" t="s">
        <v>4468</v>
      </c>
      <c r="E1971" t="s">
        <v>4469</v>
      </c>
      <c r="F1971" t="s">
        <v>1007</v>
      </c>
      <c r="G1971" t="s">
        <v>1008</v>
      </c>
      <c r="H1971">
        <v>0</v>
      </c>
      <c r="I1971" s="1">
        <v>54</v>
      </c>
      <c r="J1971" t="s">
        <v>464</v>
      </c>
      <c r="K1971" t="s">
        <v>137</v>
      </c>
      <c r="L1971" t="s">
        <v>831</v>
      </c>
      <c r="M1971" t="s">
        <v>137</v>
      </c>
      <c r="N1971" s="4">
        <v>265400069</v>
      </c>
      <c r="O1971" s="44">
        <v>3893</v>
      </c>
      <c r="P1971">
        <v>0</v>
      </c>
      <c r="Q1971">
        <v>0</v>
      </c>
      <c r="R1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1" s="4">
        <f t="shared" si="90"/>
        <v>1</v>
      </c>
      <c r="T1971" s="4">
        <f t="shared" si="91"/>
        <v>0</v>
      </c>
      <c r="U1971" s="4">
        <f t="shared" si="92"/>
        <v>0</v>
      </c>
    </row>
    <row r="1972" spans="1:21">
      <c r="A1972" s="41">
        <v>540000478</v>
      </c>
      <c r="B1972" s="42">
        <v>540027547</v>
      </c>
      <c r="C1972" s="43">
        <v>540000478</v>
      </c>
      <c r="D1972" t="s">
        <v>5821</v>
      </c>
      <c r="E1972" t="s">
        <v>5822</v>
      </c>
      <c r="H1972"/>
      <c r="I1972" s="1">
        <v>54</v>
      </c>
      <c r="J1972" t="s">
        <v>464</v>
      </c>
      <c r="K1972" t="s">
        <v>137</v>
      </c>
      <c r="L1972" t="s">
        <v>96</v>
      </c>
      <c r="M1972" t="s">
        <v>137</v>
      </c>
      <c r="N1972" s="4">
        <v>908485691</v>
      </c>
      <c r="O1972" s="44">
        <v>101531.5</v>
      </c>
      <c r="P1972">
        <v>0</v>
      </c>
      <c r="Q1972">
        <v>0</v>
      </c>
      <c r="R1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2" s="4">
        <f t="shared" si="90"/>
        <v>0</v>
      </c>
      <c r="T1972" s="4">
        <f t="shared" si="91"/>
        <v>0</v>
      </c>
      <c r="U1972" s="4">
        <f t="shared" si="92"/>
        <v>1</v>
      </c>
    </row>
    <row r="1973" spans="1:21">
      <c r="A1973" s="41">
        <v>540000361</v>
      </c>
      <c r="B1973" s="42">
        <v>540003928</v>
      </c>
      <c r="C1973" s="43">
        <v>540000361</v>
      </c>
      <c r="D1973" t="s">
        <v>3345</v>
      </c>
      <c r="E1973" t="s">
        <v>6127</v>
      </c>
      <c r="H1973"/>
      <c r="I1973" s="1">
        <v>54</v>
      </c>
      <c r="J1973" t="s">
        <v>464</v>
      </c>
      <c r="K1973" t="s">
        <v>137</v>
      </c>
      <c r="L1973" t="s">
        <v>96</v>
      </c>
      <c r="M1973" t="s">
        <v>137</v>
      </c>
      <c r="N1973" s="4">
        <v>443066097</v>
      </c>
      <c r="O1973" s="44">
        <v>12636.5</v>
      </c>
      <c r="P1973">
        <v>0</v>
      </c>
      <c r="Q1973">
        <v>0</v>
      </c>
      <c r="R1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3" s="4">
        <f t="shared" si="90"/>
        <v>0</v>
      </c>
      <c r="T1973" s="4">
        <f t="shared" si="91"/>
        <v>0</v>
      </c>
      <c r="U1973" s="4">
        <f t="shared" si="92"/>
        <v>1</v>
      </c>
    </row>
    <row r="1974" spans="1:21">
      <c r="A1974" s="41">
        <v>540000585</v>
      </c>
      <c r="B1974" s="42">
        <v>540006707</v>
      </c>
      <c r="C1974" s="43">
        <v>540000585</v>
      </c>
      <c r="D1974" t="s">
        <v>4901</v>
      </c>
      <c r="E1974" t="s">
        <v>4902</v>
      </c>
      <c r="H1974"/>
      <c r="I1974" s="1">
        <v>54</v>
      </c>
      <c r="J1974" t="s">
        <v>464</v>
      </c>
      <c r="K1974" t="s">
        <v>137</v>
      </c>
      <c r="L1974" t="s">
        <v>60</v>
      </c>
      <c r="M1974" t="s">
        <v>137</v>
      </c>
      <c r="N1974" s="4">
        <v>775615313</v>
      </c>
      <c r="O1974" s="44">
        <v>6018</v>
      </c>
      <c r="P1974">
        <v>0</v>
      </c>
      <c r="Q1974">
        <v>0</v>
      </c>
      <c r="R1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4" s="4">
        <f t="shared" si="90"/>
        <v>0</v>
      </c>
      <c r="T1974" s="4">
        <f t="shared" si="91"/>
        <v>0</v>
      </c>
      <c r="U1974" s="4">
        <f t="shared" si="92"/>
        <v>1</v>
      </c>
    </row>
    <row r="1975" spans="1:21">
      <c r="A1975" s="41">
        <v>540000668</v>
      </c>
      <c r="B1975" s="42">
        <v>540006707</v>
      </c>
      <c r="C1975" s="43">
        <v>540000668</v>
      </c>
      <c r="D1975" t="s">
        <v>4903</v>
      </c>
      <c r="E1975" t="s">
        <v>4902</v>
      </c>
      <c r="H1975"/>
      <c r="I1975" s="1">
        <v>54</v>
      </c>
      <c r="J1975" t="s">
        <v>464</v>
      </c>
      <c r="K1975" t="s">
        <v>137</v>
      </c>
      <c r="L1975" t="s">
        <v>60</v>
      </c>
      <c r="M1975" t="s">
        <v>137</v>
      </c>
      <c r="N1975" s="4">
        <v>775615313</v>
      </c>
      <c r="O1975" s="44">
        <v>15142</v>
      </c>
      <c r="P1975">
        <v>0</v>
      </c>
      <c r="Q1975">
        <v>0</v>
      </c>
      <c r="R1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5" s="4">
        <f t="shared" si="90"/>
        <v>0</v>
      </c>
      <c r="T1975" s="4">
        <f t="shared" si="91"/>
        <v>0</v>
      </c>
      <c r="U1975" s="4">
        <f t="shared" si="92"/>
        <v>1</v>
      </c>
    </row>
    <row r="1976" spans="1:21">
      <c r="A1976" s="41">
        <v>540000973</v>
      </c>
      <c r="B1976" s="42">
        <v>540006707</v>
      </c>
      <c r="C1976" s="43">
        <v>540000973</v>
      </c>
      <c r="D1976" t="s">
        <v>4904</v>
      </c>
      <c r="E1976" t="s">
        <v>4902</v>
      </c>
      <c r="H1976"/>
      <c r="I1976" s="1">
        <v>54</v>
      </c>
      <c r="J1976" t="s">
        <v>464</v>
      </c>
      <c r="K1976" t="s">
        <v>137</v>
      </c>
      <c r="L1976" t="s">
        <v>60</v>
      </c>
      <c r="M1976" t="s">
        <v>137</v>
      </c>
      <c r="N1976" s="4">
        <v>775615313</v>
      </c>
      <c r="O1976" s="44">
        <v>1839.5</v>
      </c>
      <c r="P1976">
        <v>0</v>
      </c>
      <c r="Q1976">
        <v>0</v>
      </c>
      <c r="R1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6" s="4">
        <f t="shared" si="90"/>
        <v>0</v>
      </c>
      <c r="T1976" s="4">
        <f t="shared" si="91"/>
        <v>0</v>
      </c>
      <c r="U1976" s="4">
        <f t="shared" si="92"/>
        <v>1</v>
      </c>
    </row>
    <row r="1977" spans="1:21">
      <c r="A1977" s="41">
        <v>540020146</v>
      </c>
      <c r="B1977" s="42">
        <v>540006707</v>
      </c>
      <c r="C1977" s="43">
        <v>540020146</v>
      </c>
      <c r="D1977" t="s">
        <v>4905</v>
      </c>
      <c r="E1977" t="s">
        <v>4902</v>
      </c>
      <c r="H1977"/>
      <c r="I1977" s="1">
        <v>54</v>
      </c>
      <c r="J1977" t="s">
        <v>464</v>
      </c>
      <c r="K1977" t="s">
        <v>137</v>
      </c>
      <c r="L1977" t="s">
        <v>60</v>
      </c>
      <c r="M1977" t="s">
        <v>137</v>
      </c>
      <c r="N1977" s="4">
        <v>775615313</v>
      </c>
      <c r="O1977" s="44">
        <v>19524.5</v>
      </c>
      <c r="P1977">
        <v>0</v>
      </c>
      <c r="Q1977">
        <v>0</v>
      </c>
      <c r="R1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7" s="4">
        <f t="shared" si="90"/>
        <v>0</v>
      </c>
      <c r="T1977" s="4">
        <f t="shared" si="91"/>
        <v>0</v>
      </c>
      <c r="U1977" s="4">
        <f t="shared" si="92"/>
        <v>1</v>
      </c>
    </row>
    <row r="1978" spans="1:21">
      <c r="A1978" s="41">
        <v>540005196</v>
      </c>
      <c r="B1978" s="42">
        <v>540008398</v>
      </c>
      <c r="C1978" s="43">
        <v>540005196</v>
      </c>
      <c r="D1978" t="s">
        <v>4852</v>
      </c>
      <c r="E1978" t="s">
        <v>4853</v>
      </c>
      <c r="H1978"/>
      <c r="I1978" s="1">
        <v>54</v>
      </c>
      <c r="J1978" t="s">
        <v>464</v>
      </c>
      <c r="K1978" t="s">
        <v>137</v>
      </c>
      <c r="L1978" t="s">
        <v>60</v>
      </c>
      <c r="M1978" t="s">
        <v>137</v>
      </c>
      <c r="N1978" s="4">
        <v>444080808</v>
      </c>
      <c r="O1978" s="44">
        <v>11824.5</v>
      </c>
      <c r="P1978">
        <v>0</v>
      </c>
      <c r="Q1978">
        <v>0</v>
      </c>
      <c r="R1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8" s="4">
        <f t="shared" si="90"/>
        <v>0</v>
      </c>
      <c r="T1978" s="4">
        <f t="shared" si="91"/>
        <v>0</v>
      </c>
      <c r="U1978" s="4">
        <f t="shared" si="92"/>
        <v>1</v>
      </c>
    </row>
    <row r="1979" spans="1:21">
      <c r="A1979" s="41">
        <v>540010568</v>
      </c>
      <c r="B1979" s="42">
        <v>540010519</v>
      </c>
      <c r="C1979" s="43">
        <v>540010568</v>
      </c>
      <c r="D1979" t="s">
        <v>605</v>
      </c>
      <c r="E1979" t="s">
        <v>606</v>
      </c>
      <c r="H1979"/>
      <c r="I1979" s="1">
        <v>54</v>
      </c>
      <c r="J1979" t="s">
        <v>464</v>
      </c>
      <c r="K1979" t="s">
        <v>137</v>
      </c>
      <c r="L1979" t="s">
        <v>60</v>
      </c>
      <c r="M1979" t="s">
        <v>137</v>
      </c>
      <c r="N1979" s="4">
        <v>477920789</v>
      </c>
      <c r="O1979" s="44">
        <v>38688.5</v>
      </c>
      <c r="P1979">
        <v>0</v>
      </c>
      <c r="Q1979">
        <v>0</v>
      </c>
      <c r="R1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9" s="4">
        <f t="shared" si="90"/>
        <v>0</v>
      </c>
      <c r="T1979" s="4">
        <f t="shared" si="91"/>
        <v>0</v>
      </c>
      <c r="U1979" s="4">
        <f t="shared" si="92"/>
        <v>1</v>
      </c>
    </row>
    <row r="1980" spans="1:21">
      <c r="A1980" s="41">
        <v>540025046</v>
      </c>
      <c r="B1980" s="42">
        <v>540010519</v>
      </c>
      <c r="C1980" s="43">
        <v>540025046</v>
      </c>
      <c r="D1980" t="s">
        <v>607</v>
      </c>
      <c r="E1980" t="s">
        <v>606</v>
      </c>
      <c r="H1980"/>
      <c r="I1980" s="1">
        <v>54</v>
      </c>
      <c r="J1980" t="s">
        <v>464</v>
      </c>
      <c r="K1980" t="s">
        <v>137</v>
      </c>
      <c r="L1980" t="s">
        <v>60</v>
      </c>
      <c r="M1980" t="s">
        <v>137</v>
      </c>
      <c r="N1980" s="4">
        <v>477920789</v>
      </c>
      <c r="O1980" s="44">
        <v>5408</v>
      </c>
      <c r="P1980">
        <v>0</v>
      </c>
      <c r="Q1980">
        <v>0</v>
      </c>
      <c r="R1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0" s="4">
        <f t="shared" si="90"/>
        <v>0</v>
      </c>
      <c r="T1980" s="4">
        <f t="shared" si="91"/>
        <v>0</v>
      </c>
      <c r="U1980" s="4">
        <f t="shared" si="92"/>
        <v>1</v>
      </c>
    </row>
    <row r="1981" spans="1:21">
      <c r="A1981" s="41">
        <v>540000072</v>
      </c>
      <c r="B1981" s="42">
        <v>540014081</v>
      </c>
      <c r="C1981" s="43">
        <v>540000072</v>
      </c>
      <c r="D1981" t="s">
        <v>538</v>
      </c>
      <c r="E1981" t="s">
        <v>539</v>
      </c>
      <c r="H1981"/>
      <c r="I1981" s="1">
        <v>54</v>
      </c>
      <c r="J1981" t="s">
        <v>464</v>
      </c>
      <c r="K1981" t="s">
        <v>137</v>
      </c>
      <c r="L1981" t="s">
        <v>60</v>
      </c>
      <c r="M1981" t="s">
        <v>137</v>
      </c>
      <c r="N1981" s="4">
        <v>783265572</v>
      </c>
      <c r="O1981" s="44">
        <v>11080.5</v>
      </c>
      <c r="P1981">
        <v>0</v>
      </c>
      <c r="Q1981">
        <v>0</v>
      </c>
      <c r="R1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1" s="4">
        <f t="shared" si="90"/>
        <v>0</v>
      </c>
      <c r="T1981" s="4">
        <f t="shared" si="91"/>
        <v>0</v>
      </c>
      <c r="U1981" s="4">
        <f t="shared" si="92"/>
        <v>1</v>
      </c>
    </row>
    <row r="1982" spans="1:21">
      <c r="A1982" s="41">
        <v>540000288</v>
      </c>
      <c r="B1982" s="42">
        <v>540018710</v>
      </c>
      <c r="C1982" s="43">
        <v>540000288</v>
      </c>
      <c r="D1982" t="s">
        <v>5108</v>
      </c>
      <c r="E1982" t="s">
        <v>5109</v>
      </c>
      <c r="H1982"/>
      <c r="I1982" s="1">
        <v>54</v>
      </c>
      <c r="J1982" t="s">
        <v>464</v>
      </c>
      <c r="K1982" t="s">
        <v>137</v>
      </c>
      <c r="L1982" t="s">
        <v>96</v>
      </c>
      <c r="M1982" t="s">
        <v>137</v>
      </c>
      <c r="N1982" s="4">
        <v>410738819</v>
      </c>
      <c r="O1982" s="44">
        <v>11771</v>
      </c>
      <c r="P1982">
        <v>0</v>
      </c>
      <c r="Q1982">
        <v>0</v>
      </c>
      <c r="R1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2" s="4">
        <f t="shared" si="90"/>
        <v>0</v>
      </c>
      <c r="T1982" s="4">
        <f t="shared" si="91"/>
        <v>0</v>
      </c>
      <c r="U1982" s="4">
        <f t="shared" si="92"/>
        <v>1</v>
      </c>
    </row>
    <row r="1983" spans="1:21">
      <c r="A1983" s="41">
        <v>540000148</v>
      </c>
      <c r="B1983" s="42">
        <v>540019007</v>
      </c>
      <c r="C1983" s="43">
        <v>540019007</v>
      </c>
      <c r="D1983" t="s">
        <v>1005</v>
      </c>
      <c r="E1983" t="s">
        <v>1006</v>
      </c>
      <c r="F1983" t="s">
        <v>1007</v>
      </c>
      <c r="G1983" t="s">
        <v>1008</v>
      </c>
      <c r="H1983">
        <v>0</v>
      </c>
      <c r="I1983" s="1">
        <v>54</v>
      </c>
      <c r="J1983" t="s">
        <v>464</v>
      </c>
      <c r="K1983" t="s">
        <v>137</v>
      </c>
      <c r="L1983" t="s">
        <v>831</v>
      </c>
      <c r="M1983" t="s">
        <v>137</v>
      </c>
      <c r="N1983" s="4">
        <v>265406488</v>
      </c>
      <c r="O1983" s="44">
        <v>4337</v>
      </c>
      <c r="P1983">
        <v>0</v>
      </c>
      <c r="Q1983">
        <v>0</v>
      </c>
      <c r="R1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3" s="4">
        <f t="shared" si="90"/>
        <v>1</v>
      </c>
      <c r="T1983" s="4">
        <f t="shared" si="91"/>
        <v>0</v>
      </c>
      <c r="U1983" s="4">
        <f t="shared" si="92"/>
        <v>0</v>
      </c>
    </row>
    <row r="1984" spans="1:21">
      <c r="A1984" s="41">
        <v>80000250</v>
      </c>
      <c r="B1984" s="42">
        <v>540019726</v>
      </c>
      <c r="C1984" s="43">
        <v>80000250</v>
      </c>
      <c r="D1984" t="s">
        <v>6304</v>
      </c>
      <c r="E1984" t="s">
        <v>6305</v>
      </c>
      <c r="H1984"/>
      <c r="I1984" s="1">
        <v>8</v>
      </c>
      <c r="J1984" t="s">
        <v>1722</v>
      </c>
      <c r="K1984" t="s">
        <v>137</v>
      </c>
      <c r="L1984" t="s">
        <v>60</v>
      </c>
      <c r="M1984" t="s">
        <v>137</v>
      </c>
      <c r="N1984" s="4">
        <v>424273407</v>
      </c>
      <c r="O1984" s="44">
        <v>12830.5</v>
      </c>
      <c r="P1984">
        <v>0</v>
      </c>
      <c r="Q1984">
        <v>0</v>
      </c>
      <c r="R1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4" s="4">
        <f t="shared" si="90"/>
        <v>0</v>
      </c>
      <c r="T1984" s="4">
        <f t="shared" si="91"/>
        <v>0</v>
      </c>
      <c r="U1984" s="4">
        <f t="shared" si="92"/>
        <v>1</v>
      </c>
    </row>
    <row r="1985" spans="1:21">
      <c r="A1985" s="41">
        <v>80000268</v>
      </c>
      <c r="B1985" s="42">
        <v>540019726</v>
      </c>
      <c r="C1985" s="43">
        <v>80000268</v>
      </c>
      <c r="D1985" t="s">
        <v>6306</v>
      </c>
      <c r="E1985" t="s">
        <v>6305</v>
      </c>
      <c r="H1985"/>
      <c r="I1985" s="1">
        <v>8</v>
      </c>
      <c r="J1985" t="s">
        <v>1722</v>
      </c>
      <c r="K1985" t="s">
        <v>137</v>
      </c>
      <c r="L1985" t="s">
        <v>60</v>
      </c>
      <c r="M1985" t="s">
        <v>137</v>
      </c>
      <c r="N1985" s="4">
        <v>424273407</v>
      </c>
      <c r="O1985" s="44">
        <v>7047.5</v>
      </c>
      <c r="P1985">
        <v>0</v>
      </c>
      <c r="Q1985">
        <v>0</v>
      </c>
      <c r="R1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5" s="4">
        <f t="shared" si="90"/>
        <v>0</v>
      </c>
      <c r="T1985" s="4">
        <f t="shared" si="91"/>
        <v>0</v>
      </c>
      <c r="U1985" s="4">
        <f t="shared" si="92"/>
        <v>1</v>
      </c>
    </row>
    <row r="1986" spans="1:21">
      <c r="A1986" s="41">
        <v>80002140</v>
      </c>
      <c r="B1986" s="42">
        <v>540019726</v>
      </c>
      <c r="C1986" s="43">
        <v>80002140</v>
      </c>
      <c r="D1986" t="s">
        <v>6307</v>
      </c>
      <c r="E1986" t="s">
        <v>6305</v>
      </c>
      <c r="H1986"/>
      <c r="I1986" s="1">
        <v>8</v>
      </c>
      <c r="J1986" t="s">
        <v>1722</v>
      </c>
      <c r="K1986" t="s">
        <v>137</v>
      </c>
      <c r="L1986" t="s">
        <v>60</v>
      </c>
      <c r="M1986" t="s">
        <v>137</v>
      </c>
      <c r="N1986" s="4">
        <v>424273407</v>
      </c>
      <c r="O1986" s="44">
        <v>1110.5</v>
      </c>
      <c r="P1986">
        <v>0</v>
      </c>
      <c r="Q1986">
        <v>0</v>
      </c>
      <c r="R1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6" s="4">
        <f t="shared" si="90"/>
        <v>0</v>
      </c>
      <c r="T1986" s="4">
        <f t="shared" si="91"/>
        <v>0</v>
      </c>
      <c r="U1986" s="4">
        <f t="shared" si="92"/>
        <v>1</v>
      </c>
    </row>
    <row r="1987" spans="1:21">
      <c r="A1987" s="41">
        <v>540009412</v>
      </c>
      <c r="B1987" s="42">
        <v>540019726</v>
      </c>
      <c r="C1987" s="43">
        <v>540009412</v>
      </c>
      <c r="D1987" t="s">
        <v>6308</v>
      </c>
      <c r="E1987" t="s">
        <v>6305</v>
      </c>
      <c r="H1987"/>
      <c r="I1987" s="1">
        <v>54</v>
      </c>
      <c r="J1987" t="s">
        <v>464</v>
      </c>
      <c r="K1987" t="s">
        <v>137</v>
      </c>
      <c r="L1987" t="s">
        <v>60</v>
      </c>
      <c r="M1987" t="s">
        <v>137</v>
      </c>
      <c r="N1987" s="4">
        <v>424273407</v>
      </c>
      <c r="O1987" s="44">
        <v>9852</v>
      </c>
      <c r="P1987">
        <v>0</v>
      </c>
      <c r="Q1987">
        <v>0</v>
      </c>
      <c r="R1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7" s="4">
        <f t="shared" si="90"/>
        <v>0</v>
      </c>
      <c r="T1987" s="4">
        <f t="shared" si="91"/>
        <v>0</v>
      </c>
      <c r="U1987" s="4">
        <f t="shared" si="92"/>
        <v>1</v>
      </c>
    </row>
    <row r="1988" spans="1:21">
      <c r="A1988" s="41">
        <v>540009701</v>
      </c>
      <c r="B1988" s="42">
        <v>540019726</v>
      </c>
      <c r="C1988" s="43">
        <v>540009701</v>
      </c>
      <c r="D1988" t="s">
        <v>6309</v>
      </c>
      <c r="E1988" t="s">
        <v>6305</v>
      </c>
      <c r="H1988"/>
      <c r="I1988" s="1">
        <v>54</v>
      </c>
      <c r="J1988" t="s">
        <v>464</v>
      </c>
      <c r="K1988" t="s">
        <v>137</v>
      </c>
      <c r="L1988" t="s">
        <v>60</v>
      </c>
      <c r="M1988" t="s">
        <v>137</v>
      </c>
      <c r="N1988" s="4">
        <v>424273407</v>
      </c>
      <c r="O1988" s="44">
        <v>23454</v>
      </c>
      <c r="P1988">
        <v>0</v>
      </c>
      <c r="Q1988">
        <v>0</v>
      </c>
      <c r="R1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8" s="4">
        <f t="shared" si="90"/>
        <v>0</v>
      </c>
      <c r="T1988" s="4">
        <f t="shared" si="91"/>
        <v>0</v>
      </c>
      <c r="U1988" s="4">
        <f t="shared" si="92"/>
        <v>1</v>
      </c>
    </row>
    <row r="1989" spans="1:21">
      <c r="A1989" s="41">
        <v>540013737</v>
      </c>
      <c r="B1989" s="42">
        <v>540019726</v>
      </c>
      <c r="C1989" s="43">
        <v>540013737</v>
      </c>
      <c r="D1989" t="s">
        <v>6310</v>
      </c>
      <c r="E1989" t="s">
        <v>6305</v>
      </c>
      <c r="H1989"/>
      <c r="I1989" s="1">
        <v>54</v>
      </c>
      <c r="J1989" t="s">
        <v>464</v>
      </c>
      <c r="K1989" t="s">
        <v>137</v>
      </c>
      <c r="L1989" t="s">
        <v>60</v>
      </c>
      <c r="M1989" t="s">
        <v>137</v>
      </c>
      <c r="N1989" s="4">
        <v>424273407</v>
      </c>
      <c r="O1989" s="44">
        <v>10327.5</v>
      </c>
      <c r="P1989">
        <v>0</v>
      </c>
      <c r="Q1989">
        <v>0</v>
      </c>
      <c r="R1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9" s="4">
        <f t="shared" si="90"/>
        <v>0</v>
      </c>
      <c r="T1989" s="4">
        <f t="shared" si="91"/>
        <v>0</v>
      </c>
      <c r="U1989" s="4">
        <f t="shared" si="92"/>
        <v>1</v>
      </c>
    </row>
    <row r="1990" spans="1:21">
      <c r="A1990" s="41">
        <v>570003103</v>
      </c>
      <c r="B1990" s="42">
        <v>540019726</v>
      </c>
      <c r="C1990" s="43">
        <v>570003103</v>
      </c>
      <c r="D1990" t="s">
        <v>6311</v>
      </c>
      <c r="E1990" t="s">
        <v>6305</v>
      </c>
      <c r="H1990"/>
      <c r="I1990" s="1">
        <v>57</v>
      </c>
      <c r="J1990" t="s">
        <v>589</v>
      </c>
      <c r="K1990" t="s">
        <v>137</v>
      </c>
      <c r="L1990" t="s">
        <v>60</v>
      </c>
      <c r="M1990" t="s">
        <v>137</v>
      </c>
      <c r="N1990" s="4">
        <v>424273407</v>
      </c>
      <c r="O1990" s="44">
        <v>16416</v>
      </c>
      <c r="P1990">
        <v>0</v>
      </c>
      <c r="Q1990">
        <v>0</v>
      </c>
      <c r="R1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0" s="4">
        <f t="shared" ref="S1990:S2053" si="93">IF(OR(L1990="CH",L1990="CH ex-CHS",L1990="HIA",L1990="Autres publics",L1990="CHU"),1,0)</f>
        <v>0</v>
      </c>
      <c r="T1990" s="4">
        <f t="shared" ref="T1990:T2053" si="94">IF(AND(S1990=1,G1990=""),1,0)</f>
        <v>0</v>
      </c>
      <c r="U1990" s="4">
        <f t="shared" si="92"/>
        <v>1</v>
      </c>
    </row>
    <row r="1991" spans="1:21">
      <c r="A1991" s="41">
        <v>570012633</v>
      </c>
      <c r="B1991" s="42">
        <v>540019726</v>
      </c>
      <c r="C1991" s="43">
        <v>570012633</v>
      </c>
      <c r="D1991" t="s">
        <v>6312</v>
      </c>
      <c r="E1991" t="s">
        <v>6305</v>
      </c>
      <c r="H1991"/>
      <c r="I1991" s="1">
        <v>57</v>
      </c>
      <c r="J1991" t="s">
        <v>589</v>
      </c>
      <c r="K1991" t="s">
        <v>137</v>
      </c>
      <c r="L1991" t="s">
        <v>60</v>
      </c>
      <c r="M1991" t="s">
        <v>137</v>
      </c>
      <c r="N1991" s="4">
        <v>424273407</v>
      </c>
      <c r="O1991" s="44">
        <v>7088.5</v>
      </c>
      <c r="P1991">
        <v>0</v>
      </c>
      <c r="Q1991">
        <v>0</v>
      </c>
      <c r="R1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1" s="4">
        <f t="shared" si="93"/>
        <v>0</v>
      </c>
      <c r="T1991" s="4">
        <f t="shared" si="94"/>
        <v>0</v>
      </c>
      <c r="U1991" s="4">
        <f t="shared" ref="U1991:U2054" si="95">IF(S1991=1,0,1)</f>
        <v>1</v>
      </c>
    </row>
    <row r="1992" spans="1:21">
      <c r="A1992" s="41">
        <v>880780465</v>
      </c>
      <c r="B1992" s="42">
        <v>540019726</v>
      </c>
      <c r="C1992" s="43">
        <v>880780465</v>
      </c>
      <c r="D1992" t="s">
        <v>6313</v>
      </c>
      <c r="E1992" t="s">
        <v>6305</v>
      </c>
      <c r="H1992"/>
      <c r="I1992" s="1">
        <v>88</v>
      </c>
      <c r="J1992" t="s">
        <v>1289</v>
      </c>
      <c r="K1992" t="s">
        <v>137</v>
      </c>
      <c r="L1992" t="s">
        <v>60</v>
      </c>
      <c r="M1992" t="s">
        <v>137</v>
      </c>
      <c r="N1992" s="4">
        <v>424273407</v>
      </c>
      <c r="O1992" s="44">
        <v>3937.5</v>
      </c>
      <c r="P1992">
        <v>0</v>
      </c>
      <c r="Q1992">
        <v>0</v>
      </c>
      <c r="R1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2" s="4">
        <f t="shared" si="93"/>
        <v>0</v>
      </c>
      <c r="T1992" s="4">
        <f t="shared" si="94"/>
        <v>0</v>
      </c>
      <c r="U1992" s="4">
        <f t="shared" si="95"/>
        <v>1</v>
      </c>
    </row>
    <row r="1993" spans="1:21">
      <c r="A1993" s="41">
        <v>540000015</v>
      </c>
      <c r="B1993" s="42">
        <v>540023264</v>
      </c>
      <c r="C1993" s="43">
        <v>540023264</v>
      </c>
      <c r="D1993" t="s">
        <v>2907</v>
      </c>
      <c r="E1993" t="s">
        <v>2908</v>
      </c>
      <c r="F1993" t="s">
        <v>1007</v>
      </c>
      <c r="G1993" t="s">
        <v>1008</v>
      </c>
      <c r="H1993">
        <v>1</v>
      </c>
      <c r="I1993" s="1">
        <v>54</v>
      </c>
      <c r="J1993" t="s">
        <v>464</v>
      </c>
      <c r="K1993" t="s">
        <v>137</v>
      </c>
      <c r="L1993" t="s">
        <v>233</v>
      </c>
      <c r="M1993" t="s">
        <v>137</v>
      </c>
      <c r="N1993" s="4">
        <v>200042166</v>
      </c>
      <c r="O1993" s="44">
        <v>56759</v>
      </c>
      <c r="P1993">
        <v>0</v>
      </c>
      <c r="Q1993">
        <v>0</v>
      </c>
      <c r="R1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3" s="4">
        <f t="shared" si="93"/>
        <v>1</v>
      </c>
      <c r="T1993" s="4">
        <f t="shared" si="94"/>
        <v>0</v>
      </c>
      <c r="U1993" s="4">
        <f t="shared" si="95"/>
        <v>0</v>
      </c>
    </row>
    <row r="1994" spans="1:21">
      <c r="A1994" s="41">
        <v>540000163</v>
      </c>
      <c r="B1994" s="42">
        <v>540023264</v>
      </c>
      <c r="C1994" s="43">
        <v>540023264</v>
      </c>
      <c r="D1994" t="s">
        <v>2909</v>
      </c>
      <c r="E1994" t="s">
        <v>2908</v>
      </c>
      <c r="F1994" t="s">
        <v>1007</v>
      </c>
      <c r="G1994" t="s">
        <v>1008</v>
      </c>
      <c r="H1994">
        <v>1</v>
      </c>
      <c r="I1994" s="1">
        <v>54</v>
      </c>
      <c r="J1994" t="s">
        <v>464</v>
      </c>
      <c r="K1994" t="s">
        <v>137</v>
      </c>
      <c r="L1994" t="s">
        <v>233</v>
      </c>
      <c r="M1994" t="s">
        <v>137</v>
      </c>
      <c r="N1994" s="4">
        <v>200042166</v>
      </c>
      <c r="O1994" s="44">
        <v>23703</v>
      </c>
      <c r="P1994">
        <v>0</v>
      </c>
      <c r="Q1994">
        <v>0</v>
      </c>
      <c r="R1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4" s="4">
        <f t="shared" si="93"/>
        <v>1</v>
      </c>
      <c r="T1994" s="4">
        <f t="shared" si="94"/>
        <v>0</v>
      </c>
      <c r="U1994" s="4">
        <f t="shared" si="95"/>
        <v>0</v>
      </c>
    </row>
    <row r="1995" spans="1:21">
      <c r="A1995" s="41">
        <v>540001138</v>
      </c>
      <c r="B1995" s="42">
        <v>540023264</v>
      </c>
      <c r="C1995" s="43">
        <v>540023264</v>
      </c>
      <c r="D1995" t="s">
        <v>2910</v>
      </c>
      <c r="E1995" t="s">
        <v>2908</v>
      </c>
      <c r="F1995" t="s">
        <v>1007</v>
      </c>
      <c r="G1995" t="s">
        <v>1008</v>
      </c>
      <c r="H1995">
        <v>1</v>
      </c>
      <c r="I1995" s="1">
        <v>54</v>
      </c>
      <c r="J1995" t="s">
        <v>464</v>
      </c>
      <c r="K1995" t="s">
        <v>137</v>
      </c>
      <c r="L1995" t="s">
        <v>233</v>
      </c>
      <c r="M1995" t="s">
        <v>137</v>
      </c>
      <c r="N1995" s="4">
        <v>200042166</v>
      </c>
      <c r="O1995" s="44">
        <v>137674</v>
      </c>
      <c r="P1995">
        <v>0</v>
      </c>
      <c r="Q1995">
        <v>0</v>
      </c>
      <c r="R1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5" s="4">
        <f t="shared" si="93"/>
        <v>1</v>
      </c>
      <c r="T1995" s="4">
        <f t="shared" si="94"/>
        <v>0</v>
      </c>
      <c r="U1995" s="4">
        <f t="shared" si="95"/>
        <v>0</v>
      </c>
    </row>
    <row r="1996" spans="1:21">
      <c r="A1996" s="41">
        <v>540002698</v>
      </c>
      <c r="B1996" s="42">
        <v>540023264</v>
      </c>
      <c r="C1996" s="43">
        <v>540023264</v>
      </c>
      <c r="D1996" t="s">
        <v>2911</v>
      </c>
      <c r="E1996" t="s">
        <v>2908</v>
      </c>
      <c r="F1996" t="s">
        <v>1007</v>
      </c>
      <c r="G1996" t="s">
        <v>1008</v>
      </c>
      <c r="H1996">
        <v>1</v>
      </c>
      <c r="I1996" s="1">
        <v>54</v>
      </c>
      <c r="J1996" t="s">
        <v>464</v>
      </c>
      <c r="K1996" t="s">
        <v>137</v>
      </c>
      <c r="L1996" t="s">
        <v>233</v>
      </c>
      <c r="M1996" t="s">
        <v>137</v>
      </c>
      <c r="N1996" s="4">
        <v>200042166</v>
      </c>
      <c r="O1996" s="44">
        <v>333065</v>
      </c>
      <c r="P1996">
        <v>0</v>
      </c>
      <c r="Q1996">
        <v>0</v>
      </c>
      <c r="R1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6" s="4">
        <f t="shared" si="93"/>
        <v>1</v>
      </c>
      <c r="T1996" s="4">
        <f t="shared" si="94"/>
        <v>0</v>
      </c>
      <c r="U1996" s="4">
        <f t="shared" si="95"/>
        <v>0</v>
      </c>
    </row>
    <row r="1997" spans="1:21">
      <c r="A1997" s="41">
        <v>540003043</v>
      </c>
      <c r="B1997" s="45">
        <v>540023264</v>
      </c>
      <c r="C1997" s="47">
        <v>540023264</v>
      </c>
      <c r="D1997" t="s">
        <v>2912</v>
      </c>
      <c r="E1997" t="s">
        <v>2908</v>
      </c>
      <c r="F1997" t="s">
        <v>1007</v>
      </c>
      <c r="G1997" t="s">
        <v>1008</v>
      </c>
      <c r="H1997">
        <v>1</v>
      </c>
      <c r="I1997" s="1">
        <v>54</v>
      </c>
      <c r="J1997" t="s">
        <v>464</v>
      </c>
      <c r="K1997" t="s">
        <v>137</v>
      </c>
      <c r="L1997" t="s">
        <v>233</v>
      </c>
      <c r="M1997" t="s">
        <v>137</v>
      </c>
      <c r="N1997" s="4">
        <v>200042166</v>
      </c>
      <c r="O1997" s="44">
        <v>11082.5</v>
      </c>
      <c r="P1997">
        <v>0</v>
      </c>
      <c r="Q1997">
        <v>0</v>
      </c>
      <c r="R1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7" s="4">
        <f t="shared" si="93"/>
        <v>1</v>
      </c>
      <c r="T1997" s="4">
        <f t="shared" si="94"/>
        <v>0</v>
      </c>
      <c r="U1997" s="4">
        <f t="shared" si="95"/>
        <v>0</v>
      </c>
    </row>
    <row r="1998" spans="1:21">
      <c r="A1998" s="41">
        <v>540006459</v>
      </c>
      <c r="B1998" s="42">
        <v>540023264</v>
      </c>
      <c r="C1998" s="43">
        <v>540023264</v>
      </c>
      <c r="D1998" t="s">
        <v>2913</v>
      </c>
      <c r="E1998" t="s">
        <v>2908</v>
      </c>
      <c r="F1998" t="s">
        <v>1007</v>
      </c>
      <c r="G1998" t="s">
        <v>1008</v>
      </c>
      <c r="H1998">
        <v>1</v>
      </c>
      <c r="I1998" s="1">
        <v>54</v>
      </c>
      <c r="J1998" t="s">
        <v>464</v>
      </c>
      <c r="K1998" t="s">
        <v>137</v>
      </c>
      <c r="L1998" t="s">
        <v>831</v>
      </c>
      <c r="M1998" t="s">
        <v>137</v>
      </c>
      <c r="N1998" s="4">
        <v>200042166</v>
      </c>
      <c r="O1998" s="44">
        <v>4612.5</v>
      </c>
      <c r="P1998">
        <v>0</v>
      </c>
      <c r="Q1998">
        <v>0</v>
      </c>
      <c r="R1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8" s="4">
        <f t="shared" si="93"/>
        <v>1</v>
      </c>
      <c r="T1998" s="4">
        <f t="shared" si="94"/>
        <v>0</v>
      </c>
      <c r="U1998" s="4">
        <f t="shared" si="95"/>
        <v>0</v>
      </c>
    </row>
    <row r="1999" spans="1:21">
      <c r="A1999" s="41">
        <v>540013232</v>
      </c>
      <c r="B1999" s="42">
        <v>540023264</v>
      </c>
      <c r="C1999" s="43">
        <v>540023264</v>
      </c>
      <c r="D1999" t="s">
        <v>2914</v>
      </c>
      <c r="E1999" t="s">
        <v>2908</v>
      </c>
      <c r="F1999" t="s">
        <v>1007</v>
      </c>
      <c r="G1999" t="s">
        <v>1008</v>
      </c>
      <c r="H1999">
        <v>1</v>
      </c>
      <c r="I1999" s="1">
        <v>54</v>
      </c>
      <c r="J1999" t="s">
        <v>464</v>
      </c>
      <c r="K1999" t="s">
        <v>137</v>
      </c>
      <c r="L1999" t="s">
        <v>831</v>
      </c>
      <c r="M1999" t="s">
        <v>137</v>
      </c>
      <c r="N1999" s="4">
        <v>200042166</v>
      </c>
      <c r="O1999" s="44">
        <v>12213</v>
      </c>
      <c r="P1999">
        <v>0</v>
      </c>
      <c r="Q1999">
        <v>0</v>
      </c>
      <c r="R1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9" s="4">
        <f t="shared" si="93"/>
        <v>1</v>
      </c>
      <c r="T1999" s="4">
        <f t="shared" si="94"/>
        <v>0</v>
      </c>
      <c r="U1999" s="4">
        <f t="shared" si="95"/>
        <v>0</v>
      </c>
    </row>
    <row r="2000" spans="1:21">
      <c r="A2000" s="41">
        <v>540022811</v>
      </c>
      <c r="B2000" s="42">
        <v>540023264</v>
      </c>
      <c r="C2000" s="43">
        <v>540023264</v>
      </c>
      <c r="D2000" t="s">
        <v>2915</v>
      </c>
      <c r="E2000" t="s">
        <v>2908</v>
      </c>
      <c r="F2000" t="s">
        <v>1007</v>
      </c>
      <c r="G2000" t="s">
        <v>1008</v>
      </c>
      <c r="H2000">
        <v>1</v>
      </c>
      <c r="I2000" s="1">
        <v>54</v>
      </c>
      <c r="J2000" t="s">
        <v>464</v>
      </c>
      <c r="K2000" t="s">
        <v>137</v>
      </c>
      <c r="L2000" t="s">
        <v>233</v>
      </c>
      <c r="M2000" t="s">
        <v>137</v>
      </c>
      <c r="N2000" s="4">
        <v>200042166</v>
      </c>
      <c r="O2000" s="44">
        <v>591</v>
      </c>
      <c r="P2000">
        <v>0</v>
      </c>
      <c r="Q2000">
        <v>0</v>
      </c>
      <c r="R2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0" s="4">
        <f t="shared" si="93"/>
        <v>1</v>
      </c>
      <c r="T2000" s="4">
        <f t="shared" si="94"/>
        <v>0</v>
      </c>
      <c r="U2000" s="4">
        <f t="shared" si="95"/>
        <v>0</v>
      </c>
    </row>
    <row r="2001" spans="1:21">
      <c r="A2001" s="41">
        <v>540026994</v>
      </c>
      <c r="B2001" s="42">
        <v>540023264</v>
      </c>
      <c r="C2001" s="43">
        <v>540023264</v>
      </c>
      <c r="D2001" t="s">
        <v>2916</v>
      </c>
      <c r="E2001" t="s">
        <v>2908</v>
      </c>
      <c r="F2001" t="s">
        <v>1007</v>
      </c>
      <c r="G2001" t="s">
        <v>1008</v>
      </c>
      <c r="H2001">
        <v>1</v>
      </c>
      <c r="I2001" s="1">
        <v>54</v>
      </c>
      <c r="J2001" t="s">
        <v>464</v>
      </c>
      <c r="K2001" t="s">
        <v>137</v>
      </c>
      <c r="L2001" t="s">
        <v>233</v>
      </c>
      <c r="M2001" t="s">
        <v>137</v>
      </c>
      <c r="N2001" s="4">
        <v>200042166</v>
      </c>
      <c r="O2001" s="44">
        <v>83</v>
      </c>
      <c r="P2001">
        <v>0</v>
      </c>
      <c r="Q2001">
        <v>0</v>
      </c>
      <c r="R2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1" s="4">
        <f t="shared" si="93"/>
        <v>1</v>
      </c>
      <c r="T2001" s="4">
        <f t="shared" si="94"/>
        <v>0</v>
      </c>
      <c r="U2001" s="4">
        <f t="shared" si="95"/>
        <v>0</v>
      </c>
    </row>
    <row r="2002" spans="1:21">
      <c r="A2002" s="41">
        <v>540026895</v>
      </c>
      <c r="B2002" s="42">
        <v>540026739</v>
      </c>
      <c r="C2002" s="43">
        <v>540026895</v>
      </c>
      <c r="D2002" t="s">
        <v>6063</v>
      </c>
      <c r="E2002" t="s">
        <v>6064</v>
      </c>
      <c r="H2002"/>
      <c r="I2002" s="1">
        <v>54</v>
      </c>
      <c r="J2002" t="s">
        <v>464</v>
      </c>
      <c r="K2002" t="s">
        <v>137</v>
      </c>
      <c r="L2002" t="s">
        <v>96</v>
      </c>
      <c r="M2002" t="s">
        <v>137</v>
      </c>
      <c r="N2002" s="4">
        <v>491933925</v>
      </c>
      <c r="O2002" s="44">
        <v>112753</v>
      </c>
      <c r="P2002">
        <v>0</v>
      </c>
      <c r="Q2002">
        <v>0</v>
      </c>
      <c r="R2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2" s="4">
        <f t="shared" si="93"/>
        <v>0</v>
      </c>
      <c r="T2002" s="4">
        <f t="shared" si="94"/>
        <v>0</v>
      </c>
      <c r="U2002" s="4">
        <f t="shared" si="95"/>
        <v>1</v>
      </c>
    </row>
    <row r="2003" spans="1:21">
      <c r="A2003" s="41">
        <v>550000038</v>
      </c>
      <c r="B2003" s="42">
        <v>550000046</v>
      </c>
      <c r="C2003" s="43">
        <v>550000046</v>
      </c>
      <c r="D2003" t="s">
        <v>1532</v>
      </c>
      <c r="E2003" t="s">
        <v>1532</v>
      </c>
      <c r="F2003" t="s">
        <v>1007</v>
      </c>
      <c r="G2003" t="s">
        <v>1008</v>
      </c>
      <c r="H2003">
        <v>0</v>
      </c>
      <c r="I2003" s="1">
        <v>55</v>
      </c>
      <c r="J2003" t="s">
        <v>1533</v>
      </c>
      <c r="K2003" t="s">
        <v>137</v>
      </c>
      <c r="L2003" t="s">
        <v>831</v>
      </c>
      <c r="M2003" t="s">
        <v>137</v>
      </c>
      <c r="N2003" s="4">
        <v>265500033</v>
      </c>
      <c r="O2003" s="44">
        <v>15770.5</v>
      </c>
      <c r="P2003">
        <v>0</v>
      </c>
      <c r="Q2003">
        <v>0</v>
      </c>
      <c r="R2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3" s="4">
        <f t="shared" si="93"/>
        <v>1</v>
      </c>
      <c r="T2003" s="4">
        <f t="shared" si="94"/>
        <v>0</v>
      </c>
      <c r="U2003" s="4">
        <f t="shared" si="95"/>
        <v>0</v>
      </c>
    </row>
    <row r="2004" spans="1:21">
      <c r="A2004" s="41">
        <v>550000178</v>
      </c>
      <c r="B2004" s="42">
        <v>550000293</v>
      </c>
      <c r="C2004" s="43">
        <v>550000178</v>
      </c>
      <c r="D2004" t="s">
        <v>4979</v>
      </c>
      <c r="E2004" t="s">
        <v>4979</v>
      </c>
      <c r="H2004"/>
      <c r="I2004" s="1">
        <v>55</v>
      </c>
      <c r="J2004" t="s">
        <v>1533</v>
      </c>
      <c r="K2004" t="s">
        <v>137</v>
      </c>
      <c r="L2004" t="s">
        <v>96</v>
      </c>
      <c r="M2004" t="s">
        <v>137</v>
      </c>
      <c r="N2004" s="4">
        <v>486720147</v>
      </c>
      <c r="O2004" s="44">
        <v>23509.5</v>
      </c>
      <c r="P2004">
        <v>0</v>
      </c>
      <c r="Q2004">
        <v>0</v>
      </c>
      <c r="R2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4" s="4">
        <f t="shared" si="93"/>
        <v>0</v>
      </c>
      <c r="T2004" s="4">
        <f t="shared" si="94"/>
        <v>0</v>
      </c>
      <c r="U2004" s="4">
        <f t="shared" si="95"/>
        <v>1</v>
      </c>
    </row>
    <row r="2005" spans="1:21">
      <c r="A2005" s="41">
        <v>550000251</v>
      </c>
      <c r="B2005" s="42">
        <v>550003354</v>
      </c>
      <c r="C2005" s="43">
        <v>550003354</v>
      </c>
      <c r="D2005" t="s">
        <v>1820</v>
      </c>
      <c r="E2005" t="s">
        <v>1821</v>
      </c>
      <c r="F2005" t="s">
        <v>1239</v>
      </c>
      <c r="G2005" t="s">
        <v>1240</v>
      </c>
      <c r="H2005">
        <v>0</v>
      </c>
      <c r="I2005" s="1">
        <v>55</v>
      </c>
      <c r="J2005" t="s">
        <v>1533</v>
      </c>
      <c r="K2005" t="s">
        <v>137</v>
      </c>
      <c r="L2005" t="s">
        <v>831</v>
      </c>
      <c r="M2005" t="s">
        <v>137</v>
      </c>
      <c r="N2005" s="4">
        <v>265500025</v>
      </c>
      <c r="O2005" s="44">
        <v>29596.75</v>
      </c>
      <c r="P2005">
        <v>0</v>
      </c>
      <c r="Q2005">
        <v>0</v>
      </c>
      <c r="R2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5" s="4">
        <f t="shared" si="93"/>
        <v>1</v>
      </c>
      <c r="T2005" s="4">
        <f t="shared" si="94"/>
        <v>0</v>
      </c>
      <c r="U2005" s="4">
        <f t="shared" si="95"/>
        <v>0</v>
      </c>
    </row>
    <row r="2006" spans="1:21">
      <c r="A2006" s="41">
        <v>550000434</v>
      </c>
      <c r="B2006" s="42">
        <v>550003354</v>
      </c>
      <c r="C2006" s="43">
        <v>550003354</v>
      </c>
      <c r="D2006" t="s">
        <v>1822</v>
      </c>
      <c r="E2006" t="s">
        <v>1821</v>
      </c>
      <c r="F2006" t="s">
        <v>1239</v>
      </c>
      <c r="G2006" t="s">
        <v>1240</v>
      </c>
      <c r="H2006">
        <v>0</v>
      </c>
      <c r="I2006" s="1">
        <v>55</v>
      </c>
      <c r="J2006" t="s">
        <v>1533</v>
      </c>
      <c r="K2006" t="s">
        <v>137</v>
      </c>
      <c r="L2006" t="s">
        <v>831</v>
      </c>
      <c r="M2006" t="s">
        <v>137</v>
      </c>
      <c r="N2006" s="4">
        <v>265500025</v>
      </c>
      <c r="O2006" s="44">
        <v>82811.25</v>
      </c>
      <c r="P2006">
        <v>0</v>
      </c>
      <c r="Q2006">
        <v>0</v>
      </c>
      <c r="R2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6" s="4">
        <f t="shared" si="93"/>
        <v>1</v>
      </c>
      <c r="T2006" s="4">
        <f t="shared" si="94"/>
        <v>0</v>
      </c>
      <c r="U2006" s="4">
        <f t="shared" si="95"/>
        <v>0</v>
      </c>
    </row>
    <row r="2007" spans="1:21">
      <c r="A2007" s="41">
        <v>550005516</v>
      </c>
      <c r="B2007" s="42">
        <v>550003354</v>
      </c>
      <c r="C2007" s="43">
        <v>550003354</v>
      </c>
      <c r="D2007" t="s">
        <v>1823</v>
      </c>
      <c r="E2007" t="s">
        <v>1821</v>
      </c>
      <c r="F2007" t="s">
        <v>1239</v>
      </c>
      <c r="G2007" t="s">
        <v>1240</v>
      </c>
      <c r="H2007">
        <v>0</v>
      </c>
      <c r="I2007" s="1">
        <v>55</v>
      </c>
      <c r="J2007" t="s">
        <v>1533</v>
      </c>
      <c r="K2007" t="s">
        <v>137</v>
      </c>
      <c r="L2007" t="s">
        <v>831</v>
      </c>
      <c r="M2007" t="s">
        <v>137</v>
      </c>
      <c r="N2007" s="4">
        <v>265500025</v>
      </c>
      <c r="O2007" s="44">
        <v>675.5</v>
      </c>
      <c r="P2007">
        <v>0</v>
      </c>
      <c r="Q2007">
        <v>0</v>
      </c>
      <c r="R2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7" s="4">
        <f t="shared" si="93"/>
        <v>1</v>
      </c>
      <c r="T2007" s="4">
        <f t="shared" si="94"/>
        <v>0</v>
      </c>
      <c r="U2007" s="4">
        <f t="shared" si="95"/>
        <v>0</v>
      </c>
    </row>
    <row r="2008" spans="1:21">
      <c r="A2008" s="41">
        <v>550006225</v>
      </c>
      <c r="B2008" s="42">
        <v>550003354</v>
      </c>
      <c r="C2008" s="43">
        <v>550003354</v>
      </c>
      <c r="D2008" t="s">
        <v>1824</v>
      </c>
      <c r="E2008" t="s">
        <v>1821</v>
      </c>
      <c r="F2008" t="s">
        <v>1239</v>
      </c>
      <c r="G2008" t="s">
        <v>1240</v>
      </c>
      <c r="H2008">
        <v>0</v>
      </c>
      <c r="I2008" s="1">
        <v>55</v>
      </c>
      <c r="J2008" t="s">
        <v>1533</v>
      </c>
      <c r="K2008" t="s">
        <v>137</v>
      </c>
      <c r="L2008" t="s">
        <v>831</v>
      </c>
      <c r="M2008" t="s">
        <v>137</v>
      </c>
      <c r="N2008" s="4">
        <v>265500025</v>
      </c>
      <c r="O2008" s="44">
        <v>232.25</v>
      </c>
      <c r="P2008">
        <v>0</v>
      </c>
      <c r="Q2008">
        <v>0</v>
      </c>
      <c r="R2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8" s="4">
        <f t="shared" si="93"/>
        <v>1</v>
      </c>
      <c r="T2008" s="4">
        <f t="shared" si="94"/>
        <v>0</v>
      </c>
      <c r="U2008" s="4">
        <f t="shared" si="95"/>
        <v>0</v>
      </c>
    </row>
    <row r="2009" spans="1:21">
      <c r="A2009" s="41">
        <v>550000012</v>
      </c>
      <c r="B2009" s="42">
        <v>550006795</v>
      </c>
      <c r="C2009" s="43">
        <v>550006795</v>
      </c>
      <c r="D2009" t="s">
        <v>1549</v>
      </c>
      <c r="E2009" t="s">
        <v>1550</v>
      </c>
      <c r="F2009" t="s">
        <v>1239</v>
      </c>
      <c r="G2009" t="s">
        <v>1240</v>
      </c>
      <c r="H2009">
        <v>1</v>
      </c>
      <c r="I2009" s="1">
        <v>55</v>
      </c>
      <c r="J2009" t="s">
        <v>1533</v>
      </c>
      <c r="K2009" t="s">
        <v>137</v>
      </c>
      <c r="L2009" t="s">
        <v>831</v>
      </c>
      <c r="M2009" t="s">
        <v>137</v>
      </c>
      <c r="N2009" s="4">
        <v>200039782</v>
      </c>
      <c r="O2009" s="44">
        <v>102936.5</v>
      </c>
      <c r="P2009">
        <v>0</v>
      </c>
      <c r="Q2009">
        <v>0</v>
      </c>
      <c r="R2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9" s="4">
        <f t="shared" si="93"/>
        <v>1</v>
      </c>
      <c r="T2009" s="4">
        <f t="shared" si="94"/>
        <v>0</v>
      </c>
      <c r="U2009" s="4">
        <f t="shared" si="95"/>
        <v>0</v>
      </c>
    </row>
    <row r="2010" spans="1:21">
      <c r="A2010" s="41">
        <v>550000186</v>
      </c>
      <c r="B2010" s="42">
        <v>550006795</v>
      </c>
      <c r="C2010" s="43">
        <v>550006795</v>
      </c>
      <c r="D2010" t="s">
        <v>1551</v>
      </c>
      <c r="E2010" t="s">
        <v>1550</v>
      </c>
      <c r="F2010" t="s">
        <v>1239</v>
      </c>
      <c r="G2010" t="s">
        <v>1240</v>
      </c>
      <c r="H2010">
        <v>1</v>
      </c>
      <c r="I2010" s="1">
        <v>55</v>
      </c>
      <c r="J2010" t="s">
        <v>1533</v>
      </c>
      <c r="K2010" t="s">
        <v>137</v>
      </c>
      <c r="L2010" t="s">
        <v>831</v>
      </c>
      <c r="M2010" t="s">
        <v>137</v>
      </c>
      <c r="N2010" s="4">
        <v>200039782</v>
      </c>
      <c r="O2010" s="44">
        <v>953</v>
      </c>
      <c r="P2010">
        <v>0</v>
      </c>
      <c r="Q2010">
        <v>0</v>
      </c>
      <c r="R2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0" s="4">
        <f t="shared" si="93"/>
        <v>1</v>
      </c>
      <c r="T2010" s="4">
        <f t="shared" si="94"/>
        <v>0</v>
      </c>
      <c r="U2010" s="4">
        <f t="shared" si="95"/>
        <v>0</v>
      </c>
    </row>
    <row r="2011" spans="1:21">
      <c r="A2011" s="41">
        <v>550000202</v>
      </c>
      <c r="B2011" s="42">
        <v>550006795</v>
      </c>
      <c r="C2011" s="43">
        <v>550006795</v>
      </c>
      <c r="D2011" t="s">
        <v>1552</v>
      </c>
      <c r="E2011" t="s">
        <v>1550</v>
      </c>
      <c r="F2011" t="s">
        <v>1239</v>
      </c>
      <c r="G2011" t="s">
        <v>1240</v>
      </c>
      <c r="H2011">
        <v>1</v>
      </c>
      <c r="I2011" s="1">
        <v>55</v>
      </c>
      <c r="J2011" t="s">
        <v>1533</v>
      </c>
      <c r="K2011" t="s">
        <v>137</v>
      </c>
      <c r="L2011" t="s">
        <v>831</v>
      </c>
      <c r="M2011" t="s">
        <v>137</v>
      </c>
      <c r="N2011" s="4">
        <v>200039782</v>
      </c>
      <c r="O2011" s="44">
        <v>4647.5</v>
      </c>
      <c r="P2011">
        <v>0</v>
      </c>
      <c r="Q2011">
        <v>0</v>
      </c>
      <c r="R2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1" s="4">
        <f t="shared" si="93"/>
        <v>1</v>
      </c>
      <c r="T2011" s="4">
        <f t="shared" si="94"/>
        <v>0</v>
      </c>
      <c r="U2011" s="4">
        <f t="shared" si="95"/>
        <v>0</v>
      </c>
    </row>
    <row r="2012" spans="1:21">
      <c r="A2012" s="41">
        <v>550003362</v>
      </c>
      <c r="B2012" s="42">
        <v>550006795</v>
      </c>
      <c r="C2012" s="43">
        <v>550006795</v>
      </c>
      <c r="D2012" t="s">
        <v>1553</v>
      </c>
      <c r="E2012" t="s">
        <v>1550</v>
      </c>
      <c r="F2012" t="s">
        <v>1239</v>
      </c>
      <c r="G2012" t="s">
        <v>1240</v>
      </c>
      <c r="H2012">
        <v>1</v>
      </c>
      <c r="I2012" s="1">
        <v>55</v>
      </c>
      <c r="J2012" t="s">
        <v>1533</v>
      </c>
      <c r="K2012" t="s">
        <v>137</v>
      </c>
      <c r="L2012" t="s">
        <v>831</v>
      </c>
      <c r="M2012" t="s">
        <v>137</v>
      </c>
      <c r="N2012" s="4">
        <v>200039782</v>
      </c>
      <c r="O2012" s="44">
        <v>14622</v>
      </c>
      <c r="P2012">
        <v>0</v>
      </c>
      <c r="Q2012">
        <v>0</v>
      </c>
      <c r="R2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2" s="4">
        <f t="shared" si="93"/>
        <v>1</v>
      </c>
      <c r="T2012" s="4">
        <f t="shared" si="94"/>
        <v>0</v>
      </c>
      <c r="U2012" s="4">
        <f t="shared" si="95"/>
        <v>0</v>
      </c>
    </row>
    <row r="2013" spans="1:21">
      <c r="A2013" s="41">
        <v>550003370</v>
      </c>
      <c r="B2013" s="42">
        <v>550006795</v>
      </c>
      <c r="C2013" s="43">
        <v>550006795</v>
      </c>
      <c r="D2013" t="s">
        <v>1554</v>
      </c>
      <c r="E2013" t="s">
        <v>1550</v>
      </c>
      <c r="F2013" t="s">
        <v>1239</v>
      </c>
      <c r="G2013" t="s">
        <v>1240</v>
      </c>
      <c r="H2013">
        <v>1</v>
      </c>
      <c r="I2013" s="1">
        <v>55</v>
      </c>
      <c r="J2013" t="s">
        <v>1533</v>
      </c>
      <c r="K2013" t="s">
        <v>137</v>
      </c>
      <c r="L2013" t="s">
        <v>831</v>
      </c>
      <c r="M2013" t="s">
        <v>137</v>
      </c>
      <c r="N2013" s="4">
        <v>200039782</v>
      </c>
      <c r="O2013" s="44">
        <v>3858.5</v>
      </c>
      <c r="P2013">
        <v>0</v>
      </c>
      <c r="Q2013">
        <v>0</v>
      </c>
      <c r="R2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3" s="4">
        <f t="shared" si="93"/>
        <v>1</v>
      </c>
      <c r="T2013" s="4">
        <f t="shared" si="94"/>
        <v>0</v>
      </c>
      <c r="U2013" s="4">
        <f t="shared" si="95"/>
        <v>0</v>
      </c>
    </row>
    <row r="2014" spans="1:21">
      <c r="A2014" s="41">
        <v>550004808</v>
      </c>
      <c r="B2014" s="42">
        <v>550006795</v>
      </c>
      <c r="C2014" s="43">
        <v>550006795</v>
      </c>
      <c r="D2014" t="s">
        <v>1555</v>
      </c>
      <c r="E2014" t="s">
        <v>1550</v>
      </c>
      <c r="F2014" t="s">
        <v>1239</v>
      </c>
      <c r="G2014" t="s">
        <v>1240</v>
      </c>
      <c r="H2014">
        <v>1</v>
      </c>
      <c r="I2014" s="1">
        <v>55</v>
      </c>
      <c r="J2014" t="s">
        <v>1533</v>
      </c>
      <c r="K2014" t="s">
        <v>137</v>
      </c>
      <c r="L2014" t="s">
        <v>831</v>
      </c>
      <c r="M2014" t="s">
        <v>137</v>
      </c>
      <c r="N2014" s="4">
        <v>200039782</v>
      </c>
      <c r="O2014" s="44">
        <v>1851.5</v>
      </c>
      <c r="P2014">
        <v>0</v>
      </c>
      <c r="Q2014">
        <v>0</v>
      </c>
      <c r="R2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4" s="4">
        <f t="shared" si="93"/>
        <v>1</v>
      </c>
      <c r="T2014" s="4">
        <f t="shared" si="94"/>
        <v>0</v>
      </c>
      <c r="U2014" s="4">
        <f t="shared" si="95"/>
        <v>0</v>
      </c>
    </row>
    <row r="2015" spans="1:21">
      <c r="A2015" s="41">
        <v>550005870</v>
      </c>
      <c r="B2015" s="42">
        <v>550006795</v>
      </c>
      <c r="C2015" s="43">
        <v>550006795</v>
      </c>
      <c r="D2015" t="s">
        <v>1556</v>
      </c>
      <c r="E2015" t="s">
        <v>1550</v>
      </c>
      <c r="F2015" t="s">
        <v>1239</v>
      </c>
      <c r="G2015" t="s">
        <v>1240</v>
      </c>
      <c r="H2015">
        <v>1</v>
      </c>
      <c r="I2015" s="1">
        <v>55</v>
      </c>
      <c r="J2015" t="s">
        <v>1533</v>
      </c>
      <c r="K2015" t="s">
        <v>137</v>
      </c>
      <c r="L2015" t="s">
        <v>831</v>
      </c>
      <c r="M2015" t="s">
        <v>137</v>
      </c>
      <c r="N2015" s="4">
        <v>200039782</v>
      </c>
      <c r="O2015" s="44">
        <v>412</v>
      </c>
      <c r="P2015">
        <v>0</v>
      </c>
      <c r="Q2015">
        <v>0</v>
      </c>
      <c r="R2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5" s="4">
        <f t="shared" si="93"/>
        <v>1</v>
      </c>
      <c r="T2015" s="4">
        <f t="shared" si="94"/>
        <v>0</v>
      </c>
      <c r="U2015" s="4">
        <f t="shared" si="95"/>
        <v>0</v>
      </c>
    </row>
    <row r="2016" spans="1:21">
      <c r="A2016" s="41">
        <v>560000192</v>
      </c>
      <c r="B2016" s="42">
        <v>560000044</v>
      </c>
      <c r="C2016" s="43">
        <v>560000044</v>
      </c>
      <c r="D2016" t="s">
        <v>1282</v>
      </c>
      <c r="E2016" t="s">
        <v>1282</v>
      </c>
      <c r="F2016" t="s">
        <v>1187</v>
      </c>
      <c r="G2016" t="s">
        <v>1188</v>
      </c>
      <c r="H2016">
        <v>0</v>
      </c>
      <c r="I2016" s="1">
        <v>56</v>
      </c>
      <c r="J2016" t="s">
        <v>367</v>
      </c>
      <c r="K2016" t="s">
        <v>193</v>
      </c>
      <c r="L2016" t="s">
        <v>831</v>
      </c>
      <c r="M2016" t="s">
        <v>193</v>
      </c>
      <c r="N2016" s="4">
        <v>265600023</v>
      </c>
      <c r="O2016" s="44">
        <v>67372</v>
      </c>
      <c r="P2016">
        <v>0</v>
      </c>
      <c r="Q2016">
        <v>0</v>
      </c>
      <c r="R2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6" s="4">
        <f t="shared" si="93"/>
        <v>1</v>
      </c>
      <c r="T2016" s="4">
        <f t="shared" si="94"/>
        <v>0</v>
      </c>
      <c r="U2016" s="4">
        <f t="shared" si="95"/>
        <v>0</v>
      </c>
    </row>
    <row r="2017" spans="1:21">
      <c r="A2017" s="41">
        <v>560027641</v>
      </c>
      <c r="B2017" s="42">
        <v>560000077</v>
      </c>
      <c r="C2017" s="43">
        <v>560000077</v>
      </c>
      <c r="D2017" t="s">
        <v>1185</v>
      </c>
      <c r="E2017" t="s">
        <v>1186</v>
      </c>
      <c r="F2017" t="s">
        <v>1187</v>
      </c>
      <c r="G2017" t="s">
        <v>1188</v>
      </c>
      <c r="H2017">
        <v>0</v>
      </c>
      <c r="I2017" s="1">
        <v>56</v>
      </c>
      <c r="J2017" t="s">
        <v>367</v>
      </c>
      <c r="K2017" t="s">
        <v>193</v>
      </c>
      <c r="L2017" t="s">
        <v>831</v>
      </c>
      <c r="M2017" t="s">
        <v>193</v>
      </c>
      <c r="N2017" s="4">
        <v>265600049</v>
      </c>
      <c r="O2017" s="44">
        <v>9498.5</v>
      </c>
      <c r="P2017">
        <v>0</v>
      </c>
      <c r="Q2017">
        <v>0</v>
      </c>
      <c r="R2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7" s="4">
        <f t="shared" si="93"/>
        <v>1</v>
      </c>
      <c r="T2017" s="4">
        <f t="shared" si="94"/>
        <v>0</v>
      </c>
      <c r="U2017" s="4">
        <f t="shared" si="95"/>
        <v>0</v>
      </c>
    </row>
    <row r="2018" spans="1:21">
      <c r="A2018" s="41">
        <v>560000291</v>
      </c>
      <c r="B2018" s="42">
        <v>560000085</v>
      </c>
      <c r="C2018" s="43">
        <v>560000085</v>
      </c>
      <c r="D2018" t="s">
        <v>4479</v>
      </c>
      <c r="E2018" t="s">
        <v>4480</v>
      </c>
      <c r="F2018" t="s">
        <v>1187</v>
      </c>
      <c r="G2018" t="s">
        <v>1188</v>
      </c>
      <c r="H2018">
        <v>0</v>
      </c>
      <c r="I2018" s="1">
        <v>56</v>
      </c>
      <c r="J2018" t="s">
        <v>367</v>
      </c>
      <c r="K2018" t="s">
        <v>193</v>
      </c>
      <c r="L2018" t="s">
        <v>831</v>
      </c>
      <c r="M2018" t="s">
        <v>193</v>
      </c>
      <c r="N2018" s="4">
        <v>265600346</v>
      </c>
      <c r="O2018" s="44">
        <v>6965</v>
      </c>
      <c r="P2018">
        <v>0</v>
      </c>
      <c r="Q2018">
        <v>0</v>
      </c>
      <c r="R2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8" s="4">
        <f t="shared" si="93"/>
        <v>1</v>
      </c>
      <c r="T2018" s="4">
        <f t="shared" si="94"/>
        <v>0</v>
      </c>
      <c r="U2018" s="4">
        <f t="shared" si="95"/>
        <v>0</v>
      </c>
    </row>
    <row r="2019" spans="1:21">
      <c r="A2019" s="41">
        <v>560000366</v>
      </c>
      <c r="B2019" s="42">
        <v>560000259</v>
      </c>
      <c r="C2019" s="43">
        <v>560000259</v>
      </c>
      <c r="D2019" t="s">
        <v>2328</v>
      </c>
      <c r="E2019" t="s">
        <v>2329</v>
      </c>
      <c r="F2019" t="s">
        <v>2152</v>
      </c>
      <c r="G2019" t="s">
        <v>2153</v>
      </c>
      <c r="H2019">
        <v>0</v>
      </c>
      <c r="I2019" s="1">
        <v>56</v>
      </c>
      <c r="J2019" t="s">
        <v>367</v>
      </c>
      <c r="K2019" t="s">
        <v>193</v>
      </c>
      <c r="L2019" t="s">
        <v>831</v>
      </c>
      <c r="M2019" t="s">
        <v>193</v>
      </c>
      <c r="N2019" s="4">
        <v>265600171</v>
      </c>
      <c r="O2019" s="44">
        <v>6603</v>
      </c>
      <c r="P2019">
        <v>0</v>
      </c>
      <c r="Q2019">
        <v>0</v>
      </c>
      <c r="R2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9" s="4">
        <f t="shared" si="93"/>
        <v>1</v>
      </c>
      <c r="T2019" s="4">
        <f t="shared" si="94"/>
        <v>0</v>
      </c>
      <c r="U2019" s="4">
        <f t="shared" si="95"/>
        <v>0</v>
      </c>
    </row>
    <row r="2020" spans="1:21">
      <c r="A2020" s="41">
        <v>560002081</v>
      </c>
      <c r="B2020" s="42">
        <v>560000416</v>
      </c>
      <c r="C2020" s="43">
        <v>560002081</v>
      </c>
      <c r="D2020" t="s">
        <v>5032</v>
      </c>
      <c r="E2020" t="s">
        <v>5033</v>
      </c>
      <c r="H2020"/>
      <c r="I2020" s="1">
        <v>56</v>
      </c>
      <c r="J2020" t="s">
        <v>367</v>
      </c>
      <c r="K2020" t="s">
        <v>193</v>
      </c>
      <c r="L2020" t="s">
        <v>96</v>
      </c>
      <c r="M2020" t="s">
        <v>193</v>
      </c>
      <c r="N2020" s="4">
        <v>788071959</v>
      </c>
      <c r="O2020" s="44">
        <v>14768</v>
      </c>
      <c r="P2020">
        <v>1</v>
      </c>
      <c r="Q2020">
        <v>0</v>
      </c>
      <c r="R2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0" s="4">
        <f t="shared" si="93"/>
        <v>0</v>
      </c>
      <c r="T2020" s="4">
        <f t="shared" si="94"/>
        <v>0</v>
      </c>
      <c r="U2020" s="4">
        <f t="shared" si="95"/>
        <v>1</v>
      </c>
    </row>
    <row r="2021" spans="1:21">
      <c r="A2021" s="41">
        <v>560003006</v>
      </c>
      <c r="B2021" s="42">
        <v>560006074</v>
      </c>
      <c r="C2021" s="43">
        <v>560003006</v>
      </c>
      <c r="D2021" t="s">
        <v>366</v>
      </c>
      <c r="E2021" t="s">
        <v>4829</v>
      </c>
      <c r="H2021"/>
      <c r="I2021" s="1">
        <v>56</v>
      </c>
      <c r="J2021" t="s">
        <v>367</v>
      </c>
      <c r="K2021" t="s">
        <v>193</v>
      </c>
      <c r="L2021" t="s">
        <v>60</v>
      </c>
      <c r="M2021" t="s">
        <v>193</v>
      </c>
      <c r="N2021" s="4">
        <v>777863820</v>
      </c>
      <c r="O2021" s="44">
        <v>3698.5</v>
      </c>
      <c r="P2021">
        <v>0</v>
      </c>
      <c r="Q2021">
        <v>0</v>
      </c>
      <c r="R2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21" s="4">
        <f t="shared" si="93"/>
        <v>0</v>
      </c>
      <c r="T2021" s="4">
        <f t="shared" si="94"/>
        <v>0</v>
      </c>
      <c r="U2021" s="4">
        <f t="shared" si="95"/>
        <v>1</v>
      </c>
    </row>
    <row r="2022" spans="1:21">
      <c r="A2022" s="41">
        <v>560007510</v>
      </c>
      <c r="B2022" s="42">
        <v>560001307</v>
      </c>
      <c r="C2022" s="43">
        <v>560007510</v>
      </c>
      <c r="D2022" t="s">
        <v>4972</v>
      </c>
      <c r="E2022" t="s">
        <v>4972</v>
      </c>
      <c r="H2022"/>
      <c r="I2022" s="1">
        <v>56</v>
      </c>
      <c r="J2022" t="s">
        <v>367</v>
      </c>
      <c r="K2022" t="s">
        <v>193</v>
      </c>
      <c r="L2022" t="s">
        <v>96</v>
      </c>
      <c r="M2022" t="s">
        <v>193</v>
      </c>
      <c r="N2022" s="4">
        <v>538629924</v>
      </c>
      <c r="O2022" s="44">
        <v>14052.5</v>
      </c>
      <c r="P2022">
        <v>0</v>
      </c>
      <c r="Q2022">
        <v>0</v>
      </c>
      <c r="R2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2" s="4">
        <f t="shared" si="93"/>
        <v>0</v>
      </c>
      <c r="T2022" s="4">
        <f t="shared" si="94"/>
        <v>0</v>
      </c>
      <c r="U2022" s="4">
        <f t="shared" si="95"/>
        <v>1</v>
      </c>
    </row>
    <row r="2023" spans="1:21">
      <c r="A2023" s="41">
        <v>560000382</v>
      </c>
      <c r="B2023" s="42">
        <v>560002032</v>
      </c>
      <c r="C2023" s="43">
        <v>560002032</v>
      </c>
      <c r="D2023" t="s">
        <v>3735</v>
      </c>
      <c r="E2023" t="s">
        <v>3736</v>
      </c>
      <c r="F2023" t="s">
        <v>1187</v>
      </c>
      <c r="G2023" t="s">
        <v>1188</v>
      </c>
      <c r="H2023">
        <v>0</v>
      </c>
      <c r="I2023" s="1">
        <v>56</v>
      </c>
      <c r="J2023" t="s">
        <v>367</v>
      </c>
      <c r="K2023" t="s">
        <v>193</v>
      </c>
      <c r="L2023" t="s">
        <v>77</v>
      </c>
      <c r="M2023" t="s">
        <v>193</v>
      </c>
      <c r="N2023" s="4">
        <v>265600056</v>
      </c>
      <c r="O2023" s="44">
        <v>47806.5</v>
      </c>
      <c r="P2023">
        <v>1</v>
      </c>
      <c r="Q2023">
        <v>0</v>
      </c>
      <c r="R2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3" s="4">
        <f t="shared" si="93"/>
        <v>1</v>
      </c>
      <c r="T2023" s="4">
        <f t="shared" si="94"/>
        <v>0</v>
      </c>
      <c r="U2023" s="4">
        <f t="shared" si="95"/>
        <v>0</v>
      </c>
    </row>
    <row r="2024" spans="1:21">
      <c r="A2024" s="41">
        <v>560004335</v>
      </c>
      <c r="B2024" s="42">
        <v>560002032</v>
      </c>
      <c r="C2024" s="43">
        <v>560002032</v>
      </c>
      <c r="D2024" t="s">
        <v>3737</v>
      </c>
      <c r="E2024" t="s">
        <v>3736</v>
      </c>
      <c r="F2024" t="s">
        <v>1187</v>
      </c>
      <c r="G2024" t="s">
        <v>1188</v>
      </c>
      <c r="H2024">
        <v>0</v>
      </c>
      <c r="I2024" s="1">
        <v>56</v>
      </c>
      <c r="J2024" t="s">
        <v>367</v>
      </c>
      <c r="K2024" t="s">
        <v>193</v>
      </c>
      <c r="L2024" t="s">
        <v>77</v>
      </c>
      <c r="M2024" t="s">
        <v>193</v>
      </c>
      <c r="N2024" s="4">
        <v>265600056</v>
      </c>
      <c r="O2024" s="44">
        <v>648.5</v>
      </c>
      <c r="P2024">
        <v>1</v>
      </c>
      <c r="Q2024">
        <v>0</v>
      </c>
      <c r="R2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4" s="4">
        <f t="shared" si="93"/>
        <v>1</v>
      </c>
      <c r="T2024" s="4">
        <f t="shared" si="94"/>
        <v>0</v>
      </c>
      <c r="U2024" s="4">
        <f t="shared" si="95"/>
        <v>0</v>
      </c>
    </row>
    <row r="2025" spans="1:21">
      <c r="A2025" s="41">
        <v>560004343</v>
      </c>
      <c r="B2025" s="42">
        <v>560002032</v>
      </c>
      <c r="C2025" s="43">
        <v>560002032</v>
      </c>
      <c r="D2025" t="s">
        <v>3738</v>
      </c>
      <c r="E2025" t="s">
        <v>3736</v>
      </c>
      <c r="F2025" t="s">
        <v>1187</v>
      </c>
      <c r="G2025" t="s">
        <v>1188</v>
      </c>
      <c r="H2025">
        <v>0</v>
      </c>
      <c r="I2025" s="1">
        <v>56</v>
      </c>
      <c r="J2025" t="s">
        <v>367</v>
      </c>
      <c r="K2025" t="s">
        <v>193</v>
      </c>
      <c r="L2025" t="s">
        <v>77</v>
      </c>
      <c r="M2025" t="s">
        <v>193</v>
      </c>
      <c r="N2025" s="4">
        <v>265600056</v>
      </c>
      <c r="O2025" s="44">
        <v>1543.75</v>
      </c>
      <c r="P2025">
        <v>1</v>
      </c>
      <c r="Q2025">
        <v>0</v>
      </c>
      <c r="R2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5" s="4">
        <f t="shared" si="93"/>
        <v>1</v>
      </c>
      <c r="T2025" s="4">
        <f t="shared" si="94"/>
        <v>0</v>
      </c>
      <c r="U2025" s="4">
        <f t="shared" si="95"/>
        <v>0</v>
      </c>
    </row>
    <row r="2026" spans="1:21">
      <c r="A2026" s="41">
        <v>560004350</v>
      </c>
      <c r="B2026" s="42">
        <v>560002032</v>
      </c>
      <c r="C2026" s="43">
        <v>560002032</v>
      </c>
      <c r="D2026" t="s">
        <v>3739</v>
      </c>
      <c r="E2026" t="s">
        <v>3736</v>
      </c>
      <c r="F2026" t="s">
        <v>1187</v>
      </c>
      <c r="G2026" t="s">
        <v>1188</v>
      </c>
      <c r="H2026">
        <v>0</v>
      </c>
      <c r="I2026" s="1">
        <v>56</v>
      </c>
      <c r="J2026" t="s">
        <v>367</v>
      </c>
      <c r="K2026" t="s">
        <v>193</v>
      </c>
      <c r="L2026" t="s">
        <v>77</v>
      </c>
      <c r="M2026" t="s">
        <v>193</v>
      </c>
      <c r="N2026" s="4">
        <v>265600056</v>
      </c>
      <c r="O2026" s="44">
        <v>288</v>
      </c>
      <c r="P2026">
        <v>1</v>
      </c>
      <c r="Q2026">
        <v>0</v>
      </c>
      <c r="R2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6" s="4">
        <f t="shared" si="93"/>
        <v>1</v>
      </c>
      <c r="T2026" s="4">
        <f t="shared" si="94"/>
        <v>0</v>
      </c>
      <c r="U2026" s="4">
        <f t="shared" si="95"/>
        <v>0</v>
      </c>
    </row>
    <row r="2027" spans="1:21">
      <c r="A2027" s="41">
        <v>560004723</v>
      </c>
      <c r="B2027" s="42">
        <v>560002032</v>
      </c>
      <c r="C2027" s="43">
        <v>560002032</v>
      </c>
      <c r="D2027" t="s">
        <v>3740</v>
      </c>
      <c r="E2027" t="s">
        <v>3736</v>
      </c>
      <c r="F2027" t="s">
        <v>1187</v>
      </c>
      <c r="G2027" t="s">
        <v>1188</v>
      </c>
      <c r="H2027">
        <v>0</v>
      </c>
      <c r="I2027" s="1">
        <v>56</v>
      </c>
      <c r="J2027" t="s">
        <v>367</v>
      </c>
      <c r="K2027" t="s">
        <v>193</v>
      </c>
      <c r="L2027" t="s">
        <v>77</v>
      </c>
      <c r="M2027" t="s">
        <v>193</v>
      </c>
      <c r="N2027" s="4">
        <v>265600056</v>
      </c>
      <c r="O2027" s="44">
        <v>477.25</v>
      </c>
      <c r="P2027">
        <v>1</v>
      </c>
      <c r="Q2027">
        <v>0</v>
      </c>
      <c r="R2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7" s="4">
        <f t="shared" si="93"/>
        <v>1</v>
      </c>
      <c r="T2027" s="4">
        <f t="shared" si="94"/>
        <v>0</v>
      </c>
      <c r="U2027" s="4">
        <f t="shared" si="95"/>
        <v>0</v>
      </c>
    </row>
    <row r="2028" spans="1:21">
      <c r="A2028" s="41">
        <v>560004780</v>
      </c>
      <c r="B2028" s="42">
        <v>560002032</v>
      </c>
      <c r="C2028" s="43">
        <v>560002032</v>
      </c>
      <c r="D2028" t="s">
        <v>3741</v>
      </c>
      <c r="E2028" t="s">
        <v>3736</v>
      </c>
      <c r="F2028" t="s">
        <v>1187</v>
      </c>
      <c r="G2028" t="s">
        <v>1188</v>
      </c>
      <c r="H2028">
        <v>0</v>
      </c>
      <c r="I2028" s="1">
        <v>56</v>
      </c>
      <c r="J2028" t="s">
        <v>367</v>
      </c>
      <c r="K2028" t="s">
        <v>193</v>
      </c>
      <c r="L2028" t="s">
        <v>77</v>
      </c>
      <c r="M2028" t="s">
        <v>193</v>
      </c>
      <c r="N2028" s="4">
        <v>265600056</v>
      </c>
      <c r="O2028" s="44">
        <v>1620.5</v>
      </c>
      <c r="P2028">
        <v>1</v>
      </c>
      <c r="Q2028">
        <v>0</v>
      </c>
      <c r="R2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8" s="4">
        <f t="shared" si="93"/>
        <v>1</v>
      </c>
      <c r="T2028" s="4">
        <f t="shared" si="94"/>
        <v>0</v>
      </c>
      <c r="U2028" s="4">
        <f t="shared" si="95"/>
        <v>0</v>
      </c>
    </row>
    <row r="2029" spans="1:21">
      <c r="A2029" s="41">
        <v>560005068</v>
      </c>
      <c r="B2029" s="42">
        <v>560002032</v>
      </c>
      <c r="C2029" s="43">
        <v>560002032</v>
      </c>
      <c r="D2029" t="s">
        <v>3742</v>
      </c>
      <c r="E2029" t="s">
        <v>3736</v>
      </c>
      <c r="F2029" t="s">
        <v>1187</v>
      </c>
      <c r="G2029" t="s">
        <v>1188</v>
      </c>
      <c r="H2029">
        <v>0</v>
      </c>
      <c r="I2029" s="1">
        <v>56</v>
      </c>
      <c r="J2029" t="s">
        <v>367</v>
      </c>
      <c r="K2029" t="s">
        <v>193</v>
      </c>
      <c r="L2029" t="s">
        <v>77</v>
      </c>
      <c r="M2029" t="s">
        <v>193</v>
      </c>
      <c r="N2029" s="4">
        <v>265600056</v>
      </c>
      <c r="O2029" s="44">
        <v>640.25</v>
      </c>
      <c r="P2029">
        <v>1</v>
      </c>
      <c r="Q2029">
        <v>0</v>
      </c>
      <c r="R2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9" s="4">
        <f t="shared" si="93"/>
        <v>1</v>
      </c>
      <c r="T2029" s="4">
        <f t="shared" si="94"/>
        <v>0</v>
      </c>
      <c r="U2029" s="4">
        <f t="shared" si="95"/>
        <v>0</v>
      </c>
    </row>
    <row r="2030" spans="1:21">
      <c r="A2030" s="41">
        <v>560009086</v>
      </c>
      <c r="B2030" s="42">
        <v>560002032</v>
      </c>
      <c r="C2030" s="43">
        <v>560002032</v>
      </c>
      <c r="D2030" t="s">
        <v>3743</v>
      </c>
      <c r="E2030" t="s">
        <v>3736</v>
      </c>
      <c r="F2030" t="s">
        <v>1187</v>
      </c>
      <c r="G2030" t="s">
        <v>1188</v>
      </c>
      <c r="H2030">
        <v>0</v>
      </c>
      <c r="I2030" s="1">
        <v>56</v>
      </c>
      <c r="J2030" t="s">
        <v>367</v>
      </c>
      <c r="K2030" t="s">
        <v>193</v>
      </c>
      <c r="L2030" t="s">
        <v>77</v>
      </c>
      <c r="M2030" t="s">
        <v>193</v>
      </c>
      <c r="N2030" s="4">
        <v>265600056</v>
      </c>
      <c r="O2030" s="44">
        <v>131.5</v>
      </c>
      <c r="P2030">
        <v>1</v>
      </c>
      <c r="Q2030">
        <v>0</v>
      </c>
      <c r="R2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0" s="4">
        <f t="shared" si="93"/>
        <v>1</v>
      </c>
      <c r="T2030" s="4">
        <f t="shared" si="94"/>
        <v>0</v>
      </c>
      <c r="U2030" s="4">
        <f t="shared" si="95"/>
        <v>0</v>
      </c>
    </row>
    <row r="2031" spans="1:21">
      <c r="A2031" s="41">
        <v>560010092</v>
      </c>
      <c r="B2031" s="42">
        <v>560002032</v>
      </c>
      <c r="C2031" s="43">
        <v>560002032</v>
      </c>
      <c r="D2031" t="s">
        <v>3744</v>
      </c>
      <c r="E2031" t="s">
        <v>3736</v>
      </c>
      <c r="F2031" t="s">
        <v>1187</v>
      </c>
      <c r="G2031" t="s">
        <v>1188</v>
      </c>
      <c r="H2031">
        <v>0</v>
      </c>
      <c r="I2031" s="1">
        <v>56</v>
      </c>
      <c r="J2031" t="s">
        <v>367</v>
      </c>
      <c r="K2031" t="s">
        <v>193</v>
      </c>
      <c r="L2031" t="s">
        <v>831</v>
      </c>
      <c r="M2031" t="s">
        <v>193</v>
      </c>
      <c r="N2031" s="4">
        <v>265600056</v>
      </c>
      <c r="O2031" s="44">
        <v>10502.5</v>
      </c>
      <c r="P2031">
        <v>0</v>
      </c>
      <c r="Q2031">
        <v>0</v>
      </c>
      <c r="R2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1" s="4">
        <f t="shared" si="93"/>
        <v>1</v>
      </c>
      <c r="T2031" s="4">
        <f t="shared" si="94"/>
        <v>0</v>
      </c>
      <c r="U2031" s="4">
        <f t="shared" si="95"/>
        <v>0</v>
      </c>
    </row>
    <row r="2032" spans="1:21">
      <c r="A2032" s="41">
        <v>560017188</v>
      </c>
      <c r="B2032" s="42">
        <v>560002032</v>
      </c>
      <c r="C2032" s="43">
        <v>560002032</v>
      </c>
      <c r="D2032" t="s">
        <v>3745</v>
      </c>
      <c r="E2032" t="s">
        <v>3736</v>
      </c>
      <c r="F2032" t="s">
        <v>1187</v>
      </c>
      <c r="G2032" t="s">
        <v>1188</v>
      </c>
      <c r="H2032">
        <v>0</v>
      </c>
      <c r="I2032" s="1">
        <v>56</v>
      </c>
      <c r="J2032" t="s">
        <v>367</v>
      </c>
      <c r="K2032" t="s">
        <v>193</v>
      </c>
      <c r="L2032" t="s">
        <v>77</v>
      </c>
      <c r="M2032" t="s">
        <v>193</v>
      </c>
      <c r="N2032" s="4">
        <v>265600056</v>
      </c>
      <c r="O2032" s="44">
        <v>555.25</v>
      </c>
      <c r="P2032">
        <v>1</v>
      </c>
      <c r="Q2032">
        <v>0</v>
      </c>
      <c r="R2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2" s="4">
        <f t="shared" si="93"/>
        <v>1</v>
      </c>
      <c r="T2032" s="4">
        <f t="shared" si="94"/>
        <v>0</v>
      </c>
      <c r="U2032" s="4">
        <f t="shared" si="95"/>
        <v>0</v>
      </c>
    </row>
    <row r="2033" spans="1:21">
      <c r="A2033" s="41">
        <v>560017808</v>
      </c>
      <c r="B2033" s="42">
        <v>560002032</v>
      </c>
      <c r="C2033" s="43">
        <v>560002032</v>
      </c>
      <c r="D2033" t="s">
        <v>3746</v>
      </c>
      <c r="E2033" t="s">
        <v>3736</v>
      </c>
      <c r="F2033" t="s">
        <v>1187</v>
      </c>
      <c r="G2033" t="s">
        <v>1188</v>
      </c>
      <c r="H2033">
        <v>0</v>
      </c>
      <c r="I2033" s="1">
        <v>56</v>
      </c>
      <c r="J2033" t="s">
        <v>367</v>
      </c>
      <c r="K2033" t="s">
        <v>193</v>
      </c>
      <c r="L2033" t="s">
        <v>77</v>
      </c>
      <c r="M2033" t="s">
        <v>193</v>
      </c>
      <c r="N2033" s="4">
        <v>265600056</v>
      </c>
      <c r="O2033" s="44">
        <v>1015.5</v>
      </c>
      <c r="P2033">
        <v>1</v>
      </c>
      <c r="Q2033">
        <v>0</v>
      </c>
      <c r="R2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3" s="4">
        <f t="shared" si="93"/>
        <v>1</v>
      </c>
      <c r="T2033" s="4">
        <f t="shared" si="94"/>
        <v>0</v>
      </c>
      <c r="U2033" s="4">
        <f t="shared" si="95"/>
        <v>0</v>
      </c>
    </row>
    <row r="2034" spans="1:21">
      <c r="A2034" s="41">
        <v>560023830</v>
      </c>
      <c r="B2034" s="42">
        <v>560002032</v>
      </c>
      <c r="C2034" s="43">
        <v>560002032</v>
      </c>
      <c r="D2034" t="s">
        <v>3747</v>
      </c>
      <c r="E2034" t="s">
        <v>3736</v>
      </c>
      <c r="F2034" t="s">
        <v>1187</v>
      </c>
      <c r="G2034" t="s">
        <v>1188</v>
      </c>
      <c r="H2034">
        <v>0</v>
      </c>
      <c r="I2034" s="1">
        <v>56</v>
      </c>
      <c r="J2034" t="s">
        <v>367</v>
      </c>
      <c r="K2034" t="s">
        <v>193</v>
      </c>
      <c r="L2034" t="s">
        <v>77</v>
      </c>
      <c r="M2034" t="s">
        <v>193</v>
      </c>
      <c r="N2034" s="4">
        <v>265600056</v>
      </c>
      <c r="O2034" s="44">
        <v>962.25</v>
      </c>
      <c r="P2034">
        <v>1</v>
      </c>
      <c r="Q2034">
        <v>0</v>
      </c>
      <c r="R2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4" s="4">
        <f t="shared" si="93"/>
        <v>1</v>
      </c>
      <c r="T2034" s="4">
        <f t="shared" si="94"/>
        <v>0</v>
      </c>
      <c r="U2034" s="4">
        <f t="shared" si="95"/>
        <v>0</v>
      </c>
    </row>
    <row r="2035" spans="1:21">
      <c r="A2035" s="41">
        <v>560024085</v>
      </c>
      <c r="B2035" s="42">
        <v>560002032</v>
      </c>
      <c r="C2035" s="43">
        <v>560002032</v>
      </c>
      <c r="D2035" t="s">
        <v>3748</v>
      </c>
      <c r="E2035" t="s">
        <v>3736</v>
      </c>
      <c r="F2035" t="s">
        <v>1187</v>
      </c>
      <c r="G2035" t="s">
        <v>1188</v>
      </c>
      <c r="H2035">
        <v>0</v>
      </c>
      <c r="I2035" s="1">
        <v>56</v>
      </c>
      <c r="J2035" t="s">
        <v>367</v>
      </c>
      <c r="K2035" t="s">
        <v>193</v>
      </c>
      <c r="L2035" t="s">
        <v>77</v>
      </c>
      <c r="M2035" t="s">
        <v>193</v>
      </c>
      <c r="N2035" s="4">
        <v>265600056</v>
      </c>
      <c r="O2035" s="44">
        <v>2130</v>
      </c>
      <c r="P2035">
        <v>1</v>
      </c>
      <c r="Q2035">
        <v>0</v>
      </c>
      <c r="R2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5" s="4">
        <f t="shared" si="93"/>
        <v>1</v>
      </c>
      <c r="T2035" s="4">
        <f t="shared" si="94"/>
        <v>0</v>
      </c>
      <c r="U2035" s="4">
        <f t="shared" si="95"/>
        <v>0</v>
      </c>
    </row>
    <row r="2036" spans="1:21">
      <c r="A2036" s="41">
        <v>560024101</v>
      </c>
      <c r="B2036" s="42">
        <v>560002032</v>
      </c>
      <c r="C2036" s="43">
        <v>560002032</v>
      </c>
      <c r="D2036" t="s">
        <v>3749</v>
      </c>
      <c r="E2036" t="s">
        <v>3736</v>
      </c>
      <c r="F2036" t="s">
        <v>1187</v>
      </c>
      <c r="G2036" t="s">
        <v>1188</v>
      </c>
      <c r="H2036">
        <v>0</v>
      </c>
      <c r="I2036" s="1">
        <v>56</v>
      </c>
      <c r="J2036" t="s">
        <v>367</v>
      </c>
      <c r="K2036" t="s">
        <v>193</v>
      </c>
      <c r="L2036" t="s">
        <v>77</v>
      </c>
      <c r="M2036" t="s">
        <v>193</v>
      </c>
      <c r="N2036" s="4">
        <v>265600056</v>
      </c>
      <c r="O2036" s="44">
        <v>689.5</v>
      </c>
      <c r="P2036">
        <v>1</v>
      </c>
      <c r="Q2036">
        <v>0</v>
      </c>
      <c r="R2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6" s="4">
        <f t="shared" si="93"/>
        <v>1</v>
      </c>
      <c r="T2036" s="4">
        <f t="shared" si="94"/>
        <v>0</v>
      </c>
      <c r="U2036" s="4">
        <f t="shared" si="95"/>
        <v>0</v>
      </c>
    </row>
    <row r="2037" spans="1:21">
      <c r="A2037" s="41">
        <v>560024127</v>
      </c>
      <c r="B2037" s="42">
        <v>560002032</v>
      </c>
      <c r="C2037" s="43">
        <v>560002032</v>
      </c>
      <c r="D2037" t="s">
        <v>3750</v>
      </c>
      <c r="E2037" t="s">
        <v>3736</v>
      </c>
      <c r="F2037" t="s">
        <v>1187</v>
      </c>
      <c r="G2037" t="s">
        <v>1188</v>
      </c>
      <c r="H2037">
        <v>0</v>
      </c>
      <c r="I2037" s="1">
        <v>56</v>
      </c>
      <c r="J2037" t="s">
        <v>367</v>
      </c>
      <c r="K2037" t="s">
        <v>193</v>
      </c>
      <c r="L2037" t="s">
        <v>77</v>
      </c>
      <c r="M2037" t="s">
        <v>193</v>
      </c>
      <c r="N2037" s="4">
        <v>265600056</v>
      </c>
      <c r="O2037" s="44">
        <v>22.25</v>
      </c>
      <c r="P2037">
        <v>1</v>
      </c>
      <c r="Q2037">
        <v>0</v>
      </c>
      <c r="R2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7" s="4">
        <f t="shared" si="93"/>
        <v>1</v>
      </c>
      <c r="T2037" s="4">
        <f t="shared" si="94"/>
        <v>0</v>
      </c>
      <c r="U2037" s="4">
        <f t="shared" si="95"/>
        <v>0</v>
      </c>
    </row>
    <row r="2038" spans="1:21">
      <c r="A2038" s="41">
        <v>560024150</v>
      </c>
      <c r="B2038" s="42">
        <v>560002032</v>
      </c>
      <c r="C2038" s="43">
        <v>560002032</v>
      </c>
      <c r="D2038" t="s">
        <v>3751</v>
      </c>
      <c r="E2038" t="s">
        <v>3736</v>
      </c>
      <c r="F2038" t="s">
        <v>1187</v>
      </c>
      <c r="G2038" s="64" t="s">
        <v>1188</v>
      </c>
      <c r="H2038">
        <v>0</v>
      </c>
      <c r="I2038" s="1">
        <v>56</v>
      </c>
      <c r="J2038" t="s">
        <v>367</v>
      </c>
      <c r="K2038" t="s">
        <v>193</v>
      </c>
      <c r="L2038" t="s">
        <v>77</v>
      </c>
      <c r="M2038" t="s">
        <v>193</v>
      </c>
      <c r="N2038" s="4">
        <v>265600056</v>
      </c>
      <c r="O2038" s="44">
        <v>19.25</v>
      </c>
      <c r="P2038">
        <v>1</v>
      </c>
      <c r="Q2038">
        <v>0</v>
      </c>
      <c r="R2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8" s="4">
        <f t="shared" si="93"/>
        <v>1</v>
      </c>
      <c r="T2038" s="4">
        <f t="shared" si="94"/>
        <v>0</v>
      </c>
      <c r="U2038" s="4">
        <f t="shared" si="95"/>
        <v>0</v>
      </c>
    </row>
    <row r="2039" spans="1:21">
      <c r="A2039" s="41">
        <v>560024176</v>
      </c>
      <c r="B2039" s="42">
        <v>560002032</v>
      </c>
      <c r="C2039" s="43">
        <v>560002032</v>
      </c>
      <c r="D2039" t="s">
        <v>3752</v>
      </c>
      <c r="E2039" t="s">
        <v>3736</v>
      </c>
      <c r="F2039" t="s">
        <v>1187</v>
      </c>
      <c r="G2039" s="64" t="s">
        <v>1188</v>
      </c>
      <c r="H2039">
        <v>0</v>
      </c>
      <c r="I2039" s="1">
        <v>56</v>
      </c>
      <c r="J2039" t="s">
        <v>367</v>
      </c>
      <c r="K2039" t="s">
        <v>193</v>
      </c>
      <c r="L2039" t="s">
        <v>77</v>
      </c>
      <c r="M2039" t="s">
        <v>193</v>
      </c>
      <c r="N2039" s="4">
        <v>265600056</v>
      </c>
      <c r="O2039" s="44">
        <v>420.75</v>
      </c>
      <c r="P2039">
        <v>1</v>
      </c>
      <c r="Q2039">
        <v>0</v>
      </c>
      <c r="R2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9" s="4">
        <f t="shared" si="93"/>
        <v>1</v>
      </c>
      <c r="T2039" s="4">
        <f t="shared" si="94"/>
        <v>0</v>
      </c>
      <c r="U2039" s="4">
        <f t="shared" si="95"/>
        <v>0</v>
      </c>
    </row>
    <row r="2040" spans="1:21">
      <c r="A2040" s="41">
        <v>560024184</v>
      </c>
      <c r="B2040" s="42">
        <v>560002032</v>
      </c>
      <c r="C2040" s="43">
        <v>560002032</v>
      </c>
      <c r="D2040" t="s">
        <v>3753</v>
      </c>
      <c r="E2040" t="s">
        <v>3736</v>
      </c>
      <c r="F2040" t="s">
        <v>1187</v>
      </c>
      <c r="G2040" s="64" t="s">
        <v>1188</v>
      </c>
      <c r="H2040">
        <v>0</v>
      </c>
      <c r="I2040" s="1">
        <v>56</v>
      </c>
      <c r="J2040" t="s">
        <v>367</v>
      </c>
      <c r="K2040" t="s">
        <v>193</v>
      </c>
      <c r="L2040" t="s">
        <v>77</v>
      </c>
      <c r="M2040" t="s">
        <v>193</v>
      </c>
      <c r="N2040" s="4">
        <v>265600056</v>
      </c>
      <c r="O2040" s="44">
        <v>652.25</v>
      </c>
      <c r="P2040">
        <v>1</v>
      </c>
      <c r="Q2040">
        <v>0</v>
      </c>
      <c r="R2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0" s="4">
        <f t="shared" si="93"/>
        <v>1</v>
      </c>
      <c r="T2040" s="4">
        <f t="shared" si="94"/>
        <v>0</v>
      </c>
      <c r="U2040" s="4">
        <f t="shared" si="95"/>
        <v>0</v>
      </c>
    </row>
    <row r="2041" spans="1:21">
      <c r="A2041" s="41">
        <v>560024200</v>
      </c>
      <c r="B2041" s="42">
        <v>560002032</v>
      </c>
      <c r="C2041" s="43">
        <v>560002032</v>
      </c>
      <c r="D2041" t="s">
        <v>3754</v>
      </c>
      <c r="E2041" t="s">
        <v>3736</v>
      </c>
      <c r="F2041" t="s">
        <v>1187</v>
      </c>
      <c r="G2041" s="64" t="s">
        <v>1188</v>
      </c>
      <c r="H2041">
        <v>0</v>
      </c>
      <c r="I2041" s="1">
        <v>56</v>
      </c>
      <c r="J2041" t="s">
        <v>367</v>
      </c>
      <c r="K2041" t="s">
        <v>193</v>
      </c>
      <c r="L2041" t="s">
        <v>77</v>
      </c>
      <c r="M2041" t="s">
        <v>193</v>
      </c>
      <c r="N2041" s="4">
        <v>265600056</v>
      </c>
      <c r="O2041" s="44">
        <v>835.5</v>
      </c>
      <c r="P2041">
        <v>1</v>
      </c>
      <c r="Q2041">
        <v>0</v>
      </c>
      <c r="R2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1" s="4">
        <f t="shared" si="93"/>
        <v>1</v>
      </c>
      <c r="T2041" s="4">
        <f t="shared" si="94"/>
        <v>0</v>
      </c>
      <c r="U2041" s="4">
        <f t="shared" si="95"/>
        <v>0</v>
      </c>
    </row>
    <row r="2042" spans="1:21">
      <c r="A2042" s="41">
        <v>560024226</v>
      </c>
      <c r="B2042" s="42">
        <v>560002032</v>
      </c>
      <c r="C2042" s="43">
        <v>560002032</v>
      </c>
      <c r="D2042" t="s">
        <v>3755</v>
      </c>
      <c r="E2042" t="s">
        <v>3736</v>
      </c>
      <c r="F2042" t="s">
        <v>1187</v>
      </c>
      <c r="G2042" s="64" t="s">
        <v>1188</v>
      </c>
      <c r="H2042">
        <v>0</v>
      </c>
      <c r="I2042" s="1">
        <v>56</v>
      </c>
      <c r="J2042" t="s">
        <v>367</v>
      </c>
      <c r="K2042" t="s">
        <v>193</v>
      </c>
      <c r="L2042" t="s">
        <v>77</v>
      </c>
      <c r="M2042" t="s">
        <v>193</v>
      </c>
      <c r="N2042" s="4">
        <v>265600056</v>
      </c>
      <c r="O2042" s="44">
        <v>302.25</v>
      </c>
      <c r="P2042">
        <v>1</v>
      </c>
      <c r="Q2042">
        <v>0</v>
      </c>
      <c r="R2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2" s="4">
        <f t="shared" si="93"/>
        <v>1</v>
      </c>
      <c r="T2042" s="4">
        <f t="shared" si="94"/>
        <v>0</v>
      </c>
      <c r="U2042" s="4">
        <f t="shared" si="95"/>
        <v>0</v>
      </c>
    </row>
    <row r="2043" spans="1:21">
      <c r="A2043" s="41">
        <v>560026403</v>
      </c>
      <c r="B2043" s="42">
        <v>560002032</v>
      </c>
      <c r="C2043" s="43">
        <v>560002032</v>
      </c>
      <c r="D2043" t="s">
        <v>3756</v>
      </c>
      <c r="E2043" t="s">
        <v>3736</v>
      </c>
      <c r="F2043" t="s">
        <v>1187</v>
      </c>
      <c r="G2043" s="64" t="s">
        <v>1188</v>
      </c>
      <c r="H2043">
        <v>0</v>
      </c>
      <c r="I2043" s="1">
        <v>56</v>
      </c>
      <c r="J2043" t="s">
        <v>367</v>
      </c>
      <c r="K2043" t="s">
        <v>193</v>
      </c>
      <c r="L2043" t="s">
        <v>77</v>
      </c>
      <c r="M2043" t="s">
        <v>193</v>
      </c>
      <c r="N2043" s="4">
        <v>265600056</v>
      </c>
      <c r="O2043" s="44">
        <v>116</v>
      </c>
      <c r="P2043">
        <v>1</v>
      </c>
      <c r="Q2043">
        <v>0</v>
      </c>
      <c r="R2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3" s="4">
        <f t="shared" si="93"/>
        <v>1</v>
      </c>
      <c r="T2043" s="4">
        <f t="shared" si="94"/>
        <v>0</v>
      </c>
      <c r="U2043" s="4">
        <f t="shared" si="95"/>
        <v>0</v>
      </c>
    </row>
    <row r="2044" spans="1:21">
      <c r="A2044" s="41">
        <v>560027013</v>
      </c>
      <c r="B2044" s="42">
        <v>560002032</v>
      </c>
      <c r="C2044" s="43">
        <v>560002032</v>
      </c>
      <c r="D2044" t="s">
        <v>3757</v>
      </c>
      <c r="E2044" t="s">
        <v>3736</v>
      </c>
      <c r="F2044" t="s">
        <v>1187</v>
      </c>
      <c r="G2044" s="64" t="s">
        <v>1188</v>
      </c>
      <c r="H2044">
        <v>0</v>
      </c>
      <c r="I2044" s="1">
        <v>56</v>
      </c>
      <c r="J2044" t="s">
        <v>367</v>
      </c>
      <c r="K2044" t="s">
        <v>193</v>
      </c>
      <c r="L2044" t="s">
        <v>77</v>
      </c>
      <c r="M2044" t="s">
        <v>193</v>
      </c>
      <c r="N2044" s="4">
        <v>265600056</v>
      </c>
      <c r="O2044" s="44">
        <v>176</v>
      </c>
      <c r="P2044">
        <v>1</v>
      </c>
      <c r="Q2044">
        <v>0</v>
      </c>
      <c r="R2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4" s="4">
        <f t="shared" si="93"/>
        <v>1</v>
      </c>
      <c r="T2044" s="4">
        <f t="shared" si="94"/>
        <v>0</v>
      </c>
      <c r="U2044" s="4">
        <f t="shared" si="95"/>
        <v>0</v>
      </c>
    </row>
    <row r="2045" spans="1:21">
      <c r="A2045" s="41">
        <v>560027310</v>
      </c>
      <c r="B2045" s="42">
        <v>560002032</v>
      </c>
      <c r="C2045" s="43">
        <v>560002032</v>
      </c>
      <c r="D2045" t="s">
        <v>3758</v>
      </c>
      <c r="E2045" t="s">
        <v>3736</v>
      </c>
      <c r="F2045" t="s">
        <v>1187</v>
      </c>
      <c r="G2045" s="64" t="s">
        <v>1188</v>
      </c>
      <c r="H2045">
        <v>0</v>
      </c>
      <c r="I2045" s="1">
        <v>56</v>
      </c>
      <c r="J2045" t="s">
        <v>367</v>
      </c>
      <c r="K2045" t="s">
        <v>193</v>
      </c>
      <c r="L2045" t="s">
        <v>77</v>
      </c>
      <c r="M2045" t="s">
        <v>193</v>
      </c>
      <c r="N2045" s="4">
        <v>265600056</v>
      </c>
      <c r="O2045" s="44">
        <v>85.5</v>
      </c>
      <c r="P2045">
        <v>1</v>
      </c>
      <c r="Q2045">
        <v>0</v>
      </c>
      <c r="R2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5" s="4">
        <f t="shared" si="93"/>
        <v>1</v>
      </c>
      <c r="T2045" s="4">
        <f t="shared" si="94"/>
        <v>0</v>
      </c>
      <c r="U2045" s="4">
        <f t="shared" si="95"/>
        <v>0</v>
      </c>
    </row>
    <row r="2046" spans="1:21">
      <c r="A2046" s="41">
        <v>560000499</v>
      </c>
      <c r="B2046" s="42">
        <v>560002222</v>
      </c>
      <c r="C2046" s="43">
        <v>560002222</v>
      </c>
      <c r="D2046" t="s">
        <v>1825</v>
      </c>
      <c r="E2046" t="s">
        <v>1826</v>
      </c>
      <c r="F2046" t="s">
        <v>1187</v>
      </c>
      <c r="G2046" s="64" t="s">
        <v>1188</v>
      </c>
      <c r="H2046">
        <v>0</v>
      </c>
      <c r="I2046" s="1">
        <v>56</v>
      </c>
      <c r="J2046" t="s">
        <v>367</v>
      </c>
      <c r="K2046" t="s">
        <v>193</v>
      </c>
      <c r="L2046" t="s">
        <v>831</v>
      </c>
      <c r="M2046" t="s">
        <v>193</v>
      </c>
      <c r="N2046" s="4">
        <v>265600437</v>
      </c>
      <c r="O2046" s="44">
        <v>2737.5</v>
      </c>
      <c r="P2046">
        <v>0</v>
      </c>
      <c r="Q2046">
        <v>0</v>
      </c>
      <c r="R2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46" s="4">
        <f t="shared" si="93"/>
        <v>1</v>
      </c>
      <c r="T2046" s="4">
        <f t="shared" si="94"/>
        <v>0</v>
      </c>
      <c r="U2046" s="4">
        <f t="shared" si="95"/>
        <v>0</v>
      </c>
    </row>
    <row r="2047" spans="1:21">
      <c r="A2047" s="41">
        <v>560000697</v>
      </c>
      <c r="B2047" s="42">
        <v>560002677</v>
      </c>
      <c r="C2047" s="43">
        <v>560002677</v>
      </c>
      <c r="D2047" t="s">
        <v>3759</v>
      </c>
      <c r="E2047" t="s">
        <v>3759</v>
      </c>
      <c r="F2047" t="s">
        <v>3760</v>
      </c>
      <c r="G2047" s="64" t="s">
        <v>3761</v>
      </c>
      <c r="H2047">
        <v>0</v>
      </c>
      <c r="I2047" s="1">
        <v>56</v>
      </c>
      <c r="J2047" t="s">
        <v>367</v>
      </c>
      <c r="K2047" t="s">
        <v>193</v>
      </c>
      <c r="L2047" t="s">
        <v>77</v>
      </c>
      <c r="M2047" t="s">
        <v>193</v>
      </c>
      <c r="N2047" s="4">
        <v>265600262</v>
      </c>
      <c r="O2047" s="44">
        <v>29867.75</v>
      </c>
      <c r="P2047">
        <v>1</v>
      </c>
      <c r="Q2047">
        <v>0</v>
      </c>
      <c r="R2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7" s="4">
        <f t="shared" si="93"/>
        <v>1</v>
      </c>
      <c r="T2047" s="4">
        <f t="shared" si="94"/>
        <v>0</v>
      </c>
      <c r="U2047" s="4">
        <f t="shared" si="95"/>
        <v>0</v>
      </c>
    </row>
    <row r="2048" spans="1:21">
      <c r="A2048" s="41">
        <v>560004822</v>
      </c>
      <c r="B2048" s="42">
        <v>560002677</v>
      </c>
      <c r="C2048" s="43">
        <v>560002677</v>
      </c>
      <c r="D2048" t="s">
        <v>3762</v>
      </c>
      <c r="E2048" t="s">
        <v>3759</v>
      </c>
      <c r="F2048" t="s">
        <v>3760</v>
      </c>
      <c r="G2048" s="64" t="s">
        <v>3761</v>
      </c>
      <c r="H2048">
        <v>0</v>
      </c>
      <c r="I2048" s="1">
        <v>56</v>
      </c>
      <c r="J2048" t="s">
        <v>367</v>
      </c>
      <c r="K2048" t="s">
        <v>193</v>
      </c>
      <c r="L2048" t="s">
        <v>77</v>
      </c>
      <c r="M2048" t="s">
        <v>193</v>
      </c>
      <c r="N2048" s="4">
        <v>265600262</v>
      </c>
      <c r="O2048" s="44">
        <v>451</v>
      </c>
      <c r="P2048">
        <v>1</v>
      </c>
      <c r="Q2048">
        <v>0</v>
      </c>
      <c r="R2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8" s="4">
        <f t="shared" si="93"/>
        <v>1</v>
      </c>
      <c r="T2048" s="4">
        <f t="shared" si="94"/>
        <v>0</v>
      </c>
      <c r="U2048" s="4">
        <f t="shared" si="95"/>
        <v>0</v>
      </c>
    </row>
    <row r="2049" spans="1:21">
      <c r="A2049" s="41">
        <v>560005308</v>
      </c>
      <c r="B2049" s="42">
        <v>560002677</v>
      </c>
      <c r="C2049" s="43">
        <v>560002677</v>
      </c>
      <c r="D2049" t="s">
        <v>3763</v>
      </c>
      <c r="E2049" t="s">
        <v>3759</v>
      </c>
      <c r="F2049" t="s">
        <v>3760</v>
      </c>
      <c r="G2049" s="64" t="s">
        <v>3761</v>
      </c>
      <c r="H2049">
        <v>0</v>
      </c>
      <c r="I2049" s="1">
        <v>56</v>
      </c>
      <c r="J2049" t="s">
        <v>367</v>
      </c>
      <c r="K2049" t="s">
        <v>193</v>
      </c>
      <c r="L2049" t="s">
        <v>77</v>
      </c>
      <c r="M2049" t="s">
        <v>193</v>
      </c>
      <c r="N2049" s="4">
        <v>265600262</v>
      </c>
      <c r="O2049" s="44">
        <v>419.75</v>
      </c>
      <c r="P2049">
        <v>1</v>
      </c>
      <c r="Q2049">
        <v>0</v>
      </c>
      <c r="R2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9" s="4">
        <f t="shared" si="93"/>
        <v>1</v>
      </c>
      <c r="T2049" s="4">
        <f t="shared" si="94"/>
        <v>0</v>
      </c>
      <c r="U2049" s="4">
        <f t="shared" si="95"/>
        <v>0</v>
      </c>
    </row>
    <row r="2050" spans="1:21">
      <c r="A2050" s="41">
        <v>560005316</v>
      </c>
      <c r="B2050" s="42">
        <v>560002677</v>
      </c>
      <c r="C2050" s="43">
        <v>560002677</v>
      </c>
      <c r="D2050" t="s">
        <v>3764</v>
      </c>
      <c r="E2050" t="s">
        <v>3759</v>
      </c>
      <c r="F2050" t="s">
        <v>3760</v>
      </c>
      <c r="G2050" s="64" t="s">
        <v>3761</v>
      </c>
      <c r="H2050">
        <v>0</v>
      </c>
      <c r="I2050" s="1">
        <v>56</v>
      </c>
      <c r="J2050" t="s">
        <v>367</v>
      </c>
      <c r="K2050" t="s">
        <v>193</v>
      </c>
      <c r="L2050" t="s">
        <v>77</v>
      </c>
      <c r="M2050" t="s">
        <v>193</v>
      </c>
      <c r="N2050" s="4">
        <v>265600262</v>
      </c>
      <c r="O2050" s="44">
        <v>589</v>
      </c>
      <c r="P2050">
        <v>1</v>
      </c>
      <c r="Q2050">
        <v>0</v>
      </c>
      <c r="R2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0" s="4">
        <f t="shared" si="93"/>
        <v>1</v>
      </c>
      <c r="T2050" s="4">
        <f t="shared" si="94"/>
        <v>0</v>
      </c>
      <c r="U2050" s="4">
        <f t="shared" si="95"/>
        <v>0</v>
      </c>
    </row>
    <row r="2051" spans="1:21">
      <c r="A2051" s="41">
        <v>560012122</v>
      </c>
      <c r="B2051" s="42">
        <v>560002677</v>
      </c>
      <c r="C2051" s="43">
        <v>560002677</v>
      </c>
      <c r="D2051" t="s">
        <v>3765</v>
      </c>
      <c r="E2051" t="s">
        <v>3759</v>
      </c>
      <c r="F2051" t="s">
        <v>3760</v>
      </c>
      <c r="G2051" s="64" t="s">
        <v>3761</v>
      </c>
      <c r="H2051">
        <v>0</v>
      </c>
      <c r="I2051" s="1">
        <v>56</v>
      </c>
      <c r="J2051" t="s">
        <v>367</v>
      </c>
      <c r="K2051" t="s">
        <v>193</v>
      </c>
      <c r="L2051" t="s">
        <v>831</v>
      </c>
      <c r="M2051" t="s">
        <v>193</v>
      </c>
      <c r="N2051" s="4">
        <v>265600262</v>
      </c>
      <c r="O2051" s="44">
        <v>8805</v>
      </c>
      <c r="P2051">
        <v>0</v>
      </c>
      <c r="Q2051">
        <v>0</v>
      </c>
      <c r="R2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1" s="4">
        <f t="shared" si="93"/>
        <v>1</v>
      </c>
      <c r="T2051" s="4">
        <f t="shared" si="94"/>
        <v>0</v>
      </c>
      <c r="U2051" s="4">
        <f t="shared" si="95"/>
        <v>0</v>
      </c>
    </row>
    <row r="2052" spans="1:21">
      <c r="A2052" s="41">
        <v>560012163</v>
      </c>
      <c r="B2052" s="42">
        <v>560002677</v>
      </c>
      <c r="C2052" s="43">
        <v>560002677</v>
      </c>
      <c r="D2052" t="s">
        <v>3766</v>
      </c>
      <c r="E2052" t="s">
        <v>3759</v>
      </c>
      <c r="F2052" t="s">
        <v>3760</v>
      </c>
      <c r="G2052" s="64" t="s">
        <v>3761</v>
      </c>
      <c r="H2052">
        <v>0</v>
      </c>
      <c r="I2052" s="1">
        <v>56</v>
      </c>
      <c r="J2052" t="s">
        <v>367</v>
      </c>
      <c r="K2052" t="s">
        <v>193</v>
      </c>
      <c r="L2052" t="s">
        <v>77</v>
      </c>
      <c r="M2052" t="s">
        <v>193</v>
      </c>
      <c r="N2052" s="4">
        <v>265600262</v>
      </c>
      <c r="O2052" s="44">
        <v>438.75</v>
      </c>
      <c r="P2052">
        <v>1</v>
      </c>
      <c r="Q2052">
        <v>0</v>
      </c>
      <c r="R2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2" s="4">
        <f t="shared" si="93"/>
        <v>1</v>
      </c>
      <c r="T2052" s="4">
        <f t="shared" si="94"/>
        <v>0</v>
      </c>
      <c r="U2052" s="4">
        <f t="shared" si="95"/>
        <v>0</v>
      </c>
    </row>
    <row r="2053" spans="1:21">
      <c r="A2053" s="41">
        <v>560016248</v>
      </c>
      <c r="B2053" s="42">
        <v>560002677</v>
      </c>
      <c r="C2053" s="43">
        <v>560002677</v>
      </c>
      <c r="D2053" t="s">
        <v>3767</v>
      </c>
      <c r="E2053" t="s">
        <v>3759</v>
      </c>
      <c r="F2053" t="s">
        <v>3760</v>
      </c>
      <c r="G2053" s="64" t="s">
        <v>3761</v>
      </c>
      <c r="H2053">
        <v>0</v>
      </c>
      <c r="I2053" s="1">
        <v>56</v>
      </c>
      <c r="J2053" t="s">
        <v>367</v>
      </c>
      <c r="K2053" t="s">
        <v>193</v>
      </c>
      <c r="L2053" t="s">
        <v>77</v>
      </c>
      <c r="M2053" t="s">
        <v>193</v>
      </c>
      <c r="N2053" s="4">
        <v>265600262</v>
      </c>
      <c r="O2053" s="44">
        <v>452.25</v>
      </c>
      <c r="P2053">
        <v>1</v>
      </c>
      <c r="Q2053">
        <v>0</v>
      </c>
      <c r="R2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3" s="4">
        <f t="shared" si="93"/>
        <v>1</v>
      </c>
      <c r="T2053" s="4">
        <f t="shared" si="94"/>
        <v>0</v>
      </c>
      <c r="U2053" s="4">
        <f t="shared" si="95"/>
        <v>0</v>
      </c>
    </row>
    <row r="2054" spans="1:21">
      <c r="A2054" s="41">
        <v>560016339</v>
      </c>
      <c r="B2054" s="42">
        <v>560002677</v>
      </c>
      <c r="C2054" s="43">
        <v>560002677</v>
      </c>
      <c r="D2054" t="s">
        <v>3768</v>
      </c>
      <c r="E2054" t="s">
        <v>3759</v>
      </c>
      <c r="F2054" t="s">
        <v>3760</v>
      </c>
      <c r="G2054" s="64" t="s">
        <v>3761</v>
      </c>
      <c r="H2054">
        <v>0</v>
      </c>
      <c r="I2054" s="1">
        <v>56</v>
      </c>
      <c r="J2054" t="s">
        <v>367</v>
      </c>
      <c r="K2054" t="s">
        <v>193</v>
      </c>
      <c r="L2054" t="s">
        <v>77</v>
      </c>
      <c r="M2054" t="s">
        <v>193</v>
      </c>
      <c r="N2054" s="4">
        <v>265600262</v>
      </c>
      <c r="O2054" s="44">
        <v>747</v>
      </c>
      <c r="P2054">
        <v>1</v>
      </c>
      <c r="Q2054">
        <v>0</v>
      </c>
      <c r="R2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4" s="4">
        <f t="shared" ref="S2054:S2117" si="96">IF(OR(L2054="CH",L2054="CH ex-CHS",L2054="HIA",L2054="Autres publics",L2054="CHU"),1,0)</f>
        <v>1</v>
      </c>
      <c r="T2054" s="4">
        <f t="shared" ref="T2054:T2117" si="97">IF(AND(S2054=1,G2054=""),1,0)</f>
        <v>0</v>
      </c>
      <c r="U2054" s="4">
        <f t="shared" si="95"/>
        <v>0</v>
      </c>
    </row>
    <row r="2055" spans="1:21">
      <c r="A2055" s="41">
        <v>560016388</v>
      </c>
      <c r="B2055" s="42">
        <v>560002677</v>
      </c>
      <c r="C2055" s="43">
        <v>560002677</v>
      </c>
      <c r="D2055" t="s">
        <v>3769</v>
      </c>
      <c r="E2055" t="s">
        <v>3759</v>
      </c>
      <c r="F2055" t="s">
        <v>3760</v>
      </c>
      <c r="G2055" t="s">
        <v>3761</v>
      </c>
      <c r="H2055">
        <v>0</v>
      </c>
      <c r="I2055" s="1">
        <v>56</v>
      </c>
      <c r="J2055" t="s">
        <v>367</v>
      </c>
      <c r="K2055" t="s">
        <v>193</v>
      </c>
      <c r="L2055" t="s">
        <v>77</v>
      </c>
      <c r="M2055" t="s">
        <v>193</v>
      </c>
      <c r="N2055" s="4">
        <v>265600262</v>
      </c>
      <c r="O2055" s="44">
        <v>463.5</v>
      </c>
      <c r="P2055">
        <v>1</v>
      </c>
      <c r="Q2055">
        <v>0</v>
      </c>
      <c r="R2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5" s="4">
        <f t="shared" si="96"/>
        <v>1</v>
      </c>
      <c r="T2055" s="4">
        <f t="shared" si="97"/>
        <v>0</v>
      </c>
      <c r="U2055" s="4">
        <f t="shared" ref="U2055:U2118" si="98">IF(S2055=1,0,1)</f>
        <v>0</v>
      </c>
    </row>
    <row r="2056" spans="1:21">
      <c r="A2056" s="41">
        <v>560018889</v>
      </c>
      <c r="B2056" s="42">
        <v>560002677</v>
      </c>
      <c r="C2056" s="43">
        <v>560002677</v>
      </c>
      <c r="D2056" t="s">
        <v>3770</v>
      </c>
      <c r="E2056" t="s">
        <v>3759</v>
      </c>
      <c r="F2056" t="s">
        <v>3760</v>
      </c>
      <c r="G2056" t="s">
        <v>3761</v>
      </c>
      <c r="H2056">
        <v>0</v>
      </c>
      <c r="I2056" s="1">
        <v>56</v>
      </c>
      <c r="J2056" t="s">
        <v>367</v>
      </c>
      <c r="K2056" t="s">
        <v>193</v>
      </c>
      <c r="L2056" t="s">
        <v>77</v>
      </c>
      <c r="M2056" t="s">
        <v>193</v>
      </c>
      <c r="N2056" s="4">
        <v>265600262</v>
      </c>
      <c r="O2056" s="44">
        <v>462.25</v>
      </c>
      <c r="P2056">
        <v>1</v>
      </c>
      <c r="Q2056">
        <v>0</v>
      </c>
      <c r="R2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6" s="4">
        <f t="shared" si="96"/>
        <v>1</v>
      </c>
      <c r="T2056" s="4">
        <f t="shared" si="97"/>
        <v>0</v>
      </c>
      <c r="U2056" s="4">
        <f t="shared" si="98"/>
        <v>0</v>
      </c>
    </row>
    <row r="2057" spans="1:21">
      <c r="A2057" s="41">
        <v>560023145</v>
      </c>
      <c r="B2057" s="42">
        <v>560002677</v>
      </c>
      <c r="C2057" s="43">
        <v>560002677</v>
      </c>
      <c r="D2057" t="s">
        <v>3771</v>
      </c>
      <c r="E2057" t="s">
        <v>3759</v>
      </c>
      <c r="F2057" t="s">
        <v>3760</v>
      </c>
      <c r="G2057" t="s">
        <v>3761</v>
      </c>
      <c r="H2057">
        <v>0</v>
      </c>
      <c r="I2057" s="1">
        <v>56</v>
      </c>
      <c r="J2057" t="s">
        <v>367</v>
      </c>
      <c r="K2057" t="s">
        <v>193</v>
      </c>
      <c r="L2057" t="s">
        <v>77</v>
      </c>
      <c r="M2057" t="s">
        <v>193</v>
      </c>
      <c r="N2057" s="4">
        <v>265600262</v>
      </c>
      <c r="O2057" s="44">
        <v>519</v>
      </c>
      <c r="P2057">
        <v>1</v>
      </c>
      <c r="Q2057">
        <v>0</v>
      </c>
      <c r="R2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7" s="4">
        <f t="shared" si="96"/>
        <v>1</v>
      </c>
      <c r="T2057" s="4">
        <f t="shared" si="97"/>
        <v>0</v>
      </c>
      <c r="U2057" s="4">
        <f t="shared" si="98"/>
        <v>0</v>
      </c>
    </row>
    <row r="2058" spans="1:21">
      <c r="A2058" s="41">
        <v>560023780</v>
      </c>
      <c r="B2058" s="42">
        <v>560002677</v>
      </c>
      <c r="C2058" s="43">
        <v>560002677</v>
      </c>
      <c r="D2058" t="s">
        <v>3772</v>
      </c>
      <c r="E2058" t="s">
        <v>3759</v>
      </c>
      <c r="F2058" t="s">
        <v>3760</v>
      </c>
      <c r="G2058" t="s">
        <v>3761</v>
      </c>
      <c r="H2058">
        <v>0</v>
      </c>
      <c r="I2058" s="1">
        <v>56</v>
      </c>
      <c r="J2058" t="s">
        <v>367</v>
      </c>
      <c r="K2058" t="s">
        <v>193</v>
      </c>
      <c r="L2058" t="s">
        <v>77</v>
      </c>
      <c r="M2058" t="s">
        <v>193</v>
      </c>
      <c r="N2058" s="4">
        <v>265600262</v>
      </c>
      <c r="O2058" s="44">
        <v>677.5</v>
      </c>
      <c r="P2058">
        <v>1</v>
      </c>
      <c r="Q2058">
        <v>0</v>
      </c>
      <c r="R2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8" s="4">
        <f t="shared" si="96"/>
        <v>1</v>
      </c>
      <c r="T2058" s="4">
        <f t="shared" si="97"/>
        <v>0</v>
      </c>
      <c r="U2058" s="4">
        <f t="shared" si="98"/>
        <v>0</v>
      </c>
    </row>
    <row r="2059" spans="1:21">
      <c r="A2059" s="41">
        <v>560023814</v>
      </c>
      <c r="B2059" s="42">
        <v>560002677</v>
      </c>
      <c r="C2059" s="43">
        <v>560002677</v>
      </c>
      <c r="D2059" t="s">
        <v>3773</v>
      </c>
      <c r="E2059" t="s">
        <v>3759</v>
      </c>
      <c r="F2059" t="s">
        <v>3760</v>
      </c>
      <c r="G2059" t="s">
        <v>3761</v>
      </c>
      <c r="H2059">
        <v>0</v>
      </c>
      <c r="I2059" s="1">
        <v>56</v>
      </c>
      <c r="J2059" t="s">
        <v>367</v>
      </c>
      <c r="K2059" t="s">
        <v>193</v>
      </c>
      <c r="L2059" t="s">
        <v>77</v>
      </c>
      <c r="M2059" t="s">
        <v>193</v>
      </c>
      <c r="N2059" s="4">
        <v>265600262</v>
      </c>
      <c r="O2059" s="44">
        <v>562.5</v>
      </c>
      <c r="P2059">
        <v>1</v>
      </c>
      <c r="Q2059">
        <v>0</v>
      </c>
      <c r="R2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9" s="4">
        <f t="shared" si="96"/>
        <v>1</v>
      </c>
      <c r="T2059" s="4">
        <f t="shared" si="97"/>
        <v>0</v>
      </c>
      <c r="U2059" s="4">
        <f t="shared" si="98"/>
        <v>0</v>
      </c>
    </row>
    <row r="2060" spans="1:21">
      <c r="A2060" s="41">
        <v>560029365</v>
      </c>
      <c r="B2060" s="42">
        <v>560002677</v>
      </c>
      <c r="C2060" s="43">
        <v>560002677</v>
      </c>
      <c r="D2060" t="s">
        <v>3774</v>
      </c>
      <c r="E2060" t="s">
        <v>3759</v>
      </c>
      <c r="F2060" t="s">
        <v>3760</v>
      </c>
      <c r="G2060" t="s">
        <v>3761</v>
      </c>
      <c r="H2060">
        <v>0</v>
      </c>
      <c r="I2060" s="1">
        <v>56</v>
      </c>
      <c r="J2060" t="s">
        <v>367</v>
      </c>
      <c r="K2060" t="s">
        <v>193</v>
      </c>
      <c r="L2060" t="s">
        <v>77</v>
      </c>
      <c r="M2060" t="s">
        <v>193</v>
      </c>
      <c r="N2060" s="4">
        <v>265600262</v>
      </c>
      <c r="O2060" s="44">
        <v>689.5</v>
      </c>
      <c r="P2060">
        <v>1</v>
      </c>
      <c r="Q2060">
        <v>0</v>
      </c>
      <c r="R2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0" s="4">
        <f t="shared" si="96"/>
        <v>1</v>
      </c>
      <c r="T2060" s="4">
        <f t="shared" si="97"/>
        <v>0</v>
      </c>
      <c r="U2060" s="4">
        <f t="shared" si="98"/>
        <v>0</v>
      </c>
    </row>
    <row r="2061" spans="1:21">
      <c r="A2061" s="41">
        <v>560029829</v>
      </c>
      <c r="B2061" s="42">
        <v>560002677</v>
      </c>
      <c r="C2061" s="43">
        <v>560002677</v>
      </c>
      <c r="D2061" t="s">
        <v>3775</v>
      </c>
      <c r="E2061" t="s">
        <v>3759</v>
      </c>
      <c r="F2061" t="s">
        <v>3760</v>
      </c>
      <c r="G2061" t="s">
        <v>3761</v>
      </c>
      <c r="H2061">
        <v>0</v>
      </c>
      <c r="I2061" s="1">
        <v>56</v>
      </c>
      <c r="J2061" t="s">
        <v>367</v>
      </c>
      <c r="K2061" t="s">
        <v>193</v>
      </c>
      <c r="L2061" t="s">
        <v>77</v>
      </c>
      <c r="M2061" t="s">
        <v>193</v>
      </c>
      <c r="N2061" s="4">
        <v>265600262</v>
      </c>
      <c r="O2061" s="44">
        <v>122.5</v>
      </c>
      <c r="P2061">
        <v>1</v>
      </c>
      <c r="Q2061">
        <v>0</v>
      </c>
      <c r="R2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1" s="4">
        <f t="shared" si="96"/>
        <v>1</v>
      </c>
      <c r="T2061" s="4">
        <f t="shared" si="97"/>
        <v>0</v>
      </c>
      <c r="U2061" s="4">
        <f t="shared" si="98"/>
        <v>0</v>
      </c>
    </row>
    <row r="2062" spans="1:21">
      <c r="A2062" s="41">
        <v>290000934</v>
      </c>
      <c r="B2062" s="42">
        <v>560005746</v>
      </c>
      <c r="C2062" s="43">
        <v>560005746</v>
      </c>
      <c r="D2062" t="s">
        <v>4360</v>
      </c>
      <c r="E2062" t="s">
        <v>4361</v>
      </c>
      <c r="F2062" t="s">
        <v>3760</v>
      </c>
      <c r="G2062" t="s">
        <v>3761</v>
      </c>
      <c r="H2062">
        <v>1</v>
      </c>
      <c r="I2062" s="1">
        <v>29</v>
      </c>
      <c r="J2062" t="s">
        <v>192</v>
      </c>
      <c r="K2062" t="s">
        <v>193</v>
      </c>
      <c r="L2062" t="s">
        <v>831</v>
      </c>
      <c r="M2062" t="s">
        <v>193</v>
      </c>
      <c r="N2062" s="4">
        <v>265613349</v>
      </c>
      <c r="O2062" s="44">
        <v>47723.5</v>
      </c>
      <c r="P2062">
        <v>0</v>
      </c>
      <c r="Q2062">
        <v>0</v>
      </c>
      <c r="R2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2" s="4">
        <f t="shared" si="96"/>
        <v>1</v>
      </c>
      <c r="T2062" s="4">
        <f t="shared" si="97"/>
        <v>0</v>
      </c>
      <c r="U2062" s="4">
        <f t="shared" si="98"/>
        <v>0</v>
      </c>
    </row>
    <row r="2063" spans="1:21">
      <c r="A2063" s="41">
        <v>290003995</v>
      </c>
      <c r="B2063" s="42">
        <v>560005746</v>
      </c>
      <c r="C2063" s="43">
        <v>560005746</v>
      </c>
      <c r="D2063" t="s">
        <v>4362</v>
      </c>
      <c r="E2063" t="s">
        <v>4361</v>
      </c>
      <c r="F2063" t="s">
        <v>3760</v>
      </c>
      <c r="G2063" t="s">
        <v>3761</v>
      </c>
      <c r="H2063">
        <v>1</v>
      </c>
      <c r="I2063" s="1">
        <v>29</v>
      </c>
      <c r="J2063" t="s">
        <v>192</v>
      </c>
      <c r="K2063" t="s">
        <v>193</v>
      </c>
      <c r="L2063" t="s">
        <v>831</v>
      </c>
      <c r="M2063" t="s">
        <v>193</v>
      </c>
      <c r="N2063" s="4">
        <v>265613349</v>
      </c>
      <c r="O2063" s="44">
        <v>7501.5</v>
      </c>
      <c r="P2063">
        <v>0</v>
      </c>
      <c r="Q2063">
        <v>0</v>
      </c>
      <c r="R2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3" s="4">
        <f t="shared" si="96"/>
        <v>1</v>
      </c>
      <c r="T2063" s="4">
        <f t="shared" si="97"/>
        <v>0</v>
      </c>
      <c r="U2063" s="4">
        <f t="shared" si="98"/>
        <v>0</v>
      </c>
    </row>
    <row r="2064" spans="1:21">
      <c r="A2064" s="41">
        <v>290014687</v>
      </c>
      <c r="B2064" s="42">
        <v>560005746</v>
      </c>
      <c r="C2064" s="43">
        <v>560005746</v>
      </c>
      <c r="D2064" t="s">
        <v>4363</v>
      </c>
      <c r="E2064" t="s">
        <v>4361</v>
      </c>
      <c r="F2064" t="s">
        <v>3760</v>
      </c>
      <c r="G2064" t="s">
        <v>3761</v>
      </c>
      <c r="H2064">
        <v>1</v>
      </c>
      <c r="I2064" s="1">
        <v>29</v>
      </c>
      <c r="J2064" t="s">
        <v>192</v>
      </c>
      <c r="K2064" t="s">
        <v>193</v>
      </c>
      <c r="L2064" t="s">
        <v>831</v>
      </c>
      <c r="M2064" t="s">
        <v>193</v>
      </c>
      <c r="N2064" s="4">
        <v>265613349</v>
      </c>
      <c r="O2064" s="44">
        <v>5246</v>
      </c>
      <c r="P2064">
        <v>0</v>
      </c>
      <c r="Q2064">
        <v>0</v>
      </c>
      <c r="R2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4" s="4">
        <f t="shared" si="96"/>
        <v>1</v>
      </c>
      <c r="T2064" s="4">
        <f t="shared" si="97"/>
        <v>0</v>
      </c>
      <c r="U2064" s="4">
        <f t="shared" si="98"/>
        <v>0</v>
      </c>
    </row>
    <row r="2065" spans="1:21">
      <c r="A2065" s="41">
        <v>290034610</v>
      </c>
      <c r="B2065" s="42">
        <v>560005746</v>
      </c>
      <c r="C2065" s="43">
        <v>560005746</v>
      </c>
      <c r="D2065" t="s">
        <v>4364</v>
      </c>
      <c r="E2065" t="s">
        <v>4361</v>
      </c>
      <c r="F2065" t="s">
        <v>3760</v>
      </c>
      <c r="G2065" t="s">
        <v>3761</v>
      </c>
      <c r="H2065">
        <v>1</v>
      </c>
      <c r="I2065" s="1">
        <v>29</v>
      </c>
      <c r="J2065" t="s">
        <v>192</v>
      </c>
      <c r="K2065" t="s">
        <v>193</v>
      </c>
      <c r="L2065" t="s">
        <v>831</v>
      </c>
      <c r="M2065" t="s">
        <v>193</v>
      </c>
      <c r="N2065" s="4">
        <v>265613349</v>
      </c>
      <c r="O2065" s="44">
        <v>6582.5</v>
      </c>
      <c r="P2065">
        <v>0</v>
      </c>
      <c r="Q2065">
        <v>0</v>
      </c>
      <c r="R2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5" s="4">
        <f t="shared" si="96"/>
        <v>1</v>
      </c>
      <c r="T2065" s="4">
        <f t="shared" si="97"/>
        <v>0</v>
      </c>
      <c r="U2065" s="4">
        <f t="shared" si="98"/>
        <v>0</v>
      </c>
    </row>
    <row r="2066" spans="1:21">
      <c r="A2066" s="41">
        <v>560000135</v>
      </c>
      <c r="B2066" s="42">
        <v>560005746</v>
      </c>
      <c r="C2066" s="43">
        <v>560005746</v>
      </c>
      <c r="D2066" t="s">
        <v>4365</v>
      </c>
      <c r="E2066" t="s">
        <v>4361</v>
      </c>
      <c r="F2066" t="s">
        <v>3760</v>
      </c>
      <c r="G2066" t="s">
        <v>3761</v>
      </c>
      <c r="H2066">
        <v>1</v>
      </c>
      <c r="I2066" s="1">
        <v>56</v>
      </c>
      <c r="J2066" t="s">
        <v>367</v>
      </c>
      <c r="K2066" t="s">
        <v>193</v>
      </c>
      <c r="L2066" t="s">
        <v>831</v>
      </c>
      <c r="M2066" t="s">
        <v>193</v>
      </c>
      <c r="N2066" s="4">
        <v>265613349</v>
      </c>
      <c r="O2066" s="44">
        <v>271962.5</v>
      </c>
      <c r="P2066">
        <v>0</v>
      </c>
      <c r="Q2066">
        <v>0</v>
      </c>
      <c r="R2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6" s="4">
        <f t="shared" si="96"/>
        <v>1</v>
      </c>
      <c r="T2066" s="4">
        <f t="shared" si="97"/>
        <v>0</v>
      </c>
      <c r="U2066" s="4">
        <f t="shared" si="98"/>
        <v>0</v>
      </c>
    </row>
    <row r="2067" spans="1:21">
      <c r="A2067" s="41">
        <v>560000275</v>
      </c>
      <c r="B2067" s="42">
        <v>560005746</v>
      </c>
      <c r="C2067" s="43">
        <v>560005746</v>
      </c>
      <c r="D2067" t="s">
        <v>4366</v>
      </c>
      <c r="E2067" t="s">
        <v>4361</v>
      </c>
      <c r="F2067" t="s">
        <v>3760</v>
      </c>
      <c r="G2067" t="s">
        <v>3761</v>
      </c>
      <c r="H2067">
        <v>1</v>
      </c>
      <c r="I2067" s="1">
        <v>56</v>
      </c>
      <c r="J2067" t="s">
        <v>367</v>
      </c>
      <c r="K2067" t="s">
        <v>193</v>
      </c>
      <c r="L2067" t="s">
        <v>831</v>
      </c>
      <c r="M2067" t="s">
        <v>193</v>
      </c>
      <c r="N2067" s="4">
        <v>265613349</v>
      </c>
      <c r="O2067" s="44">
        <v>25380.5</v>
      </c>
      <c r="P2067">
        <v>0</v>
      </c>
      <c r="Q2067">
        <v>0</v>
      </c>
      <c r="R2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7" s="4">
        <f t="shared" si="96"/>
        <v>1</v>
      </c>
      <c r="T2067" s="4">
        <f t="shared" si="97"/>
        <v>0</v>
      </c>
      <c r="U2067" s="4">
        <f t="shared" si="98"/>
        <v>0</v>
      </c>
    </row>
    <row r="2068" spans="1:21">
      <c r="A2068" s="41">
        <v>560000465</v>
      </c>
      <c r="B2068" s="42">
        <v>560005746</v>
      </c>
      <c r="C2068" s="43">
        <v>560005746</v>
      </c>
      <c r="D2068" t="s">
        <v>4367</v>
      </c>
      <c r="E2068" t="s">
        <v>4361</v>
      </c>
      <c r="F2068" t="s">
        <v>3760</v>
      </c>
      <c r="G2068" t="s">
        <v>3761</v>
      </c>
      <c r="H2068">
        <v>1</v>
      </c>
      <c r="I2068" s="1">
        <v>56</v>
      </c>
      <c r="J2068" t="s">
        <v>367</v>
      </c>
      <c r="K2068" t="s">
        <v>193</v>
      </c>
      <c r="L2068" t="s">
        <v>831</v>
      </c>
      <c r="M2068" t="s">
        <v>193</v>
      </c>
      <c r="N2068" s="4">
        <v>265613349</v>
      </c>
      <c r="O2068" s="44">
        <v>5733.5</v>
      </c>
      <c r="P2068">
        <v>0</v>
      </c>
      <c r="Q2068">
        <v>0</v>
      </c>
      <c r="R2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8" s="4">
        <f t="shared" si="96"/>
        <v>1</v>
      </c>
      <c r="T2068" s="4">
        <f t="shared" si="97"/>
        <v>0</v>
      </c>
      <c r="U2068" s="4">
        <f t="shared" si="98"/>
        <v>0</v>
      </c>
    </row>
    <row r="2069" spans="1:21">
      <c r="A2069" s="41">
        <v>560003980</v>
      </c>
      <c r="B2069" s="42">
        <v>560005746</v>
      </c>
      <c r="C2069" s="43">
        <v>560005746</v>
      </c>
      <c r="D2069" t="s">
        <v>4368</v>
      </c>
      <c r="E2069" t="s">
        <v>4361</v>
      </c>
      <c r="F2069" t="s">
        <v>3760</v>
      </c>
      <c r="G2069" t="s">
        <v>3761</v>
      </c>
      <c r="H2069">
        <v>1</v>
      </c>
      <c r="I2069" s="1">
        <v>56</v>
      </c>
      <c r="J2069" t="s">
        <v>367</v>
      </c>
      <c r="K2069" t="s">
        <v>193</v>
      </c>
      <c r="L2069" t="s">
        <v>831</v>
      </c>
      <c r="M2069" t="s">
        <v>193</v>
      </c>
      <c r="N2069" s="4">
        <v>265613349</v>
      </c>
      <c r="O2069" s="44">
        <v>10441</v>
      </c>
      <c r="P2069">
        <v>0</v>
      </c>
      <c r="Q2069">
        <v>0</v>
      </c>
      <c r="R2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9" s="4">
        <f t="shared" si="96"/>
        <v>1</v>
      </c>
      <c r="T2069" s="4">
        <f t="shared" si="97"/>
        <v>0</v>
      </c>
      <c r="U2069" s="4">
        <f t="shared" si="98"/>
        <v>0</v>
      </c>
    </row>
    <row r="2070" spans="1:21">
      <c r="A2070" s="41">
        <v>560015422</v>
      </c>
      <c r="B2070" s="42">
        <v>560005746</v>
      </c>
      <c r="C2070" s="43">
        <v>560005746</v>
      </c>
      <c r="D2070" t="s">
        <v>4369</v>
      </c>
      <c r="E2070" t="s">
        <v>4361</v>
      </c>
      <c r="F2070" t="s">
        <v>3760</v>
      </c>
      <c r="G2070" t="s">
        <v>3761</v>
      </c>
      <c r="H2070">
        <v>1</v>
      </c>
      <c r="I2070" s="1">
        <v>56</v>
      </c>
      <c r="J2070" t="s">
        <v>367</v>
      </c>
      <c r="K2070" t="s">
        <v>193</v>
      </c>
      <c r="L2070" t="s">
        <v>831</v>
      </c>
      <c r="M2070" t="s">
        <v>193</v>
      </c>
      <c r="N2070" s="4">
        <v>265613349</v>
      </c>
      <c r="O2070" s="44">
        <v>14187.5</v>
      </c>
      <c r="P2070">
        <v>0</v>
      </c>
      <c r="Q2070">
        <v>0</v>
      </c>
      <c r="R2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0" s="4">
        <f t="shared" si="96"/>
        <v>1</v>
      </c>
      <c r="T2070" s="4">
        <f t="shared" si="97"/>
        <v>0</v>
      </c>
      <c r="U2070" s="4">
        <f t="shared" si="98"/>
        <v>0</v>
      </c>
    </row>
    <row r="2071" spans="1:21">
      <c r="A2071" s="41">
        <v>560030165</v>
      </c>
      <c r="B2071" s="42">
        <v>560005746</v>
      </c>
      <c r="C2071" s="43">
        <v>560005746</v>
      </c>
      <c r="D2071" t="s">
        <v>4370</v>
      </c>
      <c r="E2071" t="s">
        <v>4361</v>
      </c>
      <c r="F2071" t="s">
        <v>3760</v>
      </c>
      <c r="G2071" t="s">
        <v>3761</v>
      </c>
      <c r="H2071">
        <v>1</v>
      </c>
      <c r="I2071" s="1">
        <v>56</v>
      </c>
      <c r="J2071" t="s">
        <v>367</v>
      </c>
      <c r="K2071" t="s">
        <v>193</v>
      </c>
      <c r="L2071" t="s">
        <v>831</v>
      </c>
      <c r="M2071" t="s">
        <v>193</v>
      </c>
      <c r="N2071" s="4">
        <v>265613349</v>
      </c>
      <c r="O2071" s="44">
        <v>6942</v>
      </c>
      <c r="P2071">
        <v>1</v>
      </c>
      <c r="Q2071">
        <v>0</v>
      </c>
      <c r="R2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1" s="4">
        <f t="shared" si="96"/>
        <v>1</v>
      </c>
      <c r="T2071" s="4">
        <f t="shared" si="97"/>
        <v>0</v>
      </c>
      <c r="U2071" s="4">
        <f t="shared" si="98"/>
        <v>0</v>
      </c>
    </row>
    <row r="2072" spans="1:21">
      <c r="A2072" s="42">
        <v>560000184</v>
      </c>
      <c r="B2072" s="42">
        <v>560006017</v>
      </c>
      <c r="C2072" s="43">
        <v>560000184</v>
      </c>
      <c r="D2072" s="59" t="s">
        <v>439</v>
      </c>
      <c r="E2072" s="59" t="s">
        <v>440</v>
      </c>
      <c r="H2072" s="60"/>
      <c r="I2072" s="1">
        <v>56</v>
      </c>
      <c r="J2072" t="s">
        <v>367</v>
      </c>
      <c r="K2072" t="s">
        <v>193</v>
      </c>
      <c r="L2072" t="s">
        <v>60</v>
      </c>
      <c r="M2072" t="s">
        <v>193</v>
      </c>
      <c r="N2072" s="4">
        <v>777852427</v>
      </c>
      <c r="O2072" s="44">
        <v>30246</v>
      </c>
      <c r="P2072">
        <v>0</v>
      </c>
      <c r="Q2072">
        <v>0</v>
      </c>
      <c r="R2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2" s="4">
        <f t="shared" si="96"/>
        <v>0</v>
      </c>
      <c r="T2072" s="4">
        <f t="shared" si="97"/>
        <v>0</v>
      </c>
      <c r="U2072" s="4">
        <f t="shared" si="98"/>
        <v>1</v>
      </c>
    </row>
    <row r="2073" spans="1:21">
      <c r="A2073" s="61">
        <v>560027377</v>
      </c>
      <c r="B2073" s="41">
        <v>560006017</v>
      </c>
      <c r="C2073" s="43">
        <v>560027377</v>
      </c>
      <c r="D2073" s="59" t="s">
        <v>441</v>
      </c>
      <c r="E2073" s="59" t="s">
        <v>440</v>
      </c>
      <c r="H2073" s="60"/>
      <c r="I2073" s="62">
        <v>56</v>
      </c>
      <c r="J2073" t="s">
        <v>367</v>
      </c>
      <c r="K2073" t="s">
        <v>193</v>
      </c>
      <c r="L2073" t="s">
        <v>60</v>
      </c>
      <c r="M2073" t="s">
        <v>193</v>
      </c>
      <c r="N2073" s="4">
        <v>777852427</v>
      </c>
      <c r="O2073" s="44">
        <v>953.5</v>
      </c>
      <c r="P2073">
        <v>0</v>
      </c>
      <c r="Q2073">
        <v>0</v>
      </c>
      <c r="R2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73" s="4">
        <f t="shared" si="96"/>
        <v>0</v>
      </c>
      <c r="T2073" s="4">
        <f t="shared" si="97"/>
        <v>0</v>
      </c>
      <c r="U2073" s="4">
        <f t="shared" si="98"/>
        <v>1</v>
      </c>
    </row>
    <row r="2074" spans="1:21">
      <c r="A2074" s="41">
        <v>220000475</v>
      </c>
      <c r="B2074" s="42">
        <v>560006074</v>
      </c>
      <c r="C2074" s="43">
        <v>220000475</v>
      </c>
      <c r="D2074" t="s">
        <v>4828</v>
      </c>
      <c r="E2074" t="s">
        <v>4829</v>
      </c>
      <c r="H2074"/>
      <c r="I2074" s="1">
        <v>22</v>
      </c>
      <c r="J2074" t="s">
        <v>210</v>
      </c>
      <c r="K2074" t="s">
        <v>193</v>
      </c>
      <c r="L2074" t="s">
        <v>60</v>
      </c>
      <c r="M2074" t="s">
        <v>193</v>
      </c>
      <c r="N2074" s="4">
        <v>777863820</v>
      </c>
      <c r="O2074" s="44">
        <v>15812.5</v>
      </c>
      <c r="P2074">
        <v>0</v>
      </c>
      <c r="Q2074">
        <v>0</v>
      </c>
      <c r="R2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4" s="4">
        <f t="shared" si="96"/>
        <v>0</v>
      </c>
      <c r="T2074" s="4">
        <f t="shared" si="97"/>
        <v>0</v>
      </c>
      <c r="U2074" s="4">
        <f t="shared" si="98"/>
        <v>1</v>
      </c>
    </row>
    <row r="2075" spans="1:21">
      <c r="A2075" s="41">
        <v>560000390</v>
      </c>
      <c r="B2075" s="42">
        <v>560006074</v>
      </c>
      <c r="C2075" s="43">
        <v>560000390</v>
      </c>
      <c r="D2075" t="s">
        <v>4830</v>
      </c>
      <c r="E2075" t="s">
        <v>4829</v>
      </c>
      <c r="H2075"/>
      <c r="I2075" s="1">
        <v>56</v>
      </c>
      <c r="J2075" t="s">
        <v>367</v>
      </c>
      <c r="K2075" t="s">
        <v>193</v>
      </c>
      <c r="L2075" t="s">
        <v>60</v>
      </c>
      <c r="M2075" t="s">
        <v>193</v>
      </c>
      <c r="N2075" s="4">
        <v>777863820</v>
      </c>
      <c r="O2075" s="44">
        <v>4088.5</v>
      </c>
      <c r="P2075">
        <v>0</v>
      </c>
      <c r="Q2075">
        <v>0</v>
      </c>
      <c r="R2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75" s="4">
        <f t="shared" si="96"/>
        <v>0</v>
      </c>
      <c r="T2075" s="4">
        <f t="shared" si="97"/>
        <v>0</v>
      </c>
      <c r="U2075" s="4">
        <f t="shared" si="98"/>
        <v>1</v>
      </c>
    </row>
    <row r="2076" spans="1:21">
      <c r="A2076" s="41">
        <v>560002024</v>
      </c>
      <c r="B2076" s="42">
        <v>560006074</v>
      </c>
      <c r="C2076" s="43">
        <v>560002024</v>
      </c>
      <c r="D2076" t="s">
        <v>4831</v>
      </c>
      <c r="E2076" t="s">
        <v>4829</v>
      </c>
      <c r="H2076"/>
      <c r="I2076" s="1">
        <v>56</v>
      </c>
      <c r="J2076" t="s">
        <v>367</v>
      </c>
      <c r="K2076" t="s">
        <v>193</v>
      </c>
      <c r="L2076" t="s">
        <v>60</v>
      </c>
      <c r="M2076" t="s">
        <v>193</v>
      </c>
      <c r="N2076" s="4">
        <v>777863820</v>
      </c>
      <c r="O2076" s="44">
        <v>46197.5</v>
      </c>
      <c r="P2076">
        <v>0</v>
      </c>
      <c r="Q2076">
        <v>0</v>
      </c>
      <c r="R2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6" s="4">
        <f t="shared" si="96"/>
        <v>0</v>
      </c>
      <c r="T2076" s="4">
        <f t="shared" si="97"/>
        <v>0</v>
      </c>
      <c r="U2076" s="4">
        <f t="shared" si="98"/>
        <v>1</v>
      </c>
    </row>
    <row r="2077" spans="1:21">
      <c r="A2077" s="41">
        <v>560008799</v>
      </c>
      <c r="B2077" s="42">
        <v>560013989</v>
      </c>
      <c r="C2077" s="43">
        <v>560008799</v>
      </c>
      <c r="D2077" t="s">
        <v>6206</v>
      </c>
      <c r="E2077" t="s">
        <v>6207</v>
      </c>
      <c r="H2077"/>
      <c r="I2077" s="1">
        <v>56</v>
      </c>
      <c r="J2077" t="s">
        <v>367</v>
      </c>
      <c r="K2077" t="s">
        <v>193</v>
      </c>
      <c r="L2077" t="s">
        <v>96</v>
      </c>
      <c r="M2077" t="s">
        <v>193</v>
      </c>
      <c r="N2077" s="4">
        <v>450547930</v>
      </c>
      <c r="O2077" s="44">
        <v>113926.5</v>
      </c>
      <c r="P2077">
        <v>0</v>
      </c>
      <c r="Q2077">
        <v>0</v>
      </c>
      <c r="R2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7" s="4">
        <f t="shared" si="96"/>
        <v>0</v>
      </c>
      <c r="T2077" s="4">
        <f t="shared" si="97"/>
        <v>0</v>
      </c>
      <c r="U2077" s="4">
        <f t="shared" si="98"/>
        <v>1</v>
      </c>
    </row>
    <row r="2078" spans="1:21">
      <c r="A2078" s="41">
        <v>220000194</v>
      </c>
      <c r="B2078" s="42">
        <v>560014748</v>
      </c>
      <c r="C2078" s="43">
        <v>560014748</v>
      </c>
      <c r="D2078" t="s">
        <v>2150</v>
      </c>
      <c r="E2078" t="s">
        <v>2151</v>
      </c>
      <c r="F2078" t="s">
        <v>2152</v>
      </c>
      <c r="G2078" t="s">
        <v>2153</v>
      </c>
      <c r="H2078">
        <v>1</v>
      </c>
      <c r="I2078" s="1">
        <v>22</v>
      </c>
      <c r="J2078" t="s">
        <v>210</v>
      </c>
      <c r="K2078" t="s">
        <v>193</v>
      </c>
      <c r="L2078" t="s">
        <v>831</v>
      </c>
      <c r="M2078" t="s">
        <v>193</v>
      </c>
      <c r="N2078" s="4">
        <v>265613430</v>
      </c>
      <c r="O2078" s="44">
        <v>9825</v>
      </c>
      <c r="P2078">
        <v>0</v>
      </c>
      <c r="Q2078">
        <v>0</v>
      </c>
      <c r="R2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8" s="4">
        <f t="shared" si="96"/>
        <v>1</v>
      </c>
      <c r="T2078" s="4">
        <f t="shared" si="97"/>
        <v>0</v>
      </c>
      <c r="U2078" s="4">
        <f t="shared" si="98"/>
        <v>0</v>
      </c>
    </row>
    <row r="2079" spans="1:21">
      <c r="A2079" s="41">
        <v>220000483</v>
      </c>
      <c r="B2079" s="42">
        <v>560014748</v>
      </c>
      <c r="C2079" s="43">
        <v>560014748</v>
      </c>
      <c r="D2079" t="s">
        <v>2154</v>
      </c>
      <c r="E2079" t="s">
        <v>2151</v>
      </c>
      <c r="F2079" t="s">
        <v>2152</v>
      </c>
      <c r="G2079" t="s">
        <v>2153</v>
      </c>
      <c r="H2079">
        <v>1</v>
      </c>
      <c r="I2079" s="1">
        <v>22</v>
      </c>
      <c r="J2079" t="s">
        <v>210</v>
      </c>
      <c r="K2079" t="s">
        <v>193</v>
      </c>
      <c r="L2079" t="s">
        <v>831</v>
      </c>
      <c r="M2079" t="s">
        <v>193</v>
      </c>
      <c r="N2079" s="4">
        <v>265613430</v>
      </c>
      <c r="O2079" s="44">
        <v>4847</v>
      </c>
      <c r="P2079">
        <v>0</v>
      </c>
      <c r="Q2079">
        <v>0</v>
      </c>
      <c r="R2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9" s="4">
        <f t="shared" si="96"/>
        <v>1</v>
      </c>
      <c r="T2079" s="4">
        <f t="shared" si="97"/>
        <v>0</v>
      </c>
      <c r="U2079" s="4">
        <f t="shared" si="98"/>
        <v>0</v>
      </c>
    </row>
    <row r="2080" spans="1:21">
      <c r="A2080" s="41">
        <v>560000143</v>
      </c>
      <c r="B2080" s="42">
        <v>560014748</v>
      </c>
      <c r="C2080" s="43">
        <v>560014748</v>
      </c>
      <c r="D2080" t="s">
        <v>2155</v>
      </c>
      <c r="E2080" t="s">
        <v>2151</v>
      </c>
      <c r="F2080" t="s">
        <v>2152</v>
      </c>
      <c r="G2080" t="s">
        <v>2153</v>
      </c>
      <c r="H2080">
        <v>1</v>
      </c>
      <c r="I2080" s="1">
        <v>56</v>
      </c>
      <c r="J2080" t="s">
        <v>367</v>
      </c>
      <c r="K2080" t="s">
        <v>193</v>
      </c>
      <c r="L2080" t="s">
        <v>831</v>
      </c>
      <c r="M2080" t="s">
        <v>193</v>
      </c>
      <c r="N2080" s="4">
        <v>265613430</v>
      </c>
      <c r="O2080" s="44">
        <v>108349</v>
      </c>
      <c r="P2080">
        <v>0</v>
      </c>
      <c r="Q2080">
        <v>0</v>
      </c>
      <c r="R2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0" s="4">
        <f t="shared" si="96"/>
        <v>1</v>
      </c>
      <c r="T2080" s="4">
        <f t="shared" si="97"/>
        <v>0</v>
      </c>
      <c r="U2080" s="4">
        <f t="shared" si="98"/>
        <v>0</v>
      </c>
    </row>
    <row r="2081" spans="1:21">
      <c r="A2081" s="41">
        <v>560014219</v>
      </c>
      <c r="B2081" s="42">
        <v>560014748</v>
      </c>
      <c r="C2081" s="43">
        <v>560014748</v>
      </c>
      <c r="D2081" t="s">
        <v>2156</v>
      </c>
      <c r="E2081" t="s">
        <v>2151</v>
      </c>
      <c r="F2081" t="s">
        <v>2152</v>
      </c>
      <c r="G2081" t="s">
        <v>2153</v>
      </c>
      <c r="H2081">
        <v>1</v>
      </c>
      <c r="I2081" s="1">
        <v>56</v>
      </c>
      <c r="J2081" t="s">
        <v>367</v>
      </c>
      <c r="K2081" t="s">
        <v>193</v>
      </c>
      <c r="L2081" t="s">
        <v>831</v>
      </c>
      <c r="M2081" t="s">
        <v>193</v>
      </c>
      <c r="N2081" s="4">
        <v>265613430</v>
      </c>
      <c r="O2081" s="44">
        <v>8816.5</v>
      </c>
      <c r="P2081">
        <v>0</v>
      </c>
      <c r="Q2081">
        <v>0</v>
      </c>
      <c r="R2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1" s="4">
        <f t="shared" si="96"/>
        <v>1</v>
      </c>
      <c r="T2081" s="4">
        <f t="shared" si="97"/>
        <v>0</v>
      </c>
      <c r="U2081" s="4">
        <f t="shared" si="98"/>
        <v>0</v>
      </c>
    </row>
    <row r="2082" spans="1:21">
      <c r="A2082" s="41">
        <v>560018509</v>
      </c>
      <c r="B2082" s="42">
        <v>560018459</v>
      </c>
      <c r="C2082" s="43">
        <v>560018509</v>
      </c>
      <c r="D2082" t="s">
        <v>4475</v>
      </c>
      <c r="E2082" t="s">
        <v>4476</v>
      </c>
      <c r="H2082"/>
      <c r="I2082" s="1">
        <v>56</v>
      </c>
      <c r="J2082" t="s">
        <v>367</v>
      </c>
      <c r="K2082" t="s">
        <v>193</v>
      </c>
      <c r="L2082" t="s">
        <v>60</v>
      </c>
      <c r="M2082" t="s">
        <v>193</v>
      </c>
      <c r="N2082" s="4">
        <v>488583782</v>
      </c>
      <c r="O2082" s="44">
        <v>29777.5</v>
      </c>
      <c r="P2082">
        <v>0</v>
      </c>
      <c r="Q2082">
        <v>0</v>
      </c>
      <c r="R2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2" s="4">
        <f t="shared" si="96"/>
        <v>0</v>
      </c>
      <c r="T2082" s="4">
        <f t="shared" si="97"/>
        <v>0</v>
      </c>
      <c r="U2082" s="4">
        <f t="shared" si="98"/>
        <v>1</v>
      </c>
    </row>
    <row r="2083" spans="1:21">
      <c r="A2083" s="41">
        <v>560000242</v>
      </c>
      <c r="B2083" s="42">
        <v>560022246</v>
      </c>
      <c r="C2083" s="43">
        <v>560000242</v>
      </c>
      <c r="D2083" t="s">
        <v>3457</v>
      </c>
      <c r="E2083" t="s">
        <v>3458</v>
      </c>
      <c r="H2083"/>
      <c r="I2083" s="1">
        <v>56</v>
      </c>
      <c r="J2083" t="s">
        <v>367</v>
      </c>
      <c r="K2083" t="s">
        <v>193</v>
      </c>
      <c r="L2083" t="s">
        <v>60</v>
      </c>
      <c r="M2083" t="s">
        <v>193</v>
      </c>
      <c r="N2083" s="4">
        <v>412059610</v>
      </c>
      <c r="O2083" s="44">
        <v>11284</v>
      </c>
      <c r="P2083">
        <v>1</v>
      </c>
      <c r="Q2083">
        <v>0</v>
      </c>
      <c r="R2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3" s="4">
        <f t="shared" si="96"/>
        <v>0</v>
      </c>
      <c r="T2083" s="4">
        <f t="shared" si="97"/>
        <v>0</v>
      </c>
      <c r="U2083" s="4">
        <f t="shared" si="98"/>
        <v>1</v>
      </c>
    </row>
    <row r="2084" spans="1:21">
      <c r="A2084" s="41">
        <v>560000127</v>
      </c>
      <c r="B2084" s="42">
        <v>560023210</v>
      </c>
      <c r="C2084" s="43">
        <v>560023210</v>
      </c>
      <c r="D2084" t="s">
        <v>1745</v>
      </c>
      <c r="E2084" t="s">
        <v>1746</v>
      </c>
      <c r="F2084" t="s">
        <v>1187</v>
      </c>
      <c r="G2084" t="s">
        <v>1188</v>
      </c>
      <c r="H2084">
        <v>1</v>
      </c>
      <c r="I2084" s="1">
        <v>56</v>
      </c>
      <c r="J2084" t="s">
        <v>367</v>
      </c>
      <c r="K2084" t="s">
        <v>193</v>
      </c>
      <c r="L2084" t="s">
        <v>831</v>
      </c>
      <c r="M2084" t="s">
        <v>193</v>
      </c>
      <c r="N2084" s="4">
        <v>265613372</v>
      </c>
      <c r="O2084" s="44">
        <v>281648</v>
      </c>
      <c r="P2084">
        <v>0</v>
      </c>
      <c r="Q2084">
        <v>0</v>
      </c>
      <c r="R2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4" s="4">
        <f t="shared" si="96"/>
        <v>1</v>
      </c>
      <c r="T2084" s="4">
        <f t="shared" si="97"/>
        <v>0</v>
      </c>
      <c r="U2084" s="4">
        <f t="shared" si="98"/>
        <v>0</v>
      </c>
    </row>
    <row r="2085" spans="1:21">
      <c r="A2085" s="41">
        <v>560000200</v>
      </c>
      <c r="B2085" s="42">
        <v>560023210</v>
      </c>
      <c r="C2085" s="43">
        <v>560023210</v>
      </c>
      <c r="D2085" t="s">
        <v>1747</v>
      </c>
      <c r="E2085" t="s">
        <v>1746</v>
      </c>
      <c r="F2085" t="s">
        <v>1187</v>
      </c>
      <c r="G2085" t="s">
        <v>1188</v>
      </c>
      <c r="H2085">
        <v>1</v>
      </c>
      <c r="I2085" s="1">
        <v>56</v>
      </c>
      <c r="J2085" t="s">
        <v>367</v>
      </c>
      <c r="K2085" t="s">
        <v>193</v>
      </c>
      <c r="L2085" t="s">
        <v>831</v>
      </c>
      <c r="M2085" t="s">
        <v>193</v>
      </c>
      <c r="N2085" s="4">
        <v>265613372</v>
      </c>
      <c r="O2085" s="44">
        <v>47079.5</v>
      </c>
      <c r="P2085">
        <v>0</v>
      </c>
      <c r="Q2085">
        <v>0</v>
      </c>
      <c r="R2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5" s="4">
        <f t="shared" si="96"/>
        <v>1</v>
      </c>
      <c r="T2085" s="4">
        <f t="shared" si="97"/>
        <v>0</v>
      </c>
      <c r="U2085" s="4">
        <f t="shared" si="98"/>
        <v>0</v>
      </c>
    </row>
    <row r="2086" spans="1:21">
      <c r="A2086" s="41">
        <v>560002933</v>
      </c>
      <c r="B2086" s="42">
        <v>560026965</v>
      </c>
      <c r="C2086" s="43">
        <v>560002933</v>
      </c>
      <c r="D2086" t="s">
        <v>6251</v>
      </c>
      <c r="E2086" t="s">
        <v>6252</v>
      </c>
      <c r="H2086"/>
      <c r="I2086" s="1">
        <v>56</v>
      </c>
      <c r="J2086" t="s">
        <v>367</v>
      </c>
      <c r="K2086" t="s">
        <v>193</v>
      </c>
      <c r="L2086" t="s">
        <v>60</v>
      </c>
      <c r="M2086" t="s">
        <v>193</v>
      </c>
      <c r="N2086" s="4">
        <v>818613663</v>
      </c>
      <c r="O2086" s="44">
        <v>38619.5</v>
      </c>
      <c r="P2086">
        <v>0</v>
      </c>
      <c r="Q2086">
        <v>0</v>
      </c>
      <c r="R2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6" s="4">
        <f t="shared" si="96"/>
        <v>0</v>
      </c>
      <c r="T2086" s="4">
        <f t="shared" si="97"/>
        <v>0</v>
      </c>
      <c r="U2086" s="4">
        <f t="shared" si="98"/>
        <v>1</v>
      </c>
    </row>
    <row r="2087" spans="1:21">
      <c r="A2087" s="41">
        <v>560029068</v>
      </c>
      <c r="B2087" s="42">
        <v>560029050</v>
      </c>
      <c r="C2087" s="43">
        <v>560029068</v>
      </c>
      <c r="D2087" t="s">
        <v>4208</v>
      </c>
      <c r="E2087" t="s">
        <v>4208</v>
      </c>
      <c r="H2087"/>
      <c r="I2087" s="1">
        <v>56</v>
      </c>
      <c r="J2087" t="s">
        <v>367</v>
      </c>
      <c r="K2087" t="s">
        <v>193</v>
      </c>
      <c r="L2087" t="s">
        <v>60</v>
      </c>
      <c r="M2087" t="s">
        <v>193</v>
      </c>
      <c r="N2087" s="4">
        <v>849525415</v>
      </c>
      <c r="O2087" s="44">
        <v>19852</v>
      </c>
      <c r="P2087">
        <v>0</v>
      </c>
      <c r="Q2087">
        <v>0</v>
      </c>
      <c r="R2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7" s="4">
        <f t="shared" si="96"/>
        <v>0</v>
      </c>
      <c r="T2087" s="4">
        <f t="shared" si="97"/>
        <v>0</v>
      </c>
      <c r="U2087" s="4">
        <f t="shared" si="98"/>
        <v>1</v>
      </c>
    </row>
    <row r="2088" spans="1:21">
      <c r="A2088" s="41">
        <v>570000109</v>
      </c>
      <c r="B2088" s="42">
        <v>570000034</v>
      </c>
      <c r="C2088" s="43">
        <v>570000034</v>
      </c>
      <c r="D2088" t="s">
        <v>3491</v>
      </c>
      <c r="E2088" t="s">
        <v>3492</v>
      </c>
      <c r="F2088" t="s">
        <v>1177</v>
      </c>
      <c r="G2088" t="s">
        <v>1178</v>
      </c>
      <c r="H2088">
        <v>0</v>
      </c>
      <c r="I2088" s="1">
        <v>57</v>
      </c>
      <c r="J2088" t="s">
        <v>589</v>
      </c>
      <c r="K2088" t="s">
        <v>137</v>
      </c>
      <c r="L2088" t="s">
        <v>831</v>
      </c>
      <c r="M2088" t="s">
        <v>137</v>
      </c>
      <c r="N2088" s="4">
        <v>265700088</v>
      </c>
      <c r="O2088" s="44">
        <v>14499</v>
      </c>
      <c r="P2088">
        <v>0</v>
      </c>
      <c r="Q2088">
        <v>0</v>
      </c>
      <c r="R2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8" s="4">
        <f t="shared" si="96"/>
        <v>1</v>
      </c>
      <c r="T2088" s="4">
        <f t="shared" si="97"/>
        <v>0</v>
      </c>
      <c r="U2088" s="4">
        <f t="shared" si="98"/>
        <v>0</v>
      </c>
    </row>
    <row r="2089" spans="1:21">
      <c r="A2089" s="41">
        <v>570000380</v>
      </c>
      <c r="B2089" s="42">
        <v>570000034</v>
      </c>
      <c r="C2089" s="43">
        <v>570000034</v>
      </c>
      <c r="D2089" t="s">
        <v>3493</v>
      </c>
      <c r="E2089" t="s">
        <v>3492</v>
      </c>
      <c r="F2089" t="s">
        <v>1177</v>
      </c>
      <c r="G2089" t="s">
        <v>1178</v>
      </c>
      <c r="H2089">
        <v>0</v>
      </c>
      <c r="I2089" s="1">
        <v>57</v>
      </c>
      <c r="J2089" t="s">
        <v>589</v>
      </c>
      <c r="K2089" t="s">
        <v>137</v>
      </c>
      <c r="L2089" t="s">
        <v>831</v>
      </c>
      <c r="M2089" t="s">
        <v>137</v>
      </c>
      <c r="N2089" s="4">
        <v>265700088</v>
      </c>
      <c r="O2089" s="44">
        <v>15081.5</v>
      </c>
      <c r="P2089">
        <v>0</v>
      </c>
      <c r="Q2089">
        <v>0</v>
      </c>
      <c r="R2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9" s="4">
        <f t="shared" si="96"/>
        <v>1</v>
      </c>
      <c r="T2089" s="4">
        <f t="shared" si="97"/>
        <v>0</v>
      </c>
      <c r="U2089" s="4">
        <f t="shared" si="98"/>
        <v>0</v>
      </c>
    </row>
    <row r="2090" spans="1:21">
      <c r="A2090" s="41">
        <v>570000885</v>
      </c>
      <c r="B2090" s="42">
        <v>570000133</v>
      </c>
      <c r="C2090" s="43">
        <v>570000133</v>
      </c>
      <c r="D2090" t="s">
        <v>1952</v>
      </c>
      <c r="E2090" t="s">
        <v>1953</v>
      </c>
      <c r="F2090" t="s">
        <v>1106</v>
      </c>
      <c r="G2090" t="s">
        <v>1107</v>
      </c>
      <c r="H2090">
        <v>0</v>
      </c>
      <c r="I2090" s="1">
        <v>57</v>
      </c>
      <c r="J2090" t="s">
        <v>589</v>
      </c>
      <c r="K2090" t="s">
        <v>137</v>
      </c>
      <c r="L2090" t="s">
        <v>77</v>
      </c>
      <c r="M2090" t="s">
        <v>137</v>
      </c>
      <c r="N2090" s="4">
        <v>265700096</v>
      </c>
      <c r="O2090" s="44">
        <v>19753</v>
      </c>
      <c r="P2090">
        <v>1</v>
      </c>
      <c r="Q2090">
        <v>0</v>
      </c>
      <c r="R2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0" s="4">
        <f t="shared" si="96"/>
        <v>1</v>
      </c>
      <c r="T2090" s="4">
        <f t="shared" si="97"/>
        <v>0</v>
      </c>
      <c r="U2090" s="4">
        <f t="shared" si="98"/>
        <v>0</v>
      </c>
    </row>
    <row r="2091" spans="1:21">
      <c r="A2091" s="41">
        <v>570011783</v>
      </c>
      <c r="B2091" s="42">
        <v>570000133</v>
      </c>
      <c r="C2091" s="43">
        <v>570000133</v>
      </c>
      <c r="D2091" t="s">
        <v>1954</v>
      </c>
      <c r="E2091" t="s">
        <v>1953</v>
      </c>
      <c r="F2091" t="s">
        <v>1106</v>
      </c>
      <c r="G2091" t="s">
        <v>1107</v>
      </c>
      <c r="H2091">
        <v>0</v>
      </c>
      <c r="I2091" s="1">
        <v>57</v>
      </c>
      <c r="J2091" t="s">
        <v>589</v>
      </c>
      <c r="K2091" t="s">
        <v>137</v>
      </c>
      <c r="L2091" t="s">
        <v>77</v>
      </c>
      <c r="M2091" t="s">
        <v>137</v>
      </c>
      <c r="N2091" s="4">
        <v>265700096</v>
      </c>
      <c r="O2091" s="44">
        <v>938.75</v>
      </c>
      <c r="P2091">
        <v>1</v>
      </c>
      <c r="Q2091">
        <v>0</v>
      </c>
      <c r="R2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1" s="4">
        <f t="shared" si="96"/>
        <v>1</v>
      </c>
      <c r="T2091" s="4">
        <f t="shared" si="97"/>
        <v>0</v>
      </c>
      <c r="U2091" s="4">
        <f t="shared" si="98"/>
        <v>0</v>
      </c>
    </row>
    <row r="2092" spans="1:21">
      <c r="A2092" s="41">
        <v>570011791</v>
      </c>
      <c r="B2092" s="42">
        <v>570000133</v>
      </c>
      <c r="C2092" s="43">
        <v>570000133</v>
      </c>
      <c r="D2092" t="s">
        <v>1955</v>
      </c>
      <c r="E2092" t="s">
        <v>1953</v>
      </c>
      <c r="F2092" t="s">
        <v>1106</v>
      </c>
      <c r="G2092" t="s">
        <v>1107</v>
      </c>
      <c r="H2092">
        <v>0</v>
      </c>
      <c r="I2092" s="1">
        <v>57</v>
      </c>
      <c r="J2092" t="s">
        <v>589</v>
      </c>
      <c r="K2092" t="s">
        <v>137</v>
      </c>
      <c r="L2092" t="s">
        <v>77</v>
      </c>
      <c r="M2092" t="s">
        <v>137</v>
      </c>
      <c r="N2092" s="4">
        <v>265700096</v>
      </c>
      <c r="O2092" s="44">
        <v>552.5</v>
      </c>
      <c r="P2092">
        <v>1</v>
      </c>
      <c r="Q2092">
        <v>0</v>
      </c>
      <c r="R2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2" s="4">
        <f t="shared" si="96"/>
        <v>1</v>
      </c>
      <c r="T2092" s="4">
        <f t="shared" si="97"/>
        <v>0</v>
      </c>
      <c r="U2092" s="4">
        <f t="shared" si="98"/>
        <v>0</v>
      </c>
    </row>
    <row r="2093" spans="1:21">
      <c r="A2093" s="41">
        <v>570011809</v>
      </c>
      <c r="B2093" s="42">
        <v>570000133</v>
      </c>
      <c r="C2093" s="43">
        <v>570000133</v>
      </c>
      <c r="D2093" t="s">
        <v>1956</v>
      </c>
      <c r="E2093" t="s">
        <v>1953</v>
      </c>
      <c r="F2093" t="s">
        <v>1106</v>
      </c>
      <c r="G2093" t="s">
        <v>1107</v>
      </c>
      <c r="H2093">
        <v>0</v>
      </c>
      <c r="I2093" s="1">
        <v>57</v>
      </c>
      <c r="J2093" t="s">
        <v>589</v>
      </c>
      <c r="K2093" t="s">
        <v>137</v>
      </c>
      <c r="L2093" t="s">
        <v>77</v>
      </c>
      <c r="M2093" t="s">
        <v>137</v>
      </c>
      <c r="N2093" s="4">
        <v>265700096</v>
      </c>
      <c r="O2093" s="44">
        <v>399</v>
      </c>
      <c r="P2093">
        <v>1</v>
      </c>
      <c r="Q2093">
        <v>0</v>
      </c>
      <c r="R2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3" s="4">
        <f t="shared" si="96"/>
        <v>1</v>
      </c>
      <c r="T2093" s="4">
        <f t="shared" si="97"/>
        <v>0</v>
      </c>
      <c r="U2093" s="4">
        <f t="shared" si="98"/>
        <v>0</v>
      </c>
    </row>
    <row r="2094" spans="1:21">
      <c r="A2094" s="41">
        <v>570011817</v>
      </c>
      <c r="B2094" s="42">
        <v>570000133</v>
      </c>
      <c r="C2094" s="43">
        <v>570000133</v>
      </c>
      <c r="D2094" t="s">
        <v>1957</v>
      </c>
      <c r="E2094" t="s">
        <v>1953</v>
      </c>
      <c r="F2094" t="s">
        <v>1106</v>
      </c>
      <c r="G2094" t="s">
        <v>1107</v>
      </c>
      <c r="H2094">
        <v>0</v>
      </c>
      <c r="I2094" s="1">
        <v>57</v>
      </c>
      <c r="J2094" t="s">
        <v>589</v>
      </c>
      <c r="K2094" t="s">
        <v>137</v>
      </c>
      <c r="L2094" t="s">
        <v>77</v>
      </c>
      <c r="M2094" t="s">
        <v>137</v>
      </c>
      <c r="N2094" s="4">
        <v>265700096</v>
      </c>
      <c r="O2094" s="44">
        <v>1343.75</v>
      </c>
      <c r="P2094">
        <v>1</v>
      </c>
      <c r="Q2094">
        <v>0</v>
      </c>
      <c r="R2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4" s="4">
        <f t="shared" si="96"/>
        <v>1</v>
      </c>
      <c r="T2094" s="4">
        <f t="shared" si="97"/>
        <v>0</v>
      </c>
      <c r="U2094" s="4">
        <f t="shared" si="98"/>
        <v>0</v>
      </c>
    </row>
    <row r="2095" spans="1:21">
      <c r="A2095" s="41">
        <v>570012005</v>
      </c>
      <c r="B2095" s="42">
        <v>570000133</v>
      </c>
      <c r="C2095" s="43">
        <v>570000133</v>
      </c>
      <c r="D2095" t="s">
        <v>1958</v>
      </c>
      <c r="E2095" t="s">
        <v>1953</v>
      </c>
      <c r="F2095" t="s">
        <v>1106</v>
      </c>
      <c r="G2095" t="s">
        <v>1107</v>
      </c>
      <c r="H2095">
        <v>0</v>
      </c>
      <c r="I2095" s="1">
        <v>57</v>
      </c>
      <c r="J2095" t="s">
        <v>589</v>
      </c>
      <c r="K2095" t="s">
        <v>137</v>
      </c>
      <c r="L2095" t="s">
        <v>77</v>
      </c>
      <c r="M2095" t="s">
        <v>137</v>
      </c>
      <c r="N2095" s="4">
        <v>265700096</v>
      </c>
      <c r="O2095" s="44">
        <v>1020.5</v>
      </c>
      <c r="P2095">
        <v>1</v>
      </c>
      <c r="Q2095">
        <v>0</v>
      </c>
      <c r="R2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5" s="4">
        <f t="shared" si="96"/>
        <v>1</v>
      </c>
      <c r="T2095" s="4">
        <f t="shared" si="97"/>
        <v>0</v>
      </c>
      <c r="U2095" s="4">
        <f t="shared" si="98"/>
        <v>0</v>
      </c>
    </row>
    <row r="2096" spans="1:21">
      <c r="A2096" s="41">
        <v>570014407</v>
      </c>
      <c r="B2096" s="42">
        <v>570000133</v>
      </c>
      <c r="C2096" s="43">
        <v>570000133</v>
      </c>
      <c r="D2096" t="s">
        <v>1959</v>
      </c>
      <c r="E2096" t="s">
        <v>1953</v>
      </c>
      <c r="F2096" t="s">
        <v>1106</v>
      </c>
      <c r="G2096" t="s">
        <v>1107</v>
      </c>
      <c r="H2096">
        <v>0</v>
      </c>
      <c r="I2096" s="1">
        <v>57</v>
      </c>
      <c r="J2096" t="s">
        <v>589</v>
      </c>
      <c r="K2096" t="s">
        <v>137</v>
      </c>
      <c r="L2096" t="s">
        <v>77</v>
      </c>
      <c r="M2096" t="s">
        <v>137</v>
      </c>
      <c r="N2096" s="4">
        <v>265700096</v>
      </c>
      <c r="O2096" s="44">
        <v>986.75</v>
      </c>
      <c r="P2096">
        <v>1</v>
      </c>
      <c r="Q2096">
        <v>0</v>
      </c>
      <c r="R2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6" s="4">
        <f t="shared" si="96"/>
        <v>1</v>
      </c>
      <c r="T2096" s="4">
        <f t="shared" si="97"/>
        <v>0</v>
      </c>
      <c r="U2096" s="4">
        <f t="shared" si="98"/>
        <v>0</v>
      </c>
    </row>
    <row r="2097" spans="1:21">
      <c r="A2097" s="41">
        <v>570014415</v>
      </c>
      <c r="B2097" s="42">
        <v>570000133</v>
      </c>
      <c r="C2097" s="43">
        <v>570000133</v>
      </c>
      <c r="D2097" t="s">
        <v>1960</v>
      </c>
      <c r="E2097" t="s">
        <v>1953</v>
      </c>
      <c r="F2097" t="s">
        <v>1106</v>
      </c>
      <c r="G2097" t="s">
        <v>1107</v>
      </c>
      <c r="H2097">
        <v>0</v>
      </c>
      <c r="I2097" s="1">
        <v>57</v>
      </c>
      <c r="J2097" t="s">
        <v>589</v>
      </c>
      <c r="K2097" t="s">
        <v>137</v>
      </c>
      <c r="L2097" t="s">
        <v>77</v>
      </c>
      <c r="M2097" t="s">
        <v>137</v>
      </c>
      <c r="N2097" s="4">
        <v>265700096</v>
      </c>
      <c r="O2097" s="44">
        <v>528.25</v>
      </c>
      <c r="P2097">
        <v>1</v>
      </c>
      <c r="Q2097">
        <v>0</v>
      </c>
      <c r="R2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7" s="4">
        <f t="shared" si="96"/>
        <v>1</v>
      </c>
      <c r="T2097" s="4">
        <f t="shared" si="97"/>
        <v>0</v>
      </c>
      <c r="U2097" s="4">
        <f t="shared" si="98"/>
        <v>0</v>
      </c>
    </row>
    <row r="2098" spans="1:21">
      <c r="A2098" s="41">
        <v>570014472</v>
      </c>
      <c r="B2098" s="42">
        <v>570000133</v>
      </c>
      <c r="C2098" s="43">
        <v>570000133</v>
      </c>
      <c r="D2098" t="s">
        <v>1961</v>
      </c>
      <c r="E2098" t="s">
        <v>1953</v>
      </c>
      <c r="F2098" t="s">
        <v>1106</v>
      </c>
      <c r="G2098" t="s">
        <v>1107</v>
      </c>
      <c r="H2098">
        <v>0</v>
      </c>
      <c r="I2098" s="1">
        <v>57</v>
      </c>
      <c r="J2098" t="s">
        <v>589</v>
      </c>
      <c r="K2098" t="s">
        <v>137</v>
      </c>
      <c r="L2098" t="s">
        <v>77</v>
      </c>
      <c r="M2098" t="s">
        <v>137</v>
      </c>
      <c r="N2098" s="4">
        <v>265700096</v>
      </c>
      <c r="O2098" s="44">
        <v>510.25</v>
      </c>
      <c r="P2098">
        <v>1</v>
      </c>
      <c r="Q2098">
        <v>0</v>
      </c>
      <c r="R2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8" s="4">
        <f t="shared" si="96"/>
        <v>1</v>
      </c>
      <c r="T2098" s="4">
        <f t="shared" si="97"/>
        <v>0</v>
      </c>
      <c r="U2098" s="4">
        <f t="shared" si="98"/>
        <v>0</v>
      </c>
    </row>
    <row r="2099" spans="1:21">
      <c r="A2099" s="41">
        <v>570015651</v>
      </c>
      <c r="B2099" s="42">
        <v>570000133</v>
      </c>
      <c r="C2099" s="43">
        <v>570000133</v>
      </c>
      <c r="D2099" t="s">
        <v>1962</v>
      </c>
      <c r="E2099" t="s">
        <v>1953</v>
      </c>
      <c r="F2099" t="s">
        <v>1106</v>
      </c>
      <c r="G2099" t="s">
        <v>1107</v>
      </c>
      <c r="H2099">
        <v>0</v>
      </c>
      <c r="I2099" s="1">
        <v>57</v>
      </c>
      <c r="J2099" t="s">
        <v>589</v>
      </c>
      <c r="K2099" t="s">
        <v>137</v>
      </c>
      <c r="L2099" t="s">
        <v>77</v>
      </c>
      <c r="M2099" t="s">
        <v>137</v>
      </c>
      <c r="N2099" s="4">
        <v>265700096</v>
      </c>
      <c r="O2099" s="44">
        <v>1290.5</v>
      </c>
      <c r="P2099">
        <v>1</v>
      </c>
      <c r="Q2099">
        <v>0</v>
      </c>
      <c r="R2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9" s="4">
        <f t="shared" si="96"/>
        <v>1</v>
      </c>
      <c r="T2099" s="4">
        <f t="shared" si="97"/>
        <v>0</v>
      </c>
      <c r="U2099" s="4">
        <f t="shared" si="98"/>
        <v>0</v>
      </c>
    </row>
    <row r="2100" spans="1:21">
      <c r="A2100" s="41">
        <v>570023127</v>
      </c>
      <c r="B2100" s="42">
        <v>570000133</v>
      </c>
      <c r="C2100" s="43">
        <v>570000133</v>
      </c>
      <c r="D2100" t="s">
        <v>1963</v>
      </c>
      <c r="E2100" t="s">
        <v>1953</v>
      </c>
      <c r="F2100" t="s">
        <v>1106</v>
      </c>
      <c r="G2100" t="s">
        <v>1107</v>
      </c>
      <c r="H2100">
        <v>0</v>
      </c>
      <c r="I2100" s="1">
        <v>57</v>
      </c>
      <c r="J2100" t="s">
        <v>589</v>
      </c>
      <c r="K2100" t="s">
        <v>137</v>
      </c>
      <c r="L2100" t="s">
        <v>77</v>
      </c>
      <c r="M2100" t="s">
        <v>137</v>
      </c>
      <c r="N2100" s="4">
        <v>265700096</v>
      </c>
      <c r="O2100" s="44">
        <v>2826</v>
      </c>
      <c r="P2100">
        <v>1</v>
      </c>
      <c r="Q2100">
        <v>0</v>
      </c>
      <c r="R2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0" s="4">
        <f t="shared" si="96"/>
        <v>1</v>
      </c>
      <c r="T2100" s="4">
        <f t="shared" si="97"/>
        <v>0</v>
      </c>
      <c r="U2100" s="4">
        <f t="shared" si="98"/>
        <v>0</v>
      </c>
    </row>
    <row r="2101" spans="1:21">
      <c r="A2101" s="41">
        <v>570000893</v>
      </c>
      <c r="B2101" s="42">
        <v>570000141</v>
      </c>
      <c r="C2101" s="43">
        <v>570000141</v>
      </c>
      <c r="D2101" t="s">
        <v>2973</v>
      </c>
      <c r="E2101" t="s">
        <v>2973</v>
      </c>
      <c r="F2101" t="s">
        <v>2035</v>
      </c>
      <c r="G2101" t="s">
        <v>2036</v>
      </c>
      <c r="H2101">
        <v>0</v>
      </c>
      <c r="I2101" s="1">
        <v>57</v>
      </c>
      <c r="J2101" t="s">
        <v>589</v>
      </c>
      <c r="K2101" t="s">
        <v>137</v>
      </c>
      <c r="L2101" t="s">
        <v>77</v>
      </c>
      <c r="M2101" t="s">
        <v>137</v>
      </c>
      <c r="N2101" s="4">
        <v>265700161</v>
      </c>
      <c r="O2101" s="44">
        <v>63013.75</v>
      </c>
      <c r="P2101">
        <v>1</v>
      </c>
      <c r="Q2101">
        <v>0</v>
      </c>
      <c r="R2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1" s="4">
        <f t="shared" si="96"/>
        <v>1</v>
      </c>
      <c r="T2101" s="4">
        <f t="shared" si="97"/>
        <v>0</v>
      </c>
      <c r="U2101" s="4">
        <f t="shared" si="98"/>
        <v>0</v>
      </c>
    </row>
    <row r="2102" spans="1:21">
      <c r="A2102" s="41">
        <v>570002899</v>
      </c>
      <c r="B2102" s="42">
        <v>570000141</v>
      </c>
      <c r="C2102" s="43">
        <v>570000141</v>
      </c>
      <c r="D2102" t="s">
        <v>2974</v>
      </c>
      <c r="E2102" t="s">
        <v>2973</v>
      </c>
      <c r="F2102" t="s">
        <v>2035</v>
      </c>
      <c r="G2102" t="s">
        <v>2036</v>
      </c>
      <c r="H2102">
        <v>0</v>
      </c>
      <c r="I2102" s="1">
        <v>57</v>
      </c>
      <c r="J2102" t="s">
        <v>589</v>
      </c>
      <c r="K2102" t="s">
        <v>137</v>
      </c>
      <c r="L2102" t="s">
        <v>77</v>
      </c>
      <c r="M2102" t="s">
        <v>137</v>
      </c>
      <c r="N2102" s="4">
        <v>265700161</v>
      </c>
      <c r="O2102" s="44">
        <v>377</v>
      </c>
      <c r="P2102">
        <v>1</v>
      </c>
      <c r="Q2102">
        <v>0</v>
      </c>
      <c r="R2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2" s="4">
        <f t="shared" si="96"/>
        <v>1</v>
      </c>
      <c r="T2102" s="4">
        <f t="shared" si="97"/>
        <v>0</v>
      </c>
      <c r="U2102" s="4">
        <f t="shared" si="98"/>
        <v>0</v>
      </c>
    </row>
    <row r="2103" spans="1:21">
      <c r="A2103" s="41">
        <v>570013243</v>
      </c>
      <c r="B2103" s="42">
        <v>570000141</v>
      </c>
      <c r="C2103" s="43">
        <v>570000141</v>
      </c>
      <c r="D2103" t="s">
        <v>2975</v>
      </c>
      <c r="E2103" t="s">
        <v>2973</v>
      </c>
      <c r="F2103" t="s">
        <v>2035</v>
      </c>
      <c r="G2103" t="s">
        <v>2036</v>
      </c>
      <c r="H2103">
        <v>0</v>
      </c>
      <c r="I2103" s="1">
        <v>57</v>
      </c>
      <c r="J2103" t="s">
        <v>589</v>
      </c>
      <c r="K2103" t="s">
        <v>137</v>
      </c>
      <c r="L2103" t="s">
        <v>77</v>
      </c>
      <c r="M2103" t="s">
        <v>137</v>
      </c>
      <c r="N2103" s="4">
        <v>265700161</v>
      </c>
      <c r="O2103" s="44">
        <v>927.75</v>
      </c>
      <c r="P2103">
        <v>1</v>
      </c>
      <c r="Q2103">
        <v>0</v>
      </c>
      <c r="R2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3" s="4">
        <f t="shared" si="96"/>
        <v>1</v>
      </c>
      <c r="T2103" s="4">
        <f t="shared" si="97"/>
        <v>0</v>
      </c>
      <c r="U2103" s="4">
        <f t="shared" si="98"/>
        <v>0</v>
      </c>
    </row>
    <row r="2104" spans="1:21">
      <c r="A2104" s="41">
        <v>570013250</v>
      </c>
      <c r="B2104" s="42">
        <v>570000141</v>
      </c>
      <c r="C2104" s="43">
        <v>570000141</v>
      </c>
      <c r="D2104" t="s">
        <v>2976</v>
      </c>
      <c r="E2104" t="s">
        <v>2973</v>
      </c>
      <c r="F2104" t="s">
        <v>2035</v>
      </c>
      <c r="G2104" t="s">
        <v>2036</v>
      </c>
      <c r="H2104">
        <v>0</v>
      </c>
      <c r="I2104" s="1">
        <v>57</v>
      </c>
      <c r="J2104" t="s">
        <v>589</v>
      </c>
      <c r="K2104" t="s">
        <v>137</v>
      </c>
      <c r="L2104" t="s">
        <v>77</v>
      </c>
      <c r="M2104" t="s">
        <v>137</v>
      </c>
      <c r="N2104" s="4">
        <v>265700161</v>
      </c>
      <c r="O2104" s="44">
        <v>2029</v>
      </c>
      <c r="P2104">
        <v>1</v>
      </c>
      <c r="Q2104">
        <v>0</v>
      </c>
      <c r="R2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4" s="4">
        <f t="shared" si="96"/>
        <v>1</v>
      </c>
      <c r="T2104" s="4">
        <f t="shared" si="97"/>
        <v>0</v>
      </c>
      <c r="U2104" s="4">
        <f t="shared" si="98"/>
        <v>0</v>
      </c>
    </row>
    <row r="2105" spans="1:21">
      <c r="A2105" s="41">
        <v>570013276</v>
      </c>
      <c r="B2105" s="42">
        <v>570000141</v>
      </c>
      <c r="C2105" s="43">
        <v>570000141</v>
      </c>
      <c r="D2105" t="s">
        <v>2977</v>
      </c>
      <c r="E2105" t="s">
        <v>2973</v>
      </c>
      <c r="F2105" t="s">
        <v>2035</v>
      </c>
      <c r="G2105" t="s">
        <v>2036</v>
      </c>
      <c r="H2105">
        <v>0</v>
      </c>
      <c r="I2105" s="1">
        <v>57</v>
      </c>
      <c r="J2105" t="s">
        <v>589</v>
      </c>
      <c r="K2105" t="s">
        <v>137</v>
      </c>
      <c r="L2105" t="s">
        <v>77</v>
      </c>
      <c r="M2105" t="s">
        <v>137</v>
      </c>
      <c r="N2105" s="4">
        <v>265700161</v>
      </c>
      <c r="O2105" s="44">
        <v>1070.5</v>
      </c>
      <c r="P2105">
        <v>1</v>
      </c>
      <c r="Q2105">
        <v>0</v>
      </c>
      <c r="R2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5" s="4">
        <f t="shared" si="96"/>
        <v>1</v>
      </c>
      <c r="T2105" s="4">
        <f t="shared" si="97"/>
        <v>0</v>
      </c>
      <c r="U2105" s="4">
        <f t="shared" si="98"/>
        <v>0</v>
      </c>
    </row>
    <row r="2106" spans="1:21">
      <c r="A2106" s="41">
        <v>570000661</v>
      </c>
      <c r="B2106" s="45">
        <v>570000158</v>
      </c>
      <c r="C2106" s="47">
        <v>570000158</v>
      </c>
      <c r="D2106" t="s">
        <v>2033</v>
      </c>
      <c r="E2106" t="s">
        <v>2034</v>
      </c>
      <c r="F2106" t="s">
        <v>2035</v>
      </c>
      <c r="G2106" t="s">
        <v>2036</v>
      </c>
      <c r="H2106">
        <v>1</v>
      </c>
      <c r="I2106" s="1">
        <v>57</v>
      </c>
      <c r="J2106" t="s">
        <v>589</v>
      </c>
      <c r="K2106" t="s">
        <v>137</v>
      </c>
      <c r="L2106" t="s">
        <v>831</v>
      </c>
      <c r="M2106" t="s">
        <v>137</v>
      </c>
      <c r="N2106" s="4">
        <v>265700054</v>
      </c>
      <c r="O2106" s="44">
        <v>14688</v>
      </c>
      <c r="P2106">
        <v>0</v>
      </c>
      <c r="Q2106">
        <v>0</v>
      </c>
      <c r="R2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6" s="4">
        <f t="shared" si="96"/>
        <v>1</v>
      </c>
      <c r="T2106" s="4">
        <f t="shared" si="97"/>
        <v>0</v>
      </c>
      <c r="U2106" s="4">
        <f t="shared" si="98"/>
        <v>0</v>
      </c>
    </row>
    <row r="2107" spans="1:21">
      <c r="A2107" s="41">
        <v>570000901</v>
      </c>
      <c r="B2107" s="42">
        <v>570000158</v>
      </c>
      <c r="C2107" s="43">
        <v>570000158</v>
      </c>
      <c r="D2107" t="s">
        <v>2037</v>
      </c>
      <c r="E2107" t="s">
        <v>2034</v>
      </c>
      <c r="F2107" t="s">
        <v>2035</v>
      </c>
      <c r="G2107" t="s">
        <v>2036</v>
      </c>
      <c r="H2107">
        <v>1</v>
      </c>
      <c r="I2107" s="1">
        <v>57</v>
      </c>
      <c r="J2107" t="s">
        <v>589</v>
      </c>
      <c r="K2107" t="s">
        <v>137</v>
      </c>
      <c r="L2107" t="s">
        <v>831</v>
      </c>
      <c r="M2107" t="s">
        <v>137</v>
      </c>
      <c r="N2107" s="4">
        <v>265700054</v>
      </c>
      <c r="O2107" s="44">
        <v>85497.5</v>
      </c>
      <c r="P2107">
        <v>0</v>
      </c>
      <c r="Q2107">
        <v>0</v>
      </c>
      <c r="R2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7" s="4">
        <f t="shared" si="96"/>
        <v>1</v>
      </c>
      <c r="T2107" s="4">
        <f t="shared" si="97"/>
        <v>0</v>
      </c>
      <c r="U2107" s="4">
        <f t="shared" si="98"/>
        <v>0</v>
      </c>
    </row>
    <row r="2108" spans="1:21">
      <c r="A2108" s="41">
        <v>570000968</v>
      </c>
      <c r="B2108" s="42">
        <v>570000430</v>
      </c>
      <c r="C2108" s="43">
        <v>570000430</v>
      </c>
      <c r="D2108" t="s">
        <v>2487</v>
      </c>
      <c r="E2108" t="s">
        <v>2487</v>
      </c>
      <c r="F2108" t="s">
        <v>1106</v>
      </c>
      <c r="G2108" t="s">
        <v>1107</v>
      </c>
      <c r="H2108">
        <v>0</v>
      </c>
      <c r="I2108" s="1">
        <v>57</v>
      </c>
      <c r="J2108" t="s">
        <v>589</v>
      </c>
      <c r="K2108" t="s">
        <v>137</v>
      </c>
      <c r="L2108" t="s">
        <v>831</v>
      </c>
      <c r="M2108" t="s">
        <v>137</v>
      </c>
      <c r="N2108" s="4">
        <v>265700179</v>
      </c>
      <c r="O2108" s="44">
        <v>14804</v>
      </c>
      <c r="P2108">
        <v>0</v>
      </c>
      <c r="Q2108">
        <v>0</v>
      </c>
      <c r="R2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8" s="4">
        <f t="shared" si="96"/>
        <v>1</v>
      </c>
      <c r="T2108" s="4">
        <f t="shared" si="97"/>
        <v>0</v>
      </c>
      <c r="U2108" s="4">
        <f t="shared" si="98"/>
        <v>0</v>
      </c>
    </row>
    <row r="2109" spans="1:21">
      <c r="A2109" s="41">
        <v>570000992</v>
      </c>
      <c r="B2109" s="45">
        <v>570000497</v>
      </c>
      <c r="C2109" s="47">
        <v>570000497</v>
      </c>
      <c r="D2109" t="s">
        <v>4473</v>
      </c>
      <c r="E2109" t="s">
        <v>4474</v>
      </c>
      <c r="F2109" t="s">
        <v>1007</v>
      </c>
      <c r="G2109" t="s">
        <v>1008</v>
      </c>
      <c r="H2109">
        <v>0</v>
      </c>
      <c r="I2109" s="1">
        <v>57</v>
      </c>
      <c r="J2109" t="s">
        <v>589</v>
      </c>
      <c r="K2109" t="s">
        <v>137</v>
      </c>
      <c r="L2109" t="s">
        <v>831</v>
      </c>
      <c r="M2109" t="s">
        <v>137</v>
      </c>
      <c r="N2109" s="4">
        <v>265700153</v>
      </c>
      <c r="O2109" s="44">
        <v>6194</v>
      </c>
      <c r="P2109">
        <v>0</v>
      </c>
      <c r="Q2109">
        <v>0</v>
      </c>
      <c r="R2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09" s="4">
        <f t="shared" si="96"/>
        <v>1</v>
      </c>
      <c r="T2109" s="4">
        <f t="shared" si="97"/>
        <v>0</v>
      </c>
      <c r="U2109" s="4">
        <f t="shared" si="98"/>
        <v>0</v>
      </c>
    </row>
    <row r="2110" spans="1:21">
      <c r="A2110" s="41">
        <v>570001016</v>
      </c>
      <c r="B2110" s="42">
        <v>570000513</v>
      </c>
      <c r="C2110" s="43">
        <v>570000513</v>
      </c>
      <c r="D2110" t="s">
        <v>2935</v>
      </c>
      <c r="E2110" t="s">
        <v>2935</v>
      </c>
      <c r="F2110" t="s">
        <v>1106</v>
      </c>
      <c r="G2110" t="s">
        <v>1107</v>
      </c>
      <c r="H2110">
        <v>0</v>
      </c>
      <c r="I2110" s="1">
        <v>57</v>
      </c>
      <c r="J2110" t="s">
        <v>589</v>
      </c>
      <c r="K2110" t="s">
        <v>137</v>
      </c>
      <c r="L2110" t="s">
        <v>77</v>
      </c>
      <c r="M2110" t="s">
        <v>137</v>
      </c>
      <c r="N2110" s="4">
        <v>265700021</v>
      </c>
      <c r="O2110" s="44">
        <v>28652.5</v>
      </c>
      <c r="P2110">
        <v>1</v>
      </c>
      <c r="Q2110">
        <v>0</v>
      </c>
      <c r="R2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0" s="4">
        <f t="shared" si="96"/>
        <v>1</v>
      </c>
      <c r="T2110" s="4">
        <f t="shared" si="97"/>
        <v>0</v>
      </c>
      <c r="U2110" s="4">
        <f t="shared" si="98"/>
        <v>0</v>
      </c>
    </row>
    <row r="2111" spans="1:21">
      <c r="A2111" s="41">
        <v>570004176</v>
      </c>
      <c r="B2111" s="42">
        <v>570000513</v>
      </c>
      <c r="C2111" s="43">
        <v>570000513</v>
      </c>
      <c r="D2111" t="s">
        <v>2936</v>
      </c>
      <c r="E2111" t="s">
        <v>2935</v>
      </c>
      <c r="F2111" t="s">
        <v>1106</v>
      </c>
      <c r="G2111" t="s">
        <v>1107</v>
      </c>
      <c r="H2111">
        <v>0</v>
      </c>
      <c r="I2111" s="1">
        <v>57</v>
      </c>
      <c r="J2111" t="s">
        <v>589</v>
      </c>
      <c r="K2111" t="s">
        <v>137</v>
      </c>
      <c r="L2111" t="s">
        <v>77</v>
      </c>
      <c r="M2111" t="s">
        <v>137</v>
      </c>
      <c r="N2111" s="4">
        <v>265700021</v>
      </c>
      <c r="O2111" s="44">
        <v>592.75</v>
      </c>
      <c r="P2111">
        <v>1</v>
      </c>
      <c r="Q2111">
        <v>0</v>
      </c>
      <c r="R2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1" s="4">
        <f t="shared" si="96"/>
        <v>1</v>
      </c>
      <c r="T2111" s="4">
        <f t="shared" si="97"/>
        <v>0</v>
      </c>
      <c r="U2111" s="4">
        <f t="shared" si="98"/>
        <v>0</v>
      </c>
    </row>
    <row r="2112" spans="1:21">
      <c r="A2112" s="41">
        <v>570013813</v>
      </c>
      <c r="B2112" s="42">
        <v>570000513</v>
      </c>
      <c r="C2112" s="43">
        <v>570000513</v>
      </c>
      <c r="D2112" t="s">
        <v>2937</v>
      </c>
      <c r="E2112" t="s">
        <v>2935</v>
      </c>
      <c r="F2112" t="s">
        <v>1106</v>
      </c>
      <c r="G2112" t="s">
        <v>1107</v>
      </c>
      <c r="H2112">
        <v>0</v>
      </c>
      <c r="I2112" s="1">
        <v>57</v>
      </c>
      <c r="J2112" t="s">
        <v>589</v>
      </c>
      <c r="K2112" t="s">
        <v>137</v>
      </c>
      <c r="L2112" t="s">
        <v>77</v>
      </c>
      <c r="M2112" t="s">
        <v>137</v>
      </c>
      <c r="N2112" s="4">
        <v>265700021</v>
      </c>
      <c r="O2112" s="44">
        <v>913.5</v>
      </c>
      <c r="P2112">
        <v>1</v>
      </c>
      <c r="Q2112">
        <v>0</v>
      </c>
      <c r="R2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2" s="4">
        <f t="shared" si="96"/>
        <v>1</v>
      </c>
      <c r="T2112" s="4">
        <f t="shared" si="97"/>
        <v>0</v>
      </c>
      <c r="U2112" s="4">
        <f t="shared" si="98"/>
        <v>0</v>
      </c>
    </row>
    <row r="2113" spans="1:21">
      <c r="A2113" s="41">
        <v>570023291</v>
      </c>
      <c r="B2113" s="42">
        <v>570000513</v>
      </c>
      <c r="C2113" s="43">
        <v>570000513</v>
      </c>
      <c r="D2113" t="s">
        <v>2938</v>
      </c>
      <c r="E2113" t="s">
        <v>2935</v>
      </c>
      <c r="F2113" t="s">
        <v>1106</v>
      </c>
      <c r="G2113" t="s">
        <v>1107</v>
      </c>
      <c r="H2113">
        <v>0</v>
      </c>
      <c r="I2113" s="1">
        <v>57</v>
      </c>
      <c r="J2113" t="s">
        <v>589</v>
      </c>
      <c r="K2113" t="s">
        <v>137</v>
      </c>
      <c r="L2113" t="s">
        <v>77</v>
      </c>
      <c r="M2113" t="s">
        <v>137</v>
      </c>
      <c r="N2113" s="4">
        <v>265700021</v>
      </c>
      <c r="O2113" s="44">
        <v>962.5</v>
      </c>
      <c r="P2113">
        <v>1</v>
      </c>
      <c r="Q2113">
        <v>0</v>
      </c>
      <c r="R2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3" s="4">
        <f t="shared" si="96"/>
        <v>1</v>
      </c>
      <c r="T2113" s="4">
        <f t="shared" si="97"/>
        <v>0</v>
      </c>
      <c r="U2113" s="4">
        <f t="shared" si="98"/>
        <v>0</v>
      </c>
    </row>
    <row r="2114" spans="1:21">
      <c r="A2114" s="41">
        <v>570027755</v>
      </c>
      <c r="B2114" s="42">
        <v>570000513</v>
      </c>
      <c r="C2114" s="43">
        <v>570000513</v>
      </c>
      <c r="D2114" t="s">
        <v>2939</v>
      </c>
      <c r="E2114" t="s">
        <v>2935</v>
      </c>
      <c r="F2114" t="s">
        <v>1106</v>
      </c>
      <c r="G2114" t="s">
        <v>1107</v>
      </c>
      <c r="H2114">
        <v>0</v>
      </c>
      <c r="I2114" s="1">
        <v>57</v>
      </c>
      <c r="J2114" t="s">
        <v>589</v>
      </c>
      <c r="K2114" t="s">
        <v>137</v>
      </c>
      <c r="L2114" t="s">
        <v>77</v>
      </c>
      <c r="M2114" t="s">
        <v>137</v>
      </c>
      <c r="N2114" s="4">
        <v>265700021</v>
      </c>
      <c r="O2114" s="44">
        <v>885.25</v>
      </c>
      <c r="P2114">
        <v>1</v>
      </c>
      <c r="Q2114">
        <v>0</v>
      </c>
      <c r="R2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4" s="4">
        <f t="shared" si="96"/>
        <v>1</v>
      </c>
      <c r="T2114" s="4">
        <f t="shared" si="97"/>
        <v>0</v>
      </c>
      <c r="U2114" s="4">
        <f t="shared" si="98"/>
        <v>0</v>
      </c>
    </row>
    <row r="2115" spans="1:21">
      <c r="A2115" s="41">
        <v>570028555</v>
      </c>
      <c r="B2115" s="42">
        <v>570000513</v>
      </c>
      <c r="C2115" s="43">
        <v>570000513</v>
      </c>
      <c r="D2115" t="s">
        <v>2940</v>
      </c>
      <c r="E2115" t="s">
        <v>2935</v>
      </c>
      <c r="F2115" t="s">
        <v>1106</v>
      </c>
      <c r="G2115" t="s">
        <v>1107</v>
      </c>
      <c r="H2115">
        <v>0</v>
      </c>
      <c r="I2115" s="1">
        <v>57</v>
      </c>
      <c r="J2115" t="s">
        <v>589</v>
      </c>
      <c r="K2115" t="s">
        <v>137</v>
      </c>
      <c r="L2115" t="s">
        <v>77</v>
      </c>
      <c r="M2115" t="s">
        <v>137</v>
      </c>
      <c r="N2115" s="4">
        <v>265700021</v>
      </c>
      <c r="O2115" s="44">
        <v>654.25</v>
      </c>
      <c r="P2115">
        <v>1</v>
      </c>
      <c r="Q2115">
        <v>0</v>
      </c>
      <c r="R2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5" s="4">
        <f t="shared" si="96"/>
        <v>1</v>
      </c>
      <c r="T2115" s="4">
        <f t="shared" si="97"/>
        <v>0</v>
      </c>
      <c r="U2115" s="4">
        <f t="shared" si="98"/>
        <v>0</v>
      </c>
    </row>
    <row r="2116" spans="1:21">
      <c r="A2116" s="41">
        <v>570000083</v>
      </c>
      <c r="B2116" s="42">
        <v>570000729</v>
      </c>
      <c r="C2116" s="43">
        <v>570000083</v>
      </c>
      <c r="D2116" t="s">
        <v>5245</v>
      </c>
      <c r="E2116" s="48" t="s">
        <v>5246</v>
      </c>
      <c r="H2116"/>
      <c r="I2116" s="1">
        <v>57</v>
      </c>
      <c r="J2116" t="s">
        <v>589</v>
      </c>
      <c r="K2116" t="s">
        <v>137</v>
      </c>
      <c r="L2116" t="s">
        <v>96</v>
      </c>
      <c r="M2116" t="s">
        <v>137</v>
      </c>
      <c r="N2116" s="4">
        <v>323438218</v>
      </c>
      <c r="O2116" s="44">
        <v>27023.5</v>
      </c>
      <c r="P2116">
        <v>0</v>
      </c>
      <c r="Q2116">
        <v>0</v>
      </c>
      <c r="R2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6" s="4">
        <f t="shared" si="96"/>
        <v>0</v>
      </c>
      <c r="T2116" s="4">
        <f t="shared" si="97"/>
        <v>0</v>
      </c>
      <c r="U2116" s="4">
        <f t="shared" si="98"/>
        <v>1</v>
      </c>
    </row>
    <row r="2117" spans="1:21">
      <c r="A2117" s="41">
        <v>570000356</v>
      </c>
      <c r="B2117" s="42">
        <v>570000919</v>
      </c>
      <c r="C2117" s="43">
        <v>570000356</v>
      </c>
      <c r="D2117" t="s">
        <v>5408</v>
      </c>
      <c r="E2117" t="s">
        <v>5409</v>
      </c>
      <c r="H2117"/>
      <c r="I2117" s="1">
        <v>57</v>
      </c>
      <c r="J2117" t="s">
        <v>589</v>
      </c>
      <c r="K2117" t="s">
        <v>137</v>
      </c>
      <c r="L2117" t="s">
        <v>96</v>
      </c>
      <c r="M2117" t="s">
        <v>137</v>
      </c>
      <c r="N2117" s="4">
        <v>786580332</v>
      </c>
      <c r="O2117" s="44">
        <v>27128</v>
      </c>
      <c r="P2117">
        <v>0</v>
      </c>
      <c r="Q2117">
        <v>0</v>
      </c>
      <c r="R2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7" s="4">
        <f t="shared" si="96"/>
        <v>0</v>
      </c>
      <c r="T2117" s="4">
        <f t="shared" si="97"/>
        <v>0</v>
      </c>
      <c r="U2117" s="4">
        <f t="shared" si="98"/>
        <v>1</v>
      </c>
    </row>
    <row r="2118" spans="1:21">
      <c r="A2118" s="41">
        <v>570000646</v>
      </c>
      <c r="B2118" s="42">
        <v>570001115</v>
      </c>
      <c r="C2118" s="43">
        <v>570000646</v>
      </c>
      <c r="D2118" t="s">
        <v>5286</v>
      </c>
      <c r="E2118" t="s">
        <v>5287</v>
      </c>
      <c r="H2118"/>
      <c r="I2118" s="1">
        <v>57</v>
      </c>
      <c r="J2118" t="s">
        <v>589</v>
      </c>
      <c r="K2118" t="s">
        <v>137</v>
      </c>
      <c r="L2118" t="s">
        <v>96</v>
      </c>
      <c r="M2118" t="s">
        <v>137</v>
      </c>
      <c r="N2118" s="4">
        <v>366800761</v>
      </c>
      <c r="O2118" s="44">
        <v>99527</v>
      </c>
      <c r="P2118">
        <v>0</v>
      </c>
      <c r="Q2118">
        <v>0</v>
      </c>
      <c r="R2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8" s="4">
        <f t="shared" ref="S2118:S2181" si="99">IF(OR(L2118="CH",L2118="CH ex-CHS",L2118="HIA",L2118="Autres publics",L2118="CHU"),1,0)</f>
        <v>0</v>
      </c>
      <c r="T2118" s="4">
        <f t="shared" ref="T2118:T2181" si="100">IF(AND(S2118=1,G2118=""),1,0)</f>
        <v>0</v>
      </c>
      <c r="U2118" s="4">
        <f t="shared" si="98"/>
        <v>1</v>
      </c>
    </row>
    <row r="2119" spans="1:21">
      <c r="A2119" s="41">
        <v>570002287</v>
      </c>
      <c r="B2119" s="42">
        <v>570001230</v>
      </c>
      <c r="C2119" s="43">
        <v>570002287</v>
      </c>
      <c r="D2119" t="s">
        <v>4794</v>
      </c>
      <c r="E2119" t="s">
        <v>4795</v>
      </c>
      <c r="H2119"/>
      <c r="I2119" s="1">
        <v>57</v>
      </c>
      <c r="J2119" t="s">
        <v>589</v>
      </c>
      <c r="K2119" t="s">
        <v>137</v>
      </c>
      <c r="L2119" t="s">
        <v>96</v>
      </c>
      <c r="M2119" t="s">
        <v>137</v>
      </c>
      <c r="N2119" s="4">
        <v>303574388</v>
      </c>
      <c r="O2119" s="44">
        <v>14047.5</v>
      </c>
      <c r="P2119">
        <v>1</v>
      </c>
      <c r="Q2119">
        <v>0</v>
      </c>
      <c r="R2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9" s="4">
        <f t="shared" si="99"/>
        <v>0</v>
      </c>
      <c r="T2119" s="4">
        <f t="shared" si="100"/>
        <v>0</v>
      </c>
      <c r="U2119" s="4">
        <f t="shared" ref="U2119:U2182" si="101">IF(S2119=1,0,1)</f>
        <v>1</v>
      </c>
    </row>
    <row r="2120" spans="1:21">
      <c r="A2120" s="41">
        <v>570000281</v>
      </c>
      <c r="B2120" s="42">
        <v>570005165</v>
      </c>
      <c r="C2120" s="43">
        <v>570005165</v>
      </c>
      <c r="D2120" t="s">
        <v>2891</v>
      </c>
      <c r="E2120" t="s">
        <v>2892</v>
      </c>
      <c r="F2120" t="s">
        <v>1106</v>
      </c>
      <c r="G2120" t="s">
        <v>1107</v>
      </c>
      <c r="H2120">
        <v>1</v>
      </c>
      <c r="I2120" s="1">
        <v>57</v>
      </c>
      <c r="J2120" t="s">
        <v>589</v>
      </c>
      <c r="K2120" t="s">
        <v>137</v>
      </c>
      <c r="L2120" t="s">
        <v>233</v>
      </c>
      <c r="M2120" t="s">
        <v>137</v>
      </c>
      <c r="N2120" s="4">
        <v>265702803</v>
      </c>
      <c r="O2120" s="44">
        <v>30171.5</v>
      </c>
      <c r="P2120">
        <v>0</v>
      </c>
      <c r="Q2120">
        <v>0</v>
      </c>
      <c r="R2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0" s="4">
        <f t="shared" si="99"/>
        <v>1</v>
      </c>
      <c r="T2120" s="4">
        <f t="shared" si="100"/>
        <v>0</v>
      </c>
      <c r="U2120" s="4">
        <f t="shared" si="101"/>
        <v>0</v>
      </c>
    </row>
    <row r="2121" spans="1:21">
      <c r="A2121" s="41">
        <v>570000349</v>
      </c>
      <c r="B2121" s="42">
        <v>570005165</v>
      </c>
      <c r="C2121" s="43">
        <v>570005165</v>
      </c>
      <c r="D2121" t="s">
        <v>2893</v>
      </c>
      <c r="E2121" t="s">
        <v>2892</v>
      </c>
      <c r="F2121" t="s">
        <v>1106</v>
      </c>
      <c r="G2121" t="s">
        <v>1107</v>
      </c>
      <c r="H2121">
        <v>1</v>
      </c>
      <c r="I2121" s="1">
        <v>57</v>
      </c>
      <c r="J2121" t="s">
        <v>589</v>
      </c>
      <c r="K2121" t="s">
        <v>137</v>
      </c>
      <c r="L2121" t="s">
        <v>233</v>
      </c>
      <c r="M2121" t="s">
        <v>137</v>
      </c>
      <c r="N2121" s="4">
        <v>265702803</v>
      </c>
      <c r="O2121" s="44">
        <v>188207</v>
      </c>
      <c r="P2121">
        <v>0</v>
      </c>
      <c r="Q2121">
        <v>0</v>
      </c>
      <c r="R2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1" s="4">
        <f t="shared" si="99"/>
        <v>1</v>
      </c>
      <c r="T2121" s="4">
        <f t="shared" si="100"/>
        <v>0</v>
      </c>
      <c r="U2121" s="4">
        <f t="shared" si="101"/>
        <v>0</v>
      </c>
    </row>
    <row r="2122" spans="1:21">
      <c r="A2122" s="41">
        <v>570005215</v>
      </c>
      <c r="B2122" s="42">
        <v>570005165</v>
      </c>
      <c r="C2122" s="43">
        <v>570005165</v>
      </c>
      <c r="D2122" t="s">
        <v>2894</v>
      </c>
      <c r="E2122" t="s">
        <v>2892</v>
      </c>
      <c r="F2122" t="s">
        <v>1106</v>
      </c>
      <c r="G2122" t="s">
        <v>1107</v>
      </c>
      <c r="H2122">
        <v>1</v>
      </c>
      <c r="I2122" s="1">
        <v>57</v>
      </c>
      <c r="J2122" t="s">
        <v>589</v>
      </c>
      <c r="K2122" t="s">
        <v>137</v>
      </c>
      <c r="L2122" t="s">
        <v>233</v>
      </c>
      <c r="M2122" t="s">
        <v>137</v>
      </c>
      <c r="N2122" s="4">
        <v>265702803</v>
      </c>
      <c r="O2122" s="44">
        <v>13146.5</v>
      </c>
      <c r="P2122">
        <v>0</v>
      </c>
      <c r="Q2122">
        <v>0</v>
      </c>
      <c r="R2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2" s="4">
        <f t="shared" si="99"/>
        <v>1</v>
      </c>
      <c r="T2122" s="4">
        <f t="shared" si="100"/>
        <v>0</v>
      </c>
      <c r="U2122" s="4">
        <f t="shared" si="101"/>
        <v>0</v>
      </c>
    </row>
    <row r="2123" spans="1:21">
      <c r="A2123" s="41">
        <v>570015750</v>
      </c>
      <c r="B2123" s="42">
        <v>570005165</v>
      </c>
      <c r="C2123" s="43">
        <v>570005165</v>
      </c>
      <c r="D2123" t="s">
        <v>2895</v>
      </c>
      <c r="E2123" t="s">
        <v>2892</v>
      </c>
      <c r="F2123" t="s">
        <v>1106</v>
      </c>
      <c r="G2123" t="s">
        <v>1107</v>
      </c>
      <c r="H2123">
        <v>1</v>
      </c>
      <c r="I2123" s="1">
        <v>57</v>
      </c>
      <c r="J2123" t="s">
        <v>589</v>
      </c>
      <c r="K2123" t="s">
        <v>137</v>
      </c>
      <c r="L2123" t="s">
        <v>233</v>
      </c>
      <c r="M2123" t="s">
        <v>137</v>
      </c>
      <c r="N2123" s="4">
        <v>265702803</v>
      </c>
      <c r="O2123" s="44">
        <v>335.25</v>
      </c>
      <c r="P2123">
        <v>0</v>
      </c>
      <c r="Q2123">
        <v>0</v>
      </c>
      <c r="R2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3" s="4">
        <f t="shared" si="99"/>
        <v>1</v>
      </c>
      <c r="T2123" s="4">
        <f t="shared" si="100"/>
        <v>0</v>
      </c>
      <c r="U2123" s="4">
        <f t="shared" si="101"/>
        <v>0</v>
      </c>
    </row>
    <row r="2124" spans="1:21">
      <c r="A2124" s="41">
        <v>570026575</v>
      </c>
      <c r="B2124" s="42">
        <v>570005165</v>
      </c>
      <c r="C2124" s="43">
        <v>570005165</v>
      </c>
      <c r="D2124" t="s">
        <v>2896</v>
      </c>
      <c r="E2124" t="s">
        <v>2892</v>
      </c>
      <c r="F2124" t="s">
        <v>1106</v>
      </c>
      <c r="G2124" t="s">
        <v>1107</v>
      </c>
      <c r="H2124">
        <v>1</v>
      </c>
      <c r="I2124" s="1">
        <v>57</v>
      </c>
      <c r="J2124" t="s">
        <v>589</v>
      </c>
      <c r="K2124" t="s">
        <v>137</v>
      </c>
      <c r="L2124" t="s">
        <v>233</v>
      </c>
      <c r="M2124" t="s">
        <v>137</v>
      </c>
      <c r="N2124" s="4">
        <v>265702803</v>
      </c>
      <c r="O2124" s="44">
        <v>157.5</v>
      </c>
      <c r="P2124">
        <v>0</v>
      </c>
      <c r="Q2124">
        <v>0</v>
      </c>
      <c r="R2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4" s="4">
        <f t="shared" si="99"/>
        <v>1</v>
      </c>
      <c r="T2124" s="4">
        <f t="shared" si="100"/>
        <v>0</v>
      </c>
      <c r="U2124" s="4">
        <f t="shared" si="101"/>
        <v>0</v>
      </c>
    </row>
    <row r="2125" spans="1:21">
      <c r="A2125" s="41">
        <v>570026682</v>
      </c>
      <c r="B2125" s="45">
        <v>570005165</v>
      </c>
      <c r="C2125" s="47">
        <v>570005165</v>
      </c>
      <c r="D2125" t="s">
        <v>2897</v>
      </c>
      <c r="E2125" t="s">
        <v>2892</v>
      </c>
      <c r="F2125" t="s">
        <v>1106</v>
      </c>
      <c r="G2125" t="s">
        <v>1107</v>
      </c>
      <c r="H2125">
        <v>1</v>
      </c>
      <c r="I2125" s="1">
        <v>57</v>
      </c>
      <c r="J2125" t="s">
        <v>589</v>
      </c>
      <c r="K2125" t="s">
        <v>137</v>
      </c>
      <c r="L2125" t="s">
        <v>233</v>
      </c>
      <c r="M2125" t="s">
        <v>137</v>
      </c>
      <c r="N2125" s="4">
        <v>265702803</v>
      </c>
      <c r="O2125" s="44">
        <v>291371</v>
      </c>
      <c r="P2125">
        <v>0</v>
      </c>
      <c r="Q2125">
        <v>0</v>
      </c>
      <c r="R2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5" s="4">
        <f t="shared" si="99"/>
        <v>1</v>
      </c>
      <c r="T2125" s="4">
        <f t="shared" si="100"/>
        <v>0</v>
      </c>
      <c r="U2125" s="4">
        <f t="shared" si="101"/>
        <v>0</v>
      </c>
    </row>
    <row r="2126" spans="1:21">
      <c r="A2126" s="41">
        <v>570029801</v>
      </c>
      <c r="B2126" s="42">
        <v>570005165</v>
      </c>
      <c r="C2126" s="43">
        <v>570005165</v>
      </c>
      <c r="D2126" t="s">
        <v>2898</v>
      </c>
      <c r="E2126" t="s">
        <v>2892</v>
      </c>
      <c r="F2126" t="s">
        <v>1106</v>
      </c>
      <c r="G2126" t="s">
        <v>1107</v>
      </c>
      <c r="H2126">
        <v>1</v>
      </c>
      <c r="I2126" s="1">
        <v>57</v>
      </c>
      <c r="J2126" t="s">
        <v>589</v>
      </c>
      <c r="K2126" t="s">
        <v>137</v>
      </c>
      <c r="L2126" t="s">
        <v>233</v>
      </c>
      <c r="M2126" t="s">
        <v>137</v>
      </c>
      <c r="N2126" s="4">
        <v>265702803</v>
      </c>
      <c r="O2126" s="44">
        <v>5621.5</v>
      </c>
      <c r="P2126">
        <v>1</v>
      </c>
      <c r="Q2126">
        <v>0</v>
      </c>
      <c r="R2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6" s="4">
        <f t="shared" si="99"/>
        <v>1</v>
      </c>
      <c r="T2126" s="4">
        <f t="shared" si="100"/>
        <v>0</v>
      </c>
      <c r="U2126" s="4">
        <f t="shared" si="101"/>
        <v>0</v>
      </c>
    </row>
    <row r="2127" spans="1:21">
      <c r="A2127" s="41">
        <v>710978347</v>
      </c>
      <c r="B2127" s="42">
        <v>570010181</v>
      </c>
      <c r="C2127" s="43">
        <v>710978347</v>
      </c>
      <c r="D2127" t="s">
        <v>593</v>
      </c>
      <c r="E2127" t="s">
        <v>586</v>
      </c>
      <c r="H2127"/>
      <c r="I2127" s="1">
        <v>71</v>
      </c>
      <c r="J2127" t="s">
        <v>76</v>
      </c>
      <c r="K2127" t="s">
        <v>10</v>
      </c>
      <c r="L2127" t="s">
        <v>60</v>
      </c>
      <c r="M2127" t="s">
        <v>137</v>
      </c>
      <c r="N2127" s="4">
        <v>302891114</v>
      </c>
      <c r="O2127" s="44">
        <v>56895</v>
      </c>
      <c r="P2127">
        <v>0</v>
      </c>
      <c r="Q2127">
        <v>0</v>
      </c>
      <c r="R2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7" s="4">
        <f t="shared" si="99"/>
        <v>0</v>
      </c>
      <c r="T2127" s="4">
        <f t="shared" si="100"/>
        <v>0</v>
      </c>
      <c r="U2127" s="4">
        <f t="shared" si="101"/>
        <v>1</v>
      </c>
    </row>
    <row r="2128" spans="1:21">
      <c r="A2128" s="41">
        <v>540001096</v>
      </c>
      <c r="B2128" s="42">
        <v>570010181</v>
      </c>
      <c r="C2128" s="43">
        <v>540001096</v>
      </c>
      <c r="D2128" t="s">
        <v>585</v>
      </c>
      <c r="E2128" t="s">
        <v>586</v>
      </c>
      <c r="H2128"/>
      <c r="I2128" s="1">
        <v>54</v>
      </c>
      <c r="J2128" t="s">
        <v>464</v>
      </c>
      <c r="K2128" t="s">
        <v>137</v>
      </c>
      <c r="L2128" t="s">
        <v>60</v>
      </c>
      <c r="M2128" t="s">
        <v>137</v>
      </c>
      <c r="N2128" s="4">
        <v>302891114</v>
      </c>
      <c r="O2128" s="44">
        <v>55062</v>
      </c>
      <c r="P2128">
        <v>0</v>
      </c>
      <c r="Q2128">
        <v>0</v>
      </c>
      <c r="R2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8" s="4">
        <f t="shared" si="99"/>
        <v>0</v>
      </c>
      <c r="T2128" s="4">
        <f t="shared" si="100"/>
        <v>0</v>
      </c>
      <c r="U2128" s="4">
        <f t="shared" si="101"/>
        <v>1</v>
      </c>
    </row>
    <row r="2129" spans="1:21">
      <c r="A2129" s="41">
        <v>540009859</v>
      </c>
      <c r="B2129" s="42">
        <v>570010181</v>
      </c>
      <c r="C2129" s="43">
        <v>540009859</v>
      </c>
      <c r="D2129" t="s">
        <v>587</v>
      </c>
      <c r="E2129" t="s">
        <v>586</v>
      </c>
      <c r="H2129"/>
      <c r="I2129" s="1">
        <v>54</v>
      </c>
      <c r="J2129" t="s">
        <v>464</v>
      </c>
      <c r="K2129" t="s">
        <v>137</v>
      </c>
      <c r="L2129" t="s">
        <v>60</v>
      </c>
      <c r="M2129" t="s">
        <v>137</v>
      </c>
      <c r="N2129" s="4">
        <v>302891114</v>
      </c>
      <c r="O2129" s="44">
        <v>3628.5</v>
      </c>
      <c r="P2129">
        <v>0</v>
      </c>
      <c r="Q2129">
        <v>0</v>
      </c>
      <c r="R2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29" s="4">
        <f t="shared" si="99"/>
        <v>0</v>
      </c>
      <c r="T2129" s="4">
        <f t="shared" si="100"/>
        <v>0</v>
      </c>
      <c r="U2129" s="4">
        <f t="shared" si="101"/>
        <v>1</v>
      </c>
    </row>
    <row r="2130" spans="1:21">
      <c r="A2130" s="41">
        <v>570000166</v>
      </c>
      <c r="B2130" s="42">
        <v>570010181</v>
      </c>
      <c r="C2130" s="43">
        <v>570000166</v>
      </c>
      <c r="D2130" t="s">
        <v>588</v>
      </c>
      <c r="E2130" t="s">
        <v>586</v>
      </c>
      <c r="H2130"/>
      <c r="I2130" s="1">
        <v>57</v>
      </c>
      <c r="J2130" t="s">
        <v>589</v>
      </c>
      <c r="K2130" t="s">
        <v>137</v>
      </c>
      <c r="L2130" t="s">
        <v>60</v>
      </c>
      <c r="M2130" t="s">
        <v>137</v>
      </c>
      <c r="N2130" s="4">
        <v>302891114</v>
      </c>
      <c r="O2130" s="44">
        <v>11551.5</v>
      </c>
      <c r="P2130">
        <v>0</v>
      </c>
      <c r="Q2130">
        <v>0</v>
      </c>
      <c r="R2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0" s="4">
        <f t="shared" si="99"/>
        <v>0</v>
      </c>
      <c r="T2130" s="4">
        <f t="shared" si="100"/>
        <v>0</v>
      </c>
      <c r="U2130" s="4">
        <f t="shared" si="101"/>
        <v>1</v>
      </c>
    </row>
    <row r="2131" spans="1:21">
      <c r="A2131" s="41">
        <v>570000216</v>
      </c>
      <c r="B2131" s="42">
        <v>570010181</v>
      </c>
      <c r="C2131" s="43">
        <v>570000216</v>
      </c>
      <c r="D2131" t="s">
        <v>590</v>
      </c>
      <c r="E2131" t="s">
        <v>586</v>
      </c>
      <c r="H2131"/>
      <c r="I2131" s="1">
        <v>57</v>
      </c>
      <c r="J2131" t="s">
        <v>589</v>
      </c>
      <c r="K2131" t="s">
        <v>137</v>
      </c>
      <c r="L2131" t="s">
        <v>60</v>
      </c>
      <c r="M2131" t="s">
        <v>137</v>
      </c>
      <c r="N2131" s="4">
        <v>302891114</v>
      </c>
      <c r="O2131" s="44">
        <v>84266</v>
      </c>
      <c r="P2131">
        <v>0</v>
      </c>
      <c r="Q2131">
        <v>0</v>
      </c>
      <c r="R2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1" s="4">
        <f t="shared" si="99"/>
        <v>0</v>
      </c>
      <c r="T2131" s="4">
        <f t="shared" si="100"/>
        <v>0</v>
      </c>
      <c r="U2131" s="4">
        <f t="shared" si="101"/>
        <v>1</v>
      </c>
    </row>
    <row r="2132" spans="1:21">
      <c r="A2132" s="41">
        <v>570000455</v>
      </c>
      <c r="B2132" s="42">
        <v>570010181</v>
      </c>
      <c r="C2132" s="43">
        <v>570000455</v>
      </c>
      <c r="D2132" t="s">
        <v>591</v>
      </c>
      <c r="E2132" t="s">
        <v>586</v>
      </c>
      <c r="H2132"/>
      <c r="I2132" s="1">
        <v>57</v>
      </c>
      <c r="J2132" t="s">
        <v>589</v>
      </c>
      <c r="K2132" t="s">
        <v>137</v>
      </c>
      <c r="L2132" t="s">
        <v>60</v>
      </c>
      <c r="M2132" t="s">
        <v>137</v>
      </c>
      <c r="N2132" s="4">
        <v>302891114</v>
      </c>
      <c r="O2132" s="44">
        <v>13365</v>
      </c>
      <c r="P2132">
        <v>0</v>
      </c>
      <c r="Q2132">
        <v>0</v>
      </c>
      <c r="R2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2" s="4">
        <f t="shared" si="99"/>
        <v>0</v>
      </c>
      <c r="T2132" s="4">
        <f t="shared" si="100"/>
        <v>0</v>
      </c>
      <c r="U2132" s="4">
        <f t="shared" si="101"/>
        <v>1</v>
      </c>
    </row>
    <row r="2133" spans="1:21">
      <c r="A2133" s="41">
        <v>570003079</v>
      </c>
      <c r="B2133" s="42">
        <v>570010181</v>
      </c>
      <c r="C2133" s="43">
        <v>570003079</v>
      </c>
      <c r="D2133" t="s">
        <v>592</v>
      </c>
      <c r="E2133" t="s">
        <v>586</v>
      </c>
      <c r="H2133"/>
      <c r="I2133" s="1">
        <v>57</v>
      </c>
      <c r="J2133" t="s">
        <v>589</v>
      </c>
      <c r="K2133" t="s">
        <v>137</v>
      </c>
      <c r="L2133" t="s">
        <v>60</v>
      </c>
      <c r="M2133" t="s">
        <v>137</v>
      </c>
      <c r="N2133" s="4">
        <v>302891114</v>
      </c>
      <c r="O2133" s="44">
        <v>31263</v>
      </c>
      <c r="P2133">
        <v>0</v>
      </c>
      <c r="Q2133">
        <v>0</v>
      </c>
      <c r="R2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3" s="4">
        <f t="shared" si="99"/>
        <v>0</v>
      </c>
      <c r="T2133" s="4">
        <f t="shared" si="100"/>
        <v>0</v>
      </c>
      <c r="U2133" s="4">
        <f t="shared" si="101"/>
        <v>1</v>
      </c>
    </row>
    <row r="2134" spans="1:21">
      <c r="A2134" s="41">
        <v>750150286</v>
      </c>
      <c r="B2134" s="42">
        <v>570010181</v>
      </c>
      <c r="C2134" s="43">
        <v>750150286</v>
      </c>
      <c r="D2134" t="s">
        <v>594</v>
      </c>
      <c r="E2134" t="s">
        <v>586</v>
      </c>
      <c r="H2134"/>
      <c r="I2134" s="1">
        <v>75</v>
      </c>
      <c r="J2134" t="s">
        <v>125</v>
      </c>
      <c r="K2134" t="s">
        <v>109</v>
      </c>
      <c r="L2134" t="s">
        <v>60</v>
      </c>
      <c r="M2134" t="s">
        <v>137</v>
      </c>
      <c r="N2134" s="4">
        <v>302891114</v>
      </c>
      <c r="O2134" s="44">
        <v>16610.5</v>
      </c>
      <c r="P2134">
        <v>0</v>
      </c>
      <c r="Q2134">
        <v>0</v>
      </c>
      <c r="R2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4" s="4">
        <f t="shared" si="99"/>
        <v>0</v>
      </c>
      <c r="T2134" s="4">
        <f t="shared" si="100"/>
        <v>0</v>
      </c>
      <c r="U2134" s="4">
        <f t="shared" si="101"/>
        <v>1</v>
      </c>
    </row>
    <row r="2135" spans="1:21">
      <c r="A2135" s="41">
        <v>940700040</v>
      </c>
      <c r="B2135" s="42">
        <v>570010181</v>
      </c>
      <c r="C2135" s="43">
        <v>940700040</v>
      </c>
      <c r="D2135" t="s">
        <v>595</v>
      </c>
      <c r="E2135" t="s">
        <v>586</v>
      </c>
      <c r="H2135"/>
      <c r="I2135" s="1">
        <v>94</v>
      </c>
      <c r="J2135" t="s">
        <v>259</v>
      </c>
      <c r="K2135" t="s">
        <v>109</v>
      </c>
      <c r="L2135" t="s">
        <v>60</v>
      </c>
      <c r="M2135" t="s">
        <v>137</v>
      </c>
      <c r="N2135" s="4">
        <v>302891114</v>
      </c>
      <c r="O2135" s="44">
        <v>14422</v>
      </c>
      <c r="P2135">
        <v>0</v>
      </c>
      <c r="Q2135">
        <v>0</v>
      </c>
      <c r="R2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5" s="4">
        <f t="shared" si="99"/>
        <v>0</v>
      </c>
      <c r="T2135" s="4">
        <f t="shared" si="100"/>
        <v>0</v>
      </c>
      <c r="U2135" s="4">
        <f t="shared" si="101"/>
        <v>1</v>
      </c>
    </row>
    <row r="2136" spans="1:21">
      <c r="A2136" s="41">
        <v>570012369</v>
      </c>
      <c r="B2136" s="42">
        <v>570011387</v>
      </c>
      <c r="C2136" s="43">
        <v>570011387</v>
      </c>
      <c r="D2136" t="s">
        <v>3833</v>
      </c>
      <c r="E2136" t="s">
        <v>3834</v>
      </c>
      <c r="F2136" t="s">
        <v>1106</v>
      </c>
      <c r="G2136" t="s">
        <v>1107</v>
      </c>
      <c r="H2136">
        <v>0</v>
      </c>
      <c r="I2136" s="1">
        <v>57</v>
      </c>
      <c r="J2136" t="s">
        <v>589</v>
      </c>
      <c r="K2136" t="s">
        <v>137</v>
      </c>
      <c r="L2136" t="s">
        <v>831</v>
      </c>
      <c r="M2136" t="s">
        <v>137</v>
      </c>
      <c r="N2136" s="4">
        <v>265703041</v>
      </c>
      <c r="O2136" s="44">
        <v>8369</v>
      </c>
      <c r="P2136">
        <v>0</v>
      </c>
      <c r="Q2136">
        <v>0</v>
      </c>
      <c r="R2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6" s="4">
        <f t="shared" si="99"/>
        <v>1</v>
      </c>
      <c r="T2136" s="4">
        <f t="shared" si="100"/>
        <v>0</v>
      </c>
      <c r="U2136" s="4">
        <f t="shared" si="101"/>
        <v>0</v>
      </c>
    </row>
    <row r="2137" spans="1:21">
      <c r="A2137" s="41">
        <v>570000828</v>
      </c>
      <c r="B2137" s="42">
        <v>570011452</v>
      </c>
      <c r="C2137" s="43">
        <v>570000828</v>
      </c>
      <c r="D2137" t="s">
        <v>3453</v>
      </c>
      <c r="E2137" t="s">
        <v>3454</v>
      </c>
      <c r="H2137"/>
      <c r="I2137" s="1">
        <v>57</v>
      </c>
      <c r="J2137" t="s">
        <v>589</v>
      </c>
      <c r="K2137" t="s">
        <v>137</v>
      </c>
      <c r="L2137" t="s">
        <v>60</v>
      </c>
      <c r="M2137" t="s">
        <v>137</v>
      </c>
      <c r="N2137" s="4">
        <v>780004354</v>
      </c>
      <c r="O2137" s="44">
        <v>7426</v>
      </c>
      <c r="P2137">
        <v>0</v>
      </c>
      <c r="Q2137">
        <v>0</v>
      </c>
      <c r="R2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7" s="4">
        <f t="shared" si="99"/>
        <v>0</v>
      </c>
      <c r="T2137" s="4">
        <f t="shared" si="100"/>
        <v>0</v>
      </c>
      <c r="U2137" s="4">
        <f t="shared" si="101"/>
        <v>1</v>
      </c>
    </row>
    <row r="2138" spans="1:21">
      <c r="A2138" s="41">
        <v>570000364</v>
      </c>
      <c r="B2138" s="42">
        <v>570011569</v>
      </c>
      <c r="C2138" s="43">
        <v>570000364</v>
      </c>
      <c r="D2138" t="s">
        <v>6158</v>
      </c>
      <c r="E2138" t="s">
        <v>6159</v>
      </c>
      <c r="H2138"/>
      <c r="I2138" s="1">
        <v>57</v>
      </c>
      <c r="J2138" t="s">
        <v>589</v>
      </c>
      <c r="K2138" t="s">
        <v>137</v>
      </c>
      <c r="L2138" t="s">
        <v>96</v>
      </c>
      <c r="M2138" t="s">
        <v>137</v>
      </c>
      <c r="N2138" s="4">
        <v>448666024</v>
      </c>
      <c r="O2138" s="44">
        <v>11240</v>
      </c>
      <c r="P2138">
        <v>0</v>
      </c>
      <c r="Q2138">
        <v>0</v>
      </c>
      <c r="R2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8" s="4">
        <f t="shared" si="99"/>
        <v>0</v>
      </c>
      <c r="T2138" s="4">
        <f t="shared" si="100"/>
        <v>0</v>
      </c>
      <c r="U2138" s="4">
        <f t="shared" si="101"/>
        <v>1</v>
      </c>
    </row>
    <row r="2139" spans="1:21">
      <c r="A2139" s="41">
        <v>570000117</v>
      </c>
      <c r="B2139" s="42">
        <v>570015099</v>
      </c>
      <c r="C2139" s="43">
        <v>570015099</v>
      </c>
      <c r="D2139" t="s">
        <v>2031</v>
      </c>
      <c r="E2139" t="s">
        <v>2032</v>
      </c>
      <c r="F2139" t="s">
        <v>1177</v>
      </c>
      <c r="G2139" t="s">
        <v>1178</v>
      </c>
      <c r="H2139">
        <v>0</v>
      </c>
      <c r="I2139" s="1">
        <v>57</v>
      </c>
      <c r="J2139" t="s">
        <v>589</v>
      </c>
      <c r="K2139" t="s">
        <v>137</v>
      </c>
      <c r="L2139" t="s">
        <v>831</v>
      </c>
      <c r="M2139" t="s">
        <v>137</v>
      </c>
      <c r="N2139" s="4">
        <v>265703132</v>
      </c>
      <c r="O2139" s="44">
        <v>57429.5</v>
      </c>
      <c r="P2139">
        <v>0</v>
      </c>
      <c r="Q2139">
        <v>0</v>
      </c>
      <c r="R2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9" s="4">
        <f t="shared" si="99"/>
        <v>1</v>
      </c>
      <c r="T2139" s="4">
        <f t="shared" si="100"/>
        <v>0</v>
      </c>
      <c r="U2139" s="4">
        <f t="shared" si="101"/>
        <v>0</v>
      </c>
    </row>
    <row r="2140" spans="1:21">
      <c r="A2140" s="41">
        <v>570001057</v>
      </c>
      <c r="B2140" s="42">
        <v>570023630</v>
      </c>
      <c r="C2140" s="43">
        <v>570001057</v>
      </c>
      <c r="D2140" t="s">
        <v>4631</v>
      </c>
      <c r="E2140" t="s">
        <v>4632</v>
      </c>
      <c r="H2140"/>
      <c r="I2140" s="1">
        <v>57</v>
      </c>
      <c r="J2140" t="s">
        <v>589</v>
      </c>
      <c r="K2140" t="s">
        <v>137</v>
      </c>
      <c r="L2140" t="s">
        <v>60</v>
      </c>
      <c r="M2140" t="s">
        <v>137</v>
      </c>
      <c r="N2140" s="4">
        <v>499198059</v>
      </c>
      <c r="O2140" s="44">
        <v>35535.5</v>
      </c>
      <c r="P2140">
        <v>0</v>
      </c>
      <c r="Q2140">
        <v>0</v>
      </c>
      <c r="R2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0" s="4">
        <f t="shared" si="99"/>
        <v>0</v>
      </c>
      <c r="T2140" s="4">
        <f t="shared" si="100"/>
        <v>0</v>
      </c>
      <c r="U2140" s="4">
        <f t="shared" si="101"/>
        <v>1</v>
      </c>
    </row>
    <row r="2141" spans="1:21">
      <c r="A2141" s="41">
        <v>570003947</v>
      </c>
      <c r="B2141" s="42">
        <v>570023630</v>
      </c>
      <c r="C2141" s="43">
        <v>570003947</v>
      </c>
      <c r="D2141" t="s">
        <v>4633</v>
      </c>
      <c r="E2141" t="s">
        <v>4632</v>
      </c>
      <c r="H2141"/>
      <c r="I2141" s="1">
        <v>57</v>
      </c>
      <c r="J2141" t="s">
        <v>589</v>
      </c>
      <c r="K2141" t="s">
        <v>137</v>
      </c>
      <c r="L2141" t="s">
        <v>60</v>
      </c>
      <c r="M2141" t="s">
        <v>137</v>
      </c>
      <c r="N2141" s="4">
        <v>499198059</v>
      </c>
      <c r="O2141" s="44">
        <v>5301.5</v>
      </c>
      <c r="P2141">
        <v>0</v>
      </c>
      <c r="Q2141">
        <v>0</v>
      </c>
      <c r="R2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41" s="4">
        <f t="shared" si="99"/>
        <v>0</v>
      </c>
      <c r="T2141" s="4">
        <f t="shared" si="100"/>
        <v>0</v>
      </c>
      <c r="U2141" s="4">
        <f t="shared" si="101"/>
        <v>1</v>
      </c>
    </row>
    <row r="2142" spans="1:21">
      <c r="A2142" s="41">
        <v>570026252</v>
      </c>
      <c r="B2142" s="42">
        <v>570023630</v>
      </c>
      <c r="C2142" s="43">
        <v>570026252</v>
      </c>
      <c r="D2142" t="s">
        <v>4634</v>
      </c>
      <c r="E2142" t="s">
        <v>4632</v>
      </c>
      <c r="H2142"/>
      <c r="I2142" s="1">
        <v>57</v>
      </c>
      <c r="J2142" t="s">
        <v>589</v>
      </c>
      <c r="K2142" t="s">
        <v>137</v>
      </c>
      <c r="L2142" t="s">
        <v>60</v>
      </c>
      <c r="M2142" t="s">
        <v>137</v>
      </c>
      <c r="N2142" s="4">
        <v>499198059</v>
      </c>
      <c r="O2142" s="44">
        <v>138952.5</v>
      </c>
      <c r="P2142">
        <v>0</v>
      </c>
      <c r="Q2142">
        <v>0</v>
      </c>
      <c r="R2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2" s="4">
        <f t="shared" si="99"/>
        <v>0</v>
      </c>
      <c r="T2142" s="4">
        <f t="shared" si="100"/>
        <v>0</v>
      </c>
      <c r="U2142" s="4">
        <f t="shared" si="101"/>
        <v>1</v>
      </c>
    </row>
    <row r="2143" spans="1:21">
      <c r="A2143" s="41">
        <v>570000026</v>
      </c>
      <c r="B2143" s="42">
        <v>570024794</v>
      </c>
      <c r="C2143" s="43">
        <v>570000026</v>
      </c>
      <c r="D2143" t="s">
        <v>617</v>
      </c>
      <c r="E2143" t="s">
        <v>615</v>
      </c>
      <c r="H2143"/>
      <c r="I2143" s="1">
        <v>57</v>
      </c>
      <c r="J2143" t="s">
        <v>589</v>
      </c>
      <c r="K2143" t="s">
        <v>137</v>
      </c>
      <c r="L2143" t="s">
        <v>60</v>
      </c>
      <c r="M2143" t="s">
        <v>137</v>
      </c>
      <c r="N2143" s="4">
        <v>510305428</v>
      </c>
      <c r="O2143" s="44">
        <v>6667</v>
      </c>
      <c r="P2143">
        <v>0</v>
      </c>
      <c r="Q2143">
        <v>0</v>
      </c>
      <c r="R2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3" s="4">
        <f t="shared" si="99"/>
        <v>0</v>
      </c>
      <c r="T2143" s="4">
        <f t="shared" si="100"/>
        <v>0</v>
      </c>
      <c r="U2143" s="4">
        <f t="shared" si="101"/>
        <v>1</v>
      </c>
    </row>
    <row r="2144" spans="1:21">
      <c r="A2144" s="41">
        <v>570000059</v>
      </c>
      <c r="B2144" s="42">
        <v>570025254</v>
      </c>
      <c r="C2144" s="43">
        <v>570025254</v>
      </c>
      <c r="D2144" t="s">
        <v>2854</v>
      </c>
      <c r="E2144" t="s">
        <v>2855</v>
      </c>
      <c r="F2144" t="s">
        <v>2035</v>
      </c>
      <c r="G2144" t="s">
        <v>2036</v>
      </c>
      <c r="H2144">
        <v>0</v>
      </c>
      <c r="I2144" s="1">
        <v>57</v>
      </c>
      <c r="J2144" t="s">
        <v>589</v>
      </c>
      <c r="K2144" t="s">
        <v>137</v>
      </c>
      <c r="L2144" t="s">
        <v>831</v>
      </c>
      <c r="M2144" t="s">
        <v>137</v>
      </c>
      <c r="N2144" s="4">
        <v>200026250</v>
      </c>
      <c r="O2144" s="44">
        <v>77629.5</v>
      </c>
      <c r="P2144">
        <v>0</v>
      </c>
      <c r="Q2144">
        <v>0</v>
      </c>
      <c r="R2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4" s="4">
        <f t="shared" si="99"/>
        <v>1</v>
      </c>
      <c r="T2144" s="4">
        <f t="shared" si="100"/>
        <v>0</v>
      </c>
      <c r="U2144" s="4">
        <f t="shared" si="101"/>
        <v>0</v>
      </c>
    </row>
    <row r="2145" spans="1:21">
      <c r="A2145" s="41">
        <v>570000687</v>
      </c>
      <c r="B2145" s="42">
        <v>570025254</v>
      </c>
      <c r="C2145" s="43">
        <v>570025254</v>
      </c>
      <c r="D2145" t="s">
        <v>2856</v>
      </c>
      <c r="E2145" t="s">
        <v>2855</v>
      </c>
      <c r="F2145" t="s">
        <v>2035</v>
      </c>
      <c r="G2145" t="s">
        <v>2036</v>
      </c>
      <c r="H2145">
        <v>0</v>
      </c>
      <c r="I2145" s="1">
        <v>57</v>
      </c>
      <c r="J2145" t="s">
        <v>589</v>
      </c>
      <c r="K2145" t="s">
        <v>137</v>
      </c>
      <c r="L2145" t="s">
        <v>831</v>
      </c>
      <c r="M2145" t="s">
        <v>137</v>
      </c>
      <c r="N2145" s="4">
        <v>200026250</v>
      </c>
      <c r="O2145" s="44">
        <v>16379</v>
      </c>
      <c r="P2145">
        <v>0</v>
      </c>
      <c r="Q2145">
        <v>0</v>
      </c>
      <c r="R2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5" s="4">
        <f t="shared" si="99"/>
        <v>1</v>
      </c>
      <c r="T2145" s="4">
        <f t="shared" si="100"/>
        <v>0</v>
      </c>
      <c r="U2145" s="4">
        <f t="shared" si="101"/>
        <v>0</v>
      </c>
    </row>
    <row r="2146" spans="1:21">
      <c r="A2146" s="41">
        <v>540001104</v>
      </c>
      <c r="B2146" s="42">
        <v>570027995</v>
      </c>
      <c r="C2146" s="43">
        <v>540001104</v>
      </c>
      <c r="D2146" t="s">
        <v>784</v>
      </c>
      <c r="E2146" t="s">
        <v>785</v>
      </c>
      <c r="H2146"/>
      <c r="I2146" s="1">
        <v>54</v>
      </c>
      <c r="J2146" t="s">
        <v>464</v>
      </c>
      <c r="K2146" t="s">
        <v>137</v>
      </c>
      <c r="L2146" t="s">
        <v>60</v>
      </c>
      <c r="M2146" t="s">
        <v>137</v>
      </c>
      <c r="N2146" s="4">
        <v>834272510</v>
      </c>
      <c r="O2146" s="44">
        <v>8145.5</v>
      </c>
      <c r="P2146">
        <v>0</v>
      </c>
      <c r="Q2146">
        <v>0</v>
      </c>
      <c r="R2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6" s="4">
        <f t="shared" si="99"/>
        <v>0</v>
      </c>
      <c r="T2146" s="4">
        <f t="shared" si="100"/>
        <v>0</v>
      </c>
      <c r="U2146" s="4">
        <f t="shared" si="101"/>
        <v>1</v>
      </c>
    </row>
    <row r="2147" spans="1:21">
      <c r="A2147" s="41">
        <v>570009670</v>
      </c>
      <c r="B2147" s="42">
        <v>570027995</v>
      </c>
      <c r="C2147" s="43">
        <v>570009670</v>
      </c>
      <c r="D2147" t="s">
        <v>786</v>
      </c>
      <c r="E2147" t="s">
        <v>785</v>
      </c>
      <c r="H2147"/>
      <c r="I2147" s="1">
        <v>57</v>
      </c>
      <c r="J2147" t="s">
        <v>589</v>
      </c>
      <c r="K2147" t="s">
        <v>137</v>
      </c>
      <c r="L2147" t="s">
        <v>60</v>
      </c>
      <c r="M2147" t="s">
        <v>137</v>
      </c>
      <c r="N2147" s="4">
        <v>834272510</v>
      </c>
      <c r="O2147" s="44">
        <v>9981</v>
      </c>
      <c r="P2147">
        <v>0</v>
      </c>
      <c r="Q2147">
        <v>0</v>
      </c>
      <c r="R2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7" s="4">
        <f t="shared" si="99"/>
        <v>0</v>
      </c>
      <c r="T2147" s="4">
        <f t="shared" si="100"/>
        <v>0</v>
      </c>
      <c r="U2147" s="4">
        <f t="shared" si="101"/>
        <v>1</v>
      </c>
    </row>
    <row r="2148" spans="1:21">
      <c r="A2148" s="41">
        <v>570027631</v>
      </c>
      <c r="B2148" s="42">
        <v>570029504</v>
      </c>
      <c r="C2148" s="43">
        <v>570027631</v>
      </c>
      <c r="D2148" t="s">
        <v>5881</v>
      </c>
      <c r="E2148" t="s">
        <v>5882</v>
      </c>
      <c r="H2148"/>
      <c r="I2148" s="1">
        <v>57</v>
      </c>
      <c r="J2148" t="s">
        <v>589</v>
      </c>
      <c r="K2148" t="s">
        <v>137</v>
      </c>
      <c r="L2148" t="s">
        <v>96</v>
      </c>
      <c r="M2148" t="s">
        <v>137</v>
      </c>
      <c r="N2148" s="4">
        <v>828424929</v>
      </c>
      <c r="O2148" s="44">
        <v>1146.75</v>
      </c>
      <c r="P2148">
        <v>1</v>
      </c>
      <c r="Q2148">
        <v>0</v>
      </c>
      <c r="R2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8" s="4">
        <f t="shared" si="99"/>
        <v>0</v>
      </c>
      <c r="T2148" s="4">
        <f t="shared" si="100"/>
        <v>0</v>
      </c>
      <c r="U2148" s="4">
        <f t="shared" si="101"/>
        <v>1</v>
      </c>
    </row>
    <row r="2149" spans="1:21">
      <c r="A2149" s="41">
        <v>570000562</v>
      </c>
      <c r="B2149" s="42">
        <v>570030395</v>
      </c>
      <c r="C2149" s="43">
        <v>570000562</v>
      </c>
      <c r="D2149" t="s">
        <v>4953</v>
      </c>
      <c r="E2149" t="s">
        <v>4954</v>
      </c>
      <c r="H2149"/>
      <c r="I2149" s="1">
        <v>57</v>
      </c>
      <c r="J2149" t="s">
        <v>589</v>
      </c>
      <c r="K2149" t="s">
        <v>137</v>
      </c>
      <c r="L2149" t="s">
        <v>60</v>
      </c>
      <c r="M2149" t="s">
        <v>137</v>
      </c>
      <c r="N2149" s="4">
        <v>921212056</v>
      </c>
      <c r="O2149" s="44">
        <v>22877</v>
      </c>
      <c r="P2149">
        <v>0</v>
      </c>
      <c r="Q2149">
        <v>0</v>
      </c>
      <c r="R2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9" s="4">
        <f t="shared" si="99"/>
        <v>0</v>
      </c>
      <c r="T2149" s="4">
        <f t="shared" si="100"/>
        <v>0</v>
      </c>
      <c r="U2149" s="4">
        <f t="shared" si="101"/>
        <v>1</v>
      </c>
    </row>
    <row r="2150" spans="1:21">
      <c r="A2150" s="41">
        <v>570000950</v>
      </c>
      <c r="B2150" s="42">
        <v>570030395</v>
      </c>
      <c r="C2150" s="43">
        <v>570000950</v>
      </c>
      <c r="D2150" t="s">
        <v>4955</v>
      </c>
      <c r="E2150" t="s">
        <v>4954</v>
      </c>
      <c r="H2150"/>
      <c r="I2150" s="1">
        <v>57</v>
      </c>
      <c r="J2150" t="s">
        <v>589</v>
      </c>
      <c r="K2150" t="s">
        <v>137</v>
      </c>
      <c r="L2150" t="s">
        <v>60</v>
      </c>
      <c r="M2150" t="s">
        <v>137</v>
      </c>
      <c r="N2150" s="4">
        <v>921212056</v>
      </c>
      <c r="O2150" s="44">
        <v>18009</v>
      </c>
      <c r="P2150">
        <v>0</v>
      </c>
      <c r="Q2150">
        <v>0</v>
      </c>
      <c r="R2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0" s="4">
        <f t="shared" si="99"/>
        <v>0</v>
      </c>
      <c r="T2150" s="4">
        <f t="shared" si="100"/>
        <v>0</v>
      </c>
      <c r="U2150" s="4">
        <f t="shared" si="101"/>
        <v>1</v>
      </c>
    </row>
    <row r="2151" spans="1:21">
      <c r="A2151" s="41">
        <v>580780138</v>
      </c>
      <c r="B2151" s="42">
        <v>580000024</v>
      </c>
      <c r="C2151" s="43">
        <v>580780138</v>
      </c>
      <c r="D2151" t="s">
        <v>5481</v>
      </c>
      <c r="E2151" t="s">
        <v>5482</v>
      </c>
      <c r="H2151"/>
      <c r="I2151" s="1">
        <v>58</v>
      </c>
      <c r="J2151" t="s">
        <v>1466</v>
      </c>
      <c r="K2151" t="s">
        <v>10</v>
      </c>
      <c r="L2151" t="s">
        <v>96</v>
      </c>
      <c r="M2151" t="s">
        <v>10</v>
      </c>
      <c r="N2151" s="4">
        <v>651880437</v>
      </c>
      <c r="O2151" s="44">
        <v>32746</v>
      </c>
      <c r="P2151">
        <v>0</v>
      </c>
      <c r="Q2151">
        <v>0</v>
      </c>
      <c r="R2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1" s="4">
        <f t="shared" si="99"/>
        <v>0</v>
      </c>
      <c r="T2151" s="4">
        <f t="shared" si="100"/>
        <v>0</v>
      </c>
      <c r="U2151" s="4">
        <f t="shared" si="101"/>
        <v>1</v>
      </c>
    </row>
    <row r="2152" spans="1:21">
      <c r="A2152" s="41">
        <v>580780187</v>
      </c>
      <c r="B2152" s="42">
        <v>580000057</v>
      </c>
      <c r="C2152" s="43">
        <v>580780187</v>
      </c>
      <c r="D2152" t="s">
        <v>3315</v>
      </c>
      <c r="E2152" t="s">
        <v>3316</v>
      </c>
      <c r="H2152"/>
      <c r="I2152" s="1">
        <v>58</v>
      </c>
      <c r="J2152" t="s">
        <v>1466</v>
      </c>
      <c r="K2152" t="s">
        <v>10</v>
      </c>
      <c r="L2152" t="s">
        <v>96</v>
      </c>
      <c r="M2152" t="s">
        <v>10</v>
      </c>
      <c r="N2152" s="4">
        <v>315564443</v>
      </c>
      <c r="O2152" s="44">
        <v>5152</v>
      </c>
      <c r="P2152">
        <v>0</v>
      </c>
      <c r="Q2152">
        <v>0</v>
      </c>
      <c r="R2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2" s="4">
        <f t="shared" si="99"/>
        <v>0</v>
      </c>
      <c r="T2152" s="4">
        <f t="shared" si="100"/>
        <v>0</v>
      </c>
      <c r="U2152" s="4">
        <f t="shared" si="101"/>
        <v>1</v>
      </c>
    </row>
    <row r="2153" spans="1:21">
      <c r="A2153" s="41">
        <v>580780203</v>
      </c>
      <c r="B2153" s="42">
        <v>580000073</v>
      </c>
      <c r="C2153" s="43">
        <v>580780203</v>
      </c>
      <c r="D2153" t="s">
        <v>5522</v>
      </c>
      <c r="E2153" t="s">
        <v>5523</v>
      </c>
      <c r="H2153"/>
      <c r="I2153" s="1">
        <v>58</v>
      </c>
      <c r="J2153" t="s">
        <v>1466</v>
      </c>
      <c r="K2153" t="s">
        <v>10</v>
      </c>
      <c r="L2153" t="s">
        <v>96</v>
      </c>
      <c r="M2153" t="s">
        <v>10</v>
      </c>
      <c r="N2153" s="4">
        <v>631880374</v>
      </c>
      <c r="O2153" s="44">
        <v>15113.5</v>
      </c>
      <c r="P2153">
        <v>0</v>
      </c>
      <c r="Q2153">
        <v>0</v>
      </c>
      <c r="R2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3" s="4">
        <f t="shared" si="99"/>
        <v>0</v>
      </c>
      <c r="T2153" s="4">
        <f t="shared" si="100"/>
        <v>0</v>
      </c>
      <c r="U2153" s="4">
        <f t="shared" si="101"/>
        <v>1</v>
      </c>
    </row>
    <row r="2154" spans="1:21">
      <c r="A2154" s="41">
        <v>580780237</v>
      </c>
      <c r="B2154" s="42">
        <v>580000099</v>
      </c>
      <c r="C2154" s="43">
        <v>580780237</v>
      </c>
      <c r="D2154" t="s">
        <v>5090</v>
      </c>
      <c r="E2154" t="s">
        <v>5091</v>
      </c>
      <c r="H2154"/>
      <c r="I2154" s="1">
        <v>58</v>
      </c>
      <c r="J2154" t="s">
        <v>1466</v>
      </c>
      <c r="K2154" t="s">
        <v>10</v>
      </c>
      <c r="L2154" t="s">
        <v>96</v>
      </c>
      <c r="M2154" t="s">
        <v>10</v>
      </c>
      <c r="N2154" s="4">
        <v>631880192</v>
      </c>
      <c r="O2154" s="44">
        <v>14136</v>
      </c>
      <c r="P2154">
        <v>1</v>
      </c>
      <c r="Q2154">
        <v>0</v>
      </c>
      <c r="R2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4" s="4">
        <f t="shared" si="99"/>
        <v>0</v>
      </c>
      <c r="T2154" s="4">
        <f t="shared" si="100"/>
        <v>0</v>
      </c>
      <c r="U2154" s="4">
        <f t="shared" si="101"/>
        <v>1</v>
      </c>
    </row>
    <row r="2155" spans="1:21">
      <c r="A2155" s="41">
        <v>580972008</v>
      </c>
      <c r="B2155" s="42">
        <v>580000628</v>
      </c>
      <c r="C2155" s="43">
        <v>580972008</v>
      </c>
      <c r="D2155" t="s">
        <v>5094</v>
      </c>
      <c r="E2155" t="s">
        <v>5095</v>
      </c>
      <c r="H2155"/>
      <c r="I2155" s="1">
        <v>58</v>
      </c>
      <c r="J2155" t="s">
        <v>1466</v>
      </c>
      <c r="K2155" t="s">
        <v>10</v>
      </c>
      <c r="L2155" t="s">
        <v>96</v>
      </c>
      <c r="M2155" t="s">
        <v>10</v>
      </c>
      <c r="N2155" s="4">
        <v>350293221</v>
      </c>
      <c r="O2155" s="44">
        <v>21390.5</v>
      </c>
      <c r="P2155">
        <v>0</v>
      </c>
      <c r="Q2155">
        <v>0</v>
      </c>
      <c r="R2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5" s="4">
        <f t="shared" si="99"/>
        <v>0</v>
      </c>
      <c r="T2155" s="4">
        <f t="shared" si="100"/>
        <v>0</v>
      </c>
      <c r="U2155" s="4">
        <f t="shared" si="101"/>
        <v>1</v>
      </c>
    </row>
    <row r="2156" spans="1:21">
      <c r="A2156" s="41">
        <v>580971349</v>
      </c>
      <c r="B2156" s="42">
        <v>580002129</v>
      </c>
      <c r="C2156" s="43">
        <v>580971349</v>
      </c>
      <c r="D2156" t="s">
        <v>6154</v>
      </c>
      <c r="E2156" t="s">
        <v>6155</v>
      </c>
      <c r="H2156"/>
      <c r="I2156" s="1">
        <v>58</v>
      </c>
      <c r="J2156" t="s">
        <v>1466</v>
      </c>
      <c r="K2156" t="s">
        <v>10</v>
      </c>
      <c r="L2156" t="s">
        <v>96</v>
      </c>
      <c r="M2156" t="s">
        <v>10</v>
      </c>
      <c r="N2156" s="4">
        <v>323888214</v>
      </c>
      <c r="O2156" s="44">
        <v>14038.5</v>
      </c>
      <c r="P2156">
        <v>0</v>
      </c>
      <c r="Q2156">
        <v>0</v>
      </c>
      <c r="R2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6" s="4">
        <f t="shared" si="99"/>
        <v>0</v>
      </c>
      <c r="T2156" s="4">
        <f t="shared" si="100"/>
        <v>0</v>
      </c>
      <c r="U2156" s="4">
        <f t="shared" si="101"/>
        <v>1</v>
      </c>
    </row>
    <row r="2157" spans="1:21">
      <c r="A2157" s="41">
        <v>580004836</v>
      </c>
      <c r="B2157" s="42">
        <v>580780039</v>
      </c>
      <c r="C2157" s="43">
        <v>580780039</v>
      </c>
      <c r="D2157" t="s">
        <v>2756</v>
      </c>
      <c r="E2157" t="s">
        <v>2757</v>
      </c>
      <c r="F2157" t="s">
        <v>1464</v>
      </c>
      <c r="G2157" t="s">
        <v>1465</v>
      </c>
      <c r="H2157">
        <v>1</v>
      </c>
      <c r="I2157" s="1">
        <v>58</v>
      </c>
      <c r="J2157" t="s">
        <v>1466</v>
      </c>
      <c r="K2157" t="s">
        <v>10</v>
      </c>
      <c r="L2157" t="s">
        <v>831</v>
      </c>
      <c r="M2157" t="s">
        <v>10</v>
      </c>
      <c r="N2157" s="4">
        <v>200011203</v>
      </c>
      <c r="O2157" s="44">
        <v>25625.5</v>
      </c>
      <c r="P2157">
        <v>0</v>
      </c>
      <c r="Q2157">
        <v>0</v>
      </c>
      <c r="R2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7" s="4">
        <f t="shared" si="99"/>
        <v>1</v>
      </c>
      <c r="T2157" s="4">
        <f t="shared" si="100"/>
        <v>0</v>
      </c>
      <c r="U2157" s="4">
        <f t="shared" si="101"/>
        <v>0</v>
      </c>
    </row>
    <row r="2158" spans="1:21">
      <c r="A2158" s="41">
        <v>580005163</v>
      </c>
      <c r="B2158" s="42">
        <v>580780039</v>
      </c>
      <c r="C2158" s="43">
        <v>580780039</v>
      </c>
      <c r="D2158" t="s">
        <v>2758</v>
      </c>
      <c r="E2158" t="s">
        <v>2757</v>
      </c>
      <c r="F2158" t="s">
        <v>1464</v>
      </c>
      <c r="G2158" t="s">
        <v>1465</v>
      </c>
      <c r="H2158">
        <v>1</v>
      </c>
      <c r="I2158" s="1">
        <v>58</v>
      </c>
      <c r="J2158" t="s">
        <v>1466</v>
      </c>
      <c r="K2158" t="s">
        <v>10</v>
      </c>
      <c r="L2158" t="s">
        <v>831</v>
      </c>
      <c r="M2158" t="s">
        <v>10</v>
      </c>
      <c r="N2158" s="4">
        <v>200011203</v>
      </c>
      <c r="O2158" s="44">
        <v>479.75</v>
      </c>
      <c r="P2158">
        <v>0</v>
      </c>
      <c r="Q2158">
        <v>0</v>
      </c>
      <c r="R2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8" s="4">
        <f t="shared" si="99"/>
        <v>1</v>
      </c>
      <c r="T2158" s="4">
        <f t="shared" si="100"/>
        <v>0</v>
      </c>
      <c r="U2158" s="4">
        <f t="shared" si="101"/>
        <v>0</v>
      </c>
    </row>
    <row r="2159" spans="1:21">
      <c r="A2159" s="41">
        <v>580972628</v>
      </c>
      <c r="B2159" s="42">
        <v>580780039</v>
      </c>
      <c r="C2159" s="43">
        <v>580780039</v>
      </c>
      <c r="D2159" t="s">
        <v>2759</v>
      </c>
      <c r="E2159" t="s">
        <v>2757</v>
      </c>
      <c r="F2159" t="s">
        <v>1464</v>
      </c>
      <c r="G2159" t="s">
        <v>1465</v>
      </c>
      <c r="H2159">
        <v>1</v>
      </c>
      <c r="I2159" s="1">
        <v>58</v>
      </c>
      <c r="J2159" t="s">
        <v>1466</v>
      </c>
      <c r="K2159" t="s">
        <v>10</v>
      </c>
      <c r="L2159" t="s">
        <v>831</v>
      </c>
      <c r="M2159" t="s">
        <v>10</v>
      </c>
      <c r="N2159" s="4">
        <v>200011203</v>
      </c>
      <c r="O2159" s="44">
        <v>3491</v>
      </c>
      <c r="P2159">
        <v>0</v>
      </c>
      <c r="Q2159">
        <v>0</v>
      </c>
      <c r="R2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9" s="4">
        <f t="shared" si="99"/>
        <v>1</v>
      </c>
      <c r="T2159" s="4">
        <f t="shared" si="100"/>
        <v>0</v>
      </c>
      <c r="U2159" s="4">
        <f t="shared" si="101"/>
        <v>0</v>
      </c>
    </row>
    <row r="2160" spans="1:21">
      <c r="A2160" s="41">
        <v>580972693</v>
      </c>
      <c r="B2160" s="42">
        <v>580780039</v>
      </c>
      <c r="C2160" s="43">
        <v>580780039</v>
      </c>
      <c r="D2160" t="s">
        <v>2760</v>
      </c>
      <c r="E2160" t="s">
        <v>2757</v>
      </c>
      <c r="F2160" t="s">
        <v>1464</v>
      </c>
      <c r="G2160" t="s">
        <v>1465</v>
      </c>
      <c r="H2160">
        <v>1</v>
      </c>
      <c r="I2160" s="1">
        <v>58</v>
      </c>
      <c r="J2160" t="s">
        <v>1466</v>
      </c>
      <c r="K2160" t="s">
        <v>10</v>
      </c>
      <c r="L2160" t="s">
        <v>831</v>
      </c>
      <c r="M2160" t="s">
        <v>10</v>
      </c>
      <c r="N2160" s="4">
        <v>200011203</v>
      </c>
      <c r="O2160" s="44">
        <v>142360.5</v>
      </c>
      <c r="P2160">
        <v>0</v>
      </c>
      <c r="Q2160">
        <v>0</v>
      </c>
      <c r="R2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0" s="4">
        <f t="shared" si="99"/>
        <v>1</v>
      </c>
      <c r="T2160" s="4">
        <f t="shared" si="100"/>
        <v>0</v>
      </c>
      <c r="U2160" s="4">
        <f t="shared" si="101"/>
        <v>0</v>
      </c>
    </row>
    <row r="2161" spans="1:21">
      <c r="A2161" s="41">
        <v>580972651</v>
      </c>
      <c r="B2161" s="42">
        <v>580780047</v>
      </c>
      <c r="C2161" s="43">
        <v>580780047</v>
      </c>
      <c r="D2161" t="s">
        <v>1773</v>
      </c>
      <c r="E2161" t="s">
        <v>1773</v>
      </c>
      <c r="F2161" t="s">
        <v>1464</v>
      </c>
      <c r="G2161" t="s">
        <v>1465</v>
      </c>
      <c r="H2161">
        <v>0</v>
      </c>
      <c r="I2161" s="1">
        <v>58</v>
      </c>
      <c r="J2161" t="s">
        <v>1466</v>
      </c>
      <c r="K2161" t="s">
        <v>10</v>
      </c>
      <c r="L2161" t="s">
        <v>831</v>
      </c>
      <c r="M2161" t="s">
        <v>10</v>
      </c>
      <c r="N2161" s="4">
        <v>265800052</v>
      </c>
      <c r="O2161" s="44">
        <v>4345</v>
      </c>
      <c r="P2161">
        <v>0</v>
      </c>
      <c r="Q2161">
        <v>0</v>
      </c>
      <c r="R2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1" s="4">
        <f t="shared" si="99"/>
        <v>1</v>
      </c>
      <c r="T2161" s="4">
        <f t="shared" si="100"/>
        <v>0</v>
      </c>
      <c r="U2161" s="4">
        <f t="shared" si="101"/>
        <v>0</v>
      </c>
    </row>
    <row r="2162" spans="1:21">
      <c r="A2162" s="41">
        <v>580972610</v>
      </c>
      <c r="B2162" s="42">
        <v>580780054</v>
      </c>
      <c r="C2162" s="43">
        <v>580780054</v>
      </c>
      <c r="D2162" t="s">
        <v>1462</v>
      </c>
      <c r="E2162" t="s">
        <v>1463</v>
      </c>
      <c r="F2162" t="s">
        <v>1464</v>
      </c>
      <c r="G2162" t="s">
        <v>1465</v>
      </c>
      <c r="H2162">
        <v>0</v>
      </c>
      <c r="I2162" s="1">
        <v>58</v>
      </c>
      <c r="J2162" t="s">
        <v>1466</v>
      </c>
      <c r="K2162" t="s">
        <v>10</v>
      </c>
      <c r="L2162" t="s">
        <v>831</v>
      </c>
      <c r="M2162" t="s">
        <v>10</v>
      </c>
      <c r="N2162" s="4">
        <v>265800110</v>
      </c>
      <c r="O2162" s="44">
        <v>5319.5</v>
      </c>
      <c r="P2162">
        <v>0</v>
      </c>
      <c r="Q2162">
        <v>0</v>
      </c>
      <c r="R2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2" s="4">
        <f t="shared" si="99"/>
        <v>1</v>
      </c>
      <c r="T2162" s="4">
        <f t="shared" si="100"/>
        <v>0</v>
      </c>
      <c r="U2162" s="4">
        <f t="shared" si="101"/>
        <v>0</v>
      </c>
    </row>
    <row r="2163" spans="1:21">
      <c r="A2163" s="41">
        <v>580972669</v>
      </c>
      <c r="B2163" s="42">
        <v>580780070</v>
      </c>
      <c r="C2163" s="43">
        <v>580780070</v>
      </c>
      <c r="D2163" t="s">
        <v>1774</v>
      </c>
      <c r="E2163" t="s">
        <v>1774</v>
      </c>
      <c r="F2163" t="s">
        <v>1390</v>
      </c>
      <c r="G2163" t="s">
        <v>1391</v>
      </c>
      <c r="H2163">
        <v>0</v>
      </c>
      <c r="I2163" s="1">
        <v>58</v>
      </c>
      <c r="J2163" t="s">
        <v>1466</v>
      </c>
      <c r="K2163" t="s">
        <v>10</v>
      </c>
      <c r="L2163" t="s">
        <v>831</v>
      </c>
      <c r="M2163" t="s">
        <v>10</v>
      </c>
      <c r="N2163" s="4">
        <v>265800060</v>
      </c>
      <c r="O2163" s="44">
        <v>12688.5</v>
      </c>
      <c r="P2163">
        <v>0</v>
      </c>
      <c r="Q2163">
        <v>0</v>
      </c>
      <c r="R2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3" s="4">
        <f t="shared" si="99"/>
        <v>1</v>
      </c>
      <c r="T2163" s="4">
        <f t="shared" si="100"/>
        <v>0</v>
      </c>
      <c r="U2163" s="4">
        <f t="shared" si="101"/>
        <v>0</v>
      </c>
    </row>
    <row r="2164" spans="1:21">
      <c r="A2164" s="41">
        <v>580972677</v>
      </c>
      <c r="B2164" s="42">
        <v>580780088</v>
      </c>
      <c r="C2164" s="43">
        <v>580780088</v>
      </c>
      <c r="D2164" t="s">
        <v>1783</v>
      </c>
      <c r="E2164" t="s">
        <v>1783</v>
      </c>
      <c r="F2164" t="s">
        <v>1464</v>
      </c>
      <c r="G2164" t="s">
        <v>1465</v>
      </c>
      <c r="H2164">
        <v>0</v>
      </c>
      <c r="I2164" s="1">
        <v>58</v>
      </c>
      <c r="J2164" t="s">
        <v>1466</v>
      </c>
      <c r="K2164" t="s">
        <v>10</v>
      </c>
      <c r="L2164" t="s">
        <v>831</v>
      </c>
      <c r="M2164" t="s">
        <v>10</v>
      </c>
      <c r="N2164" s="4">
        <v>265800078</v>
      </c>
      <c r="O2164" s="44">
        <v>18097.5</v>
      </c>
      <c r="P2164">
        <v>0</v>
      </c>
      <c r="Q2164">
        <v>0</v>
      </c>
      <c r="R2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4" s="4">
        <f t="shared" si="99"/>
        <v>1</v>
      </c>
      <c r="T2164" s="4">
        <f t="shared" si="100"/>
        <v>0</v>
      </c>
      <c r="U2164" s="4">
        <f t="shared" si="101"/>
        <v>0</v>
      </c>
    </row>
    <row r="2165" spans="1:21">
      <c r="A2165" s="41">
        <v>580972685</v>
      </c>
      <c r="B2165" s="42">
        <v>580780096</v>
      </c>
      <c r="C2165" s="43">
        <v>580780096</v>
      </c>
      <c r="D2165" t="s">
        <v>2075</v>
      </c>
      <c r="E2165" t="s">
        <v>2075</v>
      </c>
      <c r="F2165" t="s">
        <v>1464</v>
      </c>
      <c r="G2165" t="s">
        <v>1465</v>
      </c>
      <c r="H2165">
        <v>0</v>
      </c>
      <c r="I2165" s="1">
        <v>58</v>
      </c>
      <c r="J2165" t="s">
        <v>1466</v>
      </c>
      <c r="K2165" t="s">
        <v>10</v>
      </c>
      <c r="L2165" t="s">
        <v>831</v>
      </c>
      <c r="M2165" t="s">
        <v>10</v>
      </c>
      <c r="N2165" s="4">
        <v>265800086</v>
      </c>
      <c r="O2165" s="44">
        <v>37352</v>
      </c>
      <c r="P2165">
        <v>0</v>
      </c>
      <c r="Q2165">
        <v>0</v>
      </c>
      <c r="R2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5" s="4">
        <f t="shared" si="99"/>
        <v>1</v>
      </c>
      <c r="T2165" s="4">
        <f t="shared" si="100"/>
        <v>0</v>
      </c>
      <c r="U2165" s="4">
        <f t="shared" si="101"/>
        <v>0</v>
      </c>
    </row>
    <row r="2166" spans="1:21">
      <c r="A2166" s="41">
        <v>580005262</v>
      </c>
      <c r="B2166" s="42">
        <v>580780971</v>
      </c>
      <c r="C2166" s="43">
        <v>580780971</v>
      </c>
      <c r="D2166" t="s">
        <v>2599</v>
      </c>
      <c r="E2166" t="s">
        <v>2598</v>
      </c>
      <c r="F2166" t="s">
        <v>1464</v>
      </c>
      <c r="G2166" t="s">
        <v>1465</v>
      </c>
      <c r="H2166">
        <v>0</v>
      </c>
      <c r="I2166" s="1">
        <v>58</v>
      </c>
      <c r="J2166" t="s">
        <v>1466</v>
      </c>
      <c r="K2166" t="s">
        <v>10</v>
      </c>
      <c r="L2166" t="s">
        <v>77</v>
      </c>
      <c r="M2166" t="s">
        <v>10</v>
      </c>
      <c r="N2166" s="4">
        <v>265800037</v>
      </c>
      <c r="O2166" s="44">
        <v>1236.75</v>
      </c>
      <c r="P2166">
        <v>1</v>
      </c>
      <c r="Q2166">
        <v>0</v>
      </c>
      <c r="R2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6" s="4">
        <f t="shared" si="99"/>
        <v>1</v>
      </c>
      <c r="T2166" s="4">
        <f t="shared" si="100"/>
        <v>0</v>
      </c>
      <c r="U2166" s="4">
        <f t="shared" si="101"/>
        <v>0</v>
      </c>
    </row>
    <row r="2167" spans="1:21">
      <c r="A2167" s="41">
        <v>580005270</v>
      </c>
      <c r="B2167" s="42">
        <v>580780971</v>
      </c>
      <c r="C2167" s="43">
        <v>580780971</v>
      </c>
      <c r="D2167" t="s">
        <v>2600</v>
      </c>
      <c r="E2167" t="s">
        <v>2598</v>
      </c>
      <c r="F2167" t="s">
        <v>1464</v>
      </c>
      <c r="G2167" t="s">
        <v>1465</v>
      </c>
      <c r="H2167">
        <v>0</v>
      </c>
      <c r="I2167" s="1">
        <v>58</v>
      </c>
      <c r="J2167" t="s">
        <v>1466</v>
      </c>
      <c r="K2167" t="s">
        <v>10</v>
      </c>
      <c r="L2167" t="s">
        <v>77</v>
      </c>
      <c r="M2167" t="s">
        <v>10</v>
      </c>
      <c r="N2167" s="4">
        <v>265800037</v>
      </c>
      <c r="O2167" s="44">
        <v>744.75</v>
      </c>
      <c r="P2167">
        <v>1</v>
      </c>
      <c r="Q2167">
        <v>0</v>
      </c>
      <c r="R2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7" s="4">
        <f t="shared" si="99"/>
        <v>1</v>
      </c>
      <c r="T2167" s="4">
        <f t="shared" si="100"/>
        <v>0</v>
      </c>
      <c r="U2167" s="4">
        <f t="shared" si="101"/>
        <v>0</v>
      </c>
    </row>
    <row r="2168" spans="1:21">
      <c r="A2168" s="41">
        <v>580005296</v>
      </c>
      <c r="B2168" s="42">
        <v>580780971</v>
      </c>
      <c r="C2168" s="43">
        <v>580780971</v>
      </c>
      <c r="D2168" t="s">
        <v>2601</v>
      </c>
      <c r="E2168" t="s">
        <v>2598</v>
      </c>
      <c r="F2168" t="s">
        <v>1464</v>
      </c>
      <c r="G2168" t="s">
        <v>1465</v>
      </c>
      <c r="H2168">
        <v>0</v>
      </c>
      <c r="I2168" s="1">
        <v>58</v>
      </c>
      <c r="J2168" t="s">
        <v>1466</v>
      </c>
      <c r="K2168" t="s">
        <v>10</v>
      </c>
      <c r="L2168" t="s">
        <v>77</v>
      </c>
      <c r="M2168" t="s">
        <v>10</v>
      </c>
      <c r="N2168" s="4">
        <v>265800037</v>
      </c>
      <c r="O2168" s="44">
        <v>1057.5</v>
      </c>
      <c r="P2168">
        <v>1</v>
      </c>
      <c r="Q2168">
        <v>0</v>
      </c>
      <c r="R2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8" s="4">
        <f t="shared" si="99"/>
        <v>1</v>
      </c>
      <c r="T2168" s="4">
        <f t="shared" si="100"/>
        <v>0</v>
      </c>
      <c r="U2168" s="4">
        <f t="shared" si="101"/>
        <v>0</v>
      </c>
    </row>
    <row r="2169" spans="1:21">
      <c r="A2169" s="41">
        <v>580005668</v>
      </c>
      <c r="B2169" s="42">
        <v>580780971</v>
      </c>
      <c r="C2169" s="43">
        <v>580780971</v>
      </c>
      <c r="D2169" t="s">
        <v>2602</v>
      </c>
      <c r="E2169" t="s">
        <v>2598</v>
      </c>
      <c r="F2169" t="s">
        <v>1464</v>
      </c>
      <c r="G2169" t="s">
        <v>1465</v>
      </c>
      <c r="H2169">
        <v>0</v>
      </c>
      <c r="I2169" s="1">
        <v>58</v>
      </c>
      <c r="J2169" t="s">
        <v>1466</v>
      </c>
      <c r="K2169" t="s">
        <v>10</v>
      </c>
      <c r="L2169" t="s">
        <v>77</v>
      </c>
      <c r="M2169" t="s">
        <v>10</v>
      </c>
      <c r="N2169" s="4">
        <v>265800037</v>
      </c>
      <c r="O2169" s="44">
        <v>6590</v>
      </c>
      <c r="P2169">
        <v>1</v>
      </c>
      <c r="Q2169">
        <v>0</v>
      </c>
      <c r="R2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9" s="4">
        <f t="shared" si="99"/>
        <v>1</v>
      </c>
      <c r="T2169" s="4">
        <f t="shared" si="100"/>
        <v>0</v>
      </c>
      <c r="U2169" s="4">
        <f t="shared" si="101"/>
        <v>0</v>
      </c>
    </row>
    <row r="2170" spans="1:21">
      <c r="A2170" s="41">
        <v>580005767</v>
      </c>
      <c r="B2170" s="45">
        <v>580780971</v>
      </c>
      <c r="C2170" s="47">
        <v>580780971</v>
      </c>
      <c r="D2170" t="s">
        <v>2603</v>
      </c>
      <c r="E2170" t="s">
        <v>2598</v>
      </c>
      <c r="F2170" t="s">
        <v>1464</v>
      </c>
      <c r="G2170" t="s">
        <v>1465</v>
      </c>
      <c r="H2170">
        <v>0</v>
      </c>
      <c r="I2170" s="1">
        <v>58</v>
      </c>
      <c r="J2170" t="s">
        <v>1466</v>
      </c>
      <c r="K2170" t="s">
        <v>10</v>
      </c>
      <c r="L2170" t="s">
        <v>77</v>
      </c>
      <c r="M2170" t="s">
        <v>10</v>
      </c>
      <c r="N2170" s="4">
        <v>265800037</v>
      </c>
      <c r="O2170" s="44">
        <v>710.25</v>
      </c>
      <c r="P2170">
        <v>1</v>
      </c>
      <c r="Q2170">
        <v>0</v>
      </c>
      <c r="R2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0" s="4">
        <f t="shared" si="99"/>
        <v>1</v>
      </c>
      <c r="T2170" s="4">
        <f t="shared" si="100"/>
        <v>0</v>
      </c>
      <c r="U2170" s="4">
        <f t="shared" si="101"/>
        <v>0</v>
      </c>
    </row>
    <row r="2171" spans="1:21">
      <c r="A2171" s="41">
        <v>580972636</v>
      </c>
      <c r="B2171" s="42">
        <v>580780971</v>
      </c>
      <c r="C2171" s="43">
        <v>580780971</v>
      </c>
      <c r="D2171" t="s">
        <v>2604</v>
      </c>
      <c r="E2171" t="s">
        <v>2598</v>
      </c>
      <c r="F2171" t="s">
        <v>1464</v>
      </c>
      <c r="G2171" t="s">
        <v>1465</v>
      </c>
      <c r="H2171">
        <v>0</v>
      </c>
      <c r="I2171" s="1">
        <v>58</v>
      </c>
      <c r="J2171" t="s">
        <v>1466</v>
      </c>
      <c r="K2171" t="s">
        <v>10</v>
      </c>
      <c r="L2171" t="s">
        <v>77</v>
      </c>
      <c r="M2171" t="s">
        <v>10</v>
      </c>
      <c r="N2171" s="4">
        <v>265800037</v>
      </c>
      <c r="O2171" s="44">
        <v>16253</v>
      </c>
      <c r="P2171">
        <v>1</v>
      </c>
      <c r="Q2171">
        <v>0</v>
      </c>
      <c r="R2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1" s="4">
        <f t="shared" si="99"/>
        <v>1</v>
      </c>
      <c r="T2171" s="4">
        <f t="shared" si="100"/>
        <v>0</v>
      </c>
      <c r="U2171" s="4">
        <f t="shared" si="101"/>
        <v>0</v>
      </c>
    </row>
    <row r="2172" spans="1:21">
      <c r="A2172" s="41">
        <v>180004533</v>
      </c>
      <c r="B2172" s="42">
        <v>580780971</v>
      </c>
      <c r="C2172" s="43">
        <v>580780971</v>
      </c>
      <c r="D2172" t="s">
        <v>2597</v>
      </c>
      <c r="E2172" t="s">
        <v>8380</v>
      </c>
      <c r="F2172" t="s">
        <v>1464</v>
      </c>
      <c r="G2172" t="s">
        <v>1465</v>
      </c>
      <c r="H2172">
        <v>0</v>
      </c>
      <c r="I2172" s="1">
        <v>18</v>
      </c>
      <c r="J2172" t="s">
        <v>99</v>
      </c>
      <c r="K2172" t="s">
        <v>100</v>
      </c>
      <c r="L2172" t="s">
        <v>77</v>
      </c>
      <c r="M2172" t="s">
        <v>10</v>
      </c>
      <c r="N2172" s="4">
        <v>265800037</v>
      </c>
      <c r="O2172" s="44">
        <v>1657.75</v>
      </c>
      <c r="P2172">
        <v>1</v>
      </c>
      <c r="Q2172">
        <v>0</v>
      </c>
      <c r="R2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2" s="4">
        <f t="shared" si="99"/>
        <v>1</v>
      </c>
      <c r="T2172" s="4">
        <f t="shared" si="100"/>
        <v>0</v>
      </c>
      <c r="U2172" s="4">
        <f t="shared" si="101"/>
        <v>0</v>
      </c>
    </row>
    <row r="2173" spans="1:21">
      <c r="A2173" s="41">
        <v>580972644</v>
      </c>
      <c r="B2173" s="42">
        <v>580781136</v>
      </c>
      <c r="C2173" s="43">
        <v>580781136</v>
      </c>
      <c r="D2173" t="s">
        <v>2357</v>
      </c>
      <c r="E2173" t="s">
        <v>2358</v>
      </c>
      <c r="F2173" t="s">
        <v>1464</v>
      </c>
      <c r="G2173" t="s">
        <v>1465</v>
      </c>
      <c r="H2173">
        <v>0</v>
      </c>
      <c r="I2173" s="1">
        <v>58</v>
      </c>
      <c r="J2173" t="s">
        <v>1466</v>
      </c>
      <c r="K2173" t="s">
        <v>10</v>
      </c>
      <c r="L2173" t="s">
        <v>831</v>
      </c>
      <c r="M2173" t="s">
        <v>10</v>
      </c>
      <c r="N2173" s="4">
        <v>265800045</v>
      </c>
      <c r="O2173" s="44">
        <v>8955.5</v>
      </c>
      <c r="P2173">
        <v>0</v>
      </c>
      <c r="Q2173">
        <v>0</v>
      </c>
      <c r="R2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3" s="4">
        <f t="shared" si="99"/>
        <v>1</v>
      </c>
      <c r="T2173" s="4">
        <f t="shared" si="100"/>
        <v>0</v>
      </c>
      <c r="U2173" s="4">
        <f t="shared" si="101"/>
        <v>0</v>
      </c>
    </row>
    <row r="2174" spans="1:21">
      <c r="A2174" s="41">
        <v>590780060</v>
      </c>
      <c r="B2174" s="42">
        <v>590000022</v>
      </c>
      <c r="C2174" s="43">
        <v>590780060</v>
      </c>
      <c r="D2174" t="s">
        <v>4716</v>
      </c>
      <c r="E2174" t="s">
        <v>4716</v>
      </c>
      <c r="H2174"/>
      <c r="I2174" s="1">
        <v>59</v>
      </c>
      <c r="J2174" t="s">
        <v>227</v>
      </c>
      <c r="K2174" t="s">
        <v>228</v>
      </c>
      <c r="L2174" t="s">
        <v>96</v>
      </c>
      <c r="M2174" t="s">
        <v>228</v>
      </c>
      <c r="N2174" s="4">
        <v>378589634</v>
      </c>
      <c r="O2174" s="44">
        <v>15998.5</v>
      </c>
      <c r="P2174">
        <v>0</v>
      </c>
      <c r="Q2174">
        <v>0</v>
      </c>
      <c r="R2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4" s="4">
        <f t="shared" si="99"/>
        <v>0</v>
      </c>
      <c r="T2174" s="4">
        <f t="shared" si="100"/>
        <v>0</v>
      </c>
      <c r="U2174" s="4">
        <f t="shared" si="101"/>
        <v>1</v>
      </c>
    </row>
    <row r="2175" spans="1:21">
      <c r="A2175" s="41">
        <v>590816310</v>
      </c>
      <c r="B2175" s="42">
        <v>590000048</v>
      </c>
      <c r="C2175" s="43">
        <v>590816310</v>
      </c>
      <c r="D2175" t="s">
        <v>5224</v>
      </c>
      <c r="E2175" t="s">
        <v>5225</v>
      </c>
      <c r="H2175"/>
      <c r="I2175" s="1">
        <v>59</v>
      </c>
      <c r="J2175" t="s">
        <v>227</v>
      </c>
      <c r="K2175" t="s">
        <v>228</v>
      </c>
      <c r="L2175" t="s">
        <v>96</v>
      </c>
      <c r="M2175" t="s">
        <v>228</v>
      </c>
      <c r="N2175" s="4">
        <v>343572905</v>
      </c>
      <c r="O2175" s="44">
        <v>34394</v>
      </c>
      <c r="P2175">
        <v>0</v>
      </c>
      <c r="Q2175">
        <v>0</v>
      </c>
      <c r="R2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5" s="4">
        <f t="shared" si="99"/>
        <v>0</v>
      </c>
      <c r="T2175" s="4">
        <f t="shared" si="100"/>
        <v>0</v>
      </c>
      <c r="U2175" s="4">
        <f t="shared" si="101"/>
        <v>1</v>
      </c>
    </row>
    <row r="2176" spans="1:21">
      <c r="A2176" s="41">
        <v>590780094</v>
      </c>
      <c r="B2176" s="45">
        <v>590000055</v>
      </c>
      <c r="C2176" s="47">
        <v>590780094</v>
      </c>
      <c r="D2176" t="s">
        <v>5435</v>
      </c>
      <c r="E2176" t="s">
        <v>5436</v>
      </c>
      <c r="H2176"/>
      <c r="I2176" s="1">
        <v>59</v>
      </c>
      <c r="J2176" t="s">
        <v>227</v>
      </c>
      <c r="K2176" t="s">
        <v>228</v>
      </c>
      <c r="L2176" t="s">
        <v>96</v>
      </c>
      <c r="M2176" t="s">
        <v>228</v>
      </c>
      <c r="N2176" s="4">
        <v>46750147</v>
      </c>
      <c r="O2176" s="44">
        <v>8201.5</v>
      </c>
      <c r="P2176">
        <v>0</v>
      </c>
      <c r="Q2176">
        <v>0</v>
      </c>
      <c r="R2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6" s="4">
        <f t="shared" si="99"/>
        <v>0</v>
      </c>
      <c r="T2176" s="4">
        <f t="shared" si="100"/>
        <v>0</v>
      </c>
      <c r="U2176" s="4">
        <f t="shared" si="101"/>
        <v>1</v>
      </c>
    </row>
    <row r="2177" spans="1:21">
      <c r="A2177" s="41">
        <v>590780128</v>
      </c>
      <c r="B2177" s="42">
        <v>590000063</v>
      </c>
      <c r="C2177" s="43">
        <v>590780128</v>
      </c>
      <c r="D2177" t="s">
        <v>400</v>
      </c>
      <c r="E2177" t="s">
        <v>401</v>
      </c>
      <c r="H2177"/>
      <c r="I2177" s="1">
        <v>59</v>
      </c>
      <c r="J2177" t="s">
        <v>227</v>
      </c>
      <c r="K2177" t="s">
        <v>228</v>
      </c>
      <c r="L2177" t="s">
        <v>60</v>
      </c>
      <c r="M2177" t="s">
        <v>228</v>
      </c>
      <c r="N2177" s="4">
        <v>783778681</v>
      </c>
      <c r="O2177" s="44">
        <v>9648.5</v>
      </c>
      <c r="P2177">
        <v>0</v>
      </c>
      <c r="Q2177">
        <v>0</v>
      </c>
      <c r="R2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7" s="4">
        <f t="shared" si="99"/>
        <v>0</v>
      </c>
      <c r="T2177" s="4">
        <f t="shared" si="100"/>
        <v>0</v>
      </c>
      <c r="U2177" s="4">
        <f t="shared" si="101"/>
        <v>1</v>
      </c>
    </row>
    <row r="2178" spans="1:21">
      <c r="A2178" s="41">
        <v>590780383</v>
      </c>
      <c r="B2178" s="42">
        <v>590000204</v>
      </c>
      <c r="C2178" s="43">
        <v>590780383</v>
      </c>
      <c r="D2178" t="s">
        <v>4589</v>
      </c>
      <c r="E2178" t="s">
        <v>4589</v>
      </c>
      <c r="H2178"/>
      <c r="I2178" s="1">
        <v>59</v>
      </c>
      <c r="J2178" t="s">
        <v>227</v>
      </c>
      <c r="K2178" t="s">
        <v>228</v>
      </c>
      <c r="L2178" t="s">
        <v>96</v>
      </c>
      <c r="M2178" t="s">
        <v>228</v>
      </c>
      <c r="N2178" s="4">
        <v>471502518</v>
      </c>
      <c r="O2178" s="44">
        <v>79674.5</v>
      </c>
      <c r="P2178">
        <v>0</v>
      </c>
      <c r="Q2178">
        <v>0</v>
      </c>
      <c r="R2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8" s="4">
        <f t="shared" si="99"/>
        <v>0</v>
      </c>
      <c r="T2178" s="4">
        <f t="shared" si="100"/>
        <v>0</v>
      </c>
      <c r="U2178" s="4">
        <f t="shared" si="101"/>
        <v>1</v>
      </c>
    </row>
    <row r="2179" spans="1:21">
      <c r="A2179" s="41">
        <v>590813382</v>
      </c>
      <c r="B2179" s="45">
        <v>590000386</v>
      </c>
      <c r="C2179" s="47">
        <v>590813382</v>
      </c>
      <c r="D2179" t="s">
        <v>4896</v>
      </c>
      <c r="E2179" t="s">
        <v>4896</v>
      </c>
      <c r="H2179"/>
      <c r="I2179" s="1">
        <v>59</v>
      </c>
      <c r="J2179" t="s">
        <v>227</v>
      </c>
      <c r="K2179" t="s">
        <v>228</v>
      </c>
      <c r="L2179" t="s">
        <v>96</v>
      </c>
      <c r="M2179" t="s">
        <v>228</v>
      </c>
      <c r="N2179" s="4">
        <v>349859744</v>
      </c>
      <c r="O2179" s="44">
        <v>13383.5</v>
      </c>
      <c r="P2179">
        <v>0</v>
      </c>
      <c r="Q2179">
        <v>0</v>
      </c>
      <c r="R2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9" s="4">
        <f t="shared" si="99"/>
        <v>0</v>
      </c>
      <c r="T2179" s="4">
        <f t="shared" si="100"/>
        <v>0</v>
      </c>
      <c r="U2179" s="4">
        <f t="shared" si="101"/>
        <v>1</v>
      </c>
    </row>
    <row r="2180" spans="1:21">
      <c r="A2180" s="41">
        <v>590781571</v>
      </c>
      <c r="B2180" s="42">
        <v>590000402</v>
      </c>
      <c r="C2180" s="43">
        <v>590781571</v>
      </c>
      <c r="D2180" t="s">
        <v>3305</v>
      </c>
      <c r="E2180" t="s">
        <v>3305</v>
      </c>
      <c r="H2180"/>
      <c r="I2180" s="1">
        <v>59</v>
      </c>
      <c r="J2180" t="s">
        <v>227</v>
      </c>
      <c r="K2180" t="s">
        <v>228</v>
      </c>
      <c r="L2180" t="s">
        <v>96</v>
      </c>
      <c r="M2180" t="s">
        <v>228</v>
      </c>
      <c r="N2180" s="4">
        <v>412128803</v>
      </c>
      <c r="O2180" s="44">
        <v>8763.5</v>
      </c>
      <c r="P2180">
        <v>0</v>
      </c>
      <c r="Q2180">
        <v>0</v>
      </c>
      <c r="R2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0" s="4">
        <f t="shared" si="99"/>
        <v>0</v>
      </c>
      <c r="T2180" s="4">
        <f t="shared" si="100"/>
        <v>0</v>
      </c>
      <c r="U2180" s="4">
        <f t="shared" si="101"/>
        <v>1</v>
      </c>
    </row>
    <row r="2181" spans="1:21">
      <c r="A2181" s="41">
        <v>590035838</v>
      </c>
      <c r="B2181" s="42">
        <v>590000485</v>
      </c>
      <c r="C2181" s="43">
        <v>590035838</v>
      </c>
      <c r="D2181" t="s">
        <v>5071</v>
      </c>
      <c r="E2181" t="s">
        <v>5072</v>
      </c>
      <c r="H2181"/>
      <c r="I2181" s="1">
        <v>59</v>
      </c>
      <c r="J2181" t="s">
        <v>227</v>
      </c>
      <c r="K2181" t="s">
        <v>228</v>
      </c>
      <c r="L2181" t="s">
        <v>96</v>
      </c>
      <c r="M2181" t="s">
        <v>228</v>
      </c>
      <c r="N2181" s="4">
        <v>380178905</v>
      </c>
      <c r="O2181" s="44">
        <v>6787.5</v>
      </c>
      <c r="P2181">
        <v>0</v>
      </c>
      <c r="Q2181">
        <v>0</v>
      </c>
      <c r="R2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81" s="4">
        <f t="shared" si="99"/>
        <v>0</v>
      </c>
      <c r="T2181" s="4">
        <f t="shared" si="100"/>
        <v>0</v>
      </c>
      <c r="U2181" s="4">
        <f t="shared" si="101"/>
        <v>1</v>
      </c>
    </row>
    <row r="2182" spans="1:21">
      <c r="A2182" s="41">
        <v>590813507</v>
      </c>
      <c r="B2182" s="42">
        <v>590000485</v>
      </c>
      <c r="C2182" s="43">
        <v>590813507</v>
      </c>
      <c r="D2182" t="s">
        <v>5073</v>
      </c>
      <c r="E2182" t="s">
        <v>5072</v>
      </c>
      <c r="H2182"/>
      <c r="I2182" s="1">
        <v>59</v>
      </c>
      <c r="J2182" t="s">
        <v>227</v>
      </c>
      <c r="K2182" t="s">
        <v>228</v>
      </c>
      <c r="L2182" t="s">
        <v>96</v>
      </c>
      <c r="M2182" t="s">
        <v>228</v>
      </c>
      <c r="N2182" s="4">
        <v>380178905</v>
      </c>
      <c r="O2182" s="44">
        <v>24896.5</v>
      </c>
      <c r="P2182">
        <v>0</v>
      </c>
      <c r="Q2182">
        <v>0</v>
      </c>
      <c r="R2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2" s="4">
        <f t="shared" ref="S2182:S2245" si="102">IF(OR(L2182="CH",L2182="CH ex-CHS",L2182="HIA",L2182="Autres publics",L2182="CHU"),1,0)</f>
        <v>0</v>
      </c>
      <c r="T2182" s="4">
        <f t="shared" ref="T2182:T2245" si="103">IF(AND(S2182=1,G2182=""),1,0)</f>
        <v>0</v>
      </c>
      <c r="U2182" s="4">
        <f t="shared" si="101"/>
        <v>1</v>
      </c>
    </row>
    <row r="2183" spans="1:21">
      <c r="A2183" s="41">
        <v>590006896</v>
      </c>
      <c r="B2183" s="45">
        <v>590000519</v>
      </c>
      <c r="C2183" s="47">
        <v>590006896</v>
      </c>
      <c r="D2183" t="s">
        <v>5062</v>
      </c>
      <c r="E2183" t="s">
        <v>5063</v>
      </c>
      <c r="H2183"/>
      <c r="I2183" s="1">
        <v>59</v>
      </c>
      <c r="J2183" t="s">
        <v>227</v>
      </c>
      <c r="K2183" t="s">
        <v>228</v>
      </c>
      <c r="L2183" t="s">
        <v>96</v>
      </c>
      <c r="M2183" t="s">
        <v>228</v>
      </c>
      <c r="N2183" s="4">
        <v>334554623</v>
      </c>
      <c r="O2183" s="44">
        <v>13139.5</v>
      </c>
      <c r="P2183">
        <v>0</v>
      </c>
      <c r="Q2183">
        <v>0</v>
      </c>
      <c r="R2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3" s="4">
        <f t="shared" si="102"/>
        <v>0</v>
      </c>
      <c r="T2183" s="4">
        <f t="shared" si="103"/>
        <v>0</v>
      </c>
      <c r="U2183" s="4">
        <f t="shared" ref="U2183:U2246" si="104">IF(S2183=1,0,1)</f>
        <v>1</v>
      </c>
    </row>
    <row r="2184" spans="1:21">
      <c r="A2184" s="41">
        <v>590782256</v>
      </c>
      <c r="B2184" s="42">
        <v>590000659</v>
      </c>
      <c r="C2184" s="43">
        <v>590782256</v>
      </c>
      <c r="D2184" t="s">
        <v>4895</v>
      </c>
      <c r="E2184" t="s">
        <v>4895</v>
      </c>
      <c r="H2184"/>
      <c r="I2184" s="1">
        <v>59</v>
      </c>
      <c r="J2184" t="s">
        <v>227</v>
      </c>
      <c r="K2184" t="s">
        <v>228</v>
      </c>
      <c r="L2184" t="s">
        <v>96</v>
      </c>
      <c r="M2184" t="s">
        <v>228</v>
      </c>
      <c r="N2184" s="4">
        <v>532700192</v>
      </c>
      <c r="O2184" s="44">
        <v>5721.5</v>
      </c>
      <c r="P2184">
        <v>0</v>
      </c>
      <c r="Q2184">
        <v>0</v>
      </c>
      <c r="R2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4" s="4">
        <f t="shared" si="102"/>
        <v>0</v>
      </c>
      <c r="T2184" s="4">
        <f t="shared" si="103"/>
        <v>0</v>
      </c>
      <c r="U2184" s="4">
        <f t="shared" si="104"/>
        <v>1</v>
      </c>
    </row>
    <row r="2185" spans="1:21">
      <c r="A2185" s="41">
        <v>590034732</v>
      </c>
      <c r="B2185" s="42">
        <v>590000675</v>
      </c>
      <c r="C2185" s="43">
        <v>590034732</v>
      </c>
      <c r="D2185" t="s">
        <v>4981</v>
      </c>
      <c r="E2185" t="s">
        <v>4979</v>
      </c>
      <c r="H2185"/>
      <c r="I2185" s="1">
        <v>59</v>
      </c>
      <c r="J2185" t="s">
        <v>227</v>
      </c>
      <c r="K2185" t="s">
        <v>228</v>
      </c>
      <c r="L2185" t="s">
        <v>96</v>
      </c>
      <c r="M2185" t="s">
        <v>228</v>
      </c>
      <c r="N2185" s="4">
        <v>322623521</v>
      </c>
      <c r="O2185" s="44">
        <v>14813.5</v>
      </c>
      <c r="P2185">
        <v>0</v>
      </c>
      <c r="Q2185">
        <v>0</v>
      </c>
      <c r="R2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5" s="4">
        <f t="shared" si="102"/>
        <v>0</v>
      </c>
      <c r="T2185" s="4">
        <f t="shared" si="103"/>
        <v>0</v>
      </c>
      <c r="U2185" s="4">
        <f t="shared" si="104"/>
        <v>1</v>
      </c>
    </row>
    <row r="2186" spans="1:21">
      <c r="A2186" s="41">
        <v>590782298</v>
      </c>
      <c r="B2186" s="42">
        <v>590000675</v>
      </c>
      <c r="C2186" s="43">
        <v>590782298</v>
      </c>
      <c r="D2186" t="s">
        <v>4979</v>
      </c>
      <c r="E2186" t="s">
        <v>4979</v>
      </c>
      <c r="H2186"/>
      <c r="I2186" s="1">
        <v>59</v>
      </c>
      <c r="J2186" t="s">
        <v>227</v>
      </c>
      <c r="K2186" t="s">
        <v>228</v>
      </c>
      <c r="L2186" t="s">
        <v>96</v>
      </c>
      <c r="M2186" t="s">
        <v>228</v>
      </c>
      <c r="N2186" s="4">
        <v>322623521</v>
      </c>
      <c r="O2186" s="44">
        <v>49862</v>
      </c>
      <c r="P2186">
        <v>0</v>
      </c>
      <c r="Q2186">
        <v>0</v>
      </c>
      <c r="R2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6" s="4">
        <f t="shared" si="102"/>
        <v>0</v>
      </c>
      <c r="T2186" s="4">
        <f t="shared" si="103"/>
        <v>0</v>
      </c>
      <c r="U2186" s="4">
        <f t="shared" si="104"/>
        <v>1</v>
      </c>
    </row>
    <row r="2187" spans="1:21">
      <c r="A2187" s="41">
        <v>590782546</v>
      </c>
      <c r="B2187" s="42">
        <v>590000733</v>
      </c>
      <c r="C2187" s="43">
        <v>590782546</v>
      </c>
      <c r="D2187" t="s">
        <v>5755</v>
      </c>
      <c r="E2187" t="s">
        <v>5755</v>
      </c>
      <c r="H2187"/>
      <c r="I2187" s="1">
        <v>59</v>
      </c>
      <c r="J2187" t="s">
        <v>227</v>
      </c>
      <c r="K2187" t="s">
        <v>228</v>
      </c>
      <c r="L2187" t="s">
        <v>96</v>
      </c>
      <c r="M2187" t="s">
        <v>228</v>
      </c>
      <c r="N2187" s="4">
        <v>301311452</v>
      </c>
      <c r="O2187" s="44">
        <v>39347.5</v>
      </c>
      <c r="P2187">
        <v>0</v>
      </c>
      <c r="Q2187">
        <v>0</v>
      </c>
      <c r="R2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7" s="4">
        <f t="shared" si="102"/>
        <v>0</v>
      </c>
      <c r="T2187" s="4">
        <f t="shared" si="103"/>
        <v>0</v>
      </c>
      <c r="U2187" s="4">
        <f t="shared" si="104"/>
        <v>1</v>
      </c>
    </row>
    <row r="2188" spans="1:21">
      <c r="A2188" s="41">
        <v>590782553</v>
      </c>
      <c r="B2188" s="42">
        <v>590000741</v>
      </c>
      <c r="C2188" s="43">
        <v>590782553</v>
      </c>
      <c r="D2188" t="s">
        <v>4577</v>
      </c>
      <c r="E2188" t="s">
        <v>4577</v>
      </c>
      <c r="H2188"/>
      <c r="I2188" s="1">
        <v>59</v>
      </c>
      <c r="J2188" t="s">
        <v>227</v>
      </c>
      <c r="K2188" t="s">
        <v>228</v>
      </c>
      <c r="L2188" t="s">
        <v>96</v>
      </c>
      <c r="M2188" t="s">
        <v>228</v>
      </c>
      <c r="N2188" s="4">
        <v>476780333</v>
      </c>
      <c r="O2188" s="44">
        <v>61874.5</v>
      </c>
      <c r="P2188">
        <v>0</v>
      </c>
      <c r="Q2188">
        <v>0</v>
      </c>
      <c r="R2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8" s="4">
        <f t="shared" si="102"/>
        <v>0</v>
      </c>
      <c r="T2188" s="4">
        <f t="shared" si="103"/>
        <v>0</v>
      </c>
      <c r="U2188" s="4">
        <f t="shared" si="104"/>
        <v>1</v>
      </c>
    </row>
    <row r="2189" spans="1:21">
      <c r="A2189" s="41">
        <v>590784484</v>
      </c>
      <c r="B2189" s="42">
        <v>590001467</v>
      </c>
      <c r="C2189" s="43">
        <v>590784484</v>
      </c>
      <c r="D2189" t="s">
        <v>6082</v>
      </c>
      <c r="E2189" t="s">
        <v>6083</v>
      </c>
      <c r="H2189"/>
      <c r="I2189" s="1">
        <v>59</v>
      </c>
      <c r="J2189" t="s">
        <v>227</v>
      </c>
      <c r="K2189" t="s">
        <v>228</v>
      </c>
      <c r="L2189" t="s">
        <v>96</v>
      </c>
      <c r="M2189" t="s">
        <v>228</v>
      </c>
      <c r="N2189" s="4">
        <v>306849761</v>
      </c>
      <c r="O2189" s="44">
        <v>11236</v>
      </c>
      <c r="P2189">
        <v>0</v>
      </c>
      <c r="Q2189">
        <v>1</v>
      </c>
      <c r="R2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9" s="4">
        <f t="shared" si="102"/>
        <v>0</v>
      </c>
      <c r="T2189" s="4">
        <f t="shared" si="103"/>
        <v>0</v>
      </c>
      <c r="U2189" s="4">
        <f t="shared" si="104"/>
        <v>1</v>
      </c>
    </row>
    <row r="2190" spans="1:21">
      <c r="A2190" s="41">
        <v>590788964</v>
      </c>
      <c r="B2190" s="42">
        <v>590001756</v>
      </c>
      <c r="C2190" s="43">
        <v>590788964</v>
      </c>
      <c r="D2190" t="s">
        <v>5426</v>
      </c>
      <c r="E2190" t="s">
        <v>5426</v>
      </c>
      <c r="H2190"/>
      <c r="I2190" s="1">
        <v>59</v>
      </c>
      <c r="J2190" t="s">
        <v>227</v>
      </c>
      <c r="K2190" t="s">
        <v>228</v>
      </c>
      <c r="L2190" t="s">
        <v>96</v>
      </c>
      <c r="M2190" t="s">
        <v>228</v>
      </c>
      <c r="N2190" s="4">
        <v>499440774</v>
      </c>
      <c r="O2190" s="44">
        <v>14857</v>
      </c>
      <c r="P2190">
        <v>0</v>
      </c>
      <c r="Q2190">
        <v>0</v>
      </c>
      <c r="R2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0" s="4">
        <f t="shared" si="102"/>
        <v>0</v>
      </c>
      <c r="T2190" s="4">
        <f t="shared" si="103"/>
        <v>0</v>
      </c>
      <c r="U2190" s="4">
        <f t="shared" si="104"/>
        <v>1</v>
      </c>
    </row>
    <row r="2191" spans="1:21">
      <c r="A2191" s="41">
        <v>590791109</v>
      </c>
      <c r="B2191" s="42">
        <v>590002234</v>
      </c>
      <c r="C2191" s="43">
        <v>590791109</v>
      </c>
      <c r="D2191" t="s">
        <v>5140</v>
      </c>
      <c r="E2191" t="s">
        <v>5141</v>
      </c>
      <c r="H2191"/>
      <c r="I2191" s="1">
        <v>59</v>
      </c>
      <c r="J2191" t="s">
        <v>227</v>
      </c>
      <c r="K2191" t="s">
        <v>228</v>
      </c>
      <c r="L2191" t="s">
        <v>96</v>
      </c>
      <c r="M2191" t="s">
        <v>228</v>
      </c>
      <c r="N2191" s="4">
        <v>793136581</v>
      </c>
      <c r="O2191" s="44">
        <v>10275</v>
      </c>
      <c r="P2191">
        <v>0</v>
      </c>
      <c r="Q2191">
        <v>0</v>
      </c>
      <c r="R2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1" s="4">
        <f t="shared" si="102"/>
        <v>0</v>
      </c>
      <c r="T2191" s="4">
        <f t="shared" si="103"/>
        <v>0</v>
      </c>
      <c r="U2191" s="4">
        <f t="shared" si="104"/>
        <v>1</v>
      </c>
    </row>
    <row r="2192" spans="1:21">
      <c r="A2192" s="41">
        <v>590806360</v>
      </c>
      <c r="B2192" s="42">
        <v>590003596</v>
      </c>
      <c r="C2192" s="43">
        <v>590806360</v>
      </c>
      <c r="D2192" t="s">
        <v>5736</v>
      </c>
      <c r="E2192" t="s">
        <v>5737</v>
      </c>
      <c r="H2192"/>
      <c r="I2192" s="1">
        <v>59</v>
      </c>
      <c r="J2192" t="s">
        <v>227</v>
      </c>
      <c r="K2192" t="s">
        <v>228</v>
      </c>
      <c r="L2192" t="s">
        <v>96</v>
      </c>
      <c r="M2192" t="s">
        <v>228</v>
      </c>
      <c r="N2192" s="4">
        <v>347726325</v>
      </c>
      <c r="O2192" s="44">
        <v>39669.5</v>
      </c>
      <c r="P2192">
        <v>0</v>
      </c>
      <c r="Q2192">
        <v>0</v>
      </c>
      <c r="R2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2" s="4">
        <f t="shared" si="102"/>
        <v>0</v>
      </c>
      <c r="T2192" s="4">
        <f t="shared" si="103"/>
        <v>0</v>
      </c>
      <c r="U2192" s="4">
        <f t="shared" si="104"/>
        <v>1</v>
      </c>
    </row>
    <row r="2193" spans="1:21">
      <c r="A2193" s="41">
        <v>590782280</v>
      </c>
      <c r="B2193" s="45">
        <v>590004552</v>
      </c>
      <c r="C2193" s="47">
        <v>590782280</v>
      </c>
      <c r="D2193" t="s">
        <v>5860</v>
      </c>
      <c r="E2193" t="s">
        <v>5861</v>
      </c>
      <c r="H2193"/>
      <c r="I2193" s="1">
        <v>59</v>
      </c>
      <c r="J2193" t="s">
        <v>227</v>
      </c>
      <c r="K2193" t="s">
        <v>228</v>
      </c>
      <c r="L2193" t="s">
        <v>96</v>
      </c>
      <c r="M2193" t="s">
        <v>228</v>
      </c>
      <c r="N2193" s="4">
        <v>352981872</v>
      </c>
      <c r="O2193" s="44">
        <v>10384.5</v>
      </c>
      <c r="P2193">
        <v>0</v>
      </c>
      <c r="Q2193">
        <v>0</v>
      </c>
      <c r="R2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3" s="4">
        <f t="shared" si="102"/>
        <v>0</v>
      </c>
      <c r="T2193" s="4">
        <f t="shared" si="103"/>
        <v>0</v>
      </c>
      <c r="U2193" s="4">
        <f t="shared" si="104"/>
        <v>1</v>
      </c>
    </row>
    <row r="2194" spans="1:21">
      <c r="A2194" s="41">
        <v>590783189</v>
      </c>
      <c r="B2194" s="42">
        <v>590004552</v>
      </c>
      <c r="C2194" s="43">
        <v>590783189</v>
      </c>
      <c r="D2194" t="s">
        <v>5862</v>
      </c>
      <c r="E2194" t="s">
        <v>5861</v>
      </c>
      <c r="H2194"/>
      <c r="I2194" s="1">
        <v>59</v>
      </c>
      <c r="J2194" t="s">
        <v>227</v>
      </c>
      <c r="K2194" t="s">
        <v>228</v>
      </c>
      <c r="L2194" t="s">
        <v>96</v>
      </c>
      <c r="M2194" t="s">
        <v>228</v>
      </c>
      <c r="N2194" s="4">
        <v>352981872</v>
      </c>
      <c r="O2194" s="44">
        <v>9145.5</v>
      </c>
      <c r="P2194">
        <v>0</v>
      </c>
      <c r="Q2194">
        <v>0</v>
      </c>
      <c r="R2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4" s="4">
        <f t="shared" si="102"/>
        <v>0</v>
      </c>
      <c r="T2194" s="4">
        <f t="shared" si="103"/>
        <v>0</v>
      </c>
      <c r="U2194" s="4">
        <f t="shared" si="104"/>
        <v>1</v>
      </c>
    </row>
    <row r="2195" spans="1:21">
      <c r="A2195" s="41">
        <v>590809703</v>
      </c>
      <c r="B2195" s="42">
        <v>590004552</v>
      </c>
      <c r="C2195" s="43">
        <v>590809703</v>
      </c>
      <c r="D2195" t="s">
        <v>5860</v>
      </c>
      <c r="E2195" t="s">
        <v>5861</v>
      </c>
      <c r="H2195"/>
      <c r="I2195" s="1">
        <v>59</v>
      </c>
      <c r="J2195" t="s">
        <v>227</v>
      </c>
      <c r="K2195" t="s">
        <v>228</v>
      </c>
      <c r="L2195" t="s">
        <v>96</v>
      </c>
      <c r="M2195" t="s">
        <v>228</v>
      </c>
      <c r="N2195" s="4">
        <v>352981872</v>
      </c>
      <c r="O2195" s="44">
        <v>25847.5</v>
      </c>
      <c r="P2195">
        <v>0</v>
      </c>
      <c r="Q2195">
        <v>0</v>
      </c>
      <c r="R2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5" s="4">
        <f t="shared" si="102"/>
        <v>0</v>
      </c>
      <c r="T2195" s="4">
        <f t="shared" si="103"/>
        <v>0</v>
      </c>
      <c r="U2195" s="4">
        <f t="shared" si="104"/>
        <v>1</v>
      </c>
    </row>
    <row r="2196" spans="1:21">
      <c r="A2196" s="41">
        <v>590047791</v>
      </c>
      <c r="B2196" s="45">
        <v>590005245</v>
      </c>
      <c r="C2196" s="47">
        <v>590047791</v>
      </c>
      <c r="D2196" t="s">
        <v>412</v>
      </c>
      <c r="E2196" t="s">
        <v>5026</v>
      </c>
      <c r="H2196"/>
      <c r="I2196" s="1">
        <v>59</v>
      </c>
      <c r="J2196" t="s">
        <v>227</v>
      </c>
      <c r="K2196" t="s">
        <v>228</v>
      </c>
      <c r="L2196" t="s">
        <v>96</v>
      </c>
      <c r="M2196" t="s">
        <v>228</v>
      </c>
      <c r="N2196" s="4">
        <v>400960324</v>
      </c>
      <c r="O2196" s="44">
        <v>2061</v>
      </c>
      <c r="P2196">
        <v>1</v>
      </c>
      <c r="Q2196">
        <v>0</v>
      </c>
      <c r="R2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96" s="4">
        <f t="shared" si="102"/>
        <v>0</v>
      </c>
      <c r="T2196" s="4">
        <f t="shared" si="103"/>
        <v>0</v>
      </c>
      <c r="U2196" s="4">
        <f t="shared" si="104"/>
        <v>1</v>
      </c>
    </row>
    <row r="2197" spans="1:21">
      <c r="A2197" s="41">
        <v>590813069</v>
      </c>
      <c r="B2197" s="45">
        <v>590005245</v>
      </c>
      <c r="C2197" s="47">
        <v>590813069</v>
      </c>
      <c r="D2197" t="s">
        <v>5027</v>
      </c>
      <c r="E2197" t="s">
        <v>5026</v>
      </c>
      <c r="H2197"/>
      <c r="I2197" s="1">
        <v>59</v>
      </c>
      <c r="J2197" t="s">
        <v>227</v>
      </c>
      <c r="K2197" t="s">
        <v>228</v>
      </c>
      <c r="L2197" t="s">
        <v>96</v>
      </c>
      <c r="M2197" t="s">
        <v>228</v>
      </c>
      <c r="N2197" s="4">
        <v>400960324</v>
      </c>
      <c r="O2197" s="44">
        <v>16806</v>
      </c>
      <c r="P2197">
        <v>1</v>
      </c>
      <c r="Q2197">
        <v>0</v>
      </c>
      <c r="R2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7" s="4">
        <f t="shared" si="102"/>
        <v>0</v>
      </c>
      <c r="T2197" s="4">
        <f t="shared" si="103"/>
        <v>0</v>
      </c>
      <c r="U2197" s="4">
        <f t="shared" si="104"/>
        <v>1</v>
      </c>
    </row>
    <row r="2198" spans="1:21">
      <c r="A2198" s="41">
        <v>590813176</v>
      </c>
      <c r="B2198" s="42">
        <v>590005278</v>
      </c>
      <c r="C2198" s="43">
        <v>590813176</v>
      </c>
      <c r="D2198" t="s">
        <v>3298</v>
      </c>
      <c r="E2198" t="s">
        <v>3298</v>
      </c>
      <c r="H2198"/>
      <c r="I2198" s="1">
        <v>59</v>
      </c>
      <c r="J2198" t="s">
        <v>227</v>
      </c>
      <c r="K2198" t="s">
        <v>228</v>
      </c>
      <c r="L2198" t="s">
        <v>96</v>
      </c>
      <c r="M2198" t="s">
        <v>228</v>
      </c>
      <c r="N2198" s="4">
        <v>686720194</v>
      </c>
      <c r="O2198" s="44">
        <v>9663</v>
      </c>
      <c r="P2198">
        <v>0</v>
      </c>
      <c r="Q2198">
        <v>0</v>
      </c>
      <c r="R2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98" s="4">
        <f t="shared" si="102"/>
        <v>0</v>
      </c>
      <c r="T2198" s="4">
        <f t="shared" si="103"/>
        <v>0</v>
      </c>
      <c r="U2198" s="4">
        <f t="shared" si="104"/>
        <v>1</v>
      </c>
    </row>
    <row r="2199" spans="1:21">
      <c r="A2199" s="41">
        <v>590815056</v>
      </c>
      <c r="B2199" s="42">
        <v>590005492</v>
      </c>
      <c r="C2199" s="43">
        <v>590815056</v>
      </c>
      <c r="D2199" t="s">
        <v>5024</v>
      </c>
      <c r="E2199" t="s">
        <v>5025</v>
      </c>
      <c r="H2199"/>
      <c r="I2199" s="1">
        <v>59</v>
      </c>
      <c r="J2199" t="s">
        <v>227</v>
      </c>
      <c r="K2199" t="s">
        <v>228</v>
      </c>
      <c r="L2199" t="s">
        <v>96</v>
      </c>
      <c r="M2199" t="s">
        <v>228</v>
      </c>
      <c r="N2199" s="4">
        <v>400091443</v>
      </c>
      <c r="O2199" s="44">
        <v>36660.5</v>
      </c>
      <c r="P2199">
        <v>0</v>
      </c>
      <c r="Q2199">
        <v>0</v>
      </c>
      <c r="R2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9" s="4">
        <f t="shared" si="102"/>
        <v>0</v>
      </c>
      <c r="T2199" s="4">
        <f t="shared" si="103"/>
        <v>0</v>
      </c>
      <c r="U2199" s="4">
        <f t="shared" si="104"/>
        <v>1</v>
      </c>
    </row>
    <row r="2200" spans="1:21">
      <c r="A2200" s="41">
        <v>590008041</v>
      </c>
      <c r="B2200" s="42">
        <v>590008033</v>
      </c>
      <c r="C2200" s="43">
        <v>590008041</v>
      </c>
      <c r="D2200" t="s">
        <v>4998</v>
      </c>
      <c r="E2200" t="s">
        <v>4998</v>
      </c>
      <c r="H2200"/>
      <c r="I2200" s="1">
        <v>59</v>
      </c>
      <c r="J2200" t="s">
        <v>227</v>
      </c>
      <c r="K2200" t="s">
        <v>228</v>
      </c>
      <c r="L2200" t="s">
        <v>96</v>
      </c>
      <c r="M2200" t="s">
        <v>228</v>
      </c>
      <c r="N2200" s="4">
        <v>414908970</v>
      </c>
      <c r="O2200" s="44">
        <v>80221.5</v>
      </c>
      <c r="P2200">
        <v>0</v>
      </c>
      <c r="Q2200">
        <v>0</v>
      </c>
      <c r="R2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0" s="4">
        <f t="shared" si="102"/>
        <v>0</v>
      </c>
      <c r="T2200" s="4">
        <f t="shared" si="103"/>
        <v>0</v>
      </c>
      <c r="U2200" s="4">
        <f t="shared" si="104"/>
        <v>1</v>
      </c>
    </row>
    <row r="2201" spans="1:21">
      <c r="A2201" s="41">
        <v>590032108</v>
      </c>
      <c r="B2201" s="42">
        <v>590024469</v>
      </c>
      <c r="C2201" s="43">
        <v>590032108</v>
      </c>
      <c r="D2201" t="s">
        <v>4834</v>
      </c>
      <c r="E2201" t="s">
        <v>4835</v>
      </c>
      <c r="H2201"/>
      <c r="I2201" s="1">
        <v>59</v>
      </c>
      <c r="J2201" t="s">
        <v>227</v>
      </c>
      <c r="K2201" t="s">
        <v>228</v>
      </c>
      <c r="L2201" t="s">
        <v>60</v>
      </c>
      <c r="M2201" t="s">
        <v>228</v>
      </c>
      <c r="N2201" s="4">
        <v>783712045</v>
      </c>
      <c r="O2201" s="44">
        <v>7328</v>
      </c>
      <c r="P2201">
        <v>0</v>
      </c>
      <c r="Q2201">
        <v>0</v>
      </c>
      <c r="R2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1" s="4">
        <f t="shared" si="102"/>
        <v>0</v>
      </c>
      <c r="T2201" s="4">
        <f t="shared" si="103"/>
        <v>0</v>
      </c>
      <c r="U2201" s="4">
        <f t="shared" si="104"/>
        <v>1</v>
      </c>
    </row>
    <row r="2202" spans="1:21">
      <c r="A2202" s="41">
        <v>590032199</v>
      </c>
      <c r="B2202" s="42">
        <v>590024469</v>
      </c>
      <c r="C2202" s="43">
        <v>590032199</v>
      </c>
      <c r="D2202" t="s">
        <v>4836</v>
      </c>
      <c r="E2202" t="s">
        <v>4835</v>
      </c>
      <c r="H2202"/>
      <c r="I2202" s="1">
        <v>59</v>
      </c>
      <c r="J2202" t="s">
        <v>227</v>
      </c>
      <c r="K2202" t="s">
        <v>228</v>
      </c>
      <c r="L2202" t="s">
        <v>60</v>
      </c>
      <c r="M2202" t="s">
        <v>228</v>
      </c>
      <c r="N2202" s="4">
        <v>783712045</v>
      </c>
      <c r="O2202" s="44">
        <v>7349.5</v>
      </c>
      <c r="P2202">
        <v>0</v>
      </c>
      <c r="Q2202">
        <v>0</v>
      </c>
      <c r="R2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2" s="4">
        <f t="shared" si="102"/>
        <v>0</v>
      </c>
      <c r="T2202" s="4">
        <f t="shared" si="103"/>
        <v>0</v>
      </c>
      <c r="U2202" s="4">
        <f t="shared" si="104"/>
        <v>1</v>
      </c>
    </row>
    <row r="2203" spans="1:21">
      <c r="A2203" s="41">
        <v>590043469</v>
      </c>
      <c r="B2203" s="42">
        <v>590024469</v>
      </c>
      <c r="C2203" s="43">
        <v>590043469</v>
      </c>
      <c r="D2203" t="s">
        <v>4837</v>
      </c>
      <c r="E2203" t="s">
        <v>4835</v>
      </c>
      <c r="H2203"/>
      <c r="I2203" s="1">
        <v>59</v>
      </c>
      <c r="J2203" t="s">
        <v>227</v>
      </c>
      <c r="K2203" t="s">
        <v>228</v>
      </c>
      <c r="L2203" t="s">
        <v>60</v>
      </c>
      <c r="M2203" t="s">
        <v>228</v>
      </c>
      <c r="N2203" s="4">
        <v>783712045</v>
      </c>
      <c r="O2203" s="44">
        <v>13272</v>
      </c>
      <c r="P2203">
        <v>0</v>
      </c>
      <c r="Q2203">
        <v>0</v>
      </c>
      <c r="R2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3" s="4">
        <f t="shared" si="102"/>
        <v>0</v>
      </c>
      <c r="T2203" s="4">
        <f t="shared" si="103"/>
        <v>0</v>
      </c>
      <c r="U2203" s="4">
        <f t="shared" si="104"/>
        <v>1</v>
      </c>
    </row>
    <row r="2204" spans="1:21">
      <c r="A2204" s="41">
        <v>620010348</v>
      </c>
      <c r="B2204" s="42">
        <v>590024469</v>
      </c>
      <c r="C2204" s="43">
        <v>620010348</v>
      </c>
      <c r="D2204" t="s">
        <v>4838</v>
      </c>
      <c r="E2204" t="s">
        <v>4835</v>
      </c>
      <c r="H2204"/>
      <c r="I2204" s="1">
        <v>62</v>
      </c>
      <c r="J2204" t="s">
        <v>289</v>
      </c>
      <c r="K2204" t="s">
        <v>228</v>
      </c>
      <c r="L2204" t="s">
        <v>60</v>
      </c>
      <c r="M2204" t="s">
        <v>228</v>
      </c>
      <c r="N2204" s="4">
        <v>783712045</v>
      </c>
      <c r="O2204" s="44">
        <v>12175</v>
      </c>
      <c r="P2204">
        <v>0</v>
      </c>
      <c r="Q2204">
        <v>0</v>
      </c>
      <c r="R2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4" s="4">
        <f t="shared" si="102"/>
        <v>0</v>
      </c>
      <c r="T2204" s="4">
        <f t="shared" si="103"/>
        <v>0</v>
      </c>
      <c r="U2204" s="4">
        <f t="shared" si="104"/>
        <v>1</v>
      </c>
    </row>
    <row r="2205" spans="1:21">
      <c r="A2205" s="41">
        <v>590001418</v>
      </c>
      <c r="B2205" s="42">
        <v>590034740</v>
      </c>
      <c r="C2205" s="43">
        <v>590034740</v>
      </c>
      <c r="D2205" t="s">
        <v>3654</v>
      </c>
      <c r="E2205" t="s">
        <v>3655</v>
      </c>
      <c r="F2205" t="s">
        <v>3656</v>
      </c>
      <c r="G2205" t="s">
        <v>3657</v>
      </c>
      <c r="H2205">
        <v>0</v>
      </c>
      <c r="I2205" s="1">
        <v>59</v>
      </c>
      <c r="J2205" t="s">
        <v>227</v>
      </c>
      <c r="K2205" t="s">
        <v>228</v>
      </c>
      <c r="L2205" t="s">
        <v>77</v>
      </c>
      <c r="M2205" t="s">
        <v>228</v>
      </c>
      <c r="N2205" s="4">
        <v>265908707</v>
      </c>
      <c r="O2205" s="44">
        <v>24293</v>
      </c>
      <c r="P2205">
        <v>1</v>
      </c>
      <c r="Q2205">
        <v>0</v>
      </c>
      <c r="R2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5" s="4">
        <f t="shared" si="102"/>
        <v>1</v>
      </c>
      <c r="T2205" s="4">
        <f t="shared" si="103"/>
        <v>0</v>
      </c>
      <c r="U2205" s="4">
        <f t="shared" si="104"/>
        <v>0</v>
      </c>
    </row>
    <row r="2206" spans="1:21">
      <c r="A2206" s="41">
        <v>590033668</v>
      </c>
      <c r="B2206" s="42">
        <v>590034740</v>
      </c>
      <c r="C2206" s="43">
        <v>590034740</v>
      </c>
      <c r="D2206" t="s">
        <v>3658</v>
      </c>
      <c r="E2206" t="s">
        <v>3655</v>
      </c>
      <c r="F2206" t="s">
        <v>3656</v>
      </c>
      <c r="G2206" t="s">
        <v>3657</v>
      </c>
      <c r="H2206">
        <v>0</v>
      </c>
      <c r="I2206" s="1">
        <v>59</v>
      </c>
      <c r="J2206" t="s">
        <v>227</v>
      </c>
      <c r="K2206" t="s">
        <v>228</v>
      </c>
      <c r="L2206" t="s">
        <v>77</v>
      </c>
      <c r="M2206" t="s">
        <v>228</v>
      </c>
      <c r="N2206" s="4">
        <v>265908707</v>
      </c>
      <c r="O2206" s="44">
        <v>20884</v>
      </c>
      <c r="P2206">
        <v>1</v>
      </c>
      <c r="Q2206">
        <v>0</v>
      </c>
      <c r="R2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6" s="4">
        <f t="shared" si="102"/>
        <v>1</v>
      </c>
      <c r="T2206" s="4">
        <f t="shared" si="103"/>
        <v>0</v>
      </c>
      <c r="U2206" s="4">
        <f t="shared" si="104"/>
        <v>0</v>
      </c>
    </row>
    <row r="2207" spans="1:21">
      <c r="A2207" s="41">
        <v>590034278</v>
      </c>
      <c r="B2207" s="42">
        <v>590034740</v>
      </c>
      <c r="C2207" s="43">
        <v>590034740</v>
      </c>
      <c r="D2207" t="s">
        <v>3659</v>
      </c>
      <c r="E2207" t="s">
        <v>3655</v>
      </c>
      <c r="F2207" t="s">
        <v>3656</v>
      </c>
      <c r="G2207" t="s">
        <v>3657</v>
      </c>
      <c r="H2207">
        <v>0</v>
      </c>
      <c r="I2207" s="1">
        <v>59</v>
      </c>
      <c r="J2207" t="s">
        <v>227</v>
      </c>
      <c r="K2207" t="s">
        <v>228</v>
      </c>
      <c r="L2207" t="s">
        <v>77</v>
      </c>
      <c r="M2207" t="s">
        <v>228</v>
      </c>
      <c r="N2207" s="4">
        <v>265908707</v>
      </c>
      <c r="O2207" s="44">
        <v>1537</v>
      </c>
      <c r="P2207">
        <v>1</v>
      </c>
      <c r="Q2207">
        <v>0</v>
      </c>
      <c r="R2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7" s="4">
        <f t="shared" si="102"/>
        <v>1</v>
      </c>
      <c r="T2207" s="4">
        <f t="shared" si="103"/>
        <v>0</v>
      </c>
      <c r="U2207" s="4">
        <f t="shared" si="104"/>
        <v>0</v>
      </c>
    </row>
    <row r="2208" spans="1:21">
      <c r="A2208" s="41">
        <v>590045977</v>
      </c>
      <c r="B2208" s="42">
        <v>590034740</v>
      </c>
      <c r="C2208" s="43">
        <v>590034740</v>
      </c>
      <c r="D2208" t="s">
        <v>3660</v>
      </c>
      <c r="E2208" t="s">
        <v>3655</v>
      </c>
      <c r="F2208" t="s">
        <v>3656</v>
      </c>
      <c r="G2208" t="s">
        <v>3657</v>
      </c>
      <c r="H2208">
        <v>0</v>
      </c>
      <c r="I2208" s="1">
        <v>59</v>
      </c>
      <c r="J2208" t="s">
        <v>227</v>
      </c>
      <c r="K2208" t="s">
        <v>228</v>
      </c>
      <c r="L2208" t="s">
        <v>77</v>
      </c>
      <c r="M2208" t="s">
        <v>228</v>
      </c>
      <c r="N2208" s="4">
        <v>265908707</v>
      </c>
      <c r="O2208" s="44">
        <v>817</v>
      </c>
      <c r="P2208">
        <v>1</v>
      </c>
      <c r="Q2208">
        <v>0</v>
      </c>
      <c r="R2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8" s="4">
        <f t="shared" si="102"/>
        <v>1</v>
      </c>
      <c r="T2208" s="4">
        <f t="shared" si="103"/>
        <v>0</v>
      </c>
      <c r="U2208" s="4">
        <f t="shared" si="104"/>
        <v>0</v>
      </c>
    </row>
    <row r="2209" spans="1:21">
      <c r="A2209" s="41">
        <v>590055687</v>
      </c>
      <c r="B2209" s="42">
        <v>590034740</v>
      </c>
      <c r="C2209" s="43">
        <v>590034740</v>
      </c>
      <c r="D2209" t="s">
        <v>3661</v>
      </c>
      <c r="E2209" t="s">
        <v>3655</v>
      </c>
      <c r="F2209" t="s">
        <v>3656</v>
      </c>
      <c r="G2209" t="s">
        <v>3657</v>
      </c>
      <c r="H2209">
        <v>0</v>
      </c>
      <c r="I2209" s="1">
        <v>59</v>
      </c>
      <c r="J2209" t="s">
        <v>227</v>
      </c>
      <c r="K2209" t="s">
        <v>228</v>
      </c>
      <c r="L2209" t="s">
        <v>77</v>
      </c>
      <c r="M2209" t="s">
        <v>228</v>
      </c>
      <c r="N2209" s="4">
        <v>265908707</v>
      </c>
      <c r="O2209" s="44">
        <v>177.25</v>
      </c>
      <c r="P2209">
        <v>1</v>
      </c>
      <c r="Q2209">
        <v>0</v>
      </c>
      <c r="R2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9" s="4">
        <f t="shared" si="102"/>
        <v>1</v>
      </c>
      <c r="T2209" s="4">
        <f t="shared" si="103"/>
        <v>0</v>
      </c>
      <c r="U2209" s="4">
        <f t="shared" si="104"/>
        <v>0</v>
      </c>
    </row>
    <row r="2210" spans="1:21">
      <c r="A2210" s="41">
        <v>590791604</v>
      </c>
      <c r="B2210" s="42">
        <v>590034740</v>
      </c>
      <c r="C2210" s="43">
        <v>590034740</v>
      </c>
      <c r="D2210" t="s">
        <v>3662</v>
      </c>
      <c r="E2210" t="s">
        <v>3655</v>
      </c>
      <c r="F2210" t="s">
        <v>3656</v>
      </c>
      <c r="G2210" t="s">
        <v>3657</v>
      </c>
      <c r="H2210">
        <v>0</v>
      </c>
      <c r="I2210" s="1">
        <v>59</v>
      </c>
      <c r="J2210" t="s">
        <v>227</v>
      </c>
      <c r="K2210" t="s">
        <v>228</v>
      </c>
      <c r="L2210" t="s">
        <v>77</v>
      </c>
      <c r="M2210" t="s">
        <v>228</v>
      </c>
      <c r="N2210" s="4">
        <v>265908707</v>
      </c>
      <c r="O2210" s="44">
        <v>767.25</v>
      </c>
      <c r="P2210">
        <v>1</v>
      </c>
      <c r="Q2210">
        <v>0</v>
      </c>
      <c r="R2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0" s="4">
        <f t="shared" si="102"/>
        <v>1</v>
      </c>
      <c r="T2210" s="4">
        <f t="shared" si="103"/>
        <v>0</v>
      </c>
      <c r="U2210" s="4">
        <f t="shared" si="104"/>
        <v>0</v>
      </c>
    </row>
    <row r="2211" spans="1:21">
      <c r="A2211" s="41">
        <v>590796421</v>
      </c>
      <c r="B2211" s="42">
        <v>590034740</v>
      </c>
      <c r="C2211" s="43">
        <v>590034740</v>
      </c>
      <c r="D2211" t="s">
        <v>3663</v>
      </c>
      <c r="E2211" t="s">
        <v>3655</v>
      </c>
      <c r="F2211" t="s">
        <v>3656</v>
      </c>
      <c r="G2211" t="s">
        <v>3657</v>
      </c>
      <c r="H2211">
        <v>0</v>
      </c>
      <c r="I2211" s="1">
        <v>59</v>
      </c>
      <c r="J2211" t="s">
        <v>227</v>
      </c>
      <c r="K2211" t="s">
        <v>228</v>
      </c>
      <c r="L2211" t="s">
        <v>77</v>
      </c>
      <c r="M2211" t="s">
        <v>228</v>
      </c>
      <c r="N2211" s="4">
        <v>265908707</v>
      </c>
      <c r="O2211" s="44">
        <v>601.5</v>
      </c>
      <c r="P2211">
        <v>1</v>
      </c>
      <c r="Q2211">
        <v>0</v>
      </c>
      <c r="R2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1" s="4">
        <f t="shared" si="102"/>
        <v>1</v>
      </c>
      <c r="T2211" s="4">
        <f t="shared" si="103"/>
        <v>0</v>
      </c>
      <c r="U2211" s="4">
        <f t="shared" si="104"/>
        <v>0</v>
      </c>
    </row>
    <row r="2212" spans="1:21">
      <c r="A2212" s="41">
        <v>590802781</v>
      </c>
      <c r="B2212" s="42">
        <v>590034740</v>
      </c>
      <c r="C2212" s="43">
        <v>590034740</v>
      </c>
      <c r="D2212" t="s">
        <v>3664</v>
      </c>
      <c r="E2212" t="s">
        <v>3655</v>
      </c>
      <c r="F2212" t="s">
        <v>3656</v>
      </c>
      <c r="G2212" t="s">
        <v>3657</v>
      </c>
      <c r="H2212">
        <v>0</v>
      </c>
      <c r="I2212" s="1">
        <v>59</v>
      </c>
      <c r="J2212" t="s">
        <v>227</v>
      </c>
      <c r="K2212" t="s">
        <v>228</v>
      </c>
      <c r="L2212" t="s">
        <v>77</v>
      </c>
      <c r="M2212" t="s">
        <v>228</v>
      </c>
      <c r="N2212" s="4">
        <v>265908707</v>
      </c>
      <c r="O2212" s="44">
        <v>1349.25</v>
      </c>
      <c r="P2212">
        <v>1</v>
      </c>
      <c r="Q2212">
        <v>0</v>
      </c>
      <c r="R2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2" s="4">
        <f t="shared" si="102"/>
        <v>1</v>
      </c>
      <c r="T2212" s="4">
        <f t="shared" si="103"/>
        <v>0</v>
      </c>
      <c r="U2212" s="4">
        <f t="shared" si="104"/>
        <v>0</v>
      </c>
    </row>
    <row r="2213" spans="1:21">
      <c r="A2213" s="41">
        <v>590802930</v>
      </c>
      <c r="B2213" s="42">
        <v>590034740</v>
      </c>
      <c r="C2213" s="43">
        <v>590034740</v>
      </c>
      <c r="D2213" t="s">
        <v>3665</v>
      </c>
      <c r="E2213" t="s">
        <v>3655</v>
      </c>
      <c r="F2213" t="s">
        <v>3656</v>
      </c>
      <c r="G2213" t="s">
        <v>3657</v>
      </c>
      <c r="H2213">
        <v>0</v>
      </c>
      <c r="I2213" s="1">
        <v>59</v>
      </c>
      <c r="J2213" t="s">
        <v>227</v>
      </c>
      <c r="K2213" t="s">
        <v>228</v>
      </c>
      <c r="L2213" t="s">
        <v>77</v>
      </c>
      <c r="M2213" t="s">
        <v>228</v>
      </c>
      <c r="N2213" s="4">
        <v>265908707</v>
      </c>
      <c r="O2213" s="44">
        <v>1201.75</v>
      </c>
      <c r="P2213">
        <v>1</v>
      </c>
      <c r="Q2213">
        <v>0</v>
      </c>
      <c r="R2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3" s="4">
        <f t="shared" si="102"/>
        <v>1</v>
      </c>
      <c r="T2213" s="4">
        <f t="shared" si="103"/>
        <v>0</v>
      </c>
      <c r="U2213" s="4">
        <f t="shared" si="104"/>
        <v>0</v>
      </c>
    </row>
    <row r="2214" spans="1:21">
      <c r="A2214" s="41">
        <v>590805800</v>
      </c>
      <c r="B2214" s="42">
        <v>590034740</v>
      </c>
      <c r="C2214" s="43">
        <v>590034740</v>
      </c>
      <c r="D2214" t="s">
        <v>3666</v>
      </c>
      <c r="E2214" t="s">
        <v>3655</v>
      </c>
      <c r="F2214" t="s">
        <v>3656</v>
      </c>
      <c r="G2214" t="s">
        <v>3657</v>
      </c>
      <c r="H2214">
        <v>0</v>
      </c>
      <c r="I2214" s="1">
        <v>59</v>
      </c>
      <c r="J2214" t="s">
        <v>227</v>
      </c>
      <c r="K2214" t="s">
        <v>228</v>
      </c>
      <c r="L2214" t="s">
        <v>77</v>
      </c>
      <c r="M2214" t="s">
        <v>228</v>
      </c>
      <c r="N2214" s="4">
        <v>265908707</v>
      </c>
      <c r="O2214" s="44">
        <v>351.5</v>
      </c>
      <c r="P2214">
        <v>1</v>
      </c>
      <c r="Q2214">
        <v>0</v>
      </c>
      <c r="R2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4" s="4">
        <f t="shared" si="102"/>
        <v>1</v>
      </c>
      <c r="T2214" s="4">
        <f t="shared" si="103"/>
        <v>0</v>
      </c>
      <c r="U2214" s="4">
        <f t="shared" si="104"/>
        <v>0</v>
      </c>
    </row>
    <row r="2215" spans="1:21">
      <c r="A2215" s="41">
        <v>590817177</v>
      </c>
      <c r="B2215" s="42">
        <v>590034740</v>
      </c>
      <c r="C2215" s="43">
        <v>590034740</v>
      </c>
      <c r="D2215" t="s">
        <v>3667</v>
      </c>
      <c r="E2215" t="s">
        <v>3655</v>
      </c>
      <c r="F2215" t="s">
        <v>3656</v>
      </c>
      <c r="G2215" t="s">
        <v>3657</v>
      </c>
      <c r="H2215">
        <v>0</v>
      </c>
      <c r="I2215" s="1">
        <v>59</v>
      </c>
      <c r="J2215" t="s">
        <v>227</v>
      </c>
      <c r="K2215" t="s">
        <v>228</v>
      </c>
      <c r="L2215" t="s">
        <v>77</v>
      </c>
      <c r="M2215" t="s">
        <v>228</v>
      </c>
      <c r="N2215" s="4">
        <v>265908707</v>
      </c>
      <c r="O2215" s="44">
        <v>565.5</v>
      </c>
      <c r="P2215">
        <v>1</v>
      </c>
      <c r="Q2215">
        <v>0</v>
      </c>
      <c r="R2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5" s="4">
        <f t="shared" si="102"/>
        <v>1</v>
      </c>
      <c r="T2215" s="4">
        <f t="shared" si="103"/>
        <v>0</v>
      </c>
      <c r="U2215" s="4">
        <f t="shared" si="104"/>
        <v>0</v>
      </c>
    </row>
    <row r="2216" spans="1:21">
      <c r="A2216" s="41">
        <v>590782181</v>
      </c>
      <c r="B2216" s="42">
        <v>590039863</v>
      </c>
      <c r="C2216" s="43">
        <v>590782181</v>
      </c>
      <c r="D2216" t="s">
        <v>6175</v>
      </c>
      <c r="E2216" t="s">
        <v>6176</v>
      </c>
      <c r="H2216"/>
      <c r="I2216" s="1">
        <v>59</v>
      </c>
      <c r="J2216" t="s">
        <v>227</v>
      </c>
      <c r="K2216" t="s">
        <v>228</v>
      </c>
      <c r="L2216" t="s">
        <v>60</v>
      </c>
      <c r="M2216" t="s">
        <v>228</v>
      </c>
      <c r="N2216" s="4">
        <v>423628262</v>
      </c>
      <c r="O2216" s="44">
        <v>3662.5</v>
      </c>
      <c r="P2216">
        <v>0</v>
      </c>
      <c r="Q2216">
        <v>0</v>
      </c>
      <c r="R2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6" s="4">
        <f t="shared" si="102"/>
        <v>0</v>
      </c>
      <c r="T2216" s="4">
        <f t="shared" si="103"/>
        <v>0</v>
      </c>
      <c r="U2216" s="4">
        <f t="shared" si="104"/>
        <v>1</v>
      </c>
    </row>
    <row r="2217" spans="1:21">
      <c r="A2217" s="41">
        <v>600101679</v>
      </c>
      <c r="B2217" s="42">
        <v>590039863</v>
      </c>
      <c r="C2217" s="43">
        <v>600101679</v>
      </c>
      <c r="D2217" t="s">
        <v>6177</v>
      </c>
      <c r="E2217" t="s">
        <v>6176</v>
      </c>
      <c r="H2217"/>
      <c r="I2217" s="1">
        <v>60</v>
      </c>
      <c r="J2217" t="s">
        <v>393</v>
      </c>
      <c r="K2217" t="s">
        <v>228</v>
      </c>
      <c r="L2217" t="s">
        <v>60</v>
      </c>
      <c r="M2217" t="s">
        <v>228</v>
      </c>
      <c r="N2217" s="4">
        <v>423628262</v>
      </c>
      <c r="O2217" s="44">
        <v>15572</v>
      </c>
      <c r="P2217">
        <v>0</v>
      </c>
      <c r="Q2217">
        <v>0</v>
      </c>
      <c r="R2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7" s="4">
        <f t="shared" si="102"/>
        <v>0</v>
      </c>
      <c r="T2217" s="4">
        <f t="shared" si="103"/>
        <v>0</v>
      </c>
      <c r="U2217" s="4">
        <f t="shared" si="104"/>
        <v>1</v>
      </c>
    </row>
    <row r="2218" spans="1:21">
      <c r="A2218" s="41">
        <v>620100347</v>
      </c>
      <c r="B2218" s="42">
        <v>590039863</v>
      </c>
      <c r="C2218" s="43">
        <v>620100347</v>
      </c>
      <c r="D2218" t="s">
        <v>6178</v>
      </c>
      <c r="E2218" t="s">
        <v>6176</v>
      </c>
      <c r="H2218"/>
      <c r="I2218" s="1">
        <v>62</v>
      </c>
      <c r="J2218" t="s">
        <v>289</v>
      </c>
      <c r="K2218" t="s">
        <v>228</v>
      </c>
      <c r="L2218" t="s">
        <v>60</v>
      </c>
      <c r="M2218" t="s">
        <v>228</v>
      </c>
      <c r="N2218" s="4">
        <v>423628262</v>
      </c>
      <c r="O2218" s="44">
        <v>12727.5</v>
      </c>
      <c r="P2218">
        <v>1</v>
      </c>
      <c r="Q2218">
        <v>0</v>
      </c>
      <c r="R2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8" s="4">
        <f t="shared" si="102"/>
        <v>0</v>
      </c>
      <c r="T2218" s="4">
        <f t="shared" si="103"/>
        <v>0</v>
      </c>
      <c r="U2218" s="4">
        <f t="shared" si="104"/>
        <v>1</v>
      </c>
    </row>
    <row r="2219" spans="1:21">
      <c r="A2219" s="41">
        <v>620105973</v>
      </c>
      <c r="B2219" s="42">
        <v>590039863</v>
      </c>
      <c r="C2219" s="43">
        <v>620105973</v>
      </c>
      <c r="D2219" t="s">
        <v>6179</v>
      </c>
      <c r="E2219" t="s">
        <v>6176</v>
      </c>
      <c r="H2219"/>
      <c r="I2219" s="1">
        <v>62</v>
      </c>
      <c r="J2219" t="s">
        <v>289</v>
      </c>
      <c r="K2219" t="s">
        <v>228</v>
      </c>
      <c r="L2219" t="s">
        <v>60</v>
      </c>
      <c r="M2219" t="s">
        <v>228</v>
      </c>
      <c r="N2219" s="4">
        <v>423628262</v>
      </c>
      <c r="O2219" s="44">
        <v>20152.5</v>
      </c>
      <c r="P2219">
        <v>0</v>
      </c>
      <c r="Q2219">
        <v>0</v>
      </c>
      <c r="R2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9" s="4">
        <f t="shared" si="102"/>
        <v>0</v>
      </c>
      <c r="T2219" s="4">
        <f t="shared" si="103"/>
        <v>0</v>
      </c>
      <c r="U2219" s="4">
        <f t="shared" si="104"/>
        <v>1</v>
      </c>
    </row>
    <row r="2220" spans="1:21">
      <c r="A2220" s="41">
        <v>590048476</v>
      </c>
      <c r="B2220" s="42">
        <v>590051801</v>
      </c>
      <c r="C2220" s="43">
        <v>590048476</v>
      </c>
      <c r="D2220" t="s">
        <v>4222</v>
      </c>
      <c r="E2220" t="s">
        <v>4223</v>
      </c>
      <c r="H2220"/>
      <c r="I2220" s="1">
        <v>59</v>
      </c>
      <c r="J2220" t="s">
        <v>227</v>
      </c>
      <c r="K2220" t="s">
        <v>228</v>
      </c>
      <c r="L2220" t="s">
        <v>60</v>
      </c>
      <c r="M2220" t="s">
        <v>228</v>
      </c>
      <c r="N2220" s="4">
        <v>753108950</v>
      </c>
      <c r="O2220" s="44">
        <v>9381.5</v>
      </c>
      <c r="P2220">
        <v>0</v>
      </c>
      <c r="Q2220">
        <v>0</v>
      </c>
      <c r="R2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0" s="4">
        <f t="shared" si="102"/>
        <v>0</v>
      </c>
      <c r="T2220" s="4">
        <f t="shared" si="103"/>
        <v>0</v>
      </c>
      <c r="U2220" s="4">
        <f t="shared" si="104"/>
        <v>1</v>
      </c>
    </row>
    <row r="2221" spans="1:21">
      <c r="A2221" s="41">
        <v>590052056</v>
      </c>
      <c r="B2221" s="42">
        <v>590051801</v>
      </c>
      <c r="C2221" s="43">
        <v>590052056</v>
      </c>
      <c r="D2221" t="s">
        <v>4224</v>
      </c>
      <c r="E2221" t="s">
        <v>4223</v>
      </c>
      <c r="H2221"/>
      <c r="I2221" s="1">
        <v>59</v>
      </c>
      <c r="J2221" t="s">
        <v>227</v>
      </c>
      <c r="K2221" t="s">
        <v>228</v>
      </c>
      <c r="L2221" t="s">
        <v>60</v>
      </c>
      <c r="M2221" t="s">
        <v>228</v>
      </c>
      <c r="N2221" s="4">
        <v>753108950</v>
      </c>
      <c r="O2221" s="44">
        <v>30223</v>
      </c>
      <c r="P2221">
        <v>0</v>
      </c>
      <c r="Q2221">
        <v>0</v>
      </c>
      <c r="R2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1" s="4">
        <f t="shared" si="102"/>
        <v>0</v>
      </c>
      <c r="T2221" s="4">
        <f t="shared" si="103"/>
        <v>0</v>
      </c>
      <c r="U2221" s="4">
        <f t="shared" si="104"/>
        <v>1</v>
      </c>
    </row>
    <row r="2222" spans="1:21">
      <c r="A2222" s="41">
        <v>590780284</v>
      </c>
      <c r="B2222" s="42">
        <v>590051801</v>
      </c>
      <c r="C2222" s="43">
        <v>590780284</v>
      </c>
      <c r="D2222" t="s">
        <v>4225</v>
      </c>
      <c r="E2222" t="s">
        <v>4223</v>
      </c>
      <c r="H2222"/>
      <c r="I2222" s="1">
        <v>59</v>
      </c>
      <c r="J2222" t="s">
        <v>227</v>
      </c>
      <c r="K2222" t="s">
        <v>228</v>
      </c>
      <c r="L2222" t="s">
        <v>60</v>
      </c>
      <c r="M2222" t="s">
        <v>228</v>
      </c>
      <c r="N2222" s="4">
        <v>753108950</v>
      </c>
      <c r="O2222" s="44">
        <v>102768</v>
      </c>
      <c r="P2222">
        <v>0</v>
      </c>
      <c r="Q2222">
        <v>0</v>
      </c>
      <c r="R2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2" s="4">
        <f t="shared" si="102"/>
        <v>0</v>
      </c>
      <c r="T2222" s="4">
        <f t="shared" si="103"/>
        <v>0</v>
      </c>
      <c r="U2222" s="4">
        <f t="shared" si="104"/>
        <v>1</v>
      </c>
    </row>
    <row r="2223" spans="1:21">
      <c r="A2223" s="41">
        <v>590797353</v>
      </c>
      <c r="B2223" s="42">
        <v>590051801</v>
      </c>
      <c r="C2223" s="43">
        <v>590797353</v>
      </c>
      <c r="D2223" t="s">
        <v>4226</v>
      </c>
      <c r="E2223" t="s">
        <v>4223</v>
      </c>
      <c r="H2223"/>
      <c r="I2223" s="1">
        <v>59</v>
      </c>
      <c r="J2223" t="s">
        <v>227</v>
      </c>
      <c r="K2223" t="s">
        <v>228</v>
      </c>
      <c r="L2223" t="s">
        <v>60</v>
      </c>
      <c r="M2223" t="s">
        <v>228</v>
      </c>
      <c r="N2223" s="4">
        <v>753108950</v>
      </c>
      <c r="O2223" s="44">
        <v>147163.5</v>
      </c>
      <c r="P2223">
        <v>0</v>
      </c>
      <c r="Q2223">
        <v>0</v>
      </c>
      <c r="R2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3" s="4">
        <f t="shared" si="102"/>
        <v>0</v>
      </c>
      <c r="T2223" s="4">
        <f t="shared" si="103"/>
        <v>0</v>
      </c>
      <c r="U2223" s="4">
        <f t="shared" si="104"/>
        <v>1</v>
      </c>
    </row>
    <row r="2224" spans="1:21">
      <c r="A2224" s="41">
        <v>590000113</v>
      </c>
      <c r="B2224" s="42">
        <v>590053120</v>
      </c>
      <c r="C2224" s="43">
        <v>590053120</v>
      </c>
      <c r="D2224" t="s">
        <v>4381</v>
      </c>
      <c r="E2224" t="s">
        <v>4381</v>
      </c>
      <c r="F2224" t="s">
        <v>834</v>
      </c>
      <c r="G2224" t="s">
        <v>8381</v>
      </c>
      <c r="H2224">
        <v>0</v>
      </c>
      <c r="I2224" s="1">
        <v>59</v>
      </c>
      <c r="J2224" t="s">
        <v>227</v>
      </c>
      <c r="K2224" t="s">
        <v>228</v>
      </c>
      <c r="L2224" t="s">
        <v>831</v>
      </c>
      <c r="M2224" t="s">
        <v>228</v>
      </c>
      <c r="N2224" s="4">
        <v>200035236</v>
      </c>
      <c r="O2224" s="44">
        <v>14427</v>
      </c>
      <c r="P2224">
        <v>0</v>
      </c>
      <c r="Q2224">
        <v>0</v>
      </c>
      <c r="R2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4" s="4">
        <f t="shared" si="102"/>
        <v>1</v>
      </c>
      <c r="T2224" s="4">
        <f t="shared" si="103"/>
        <v>0</v>
      </c>
      <c r="U2224" s="4">
        <f t="shared" si="104"/>
        <v>0</v>
      </c>
    </row>
    <row r="2225" spans="1:21">
      <c r="A2225" s="41">
        <v>590008579</v>
      </c>
      <c r="B2225" s="42">
        <v>590053955</v>
      </c>
      <c r="C2225" s="43">
        <v>590008579</v>
      </c>
      <c r="D2225" t="s">
        <v>5970</v>
      </c>
      <c r="E2225" t="s">
        <v>5971</v>
      </c>
      <c r="H2225"/>
      <c r="I2225" s="1">
        <v>59</v>
      </c>
      <c r="J2225" t="s">
        <v>227</v>
      </c>
      <c r="K2225" t="s">
        <v>228</v>
      </c>
      <c r="L2225" t="s">
        <v>96</v>
      </c>
      <c r="M2225" t="s">
        <v>228</v>
      </c>
      <c r="N2225" s="4">
        <v>886080282</v>
      </c>
      <c r="O2225" s="44">
        <v>13175.75</v>
      </c>
      <c r="P2225">
        <v>1</v>
      </c>
      <c r="Q2225">
        <v>0</v>
      </c>
      <c r="R2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5" s="4">
        <f t="shared" si="102"/>
        <v>0</v>
      </c>
      <c r="T2225" s="4">
        <f t="shared" si="103"/>
        <v>0</v>
      </c>
      <c r="U2225" s="4">
        <f t="shared" si="104"/>
        <v>1</v>
      </c>
    </row>
    <row r="2226" spans="1:21">
      <c r="A2226" s="41">
        <v>590060455</v>
      </c>
      <c r="B2226" s="42">
        <v>590053955</v>
      </c>
      <c r="C2226" s="43">
        <v>590060455</v>
      </c>
      <c r="D2226" t="s">
        <v>5972</v>
      </c>
      <c r="E2226" t="s">
        <v>5971</v>
      </c>
      <c r="H2226"/>
      <c r="I2226" s="1">
        <v>59</v>
      </c>
      <c r="J2226" t="s">
        <v>227</v>
      </c>
      <c r="K2226" t="s">
        <v>228</v>
      </c>
      <c r="L2226" t="s">
        <v>96</v>
      </c>
      <c r="M2226" t="s">
        <v>228</v>
      </c>
      <c r="N2226" s="4">
        <v>886080282</v>
      </c>
      <c r="O2226" s="44">
        <v>3238</v>
      </c>
      <c r="P2226">
        <v>1</v>
      </c>
      <c r="Q2226">
        <v>0</v>
      </c>
      <c r="R2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26" s="4">
        <f t="shared" si="102"/>
        <v>0</v>
      </c>
      <c r="T2226" s="4">
        <f t="shared" si="103"/>
        <v>0</v>
      </c>
      <c r="U2226" s="4">
        <f t="shared" si="104"/>
        <v>1</v>
      </c>
    </row>
    <row r="2227" spans="1:21">
      <c r="A2227" s="41">
        <v>590780235</v>
      </c>
      <c r="B2227" s="42">
        <v>590053955</v>
      </c>
      <c r="C2227" s="43">
        <v>590780235</v>
      </c>
      <c r="D2227" t="s">
        <v>5973</v>
      </c>
      <c r="E2227" t="s">
        <v>5971</v>
      </c>
      <c r="H2227"/>
      <c r="I2227" s="1">
        <v>59</v>
      </c>
      <c r="J2227" t="s">
        <v>227</v>
      </c>
      <c r="K2227" t="s">
        <v>228</v>
      </c>
      <c r="L2227" t="s">
        <v>96</v>
      </c>
      <c r="M2227" t="s">
        <v>228</v>
      </c>
      <c r="N2227" s="4">
        <v>886080282</v>
      </c>
      <c r="O2227" s="44">
        <v>13442.75</v>
      </c>
      <c r="P2227">
        <v>1</v>
      </c>
      <c r="Q2227">
        <v>0</v>
      </c>
      <c r="R2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7" s="4">
        <f t="shared" si="102"/>
        <v>0</v>
      </c>
      <c r="T2227" s="4">
        <f t="shared" si="103"/>
        <v>0</v>
      </c>
      <c r="U2227" s="4">
        <f t="shared" si="104"/>
        <v>1</v>
      </c>
    </row>
    <row r="2228" spans="1:21">
      <c r="A2228" s="41">
        <v>590780250</v>
      </c>
      <c r="B2228" s="42">
        <v>590053955</v>
      </c>
      <c r="C2228" s="43">
        <v>590780250</v>
      </c>
      <c r="D2228" t="s">
        <v>5974</v>
      </c>
      <c r="E2228" t="s">
        <v>5971</v>
      </c>
      <c r="H2228"/>
      <c r="I2228" s="1">
        <v>59</v>
      </c>
      <c r="J2228" t="s">
        <v>227</v>
      </c>
      <c r="K2228" t="s">
        <v>228</v>
      </c>
      <c r="L2228" t="s">
        <v>96</v>
      </c>
      <c r="M2228" t="s">
        <v>228</v>
      </c>
      <c r="N2228" s="4">
        <v>886080282</v>
      </c>
      <c r="O2228" s="44">
        <v>37269</v>
      </c>
      <c r="P2228">
        <v>0</v>
      </c>
      <c r="Q2228">
        <v>0</v>
      </c>
      <c r="R2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8" s="4">
        <f t="shared" si="102"/>
        <v>0</v>
      </c>
      <c r="T2228" s="4">
        <f t="shared" si="103"/>
        <v>0</v>
      </c>
      <c r="U2228" s="4">
        <f t="shared" si="104"/>
        <v>1</v>
      </c>
    </row>
    <row r="2229" spans="1:21">
      <c r="A2229" s="41">
        <v>590780268</v>
      </c>
      <c r="B2229" s="42">
        <v>590053955</v>
      </c>
      <c r="C2229" s="43">
        <v>590780268</v>
      </c>
      <c r="D2229" t="s">
        <v>5975</v>
      </c>
      <c r="E2229" t="s">
        <v>5971</v>
      </c>
      <c r="H2229"/>
      <c r="I2229" s="1">
        <v>59</v>
      </c>
      <c r="J2229" t="s">
        <v>227</v>
      </c>
      <c r="K2229" t="s">
        <v>228</v>
      </c>
      <c r="L2229" t="s">
        <v>96</v>
      </c>
      <c r="M2229" t="s">
        <v>228</v>
      </c>
      <c r="N2229" s="4">
        <v>886080282</v>
      </c>
      <c r="O2229" s="44">
        <v>117743.5</v>
      </c>
      <c r="P2229">
        <v>0</v>
      </c>
      <c r="Q2229">
        <v>0</v>
      </c>
      <c r="R2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9" s="4">
        <f t="shared" si="102"/>
        <v>0</v>
      </c>
      <c r="T2229" s="4">
        <f t="shared" si="103"/>
        <v>0</v>
      </c>
      <c r="U2229" s="4">
        <f t="shared" si="104"/>
        <v>1</v>
      </c>
    </row>
    <row r="2230" spans="1:21">
      <c r="A2230" s="41">
        <v>590780342</v>
      </c>
      <c r="B2230" s="42">
        <v>590053955</v>
      </c>
      <c r="C2230" s="43">
        <v>590780342</v>
      </c>
      <c r="D2230" t="s">
        <v>5410</v>
      </c>
      <c r="E2230" t="s">
        <v>5971</v>
      </c>
      <c r="H2230"/>
      <c r="I2230" s="1">
        <v>59</v>
      </c>
      <c r="J2230" t="s">
        <v>227</v>
      </c>
      <c r="K2230" t="s">
        <v>228</v>
      </c>
      <c r="L2230" t="s">
        <v>96</v>
      </c>
      <c r="M2230" t="s">
        <v>228</v>
      </c>
      <c r="N2230" s="4">
        <v>886080282</v>
      </c>
      <c r="O2230" s="44">
        <v>12548</v>
      </c>
      <c r="P2230">
        <v>0</v>
      </c>
      <c r="Q2230">
        <v>0</v>
      </c>
      <c r="R2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0" s="4">
        <f t="shared" si="102"/>
        <v>0</v>
      </c>
      <c r="T2230" s="4">
        <f t="shared" si="103"/>
        <v>0</v>
      </c>
      <c r="U2230" s="4">
        <f t="shared" si="104"/>
        <v>1</v>
      </c>
    </row>
    <row r="2231" spans="1:21">
      <c r="A2231" s="41">
        <v>590781951</v>
      </c>
      <c r="B2231" s="42">
        <v>590053955</v>
      </c>
      <c r="C2231" s="43">
        <v>590781951</v>
      </c>
      <c r="D2231" t="s">
        <v>5976</v>
      </c>
      <c r="E2231" t="s">
        <v>5971</v>
      </c>
      <c r="H2231"/>
      <c r="I2231" s="1">
        <v>59</v>
      </c>
      <c r="J2231" t="s">
        <v>227</v>
      </c>
      <c r="K2231" t="s">
        <v>228</v>
      </c>
      <c r="L2231" t="s">
        <v>96</v>
      </c>
      <c r="M2231" t="s">
        <v>228</v>
      </c>
      <c r="N2231" s="4">
        <v>886080282</v>
      </c>
      <c r="O2231" s="44">
        <v>23064.5</v>
      </c>
      <c r="P2231">
        <v>0</v>
      </c>
      <c r="Q2231">
        <v>0</v>
      </c>
      <c r="R2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1" s="4">
        <f t="shared" si="102"/>
        <v>0</v>
      </c>
      <c r="T2231" s="4">
        <f t="shared" si="103"/>
        <v>0</v>
      </c>
      <c r="U2231" s="4">
        <f t="shared" si="104"/>
        <v>1</v>
      </c>
    </row>
    <row r="2232" spans="1:21">
      <c r="A2232" s="41">
        <v>590817458</v>
      </c>
      <c r="B2232" s="42">
        <v>590053955</v>
      </c>
      <c r="C2232" s="43">
        <v>590817458</v>
      </c>
      <c r="D2232" t="s">
        <v>5977</v>
      </c>
      <c r="E2232" t="s">
        <v>5971</v>
      </c>
      <c r="H2232"/>
      <c r="I2232" s="1">
        <v>59</v>
      </c>
      <c r="J2232" t="s">
        <v>227</v>
      </c>
      <c r="K2232" t="s">
        <v>228</v>
      </c>
      <c r="L2232" t="s">
        <v>96</v>
      </c>
      <c r="M2232" t="s">
        <v>228</v>
      </c>
      <c r="N2232" s="4">
        <v>886080282</v>
      </c>
      <c r="O2232" s="44">
        <v>21828</v>
      </c>
      <c r="P2232">
        <v>0</v>
      </c>
      <c r="Q2232">
        <v>0</v>
      </c>
      <c r="R2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2" s="4">
        <f t="shared" si="102"/>
        <v>0</v>
      </c>
      <c r="T2232" s="4">
        <f t="shared" si="103"/>
        <v>0</v>
      </c>
      <c r="U2232" s="4">
        <f t="shared" si="104"/>
        <v>1</v>
      </c>
    </row>
    <row r="2233" spans="1:21">
      <c r="A2233" s="41">
        <v>590817839</v>
      </c>
      <c r="B2233" s="42">
        <v>590053955</v>
      </c>
      <c r="C2233" s="43">
        <v>590817839</v>
      </c>
      <c r="D2233" t="s">
        <v>5978</v>
      </c>
      <c r="E2233" t="s">
        <v>5971</v>
      </c>
      <c r="H2233"/>
      <c r="I2233" s="1">
        <v>59</v>
      </c>
      <c r="J2233" t="s">
        <v>227</v>
      </c>
      <c r="K2233" t="s">
        <v>228</v>
      </c>
      <c r="L2233" t="s">
        <v>96</v>
      </c>
      <c r="M2233" t="s">
        <v>228</v>
      </c>
      <c r="N2233" s="4">
        <v>886080282</v>
      </c>
      <c r="O2233" s="44">
        <v>11675.5</v>
      </c>
      <c r="P2233">
        <v>0</v>
      </c>
      <c r="Q2233">
        <v>0</v>
      </c>
      <c r="R2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3" s="4">
        <f t="shared" si="102"/>
        <v>0</v>
      </c>
      <c r="T2233" s="4">
        <f t="shared" si="103"/>
        <v>0</v>
      </c>
      <c r="U2233" s="4">
        <f t="shared" si="104"/>
        <v>1</v>
      </c>
    </row>
    <row r="2234" spans="1:21">
      <c r="A2234" s="41">
        <v>590000014</v>
      </c>
      <c r="B2234" s="42">
        <v>590780052</v>
      </c>
      <c r="C2234" s="43">
        <v>590780052</v>
      </c>
      <c r="D2234" t="s">
        <v>2665</v>
      </c>
      <c r="E2234" t="s">
        <v>2665</v>
      </c>
      <c r="F2234" t="s">
        <v>2117</v>
      </c>
      <c r="G2234" t="s">
        <v>2118</v>
      </c>
      <c r="H2234">
        <v>0</v>
      </c>
      <c r="I2234" s="1">
        <v>59</v>
      </c>
      <c r="J2234" t="s">
        <v>227</v>
      </c>
      <c r="K2234" t="s">
        <v>228</v>
      </c>
      <c r="L2234" t="s">
        <v>831</v>
      </c>
      <c r="M2234" t="s">
        <v>228</v>
      </c>
      <c r="N2234" s="4">
        <v>265906990</v>
      </c>
      <c r="O2234" s="44">
        <v>23503</v>
      </c>
      <c r="P2234">
        <v>0</v>
      </c>
      <c r="Q2234">
        <v>0</v>
      </c>
      <c r="R2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4" s="4">
        <f t="shared" si="102"/>
        <v>1</v>
      </c>
      <c r="T2234" s="4">
        <f t="shared" si="103"/>
        <v>0</v>
      </c>
      <c r="U2234" s="4">
        <f t="shared" si="104"/>
        <v>0</v>
      </c>
    </row>
    <row r="2235" spans="1:21">
      <c r="A2235" s="41">
        <v>590047718</v>
      </c>
      <c r="B2235" s="42">
        <v>590780052</v>
      </c>
      <c r="C2235" s="43">
        <v>590780052</v>
      </c>
      <c r="D2235" t="s">
        <v>2666</v>
      </c>
      <c r="E2235" t="s">
        <v>2665</v>
      </c>
      <c r="F2235" t="s">
        <v>2117</v>
      </c>
      <c r="G2235" t="s">
        <v>2118</v>
      </c>
      <c r="H2235">
        <v>0</v>
      </c>
      <c r="I2235" s="1">
        <v>59</v>
      </c>
      <c r="J2235" t="s">
        <v>227</v>
      </c>
      <c r="K2235" t="s">
        <v>228</v>
      </c>
      <c r="L2235" t="s">
        <v>831</v>
      </c>
      <c r="M2235" t="s">
        <v>228</v>
      </c>
      <c r="N2235" s="4">
        <v>265906990</v>
      </c>
      <c r="O2235" s="44">
        <v>1389</v>
      </c>
      <c r="P2235">
        <v>0</v>
      </c>
      <c r="Q2235">
        <v>0</v>
      </c>
      <c r="R2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5" s="4">
        <f t="shared" si="102"/>
        <v>1</v>
      </c>
      <c r="T2235" s="4">
        <f t="shared" si="103"/>
        <v>0</v>
      </c>
      <c r="U2235" s="4">
        <f t="shared" si="104"/>
        <v>0</v>
      </c>
    </row>
    <row r="2236" spans="1:21">
      <c r="A2236" s="41">
        <v>590000097</v>
      </c>
      <c r="B2236" s="42">
        <v>590780185</v>
      </c>
      <c r="C2236" s="43">
        <v>590780185</v>
      </c>
      <c r="D2236" t="s">
        <v>3619</v>
      </c>
      <c r="E2236" t="s">
        <v>3620</v>
      </c>
      <c r="F2236" t="s">
        <v>1035</v>
      </c>
      <c r="G2236" t="s">
        <v>1036</v>
      </c>
      <c r="H2236">
        <v>0</v>
      </c>
      <c r="I2236" s="1">
        <v>59</v>
      </c>
      <c r="J2236" t="s">
        <v>227</v>
      </c>
      <c r="K2236" t="s">
        <v>228</v>
      </c>
      <c r="L2236" t="s">
        <v>831</v>
      </c>
      <c r="M2236" t="s">
        <v>228</v>
      </c>
      <c r="N2236" s="4">
        <v>265906917</v>
      </c>
      <c r="O2236" s="44">
        <v>11306</v>
      </c>
      <c r="P2236">
        <v>0</v>
      </c>
      <c r="Q2236">
        <v>0</v>
      </c>
      <c r="R2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6" s="4">
        <f t="shared" si="102"/>
        <v>1</v>
      </c>
      <c r="T2236" s="4">
        <f t="shared" si="103"/>
        <v>0</v>
      </c>
      <c r="U2236" s="4">
        <f t="shared" si="104"/>
        <v>0</v>
      </c>
    </row>
    <row r="2237" spans="1:21">
      <c r="A2237" s="41">
        <v>590006060</v>
      </c>
      <c r="B2237" s="42">
        <v>590780193</v>
      </c>
      <c r="C2237" s="43">
        <v>590780193</v>
      </c>
      <c r="D2237" t="s">
        <v>2876</v>
      </c>
      <c r="E2237" t="s">
        <v>2877</v>
      </c>
      <c r="F2237" t="s">
        <v>834</v>
      </c>
      <c r="G2237" t="s">
        <v>8381</v>
      </c>
      <c r="H2237">
        <v>1</v>
      </c>
      <c r="I2237" s="1">
        <v>59</v>
      </c>
      <c r="J2237" t="s">
        <v>227</v>
      </c>
      <c r="K2237" t="s">
        <v>228</v>
      </c>
      <c r="L2237" t="s">
        <v>233</v>
      </c>
      <c r="M2237" t="s">
        <v>228</v>
      </c>
      <c r="N2237" s="4">
        <v>265906719</v>
      </c>
      <c r="O2237" s="44">
        <v>933</v>
      </c>
      <c r="P2237">
        <v>0</v>
      </c>
      <c r="Q2237">
        <v>0</v>
      </c>
      <c r="R2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7" s="4">
        <f t="shared" si="102"/>
        <v>1</v>
      </c>
      <c r="T2237" s="4">
        <f t="shared" si="103"/>
        <v>0</v>
      </c>
      <c r="U2237" s="4">
        <f t="shared" si="104"/>
        <v>0</v>
      </c>
    </row>
    <row r="2238" spans="1:21">
      <c r="A2238" s="41">
        <v>590006607</v>
      </c>
      <c r="B2238" s="42">
        <v>590780193</v>
      </c>
      <c r="C2238" s="43">
        <v>590780193</v>
      </c>
      <c r="D2238" t="s">
        <v>2878</v>
      </c>
      <c r="E2238" t="s">
        <v>2877</v>
      </c>
      <c r="F2238" t="s">
        <v>834</v>
      </c>
      <c r="G2238" t="s">
        <v>8381</v>
      </c>
      <c r="H2238">
        <v>1</v>
      </c>
      <c r="I2238" s="1">
        <v>59</v>
      </c>
      <c r="J2238" t="s">
        <v>227</v>
      </c>
      <c r="K2238" t="s">
        <v>228</v>
      </c>
      <c r="L2238" t="s">
        <v>233</v>
      </c>
      <c r="M2238" t="s">
        <v>228</v>
      </c>
      <c r="N2238" s="4">
        <v>265906719</v>
      </c>
      <c r="O2238" s="44">
        <v>136760.5</v>
      </c>
      <c r="P2238">
        <v>0</v>
      </c>
      <c r="Q2238">
        <v>0</v>
      </c>
      <c r="R2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8" s="4">
        <f t="shared" si="102"/>
        <v>1</v>
      </c>
      <c r="T2238" s="4">
        <f t="shared" si="103"/>
        <v>0</v>
      </c>
      <c r="U2238" s="4">
        <f t="shared" si="104"/>
        <v>0</v>
      </c>
    </row>
    <row r="2239" spans="1:21">
      <c r="A2239" s="41">
        <v>590045407</v>
      </c>
      <c r="B2239" s="42">
        <v>590780193</v>
      </c>
      <c r="C2239" s="43">
        <v>590780193</v>
      </c>
      <c r="D2239" t="s">
        <v>2879</v>
      </c>
      <c r="E2239" t="s">
        <v>2877</v>
      </c>
      <c r="F2239" t="s">
        <v>834</v>
      </c>
      <c r="G2239" t="s">
        <v>8381</v>
      </c>
      <c r="H2239">
        <v>1</v>
      </c>
      <c r="I2239" s="1">
        <v>59</v>
      </c>
      <c r="J2239" t="s">
        <v>227</v>
      </c>
      <c r="K2239" t="s">
        <v>228</v>
      </c>
      <c r="L2239" t="s">
        <v>233</v>
      </c>
      <c r="M2239" t="s">
        <v>228</v>
      </c>
      <c r="N2239" s="4">
        <v>265906719</v>
      </c>
      <c r="O2239" s="44">
        <v>11629</v>
      </c>
      <c r="P2239">
        <v>0</v>
      </c>
      <c r="Q2239">
        <v>0</v>
      </c>
      <c r="R2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9" s="4">
        <f t="shared" si="102"/>
        <v>1</v>
      </c>
      <c r="T2239" s="4">
        <f t="shared" si="103"/>
        <v>0</v>
      </c>
      <c r="U2239" s="4">
        <f t="shared" si="104"/>
        <v>0</v>
      </c>
    </row>
    <row r="2240" spans="1:21">
      <c r="A2240" s="41">
        <v>590060901</v>
      </c>
      <c r="B2240" s="42">
        <v>590780193</v>
      </c>
      <c r="C2240" s="43">
        <v>590780193</v>
      </c>
      <c r="D2240" t="s">
        <v>2880</v>
      </c>
      <c r="E2240" t="s">
        <v>2877</v>
      </c>
      <c r="F2240" t="s">
        <v>834</v>
      </c>
      <c r="G2240" t="s">
        <v>8381</v>
      </c>
      <c r="H2240">
        <v>1</v>
      </c>
      <c r="I2240" s="1">
        <v>59</v>
      </c>
      <c r="J2240" t="s">
        <v>227</v>
      </c>
      <c r="K2240" t="s">
        <v>228</v>
      </c>
      <c r="L2240" t="s">
        <v>233</v>
      </c>
      <c r="M2240" t="s">
        <v>228</v>
      </c>
      <c r="N2240" s="4">
        <v>265906719</v>
      </c>
      <c r="O2240" s="44">
        <v>2434</v>
      </c>
      <c r="P2240">
        <v>1</v>
      </c>
      <c r="Q2240">
        <v>0</v>
      </c>
      <c r="R2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0" s="4">
        <f t="shared" si="102"/>
        <v>1</v>
      </c>
      <c r="T2240" s="4">
        <f t="shared" si="103"/>
        <v>0</v>
      </c>
      <c r="U2240" s="4">
        <f t="shared" si="104"/>
        <v>0</v>
      </c>
    </row>
    <row r="2241" spans="1:21">
      <c r="A2241" s="41">
        <v>590067823</v>
      </c>
      <c r="B2241" s="42">
        <v>590780193</v>
      </c>
      <c r="C2241" s="43">
        <v>590780193</v>
      </c>
      <c r="D2241" t="s">
        <v>2881</v>
      </c>
      <c r="E2241" t="s">
        <v>2877</v>
      </c>
      <c r="F2241" t="s">
        <v>834</v>
      </c>
      <c r="G2241" t="s">
        <v>8381</v>
      </c>
      <c r="H2241">
        <v>1</v>
      </c>
      <c r="I2241" s="1">
        <v>59</v>
      </c>
      <c r="J2241" t="s">
        <v>227</v>
      </c>
      <c r="K2241" t="s">
        <v>228</v>
      </c>
      <c r="L2241" t="s">
        <v>233</v>
      </c>
      <c r="M2241" t="s">
        <v>228</v>
      </c>
      <c r="N2241" s="4">
        <v>265906719</v>
      </c>
      <c r="O2241" s="44">
        <v>7573.5</v>
      </c>
      <c r="P2241">
        <v>1</v>
      </c>
      <c r="Q2241">
        <v>0</v>
      </c>
      <c r="R2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1" s="4">
        <f t="shared" si="102"/>
        <v>1</v>
      </c>
      <c r="T2241" s="4">
        <f t="shared" si="103"/>
        <v>0</v>
      </c>
      <c r="U2241" s="4">
        <f t="shared" si="104"/>
        <v>0</v>
      </c>
    </row>
    <row r="2242" spans="1:21">
      <c r="A2242" s="41">
        <v>590784864</v>
      </c>
      <c r="B2242" s="42">
        <v>590780193</v>
      </c>
      <c r="C2242" s="43">
        <v>590780193</v>
      </c>
      <c r="D2242" t="s">
        <v>2882</v>
      </c>
      <c r="E2242" t="s">
        <v>2877</v>
      </c>
      <c r="F2242" t="s">
        <v>834</v>
      </c>
      <c r="G2242" t="s">
        <v>8381</v>
      </c>
      <c r="H2242">
        <v>1</v>
      </c>
      <c r="I2242" s="1">
        <v>59</v>
      </c>
      <c r="J2242" t="s">
        <v>227</v>
      </c>
      <c r="K2242" t="s">
        <v>228</v>
      </c>
      <c r="L2242" t="s">
        <v>233</v>
      </c>
      <c r="M2242" t="s">
        <v>228</v>
      </c>
      <c r="N2242" s="4">
        <v>265906719</v>
      </c>
      <c r="O2242" s="44">
        <v>12634</v>
      </c>
      <c r="P2242">
        <v>0</v>
      </c>
      <c r="Q2242">
        <v>0</v>
      </c>
      <c r="R2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2" s="4">
        <f t="shared" si="102"/>
        <v>1</v>
      </c>
      <c r="T2242" s="4">
        <f t="shared" si="103"/>
        <v>0</v>
      </c>
      <c r="U2242" s="4">
        <f t="shared" si="104"/>
        <v>0</v>
      </c>
    </row>
    <row r="2243" spans="1:21">
      <c r="A2243" s="41">
        <v>590784898</v>
      </c>
      <c r="B2243" s="42">
        <v>590780193</v>
      </c>
      <c r="C2243" s="43">
        <v>590780193</v>
      </c>
      <c r="D2243" t="s">
        <v>2883</v>
      </c>
      <c r="E2243" t="s">
        <v>2877</v>
      </c>
      <c r="F2243" t="s">
        <v>834</v>
      </c>
      <c r="G2243" t="s">
        <v>8381</v>
      </c>
      <c r="H2243">
        <v>1</v>
      </c>
      <c r="I2243" s="1">
        <v>59</v>
      </c>
      <c r="J2243" t="s">
        <v>227</v>
      </c>
      <c r="K2243" t="s">
        <v>228</v>
      </c>
      <c r="L2243" t="s">
        <v>233</v>
      </c>
      <c r="M2243" t="s">
        <v>228</v>
      </c>
      <c r="N2243" s="4">
        <v>265906719</v>
      </c>
      <c r="O2243" s="44">
        <v>16462.5</v>
      </c>
      <c r="P2243">
        <v>0</v>
      </c>
      <c r="Q2243">
        <v>0</v>
      </c>
      <c r="R2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3" s="4">
        <f t="shared" si="102"/>
        <v>1</v>
      </c>
      <c r="T2243" s="4">
        <f t="shared" si="103"/>
        <v>0</v>
      </c>
      <c r="U2243" s="4">
        <f t="shared" si="104"/>
        <v>0</v>
      </c>
    </row>
    <row r="2244" spans="1:21">
      <c r="A2244" s="41">
        <v>590787586</v>
      </c>
      <c r="B2244" s="42">
        <v>590780193</v>
      </c>
      <c r="C2244" s="43">
        <v>590780193</v>
      </c>
      <c r="D2244" t="s">
        <v>2884</v>
      </c>
      <c r="E2244" t="s">
        <v>2877</v>
      </c>
      <c r="F2244" t="s">
        <v>834</v>
      </c>
      <c r="G2244" t="s">
        <v>8381</v>
      </c>
      <c r="H2244">
        <v>1</v>
      </c>
      <c r="I2244" s="1">
        <v>59</v>
      </c>
      <c r="J2244" t="s">
        <v>227</v>
      </c>
      <c r="K2244" t="s">
        <v>228</v>
      </c>
      <c r="L2244" t="s">
        <v>233</v>
      </c>
      <c r="M2244" t="s">
        <v>228</v>
      </c>
      <c r="N2244" s="4">
        <v>265906719</v>
      </c>
      <c r="O2244" s="44">
        <v>118931</v>
      </c>
      <c r="P2244">
        <v>0</v>
      </c>
      <c r="Q2244">
        <v>0</v>
      </c>
      <c r="R2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4" s="4">
        <f t="shared" si="102"/>
        <v>1</v>
      </c>
      <c r="T2244" s="4">
        <f t="shared" si="103"/>
        <v>0</v>
      </c>
      <c r="U2244" s="4">
        <f t="shared" si="104"/>
        <v>0</v>
      </c>
    </row>
    <row r="2245" spans="1:21">
      <c r="A2245" s="41">
        <v>590791091</v>
      </c>
      <c r="B2245" s="42">
        <v>590780193</v>
      </c>
      <c r="C2245" s="43">
        <v>590780193</v>
      </c>
      <c r="D2245" t="s">
        <v>2885</v>
      </c>
      <c r="E2245" t="s">
        <v>2877</v>
      </c>
      <c r="F2245" t="s">
        <v>834</v>
      </c>
      <c r="G2245" t="s">
        <v>8381</v>
      </c>
      <c r="H2245">
        <v>1</v>
      </c>
      <c r="I2245" s="1">
        <v>59</v>
      </c>
      <c r="J2245" t="s">
        <v>227</v>
      </c>
      <c r="K2245" t="s">
        <v>228</v>
      </c>
      <c r="L2245" t="s">
        <v>233</v>
      </c>
      <c r="M2245" t="s">
        <v>228</v>
      </c>
      <c r="N2245" s="4">
        <v>265906719</v>
      </c>
      <c r="O2245" s="44">
        <v>22312</v>
      </c>
      <c r="P2245">
        <v>0</v>
      </c>
      <c r="Q2245">
        <v>0</v>
      </c>
      <c r="R2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5" s="4">
        <f t="shared" si="102"/>
        <v>1</v>
      </c>
      <c r="T2245" s="4">
        <f t="shared" si="103"/>
        <v>0</v>
      </c>
      <c r="U2245" s="4">
        <f t="shared" si="104"/>
        <v>0</v>
      </c>
    </row>
    <row r="2246" spans="1:21">
      <c r="A2246" s="41">
        <v>590791653</v>
      </c>
      <c r="B2246" s="42">
        <v>590780193</v>
      </c>
      <c r="C2246" s="43">
        <v>590780193</v>
      </c>
      <c r="D2246" t="s">
        <v>2886</v>
      </c>
      <c r="E2246" t="s">
        <v>2877</v>
      </c>
      <c r="F2246" t="s">
        <v>834</v>
      </c>
      <c r="G2246" t="s">
        <v>8381</v>
      </c>
      <c r="H2246">
        <v>1</v>
      </c>
      <c r="I2246" s="1">
        <v>59</v>
      </c>
      <c r="J2246" t="s">
        <v>227</v>
      </c>
      <c r="K2246" t="s">
        <v>228</v>
      </c>
      <c r="L2246" t="s">
        <v>233</v>
      </c>
      <c r="M2246" t="s">
        <v>228</v>
      </c>
      <c r="N2246" s="4">
        <v>265906719</v>
      </c>
      <c r="O2246" s="44">
        <v>13210.5</v>
      </c>
      <c r="P2246">
        <v>0</v>
      </c>
      <c r="Q2246">
        <v>0</v>
      </c>
      <c r="R2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6" s="4">
        <f t="shared" ref="S2246:S2309" si="105">IF(OR(L2246="CH",L2246="CH ex-CHS",L2246="HIA",L2246="Autres publics",L2246="CHU"),1,0)</f>
        <v>1</v>
      </c>
      <c r="T2246" s="4">
        <f t="shared" ref="T2246:T2309" si="106">IF(AND(S2246=1,G2246=""),1,0)</f>
        <v>0</v>
      </c>
      <c r="U2246" s="4">
        <f t="shared" si="104"/>
        <v>0</v>
      </c>
    </row>
    <row r="2247" spans="1:21">
      <c r="A2247" s="41">
        <v>590796975</v>
      </c>
      <c r="B2247" s="42">
        <v>590780193</v>
      </c>
      <c r="C2247" s="43">
        <v>590780193</v>
      </c>
      <c r="D2247" t="s">
        <v>2887</v>
      </c>
      <c r="E2247" t="s">
        <v>2877</v>
      </c>
      <c r="F2247" t="s">
        <v>834</v>
      </c>
      <c r="G2247" t="s">
        <v>8381</v>
      </c>
      <c r="H2247">
        <v>1</v>
      </c>
      <c r="I2247" s="1">
        <v>59</v>
      </c>
      <c r="J2247" t="s">
        <v>227</v>
      </c>
      <c r="K2247" t="s">
        <v>228</v>
      </c>
      <c r="L2247" t="s">
        <v>233</v>
      </c>
      <c r="M2247" t="s">
        <v>228</v>
      </c>
      <c r="N2247" s="4">
        <v>265906719</v>
      </c>
      <c r="O2247" s="44">
        <v>220242.5</v>
      </c>
      <c r="P2247">
        <v>0</v>
      </c>
      <c r="Q2247">
        <v>0</v>
      </c>
      <c r="R2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7" s="4">
        <f t="shared" si="105"/>
        <v>1</v>
      </c>
      <c r="T2247" s="4">
        <f t="shared" si="106"/>
        <v>0</v>
      </c>
      <c r="U2247" s="4">
        <f t="shared" ref="U2247:U2310" si="107">IF(S2247=1,0,1)</f>
        <v>0</v>
      </c>
    </row>
    <row r="2248" spans="1:21">
      <c r="A2248" s="41">
        <v>590809000</v>
      </c>
      <c r="B2248" s="42">
        <v>590780193</v>
      </c>
      <c r="C2248" s="43">
        <v>590780193</v>
      </c>
      <c r="D2248" t="s">
        <v>2888</v>
      </c>
      <c r="E2248" t="s">
        <v>2877</v>
      </c>
      <c r="F2248" t="s">
        <v>834</v>
      </c>
      <c r="G2248" t="s">
        <v>8381</v>
      </c>
      <c r="H2248">
        <v>1</v>
      </c>
      <c r="I2248" s="1">
        <v>59</v>
      </c>
      <c r="J2248" t="s">
        <v>227</v>
      </c>
      <c r="K2248" t="s">
        <v>228</v>
      </c>
      <c r="L2248" t="s">
        <v>233</v>
      </c>
      <c r="M2248" t="s">
        <v>228</v>
      </c>
      <c r="N2248" s="4">
        <v>265906719</v>
      </c>
      <c r="O2248" s="44">
        <v>1538.5</v>
      </c>
      <c r="P2248">
        <v>1</v>
      </c>
      <c r="Q2248">
        <v>0</v>
      </c>
      <c r="R2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8" s="4">
        <f t="shared" si="105"/>
        <v>1</v>
      </c>
      <c r="T2248" s="4">
        <f t="shared" si="106"/>
        <v>0</v>
      </c>
      <c r="U2248" s="4">
        <f t="shared" si="107"/>
        <v>0</v>
      </c>
    </row>
    <row r="2249" spans="1:21">
      <c r="A2249" s="41">
        <v>590811279</v>
      </c>
      <c r="B2249" s="42">
        <v>590780193</v>
      </c>
      <c r="C2249" s="43">
        <v>590780193</v>
      </c>
      <c r="D2249" t="s">
        <v>2889</v>
      </c>
      <c r="E2249" t="s">
        <v>2877</v>
      </c>
      <c r="F2249" t="s">
        <v>834</v>
      </c>
      <c r="G2249" t="s">
        <v>8381</v>
      </c>
      <c r="H2249">
        <v>1</v>
      </c>
      <c r="I2249" s="1">
        <v>59</v>
      </c>
      <c r="J2249" t="s">
        <v>227</v>
      </c>
      <c r="K2249" t="s">
        <v>228</v>
      </c>
      <c r="L2249" t="s">
        <v>233</v>
      </c>
      <c r="M2249" t="s">
        <v>228</v>
      </c>
      <c r="N2249" s="4">
        <v>265906719</v>
      </c>
      <c r="O2249" s="44">
        <v>206601.5</v>
      </c>
      <c r="P2249">
        <v>0</v>
      </c>
      <c r="Q2249">
        <v>0</v>
      </c>
      <c r="R2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9" s="4">
        <f t="shared" si="105"/>
        <v>1</v>
      </c>
      <c r="T2249" s="4">
        <f t="shared" si="106"/>
        <v>0</v>
      </c>
      <c r="U2249" s="4">
        <f t="shared" si="107"/>
        <v>0</v>
      </c>
    </row>
    <row r="2250" spans="1:21">
      <c r="A2250" s="41">
        <v>590813374</v>
      </c>
      <c r="B2250" s="42">
        <v>590780193</v>
      </c>
      <c r="C2250" s="43">
        <v>590780193</v>
      </c>
      <c r="D2250" t="s">
        <v>2890</v>
      </c>
      <c r="E2250" t="s">
        <v>2877</v>
      </c>
      <c r="F2250" t="s">
        <v>834</v>
      </c>
      <c r="G2250" t="s">
        <v>8381</v>
      </c>
      <c r="H2250">
        <v>1</v>
      </c>
      <c r="I2250" s="1">
        <v>59</v>
      </c>
      <c r="J2250" t="s">
        <v>227</v>
      </c>
      <c r="K2250" t="s">
        <v>228</v>
      </c>
      <c r="L2250" t="s">
        <v>233</v>
      </c>
      <c r="M2250" t="s">
        <v>228</v>
      </c>
      <c r="N2250" s="4">
        <v>265906719</v>
      </c>
      <c r="O2250" s="44">
        <v>453.25</v>
      </c>
      <c r="P2250">
        <v>0</v>
      </c>
      <c r="Q2250">
        <v>0</v>
      </c>
      <c r="R2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0" s="4">
        <f t="shared" si="105"/>
        <v>1</v>
      </c>
      <c r="T2250" s="4">
        <f t="shared" si="106"/>
        <v>0</v>
      </c>
      <c r="U2250" s="4">
        <f t="shared" si="107"/>
        <v>0</v>
      </c>
    </row>
    <row r="2251" spans="1:21">
      <c r="A2251" s="41">
        <v>590000121</v>
      </c>
      <c r="B2251" s="42">
        <v>590780227</v>
      </c>
      <c r="C2251" s="43">
        <v>590780227</v>
      </c>
      <c r="D2251" t="s">
        <v>4401</v>
      </c>
      <c r="E2251" t="s">
        <v>4402</v>
      </c>
      <c r="F2251" t="s">
        <v>834</v>
      </c>
      <c r="G2251" t="s">
        <v>8381</v>
      </c>
      <c r="H2251">
        <v>0</v>
      </c>
      <c r="I2251" s="1">
        <v>59</v>
      </c>
      <c r="J2251" t="s">
        <v>227</v>
      </c>
      <c r="K2251" t="s">
        <v>228</v>
      </c>
      <c r="L2251" t="s">
        <v>831</v>
      </c>
      <c r="M2251" t="s">
        <v>228</v>
      </c>
      <c r="N2251" s="4">
        <v>265906982</v>
      </c>
      <c r="O2251" s="44">
        <v>117828.5</v>
      </c>
      <c r="P2251">
        <v>0</v>
      </c>
      <c r="Q2251">
        <v>0</v>
      </c>
      <c r="R2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1" s="4">
        <f t="shared" si="105"/>
        <v>1</v>
      </c>
      <c r="T2251" s="4">
        <f t="shared" si="106"/>
        <v>0</v>
      </c>
      <c r="U2251" s="4">
        <f t="shared" si="107"/>
        <v>0</v>
      </c>
    </row>
    <row r="2252" spans="1:21">
      <c r="A2252" s="41">
        <v>620000232</v>
      </c>
      <c r="B2252" s="42">
        <v>590780227</v>
      </c>
      <c r="C2252" s="43">
        <v>590780227</v>
      </c>
      <c r="D2252" t="s">
        <v>4403</v>
      </c>
      <c r="E2252" t="s">
        <v>4402</v>
      </c>
      <c r="F2252" t="s">
        <v>834</v>
      </c>
      <c r="G2252" t="s">
        <v>8381</v>
      </c>
      <c r="H2252">
        <v>0</v>
      </c>
      <c r="I2252" s="1">
        <v>62</v>
      </c>
      <c r="J2252" t="s">
        <v>289</v>
      </c>
      <c r="K2252" t="s">
        <v>228</v>
      </c>
      <c r="L2252" t="s">
        <v>831</v>
      </c>
      <c r="M2252" t="s">
        <v>228</v>
      </c>
      <c r="N2252" s="4">
        <v>265906982</v>
      </c>
      <c r="O2252" s="44">
        <v>3916</v>
      </c>
      <c r="P2252">
        <v>0</v>
      </c>
      <c r="Q2252">
        <v>0</v>
      </c>
      <c r="R2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2" s="4">
        <f t="shared" si="105"/>
        <v>1</v>
      </c>
      <c r="T2252" s="4">
        <f t="shared" si="106"/>
        <v>0</v>
      </c>
      <c r="U2252" s="4">
        <f t="shared" si="107"/>
        <v>0</v>
      </c>
    </row>
    <row r="2253" spans="1:21">
      <c r="A2253" s="41">
        <v>590000188</v>
      </c>
      <c r="B2253" s="42">
        <v>590780334</v>
      </c>
      <c r="C2253" s="43">
        <v>590000188</v>
      </c>
      <c r="D2253" t="s">
        <v>3222</v>
      </c>
      <c r="E2253" t="s">
        <v>3222</v>
      </c>
      <c r="H2253"/>
      <c r="I2253" s="1">
        <v>59</v>
      </c>
      <c r="J2253" t="s">
        <v>227</v>
      </c>
      <c r="K2253" t="s">
        <v>228</v>
      </c>
      <c r="L2253" t="s">
        <v>457</v>
      </c>
      <c r="M2253" t="s">
        <v>228</v>
      </c>
      <c r="N2253" s="4">
        <v>783697345</v>
      </c>
      <c r="O2253" s="44">
        <v>73822.5</v>
      </c>
      <c r="P2253">
        <v>0</v>
      </c>
      <c r="Q2253">
        <v>0</v>
      </c>
      <c r="R2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3" s="4">
        <f t="shared" si="105"/>
        <v>0</v>
      </c>
      <c r="T2253" s="4">
        <f t="shared" si="106"/>
        <v>0</v>
      </c>
      <c r="U2253" s="4">
        <f t="shared" si="107"/>
        <v>1</v>
      </c>
    </row>
    <row r="2254" spans="1:21">
      <c r="A2254" s="41">
        <v>590000337</v>
      </c>
      <c r="B2254" s="45">
        <v>590781415</v>
      </c>
      <c r="C2254" s="43">
        <v>590781415</v>
      </c>
      <c r="D2254" t="s">
        <v>2205</v>
      </c>
      <c r="E2254" t="s">
        <v>2205</v>
      </c>
      <c r="F2254" t="s">
        <v>1625</v>
      </c>
      <c r="G2254" t="s">
        <v>1626</v>
      </c>
      <c r="H2254">
        <v>1</v>
      </c>
      <c r="I2254" s="1">
        <v>59</v>
      </c>
      <c r="J2254" t="s">
        <v>227</v>
      </c>
      <c r="K2254" t="s">
        <v>228</v>
      </c>
      <c r="L2254" t="s">
        <v>831</v>
      </c>
      <c r="M2254" t="s">
        <v>228</v>
      </c>
      <c r="N2254" s="4">
        <v>265906834</v>
      </c>
      <c r="O2254" s="44">
        <v>173337.5</v>
      </c>
      <c r="P2254">
        <v>0</v>
      </c>
      <c r="Q2254">
        <v>0</v>
      </c>
      <c r="R2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4" s="4">
        <f t="shared" si="105"/>
        <v>1</v>
      </c>
      <c r="T2254" s="4">
        <f t="shared" si="106"/>
        <v>0</v>
      </c>
      <c r="U2254" s="4">
        <f t="shared" si="107"/>
        <v>0</v>
      </c>
    </row>
    <row r="2255" spans="1:21">
      <c r="A2255" s="41">
        <v>590000428</v>
      </c>
      <c r="B2255" s="42">
        <v>590781605</v>
      </c>
      <c r="C2255" s="43">
        <v>590781605</v>
      </c>
      <c r="D2255" t="s">
        <v>1750</v>
      </c>
      <c r="E2255" t="s">
        <v>1750</v>
      </c>
      <c r="F2255" t="s">
        <v>8382</v>
      </c>
      <c r="G2255" t="s">
        <v>8383</v>
      </c>
      <c r="H2255">
        <v>1</v>
      </c>
      <c r="I2255" s="1">
        <v>59</v>
      </c>
      <c r="J2255" t="s">
        <v>227</v>
      </c>
      <c r="K2255" t="s">
        <v>228</v>
      </c>
      <c r="L2255" t="s">
        <v>831</v>
      </c>
      <c r="M2255" t="s">
        <v>228</v>
      </c>
      <c r="N2255" s="4">
        <v>265906784</v>
      </c>
      <c r="O2255" s="44">
        <v>143765.75</v>
      </c>
      <c r="P2255">
        <v>0</v>
      </c>
      <c r="Q2255">
        <v>0</v>
      </c>
      <c r="R2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55" s="4">
        <f t="shared" si="105"/>
        <v>1</v>
      </c>
      <c r="T2255" s="4">
        <f t="shared" si="106"/>
        <v>0</v>
      </c>
      <c r="U2255" s="4">
        <f t="shared" si="107"/>
        <v>0</v>
      </c>
    </row>
    <row r="2256" spans="1:21">
      <c r="A2256" s="41">
        <v>590000436</v>
      </c>
      <c r="B2256" s="42">
        <v>590781621</v>
      </c>
      <c r="C2256" s="43">
        <v>590781621</v>
      </c>
      <c r="D2256" t="s">
        <v>2478</v>
      </c>
      <c r="E2256" t="s">
        <v>2479</v>
      </c>
      <c r="F2256" t="s">
        <v>8382</v>
      </c>
      <c r="G2256" t="s">
        <v>8383</v>
      </c>
      <c r="H2256">
        <v>0</v>
      </c>
      <c r="I2256" s="1">
        <v>59</v>
      </c>
      <c r="J2256" t="s">
        <v>227</v>
      </c>
      <c r="K2256" t="s">
        <v>228</v>
      </c>
      <c r="L2256" t="s">
        <v>831</v>
      </c>
      <c r="M2256" t="s">
        <v>228</v>
      </c>
      <c r="N2256" s="4">
        <v>265906925</v>
      </c>
      <c r="O2256" s="44">
        <v>30592.5</v>
      </c>
      <c r="P2256">
        <v>0</v>
      </c>
      <c r="Q2256">
        <v>0</v>
      </c>
      <c r="R2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6" s="4">
        <f t="shared" si="105"/>
        <v>1</v>
      </c>
      <c r="T2256" s="4">
        <f t="shared" si="106"/>
        <v>0</v>
      </c>
      <c r="U2256" s="4">
        <f t="shared" si="107"/>
        <v>0</v>
      </c>
    </row>
    <row r="2257" spans="1:21">
      <c r="A2257" s="41">
        <v>590000444</v>
      </c>
      <c r="B2257" s="42">
        <v>590781639</v>
      </c>
      <c r="C2257" s="43">
        <v>590781639</v>
      </c>
      <c r="D2257" t="s">
        <v>2437</v>
      </c>
      <c r="E2257" t="s">
        <v>2437</v>
      </c>
      <c r="F2257" t="s">
        <v>1704</v>
      </c>
      <c r="G2257" t="s">
        <v>1705</v>
      </c>
      <c r="H2257">
        <v>0</v>
      </c>
      <c r="I2257" s="1">
        <v>59</v>
      </c>
      <c r="J2257" t="s">
        <v>227</v>
      </c>
      <c r="K2257" t="s">
        <v>228</v>
      </c>
      <c r="L2257" t="s">
        <v>831</v>
      </c>
      <c r="M2257" t="s">
        <v>228</v>
      </c>
      <c r="N2257" s="4">
        <v>265906909</v>
      </c>
      <c r="O2257" s="44">
        <v>3381</v>
      </c>
      <c r="P2257">
        <v>0</v>
      </c>
      <c r="Q2257">
        <v>0</v>
      </c>
      <c r="R2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7" s="4">
        <f t="shared" si="105"/>
        <v>1</v>
      </c>
      <c r="T2257" s="4">
        <f t="shared" si="106"/>
        <v>0</v>
      </c>
      <c r="U2257" s="4">
        <f t="shared" si="107"/>
        <v>0</v>
      </c>
    </row>
    <row r="2258" spans="1:21">
      <c r="A2258" s="41">
        <v>590000451</v>
      </c>
      <c r="B2258" s="42">
        <v>590781647</v>
      </c>
      <c r="C2258" s="43">
        <v>590781647</v>
      </c>
      <c r="D2258" t="s">
        <v>4498</v>
      </c>
      <c r="E2258" t="s">
        <v>4499</v>
      </c>
      <c r="F2258" t="s">
        <v>1704</v>
      </c>
      <c r="G2258" t="s">
        <v>1705</v>
      </c>
      <c r="H2258">
        <v>0</v>
      </c>
      <c r="I2258" s="1">
        <v>59</v>
      </c>
      <c r="J2258" t="s">
        <v>227</v>
      </c>
      <c r="K2258" t="s">
        <v>228</v>
      </c>
      <c r="L2258" t="s">
        <v>831</v>
      </c>
      <c r="M2258" t="s">
        <v>228</v>
      </c>
      <c r="N2258" s="4">
        <v>265906883</v>
      </c>
      <c r="O2258" s="44">
        <v>13213</v>
      </c>
      <c r="P2258">
        <v>0</v>
      </c>
      <c r="Q2258">
        <v>0</v>
      </c>
      <c r="R2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8" s="4">
        <f t="shared" si="105"/>
        <v>1</v>
      </c>
      <c r="T2258" s="4">
        <f t="shared" si="106"/>
        <v>0</v>
      </c>
      <c r="U2258" s="4">
        <f t="shared" si="107"/>
        <v>0</v>
      </c>
    </row>
    <row r="2259" spans="1:21">
      <c r="A2259" s="41">
        <v>590000469</v>
      </c>
      <c r="B2259" s="42">
        <v>590781662</v>
      </c>
      <c r="C2259" s="43">
        <v>590781662</v>
      </c>
      <c r="D2259" t="s">
        <v>2237</v>
      </c>
      <c r="E2259" t="s">
        <v>2237</v>
      </c>
      <c r="F2259" t="s">
        <v>1704</v>
      </c>
      <c r="G2259" t="s">
        <v>1705</v>
      </c>
      <c r="H2259">
        <v>0</v>
      </c>
      <c r="I2259" s="1">
        <v>59</v>
      </c>
      <c r="J2259" t="s">
        <v>227</v>
      </c>
      <c r="K2259" t="s">
        <v>228</v>
      </c>
      <c r="L2259" t="s">
        <v>831</v>
      </c>
      <c r="M2259" t="s">
        <v>228</v>
      </c>
      <c r="N2259" s="4">
        <v>265906859</v>
      </c>
      <c r="O2259" s="44">
        <v>41250.75</v>
      </c>
      <c r="P2259">
        <v>0</v>
      </c>
      <c r="Q2259">
        <v>0</v>
      </c>
      <c r="R2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59" s="4">
        <f t="shared" si="105"/>
        <v>1</v>
      </c>
      <c r="T2259" s="4">
        <f t="shared" si="106"/>
        <v>0</v>
      </c>
      <c r="U2259" s="4">
        <f t="shared" si="107"/>
        <v>0</v>
      </c>
    </row>
    <row r="2260" spans="1:21">
      <c r="A2260" s="41">
        <v>590000477</v>
      </c>
      <c r="B2260" s="42">
        <v>590781670</v>
      </c>
      <c r="C2260" s="43">
        <v>590781670</v>
      </c>
      <c r="D2260" t="s">
        <v>2486</v>
      </c>
      <c r="E2260" t="s">
        <v>2486</v>
      </c>
      <c r="F2260" t="s">
        <v>1704</v>
      </c>
      <c r="G2260" t="s">
        <v>1705</v>
      </c>
      <c r="H2260">
        <v>0</v>
      </c>
      <c r="I2260" s="1">
        <v>59</v>
      </c>
      <c r="J2260" t="s">
        <v>227</v>
      </c>
      <c r="K2260" t="s">
        <v>228</v>
      </c>
      <c r="L2260" t="s">
        <v>831</v>
      </c>
      <c r="M2260" t="s">
        <v>228</v>
      </c>
      <c r="N2260" s="4">
        <v>265906933</v>
      </c>
      <c r="O2260" s="44">
        <v>38322.5</v>
      </c>
      <c r="P2260">
        <v>0</v>
      </c>
      <c r="Q2260">
        <v>0</v>
      </c>
      <c r="R2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0" s="4">
        <f t="shared" si="105"/>
        <v>1</v>
      </c>
      <c r="T2260" s="4">
        <f t="shared" si="106"/>
        <v>0</v>
      </c>
      <c r="U2260" s="4">
        <f t="shared" si="107"/>
        <v>0</v>
      </c>
    </row>
    <row r="2261" spans="1:21">
      <c r="A2261" s="41">
        <v>590000527</v>
      </c>
      <c r="B2261" s="42">
        <v>590781795</v>
      </c>
      <c r="C2261" s="43">
        <v>590781795</v>
      </c>
      <c r="D2261" t="s">
        <v>1702</v>
      </c>
      <c r="E2261" t="s">
        <v>1703</v>
      </c>
      <c r="F2261" t="s">
        <v>1704</v>
      </c>
      <c r="G2261" t="s">
        <v>1705</v>
      </c>
      <c r="H2261">
        <v>0</v>
      </c>
      <c r="I2261" s="1">
        <v>59</v>
      </c>
      <c r="J2261" t="s">
        <v>227</v>
      </c>
      <c r="K2261" t="s">
        <v>228</v>
      </c>
      <c r="L2261" t="s">
        <v>831</v>
      </c>
      <c r="M2261" t="s">
        <v>228</v>
      </c>
      <c r="N2261" s="4">
        <v>265906750</v>
      </c>
      <c r="O2261" s="44">
        <v>29360</v>
      </c>
      <c r="P2261">
        <v>0</v>
      </c>
      <c r="Q2261">
        <v>0</v>
      </c>
      <c r="R2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1" s="4">
        <f t="shared" si="105"/>
        <v>1</v>
      </c>
      <c r="T2261" s="4">
        <f t="shared" si="106"/>
        <v>0</v>
      </c>
      <c r="U2261" s="4">
        <f t="shared" si="107"/>
        <v>0</v>
      </c>
    </row>
    <row r="2262" spans="1:21">
      <c r="A2262" s="41">
        <v>590000535</v>
      </c>
      <c r="B2262" s="42">
        <v>590781803</v>
      </c>
      <c r="C2262" s="43">
        <v>590781803</v>
      </c>
      <c r="D2262" t="s">
        <v>1964</v>
      </c>
      <c r="E2262" t="s">
        <v>1965</v>
      </c>
      <c r="F2262" t="s">
        <v>1704</v>
      </c>
      <c r="G2262" t="s">
        <v>1705</v>
      </c>
      <c r="H2262">
        <v>0</v>
      </c>
      <c r="I2262" s="1">
        <v>59</v>
      </c>
      <c r="J2262" t="s">
        <v>227</v>
      </c>
      <c r="K2262" t="s">
        <v>228</v>
      </c>
      <c r="L2262" t="s">
        <v>831</v>
      </c>
      <c r="M2262" t="s">
        <v>228</v>
      </c>
      <c r="N2262" s="4">
        <v>265906958</v>
      </c>
      <c r="O2262" s="44">
        <v>103400</v>
      </c>
      <c r="P2262">
        <v>0</v>
      </c>
      <c r="Q2262">
        <v>0</v>
      </c>
      <c r="R2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2" s="4">
        <f t="shared" si="105"/>
        <v>1</v>
      </c>
      <c r="T2262" s="4">
        <f t="shared" si="106"/>
        <v>0</v>
      </c>
      <c r="U2262" s="4">
        <f t="shared" si="107"/>
        <v>0</v>
      </c>
    </row>
    <row r="2263" spans="1:21">
      <c r="A2263" s="41">
        <v>590017588</v>
      </c>
      <c r="B2263" s="45">
        <v>590781803</v>
      </c>
      <c r="C2263" s="43">
        <v>590781803</v>
      </c>
      <c r="D2263" t="s">
        <v>1966</v>
      </c>
      <c r="E2263" t="s">
        <v>1965</v>
      </c>
      <c r="F2263" t="s">
        <v>1704</v>
      </c>
      <c r="G2263" t="s">
        <v>1705</v>
      </c>
      <c r="H2263">
        <v>0</v>
      </c>
      <c r="I2263" s="1">
        <v>59</v>
      </c>
      <c r="J2263" t="s">
        <v>227</v>
      </c>
      <c r="K2263" t="s">
        <v>228</v>
      </c>
      <c r="L2263" t="s">
        <v>831</v>
      </c>
      <c r="M2263" t="s">
        <v>228</v>
      </c>
      <c r="N2263" s="4">
        <v>265906958</v>
      </c>
      <c r="O2263" s="44">
        <v>253.25</v>
      </c>
      <c r="P2263">
        <v>0</v>
      </c>
      <c r="Q2263">
        <v>0</v>
      </c>
      <c r="R2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3" s="4">
        <f t="shared" si="105"/>
        <v>1</v>
      </c>
      <c r="T2263" s="4">
        <f t="shared" si="106"/>
        <v>0</v>
      </c>
      <c r="U2263" s="4">
        <f t="shared" si="107"/>
        <v>0</v>
      </c>
    </row>
    <row r="2264" spans="1:21">
      <c r="A2264" s="41">
        <v>590065785</v>
      </c>
      <c r="B2264" s="42">
        <v>590781803</v>
      </c>
      <c r="C2264" s="43">
        <v>590781803</v>
      </c>
      <c r="D2264" t="s">
        <v>1967</v>
      </c>
      <c r="E2264" t="s">
        <v>1965</v>
      </c>
      <c r="F2264" t="s">
        <v>1704</v>
      </c>
      <c r="G2264" t="s">
        <v>1705</v>
      </c>
      <c r="H2264">
        <v>0</v>
      </c>
      <c r="I2264" s="1">
        <v>59</v>
      </c>
      <c r="J2264" t="s">
        <v>227</v>
      </c>
      <c r="K2264" t="s">
        <v>228</v>
      </c>
      <c r="L2264" t="s">
        <v>831</v>
      </c>
      <c r="M2264" t="s">
        <v>228</v>
      </c>
      <c r="N2264" s="4">
        <v>265906958</v>
      </c>
      <c r="O2264" s="44">
        <v>10999</v>
      </c>
      <c r="P2264">
        <v>1</v>
      </c>
      <c r="Q2264">
        <v>0</v>
      </c>
      <c r="R2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4" s="4">
        <f t="shared" si="105"/>
        <v>1</v>
      </c>
      <c r="T2264" s="4">
        <f t="shared" si="106"/>
        <v>0</v>
      </c>
      <c r="U2264" s="4">
        <f t="shared" si="107"/>
        <v>0</v>
      </c>
    </row>
    <row r="2265" spans="1:21">
      <c r="A2265" s="41">
        <v>590000543</v>
      </c>
      <c r="B2265" s="42">
        <v>590781811</v>
      </c>
      <c r="C2265" s="43">
        <v>590781811</v>
      </c>
      <c r="D2265" t="s">
        <v>2226</v>
      </c>
      <c r="E2265" t="s">
        <v>2226</v>
      </c>
      <c r="F2265" t="s">
        <v>1704</v>
      </c>
      <c r="G2265" t="s">
        <v>1705</v>
      </c>
      <c r="H2265">
        <v>0</v>
      </c>
      <c r="I2265" s="1">
        <v>59</v>
      </c>
      <c r="J2265" t="s">
        <v>227</v>
      </c>
      <c r="K2265" t="s">
        <v>228</v>
      </c>
      <c r="L2265" t="s">
        <v>831</v>
      </c>
      <c r="M2265" t="s">
        <v>228</v>
      </c>
      <c r="N2265" s="4">
        <v>265906842</v>
      </c>
      <c r="O2265" s="44">
        <v>27926</v>
      </c>
      <c r="P2265">
        <v>0</v>
      </c>
      <c r="Q2265">
        <v>0</v>
      </c>
      <c r="R2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5" s="4">
        <f t="shared" si="105"/>
        <v>1</v>
      </c>
      <c r="T2265" s="4">
        <f t="shared" si="106"/>
        <v>0</v>
      </c>
      <c r="U2265" s="4">
        <f t="shared" si="107"/>
        <v>0</v>
      </c>
    </row>
    <row r="2266" spans="1:21">
      <c r="A2266" s="41">
        <v>590791729</v>
      </c>
      <c r="B2266" s="42">
        <v>590781902</v>
      </c>
      <c r="C2266" s="43">
        <v>590781902</v>
      </c>
      <c r="D2266" t="s">
        <v>2722</v>
      </c>
      <c r="E2266" t="s">
        <v>2723</v>
      </c>
      <c r="F2266" t="s">
        <v>834</v>
      </c>
      <c r="G2266" t="s">
        <v>8381</v>
      </c>
      <c r="H2266">
        <v>0</v>
      </c>
      <c r="I2266" s="1">
        <v>59</v>
      </c>
      <c r="J2266" t="s">
        <v>227</v>
      </c>
      <c r="K2266" t="s">
        <v>228</v>
      </c>
      <c r="L2266" t="s">
        <v>831</v>
      </c>
      <c r="M2266" t="s">
        <v>228</v>
      </c>
      <c r="N2266" s="4">
        <v>265907006</v>
      </c>
      <c r="O2266" s="44">
        <v>8756</v>
      </c>
      <c r="P2266">
        <v>0</v>
      </c>
      <c r="Q2266">
        <v>0</v>
      </c>
      <c r="R2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6" s="4">
        <f t="shared" si="105"/>
        <v>1</v>
      </c>
      <c r="T2266" s="4">
        <f t="shared" si="106"/>
        <v>0</v>
      </c>
      <c r="U2266" s="4">
        <f t="shared" si="107"/>
        <v>0</v>
      </c>
    </row>
    <row r="2267" spans="1:21">
      <c r="A2267" s="41">
        <v>590804696</v>
      </c>
      <c r="B2267" s="42">
        <v>590781902</v>
      </c>
      <c r="C2267" s="43">
        <v>590781902</v>
      </c>
      <c r="D2267" t="s">
        <v>2724</v>
      </c>
      <c r="E2267" t="s">
        <v>2723</v>
      </c>
      <c r="F2267" t="s">
        <v>834</v>
      </c>
      <c r="G2267" t="s">
        <v>8381</v>
      </c>
      <c r="H2267">
        <v>0</v>
      </c>
      <c r="I2267" s="1">
        <v>59</v>
      </c>
      <c r="J2267" t="s">
        <v>227</v>
      </c>
      <c r="K2267" t="s">
        <v>228</v>
      </c>
      <c r="L2267" t="s">
        <v>831</v>
      </c>
      <c r="M2267" t="s">
        <v>228</v>
      </c>
      <c r="N2267" s="4">
        <v>265907006</v>
      </c>
      <c r="O2267" s="44">
        <v>147626</v>
      </c>
      <c r="P2267">
        <v>0</v>
      </c>
      <c r="Q2267">
        <v>0</v>
      </c>
      <c r="R2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7" s="4">
        <f t="shared" si="105"/>
        <v>1</v>
      </c>
      <c r="T2267" s="4">
        <f t="shared" si="106"/>
        <v>0</v>
      </c>
      <c r="U2267" s="4">
        <f t="shared" si="107"/>
        <v>0</v>
      </c>
    </row>
    <row r="2268" spans="1:21">
      <c r="A2268" s="41">
        <v>590000592</v>
      </c>
      <c r="B2268" s="42">
        <v>590782165</v>
      </c>
      <c r="C2268" s="43">
        <v>590782165</v>
      </c>
      <c r="D2268" t="s">
        <v>2076</v>
      </c>
      <c r="E2268" t="s">
        <v>2076</v>
      </c>
      <c r="F2268" t="s">
        <v>1704</v>
      </c>
      <c r="G2268" t="s">
        <v>1705</v>
      </c>
      <c r="H2268">
        <v>0</v>
      </c>
      <c r="I2268" s="1">
        <v>59</v>
      </c>
      <c r="J2268" t="s">
        <v>227</v>
      </c>
      <c r="K2268" t="s">
        <v>228</v>
      </c>
      <c r="L2268" t="s">
        <v>831</v>
      </c>
      <c r="M2268" t="s">
        <v>228</v>
      </c>
      <c r="N2268" s="4">
        <v>265906818</v>
      </c>
      <c r="O2268" s="44">
        <v>95467.5</v>
      </c>
      <c r="P2268">
        <v>0</v>
      </c>
      <c r="Q2268">
        <v>0</v>
      </c>
      <c r="R2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8" s="4">
        <f t="shared" si="105"/>
        <v>1</v>
      </c>
      <c r="T2268" s="4">
        <f t="shared" si="106"/>
        <v>0</v>
      </c>
      <c r="U2268" s="4">
        <f t="shared" si="107"/>
        <v>0</v>
      </c>
    </row>
    <row r="2269" spans="1:21">
      <c r="A2269" s="41">
        <v>590009528</v>
      </c>
      <c r="B2269" s="42">
        <v>590782165</v>
      </c>
      <c r="C2269" s="43">
        <v>590782165</v>
      </c>
      <c r="D2269" t="s">
        <v>2077</v>
      </c>
      <c r="E2269" t="s">
        <v>2076</v>
      </c>
      <c r="F2269" t="s">
        <v>1704</v>
      </c>
      <c r="G2269" t="s">
        <v>1705</v>
      </c>
      <c r="H2269">
        <v>0</v>
      </c>
      <c r="I2269" s="1">
        <v>59</v>
      </c>
      <c r="J2269" t="s">
        <v>227</v>
      </c>
      <c r="K2269" t="s">
        <v>228</v>
      </c>
      <c r="L2269" t="s">
        <v>831</v>
      </c>
      <c r="M2269" t="s">
        <v>228</v>
      </c>
      <c r="N2269" s="4">
        <v>265906818</v>
      </c>
      <c r="O2269" s="44">
        <v>952</v>
      </c>
      <c r="P2269">
        <v>0</v>
      </c>
      <c r="Q2269">
        <v>0</v>
      </c>
      <c r="R2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9" s="4">
        <f t="shared" si="105"/>
        <v>1</v>
      </c>
      <c r="T2269" s="4">
        <f t="shared" si="106"/>
        <v>0</v>
      </c>
      <c r="U2269" s="4">
        <f t="shared" si="107"/>
        <v>0</v>
      </c>
    </row>
    <row r="2270" spans="1:21">
      <c r="A2270" s="41">
        <v>590805339</v>
      </c>
      <c r="B2270" s="42">
        <v>590782165</v>
      </c>
      <c r="C2270" s="43">
        <v>590782165</v>
      </c>
      <c r="D2270" t="s">
        <v>2078</v>
      </c>
      <c r="E2270" t="s">
        <v>2076</v>
      </c>
      <c r="F2270" t="s">
        <v>1704</v>
      </c>
      <c r="G2270" t="s">
        <v>1705</v>
      </c>
      <c r="H2270">
        <v>0</v>
      </c>
      <c r="I2270" s="1">
        <v>59</v>
      </c>
      <c r="J2270" t="s">
        <v>227</v>
      </c>
      <c r="K2270" t="s">
        <v>228</v>
      </c>
      <c r="L2270" t="s">
        <v>831</v>
      </c>
      <c r="M2270" t="s">
        <v>228</v>
      </c>
      <c r="N2270" s="4">
        <v>265906818</v>
      </c>
      <c r="O2270" s="44">
        <v>1516.5</v>
      </c>
      <c r="P2270">
        <v>0</v>
      </c>
      <c r="Q2270">
        <v>0</v>
      </c>
      <c r="R2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0" s="4">
        <f t="shared" si="105"/>
        <v>1</v>
      </c>
      <c r="T2270" s="4">
        <f t="shared" si="106"/>
        <v>0</v>
      </c>
      <c r="U2270" s="4">
        <f t="shared" si="107"/>
        <v>0</v>
      </c>
    </row>
    <row r="2271" spans="1:21">
      <c r="A2271" s="41">
        <v>590806550</v>
      </c>
      <c r="B2271" s="42">
        <v>590782165</v>
      </c>
      <c r="C2271" s="43">
        <v>590782165</v>
      </c>
      <c r="D2271" t="s">
        <v>2079</v>
      </c>
      <c r="E2271" t="s">
        <v>2076</v>
      </c>
      <c r="F2271" t="s">
        <v>1704</v>
      </c>
      <c r="G2271" t="s">
        <v>1705</v>
      </c>
      <c r="H2271">
        <v>0</v>
      </c>
      <c r="I2271" s="1">
        <v>59</v>
      </c>
      <c r="J2271" t="s">
        <v>227</v>
      </c>
      <c r="K2271" t="s">
        <v>228</v>
      </c>
      <c r="L2271" t="s">
        <v>831</v>
      </c>
      <c r="M2271" t="s">
        <v>228</v>
      </c>
      <c r="N2271" s="4">
        <v>265906818</v>
      </c>
      <c r="O2271" s="44">
        <v>1273</v>
      </c>
      <c r="P2271">
        <v>0</v>
      </c>
      <c r="Q2271">
        <v>0</v>
      </c>
      <c r="R2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1" s="4">
        <f t="shared" si="105"/>
        <v>1</v>
      </c>
      <c r="T2271" s="4">
        <f t="shared" si="106"/>
        <v>0</v>
      </c>
      <c r="U2271" s="4">
        <f t="shared" si="107"/>
        <v>0</v>
      </c>
    </row>
    <row r="2272" spans="1:21">
      <c r="A2272" s="41">
        <v>590000600</v>
      </c>
      <c r="B2272" s="42">
        <v>590782207</v>
      </c>
      <c r="C2272" s="43">
        <v>590782207</v>
      </c>
      <c r="D2272" t="s">
        <v>2637</v>
      </c>
      <c r="E2272" t="s">
        <v>2638</v>
      </c>
      <c r="F2272" t="s">
        <v>1704</v>
      </c>
      <c r="G2272" t="s">
        <v>1705</v>
      </c>
      <c r="H2272">
        <v>0</v>
      </c>
      <c r="I2272" s="1">
        <v>59</v>
      </c>
      <c r="J2272" t="s">
        <v>227</v>
      </c>
      <c r="K2272" t="s">
        <v>228</v>
      </c>
      <c r="L2272" t="s">
        <v>831</v>
      </c>
      <c r="M2272" t="s">
        <v>228</v>
      </c>
      <c r="N2272" s="4">
        <v>265906974</v>
      </c>
      <c r="O2272" s="44">
        <v>33109</v>
      </c>
      <c r="P2272">
        <v>0</v>
      </c>
      <c r="Q2272">
        <v>0</v>
      </c>
      <c r="R2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2" s="4">
        <f t="shared" si="105"/>
        <v>1</v>
      </c>
      <c r="T2272" s="4">
        <f t="shared" si="106"/>
        <v>0</v>
      </c>
      <c r="U2272" s="4">
        <f t="shared" si="107"/>
        <v>0</v>
      </c>
    </row>
    <row r="2273" spans="1:21">
      <c r="A2273" s="41">
        <v>590008108</v>
      </c>
      <c r="B2273" s="42">
        <v>590782207</v>
      </c>
      <c r="C2273" s="43">
        <v>590782207</v>
      </c>
      <c r="D2273" t="s">
        <v>2639</v>
      </c>
      <c r="E2273" t="s">
        <v>2638</v>
      </c>
      <c r="F2273" t="s">
        <v>1704</v>
      </c>
      <c r="G2273" t="s">
        <v>1705</v>
      </c>
      <c r="H2273">
        <v>0</v>
      </c>
      <c r="I2273" s="1">
        <v>59</v>
      </c>
      <c r="J2273" t="s">
        <v>227</v>
      </c>
      <c r="K2273" t="s">
        <v>228</v>
      </c>
      <c r="L2273" t="s">
        <v>831</v>
      </c>
      <c r="M2273" t="s">
        <v>228</v>
      </c>
      <c r="N2273" s="4">
        <v>265906974</v>
      </c>
      <c r="O2273" s="44">
        <v>682</v>
      </c>
      <c r="P2273">
        <v>1</v>
      </c>
      <c r="Q2273">
        <v>0</v>
      </c>
      <c r="R2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3" s="4">
        <f t="shared" si="105"/>
        <v>1</v>
      </c>
      <c r="T2273" s="4">
        <f t="shared" si="106"/>
        <v>0</v>
      </c>
      <c r="U2273" s="4">
        <f t="shared" si="107"/>
        <v>0</v>
      </c>
    </row>
    <row r="2274" spans="1:21">
      <c r="A2274" s="41">
        <v>590037511</v>
      </c>
      <c r="B2274" s="42">
        <v>590782207</v>
      </c>
      <c r="C2274" s="43">
        <v>590782207</v>
      </c>
      <c r="D2274" t="s">
        <v>2640</v>
      </c>
      <c r="E2274" t="s">
        <v>2638</v>
      </c>
      <c r="F2274" t="s">
        <v>1704</v>
      </c>
      <c r="G2274" t="s">
        <v>1705</v>
      </c>
      <c r="H2274">
        <v>0</v>
      </c>
      <c r="I2274" s="1">
        <v>59</v>
      </c>
      <c r="J2274" t="s">
        <v>227</v>
      </c>
      <c r="K2274" t="s">
        <v>228</v>
      </c>
      <c r="L2274" t="s">
        <v>831</v>
      </c>
      <c r="M2274" t="s">
        <v>228</v>
      </c>
      <c r="N2274" s="4">
        <v>265906974</v>
      </c>
      <c r="O2274" s="44">
        <v>849.75</v>
      </c>
      <c r="P2274">
        <v>0</v>
      </c>
      <c r="Q2274">
        <v>0</v>
      </c>
      <c r="R2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4" s="4">
        <f t="shared" si="105"/>
        <v>1</v>
      </c>
      <c r="T2274" s="4">
        <f t="shared" si="106"/>
        <v>0</v>
      </c>
      <c r="U2274" s="4">
        <f t="shared" si="107"/>
        <v>0</v>
      </c>
    </row>
    <row r="2275" spans="1:21">
      <c r="A2275" s="41">
        <v>590000618</v>
      </c>
      <c r="B2275" s="42">
        <v>590782215</v>
      </c>
      <c r="C2275" s="43">
        <v>590782215</v>
      </c>
      <c r="D2275" t="s">
        <v>1809</v>
      </c>
      <c r="E2275" t="s">
        <v>1810</v>
      </c>
      <c r="F2275" t="s">
        <v>1704</v>
      </c>
      <c r="G2275" t="s">
        <v>1705</v>
      </c>
      <c r="H2275">
        <v>1</v>
      </c>
      <c r="I2275" s="1">
        <v>59</v>
      </c>
      <c r="J2275" t="s">
        <v>227</v>
      </c>
      <c r="K2275" t="s">
        <v>228</v>
      </c>
      <c r="L2275" t="s">
        <v>831</v>
      </c>
      <c r="M2275" t="s">
        <v>228</v>
      </c>
      <c r="N2275" s="4">
        <v>265906735</v>
      </c>
      <c r="O2275" s="44">
        <v>354773.75</v>
      </c>
      <c r="P2275">
        <v>0</v>
      </c>
      <c r="Q2275">
        <v>0</v>
      </c>
      <c r="R2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5" s="4">
        <f t="shared" si="105"/>
        <v>1</v>
      </c>
      <c r="T2275" s="4">
        <f t="shared" si="106"/>
        <v>0</v>
      </c>
      <c r="U2275" s="4">
        <f t="shared" si="107"/>
        <v>0</v>
      </c>
    </row>
    <row r="2276" spans="1:21">
      <c r="A2276" s="41">
        <v>590007001</v>
      </c>
      <c r="B2276" s="42">
        <v>590782215</v>
      </c>
      <c r="C2276" s="43">
        <v>590782215</v>
      </c>
      <c r="D2276" t="s">
        <v>1811</v>
      </c>
      <c r="E2276" t="s">
        <v>1810</v>
      </c>
      <c r="F2276" t="s">
        <v>1704</v>
      </c>
      <c r="G2276" t="s">
        <v>1705</v>
      </c>
      <c r="H2276">
        <v>1</v>
      </c>
      <c r="I2276" s="1">
        <v>59</v>
      </c>
      <c r="J2276" t="s">
        <v>227</v>
      </c>
      <c r="K2276" t="s">
        <v>228</v>
      </c>
      <c r="L2276" t="s">
        <v>831</v>
      </c>
      <c r="M2276" t="s">
        <v>228</v>
      </c>
      <c r="N2276" s="4">
        <v>265906735</v>
      </c>
      <c r="O2276" s="44">
        <v>745.25</v>
      </c>
      <c r="P2276">
        <v>1</v>
      </c>
      <c r="Q2276">
        <v>0</v>
      </c>
      <c r="R2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6" s="4">
        <f t="shared" si="105"/>
        <v>1</v>
      </c>
      <c r="T2276" s="4">
        <f t="shared" si="106"/>
        <v>0</v>
      </c>
      <c r="U2276" s="4">
        <f t="shared" si="107"/>
        <v>0</v>
      </c>
    </row>
    <row r="2277" spans="1:21">
      <c r="A2277" s="41">
        <v>590041422</v>
      </c>
      <c r="B2277" s="42">
        <v>590782215</v>
      </c>
      <c r="C2277" s="43">
        <v>590782215</v>
      </c>
      <c r="D2277" t="s">
        <v>1812</v>
      </c>
      <c r="E2277" t="s">
        <v>1810</v>
      </c>
      <c r="F2277" t="s">
        <v>1704</v>
      </c>
      <c r="G2277" t="s">
        <v>1705</v>
      </c>
      <c r="H2277">
        <v>1</v>
      </c>
      <c r="I2277" s="1">
        <v>59</v>
      </c>
      <c r="J2277" t="s">
        <v>227</v>
      </c>
      <c r="K2277" t="s">
        <v>228</v>
      </c>
      <c r="L2277" t="s">
        <v>831</v>
      </c>
      <c r="M2277" t="s">
        <v>228</v>
      </c>
      <c r="N2277" s="4">
        <v>265906735</v>
      </c>
      <c r="O2277" s="44">
        <v>884</v>
      </c>
      <c r="P2277">
        <v>1</v>
      </c>
      <c r="Q2277">
        <v>0</v>
      </c>
      <c r="R2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7" s="4">
        <f t="shared" si="105"/>
        <v>1</v>
      </c>
      <c r="T2277" s="4">
        <f t="shared" si="106"/>
        <v>0</v>
      </c>
      <c r="U2277" s="4">
        <f t="shared" si="107"/>
        <v>0</v>
      </c>
    </row>
    <row r="2278" spans="1:21">
      <c r="A2278" s="41">
        <v>590046728</v>
      </c>
      <c r="B2278" s="42">
        <v>590782215</v>
      </c>
      <c r="C2278" s="43">
        <v>590782215</v>
      </c>
      <c r="D2278" t="s">
        <v>1813</v>
      </c>
      <c r="E2278" t="s">
        <v>1810</v>
      </c>
      <c r="F2278" t="s">
        <v>1704</v>
      </c>
      <c r="G2278" t="s">
        <v>1705</v>
      </c>
      <c r="H2278">
        <v>1</v>
      </c>
      <c r="I2278" s="1">
        <v>59</v>
      </c>
      <c r="J2278" t="s">
        <v>227</v>
      </c>
      <c r="K2278" t="s">
        <v>228</v>
      </c>
      <c r="L2278" t="s">
        <v>831</v>
      </c>
      <c r="M2278" t="s">
        <v>228</v>
      </c>
      <c r="N2278" s="4">
        <v>265906735</v>
      </c>
      <c r="O2278" s="44">
        <v>1364.25</v>
      </c>
      <c r="P2278">
        <v>0</v>
      </c>
      <c r="Q2278">
        <v>0</v>
      </c>
      <c r="R2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8" s="4">
        <f t="shared" si="105"/>
        <v>1</v>
      </c>
      <c r="T2278" s="4">
        <f t="shared" si="106"/>
        <v>0</v>
      </c>
      <c r="U2278" s="4">
        <f t="shared" si="107"/>
        <v>0</v>
      </c>
    </row>
    <row r="2279" spans="1:21">
      <c r="A2279" s="41">
        <v>590064416</v>
      </c>
      <c r="B2279" s="42">
        <v>590782215</v>
      </c>
      <c r="C2279" s="43">
        <v>590782215</v>
      </c>
      <c r="D2279" t="s">
        <v>1814</v>
      </c>
      <c r="E2279" t="s">
        <v>1810</v>
      </c>
      <c r="F2279" t="s">
        <v>1704</v>
      </c>
      <c r="G2279" t="s">
        <v>1705</v>
      </c>
      <c r="H2279">
        <v>1</v>
      </c>
      <c r="I2279" s="1">
        <v>59</v>
      </c>
      <c r="J2279" t="s">
        <v>227</v>
      </c>
      <c r="K2279" t="s">
        <v>228</v>
      </c>
      <c r="L2279" t="s">
        <v>831</v>
      </c>
      <c r="M2279" t="s">
        <v>228</v>
      </c>
      <c r="N2279" s="4">
        <v>265906735</v>
      </c>
      <c r="O2279" s="44">
        <v>8121</v>
      </c>
      <c r="P2279">
        <v>1</v>
      </c>
      <c r="Q2279">
        <v>0</v>
      </c>
      <c r="R2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9" s="4">
        <f t="shared" si="105"/>
        <v>1</v>
      </c>
      <c r="T2279" s="4">
        <f t="shared" si="106"/>
        <v>0</v>
      </c>
      <c r="U2279" s="4">
        <f t="shared" si="107"/>
        <v>0</v>
      </c>
    </row>
    <row r="2280" spans="1:21">
      <c r="A2280" s="41">
        <v>590805941</v>
      </c>
      <c r="B2280" s="42">
        <v>590782215</v>
      </c>
      <c r="C2280" s="43">
        <v>590782215</v>
      </c>
      <c r="D2280" t="s">
        <v>1815</v>
      </c>
      <c r="E2280" t="s">
        <v>1810</v>
      </c>
      <c r="F2280" t="s">
        <v>1704</v>
      </c>
      <c r="G2280" t="s">
        <v>1705</v>
      </c>
      <c r="H2280">
        <v>1</v>
      </c>
      <c r="I2280" s="1">
        <v>59</v>
      </c>
      <c r="J2280" t="s">
        <v>227</v>
      </c>
      <c r="K2280" t="s">
        <v>228</v>
      </c>
      <c r="L2280" t="s">
        <v>831</v>
      </c>
      <c r="M2280" t="s">
        <v>228</v>
      </c>
      <c r="N2280" s="4">
        <v>265906735</v>
      </c>
      <c r="O2280" s="44">
        <v>1214.5</v>
      </c>
      <c r="P2280">
        <v>1</v>
      </c>
      <c r="Q2280">
        <v>0</v>
      </c>
      <c r="R2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0" s="4">
        <f t="shared" si="105"/>
        <v>1</v>
      </c>
      <c r="T2280" s="4">
        <f t="shared" si="106"/>
        <v>0</v>
      </c>
      <c r="U2280" s="4">
        <f t="shared" si="107"/>
        <v>0</v>
      </c>
    </row>
    <row r="2281" spans="1:21">
      <c r="A2281" s="41">
        <v>590806063</v>
      </c>
      <c r="B2281" s="42">
        <v>590782215</v>
      </c>
      <c r="C2281" s="43">
        <v>590782215</v>
      </c>
      <c r="D2281" t="s">
        <v>1816</v>
      </c>
      <c r="E2281" t="s">
        <v>1810</v>
      </c>
      <c r="F2281" t="s">
        <v>1704</v>
      </c>
      <c r="G2281" t="s">
        <v>1705</v>
      </c>
      <c r="H2281">
        <v>1</v>
      </c>
      <c r="I2281" s="1">
        <v>59</v>
      </c>
      <c r="J2281" t="s">
        <v>227</v>
      </c>
      <c r="K2281" t="s">
        <v>228</v>
      </c>
      <c r="L2281" t="s">
        <v>831</v>
      </c>
      <c r="M2281" t="s">
        <v>228</v>
      </c>
      <c r="N2281" s="4">
        <v>265906735</v>
      </c>
      <c r="O2281" s="44">
        <v>652</v>
      </c>
      <c r="P2281">
        <v>1</v>
      </c>
      <c r="Q2281">
        <v>0</v>
      </c>
      <c r="R2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1" s="4">
        <f t="shared" si="105"/>
        <v>1</v>
      </c>
      <c r="T2281" s="4">
        <f t="shared" si="106"/>
        <v>0</v>
      </c>
      <c r="U2281" s="4">
        <f t="shared" si="107"/>
        <v>0</v>
      </c>
    </row>
    <row r="2282" spans="1:21">
      <c r="A2282" s="41">
        <v>590808416</v>
      </c>
      <c r="B2282" s="42">
        <v>590782215</v>
      </c>
      <c r="C2282" s="43">
        <v>590782215</v>
      </c>
      <c r="D2282" t="s">
        <v>1817</v>
      </c>
      <c r="E2282" t="s">
        <v>1810</v>
      </c>
      <c r="F2282" t="s">
        <v>1704</v>
      </c>
      <c r="G2282" t="s">
        <v>1705</v>
      </c>
      <c r="H2282">
        <v>1</v>
      </c>
      <c r="I2282" s="1">
        <v>59</v>
      </c>
      <c r="J2282" t="s">
        <v>227</v>
      </c>
      <c r="K2282" t="s">
        <v>228</v>
      </c>
      <c r="L2282" t="s">
        <v>831</v>
      </c>
      <c r="M2282" t="s">
        <v>228</v>
      </c>
      <c r="N2282" s="4">
        <v>265906735</v>
      </c>
      <c r="O2282" s="44">
        <v>694</v>
      </c>
      <c r="P2282">
        <v>0</v>
      </c>
      <c r="Q2282">
        <v>0</v>
      </c>
      <c r="R2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2" s="4">
        <f t="shared" si="105"/>
        <v>1</v>
      </c>
      <c r="T2282" s="4">
        <f t="shared" si="106"/>
        <v>0</v>
      </c>
      <c r="U2282" s="4">
        <f t="shared" si="107"/>
        <v>0</v>
      </c>
    </row>
    <row r="2283" spans="1:21">
      <c r="A2283" s="41">
        <v>590808424</v>
      </c>
      <c r="B2283" s="42">
        <v>590782215</v>
      </c>
      <c r="C2283" s="43">
        <v>590782215</v>
      </c>
      <c r="D2283" t="s">
        <v>1818</v>
      </c>
      <c r="E2283" t="s">
        <v>1810</v>
      </c>
      <c r="F2283" t="s">
        <v>1704</v>
      </c>
      <c r="G2283" t="s">
        <v>1705</v>
      </c>
      <c r="H2283">
        <v>1</v>
      </c>
      <c r="I2283" s="1">
        <v>59</v>
      </c>
      <c r="J2283" t="s">
        <v>227</v>
      </c>
      <c r="K2283" t="s">
        <v>228</v>
      </c>
      <c r="L2283" t="s">
        <v>831</v>
      </c>
      <c r="M2283" t="s">
        <v>228</v>
      </c>
      <c r="N2283" s="4">
        <v>265906735</v>
      </c>
      <c r="O2283" s="44">
        <v>887.5</v>
      </c>
      <c r="P2283">
        <v>0</v>
      </c>
      <c r="Q2283">
        <v>0</v>
      </c>
      <c r="R2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3" s="4">
        <f t="shared" si="105"/>
        <v>1</v>
      </c>
      <c r="T2283" s="4">
        <f t="shared" si="106"/>
        <v>0</v>
      </c>
      <c r="U2283" s="4">
        <f t="shared" si="107"/>
        <v>0</v>
      </c>
    </row>
    <row r="2284" spans="1:21">
      <c r="A2284" s="41">
        <v>590812749</v>
      </c>
      <c r="B2284" s="42">
        <v>590782215</v>
      </c>
      <c r="C2284" s="43">
        <v>590782215</v>
      </c>
      <c r="D2284" t="s">
        <v>1819</v>
      </c>
      <c r="E2284" t="s">
        <v>1810</v>
      </c>
      <c r="F2284" t="s">
        <v>1704</v>
      </c>
      <c r="G2284" t="s">
        <v>1705</v>
      </c>
      <c r="H2284">
        <v>1</v>
      </c>
      <c r="I2284" s="1">
        <v>59</v>
      </c>
      <c r="J2284" t="s">
        <v>227</v>
      </c>
      <c r="K2284" t="s">
        <v>228</v>
      </c>
      <c r="L2284" t="s">
        <v>831</v>
      </c>
      <c r="M2284" t="s">
        <v>228</v>
      </c>
      <c r="N2284" s="4">
        <v>265906735</v>
      </c>
      <c r="O2284" s="44">
        <v>14539.5</v>
      </c>
      <c r="P2284">
        <v>0</v>
      </c>
      <c r="Q2284">
        <v>0</v>
      </c>
      <c r="R2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4" s="4">
        <f t="shared" si="105"/>
        <v>1</v>
      </c>
      <c r="T2284" s="4">
        <f t="shared" si="106"/>
        <v>0</v>
      </c>
      <c r="U2284" s="4">
        <f t="shared" si="107"/>
        <v>0</v>
      </c>
    </row>
    <row r="2285" spans="1:21">
      <c r="A2285" s="41">
        <v>590033429</v>
      </c>
      <c r="B2285" s="42">
        <v>590782421</v>
      </c>
      <c r="C2285" s="43">
        <v>590782421</v>
      </c>
      <c r="D2285" t="s">
        <v>832</v>
      </c>
      <c r="E2285" t="s">
        <v>833</v>
      </c>
      <c r="F2285" t="s">
        <v>834</v>
      </c>
      <c r="G2285" t="s">
        <v>8381</v>
      </c>
      <c r="H2285">
        <v>0</v>
      </c>
      <c r="I2285" s="1">
        <v>59</v>
      </c>
      <c r="J2285" t="s">
        <v>227</v>
      </c>
      <c r="K2285" t="s">
        <v>228</v>
      </c>
      <c r="L2285" t="s">
        <v>831</v>
      </c>
      <c r="M2285" t="s">
        <v>228</v>
      </c>
      <c r="N2285" s="4">
        <v>265906727</v>
      </c>
      <c r="O2285" s="44">
        <v>3647.5</v>
      </c>
      <c r="P2285">
        <v>0</v>
      </c>
      <c r="Q2285">
        <v>0</v>
      </c>
      <c r="R2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5" s="4">
        <f t="shared" si="105"/>
        <v>1</v>
      </c>
      <c r="T2285" s="4">
        <f t="shared" si="106"/>
        <v>0</v>
      </c>
      <c r="U2285" s="4">
        <f t="shared" si="107"/>
        <v>0</v>
      </c>
    </row>
    <row r="2286" spans="1:21">
      <c r="A2286" s="41">
        <v>590044632</v>
      </c>
      <c r="B2286" s="42">
        <v>590782421</v>
      </c>
      <c r="C2286" s="43">
        <v>590782421</v>
      </c>
      <c r="D2286" t="s">
        <v>835</v>
      </c>
      <c r="E2286" t="s">
        <v>833</v>
      </c>
      <c r="F2286" t="s">
        <v>834</v>
      </c>
      <c r="G2286" t="s">
        <v>8381</v>
      </c>
      <c r="H2286">
        <v>0</v>
      </c>
      <c r="I2286" s="1">
        <v>59</v>
      </c>
      <c r="J2286" t="s">
        <v>227</v>
      </c>
      <c r="K2286" t="s">
        <v>228</v>
      </c>
      <c r="L2286" t="s">
        <v>831</v>
      </c>
      <c r="M2286" t="s">
        <v>228</v>
      </c>
      <c r="N2286" s="4">
        <v>265906727</v>
      </c>
      <c r="O2286" s="44">
        <v>9730</v>
      </c>
      <c r="P2286">
        <v>0</v>
      </c>
      <c r="Q2286">
        <v>0</v>
      </c>
      <c r="R2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6" s="4">
        <f t="shared" si="105"/>
        <v>1</v>
      </c>
      <c r="T2286" s="4">
        <f t="shared" si="106"/>
        <v>0</v>
      </c>
      <c r="U2286" s="4">
        <f t="shared" si="107"/>
        <v>0</v>
      </c>
    </row>
    <row r="2287" spans="1:21">
      <c r="A2287" s="41">
        <v>590788865</v>
      </c>
      <c r="B2287" s="42">
        <v>590782421</v>
      </c>
      <c r="C2287" s="43">
        <v>590782421</v>
      </c>
      <c r="D2287" t="s">
        <v>836</v>
      </c>
      <c r="E2287" t="s">
        <v>833</v>
      </c>
      <c r="F2287" t="s">
        <v>834</v>
      </c>
      <c r="G2287" t="s">
        <v>8381</v>
      </c>
      <c r="H2287">
        <v>0</v>
      </c>
      <c r="I2287" s="1">
        <v>59</v>
      </c>
      <c r="J2287" t="s">
        <v>227</v>
      </c>
      <c r="K2287" t="s">
        <v>228</v>
      </c>
      <c r="L2287" t="s">
        <v>831</v>
      </c>
      <c r="M2287" t="s">
        <v>228</v>
      </c>
      <c r="N2287" s="4">
        <v>265906727</v>
      </c>
      <c r="O2287" s="44">
        <v>8536.5</v>
      </c>
      <c r="P2287">
        <v>0</v>
      </c>
      <c r="Q2287">
        <v>0</v>
      </c>
      <c r="R2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7" s="4">
        <f t="shared" si="105"/>
        <v>1</v>
      </c>
      <c r="T2287" s="4">
        <f t="shared" si="106"/>
        <v>0</v>
      </c>
      <c r="U2287" s="4">
        <f t="shared" si="107"/>
        <v>0</v>
      </c>
    </row>
    <row r="2288" spans="1:21">
      <c r="A2288" s="41">
        <v>590801106</v>
      </c>
      <c r="B2288" s="42">
        <v>590782421</v>
      </c>
      <c r="C2288" s="43">
        <v>590782421</v>
      </c>
      <c r="D2288" t="s">
        <v>837</v>
      </c>
      <c r="E2288" t="s">
        <v>833</v>
      </c>
      <c r="F2288" t="s">
        <v>834</v>
      </c>
      <c r="G2288" t="s">
        <v>8381</v>
      </c>
      <c r="H2288">
        <v>0</v>
      </c>
      <c r="I2288" s="1">
        <v>59</v>
      </c>
      <c r="J2288" t="s">
        <v>227</v>
      </c>
      <c r="K2288" t="s">
        <v>228</v>
      </c>
      <c r="L2288" t="s">
        <v>831</v>
      </c>
      <c r="M2288" t="s">
        <v>228</v>
      </c>
      <c r="N2288" s="4">
        <v>265906727</v>
      </c>
      <c r="O2288" s="44">
        <v>227202</v>
      </c>
      <c r="P2288">
        <v>0</v>
      </c>
      <c r="Q2288">
        <v>0</v>
      </c>
      <c r="R2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8" s="4">
        <f t="shared" si="105"/>
        <v>1</v>
      </c>
      <c r="T2288" s="4">
        <f t="shared" si="106"/>
        <v>0</v>
      </c>
      <c r="U2288" s="4">
        <f t="shared" si="107"/>
        <v>0</v>
      </c>
    </row>
    <row r="2289" spans="1:21">
      <c r="A2289" s="41">
        <v>590812186</v>
      </c>
      <c r="B2289" s="42">
        <v>590782421</v>
      </c>
      <c r="C2289" s="43">
        <v>590782421</v>
      </c>
      <c r="D2289" t="s">
        <v>838</v>
      </c>
      <c r="E2289" t="s">
        <v>833</v>
      </c>
      <c r="F2289" t="s">
        <v>834</v>
      </c>
      <c r="G2289" t="s">
        <v>8381</v>
      </c>
      <c r="H2289">
        <v>0</v>
      </c>
      <c r="I2289" s="1">
        <v>59</v>
      </c>
      <c r="J2289" t="s">
        <v>227</v>
      </c>
      <c r="K2289" t="s">
        <v>228</v>
      </c>
      <c r="L2289" t="s">
        <v>831</v>
      </c>
      <c r="M2289" t="s">
        <v>228</v>
      </c>
      <c r="N2289" s="4">
        <v>265906727</v>
      </c>
      <c r="O2289" s="44">
        <v>17166.5</v>
      </c>
      <c r="P2289">
        <v>0</v>
      </c>
      <c r="Q2289">
        <v>0</v>
      </c>
      <c r="R2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9" s="4">
        <f t="shared" si="105"/>
        <v>1</v>
      </c>
      <c r="T2289" s="4">
        <f t="shared" si="106"/>
        <v>0</v>
      </c>
      <c r="U2289" s="4">
        <f t="shared" si="107"/>
        <v>0</v>
      </c>
    </row>
    <row r="2290" spans="1:21">
      <c r="A2290" s="41">
        <v>590000691</v>
      </c>
      <c r="B2290" s="42">
        <v>590782439</v>
      </c>
      <c r="C2290" s="43">
        <v>590782439</v>
      </c>
      <c r="D2290" t="s">
        <v>2743</v>
      </c>
      <c r="E2290" t="s">
        <v>2743</v>
      </c>
      <c r="F2290" t="s">
        <v>834</v>
      </c>
      <c r="G2290" t="s">
        <v>8381</v>
      </c>
      <c r="H2290">
        <v>0</v>
      </c>
      <c r="I2290" s="1">
        <v>59</v>
      </c>
      <c r="J2290" t="s">
        <v>227</v>
      </c>
      <c r="K2290" t="s">
        <v>228</v>
      </c>
      <c r="L2290" t="s">
        <v>831</v>
      </c>
      <c r="M2290" t="s">
        <v>228</v>
      </c>
      <c r="N2290" s="4">
        <v>265907014</v>
      </c>
      <c r="O2290" s="44">
        <v>14919</v>
      </c>
      <c r="P2290">
        <v>0</v>
      </c>
      <c r="Q2290">
        <v>0</v>
      </c>
      <c r="R2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0" s="4">
        <f t="shared" si="105"/>
        <v>1</v>
      </c>
      <c r="T2290" s="4">
        <f t="shared" si="106"/>
        <v>0</v>
      </c>
      <c r="U2290" s="4">
        <f t="shared" si="107"/>
        <v>0</v>
      </c>
    </row>
    <row r="2291" spans="1:21">
      <c r="A2291" s="41">
        <v>590000758</v>
      </c>
      <c r="B2291" s="42">
        <v>590782637</v>
      </c>
      <c r="C2291" s="43">
        <v>590782637</v>
      </c>
      <c r="D2291" t="s">
        <v>1691</v>
      </c>
      <c r="E2291" t="s">
        <v>1691</v>
      </c>
      <c r="F2291" t="s">
        <v>834</v>
      </c>
      <c r="G2291" t="s">
        <v>8381</v>
      </c>
      <c r="H2291">
        <v>0</v>
      </c>
      <c r="I2291" s="1">
        <v>59</v>
      </c>
      <c r="J2291" t="s">
        <v>227</v>
      </c>
      <c r="K2291" t="s">
        <v>228</v>
      </c>
      <c r="L2291" t="s">
        <v>831</v>
      </c>
      <c r="M2291" t="s">
        <v>228</v>
      </c>
      <c r="N2291" s="4">
        <v>265906743</v>
      </c>
      <c r="O2291" s="44">
        <v>77883</v>
      </c>
      <c r="P2291">
        <v>0</v>
      </c>
      <c r="Q2291">
        <v>0</v>
      </c>
      <c r="R2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1" s="4">
        <f t="shared" si="105"/>
        <v>1</v>
      </c>
      <c r="T2291" s="4">
        <f t="shared" si="106"/>
        <v>0</v>
      </c>
      <c r="U2291" s="4">
        <f t="shared" si="107"/>
        <v>0</v>
      </c>
    </row>
    <row r="2292" spans="1:21">
      <c r="A2292" s="41">
        <v>590791323</v>
      </c>
      <c r="B2292" s="42">
        <v>590782637</v>
      </c>
      <c r="C2292" s="43">
        <v>590782637</v>
      </c>
      <c r="D2292" t="s">
        <v>1692</v>
      </c>
      <c r="E2292" t="s">
        <v>1691</v>
      </c>
      <c r="F2292" t="s">
        <v>834</v>
      </c>
      <c r="G2292" t="s">
        <v>8381</v>
      </c>
      <c r="H2292">
        <v>0</v>
      </c>
      <c r="I2292" s="1">
        <v>59</v>
      </c>
      <c r="J2292" t="s">
        <v>227</v>
      </c>
      <c r="K2292" t="s">
        <v>228</v>
      </c>
      <c r="L2292" t="s">
        <v>831</v>
      </c>
      <c r="M2292" t="s">
        <v>228</v>
      </c>
      <c r="N2292" s="4">
        <v>265906743</v>
      </c>
      <c r="O2292" s="44">
        <v>12582.5</v>
      </c>
      <c r="P2292">
        <v>0</v>
      </c>
      <c r="Q2292">
        <v>0</v>
      </c>
      <c r="R2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2" s="4">
        <f t="shared" si="105"/>
        <v>1</v>
      </c>
      <c r="T2292" s="4">
        <f t="shared" si="106"/>
        <v>0</v>
      </c>
      <c r="U2292" s="4">
        <f t="shared" si="107"/>
        <v>0</v>
      </c>
    </row>
    <row r="2293" spans="1:21" ht="17.25" customHeight="1">
      <c r="A2293" s="41">
        <v>590000766</v>
      </c>
      <c r="B2293" s="42">
        <v>590782645</v>
      </c>
      <c r="C2293" s="41">
        <v>590782645</v>
      </c>
      <c r="D2293" t="s">
        <v>4507</v>
      </c>
      <c r="E2293" t="s">
        <v>4508</v>
      </c>
      <c r="F2293" t="s">
        <v>834</v>
      </c>
      <c r="G2293" t="s">
        <v>8381</v>
      </c>
      <c r="H2293">
        <v>0</v>
      </c>
      <c r="I2293" s="1">
        <v>59</v>
      </c>
      <c r="J2293" t="s">
        <v>227</v>
      </c>
      <c r="K2293" t="s">
        <v>228</v>
      </c>
      <c r="L2293" t="s">
        <v>831</v>
      </c>
      <c r="M2293" t="s">
        <v>228</v>
      </c>
      <c r="N2293" s="4">
        <v>265906768</v>
      </c>
      <c r="O2293" s="44">
        <v>10173</v>
      </c>
      <c r="P2293">
        <v>0</v>
      </c>
      <c r="Q2293">
        <v>0</v>
      </c>
      <c r="R2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3" s="4">
        <f t="shared" si="105"/>
        <v>1</v>
      </c>
      <c r="T2293" s="4">
        <f t="shared" si="106"/>
        <v>0</v>
      </c>
      <c r="U2293" s="4">
        <f t="shared" si="107"/>
        <v>0</v>
      </c>
    </row>
    <row r="2294" spans="1:21">
      <c r="A2294" s="41">
        <v>590000774</v>
      </c>
      <c r="B2294" s="42">
        <v>590782652</v>
      </c>
      <c r="C2294" s="43">
        <v>590782652</v>
      </c>
      <c r="D2294" t="s">
        <v>845</v>
      </c>
      <c r="E2294" t="s">
        <v>846</v>
      </c>
      <c r="F2294" t="s">
        <v>834</v>
      </c>
      <c r="G2294" t="s">
        <v>8381</v>
      </c>
      <c r="H2294">
        <v>0</v>
      </c>
      <c r="I2294" s="1">
        <v>59</v>
      </c>
      <c r="J2294" t="s">
        <v>227</v>
      </c>
      <c r="K2294" t="s">
        <v>228</v>
      </c>
      <c r="L2294" t="s">
        <v>831</v>
      </c>
      <c r="M2294" t="s">
        <v>228</v>
      </c>
      <c r="N2294" s="4">
        <v>265906891</v>
      </c>
      <c r="O2294" s="44">
        <v>44369.5</v>
      </c>
      <c r="P2294">
        <v>0</v>
      </c>
      <c r="Q2294">
        <v>0</v>
      </c>
      <c r="R2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4" s="4">
        <f t="shared" si="105"/>
        <v>1</v>
      </c>
      <c r="T2294" s="4">
        <f t="shared" si="106"/>
        <v>0</v>
      </c>
      <c r="U2294" s="4">
        <f t="shared" si="107"/>
        <v>0</v>
      </c>
    </row>
    <row r="2295" spans="1:21">
      <c r="A2295" s="41">
        <v>590025458</v>
      </c>
      <c r="B2295" s="42">
        <v>590782652</v>
      </c>
      <c r="C2295" s="43">
        <v>590782652</v>
      </c>
      <c r="D2295" t="s">
        <v>847</v>
      </c>
      <c r="E2295" t="s">
        <v>846</v>
      </c>
      <c r="F2295" t="s">
        <v>834</v>
      </c>
      <c r="G2295" t="s">
        <v>8381</v>
      </c>
      <c r="H2295">
        <v>0</v>
      </c>
      <c r="I2295" s="1">
        <v>59</v>
      </c>
      <c r="J2295" t="s">
        <v>227</v>
      </c>
      <c r="K2295" t="s">
        <v>228</v>
      </c>
      <c r="L2295" t="s">
        <v>831</v>
      </c>
      <c r="M2295" t="s">
        <v>228</v>
      </c>
      <c r="N2295" s="4">
        <v>265906891</v>
      </c>
      <c r="O2295" s="44">
        <v>8463</v>
      </c>
      <c r="P2295">
        <v>0</v>
      </c>
      <c r="Q2295">
        <v>0</v>
      </c>
      <c r="R2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5" s="4">
        <f t="shared" si="105"/>
        <v>1</v>
      </c>
      <c r="T2295" s="4">
        <f t="shared" si="106"/>
        <v>0</v>
      </c>
      <c r="U2295" s="4">
        <f t="shared" si="107"/>
        <v>0</v>
      </c>
    </row>
    <row r="2296" spans="1:21">
      <c r="A2296" s="41">
        <v>590000782</v>
      </c>
      <c r="B2296" s="42">
        <v>590782660</v>
      </c>
      <c r="C2296" s="43">
        <v>590782660</v>
      </c>
      <c r="D2296" t="s">
        <v>3776</v>
      </c>
      <c r="E2296" t="s">
        <v>3776</v>
      </c>
      <c r="F2296" t="s">
        <v>3656</v>
      </c>
      <c r="G2296" t="s">
        <v>3657</v>
      </c>
      <c r="H2296">
        <v>1</v>
      </c>
      <c r="I2296" s="1">
        <v>59</v>
      </c>
      <c r="J2296" t="s">
        <v>227</v>
      </c>
      <c r="K2296" t="s">
        <v>228</v>
      </c>
      <c r="L2296" t="s">
        <v>77</v>
      </c>
      <c r="M2296" t="s">
        <v>228</v>
      </c>
      <c r="N2296" s="4">
        <v>265907063</v>
      </c>
      <c r="O2296" s="44">
        <v>11744.5</v>
      </c>
      <c r="P2296">
        <v>1</v>
      </c>
      <c r="Q2296">
        <v>0</v>
      </c>
      <c r="R2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6" s="4">
        <f t="shared" si="105"/>
        <v>1</v>
      </c>
      <c r="T2296" s="4">
        <f t="shared" si="106"/>
        <v>0</v>
      </c>
      <c r="U2296" s="4">
        <f t="shared" si="107"/>
        <v>0</v>
      </c>
    </row>
    <row r="2297" spans="1:21">
      <c r="A2297" s="41">
        <v>590035499</v>
      </c>
      <c r="B2297" s="42">
        <v>590782660</v>
      </c>
      <c r="C2297" s="43">
        <v>590782660</v>
      </c>
      <c r="D2297" t="s">
        <v>3777</v>
      </c>
      <c r="E2297" t="s">
        <v>3776</v>
      </c>
      <c r="F2297" t="s">
        <v>3656</v>
      </c>
      <c r="G2297" t="s">
        <v>3657</v>
      </c>
      <c r="H2297">
        <v>1</v>
      </c>
      <c r="I2297" s="1">
        <v>59</v>
      </c>
      <c r="J2297" t="s">
        <v>227</v>
      </c>
      <c r="K2297" t="s">
        <v>228</v>
      </c>
      <c r="L2297" t="s">
        <v>77</v>
      </c>
      <c r="M2297" t="s">
        <v>228</v>
      </c>
      <c r="N2297" s="4">
        <v>265907063</v>
      </c>
      <c r="O2297" s="44">
        <v>891.5</v>
      </c>
      <c r="P2297">
        <v>1</v>
      </c>
      <c r="Q2297">
        <v>0</v>
      </c>
      <c r="R2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7" s="4">
        <f t="shared" si="105"/>
        <v>1</v>
      </c>
      <c r="T2297" s="4">
        <f t="shared" si="106"/>
        <v>0</v>
      </c>
      <c r="U2297" s="4">
        <f t="shared" si="107"/>
        <v>0</v>
      </c>
    </row>
    <row r="2298" spans="1:21">
      <c r="A2298" s="41">
        <v>590040010</v>
      </c>
      <c r="B2298" s="42">
        <v>590782660</v>
      </c>
      <c r="C2298" s="43">
        <v>590782660</v>
      </c>
      <c r="D2298" t="s">
        <v>3778</v>
      </c>
      <c r="E2298" t="s">
        <v>3776</v>
      </c>
      <c r="F2298" t="s">
        <v>3656</v>
      </c>
      <c r="G2298" t="s">
        <v>3657</v>
      </c>
      <c r="H2298">
        <v>1</v>
      </c>
      <c r="I2298" s="1">
        <v>59</v>
      </c>
      <c r="J2298" t="s">
        <v>227</v>
      </c>
      <c r="K2298" t="s">
        <v>228</v>
      </c>
      <c r="L2298" t="s">
        <v>77</v>
      </c>
      <c r="M2298" t="s">
        <v>228</v>
      </c>
      <c r="N2298" s="4">
        <v>265907063</v>
      </c>
      <c r="O2298" s="44">
        <v>997.5</v>
      </c>
      <c r="P2298">
        <v>1</v>
      </c>
      <c r="Q2298">
        <v>0</v>
      </c>
      <c r="R2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8" s="4">
        <f t="shared" si="105"/>
        <v>1</v>
      </c>
      <c r="T2298" s="4">
        <f t="shared" si="106"/>
        <v>0</v>
      </c>
      <c r="U2298" s="4">
        <f t="shared" si="107"/>
        <v>0</v>
      </c>
    </row>
    <row r="2299" spans="1:21">
      <c r="A2299" s="41">
        <v>590041513</v>
      </c>
      <c r="B2299" s="42">
        <v>590782660</v>
      </c>
      <c r="C2299" s="43">
        <v>590782660</v>
      </c>
      <c r="D2299" t="s">
        <v>3779</v>
      </c>
      <c r="E2299" t="s">
        <v>3776</v>
      </c>
      <c r="F2299" t="s">
        <v>3656</v>
      </c>
      <c r="G2299" t="s">
        <v>3657</v>
      </c>
      <c r="H2299">
        <v>1</v>
      </c>
      <c r="I2299" s="1">
        <v>59</v>
      </c>
      <c r="J2299" t="s">
        <v>227</v>
      </c>
      <c r="K2299" t="s">
        <v>228</v>
      </c>
      <c r="L2299" t="s">
        <v>77</v>
      </c>
      <c r="M2299" t="s">
        <v>228</v>
      </c>
      <c r="N2299" s="4">
        <v>265907063</v>
      </c>
      <c r="O2299" s="44">
        <v>605.5</v>
      </c>
      <c r="P2299">
        <v>1</v>
      </c>
      <c r="Q2299">
        <v>0</v>
      </c>
      <c r="R2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9" s="4">
        <f t="shared" si="105"/>
        <v>1</v>
      </c>
      <c r="T2299" s="4">
        <f t="shared" si="106"/>
        <v>0</v>
      </c>
      <c r="U2299" s="4">
        <f t="shared" si="107"/>
        <v>0</v>
      </c>
    </row>
    <row r="2300" spans="1:21">
      <c r="A2300" s="41">
        <v>590043352</v>
      </c>
      <c r="B2300" s="42">
        <v>590782660</v>
      </c>
      <c r="C2300" s="43">
        <v>590782660</v>
      </c>
      <c r="D2300" t="s">
        <v>3780</v>
      </c>
      <c r="E2300" t="s">
        <v>3776</v>
      </c>
      <c r="F2300" t="s">
        <v>3656</v>
      </c>
      <c r="G2300" t="s">
        <v>3657</v>
      </c>
      <c r="H2300">
        <v>1</v>
      </c>
      <c r="I2300" s="1">
        <v>59</v>
      </c>
      <c r="J2300" t="s">
        <v>227</v>
      </c>
      <c r="K2300" t="s">
        <v>228</v>
      </c>
      <c r="L2300" t="s">
        <v>77</v>
      </c>
      <c r="M2300" t="s">
        <v>228</v>
      </c>
      <c r="N2300" s="4">
        <v>265907063</v>
      </c>
      <c r="O2300" s="44">
        <v>1011.5</v>
      </c>
      <c r="P2300">
        <v>1</v>
      </c>
      <c r="Q2300">
        <v>0</v>
      </c>
      <c r="R2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0" s="4">
        <f t="shared" si="105"/>
        <v>1</v>
      </c>
      <c r="T2300" s="4">
        <f t="shared" si="106"/>
        <v>0</v>
      </c>
      <c r="U2300" s="4">
        <f t="shared" si="107"/>
        <v>0</v>
      </c>
    </row>
    <row r="2301" spans="1:21">
      <c r="A2301" s="41">
        <v>590043360</v>
      </c>
      <c r="B2301" s="42">
        <v>590782660</v>
      </c>
      <c r="C2301" s="43">
        <v>590782660</v>
      </c>
      <c r="D2301" t="s">
        <v>3781</v>
      </c>
      <c r="E2301" t="s">
        <v>3776</v>
      </c>
      <c r="F2301" t="s">
        <v>3656</v>
      </c>
      <c r="G2301" t="s">
        <v>3657</v>
      </c>
      <c r="H2301">
        <v>1</v>
      </c>
      <c r="I2301" s="1">
        <v>59</v>
      </c>
      <c r="J2301" t="s">
        <v>227</v>
      </c>
      <c r="K2301" t="s">
        <v>228</v>
      </c>
      <c r="L2301" t="s">
        <v>77</v>
      </c>
      <c r="M2301" t="s">
        <v>228</v>
      </c>
      <c r="N2301" s="4">
        <v>265907063</v>
      </c>
      <c r="O2301" s="44">
        <v>675.5</v>
      </c>
      <c r="P2301">
        <v>1</v>
      </c>
      <c r="Q2301">
        <v>0</v>
      </c>
      <c r="R2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1" s="4">
        <f t="shared" si="105"/>
        <v>1</v>
      </c>
      <c r="T2301" s="4">
        <f t="shared" si="106"/>
        <v>0</v>
      </c>
      <c r="U2301" s="4">
        <f t="shared" si="107"/>
        <v>0</v>
      </c>
    </row>
    <row r="2302" spans="1:21">
      <c r="A2302" s="41">
        <v>590044285</v>
      </c>
      <c r="B2302" s="42">
        <v>590782660</v>
      </c>
      <c r="C2302" s="43">
        <v>590782660</v>
      </c>
      <c r="D2302" t="s">
        <v>3782</v>
      </c>
      <c r="E2302" t="s">
        <v>3776</v>
      </c>
      <c r="F2302" t="s">
        <v>3656</v>
      </c>
      <c r="G2302" t="s">
        <v>3657</v>
      </c>
      <c r="H2302">
        <v>1</v>
      </c>
      <c r="I2302" s="1">
        <v>59</v>
      </c>
      <c r="J2302" t="s">
        <v>227</v>
      </c>
      <c r="K2302" t="s">
        <v>228</v>
      </c>
      <c r="L2302" t="s">
        <v>77</v>
      </c>
      <c r="M2302" t="s">
        <v>228</v>
      </c>
      <c r="N2302" s="4">
        <v>265907063</v>
      </c>
      <c r="O2302" s="44">
        <v>1360.5</v>
      </c>
      <c r="P2302">
        <v>1</v>
      </c>
      <c r="Q2302">
        <v>0</v>
      </c>
      <c r="R2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2" s="4">
        <f t="shared" si="105"/>
        <v>1</v>
      </c>
      <c r="T2302" s="4">
        <f t="shared" si="106"/>
        <v>0</v>
      </c>
      <c r="U2302" s="4">
        <f t="shared" si="107"/>
        <v>0</v>
      </c>
    </row>
    <row r="2303" spans="1:21" ht="17.25" customHeight="1">
      <c r="A2303" s="41">
        <v>590044293</v>
      </c>
      <c r="B2303" s="42">
        <v>590782660</v>
      </c>
      <c r="C2303" s="41">
        <v>590782660</v>
      </c>
      <c r="D2303" t="s">
        <v>3783</v>
      </c>
      <c r="E2303" t="s">
        <v>3776</v>
      </c>
      <c r="F2303" t="s">
        <v>3656</v>
      </c>
      <c r="G2303" t="s">
        <v>3657</v>
      </c>
      <c r="H2303">
        <v>1</v>
      </c>
      <c r="I2303" s="1">
        <v>59</v>
      </c>
      <c r="J2303" t="s">
        <v>227</v>
      </c>
      <c r="K2303" t="s">
        <v>228</v>
      </c>
      <c r="L2303" t="s">
        <v>77</v>
      </c>
      <c r="M2303" t="s">
        <v>228</v>
      </c>
      <c r="N2303" s="4">
        <v>265907063</v>
      </c>
      <c r="O2303" s="44">
        <v>1559</v>
      </c>
      <c r="P2303">
        <v>1</v>
      </c>
      <c r="Q2303">
        <v>0</v>
      </c>
      <c r="R2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3" s="4">
        <f t="shared" si="105"/>
        <v>1</v>
      </c>
      <c r="T2303" s="4">
        <f t="shared" si="106"/>
        <v>0</v>
      </c>
      <c r="U2303" s="4">
        <f t="shared" si="107"/>
        <v>0</v>
      </c>
    </row>
    <row r="2304" spans="1:21">
      <c r="A2304" s="41">
        <v>590044913</v>
      </c>
      <c r="B2304" s="42">
        <v>590782660</v>
      </c>
      <c r="C2304" s="43">
        <v>590782660</v>
      </c>
      <c r="D2304" t="s">
        <v>3784</v>
      </c>
      <c r="E2304" t="s">
        <v>3776</v>
      </c>
      <c r="F2304" t="s">
        <v>3656</v>
      </c>
      <c r="G2304" t="s">
        <v>3657</v>
      </c>
      <c r="H2304">
        <v>1</v>
      </c>
      <c r="I2304" s="1">
        <v>59</v>
      </c>
      <c r="J2304" t="s">
        <v>227</v>
      </c>
      <c r="K2304" t="s">
        <v>228</v>
      </c>
      <c r="L2304" t="s">
        <v>77</v>
      </c>
      <c r="M2304" t="s">
        <v>228</v>
      </c>
      <c r="N2304" s="4">
        <v>265907063</v>
      </c>
      <c r="O2304" s="44">
        <v>8444</v>
      </c>
      <c r="P2304">
        <v>1</v>
      </c>
      <c r="Q2304">
        <v>0</v>
      </c>
      <c r="R2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4" s="4">
        <f t="shared" si="105"/>
        <v>1</v>
      </c>
      <c r="T2304" s="4">
        <f t="shared" si="106"/>
        <v>0</v>
      </c>
      <c r="U2304" s="4">
        <f t="shared" si="107"/>
        <v>0</v>
      </c>
    </row>
    <row r="2305" spans="1:21">
      <c r="A2305" s="41">
        <v>590045886</v>
      </c>
      <c r="B2305" s="42">
        <v>590782660</v>
      </c>
      <c r="C2305" s="43">
        <v>590782660</v>
      </c>
      <c r="D2305" t="s">
        <v>3785</v>
      </c>
      <c r="E2305" t="s">
        <v>3776</v>
      </c>
      <c r="F2305" t="s">
        <v>3656</v>
      </c>
      <c r="G2305" t="s">
        <v>3657</v>
      </c>
      <c r="H2305">
        <v>1</v>
      </c>
      <c r="I2305" s="1">
        <v>59</v>
      </c>
      <c r="J2305" t="s">
        <v>227</v>
      </c>
      <c r="K2305" t="s">
        <v>228</v>
      </c>
      <c r="L2305" t="s">
        <v>77</v>
      </c>
      <c r="M2305" t="s">
        <v>228</v>
      </c>
      <c r="N2305" s="4">
        <v>265907063</v>
      </c>
      <c r="O2305" s="44">
        <v>7550.5</v>
      </c>
      <c r="P2305">
        <v>1</v>
      </c>
      <c r="Q2305">
        <v>0</v>
      </c>
      <c r="R2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5" s="4">
        <f t="shared" si="105"/>
        <v>1</v>
      </c>
      <c r="T2305" s="4">
        <f t="shared" si="106"/>
        <v>0</v>
      </c>
      <c r="U2305" s="4">
        <f t="shared" si="107"/>
        <v>0</v>
      </c>
    </row>
    <row r="2306" spans="1:21">
      <c r="A2306" s="41">
        <v>590047502</v>
      </c>
      <c r="B2306" s="42">
        <v>590782660</v>
      </c>
      <c r="C2306" s="43">
        <v>590782660</v>
      </c>
      <c r="D2306" t="s">
        <v>2120</v>
      </c>
      <c r="E2306" t="s">
        <v>3776</v>
      </c>
      <c r="F2306" t="s">
        <v>3656</v>
      </c>
      <c r="G2306" t="s">
        <v>3657</v>
      </c>
      <c r="H2306">
        <v>1</v>
      </c>
      <c r="I2306" s="1">
        <v>59</v>
      </c>
      <c r="J2306" t="s">
        <v>227</v>
      </c>
      <c r="K2306" t="s">
        <v>228</v>
      </c>
      <c r="L2306" t="s">
        <v>77</v>
      </c>
      <c r="M2306" t="s">
        <v>228</v>
      </c>
      <c r="N2306" s="4">
        <v>265907063</v>
      </c>
      <c r="O2306" s="44">
        <v>380.5</v>
      </c>
      <c r="P2306">
        <v>1</v>
      </c>
      <c r="Q2306">
        <v>0</v>
      </c>
      <c r="R2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6" s="4">
        <f t="shared" si="105"/>
        <v>1</v>
      </c>
      <c r="T2306" s="4">
        <f t="shared" si="106"/>
        <v>0</v>
      </c>
      <c r="U2306" s="4">
        <f t="shared" si="107"/>
        <v>0</v>
      </c>
    </row>
    <row r="2307" spans="1:21">
      <c r="A2307" s="41">
        <v>590051405</v>
      </c>
      <c r="B2307" s="42">
        <v>590782660</v>
      </c>
      <c r="C2307" s="43">
        <v>590782660</v>
      </c>
      <c r="D2307" t="s">
        <v>3786</v>
      </c>
      <c r="E2307" t="s">
        <v>3776</v>
      </c>
      <c r="F2307" t="s">
        <v>3656</v>
      </c>
      <c r="G2307" t="s">
        <v>3657</v>
      </c>
      <c r="H2307">
        <v>1</v>
      </c>
      <c r="I2307" s="1">
        <v>59</v>
      </c>
      <c r="J2307" t="s">
        <v>227</v>
      </c>
      <c r="K2307" t="s">
        <v>228</v>
      </c>
      <c r="L2307" t="s">
        <v>77</v>
      </c>
      <c r="M2307" t="s">
        <v>228</v>
      </c>
      <c r="N2307" s="4">
        <v>265907063</v>
      </c>
      <c r="O2307" s="44">
        <v>228</v>
      </c>
      <c r="P2307">
        <v>0</v>
      </c>
      <c r="Q2307">
        <v>0</v>
      </c>
      <c r="R2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7" s="4">
        <f t="shared" si="105"/>
        <v>1</v>
      </c>
      <c r="T2307" s="4">
        <f t="shared" si="106"/>
        <v>0</v>
      </c>
      <c r="U2307" s="4">
        <f t="shared" si="107"/>
        <v>0</v>
      </c>
    </row>
    <row r="2308" spans="1:21">
      <c r="A2308" s="41">
        <v>590051504</v>
      </c>
      <c r="B2308" s="42">
        <v>590782660</v>
      </c>
      <c r="C2308" s="43">
        <v>590782660</v>
      </c>
      <c r="D2308" t="s">
        <v>3787</v>
      </c>
      <c r="E2308" t="s">
        <v>3776</v>
      </c>
      <c r="F2308" t="s">
        <v>3656</v>
      </c>
      <c r="G2308" t="s">
        <v>3657</v>
      </c>
      <c r="H2308">
        <v>1</v>
      </c>
      <c r="I2308" s="1">
        <v>59</v>
      </c>
      <c r="J2308" t="s">
        <v>227</v>
      </c>
      <c r="K2308" t="s">
        <v>228</v>
      </c>
      <c r="L2308" t="s">
        <v>77</v>
      </c>
      <c r="M2308" t="s">
        <v>228</v>
      </c>
      <c r="N2308" s="4">
        <v>265907063</v>
      </c>
      <c r="O2308" s="44">
        <v>1702</v>
      </c>
      <c r="P2308">
        <v>1</v>
      </c>
      <c r="Q2308">
        <v>0</v>
      </c>
      <c r="R2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8" s="4">
        <f t="shared" si="105"/>
        <v>1</v>
      </c>
      <c r="T2308" s="4">
        <f t="shared" si="106"/>
        <v>0</v>
      </c>
      <c r="U2308" s="4">
        <f t="shared" si="107"/>
        <v>0</v>
      </c>
    </row>
    <row r="2309" spans="1:21">
      <c r="A2309" s="41">
        <v>590060059</v>
      </c>
      <c r="B2309" s="42">
        <v>590782660</v>
      </c>
      <c r="C2309" s="43">
        <v>590782660</v>
      </c>
      <c r="D2309" t="s">
        <v>3788</v>
      </c>
      <c r="E2309" t="s">
        <v>3776</v>
      </c>
      <c r="F2309" t="s">
        <v>3656</v>
      </c>
      <c r="G2309" t="s">
        <v>3657</v>
      </c>
      <c r="H2309">
        <v>1</v>
      </c>
      <c r="I2309" s="1">
        <v>59</v>
      </c>
      <c r="J2309" t="s">
        <v>227</v>
      </c>
      <c r="K2309" t="s">
        <v>228</v>
      </c>
      <c r="L2309" t="s">
        <v>77</v>
      </c>
      <c r="M2309" t="s">
        <v>228</v>
      </c>
      <c r="N2309" s="4">
        <v>265907063</v>
      </c>
      <c r="O2309" s="44">
        <v>525.25</v>
      </c>
      <c r="P2309">
        <v>1</v>
      </c>
      <c r="Q2309">
        <v>0</v>
      </c>
      <c r="R2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9" s="4">
        <f t="shared" si="105"/>
        <v>1</v>
      </c>
      <c r="T2309" s="4">
        <f t="shared" si="106"/>
        <v>0</v>
      </c>
      <c r="U2309" s="4">
        <f t="shared" si="107"/>
        <v>0</v>
      </c>
    </row>
    <row r="2310" spans="1:21">
      <c r="A2310" s="41">
        <v>590062139</v>
      </c>
      <c r="B2310" s="42">
        <v>590782660</v>
      </c>
      <c r="C2310" s="43">
        <v>590782660</v>
      </c>
      <c r="D2310" t="s">
        <v>3789</v>
      </c>
      <c r="E2310" t="s">
        <v>3776</v>
      </c>
      <c r="F2310" t="s">
        <v>3656</v>
      </c>
      <c r="G2310" t="s">
        <v>3657</v>
      </c>
      <c r="H2310">
        <v>1</v>
      </c>
      <c r="I2310" s="1">
        <v>59</v>
      </c>
      <c r="J2310" t="s">
        <v>227</v>
      </c>
      <c r="K2310" t="s">
        <v>228</v>
      </c>
      <c r="L2310" t="s">
        <v>77</v>
      </c>
      <c r="M2310" t="s">
        <v>228</v>
      </c>
      <c r="N2310" s="4">
        <v>265907063</v>
      </c>
      <c r="O2310" s="44">
        <v>373.25</v>
      </c>
      <c r="P2310">
        <v>1</v>
      </c>
      <c r="Q2310">
        <v>0</v>
      </c>
      <c r="R2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0" s="4">
        <f t="shared" ref="S2310:S2373" si="108">IF(OR(L2310="CH",L2310="CH ex-CHS",L2310="HIA",L2310="Autres publics",L2310="CHU"),1,0)</f>
        <v>1</v>
      </c>
      <c r="T2310" s="4">
        <f t="shared" ref="T2310:T2373" si="109">IF(AND(S2310=1,G2310=""),1,0)</f>
        <v>0</v>
      </c>
      <c r="U2310" s="4">
        <f t="shared" si="107"/>
        <v>0</v>
      </c>
    </row>
    <row r="2311" spans="1:21">
      <c r="A2311" s="41">
        <v>590802765</v>
      </c>
      <c r="B2311" s="42">
        <v>590782660</v>
      </c>
      <c r="C2311" s="43">
        <v>590782660</v>
      </c>
      <c r="D2311" t="s">
        <v>3790</v>
      </c>
      <c r="E2311" t="s">
        <v>3776</v>
      </c>
      <c r="F2311" t="s">
        <v>3656</v>
      </c>
      <c r="G2311" t="s">
        <v>3657</v>
      </c>
      <c r="H2311">
        <v>1</v>
      </c>
      <c r="I2311" s="1">
        <v>59</v>
      </c>
      <c r="J2311" t="s">
        <v>227</v>
      </c>
      <c r="K2311" t="s">
        <v>228</v>
      </c>
      <c r="L2311" t="s">
        <v>77</v>
      </c>
      <c r="M2311" t="s">
        <v>228</v>
      </c>
      <c r="N2311" s="4">
        <v>265907063</v>
      </c>
      <c r="O2311" s="44">
        <v>768.25</v>
      </c>
      <c r="P2311">
        <v>1</v>
      </c>
      <c r="Q2311">
        <v>0</v>
      </c>
      <c r="R2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1" s="4">
        <f t="shared" si="108"/>
        <v>1</v>
      </c>
      <c r="T2311" s="4">
        <f t="shared" si="109"/>
        <v>0</v>
      </c>
      <c r="U2311" s="4">
        <f t="shared" ref="U2311:U2374" si="110">IF(S2311=1,0,1)</f>
        <v>0</v>
      </c>
    </row>
    <row r="2312" spans="1:21">
      <c r="A2312" s="41">
        <v>590805727</v>
      </c>
      <c r="B2312" s="42">
        <v>590782660</v>
      </c>
      <c r="C2312" s="43">
        <v>590782660</v>
      </c>
      <c r="D2312" t="s">
        <v>3791</v>
      </c>
      <c r="E2312" t="s">
        <v>3776</v>
      </c>
      <c r="F2312" t="s">
        <v>3656</v>
      </c>
      <c r="G2312" t="s">
        <v>3657</v>
      </c>
      <c r="H2312">
        <v>1</v>
      </c>
      <c r="I2312" s="1">
        <v>59</v>
      </c>
      <c r="J2312" t="s">
        <v>227</v>
      </c>
      <c r="K2312" t="s">
        <v>228</v>
      </c>
      <c r="L2312" t="s">
        <v>77</v>
      </c>
      <c r="M2312" t="s">
        <v>228</v>
      </c>
      <c r="N2312" s="4">
        <v>265907063</v>
      </c>
      <c r="O2312" s="44">
        <v>343.75</v>
      </c>
      <c r="P2312">
        <v>1</v>
      </c>
      <c r="Q2312">
        <v>0</v>
      </c>
      <c r="R2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2" s="4">
        <f t="shared" si="108"/>
        <v>1</v>
      </c>
      <c r="T2312" s="4">
        <f t="shared" si="109"/>
        <v>0</v>
      </c>
      <c r="U2312" s="4">
        <f t="shared" si="110"/>
        <v>0</v>
      </c>
    </row>
    <row r="2313" spans="1:21">
      <c r="A2313" s="41">
        <v>590809133</v>
      </c>
      <c r="B2313" s="42">
        <v>590782660</v>
      </c>
      <c r="C2313" s="43">
        <v>590782660</v>
      </c>
      <c r="D2313" t="s">
        <v>3792</v>
      </c>
      <c r="E2313" t="s">
        <v>3776</v>
      </c>
      <c r="F2313" t="s">
        <v>3656</v>
      </c>
      <c r="G2313" t="s">
        <v>3657</v>
      </c>
      <c r="H2313">
        <v>1</v>
      </c>
      <c r="I2313" s="1">
        <v>59</v>
      </c>
      <c r="J2313" t="s">
        <v>227</v>
      </c>
      <c r="K2313" t="s">
        <v>228</v>
      </c>
      <c r="L2313" t="s">
        <v>77</v>
      </c>
      <c r="M2313" t="s">
        <v>228</v>
      </c>
      <c r="N2313" s="4">
        <v>265907063</v>
      </c>
      <c r="O2313" s="44">
        <v>1969.75</v>
      </c>
      <c r="P2313">
        <v>1</v>
      </c>
      <c r="Q2313">
        <v>0</v>
      </c>
      <c r="R2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3" s="4">
        <f t="shared" si="108"/>
        <v>1</v>
      </c>
      <c r="T2313" s="4">
        <f t="shared" si="109"/>
        <v>0</v>
      </c>
      <c r="U2313" s="4">
        <f t="shared" si="110"/>
        <v>0</v>
      </c>
    </row>
    <row r="2314" spans="1:21">
      <c r="A2314" s="41">
        <v>590809141</v>
      </c>
      <c r="B2314" s="42">
        <v>590782660</v>
      </c>
      <c r="C2314" s="43">
        <v>590782660</v>
      </c>
      <c r="D2314" t="s">
        <v>3793</v>
      </c>
      <c r="E2314" t="s">
        <v>3776</v>
      </c>
      <c r="F2314" t="s">
        <v>3656</v>
      </c>
      <c r="G2314" t="s">
        <v>3657</v>
      </c>
      <c r="H2314">
        <v>1</v>
      </c>
      <c r="I2314" s="1">
        <v>59</v>
      </c>
      <c r="J2314" t="s">
        <v>227</v>
      </c>
      <c r="K2314" t="s">
        <v>228</v>
      </c>
      <c r="L2314" t="s">
        <v>77</v>
      </c>
      <c r="M2314" t="s">
        <v>228</v>
      </c>
      <c r="N2314" s="4">
        <v>265907063</v>
      </c>
      <c r="O2314" s="44">
        <v>1030.25</v>
      </c>
      <c r="P2314">
        <v>1</v>
      </c>
      <c r="Q2314">
        <v>0</v>
      </c>
      <c r="R2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4" s="4">
        <f t="shared" si="108"/>
        <v>1</v>
      </c>
      <c r="T2314" s="4">
        <f t="shared" si="109"/>
        <v>0</v>
      </c>
      <c r="U2314" s="4">
        <f t="shared" si="110"/>
        <v>0</v>
      </c>
    </row>
    <row r="2315" spans="1:21">
      <c r="A2315" s="41">
        <v>590817789</v>
      </c>
      <c r="B2315" s="42">
        <v>590782660</v>
      </c>
      <c r="C2315" s="43">
        <v>590782660</v>
      </c>
      <c r="D2315" t="s">
        <v>3794</v>
      </c>
      <c r="E2315" t="s">
        <v>3776</v>
      </c>
      <c r="F2315" t="s">
        <v>3656</v>
      </c>
      <c r="G2315" t="s">
        <v>3657</v>
      </c>
      <c r="H2315">
        <v>1</v>
      </c>
      <c r="I2315" s="1">
        <v>59</v>
      </c>
      <c r="J2315" t="s">
        <v>227</v>
      </c>
      <c r="K2315" t="s">
        <v>228</v>
      </c>
      <c r="L2315" t="s">
        <v>77</v>
      </c>
      <c r="M2315" t="s">
        <v>228</v>
      </c>
      <c r="N2315" s="4">
        <v>265907063</v>
      </c>
      <c r="O2315" s="44">
        <v>933.5</v>
      </c>
      <c r="P2315">
        <v>1</v>
      </c>
      <c r="Q2315">
        <v>0</v>
      </c>
      <c r="R2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5" s="4">
        <f t="shared" si="108"/>
        <v>1</v>
      </c>
      <c r="T2315" s="4">
        <f t="shared" si="109"/>
        <v>0</v>
      </c>
      <c r="U2315" s="4">
        <f t="shared" si="110"/>
        <v>0</v>
      </c>
    </row>
    <row r="2316" spans="1:21">
      <c r="A2316" s="41">
        <v>590000790</v>
      </c>
      <c r="B2316" s="42">
        <v>590782678</v>
      </c>
      <c r="C2316" s="43">
        <v>590782678</v>
      </c>
      <c r="D2316" t="s">
        <v>3700</v>
      </c>
      <c r="E2316" t="s">
        <v>3700</v>
      </c>
      <c r="F2316" t="s">
        <v>3656</v>
      </c>
      <c r="G2316" t="s">
        <v>3657</v>
      </c>
      <c r="H2316">
        <v>0</v>
      </c>
      <c r="I2316" s="1">
        <v>59</v>
      </c>
      <c r="J2316" t="s">
        <v>227</v>
      </c>
      <c r="K2316" t="s">
        <v>228</v>
      </c>
      <c r="L2316" t="s">
        <v>77</v>
      </c>
      <c r="M2316" t="s">
        <v>228</v>
      </c>
      <c r="N2316" s="4">
        <v>265907071</v>
      </c>
      <c r="O2316" s="44">
        <v>9462</v>
      </c>
      <c r="P2316">
        <v>1</v>
      </c>
      <c r="Q2316">
        <v>0</v>
      </c>
      <c r="R2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6" s="4">
        <f t="shared" si="108"/>
        <v>1</v>
      </c>
      <c r="T2316" s="4">
        <f t="shared" si="109"/>
        <v>0</v>
      </c>
      <c r="U2316" s="4">
        <f t="shared" si="110"/>
        <v>0</v>
      </c>
    </row>
    <row r="2317" spans="1:21">
      <c r="A2317" s="41">
        <v>590007175</v>
      </c>
      <c r="B2317" s="42">
        <v>590782678</v>
      </c>
      <c r="C2317" s="43">
        <v>590782678</v>
      </c>
      <c r="D2317" t="s">
        <v>3701</v>
      </c>
      <c r="E2317" t="s">
        <v>3700</v>
      </c>
      <c r="F2317" t="s">
        <v>3656</v>
      </c>
      <c r="G2317" t="s">
        <v>3657</v>
      </c>
      <c r="H2317">
        <v>0</v>
      </c>
      <c r="I2317" s="1">
        <v>59</v>
      </c>
      <c r="J2317" t="s">
        <v>227</v>
      </c>
      <c r="K2317" t="s">
        <v>228</v>
      </c>
      <c r="L2317" t="s">
        <v>77</v>
      </c>
      <c r="M2317" t="s">
        <v>228</v>
      </c>
      <c r="N2317" s="4">
        <v>265907071</v>
      </c>
      <c r="O2317" s="44">
        <v>1294</v>
      </c>
      <c r="P2317">
        <v>1</v>
      </c>
      <c r="Q2317">
        <v>0</v>
      </c>
      <c r="R2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7" s="4">
        <f t="shared" si="108"/>
        <v>1</v>
      </c>
      <c r="T2317" s="4">
        <f t="shared" si="109"/>
        <v>0</v>
      </c>
      <c r="U2317" s="4">
        <f t="shared" si="110"/>
        <v>0</v>
      </c>
    </row>
    <row r="2318" spans="1:21">
      <c r="A2318" s="41">
        <v>590015608</v>
      </c>
      <c r="B2318" s="42">
        <v>590782678</v>
      </c>
      <c r="C2318" s="43">
        <v>590782678</v>
      </c>
      <c r="D2318" t="s">
        <v>3702</v>
      </c>
      <c r="E2318" t="s">
        <v>3700</v>
      </c>
      <c r="F2318" t="s">
        <v>3656</v>
      </c>
      <c r="G2318" t="s">
        <v>3657</v>
      </c>
      <c r="H2318">
        <v>0</v>
      </c>
      <c r="I2318" s="1">
        <v>59</v>
      </c>
      <c r="J2318" t="s">
        <v>227</v>
      </c>
      <c r="K2318" t="s">
        <v>228</v>
      </c>
      <c r="L2318" t="s">
        <v>77</v>
      </c>
      <c r="M2318" t="s">
        <v>228</v>
      </c>
      <c r="N2318" s="4">
        <v>265907071</v>
      </c>
      <c r="O2318" s="44">
        <v>8415</v>
      </c>
      <c r="P2318">
        <v>1</v>
      </c>
      <c r="Q2318">
        <v>0</v>
      </c>
      <c r="R2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8" s="4">
        <f t="shared" si="108"/>
        <v>1</v>
      </c>
      <c r="T2318" s="4">
        <f t="shared" si="109"/>
        <v>0</v>
      </c>
      <c r="U2318" s="4">
        <f t="shared" si="110"/>
        <v>0</v>
      </c>
    </row>
    <row r="2319" spans="1:21">
      <c r="A2319" s="41">
        <v>590033569</v>
      </c>
      <c r="B2319" s="42">
        <v>590782678</v>
      </c>
      <c r="C2319" s="43">
        <v>590782678</v>
      </c>
      <c r="D2319" t="s">
        <v>3703</v>
      </c>
      <c r="E2319" t="s">
        <v>3700</v>
      </c>
      <c r="F2319" t="s">
        <v>3656</v>
      </c>
      <c r="G2319" t="s">
        <v>3657</v>
      </c>
      <c r="H2319">
        <v>0</v>
      </c>
      <c r="I2319" s="1">
        <v>59</v>
      </c>
      <c r="J2319" t="s">
        <v>227</v>
      </c>
      <c r="K2319" t="s">
        <v>228</v>
      </c>
      <c r="L2319" t="s">
        <v>77</v>
      </c>
      <c r="M2319" t="s">
        <v>228</v>
      </c>
      <c r="N2319" s="4">
        <v>265907071</v>
      </c>
      <c r="O2319" s="44">
        <v>1062.5</v>
      </c>
      <c r="P2319">
        <v>1</v>
      </c>
      <c r="Q2319">
        <v>0</v>
      </c>
      <c r="R2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9" s="4">
        <f t="shared" si="108"/>
        <v>1</v>
      </c>
      <c r="T2319" s="4">
        <f t="shared" si="109"/>
        <v>0</v>
      </c>
      <c r="U2319" s="4">
        <f t="shared" si="110"/>
        <v>0</v>
      </c>
    </row>
    <row r="2320" spans="1:21">
      <c r="A2320" s="41">
        <v>590033619</v>
      </c>
      <c r="B2320" s="42">
        <v>590782678</v>
      </c>
      <c r="C2320" s="43">
        <v>590782678</v>
      </c>
      <c r="D2320" t="s">
        <v>3704</v>
      </c>
      <c r="E2320" t="s">
        <v>3700</v>
      </c>
      <c r="F2320" t="s">
        <v>3656</v>
      </c>
      <c r="G2320" t="s">
        <v>3657</v>
      </c>
      <c r="H2320">
        <v>0</v>
      </c>
      <c r="I2320" s="1">
        <v>59</v>
      </c>
      <c r="J2320" t="s">
        <v>227</v>
      </c>
      <c r="K2320" t="s">
        <v>228</v>
      </c>
      <c r="L2320" t="s">
        <v>77</v>
      </c>
      <c r="M2320" t="s">
        <v>228</v>
      </c>
      <c r="N2320" s="4">
        <v>265907071</v>
      </c>
      <c r="O2320" s="44">
        <v>1327.5</v>
      </c>
      <c r="P2320">
        <v>1</v>
      </c>
      <c r="Q2320">
        <v>0</v>
      </c>
      <c r="R2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0" s="4">
        <f t="shared" si="108"/>
        <v>1</v>
      </c>
      <c r="T2320" s="4">
        <f t="shared" si="109"/>
        <v>0</v>
      </c>
      <c r="U2320" s="4">
        <f t="shared" si="110"/>
        <v>0</v>
      </c>
    </row>
    <row r="2321" spans="1:21">
      <c r="A2321" s="41">
        <v>590034906</v>
      </c>
      <c r="B2321" s="42">
        <v>590782678</v>
      </c>
      <c r="C2321" s="43">
        <v>590782678</v>
      </c>
      <c r="D2321" t="s">
        <v>3705</v>
      </c>
      <c r="E2321" t="s">
        <v>3700</v>
      </c>
      <c r="F2321" t="s">
        <v>3656</v>
      </c>
      <c r="G2321" t="s">
        <v>3657</v>
      </c>
      <c r="H2321">
        <v>0</v>
      </c>
      <c r="I2321" s="1">
        <v>59</v>
      </c>
      <c r="J2321" t="s">
        <v>227</v>
      </c>
      <c r="K2321" t="s">
        <v>228</v>
      </c>
      <c r="L2321" t="s">
        <v>77</v>
      </c>
      <c r="M2321" t="s">
        <v>228</v>
      </c>
      <c r="N2321" s="4">
        <v>265907071</v>
      </c>
      <c r="O2321" s="44">
        <v>940.25</v>
      </c>
      <c r="P2321">
        <v>1</v>
      </c>
      <c r="Q2321">
        <v>0</v>
      </c>
      <c r="R2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1" s="4">
        <f t="shared" si="108"/>
        <v>1</v>
      </c>
      <c r="T2321" s="4">
        <f t="shared" si="109"/>
        <v>0</v>
      </c>
      <c r="U2321" s="4">
        <f t="shared" si="110"/>
        <v>0</v>
      </c>
    </row>
    <row r="2322" spans="1:21">
      <c r="A2322" s="41">
        <v>590036497</v>
      </c>
      <c r="B2322" s="42">
        <v>590782678</v>
      </c>
      <c r="C2322" s="43">
        <v>590782678</v>
      </c>
      <c r="D2322" t="s">
        <v>3706</v>
      </c>
      <c r="E2322" t="s">
        <v>3700</v>
      </c>
      <c r="F2322" t="s">
        <v>3656</v>
      </c>
      <c r="G2322" t="s">
        <v>3657</v>
      </c>
      <c r="H2322">
        <v>0</v>
      </c>
      <c r="I2322" s="1">
        <v>59</v>
      </c>
      <c r="J2322" t="s">
        <v>227</v>
      </c>
      <c r="K2322" t="s">
        <v>228</v>
      </c>
      <c r="L2322" t="s">
        <v>77</v>
      </c>
      <c r="M2322" t="s">
        <v>228</v>
      </c>
      <c r="N2322" s="4">
        <v>265907071</v>
      </c>
      <c r="O2322" s="44">
        <v>4428.5</v>
      </c>
      <c r="P2322">
        <v>1</v>
      </c>
      <c r="Q2322">
        <v>0</v>
      </c>
      <c r="R2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2" s="4">
        <f t="shared" si="108"/>
        <v>1</v>
      </c>
      <c r="T2322" s="4">
        <f t="shared" si="109"/>
        <v>0</v>
      </c>
      <c r="U2322" s="4">
        <f t="shared" si="110"/>
        <v>0</v>
      </c>
    </row>
    <row r="2323" spans="1:21">
      <c r="A2323" s="41">
        <v>590040051</v>
      </c>
      <c r="B2323" s="42">
        <v>590782678</v>
      </c>
      <c r="C2323" s="43">
        <v>590782678</v>
      </c>
      <c r="D2323" t="s">
        <v>3707</v>
      </c>
      <c r="E2323" t="s">
        <v>3700</v>
      </c>
      <c r="F2323" t="s">
        <v>3656</v>
      </c>
      <c r="G2323" t="s">
        <v>3657</v>
      </c>
      <c r="H2323">
        <v>0</v>
      </c>
      <c r="I2323" s="1">
        <v>59</v>
      </c>
      <c r="J2323" t="s">
        <v>227</v>
      </c>
      <c r="K2323" t="s">
        <v>228</v>
      </c>
      <c r="L2323" t="s">
        <v>77</v>
      </c>
      <c r="M2323" t="s">
        <v>228</v>
      </c>
      <c r="N2323" s="4">
        <v>265907071</v>
      </c>
      <c r="O2323" s="44">
        <v>1286.75</v>
      </c>
      <c r="P2323">
        <v>1</v>
      </c>
      <c r="Q2323">
        <v>0</v>
      </c>
      <c r="R2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3" s="4">
        <f t="shared" si="108"/>
        <v>1</v>
      </c>
      <c r="T2323" s="4">
        <f t="shared" si="109"/>
        <v>0</v>
      </c>
      <c r="U2323" s="4">
        <f t="shared" si="110"/>
        <v>0</v>
      </c>
    </row>
    <row r="2324" spans="1:21">
      <c r="A2324" s="41">
        <v>590040267</v>
      </c>
      <c r="B2324" s="42">
        <v>590782678</v>
      </c>
      <c r="C2324" s="43">
        <v>590782678</v>
      </c>
      <c r="D2324" t="s">
        <v>3708</v>
      </c>
      <c r="E2324" t="s">
        <v>3700</v>
      </c>
      <c r="F2324" t="s">
        <v>3656</v>
      </c>
      <c r="G2324" t="s">
        <v>3657</v>
      </c>
      <c r="H2324">
        <v>0</v>
      </c>
      <c r="I2324" s="1">
        <v>59</v>
      </c>
      <c r="J2324" t="s">
        <v>227</v>
      </c>
      <c r="K2324" t="s">
        <v>228</v>
      </c>
      <c r="L2324" t="s">
        <v>77</v>
      </c>
      <c r="M2324" t="s">
        <v>228</v>
      </c>
      <c r="N2324" s="4">
        <v>265907071</v>
      </c>
      <c r="O2324" s="44">
        <v>1043</v>
      </c>
      <c r="P2324">
        <v>1</v>
      </c>
      <c r="Q2324">
        <v>0</v>
      </c>
      <c r="R2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4" s="4">
        <f t="shared" si="108"/>
        <v>1</v>
      </c>
      <c r="T2324" s="4">
        <f t="shared" si="109"/>
        <v>0</v>
      </c>
      <c r="U2324" s="4">
        <f t="shared" si="110"/>
        <v>0</v>
      </c>
    </row>
    <row r="2325" spans="1:21">
      <c r="A2325" s="41">
        <v>590802906</v>
      </c>
      <c r="B2325" s="42">
        <v>590782678</v>
      </c>
      <c r="C2325" s="43">
        <v>590782678</v>
      </c>
      <c r="D2325" t="s">
        <v>3709</v>
      </c>
      <c r="E2325" t="s">
        <v>3700</v>
      </c>
      <c r="F2325" t="s">
        <v>3656</v>
      </c>
      <c r="G2325" t="s">
        <v>3657</v>
      </c>
      <c r="H2325">
        <v>0</v>
      </c>
      <c r="I2325" s="1">
        <v>59</v>
      </c>
      <c r="J2325" t="s">
        <v>227</v>
      </c>
      <c r="K2325" t="s">
        <v>228</v>
      </c>
      <c r="L2325" t="s">
        <v>77</v>
      </c>
      <c r="M2325" t="s">
        <v>228</v>
      </c>
      <c r="N2325" s="4">
        <v>265907071</v>
      </c>
      <c r="O2325" s="44">
        <v>1362</v>
      </c>
      <c r="P2325">
        <v>1</v>
      </c>
      <c r="Q2325">
        <v>0</v>
      </c>
      <c r="R2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5" s="4">
        <f t="shared" si="108"/>
        <v>1</v>
      </c>
      <c r="T2325" s="4">
        <f t="shared" si="109"/>
        <v>0</v>
      </c>
      <c r="U2325" s="4">
        <f t="shared" si="110"/>
        <v>0</v>
      </c>
    </row>
    <row r="2326" spans="1:21">
      <c r="A2326" s="41">
        <v>590811923</v>
      </c>
      <c r="B2326" s="42">
        <v>590782678</v>
      </c>
      <c r="C2326" s="43">
        <v>590782678</v>
      </c>
      <c r="D2326" t="s">
        <v>3710</v>
      </c>
      <c r="E2326" t="s">
        <v>3700</v>
      </c>
      <c r="F2326" t="s">
        <v>3656</v>
      </c>
      <c r="G2326" t="s">
        <v>3657</v>
      </c>
      <c r="H2326">
        <v>0</v>
      </c>
      <c r="I2326" s="1">
        <v>59</v>
      </c>
      <c r="J2326" t="s">
        <v>227</v>
      </c>
      <c r="K2326" t="s">
        <v>228</v>
      </c>
      <c r="L2326" t="s">
        <v>77</v>
      </c>
      <c r="M2326" t="s">
        <v>228</v>
      </c>
      <c r="N2326" s="4">
        <v>265907071</v>
      </c>
      <c r="O2326" s="44">
        <v>3870</v>
      </c>
      <c r="P2326">
        <v>1</v>
      </c>
      <c r="Q2326">
        <v>0</v>
      </c>
      <c r="R2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6" s="4">
        <f t="shared" si="108"/>
        <v>1</v>
      </c>
      <c r="T2326" s="4">
        <f t="shared" si="109"/>
        <v>0</v>
      </c>
      <c r="U2326" s="4">
        <f t="shared" si="110"/>
        <v>0</v>
      </c>
    </row>
    <row r="2327" spans="1:21">
      <c r="A2327" s="41">
        <v>590001004</v>
      </c>
      <c r="B2327" s="42">
        <v>590783239</v>
      </c>
      <c r="C2327" s="43">
        <v>590783239</v>
      </c>
      <c r="D2327" t="s">
        <v>2115</v>
      </c>
      <c r="E2327" t="s">
        <v>2116</v>
      </c>
      <c r="F2327" t="s">
        <v>2117</v>
      </c>
      <c r="G2327" t="s">
        <v>2118</v>
      </c>
      <c r="H2327">
        <v>1</v>
      </c>
      <c r="I2327" s="1">
        <v>59</v>
      </c>
      <c r="J2327" t="s">
        <v>227</v>
      </c>
      <c r="K2327" t="s">
        <v>228</v>
      </c>
      <c r="L2327" t="s">
        <v>831</v>
      </c>
      <c r="M2327" t="s">
        <v>228</v>
      </c>
      <c r="N2327" s="4">
        <v>265906826</v>
      </c>
      <c r="O2327" s="44">
        <v>177853</v>
      </c>
      <c r="P2327">
        <v>0</v>
      </c>
      <c r="Q2327">
        <v>0</v>
      </c>
      <c r="R2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7" s="4">
        <f t="shared" si="108"/>
        <v>1</v>
      </c>
      <c r="T2327" s="4">
        <f t="shared" si="109"/>
        <v>0</v>
      </c>
      <c r="U2327" s="4">
        <f t="shared" si="110"/>
        <v>0</v>
      </c>
    </row>
    <row r="2328" spans="1:21">
      <c r="A2328" s="41">
        <v>590037701</v>
      </c>
      <c r="B2328" s="42">
        <v>590783239</v>
      </c>
      <c r="C2328" s="43">
        <v>590783239</v>
      </c>
      <c r="D2328" t="s">
        <v>2119</v>
      </c>
      <c r="E2328" t="s">
        <v>2116</v>
      </c>
      <c r="F2328" t="s">
        <v>2117</v>
      </c>
      <c r="G2328" t="s">
        <v>2118</v>
      </c>
      <c r="H2328">
        <v>1</v>
      </c>
      <c r="I2328" s="1">
        <v>59</v>
      </c>
      <c r="J2328" t="s">
        <v>227</v>
      </c>
      <c r="K2328" t="s">
        <v>228</v>
      </c>
      <c r="L2328" t="s">
        <v>831</v>
      </c>
      <c r="M2328" t="s">
        <v>228</v>
      </c>
      <c r="N2328" s="4">
        <v>265906826</v>
      </c>
      <c r="O2328" s="44">
        <v>972.75</v>
      </c>
      <c r="P2328">
        <v>0</v>
      </c>
      <c r="Q2328">
        <v>0</v>
      </c>
      <c r="R2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8" s="4">
        <f t="shared" si="108"/>
        <v>1</v>
      </c>
      <c r="T2328" s="4">
        <f t="shared" si="109"/>
        <v>0</v>
      </c>
      <c r="U2328" s="4">
        <f t="shared" si="110"/>
        <v>0</v>
      </c>
    </row>
    <row r="2329" spans="1:21">
      <c r="A2329" s="41">
        <v>590040077</v>
      </c>
      <c r="B2329" s="45">
        <v>590783239</v>
      </c>
      <c r="C2329" s="43">
        <v>590783239</v>
      </c>
      <c r="D2329" t="s">
        <v>2120</v>
      </c>
      <c r="E2329" t="s">
        <v>2116</v>
      </c>
      <c r="F2329" t="s">
        <v>2117</v>
      </c>
      <c r="G2329" t="s">
        <v>2118</v>
      </c>
      <c r="H2329">
        <v>1</v>
      </c>
      <c r="I2329" s="1">
        <v>59</v>
      </c>
      <c r="J2329" t="s">
        <v>227</v>
      </c>
      <c r="K2329" t="s">
        <v>228</v>
      </c>
      <c r="L2329" t="s">
        <v>831</v>
      </c>
      <c r="M2329" t="s">
        <v>228</v>
      </c>
      <c r="N2329" s="4">
        <v>265906826</v>
      </c>
      <c r="O2329" s="44">
        <v>773</v>
      </c>
      <c r="P2329">
        <v>1</v>
      </c>
      <c r="Q2329">
        <v>0</v>
      </c>
      <c r="R2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9" s="4">
        <f t="shared" si="108"/>
        <v>1</v>
      </c>
      <c r="T2329" s="4">
        <f t="shared" si="109"/>
        <v>0</v>
      </c>
      <c r="U2329" s="4">
        <f t="shared" si="110"/>
        <v>0</v>
      </c>
    </row>
    <row r="2330" spans="1:21" ht="17.25" customHeight="1">
      <c r="A2330" s="41">
        <v>590040150</v>
      </c>
      <c r="B2330" s="42">
        <v>590783239</v>
      </c>
      <c r="C2330" s="41">
        <v>590783239</v>
      </c>
      <c r="D2330" t="s">
        <v>2121</v>
      </c>
      <c r="E2330" t="s">
        <v>2116</v>
      </c>
      <c r="F2330" t="s">
        <v>2117</v>
      </c>
      <c r="G2330" t="s">
        <v>2118</v>
      </c>
      <c r="H2330">
        <v>1</v>
      </c>
      <c r="I2330" s="1">
        <v>59</v>
      </c>
      <c r="J2330" t="s">
        <v>227</v>
      </c>
      <c r="K2330" t="s">
        <v>228</v>
      </c>
      <c r="L2330" t="s">
        <v>831</v>
      </c>
      <c r="M2330" t="s">
        <v>228</v>
      </c>
      <c r="N2330" s="4">
        <v>265906826</v>
      </c>
      <c r="O2330" s="44">
        <v>606.5</v>
      </c>
      <c r="P2330">
        <v>1</v>
      </c>
      <c r="Q2330">
        <v>0</v>
      </c>
      <c r="R2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0" s="4">
        <f t="shared" si="108"/>
        <v>1</v>
      </c>
      <c r="T2330" s="4">
        <f t="shared" si="109"/>
        <v>0</v>
      </c>
      <c r="U2330" s="4">
        <f t="shared" si="110"/>
        <v>0</v>
      </c>
    </row>
    <row r="2331" spans="1:21" ht="17.25" customHeight="1">
      <c r="A2331" s="41">
        <v>590045456</v>
      </c>
      <c r="B2331" s="42">
        <v>590783239</v>
      </c>
      <c r="C2331" s="41">
        <v>590783239</v>
      </c>
      <c r="D2331" t="s">
        <v>2122</v>
      </c>
      <c r="E2331" t="s">
        <v>2116</v>
      </c>
      <c r="F2331" t="s">
        <v>2117</v>
      </c>
      <c r="G2331" t="s">
        <v>2118</v>
      </c>
      <c r="H2331">
        <v>1</v>
      </c>
      <c r="I2331" s="1">
        <v>59</v>
      </c>
      <c r="J2331" t="s">
        <v>227</v>
      </c>
      <c r="K2331" t="s">
        <v>228</v>
      </c>
      <c r="L2331" t="s">
        <v>831</v>
      </c>
      <c r="M2331" t="s">
        <v>228</v>
      </c>
      <c r="N2331" s="4">
        <v>265906826</v>
      </c>
      <c r="O2331" s="44">
        <v>763</v>
      </c>
      <c r="P2331">
        <v>0</v>
      </c>
      <c r="Q2331">
        <v>0</v>
      </c>
      <c r="R2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1" s="4">
        <f t="shared" si="108"/>
        <v>1</v>
      </c>
      <c r="T2331" s="4">
        <f t="shared" si="109"/>
        <v>0</v>
      </c>
      <c r="U2331" s="4">
        <f t="shared" si="110"/>
        <v>0</v>
      </c>
    </row>
    <row r="2332" spans="1:21">
      <c r="A2332" s="41">
        <v>590065496</v>
      </c>
      <c r="B2332" s="42">
        <v>590783239</v>
      </c>
      <c r="C2332" s="43">
        <v>590783239</v>
      </c>
      <c r="D2332" t="s">
        <v>2123</v>
      </c>
      <c r="E2332" t="s">
        <v>2116</v>
      </c>
      <c r="F2332" t="s">
        <v>2117</v>
      </c>
      <c r="G2332" t="s">
        <v>2118</v>
      </c>
      <c r="H2332">
        <v>1</v>
      </c>
      <c r="I2332" s="1">
        <v>59</v>
      </c>
      <c r="J2332" t="s">
        <v>227</v>
      </c>
      <c r="K2332" t="s">
        <v>228</v>
      </c>
      <c r="L2332" t="s">
        <v>831</v>
      </c>
      <c r="M2332" t="s">
        <v>228</v>
      </c>
      <c r="N2332" s="4">
        <v>265906826</v>
      </c>
      <c r="O2332" s="44">
        <v>41</v>
      </c>
      <c r="P2332">
        <v>1</v>
      </c>
      <c r="Q2332">
        <v>0</v>
      </c>
      <c r="R2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2" s="4">
        <f t="shared" si="108"/>
        <v>1</v>
      </c>
      <c r="T2332" s="4">
        <f t="shared" si="109"/>
        <v>0</v>
      </c>
      <c r="U2332" s="4">
        <f t="shared" si="110"/>
        <v>0</v>
      </c>
    </row>
    <row r="2333" spans="1:21">
      <c r="A2333" s="41">
        <v>590805842</v>
      </c>
      <c r="B2333" s="42">
        <v>590783239</v>
      </c>
      <c r="C2333" s="43">
        <v>590783239</v>
      </c>
      <c r="D2333" t="s">
        <v>2124</v>
      </c>
      <c r="E2333" t="s">
        <v>2116</v>
      </c>
      <c r="F2333" t="s">
        <v>2117</v>
      </c>
      <c r="G2333" t="s">
        <v>2118</v>
      </c>
      <c r="H2333">
        <v>1</v>
      </c>
      <c r="I2333" s="1">
        <v>59</v>
      </c>
      <c r="J2333" t="s">
        <v>227</v>
      </c>
      <c r="K2333" t="s">
        <v>228</v>
      </c>
      <c r="L2333" t="s">
        <v>831</v>
      </c>
      <c r="M2333" t="s">
        <v>228</v>
      </c>
      <c r="N2333" s="4">
        <v>265906826</v>
      </c>
      <c r="O2333" s="44">
        <v>8</v>
      </c>
      <c r="P2333">
        <v>1</v>
      </c>
      <c r="Q2333">
        <v>0</v>
      </c>
      <c r="R2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3" s="4">
        <f t="shared" si="108"/>
        <v>1</v>
      </c>
      <c r="T2333" s="4">
        <f t="shared" si="109"/>
        <v>0</v>
      </c>
      <c r="U2333" s="4">
        <f t="shared" si="110"/>
        <v>0</v>
      </c>
    </row>
    <row r="2334" spans="1:21">
      <c r="A2334" s="41">
        <v>590805875</v>
      </c>
      <c r="B2334" s="42">
        <v>590783239</v>
      </c>
      <c r="C2334" s="43">
        <v>590783239</v>
      </c>
      <c r="D2334" t="s">
        <v>2125</v>
      </c>
      <c r="E2334" t="s">
        <v>2116</v>
      </c>
      <c r="F2334" t="s">
        <v>2117</v>
      </c>
      <c r="G2334" t="s">
        <v>2118</v>
      </c>
      <c r="H2334">
        <v>1</v>
      </c>
      <c r="I2334" s="1">
        <v>59</v>
      </c>
      <c r="J2334" t="s">
        <v>227</v>
      </c>
      <c r="K2334" t="s">
        <v>228</v>
      </c>
      <c r="L2334" t="s">
        <v>831</v>
      </c>
      <c r="M2334" t="s">
        <v>228</v>
      </c>
      <c r="N2334" s="4">
        <v>265906826</v>
      </c>
      <c r="O2334" s="44">
        <v>92</v>
      </c>
      <c r="P2334">
        <v>1</v>
      </c>
      <c r="Q2334">
        <v>0</v>
      </c>
      <c r="R2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4" s="4">
        <f t="shared" si="108"/>
        <v>1</v>
      </c>
      <c r="T2334" s="4">
        <f t="shared" si="109"/>
        <v>0</v>
      </c>
      <c r="U2334" s="4">
        <f t="shared" si="110"/>
        <v>0</v>
      </c>
    </row>
    <row r="2335" spans="1:21">
      <c r="A2335" s="41">
        <v>590806055</v>
      </c>
      <c r="B2335" s="42">
        <v>590783239</v>
      </c>
      <c r="C2335" s="43">
        <v>590783239</v>
      </c>
      <c r="D2335" t="s">
        <v>2126</v>
      </c>
      <c r="E2335" t="s">
        <v>2116</v>
      </c>
      <c r="F2335" t="s">
        <v>2117</v>
      </c>
      <c r="G2335" t="s">
        <v>2118</v>
      </c>
      <c r="H2335">
        <v>1</v>
      </c>
      <c r="I2335" s="1">
        <v>59</v>
      </c>
      <c r="J2335" t="s">
        <v>227</v>
      </c>
      <c r="K2335" t="s">
        <v>228</v>
      </c>
      <c r="L2335" t="s">
        <v>831</v>
      </c>
      <c r="M2335" t="s">
        <v>228</v>
      </c>
      <c r="N2335" s="4">
        <v>265906826</v>
      </c>
      <c r="O2335" s="44">
        <v>214.25</v>
      </c>
      <c r="P2335">
        <v>1</v>
      </c>
      <c r="Q2335">
        <v>0</v>
      </c>
      <c r="R2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5" s="4">
        <f t="shared" si="108"/>
        <v>1</v>
      </c>
      <c r="T2335" s="4">
        <f t="shared" si="109"/>
        <v>0</v>
      </c>
      <c r="U2335" s="4">
        <f t="shared" si="110"/>
        <v>0</v>
      </c>
    </row>
    <row r="2336" spans="1:21">
      <c r="A2336" s="41">
        <v>590808408</v>
      </c>
      <c r="B2336" s="42">
        <v>590783239</v>
      </c>
      <c r="C2336" s="43">
        <v>590783239</v>
      </c>
      <c r="D2336" t="s">
        <v>2127</v>
      </c>
      <c r="E2336" t="s">
        <v>2116</v>
      </c>
      <c r="F2336" t="s">
        <v>2117</v>
      </c>
      <c r="G2336" t="s">
        <v>2118</v>
      </c>
      <c r="H2336">
        <v>1</v>
      </c>
      <c r="I2336" s="1">
        <v>59</v>
      </c>
      <c r="J2336" t="s">
        <v>227</v>
      </c>
      <c r="K2336" t="s">
        <v>228</v>
      </c>
      <c r="L2336" t="s">
        <v>831</v>
      </c>
      <c r="M2336" t="s">
        <v>228</v>
      </c>
      <c r="N2336" s="4">
        <v>265906826</v>
      </c>
      <c r="O2336" s="44">
        <v>1344.25</v>
      </c>
      <c r="P2336">
        <v>0</v>
      </c>
      <c r="Q2336">
        <v>0</v>
      </c>
      <c r="R2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6" s="4">
        <f t="shared" si="108"/>
        <v>1</v>
      </c>
      <c r="T2336" s="4">
        <f t="shared" si="109"/>
        <v>0</v>
      </c>
      <c r="U2336" s="4">
        <f t="shared" si="110"/>
        <v>0</v>
      </c>
    </row>
    <row r="2337" spans="1:21">
      <c r="A2337" s="41">
        <v>590812236</v>
      </c>
      <c r="B2337" s="42">
        <v>590783239</v>
      </c>
      <c r="C2337" s="43">
        <v>590783239</v>
      </c>
      <c r="D2337" t="s">
        <v>2128</v>
      </c>
      <c r="E2337" t="s">
        <v>2116</v>
      </c>
      <c r="F2337" t="s">
        <v>2117</v>
      </c>
      <c r="G2337" t="s">
        <v>2118</v>
      </c>
      <c r="H2337">
        <v>1</v>
      </c>
      <c r="I2337" s="1">
        <v>59</v>
      </c>
      <c r="J2337" t="s">
        <v>227</v>
      </c>
      <c r="K2337" t="s">
        <v>228</v>
      </c>
      <c r="L2337" t="s">
        <v>831</v>
      </c>
      <c r="M2337" t="s">
        <v>228</v>
      </c>
      <c r="N2337" s="4">
        <v>265906826</v>
      </c>
      <c r="O2337" s="44">
        <v>45.75</v>
      </c>
      <c r="P2337">
        <v>0</v>
      </c>
      <c r="Q2337">
        <v>0</v>
      </c>
      <c r="R2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7" s="4">
        <f t="shared" si="108"/>
        <v>1</v>
      </c>
      <c r="T2337" s="4">
        <f t="shared" si="109"/>
        <v>0</v>
      </c>
      <c r="U2337" s="4">
        <f t="shared" si="110"/>
        <v>0</v>
      </c>
    </row>
    <row r="2338" spans="1:21">
      <c r="A2338" s="41">
        <v>590001442</v>
      </c>
      <c r="B2338" s="42">
        <v>590784245</v>
      </c>
      <c r="C2338" s="43">
        <v>590784245</v>
      </c>
      <c r="D2338" t="s">
        <v>2746</v>
      </c>
      <c r="E2338" t="s">
        <v>2747</v>
      </c>
      <c r="F2338" t="s">
        <v>1625</v>
      </c>
      <c r="G2338" t="s">
        <v>1626</v>
      </c>
      <c r="H2338">
        <v>0</v>
      </c>
      <c r="I2338" s="1">
        <v>59</v>
      </c>
      <c r="J2338" t="s">
        <v>227</v>
      </c>
      <c r="K2338" t="s">
        <v>228</v>
      </c>
      <c r="L2338" t="s">
        <v>831</v>
      </c>
      <c r="M2338" t="s">
        <v>228</v>
      </c>
      <c r="N2338" s="4">
        <v>265907022</v>
      </c>
      <c r="O2338" s="44">
        <v>32469</v>
      </c>
      <c r="P2338">
        <v>0</v>
      </c>
      <c r="Q2338">
        <v>0</v>
      </c>
      <c r="R2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8" s="4">
        <f t="shared" si="108"/>
        <v>1</v>
      </c>
      <c r="T2338" s="4">
        <f t="shared" si="109"/>
        <v>0</v>
      </c>
      <c r="U2338" s="4">
        <f t="shared" si="110"/>
        <v>0</v>
      </c>
    </row>
    <row r="2339" spans="1:21">
      <c r="A2339" s="41">
        <v>590001582</v>
      </c>
      <c r="B2339" s="42">
        <v>590785663</v>
      </c>
      <c r="C2339" s="43">
        <v>590785663</v>
      </c>
      <c r="D2339" t="s">
        <v>2419</v>
      </c>
      <c r="E2339" t="s">
        <v>2419</v>
      </c>
      <c r="F2339" t="s">
        <v>834</v>
      </c>
      <c r="G2339" t="s">
        <v>8381</v>
      </c>
      <c r="H2339">
        <v>0</v>
      </c>
      <c r="I2339" s="1">
        <v>59</v>
      </c>
      <c r="J2339" t="s">
        <v>227</v>
      </c>
      <c r="K2339" t="s">
        <v>228</v>
      </c>
      <c r="L2339" t="s">
        <v>831</v>
      </c>
      <c r="M2339" t="s">
        <v>228</v>
      </c>
      <c r="N2339" s="4">
        <v>265907055</v>
      </c>
      <c r="O2339" s="44">
        <v>16378.5</v>
      </c>
      <c r="P2339">
        <v>0</v>
      </c>
      <c r="Q2339">
        <v>0</v>
      </c>
      <c r="R2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9" s="4">
        <f t="shared" si="108"/>
        <v>1</v>
      </c>
      <c r="T2339" s="4">
        <f t="shared" si="109"/>
        <v>0</v>
      </c>
      <c r="U2339" s="4">
        <f t="shared" si="110"/>
        <v>0</v>
      </c>
    </row>
    <row r="2340" spans="1:21">
      <c r="A2340" s="41">
        <v>590001749</v>
      </c>
      <c r="B2340" s="42">
        <v>590788956</v>
      </c>
      <c r="C2340" s="43">
        <v>590001749</v>
      </c>
      <c r="D2340" t="s">
        <v>468</v>
      </c>
      <c r="E2340" t="s">
        <v>469</v>
      </c>
      <c r="H2340"/>
      <c r="I2340" s="1">
        <v>59</v>
      </c>
      <c r="J2340" t="s">
        <v>227</v>
      </c>
      <c r="K2340" t="s">
        <v>228</v>
      </c>
      <c r="L2340" t="s">
        <v>60</v>
      </c>
      <c r="M2340" t="s">
        <v>228</v>
      </c>
      <c r="N2340" s="4">
        <v>308054402</v>
      </c>
      <c r="O2340" s="44">
        <v>46634</v>
      </c>
      <c r="P2340">
        <v>0</v>
      </c>
      <c r="Q2340">
        <v>0</v>
      </c>
      <c r="R2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0" s="4">
        <f t="shared" si="108"/>
        <v>0</v>
      </c>
      <c r="T2340" s="4">
        <f t="shared" si="109"/>
        <v>0</v>
      </c>
      <c r="U2340" s="4">
        <f t="shared" si="110"/>
        <v>1</v>
      </c>
    </row>
    <row r="2341" spans="1:21">
      <c r="A2341" s="41">
        <v>660010422</v>
      </c>
      <c r="B2341" s="43">
        <v>590799730</v>
      </c>
      <c r="C2341" s="43">
        <v>660010422</v>
      </c>
      <c r="D2341" t="s">
        <v>394</v>
      </c>
      <c r="E2341" t="s">
        <v>395</v>
      </c>
      <c r="H2341"/>
      <c r="I2341" s="1">
        <v>66</v>
      </c>
      <c r="J2341" t="s">
        <v>205</v>
      </c>
      <c r="K2341" t="s">
        <v>33</v>
      </c>
      <c r="L2341" t="s">
        <v>60</v>
      </c>
      <c r="M2341" t="s">
        <v>228</v>
      </c>
      <c r="N2341" s="4">
        <v>775624075</v>
      </c>
      <c r="O2341" s="44">
        <v>1234.5</v>
      </c>
      <c r="P2341">
        <v>0</v>
      </c>
      <c r="Q2341">
        <v>0</v>
      </c>
      <c r="R2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1" s="4">
        <f t="shared" si="108"/>
        <v>0</v>
      </c>
      <c r="T2341" s="4">
        <f t="shared" si="109"/>
        <v>0</v>
      </c>
      <c r="U2341" s="4">
        <f t="shared" si="110"/>
        <v>1</v>
      </c>
    </row>
    <row r="2342" spans="1:21">
      <c r="A2342" s="41">
        <v>660780321</v>
      </c>
      <c r="B2342" s="42">
        <v>590799730</v>
      </c>
      <c r="C2342" s="43">
        <v>660780321</v>
      </c>
      <c r="D2342" t="s">
        <v>396</v>
      </c>
      <c r="E2342" t="s">
        <v>395</v>
      </c>
      <c r="H2342"/>
      <c r="I2342" s="1">
        <v>66</v>
      </c>
      <c r="J2342" t="s">
        <v>205</v>
      </c>
      <c r="K2342" t="s">
        <v>33</v>
      </c>
      <c r="L2342" t="s">
        <v>60</v>
      </c>
      <c r="M2342" t="s">
        <v>228</v>
      </c>
      <c r="N2342" s="4">
        <v>775624075</v>
      </c>
      <c r="O2342" s="44">
        <v>10764</v>
      </c>
      <c r="P2342">
        <v>0</v>
      </c>
      <c r="Q2342">
        <v>0</v>
      </c>
      <c r="R2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2" s="4">
        <f t="shared" si="108"/>
        <v>0</v>
      </c>
      <c r="T2342" s="4">
        <f t="shared" si="109"/>
        <v>0</v>
      </c>
      <c r="U2342" s="4">
        <f t="shared" si="110"/>
        <v>1</v>
      </c>
    </row>
    <row r="2343" spans="1:21">
      <c r="A2343" s="41">
        <v>590046124</v>
      </c>
      <c r="B2343" s="42">
        <v>590799995</v>
      </c>
      <c r="C2343" s="43">
        <v>590046124</v>
      </c>
      <c r="D2343" t="s">
        <v>5375</v>
      </c>
      <c r="E2343" t="s">
        <v>5376</v>
      </c>
      <c r="H2343"/>
      <c r="I2343" s="1">
        <v>59</v>
      </c>
      <c r="J2343" t="s">
        <v>227</v>
      </c>
      <c r="K2343" t="s">
        <v>228</v>
      </c>
      <c r="L2343" t="s">
        <v>60</v>
      </c>
      <c r="M2343" t="s">
        <v>228</v>
      </c>
      <c r="N2343" s="4">
        <v>775624711</v>
      </c>
      <c r="O2343" s="44">
        <v>11074</v>
      </c>
      <c r="P2343">
        <v>0</v>
      </c>
      <c r="Q2343">
        <v>0</v>
      </c>
      <c r="R2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3" s="4">
        <f t="shared" si="108"/>
        <v>0</v>
      </c>
      <c r="T2343" s="4">
        <f t="shared" si="109"/>
        <v>0</v>
      </c>
      <c r="U2343" s="4">
        <f t="shared" si="110"/>
        <v>1</v>
      </c>
    </row>
    <row r="2344" spans="1:21">
      <c r="A2344" s="41">
        <v>590812509</v>
      </c>
      <c r="B2344" s="42">
        <v>590799995</v>
      </c>
      <c r="C2344" s="43">
        <v>590812509</v>
      </c>
      <c r="D2344" t="s">
        <v>5377</v>
      </c>
      <c r="E2344" t="s">
        <v>5376</v>
      </c>
      <c r="H2344"/>
      <c r="I2344" s="1">
        <v>59</v>
      </c>
      <c r="J2344" t="s">
        <v>227</v>
      </c>
      <c r="K2344" t="s">
        <v>228</v>
      </c>
      <c r="L2344" t="s">
        <v>60</v>
      </c>
      <c r="M2344" t="s">
        <v>228</v>
      </c>
      <c r="N2344" s="4">
        <v>775624711</v>
      </c>
      <c r="O2344" s="44">
        <v>22876.5</v>
      </c>
      <c r="P2344">
        <v>0</v>
      </c>
      <c r="Q2344">
        <v>0</v>
      </c>
      <c r="R2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4" s="4">
        <f t="shared" si="108"/>
        <v>0</v>
      </c>
      <c r="T2344" s="4">
        <f t="shared" si="109"/>
        <v>0</v>
      </c>
      <c r="U2344" s="4">
        <f t="shared" si="110"/>
        <v>1</v>
      </c>
    </row>
    <row r="2345" spans="1:21">
      <c r="A2345" s="41">
        <v>620003889</v>
      </c>
      <c r="B2345" s="42">
        <v>590799995</v>
      </c>
      <c r="C2345" s="43">
        <v>620003889</v>
      </c>
      <c r="D2345" t="s">
        <v>5378</v>
      </c>
      <c r="E2345" t="s">
        <v>5376</v>
      </c>
      <c r="H2345"/>
      <c r="I2345" s="1">
        <v>62</v>
      </c>
      <c r="J2345" t="s">
        <v>289</v>
      </c>
      <c r="K2345" t="s">
        <v>228</v>
      </c>
      <c r="L2345" t="s">
        <v>60</v>
      </c>
      <c r="M2345" t="s">
        <v>228</v>
      </c>
      <c r="N2345" s="4">
        <v>775624711</v>
      </c>
      <c r="O2345" s="44">
        <v>22688.5</v>
      </c>
      <c r="P2345">
        <v>0</v>
      </c>
      <c r="Q2345">
        <v>0</v>
      </c>
      <c r="R2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5" s="4">
        <f t="shared" si="108"/>
        <v>0</v>
      </c>
      <c r="T2345" s="4">
        <f t="shared" si="109"/>
        <v>0</v>
      </c>
      <c r="U2345" s="4">
        <f t="shared" si="110"/>
        <v>1</v>
      </c>
    </row>
    <row r="2346" spans="1:21">
      <c r="A2346" s="41">
        <v>620010389</v>
      </c>
      <c r="B2346" s="42">
        <v>590799995</v>
      </c>
      <c r="C2346" s="43">
        <v>620010389</v>
      </c>
      <c r="D2346" t="s">
        <v>5379</v>
      </c>
      <c r="E2346" t="s">
        <v>5376</v>
      </c>
      <c r="H2346"/>
      <c r="I2346" s="1">
        <v>62</v>
      </c>
      <c r="J2346" t="s">
        <v>289</v>
      </c>
      <c r="K2346" t="s">
        <v>228</v>
      </c>
      <c r="L2346" t="s">
        <v>60</v>
      </c>
      <c r="M2346" t="s">
        <v>228</v>
      </c>
      <c r="N2346" s="4">
        <v>775624711</v>
      </c>
      <c r="O2346" s="44">
        <v>25695</v>
      </c>
      <c r="P2346">
        <v>0</v>
      </c>
      <c r="Q2346">
        <v>0</v>
      </c>
      <c r="R2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6" s="4">
        <f t="shared" si="108"/>
        <v>0</v>
      </c>
      <c r="T2346" s="4">
        <f t="shared" si="109"/>
        <v>0</v>
      </c>
      <c r="U2346" s="4">
        <f t="shared" si="110"/>
        <v>1</v>
      </c>
    </row>
    <row r="2347" spans="1:21">
      <c r="A2347" s="41">
        <v>20004156</v>
      </c>
      <c r="B2347" s="42">
        <v>590805065</v>
      </c>
      <c r="C2347" s="43">
        <v>20004156</v>
      </c>
      <c r="D2347" t="s">
        <v>6243</v>
      </c>
      <c r="E2347" t="s">
        <v>6244</v>
      </c>
      <c r="H2347"/>
      <c r="I2347" s="1">
        <v>2</v>
      </c>
      <c r="J2347" t="s">
        <v>365</v>
      </c>
      <c r="K2347" t="s">
        <v>228</v>
      </c>
      <c r="L2347" t="s">
        <v>60</v>
      </c>
      <c r="M2347" t="s">
        <v>228</v>
      </c>
      <c r="N2347" s="4">
        <v>394342174</v>
      </c>
      <c r="O2347" s="44">
        <v>10316.75</v>
      </c>
      <c r="P2347">
        <v>1</v>
      </c>
      <c r="Q2347">
        <v>0</v>
      </c>
      <c r="R2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7" s="4">
        <f t="shared" si="108"/>
        <v>0</v>
      </c>
      <c r="T2347" s="4">
        <f t="shared" si="109"/>
        <v>0</v>
      </c>
      <c r="U2347" s="4">
        <f t="shared" si="110"/>
        <v>1</v>
      </c>
    </row>
    <row r="2348" spans="1:21">
      <c r="A2348" s="41">
        <v>20014767</v>
      </c>
      <c r="B2348" s="42">
        <v>590805065</v>
      </c>
      <c r="C2348" s="43">
        <v>20014767</v>
      </c>
      <c r="D2348" t="s">
        <v>6245</v>
      </c>
      <c r="E2348" t="s">
        <v>6244</v>
      </c>
      <c r="H2348"/>
      <c r="I2348" s="1">
        <v>2</v>
      </c>
      <c r="J2348" t="s">
        <v>365</v>
      </c>
      <c r="K2348" t="s">
        <v>228</v>
      </c>
      <c r="L2348" t="s">
        <v>60</v>
      </c>
      <c r="M2348" t="s">
        <v>228</v>
      </c>
      <c r="N2348" s="4">
        <v>394342174</v>
      </c>
      <c r="O2348" s="44">
        <v>10011.5</v>
      </c>
      <c r="P2348">
        <v>0</v>
      </c>
      <c r="Q2348">
        <v>0</v>
      </c>
      <c r="R2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8" s="4">
        <f t="shared" si="108"/>
        <v>0</v>
      </c>
      <c r="T2348" s="4">
        <f t="shared" si="109"/>
        <v>0</v>
      </c>
      <c r="U2348" s="4">
        <f t="shared" si="110"/>
        <v>1</v>
      </c>
    </row>
    <row r="2349" spans="1:21">
      <c r="A2349" s="41">
        <v>590797387</v>
      </c>
      <c r="B2349" s="42">
        <v>590805628</v>
      </c>
      <c r="C2349" s="43">
        <v>590797387</v>
      </c>
      <c r="D2349" t="s">
        <v>404</v>
      </c>
      <c r="E2349" t="s">
        <v>405</v>
      </c>
      <c r="H2349"/>
      <c r="I2349" s="1">
        <v>59</v>
      </c>
      <c r="J2349" t="s">
        <v>227</v>
      </c>
      <c r="K2349" t="s">
        <v>228</v>
      </c>
      <c r="L2349" t="s">
        <v>60</v>
      </c>
      <c r="M2349" t="s">
        <v>228</v>
      </c>
      <c r="N2349" s="4">
        <v>331232611</v>
      </c>
      <c r="O2349" s="44">
        <v>29503</v>
      </c>
      <c r="P2349">
        <v>0</v>
      </c>
      <c r="Q2349">
        <v>0</v>
      </c>
      <c r="R2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9" s="4">
        <f t="shared" si="108"/>
        <v>0</v>
      </c>
      <c r="T2349" s="4">
        <f t="shared" si="109"/>
        <v>0</v>
      </c>
      <c r="U2349" s="4">
        <f t="shared" si="110"/>
        <v>1</v>
      </c>
    </row>
    <row r="2350" spans="1:21">
      <c r="A2350" s="41">
        <v>600100754</v>
      </c>
      <c r="B2350" s="42">
        <v>600000228</v>
      </c>
      <c r="C2350" s="43">
        <v>600100754</v>
      </c>
      <c r="D2350" t="s">
        <v>5343</v>
      </c>
      <c r="E2350" t="s">
        <v>5344</v>
      </c>
      <c r="H2350"/>
      <c r="I2350" s="1">
        <v>60</v>
      </c>
      <c r="J2350" t="s">
        <v>393</v>
      </c>
      <c r="K2350" t="s">
        <v>228</v>
      </c>
      <c r="L2350" t="s">
        <v>96</v>
      </c>
      <c r="M2350" t="s">
        <v>228</v>
      </c>
      <c r="N2350" s="4">
        <v>926120155</v>
      </c>
      <c r="O2350" s="44">
        <v>80187</v>
      </c>
      <c r="P2350">
        <v>0</v>
      </c>
      <c r="Q2350">
        <v>0</v>
      </c>
      <c r="R2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0" s="4">
        <f t="shared" si="108"/>
        <v>0</v>
      </c>
      <c r="T2350" s="4">
        <f t="shared" si="109"/>
        <v>0</v>
      </c>
      <c r="U2350" s="4">
        <f t="shared" si="110"/>
        <v>1</v>
      </c>
    </row>
    <row r="2351" spans="1:21">
      <c r="A2351" s="41">
        <v>600009054</v>
      </c>
      <c r="B2351" s="42">
        <v>600000798</v>
      </c>
      <c r="C2351" s="43">
        <v>600009054</v>
      </c>
      <c r="D2351" t="s">
        <v>3333</v>
      </c>
      <c r="E2351" t="s">
        <v>3333</v>
      </c>
      <c r="H2351"/>
      <c r="I2351" s="1">
        <v>60</v>
      </c>
      <c r="J2351" t="s">
        <v>393</v>
      </c>
      <c r="K2351" t="s">
        <v>228</v>
      </c>
      <c r="L2351" t="s">
        <v>96</v>
      </c>
      <c r="M2351" t="s">
        <v>228</v>
      </c>
      <c r="N2351" s="4">
        <v>775628977</v>
      </c>
      <c r="O2351" s="44">
        <v>11722</v>
      </c>
      <c r="P2351">
        <v>1</v>
      </c>
      <c r="Q2351">
        <v>0</v>
      </c>
      <c r="R2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1" s="4">
        <f t="shared" si="108"/>
        <v>0</v>
      </c>
      <c r="T2351" s="4">
        <f t="shared" si="109"/>
        <v>0</v>
      </c>
      <c r="U2351" s="4">
        <f t="shared" si="110"/>
        <v>1</v>
      </c>
    </row>
    <row r="2352" spans="1:21">
      <c r="A2352" s="41">
        <v>600110175</v>
      </c>
      <c r="B2352" s="42">
        <v>600001234</v>
      </c>
      <c r="C2352" s="43">
        <v>600110175</v>
      </c>
      <c r="D2352" t="s">
        <v>3323</v>
      </c>
      <c r="E2352" t="s">
        <v>3324</v>
      </c>
      <c r="H2352"/>
      <c r="I2352" s="1">
        <v>60</v>
      </c>
      <c r="J2352" t="s">
        <v>393</v>
      </c>
      <c r="K2352" t="s">
        <v>228</v>
      </c>
      <c r="L2352" t="s">
        <v>96</v>
      </c>
      <c r="M2352" t="s">
        <v>228</v>
      </c>
      <c r="N2352" s="4">
        <v>526920293</v>
      </c>
      <c r="O2352" s="44">
        <v>21071.5</v>
      </c>
      <c r="P2352">
        <v>0</v>
      </c>
      <c r="Q2352">
        <v>0</v>
      </c>
      <c r="R2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2" s="4">
        <f t="shared" si="108"/>
        <v>0</v>
      </c>
      <c r="T2352" s="4">
        <f t="shared" si="109"/>
        <v>0</v>
      </c>
      <c r="U2352" s="4">
        <f t="shared" si="110"/>
        <v>1</v>
      </c>
    </row>
    <row r="2353" spans="1:21">
      <c r="A2353" s="41">
        <v>600013999</v>
      </c>
      <c r="B2353" s="42">
        <v>600008635</v>
      </c>
      <c r="C2353" s="43">
        <v>600013999</v>
      </c>
      <c r="D2353" t="s">
        <v>5394</v>
      </c>
      <c r="E2353" t="s">
        <v>5395</v>
      </c>
      <c r="H2353"/>
      <c r="I2353" s="1">
        <v>60</v>
      </c>
      <c r="J2353" t="s">
        <v>393</v>
      </c>
      <c r="K2353" t="s">
        <v>228</v>
      </c>
      <c r="L2353" t="s">
        <v>96</v>
      </c>
      <c r="M2353" t="s">
        <v>228</v>
      </c>
      <c r="N2353" s="4">
        <v>425000544</v>
      </c>
      <c r="O2353" s="44">
        <v>4324</v>
      </c>
      <c r="P2353">
        <v>0</v>
      </c>
      <c r="Q2353">
        <v>0</v>
      </c>
      <c r="R2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3" s="4">
        <f t="shared" si="108"/>
        <v>0</v>
      </c>
      <c r="T2353" s="4">
        <f t="shared" si="109"/>
        <v>0</v>
      </c>
      <c r="U2353" s="4">
        <f t="shared" si="110"/>
        <v>1</v>
      </c>
    </row>
    <row r="2354" spans="1:21">
      <c r="A2354" s="41">
        <v>600010862</v>
      </c>
      <c r="B2354" s="42">
        <v>600010854</v>
      </c>
      <c r="C2354" s="43">
        <v>600010862</v>
      </c>
      <c r="D2354" t="s">
        <v>5509</v>
      </c>
      <c r="E2354" t="s">
        <v>5509</v>
      </c>
      <c r="H2354"/>
      <c r="I2354" s="1">
        <v>60</v>
      </c>
      <c r="J2354" t="s">
        <v>393</v>
      </c>
      <c r="K2354" t="s">
        <v>228</v>
      </c>
      <c r="L2354" t="s">
        <v>96</v>
      </c>
      <c r="M2354" t="s">
        <v>228</v>
      </c>
      <c r="N2354" s="4">
        <v>511372070</v>
      </c>
      <c r="O2354" s="44">
        <v>10428.5</v>
      </c>
      <c r="P2354">
        <v>0</v>
      </c>
      <c r="Q2354">
        <v>0</v>
      </c>
      <c r="R2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4" s="4">
        <f t="shared" si="108"/>
        <v>0</v>
      </c>
      <c r="T2354" s="4">
        <f t="shared" si="109"/>
        <v>0</v>
      </c>
      <c r="U2354" s="4">
        <f t="shared" si="110"/>
        <v>1</v>
      </c>
    </row>
    <row r="2355" spans="1:21">
      <c r="A2355" s="41">
        <v>600008361</v>
      </c>
      <c r="B2355" s="42">
        <v>600100028</v>
      </c>
      <c r="C2355" s="43">
        <v>600100028</v>
      </c>
      <c r="D2355" t="s">
        <v>3514</v>
      </c>
      <c r="E2355" t="s">
        <v>3515</v>
      </c>
      <c r="H2355"/>
      <c r="I2355" s="1">
        <v>60</v>
      </c>
      <c r="J2355" t="s">
        <v>393</v>
      </c>
      <c r="K2355" t="s">
        <v>228</v>
      </c>
      <c r="L2355" t="s">
        <v>77</v>
      </c>
      <c r="M2355" t="s">
        <v>228</v>
      </c>
      <c r="N2355" s="4">
        <v>266007111</v>
      </c>
      <c r="O2355" s="44">
        <v>5</v>
      </c>
      <c r="P2355">
        <v>0</v>
      </c>
      <c r="Q2355">
        <v>0</v>
      </c>
      <c r="R2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5" s="4">
        <f t="shared" si="108"/>
        <v>1</v>
      </c>
      <c r="T2355" s="4">
        <f t="shared" si="109"/>
        <v>1</v>
      </c>
      <c r="U2355" s="4">
        <f t="shared" si="110"/>
        <v>0</v>
      </c>
    </row>
    <row r="2356" spans="1:21">
      <c r="A2356" s="41">
        <v>600008510</v>
      </c>
      <c r="B2356" s="42">
        <v>600100028</v>
      </c>
      <c r="C2356" s="43">
        <v>600100028</v>
      </c>
      <c r="D2356" t="s">
        <v>3516</v>
      </c>
      <c r="E2356" t="s">
        <v>3515</v>
      </c>
      <c r="H2356"/>
      <c r="I2356" s="1">
        <v>60</v>
      </c>
      <c r="J2356" t="s">
        <v>393</v>
      </c>
      <c r="K2356" t="s">
        <v>228</v>
      </c>
      <c r="L2356" t="s">
        <v>77</v>
      </c>
      <c r="M2356" t="s">
        <v>228</v>
      </c>
      <c r="N2356" s="4">
        <v>266007111</v>
      </c>
      <c r="O2356" s="44">
        <v>274</v>
      </c>
      <c r="P2356">
        <v>1</v>
      </c>
      <c r="Q2356">
        <v>0</v>
      </c>
      <c r="R2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6" s="4">
        <f t="shared" si="108"/>
        <v>1</v>
      </c>
      <c r="T2356" s="4">
        <f t="shared" si="109"/>
        <v>1</v>
      </c>
      <c r="U2356" s="4">
        <f t="shared" si="110"/>
        <v>0</v>
      </c>
    </row>
    <row r="2357" spans="1:21">
      <c r="A2357" s="41">
        <v>600008585</v>
      </c>
      <c r="B2357" s="42">
        <v>600100028</v>
      </c>
      <c r="C2357" s="43">
        <v>600100028</v>
      </c>
      <c r="D2357" t="s">
        <v>3517</v>
      </c>
      <c r="E2357" t="s">
        <v>3515</v>
      </c>
      <c r="H2357"/>
      <c r="I2357" s="1">
        <v>60</v>
      </c>
      <c r="J2357" t="s">
        <v>393</v>
      </c>
      <c r="K2357" t="s">
        <v>228</v>
      </c>
      <c r="L2357" t="s">
        <v>77</v>
      </c>
      <c r="M2357" t="s">
        <v>228</v>
      </c>
      <c r="N2357" s="4">
        <v>266007111</v>
      </c>
      <c r="O2357" s="44">
        <v>894</v>
      </c>
      <c r="P2357">
        <v>1</v>
      </c>
      <c r="Q2357">
        <v>0</v>
      </c>
      <c r="R2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7" s="4">
        <f t="shared" si="108"/>
        <v>1</v>
      </c>
      <c r="T2357" s="4">
        <f t="shared" si="109"/>
        <v>1</v>
      </c>
      <c r="U2357" s="4">
        <f t="shared" si="110"/>
        <v>0</v>
      </c>
    </row>
    <row r="2358" spans="1:21">
      <c r="A2358" s="41">
        <v>600008601</v>
      </c>
      <c r="B2358" s="42">
        <v>600100028</v>
      </c>
      <c r="C2358" s="43">
        <v>600100028</v>
      </c>
      <c r="D2358" t="s">
        <v>3518</v>
      </c>
      <c r="E2358" t="s">
        <v>3515</v>
      </c>
      <c r="H2358"/>
      <c r="I2358" s="1">
        <v>60</v>
      </c>
      <c r="J2358" t="s">
        <v>393</v>
      </c>
      <c r="K2358" t="s">
        <v>228</v>
      </c>
      <c r="L2358" t="s">
        <v>77</v>
      </c>
      <c r="M2358" t="s">
        <v>228</v>
      </c>
      <c r="N2358" s="4">
        <v>266007111</v>
      </c>
      <c r="O2358" s="44">
        <v>1706.5</v>
      </c>
      <c r="P2358">
        <v>1</v>
      </c>
      <c r="Q2358">
        <v>0</v>
      </c>
      <c r="R2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8" s="4">
        <f t="shared" si="108"/>
        <v>1</v>
      </c>
      <c r="T2358" s="4">
        <f t="shared" si="109"/>
        <v>1</v>
      </c>
      <c r="U2358" s="4">
        <f t="shared" si="110"/>
        <v>0</v>
      </c>
    </row>
    <row r="2359" spans="1:21">
      <c r="A2359" s="41">
        <v>600009625</v>
      </c>
      <c r="B2359" s="42">
        <v>600100028</v>
      </c>
      <c r="C2359" s="43">
        <v>600100028</v>
      </c>
      <c r="D2359" t="s">
        <v>3519</v>
      </c>
      <c r="E2359" t="s">
        <v>3515</v>
      </c>
      <c r="H2359"/>
      <c r="I2359" s="1">
        <v>60</v>
      </c>
      <c r="J2359" t="s">
        <v>393</v>
      </c>
      <c r="K2359" t="s">
        <v>228</v>
      </c>
      <c r="L2359" t="s">
        <v>77</v>
      </c>
      <c r="M2359" t="s">
        <v>228</v>
      </c>
      <c r="N2359" s="4">
        <v>266007111</v>
      </c>
      <c r="O2359" s="44">
        <v>445.5</v>
      </c>
      <c r="P2359">
        <v>1</v>
      </c>
      <c r="Q2359">
        <v>0</v>
      </c>
      <c r="R2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9" s="4">
        <f t="shared" si="108"/>
        <v>1</v>
      </c>
      <c r="T2359" s="4">
        <f t="shared" si="109"/>
        <v>1</v>
      </c>
      <c r="U2359" s="4">
        <f t="shared" si="110"/>
        <v>0</v>
      </c>
    </row>
    <row r="2360" spans="1:21">
      <c r="A2360" s="41">
        <v>600009849</v>
      </c>
      <c r="B2360" s="42">
        <v>600100028</v>
      </c>
      <c r="C2360" s="43">
        <v>600100028</v>
      </c>
      <c r="D2360" t="s">
        <v>3520</v>
      </c>
      <c r="E2360" t="s">
        <v>3515</v>
      </c>
      <c r="H2360"/>
      <c r="I2360" s="1">
        <v>60</v>
      </c>
      <c r="J2360" t="s">
        <v>393</v>
      </c>
      <c r="K2360" t="s">
        <v>228</v>
      </c>
      <c r="L2360" t="s">
        <v>77</v>
      </c>
      <c r="M2360" t="s">
        <v>228</v>
      </c>
      <c r="N2360" s="4">
        <v>266007111</v>
      </c>
      <c r="O2360" s="44">
        <v>15335.75</v>
      </c>
      <c r="P2360">
        <v>1</v>
      </c>
      <c r="Q2360">
        <v>0</v>
      </c>
      <c r="R2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0" s="4">
        <f t="shared" si="108"/>
        <v>1</v>
      </c>
      <c r="T2360" s="4">
        <f t="shared" si="109"/>
        <v>1</v>
      </c>
      <c r="U2360" s="4">
        <f t="shared" si="110"/>
        <v>0</v>
      </c>
    </row>
    <row r="2361" spans="1:21">
      <c r="A2361" s="41">
        <v>600010235</v>
      </c>
      <c r="B2361" s="42">
        <v>600100028</v>
      </c>
      <c r="C2361" s="43">
        <v>600100028</v>
      </c>
      <c r="D2361" t="s">
        <v>3521</v>
      </c>
      <c r="E2361" t="s">
        <v>3515</v>
      </c>
      <c r="H2361"/>
      <c r="I2361" s="1">
        <v>60</v>
      </c>
      <c r="J2361" t="s">
        <v>393</v>
      </c>
      <c r="K2361" t="s">
        <v>228</v>
      </c>
      <c r="L2361" t="s">
        <v>77</v>
      </c>
      <c r="M2361" t="s">
        <v>228</v>
      </c>
      <c r="N2361" s="4">
        <v>266007111</v>
      </c>
      <c r="O2361" s="44">
        <v>536.5</v>
      </c>
      <c r="P2361">
        <v>1</v>
      </c>
      <c r="Q2361">
        <v>0</v>
      </c>
      <c r="R2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1" s="4">
        <f t="shared" si="108"/>
        <v>1</v>
      </c>
      <c r="T2361" s="4">
        <f t="shared" si="109"/>
        <v>1</v>
      </c>
      <c r="U2361" s="4">
        <f t="shared" si="110"/>
        <v>0</v>
      </c>
    </row>
    <row r="2362" spans="1:21">
      <c r="A2362" s="41">
        <v>600101752</v>
      </c>
      <c r="B2362" s="42">
        <v>600100028</v>
      </c>
      <c r="C2362" s="43">
        <v>600100028</v>
      </c>
      <c r="D2362" t="s">
        <v>3522</v>
      </c>
      <c r="E2362" t="s">
        <v>3515</v>
      </c>
      <c r="H2362"/>
      <c r="I2362" s="1">
        <v>60</v>
      </c>
      <c r="J2362" t="s">
        <v>393</v>
      </c>
      <c r="K2362" t="s">
        <v>228</v>
      </c>
      <c r="L2362" t="s">
        <v>77</v>
      </c>
      <c r="M2362" t="s">
        <v>228</v>
      </c>
      <c r="N2362" s="4">
        <v>266007111</v>
      </c>
      <c r="O2362" s="44">
        <v>2947.5</v>
      </c>
      <c r="P2362">
        <v>1</v>
      </c>
      <c r="Q2362">
        <v>0</v>
      </c>
      <c r="R2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2" s="4">
        <f t="shared" si="108"/>
        <v>1</v>
      </c>
      <c r="T2362" s="4">
        <f t="shared" si="109"/>
        <v>1</v>
      </c>
      <c r="U2362" s="4">
        <f t="shared" si="110"/>
        <v>0</v>
      </c>
    </row>
    <row r="2363" spans="1:21">
      <c r="A2363" s="41">
        <v>600105431</v>
      </c>
      <c r="B2363" s="42">
        <v>600100028</v>
      </c>
      <c r="C2363" s="43">
        <v>600100028</v>
      </c>
      <c r="D2363" t="s">
        <v>3523</v>
      </c>
      <c r="E2363" t="s">
        <v>3515</v>
      </c>
      <c r="H2363"/>
      <c r="I2363" s="1">
        <v>60</v>
      </c>
      <c r="J2363" t="s">
        <v>393</v>
      </c>
      <c r="K2363" t="s">
        <v>228</v>
      </c>
      <c r="L2363" t="s">
        <v>77</v>
      </c>
      <c r="M2363" t="s">
        <v>228</v>
      </c>
      <c r="N2363" s="4">
        <v>266007111</v>
      </c>
      <c r="O2363" s="44">
        <v>73595.5</v>
      </c>
      <c r="P2363">
        <v>1</v>
      </c>
      <c r="Q2363">
        <v>0</v>
      </c>
      <c r="R2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3" s="4">
        <f t="shared" si="108"/>
        <v>1</v>
      </c>
      <c r="T2363" s="4">
        <f t="shared" si="109"/>
        <v>1</v>
      </c>
      <c r="U2363" s="4">
        <f t="shared" si="110"/>
        <v>0</v>
      </c>
    </row>
    <row r="2364" spans="1:21">
      <c r="A2364" s="41">
        <v>600106025</v>
      </c>
      <c r="B2364" s="42">
        <v>600100028</v>
      </c>
      <c r="C2364" s="43">
        <v>600100028</v>
      </c>
      <c r="D2364" t="s">
        <v>3524</v>
      </c>
      <c r="E2364" t="s">
        <v>3515</v>
      </c>
      <c r="H2364"/>
      <c r="I2364" s="1">
        <v>60</v>
      </c>
      <c r="J2364" t="s">
        <v>393</v>
      </c>
      <c r="K2364" t="s">
        <v>228</v>
      </c>
      <c r="L2364" t="s">
        <v>77</v>
      </c>
      <c r="M2364" t="s">
        <v>228</v>
      </c>
      <c r="N2364" s="4">
        <v>266007111</v>
      </c>
      <c r="O2364" s="44">
        <v>386.25</v>
      </c>
      <c r="P2364">
        <v>1</v>
      </c>
      <c r="Q2364">
        <v>0</v>
      </c>
      <c r="R2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4" s="4">
        <f t="shared" si="108"/>
        <v>1</v>
      </c>
      <c r="T2364" s="4">
        <f t="shared" si="109"/>
        <v>1</v>
      </c>
      <c r="U2364" s="4">
        <f t="shared" si="110"/>
        <v>0</v>
      </c>
    </row>
    <row r="2365" spans="1:21">
      <c r="A2365" s="41">
        <v>600109599</v>
      </c>
      <c r="B2365" s="42">
        <v>600100028</v>
      </c>
      <c r="C2365" s="43">
        <v>600100028</v>
      </c>
      <c r="D2365" t="s">
        <v>3525</v>
      </c>
      <c r="E2365" t="s">
        <v>3515</v>
      </c>
      <c r="H2365"/>
      <c r="I2365" s="1">
        <v>60</v>
      </c>
      <c r="J2365" t="s">
        <v>393</v>
      </c>
      <c r="K2365" t="s">
        <v>228</v>
      </c>
      <c r="L2365" t="s">
        <v>77</v>
      </c>
      <c r="M2365" t="s">
        <v>228</v>
      </c>
      <c r="N2365" s="4">
        <v>266007111</v>
      </c>
      <c r="O2365" s="44">
        <v>543.75</v>
      </c>
      <c r="P2365">
        <v>1</v>
      </c>
      <c r="Q2365">
        <v>0</v>
      </c>
      <c r="R2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5" s="4">
        <f t="shared" si="108"/>
        <v>1</v>
      </c>
      <c r="T2365" s="4">
        <f t="shared" si="109"/>
        <v>1</v>
      </c>
      <c r="U2365" s="4">
        <f t="shared" si="110"/>
        <v>0</v>
      </c>
    </row>
    <row r="2366" spans="1:21">
      <c r="A2366" s="41">
        <v>600109607</v>
      </c>
      <c r="B2366" s="42">
        <v>600100028</v>
      </c>
      <c r="C2366" s="43">
        <v>600100028</v>
      </c>
      <c r="D2366" t="s">
        <v>3526</v>
      </c>
      <c r="E2366" t="s">
        <v>3515</v>
      </c>
      <c r="H2366"/>
      <c r="I2366" s="1">
        <v>60</v>
      </c>
      <c r="J2366" t="s">
        <v>393</v>
      </c>
      <c r="K2366" t="s">
        <v>228</v>
      </c>
      <c r="L2366" t="s">
        <v>77</v>
      </c>
      <c r="M2366" t="s">
        <v>228</v>
      </c>
      <c r="N2366" s="4">
        <v>266007111</v>
      </c>
      <c r="O2366" s="44">
        <v>684</v>
      </c>
      <c r="P2366">
        <v>1</v>
      </c>
      <c r="Q2366">
        <v>0</v>
      </c>
      <c r="R2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6" s="4">
        <f t="shared" si="108"/>
        <v>1</v>
      </c>
      <c r="T2366" s="4">
        <f t="shared" si="109"/>
        <v>1</v>
      </c>
      <c r="U2366" s="4">
        <f t="shared" si="110"/>
        <v>0</v>
      </c>
    </row>
    <row r="2367" spans="1:21">
      <c r="A2367" s="41">
        <v>600000020</v>
      </c>
      <c r="B2367" s="42">
        <v>600100085</v>
      </c>
      <c r="C2367" s="43">
        <v>600100085</v>
      </c>
      <c r="D2367" t="s">
        <v>4533</v>
      </c>
      <c r="E2367" t="s">
        <v>4534</v>
      </c>
      <c r="F2367" t="s">
        <v>2375</v>
      </c>
      <c r="G2367" t="s">
        <v>2376</v>
      </c>
      <c r="H2367">
        <v>0</v>
      </c>
      <c r="I2367" s="1">
        <v>60</v>
      </c>
      <c r="J2367" t="s">
        <v>393</v>
      </c>
      <c r="K2367" t="s">
        <v>228</v>
      </c>
      <c r="L2367" t="s">
        <v>831</v>
      </c>
      <c r="M2367" t="s">
        <v>228</v>
      </c>
      <c r="N2367" s="4">
        <v>266007038</v>
      </c>
      <c r="O2367" s="44">
        <v>9333</v>
      </c>
      <c r="P2367">
        <v>0</v>
      </c>
      <c r="Q2367">
        <v>0</v>
      </c>
      <c r="R2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67" s="4">
        <f t="shared" si="108"/>
        <v>1</v>
      </c>
      <c r="T2367" s="4">
        <f t="shared" si="109"/>
        <v>0</v>
      </c>
      <c r="U2367" s="4">
        <f t="shared" si="110"/>
        <v>0</v>
      </c>
    </row>
    <row r="2368" spans="1:21">
      <c r="A2368" s="41">
        <v>600000046</v>
      </c>
      <c r="B2368" s="42">
        <v>600100127</v>
      </c>
      <c r="C2368" s="43">
        <v>600100127</v>
      </c>
      <c r="D2368" t="s">
        <v>1417</v>
      </c>
      <c r="E2368" t="s">
        <v>1418</v>
      </c>
      <c r="F2368" t="s">
        <v>1419</v>
      </c>
      <c r="G2368" t="s">
        <v>1420</v>
      </c>
      <c r="H2368">
        <v>0</v>
      </c>
      <c r="I2368" s="1">
        <v>60</v>
      </c>
      <c r="J2368" t="s">
        <v>393</v>
      </c>
      <c r="K2368" t="s">
        <v>228</v>
      </c>
      <c r="L2368" t="s">
        <v>831</v>
      </c>
      <c r="M2368" t="s">
        <v>228</v>
      </c>
      <c r="N2368" s="4">
        <v>266006980</v>
      </c>
      <c r="O2368" s="44">
        <v>10746.5</v>
      </c>
      <c r="P2368">
        <v>0</v>
      </c>
      <c r="Q2368">
        <v>0</v>
      </c>
      <c r="R2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68" s="4">
        <f t="shared" si="108"/>
        <v>1</v>
      </c>
      <c r="T2368" s="4">
        <f t="shared" si="109"/>
        <v>0</v>
      </c>
      <c r="U2368" s="4">
        <f t="shared" si="110"/>
        <v>0</v>
      </c>
    </row>
    <row r="2369" spans="1:21">
      <c r="A2369" s="41">
        <v>600000152</v>
      </c>
      <c r="B2369" s="42">
        <v>600100572</v>
      </c>
      <c r="C2369" s="43">
        <v>600100572</v>
      </c>
      <c r="D2369" t="s">
        <v>1029</v>
      </c>
      <c r="E2369" t="s">
        <v>1030</v>
      </c>
      <c r="F2369" t="s">
        <v>1031</v>
      </c>
      <c r="G2369" t="s">
        <v>1032</v>
      </c>
      <c r="H2369">
        <v>0</v>
      </c>
      <c r="I2369" s="1">
        <v>60</v>
      </c>
      <c r="J2369" t="s">
        <v>393</v>
      </c>
      <c r="K2369" t="s">
        <v>228</v>
      </c>
      <c r="L2369" t="s">
        <v>831</v>
      </c>
      <c r="M2369" t="s">
        <v>228</v>
      </c>
      <c r="N2369" s="4">
        <v>266000264</v>
      </c>
      <c r="O2369" s="44">
        <v>23494.5</v>
      </c>
      <c r="P2369">
        <v>0</v>
      </c>
      <c r="Q2369">
        <v>0</v>
      </c>
      <c r="R2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9" s="4">
        <f t="shared" si="108"/>
        <v>1</v>
      </c>
      <c r="T2369" s="4">
        <f t="shared" si="109"/>
        <v>0</v>
      </c>
      <c r="U2369" s="4">
        <f t="shared" si="110"/>
        <v>0</v>
      </c>
    </row>
    <row r="2370" spans="1:21">
      <c r="A2370" s="41">
        <v>600010094</v>
      </c>
      <c r="B2370" s="42">
        <v>600100580</v>
      </c>
      <c r="C2370" s="43">
        <v>600100580</v>
      </c>
      <c r="D2370" t="s">
        <v>4436</v>
      </c>
      <c r="E2370" t="s">
        <v>4437</v>
      </c>
      <c r="F2370" t="s">
        <v>1031</v>
      </c>
      <c r="G2370" t="s">
        <v>1032</v>
      </c>
      <c r="H2370">
        <v>0</v>
      </c>
      <c r="I2370" s="1">
        <v>60</v>
      </c>
      <c r="J2370" t="s">
        <v>393</v>
      </c>
      <c r="K2370" t="s">
        <v>228</v>
      </c>
      <c r="L2370" t="s">
        <v>831</v>
      </c>
      <c r="M2370" t="s">
        <v>228</v>
      </c>
      <c r="N2370" s="4">
        <v>266000249</v>
      </c>
      <c r="O2370" s="44">
        <v>3502</v>
      </c>
      <c r="P2370">
        <v>0</v>
      </c>
      <c r="Q2370">
        <v>0</v>
      </c>
      <c r="R2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70" s="4">
        <f t="shared" si="108"/>
        <v>1</v>
      </c>
      <c r="T2370" s="4">
        <f t="shared" si="109"/>
        <v>0</v>
      </c>
      <c r="U2370" s="4">
        <f t="shared" si="110"/>
        <v>0</v>
      </c>
    </row>
    <row r="2371" spans="1:21">
      <c r="A2371" s="41">
        <v>600000186</v>
      </c>
      <c r="B2371" s="42">
        <v>600100648</v>
      </c>
      <c r="C2371" s="43">
        <v>600100648</v>
      </c>
      <c r="D2371" t="s">
        <v>1139</v>
      </c>
      <c r="E2371" t="s">
        <v>1140</v>
      </c>
      <c r="F2371" t="s">
        <v>1031</v>
      </c>
      <c r="G2371" t="s">
        <v>1032</v>
      </c>
      <c r="H2371">
        <v>0</v>
      </c>
      <c r="I2371" s="1">
        <v>60</v>
      </c>
      <c r="J2371" t="s">
        <v>393</v>
      </c>
      <c r="K2371" t="s">
        <v>228</v>
      </c>
      <c r="L2371" t="s">
        <v>831</v>
      </c>
      <c r="M2371" t="s">
        <v>228</v>
      </c>
      <c r="N2371" s="4">
        <v>266007087</v>
      </c>
      <c r="O2371" s="44">
        <v>41756</v>
      </c>
      <c r="P2371">
        <v>0</v>
      </c>
      <c r="Q2371">
        <v>0</v>
      </c>
      <c r="R2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1" s="4">
        <f t="shared" si="108"/>
        <v>1</v>
      </c>
      <c r="T2371" s="4">
        <f t="shared" si="109"/>
        <v>0</v>
      </c>
      <c r="U2371" s="4">
        <f t="shared" si="110"/>
        <v>0</v>
      </c>
    </row>
    <row r="2372" spans="1:21">
      <c r="A2372" s="41">
        <v>600000194</v>
      </c>
      <c r="B2372" s="42">
        <v>600100713</v>
      </c>
      <c r="C2372" s="43">
        <v>600100713</v>
      </c>
      <c r="D2372" t="s">
        <v>1089</v>
      </c>
      <c r="E2372" t="s">
        <v>1090</v>
      </c>
      <c r="F2372" t="s">
        <v>1031</v>
      </c>
      <c r="G2372" t="s">
        <v>1032</v>
      </c>
      <c r="H2372">
        <v>1</v>
      </c>
      <c r="I2372" s="1">
        <v>60</v>
      </c>
      <c r="J2372" t="s">
        <v>393</v>
      </c>
      <c r="K2372" t="s">
        <v>228</v>
      </c>
      <c r="L2372" t="s">
        <v>831</v>
      </c>
      <c r="M2372" t="s">
        <v>228</v>
      </c>
      <c r="N2372" s="4">
        <v>266006972</v>
      </c>
      <c r="O2372" s="44">
        <v>177462.5</v>
      </c>
      <c r="P2372">
        <v>0</v>
      </c>
      <c r="Q2372">
        <v>0</v>
      </c>
      <c r="R2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2" s="4">
        <f t="shared" si="108"/>
        <v>1</v>
      </c>
      <c r="T2372" s="4">
        <f t="shared" si="109"/>
        <v>0</v>
      </c>
      <c r="U2372" s="4">
        <f t="shared" si="110"/>
        <v>0</v>
      </c>
    </row>
    <row r="2373" spans="1:21">
      <c r="A2373" s="41">
        <v>600107494</v>
      </c>
      <c r="B2373" s="42">
        <v>600100713</v>
      </c>
      <c r="C2373" s="43">
        <v>600100713</v>
      </c>
      <c r="D2373" t="s">
        <v>1091</v>
      </c>
      <c r="E2373" t="s">
        <v>1090</v>
      </c>
      <c r="F2373" t="s">
        <v>1031</v>
      </c>
      <c r="G2373" t="s">
        <v>1032</v>
      </c>
      <c r="H2373">
        <v>1</v>
      </c>
      <c r="I2373" s="1">
        <v>60</v>
      </c>
      <c r="J2373" t="s">
        <v>393</v>
      </c>
      <c r="K2373" t="s">
        <v>228</v>
      </c>
      <c r="L2373" t="s">
        <v>831</v>
      </c>
      <c r="M2373" t="s">
        <v>228</v>
      </c>
      <c r="N2373" s="4">
        <v>266006972</v>
      </c>
      <c r="O2373" s="44">
        <v>17744.5</v>
      </c>
      <c r="P2373">
        <v>0</v>
      </c>
      <c r="Q2373">
        <v>0</v>
      </c>
      <c r="R2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3" s="4">
        <f t="shared" si="108"/>
        <v>1</v>
      </c>
      <c r="T2373" s="4">
        <f t="shared" si="109"/>
        <v>0</v>
      </c>
      <c r="U2373" s="4">
        <f t="shared" si="110"/>
        <v>0</v>
      </c>
    </row>
    <row r="2374" spans="1:21">
      <c r="A2374" s="41">
        <v>600000285</v>
      </c>
      <c r="B2374" s="42">
        <v>600100721</v>
      </c>
      <c r="C2374" s="43">
        <v>600100721</v>
      </c>
      <c r="D2374" t="s">
        <v>2373</v>
      </c>
      <c r="E2374" t="s">
        <v>2374</v>
      </c>
      <c r="F2374" t="s">
        <v>2375</v>
      </c>
      <c r="G2374" t="s">
        <v>2376</v>
      </c>
      <c r="H2374">
        <v>1</v>
      </c>
      <c r="I2374" s="1">
        <v>60</v>
      </c>
      <c r="J2374" t="s">
        <v>393</v>
      </c>
      <c r="K2374" t="s">
        <v>228</v>
      </c>
      <c r="L2374" t="s">
        <v>831</v>
      </c>
      <c r="M2374" t="s">
        <v>228</v>
      </c>
      <c r="N2374" s="4">
        <v>200034650</v>
      </c>
      <c r="O2374" s="44">
        <v>25969</v>
      </c>
      <c r="P2374">
        <v>0</v>
      </c>
      <c r="Q2374">
        <v>0</v>
      </c>
      <c r="R2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4" s="4">
        <f t="shared" ref="S2374:S2437" si="111">IF(OR(L2374="CH",L2374="CH ex-CHS",L2374="HIA",L2374="Autres publics",L2374="CHU"),1,0)</f>
        <v>1</v>
      </c>
      <c r="T2374" s="4">
        <f t="shared" ref="T2374:T2437" si="112">IF(AND(S2374=1,G2374=""),1,0)</f>
        <v>0</v>
      </c>
      <c r="U2374" s="4">
        <f t="shared" si="110"/>
        <v>0</v>
      </c>
    </row>
    <row r="2375" spans="1:21">
      <c r="A2375" s="41">
        <v>600010102</v>
      </c>
      <c r="B2375" s="42">
        <v>600100721</v>
      </c>
      <c r="C2375" s="43">
        <v>600100721</v>
      </c>
      <c r="D2375" t="s">
        <v>2377</v>
      </c>
      <c r="E2375" t="s">
        <v>2374</v>
      </c>
      <c r="F2375" t="s">
        <v>2375</v>
      </c>
      <c r="G2375" t="s">
        <v>2376</v>
      </c>
      <c r="H2375">
        <v>1</v>
      </c>
      <c r="I2375" s="1">
        <v>60</v>
      </c>
      <c r="J2375" t="s">
        <v>393</v>
      </c>
      <c r="K2375" t="s">
        <v>228</v>
      </c>
      <c r="L2375" t="s">
        <v>831</v>
      </c>
      <c r="M2375" t="s">
        <v>228</v>
      </c>
      <c r="N2375" s="4">
        <v>200034650</v>
      </c>
      <c r="O2375" s="44">
        <v>3814</v>
      </c>
      <c r="P2375">
        <v>0</v>
      </c>
      <c r="Q2375">
        <v>0</v>
      </c>
      <c r="R2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5" s="4">
        <f t="shared" si="111"/>
        <v>1</v>
      </c>
      <c r="T2375" s="4">
        <f t="shared" si="112"/>
        <v>0</v>
      </c>
      <c r="U2375" s="4">
        <f t="shared" ref="U2375:U2438" si="113">IF(S2375=1,0,1)</f>
        <v>0</v>
      </c>
    </row>
    <row r="2376" spans="1:21">
      <c r="A2376" s="41">
        <v>600107668</v>
      </c>
      <c r="B2376" s="42">
        <v>600100721</v>
      </c>
      <c r="C2376" s="43">
        <v>600100721</v>
      </c>
      <c r="D2376" t="s">
        <v>2378</v>
      </c>
      <c r="E2376" t="s">
        <v>2374</v>
      </c>
      <c r="F2376" t="s">
        <v>2375</v>
      </c>
      <c r="G2376" t="s">
        <v>2376</v>
      </c>
      <c r="H2376">
        <v>1</v>
      </c>
      <c r="I2376" s="1">
        <v>60</v>
      </c>
      <c r="J2376" t="s">
        <v>393</v>
      </c>
      <c r="K2376" t="s">
        <v>228</v>
      </c>
      <c r="L2376" t="s">
        <v>831</v>
      </c>
      <c r="M2376" t="s">
        <v>228</v>
      </c>
      <c r="N2376" s="4">
        <v>200034650</v>
      </c>
      <c r="O2376" s="44">
        <v>12481.5</v>
      </c>
      <c r="P2376">
        <v>0</v>
      </c>
      <c r="Q2376">
        <v>0</v>
      </c>
      <c r="R2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6" s="4">
        <f t="shared" si="111"/>
        <v>1</v>
      </c>
      <c r="T2376" s="4">
        <f t="shared" si="112"/>
        <v>0</v>
      </c>
      <c r="U2376" s="4">
        <f t="shared" si="113"/>
        <v>0</v>
      </c>
    </row>
    <row r="2377" spans="1:21">
      <c r="A2377" s="41">
        <v>600113476</v>
      </c>
      <c r="B2377" s="42">
        <v>600100721</v>
      </c>
      <c r="C2377" s="43">
        <v>600100721</v>
      </c>
      <c r="D2377" t="s">
        <v>2379</v>
      </c>
      <c r="E2377" t="s">
        <v>2380</v>
      </c>
      <c r="F2377" t="s">
        <v>2375</v>
      </c>
      <c r="G2377" t="s">
        <v>2376</v>
      </c>
      <c r="H2377">
        <v>1</v>
      </c>
      <c r="I2377" s="1">
        <v>60</v>
      </c>
      <c r="J2377" t="s">
        <v>393</v>
      </c>
      <c r="K2377" t="s">
        <v>228</v>
      </c>
      <c r="L2377" t="s">
        <v>831</v>
      </c>
      <c r="M2377" t="s">
        <v>228</v>
      </c>
      <c r="N2377" s="4">
        <v>200034650</v>
      </c>
      <c r="O2377" s="44">
        <v>155832</v>
      </c>
      <c r="P2377">
        <v>0</v>
      </c>
      <c r="Q2377">
        <v>0</v>
      </c>
      <c r="R2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7" s="4">
        <f t="shared" si="111"/>
        <v>1</v>
      </c>
      <c r="T2377" s="4">
        <f t="shared" si="112"/>
        <v>0</v>
      </c>
      <c r="U2377" s="4">
        <f t="shared" si="113"/>
        <v>0</v>
      </c>
    </row>
    <row r="2378" spans="1:21">
      <c r="A2378" s="41">
        <v>600000053</v>
      </c>
      <c r="B2378" s="42">
        <v>600101984</v>
      </c>
      <c r="C2378" s="43">
        <v>600101984</v>
      </c>
      <c r="D2378" t="s">
        <v>4292</v>
      </c>
      <c r="E2378" t="s">
        <v>4293</v>
      </c>
      <c r="F2378" t="s">
        <v>1419</v>
      </c>
      <c r="G2378" t="s">
        <v>1420</v>
      </c>
      <c r="H2378">
        <v>1</v>
      </c>
      <c r="I2378" s="1">
        <v>60</v>
      </c>
      <c r="J2378" t="s">
        <v>393</v>
      </c>
      <c r="K2378" t="s">
        <v>228</v>
      </c>
      <c r="L2378" t="s">
        <v>831</v>
      </c>
      <c r="M2378" t="s">
        <v>228</v>
      </c>
      <c r="N2378" s="4">
        <v>200029619</v>
      </c>
      <c r="O2378" s="44">
        <v>82528.5</v>
      </c>
      <c r="P2378">
        <v>0</v>
      </c>
      <c r="Q2378">
        <v>0</v>
      </c>
      <c r="R2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8" s="4">
        <f t="shared" si="111"/>
        <v>1</v>
      </c>
      <c r="T2378" s="4">
        <f t="shared" si="112"/>
        <v>0</v>
      </c>
      <c r="U2378" s="4">
        <f t="shared" si="113"/>
        <v>0</v>
      </c>
    </row>
    <row r="2379" spans="1:21">
      <c r="A2379" s="41">
        <v>600000467</v>
      </c>
      <c r="B2379" s="42">
        <v>600101984</v>
      </c>
      <c r="C2379" s="43">
        <v>600101984</v>
      </c>
      <c r="D2379" t="s">
        <v>4294</v>
      </c>
      <c r="E2379" t="s">
        <v>4293</v>
      </c>
      <c r="F2379" t="s">
        <v>1419</v>
      </c>
      <c r="G2379" t="s">
        <v>1420</v>
      </c>
      <c r="H2379">
        <v>1</v>
      </c>
      <c r="I2379" s="1">
        <v>60</v>
      </c>
      <c r="J2379" t="s">
        <v>393</v>
      </c>
      <c r="K2379" t="s">
        <v>228</v>
      </c>
      <c r="L2379" t="s">
        <v>831</v>
      </c>
      <c r="M2379" t="s">
        <v>228</v>
      </c>
      <c r="N2379" s="4">
        <v>200029619</v>
      </c>
      <c r="O2379" s="44">
        <v>106643.5</v>
      </c>
      <c r="P2379">
        <v>0</v>
      </c>
      <c r="Q2379">
        <v>0</v>
      </c>
      <c r="R2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9" s="4">
        <f t="shared" si="111"/>
        <v>1</v>
      </c>
      <c r="T2379" s="4">
        <f t="shared" si="112"/>
        <v>0</v>
      </c>
      <c r="U2379" s="4">
        <f t="shared" si="113"/>
        <v>0</v>
      </c>
    </row>
    <row r="2380" spans="1:21">
      <c r="A2380" s="41">
        <v>600101687</v>
      </c>
      <c r="B2380" s="42">
        <v>600106561</v>
      </c>
      <c r="C2380" s="43">
        <v>600101687</v>
      </c>
      <c r="D2380" t="s">
        <v>944</v>
      </c>
      <c r="E2380" t="s">
        <v>945</v>
      </c>
      <c r="H2380"/>
      <c r="I2380" s="1">
        <v>60</v>
      </c>
      <c r="J2380" t="s">
        <v>393</v>
      </c>
      <c r="K2380" t="s">
        <v>228</v>
      </c>
      <c r="L2380" t="s">
        <v>60</v>
      </c>
      <c r="M2380" t="s">
        <v>228</v>
      </c>
      <c r="N2380" s="4">
        <v>442221792</v>
      </c>
      <c r="O2380" s="44">
        <v>6749.5</v>
      </c>
      <c r="P2380">
        <v>0</v>
      </c>
      <c r="Q2380">
        <v>0</v>
      </c>
      <c r="R2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0" s="4">
        <f t="shared" si="111"/>
        <v>0</v>
      </c>
      <c r="T2380" s="4">
        <f t="shared" si="112"/>
        <v>0</v>
      </c>
      <c r="U2380" s="4">
        <f t="shared" si="113"/>
        <v>1</v>
      </c>
    </row>
    <row r="2381" spans="1:21">
      <c r="A2381" s="41">
        <v>600105381</v>
      </c>
      <c r="B2381" s="42">
        <v>600106611</v>
      </c>
      <c r="C2381" s="43">
        <v>600105381</v>
      </c>
      <c r="D2381" t="s">
        <v>4044</v>
      </c>
      <c r="E2381" t="s">
        <v>4045</v>
      </c>
      <c r="H2381"/>
      <c r="I2381" s="1">
        <v>60</v>
      </c>
      <c r="J2381" t="s">
        <v>393</v>
      </c>
      <c r="K2381" t="s">
        <v>228</v>
      </c>
      <c r="L2381" t="s">
        <v>60</v>
      </c>
      <c r="M2381" t="s">
        <v>228</v>
      </c>
      <c r="N2381" s="4">
        <v>775628191</v>
      </c>
      <c r="O2381" s="44">
        <v>9123</v>
      </c>
      <c r="P2381">
        <v>0</v>
      </c>
      <c r="Q2381">
        <v>0</v>
      </c>
      <c r="R2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1" s="4">
        <f t="shared" si="111"/>
        <v>0</v>
      </c>
      <c r="T2381" s="4">
        <f t="shared" si="112"/>
        <v>0</v>
      </c>
      <c r="U2381" s="4">
        <f t="shared" si="113"/>
        <v>1</v>
      </c>
    </row>
    <row r="2382" spans="1:21">
      <c r="A2382" s="41">
        <v>600111124</v>
      </c>
      <c r="B2382" s="42">
        <v>600106611</v>
      </c>
      <c r="C2382" s="43">
        <v>600111124</v>
      </c>
      <c r="D2382" t="s">
        <v>4046</v>
      </c>
      <c r="E2382" t="s">
        <v>4045</v>
      </c>
      <c r="H2382"/>
      <c r="I2382" s="1">
        <v>60</v>
      </c>
      <c r="J2382" t="s">
        <v>393</v>
      </c>
      <c r="K2382" t="s">
        <v>228</v>
      </c>
      <c r="L2382" t="s">
        <v>60</v>
      </c>
      <c r="M2382" t="s">
        <v>228</v>
      </c>
      <c r="N2382" s="4">
        <v>775628191</v>
      </c>
      <c r="O2382" s="44">
        <v>4039</v>
      </c>
      <c r="P2382">
        <v>0</v>
      </c>
      <c r="Q2382">
        <v>0</v>
      </c>
      <c r="R2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2" s="4">
        <f t="shared" si="111"/>
        <v>0</v>
      </c>
      <c r="T2382" s="4">
        <f t="shared" si="112"/>
        <v>0</v>
      </c>
      <c r="U2382" s="4">
        <f t="shared" si="113"/>
        <v>1</v>
      </c>
    </row>
    <row r="2383" spans="1:21">
      <c r="A2383" s="41">
        <v>600100168</v>
      </c>
      <c r="B2383" s="42">
        <v>600106629</v>
      </c>
      <c r="C2383" s="43">
        <v>600100168</v>
      </c>
      <c r="D2383" t="s">
        <v>1575</v>
      </c>
      <c r="E2383" t="s">
        <v>1575</v>
      </c>
      <c r="H2383"/>
      <c r="I2383" s="1">
        <v>60</v>
      </c>
      <c r="J2383" t="s">
        <v>393</v>
      </c>
      <c r="K2383" t="s">
        <v>228</v>
      </c>
      <c r="L2383" t="s">
        <v>60</v>
      </c>
      <c r="M2383" t="s">
        <v>228</v>
      </c>
      <c r="N2383" s="4">
        <v>780517017</v>
      </c>
      <c r="O2383" s="44">
        <v>17338.5</v>
      </c>
      <c r="P2383">
        <v>0</v>
      </c>
      <c r="Q2383">
        <v>0</v>
      </c>
      <c r="R2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3" s="4">
        <f t="shared" si="111"/>
        <v>0</v>
      </c>
      <c r="T2383" s="4">
        <f t="shared" si="112"/>
        <v>0</v>
      </c>
      <c r="U2383" s="4">
        <f t="shared" si="113"/>
        <v>1</v>
      </c>
    </row>
    <row r="2384" spans="1:21">
      <c r="A2384" s="41">
        <v>600009393</v>
      </c>
      <c r="B2384" s="42">
        <v>600107049</v>
      </c>
      <c r="C2384" s="43">
        <v>600107049</v>
      </c>
      <c r="D2384" t="s">
        <v>713</v>
      </c>
      <c r="E2384" t="s">
        <v>714</v>
      </c>
      <c r="H2384"/>
      <c r="I2384" s="1">
        <v>60</v>
      </c>
      <c r="J2384" t="s">
        <v>393</v>
      </c>
      <c r="K2384" t="s">
        <v>228</v>
      </c>
      <c r="L2384" t="s">
        <v>60</v>
      </c>
      <c r="M2384" t="s">
        <v>228</v>
      </c>
      <c r="N2384" s="4">
        <v>775628522</v>
      </c>
      <c r="O2384" s="44">
        <v>547</v>
      </c>
      <c r="P2384">
        <v>1</v>
      </c>
      <c r="Q2384">
        <v>0</v>
      </c>
      <c r="R2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4" s="4">
        <f t="shared" si="111"/>
        <v>0</v>
      </c>
      <c r="T2384" s="4">
        <f t="shared" si="112"/>
        <v>0</v>
      </c>
      <c r="U2384" s="4">
        <f t="shared" si="113"/>
        <v>1</v>
      </c>
    </row>
    <row r="2385" spans="1:21">
      <c r="A2385" s="41">
        <v>600009476</v>
      </c>
      <c r="B2385" s="42">
        <v>600107049</v>
      </c>
      <c r="C2385" s="43">
        <v>600107049</v>
      </c>
      <c r="D2385" t="s">
        <v>715</v>
      </c>
      <c r="E2385" t="s">
        <v>714</v>
      </c>
      <c r="H2385"/>
      <c r="I2385" s="1">
        <v>60</v>
      </c>
      <c r="J2385" t="s">
        <v>393</v>
      </c>
      <c r="K2385" t="s">
        <v>228</v>
      </c>
      <c r="L2385" t="s">
        <v>60</v>
      </c>
      <c r="M2385" t="s">
        <v>228</v>
      </c>
      <c r="N2385" s="4">
        <v>775628522</v>
      </c>
      <c r="O2385" s="44">
        <v>11</v>
      </c>
      <c r="P2385">
        <v>1</v>
      </c>
      <c r="Q2385">
        <v>0</v>
      </c>
      <c r="R2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5" s="4">
        <f t="shared" si="111"/>
        <v>0</v>
      </c>
      <c r="T2385" s="4">
        <f t="shared" si="112"/>
        <v>0</v>
      </c>
      <c r="U2385" s="4">
        <f t="shared" si="113"/>
        <v>1</v>
      </c>
    </row>
    <row r="2386" spans="1:21">
      <c r="A2386" s="41">
        <v>600101174</v>
      </c>
      <c r="B2386" s="42">
        <v>600107049</v>
      </c>
      <c r="C2386" s="43">
        <v>600107049</v>
      </c>
      <c r="D2386" t="s">
        <v>716</v>
      </c>
      <c r="E2386" t="s">
        <v>714</v>
      </c>
      <c r="H2386"/>
      <c r="I2386" s="1">
        <v>60</v>
      </c>
      <c r="J2386" t="s">
        <v>393</v>
      </c>
      <c r="K2386" t="s">
        <v>228</v>
      </c>
      <c r="L2386" t="s">
        <v>60</v>
      </c>
      <c r="M2386" t="s">
        <v>228</v>
      </c>
      <c r="N2386" s="4">
        <v>775628522</v>
      </c>
      <c r="O2386" s="44">
        <v>2753</v>
      </c>
      <c r="P2386">
        <v>1</v>
      </c>
      <c r="Q2386">
        <v>0</v>
      </c>
      <c r="R2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6" s="4">
        <f t="shared" si="111"/>
        <v>0</v>
      </c>
      <c r="T2386" s="4">
        <f t="shared" si="112"/>
        <v>0</v>
      </c>
      <c r="U2386" s="4">
        <f t="shared" si="113"/>
        <v>1</v>
      </c>
    </row>
    <row r="2387" spans="1:21">
      <c r="A2387" s="41">
        <v>600001184</v>
      </c>
      <c r="B2387" s="42">
        <v>600108948</v>
      </c>
      <c r="C2387" s="43">
        <v>600108948</v>
      </c>
      <c r="D2387" t="s">
        <v>4438</v>
      </c>
      <c r="E2387" t="s">
        <v>4439</v>
      </c>
      <c r="F2387" t="s">
        <v>1031</v>
      </c>
      <c r="G2387" t="s">
        <v>1032</v>
      </c>
      <c r="H2387">
        <v>0</v>
      </c>
      <c r="I2387" s="1">
        <v>60</v>
      </c>
      <c r="J2387" t="s">
        <v>393</v>
      </c>
      <c r="K2387" t="s">
        <v>228</v>
      </c>
      <c r="L2387" t="s">
        <v>831</v>
      </c>
      <c r="M2387" t="s">
        <v>228</v>
      </c>
      <c r="N2387" s="4">
        <v>266000231</v>
      </c>
      <c r="O2387" s="44">
        <v>5193</v>
      </c>
      <c r="P2387">
        <v>0</v>
      </c>
      <c r="Q2387">
        <v>0</v>
      </c>
      <c r="R2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7" s="4">
        <f t="shared" si="111"/>
        <v>1</v>
      </c>
      <c r="T2387" s="4">
        <f t="shared" si="112"/>
        <v>0</v>
      </c>
      <c r="U2387" s="4">
        <f t="shared" si="113"/>
        <v>0</v>
      </c>
    </row>
    <row r="2388" spans="1:21">
      <c r="A2388" s="41">
        <v>600003008</v>
      </c>
      <c r="B2388" s="42">
        <v>600113278</v>
      </c>
      <c r="C2388" s="43">
        <v>600003008</v>
      </c>
      <c r="D2388" t="s">
        <v>483</v>
      </c>
      <c r="E2388" t="s">
        <v>484</v>
      </c>
      <c r="H2388"/>
      <c r="I2388" s="1">
        <v>60</v>
      </c>
      <c r="J2388" t="s">
        <v>393</v>
      </c>
      <c r="K2388" t="s">
        <v>228</v>
      </c>
      <c r="L2388" t="s">
        <v>60</v>
      </c>
      <c r="M2388" t="s">
        <v>228</v>
      </c>
      <c r="N2388" s="4">
        <v>394486229</v>
      </c>
      <c r="O2388" s="44">
        <v>17639</v>
      </c>
      <c r="P2388">
        <v>0</v>
      </c>
      <c r="Q2388">
        <v>0</v>
      </c>
      <c r="R2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8" s="4">
        <f t="shared" si="111"/>
        <v>0</v>
      </c>
      <c r="T2388" s="4">
        <f t="shared" si="112"/>
        <v>0</v>
      </c>
      <c r="U2388" s="4">
        <f t="shared" si="113"/>
        <v>1</v>
      </c>
    </row>
    <row r="2389" spans="1:21">
      <c r="A2389" s="41">
        <v>610006421</v>
      </c>
      <c r="B2389" s="42">
        <v>610006413</v>
      </c>
      <c r="C2389" s="43">
        <v>610006421</v>
      </c>
      <c r="D2389" t="s">
        <v>5098</v>
      </c>
      <c r="E2389" t="s">
        <v>5099</v>
      </c>
      <c r="H2389"/>
      <c r="I2389" s="1">
        <v>61</v>
      </c>
      <c r="J2389" t="s">
        <v>491</v>
      </c>
      <c r="K2389" t="s">
        <v>120</v>
      </c>
      <c r="L2389" t="s">
        <v>96</v>
      </c>
      <c r="M2389" t="s">
        <v>120</v>
      </c>
      <c r="N2389" s="4">
        <v>524291937</v>
      </c>
      <c r="O2389" s="44">
        <v>24672.5</v>
      </c>
      <c r="P2389">
        <v>0</v>
      </c>
      <c r="Q2389">
        <v>0</v>
      </c>
      <c r="R2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9" s="4">
        <f t="shared" si="111"/>
        <v>0</v>
      </c>
      <c r="T2389" s="4">
        <f t="shared" si="112"/>
        <v>0</v>
      </c>
      <c r="U2389" s="4">
        <f t="shared" si="113"/>
        <v>1</v>
      </c>
    </row>
    <row r="2390" spans="1:21">
      <c r="A2390" s="41">
        <v>610006256</v>
      </c>
      <c r="B2390" s="42">
        <v>610006769</v>
      </c>
      <c r="C2390" s="43">
        <v>610006256</v>
      </c>
      <c r="D2390" t="s">
        <v>494</v>
      </c>
      <c r="E2390" t="s">
        <v>495</v>
      </c>
      <c r="H2390"/>
      <c r="I2390" s="1">
        <v>61</v>
      </c>
      <c r="J2390" t="s">
        <v>491</v>
      </c>
      <c r="K2390" t="s">
        <v>120</v>
      </c>
      <c r="L2390" t="s">
        <v>60</v>
      </c>
      <c r="M2390" t="s">
        <v>120</v>
      </c>
      <c r="N2390" s="4">
        <v>519927594</v>
      </c>
      <c r="O2390" s="44">
        <v>2235</v>
      </c>
      <c r="P2390">
        <v>0</v>
      </c>
      <c r="Q2390">
        <v>0</v>
      </c>
      <c r="R2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0" s="4">
        <f t="shared" si="111"/>
        <v>0</v>
      </c>
      <c r="T2390" s="4">
        <f t="shared" si="112"/>
        <v>0</v>
      </c>
      <c r="U2390" s="4">
        <f t="shared" si="113"/>
        <v>1</v>
      </c>
    </row>
    <row r="2391" spans="1:21">
      <c r="A2391" s="41">
        <v>610006777</v>
      </c>
      <c r="B2391" s="42">
        <v>610006769</v>
      </c>
      <c r="C2391" s="43">
        <v>610006777</v>
      </c>
      <c r="D2391" t="s">
        <v>496</v>
      </c>
      <c r="E2391" t="s">
        <v>495</v>
      </c>
      <c r="H2391"/>
      <c r="I2391" s="1">
        <v>61</v>
      </c>
      <c r="J2391" t="s">
        <v>491</v>
      </c>
      <c r="K2391" t="s">
        <v>120</v>
      </c>
      <c r="L2391" t="s">
        <v>60</v>
      </c>
      <c r="M2391" t="s">
        <v>120</v>
      </c>
      <c r="N2391" s="4">
        <v>519927594</v>
      </c>
      <c r="O2391" s="44">
        <v>1188.5</v>
      </c>
      <c r="P2391">
        <v>0</v>
      </c>
      <c r="Q2391">
        <v>0</v>
      </c>
      <c r="R2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1" s="4">
        <f t="shared" si="111"/>
        <v>0</v>
      </c>
      <c r="T2391" s="4">
        <f t="shared" si="112"/>
        <v>0</v>
      </c>
      <c r="U2391" s="4">
        <f t="shared" si="113"/>
        <v>1</v>
      </c>
    </row>
    <row r="2392" spans="1:21">
      <c r="A2392" s="41">
        <v>610000028</v>
      </c>
      <c r="B2392" s="42">
        <v>610780025</v>
      </c>
      <c r="C2392" s="43">
        <v>610780025</v>
      </c>
      <c r="D2392" t="s">
        <v>1582</v>
      </c>
      <c r="E2392" t="s">
        <v>1582</v>
      </c>
      <c r="F2392" t="s">
        <v>867</v>
      </c>
      <c r="G2392" t="s">
        <v>868</v>
      </c>
      <c r="H2392">
        <v>0</v>
      </c>
      <c r="I2392" s="1">
        <v>61</v>
      </c>
      <c r="J2392" t="s">
        <v>491</v>
      </c>
      <c r="K2392" t="s">
        <v>120</v>
      </c>
      <c r="L2392" t="s">
        <v>77</v>
      </c>
      <c r="M2392" t="s">
        <v>120</v>
      </c>
      <c r="N2392" s="4">
        <v>266100692</v>
      </c>
      <c r="O2392" s="44">
        <v>17103.25</v>
      </c>
      <c r="P2392">
        <v>1</v>
      </c>
      <c r="Q2392">
        <v>0</v>
      </c>
      <c r="R2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2" s="4">
        <f t="shared" si="111"/>
        <v>1</v>
      </c>
      <c r="T2392" s="4">
        <f t="shared" si="112"/>
        <v>0</v>
      </c>
      <c r="U2392" s="4">
        <f t="shared" si="113"/>
        <v>0</v>
      </c>
    </row>
    <row r="2393" spans="1:21">
      <c r="A2393" s="41">
        <v>610008831</v>
      </c>
      <c r="B2393" s="42">
        <v>610780025</v>
      </c>
      <c r="C2393" s="43">
        <v>610780025</v>
      </c>
      <c r="D2393" t="s">
        <v>1583</v>
      </c>
      <c r="E2393" t="s">
        <v>1582</v>
      </c>
      <c r="F2393" t="s">
        <v>867</v>
      </c>
      <c r="G2393" t="s">
        <v>868</v>
      </c>
      <c r="H2393">
        <v>0</v>
      </c>
      <c r="I2393" s="1">
        <v>61</v>
      </c>
      <c r="J2393" t="s">
        <v>491</v>
      </c>
      <c r="K2393" t="s">
        <v>120</v>
      </c>
      <c r="L2393" t="s">
        <v>77</v>
      </c>
      <c r="M2393" t="s">
        <v>120</v>
      </c>
      <c r="N2393" s="4">
        <v>266100692</v>
      </c>
      <c r="O2393" s="44">
        <v>4868.75</v>
      </c>
      <c r="P2393">
        <v>1</v>
      </c>
      <c r="Q2393">
        <v>0</v>
      </c>
      <c r="R2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3" s="4">
        <f t="shared" si="111"/>
        <v>1</v>
      </c>
      <c r="T2393" s="4">
        <f t="shared" si="112"/>
        <v>0</v>
      </c>
      <c r="U2393" s="4">
        <f t="shared" si="113"/>
        <v>0</v>
      </c>
    </row>
    <row r="2394" spans="1:21">
      <c r="A2394" s="41">
        <v>610788705</v>
      </c>
      <c r="B2394" s="42">
        <v>610780025</v>
      </c>
      <c r="C2394" s="43">
        <v>610780025</v>
      </c>
      <c r="D2394" t="s">
        <v>1584</v>
      </c>
      <c r="E2394" t="s">
        <v>1582</v>
      </c>
      <c r="F2394" t="s">
        <v>867</v>
      </c>
      <c r="G2394" t="s">
        <v>868</v>
      </c>
      <c r="H2394">
        <v>0</v>
      </c>
      <c r="I2394" s="1">
        <v>61</v>
      </c>
      <c r="J2394" t="s">
        <v>491</v>
      </c>
      <c r="K2394" t="s">
        <v>120</v>
      </c>
      <c r="L2394" t="s">
        <v>77</v>
      </c>
      <c r="M2394" t="s">
        <v>120</v>
      </c>
      <c r="N2394" s="4">
        <v>266100692</v>
      </c>
      <c r="O2394" s="44">
        <v>98.5</v>
      </c>
      <c r="P2394">
        <v>1</v>
      </c>
      <c r="Q2394">
        <v>0</v>
      </c>
      <c r="R2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4" s="4">
        <f t="shared" si="111"/>
        <v>1</v>
      </c>
      <c r="T2394" s="4">
        <f t="shared" si="112"/>
        <v>0</v>
      </c>
      <c r="U2394" s="4">
        <f t="shared" si="113"/>
        <v>0</v>
      </c>
    </row>
    <row r="2395" spans="1:21">
      <c r="A2395" s="41">
        <v>610000044</v>
      </c>
      <c r="B2395" s="42">
        <v>610780074</v>
      </c>
      <c r="C2395" s="43">
        <v>610780074</v>
      </c>
      <c r="D2395" t="s">
        <v>1202</v>
      </c>
      <c r="E2395" t="s">
        <v>1202</v>
      </c>
      <c r="F2395" t="s">
        <v>867</v>
      </c>
      <c r="G2395" t="s">
        <v>868</v>
      </c>
      <c r="H2395">
        <v>0</v>
      </c>
      <c r="I2395" s="1">
        <v>61</v>
      </c>
      <c r="J2395" t="s">
        <v>491</v>
      </c>
      <c r="K2395" t="s">
        <v>120</v>
      </c>
      <c r="L2395" t="s">
        <v>831</v>
      </c>
      <c r="M2395" t="s">
        <v>120</v>
      </c>
      <c r="N2395" s="4">
        <v>266100486</v>
      </c>
      <c r="O2395" s="44">
        <v>40130</v>
      </c>
      <c r="P2395">
        <v>0</v>
      </c>
      <c r="Q2395">
        <v>0</v>
      </c>
      <c r="R2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5" s="4">
        <f t="shared" si="111"/>
        <v>1</v>
      </c>
      <c r="T2395" s="4">
        <f t="shared" si="112"/>
        <v>0</v>
      </c>
      <c r="U2395" s="4">
        <f t="shared" si="113"/>
        <v>0</v>
      </c>
    </row>
    <row r="2396" spans="1:21">
      <c r="A2396" s="41">
        <v>610000051</v>
      </c>
      <c r="B2396" s="42">
        <v>610780082</v>
      </c>
      <c r="C2396" s="43">
        <v>610780082</v>
      </c>
      <c r="D2396" t="s">
        <v>865</v>
      </c>
      <c r="E2396" t="s">
        <v>866</v>
      </c>
      <c r="F2396" t="s">
        <v>867</v>
      </c>
      <c r="G2396" t="s">
        <v>868</v>
      </c>
      <c r="H2396">
        <v>1</v>
      </c>
      <c r="I2396" s="1">
        <v>61</v>
      </c>
      <c r="J2396" t="s">
        <v>491</v>
      </c>
      <c r="K2396" t="s">
        <v>120</v>
      </c>
      <c r="L2396" t="s">
        <v>831</v>
      </c>
      <c r="M2396" t="s">
        <v>120</v>
      </c>
      <c r="N2396" s="4">
        <v>266106046</v>
      </c>
      <c r="O2396" s="44">
        <v>94095</v>
      </c>
      <c r="P2396">
        <v>0</v>
      </c>
      <c r="Q2396">
        <v>0</v>
      </c>
      <c r="R2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6" s="4">
        <f t="shared" si="111"/>
        <v>1</v>
      </c>
      <c r="T2396" s="4">
        <f t="shared" si="112"/>
        <v>0</v>
      </c>
      <c r="U2396" s="4">
        <f t="shared" si="113"/>
        <v>0</v>
      </c>
    </row>
    <row r="2397" spans="1:21">
      <c r="A2397" s="41">
        <v>610784050</v>
      </c>
      <c r="B2397" s="42">
        <v>610780082</v>
      </c>
      <c r="C2397" s="43">
        <v>610780082</v>
      </c>
      <c r="D2397" t="s">
        <v>869</v>
      </c>
      <c r="E2397" t="s">
        <v>866</v>
      </c>
      <c r="F2397" t="s">
        <v>867</v>
      </c>
      <c r="G2397" t="s">
        <v>868</v>
      </c>
      <c r="H2397">
        <v>1</v>
      </c>
      <c r="I2397" s="1">
        <v>61</v>
      </c>
      <c r="J2397" t="s">
        <v>491</v>
      </c>
      <c r="K2397" t="s">
        <v>120</v>
      </c>
      <c r="L2397" t="s">
        <v>831</v>
      </c>
      <c r="M2397" t="s">
        <v>120</v>
      </c>
      <c r="N2397" s="4">
        <v>266106046</v>
      </c>
      <c r="O2397" s="44">
        <v>18342</v>
      </c>
      <c r="P2397">
        <v>0</v>
      </c>
      <c r="Q2397">
        <v>0</v>
      </c>
      <c r="R2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7" s="4">
        <f t="shared" si="111"/>
        <v>1</v>
      </c>
      <c r="T2397" s="4">
        <f t="shared" si="112"/>
        <v>0</v>
      </c>
      <c r="U2397" s="4">
        <f t="shared" si="113"/>
        <v>0</v>
      </c>
    </row>
    <row r="2398" spans="1:21">
      <c r="A2398" s="41">
        <v>720000470</v>
      </c>
      <c r="B2398" s="42">
        <v>610780082</v>
      </c>
      <c r="C2398" s="43">
        <v>610780082</v>
      </c>
      <c r="D2398" t="s">
        <v>870</v>
      </c>
      <c r="E2398" t="s">
        <v>866</v>
      </c>
      <c r="F2398" t="s">
        <v>867</v>
      </c>
      <c r="G2398" t="s">
        <v>868</v>
      </c>
      <c r="H2398">
        <v>1</v>
      </c>
      <c r="I2398" s="1">
        <v>72</v>
      </c>
      <c r="J2398" t="s">
        <v>554</v>
      </c>
      <c r="K2398" t="s">
        <v>223</v>
      </c>
      <c r="L2398" t="s">
        <v>831</v>
      </c>
      <c r="M2398" t="s">
        <v>120</v>
      </c>
      <c r="N2398" s="4">
        <v>266106046</v>
      </c>
      <c r="O2398" s="44">
        <v>23990.5</v>
      </c>
      <c r="P2398">
        <v>0</v>
      </c>
      <c r="Q2398">
        <v>0</v>
      </c>
      <c r="R2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8" s="4">
        <f t="shared" si="111"/>
        <v>1</v>
      </c>
      <c r="T2398" s="4">
        <f t="shared" si="112"/>
        <v>0</v>
      </c>
      <c r="U2398" s="4">
        <f t="shared" si="113"/>
        <v>0</v>
      </c>
    </row>
    <row r="2399" spans="1:21">
      <c r="A2399" s="41">
        <v>610000069</v>
      </c>
      <c r="B2399" s="42">
        <v>610780090</v>
      </c>
      <c r="C2399" s="43">
        <v>610780090</v>
      </c>
      <c r="D2399" t="s">
        <v>1681</v>
      </c>
      <c r="E2399" t="s">
        <v>1682</v>
      </c>
      <c r="F2399" t="s">
        <v>1017</v>
      </c>
      <c r="G2399" t="s">
        <v>1018</v>
      </c>
      <c r="H2399">
        <v>0</v>
      </c>
      <c r="I2399" s="1">
        <v>61</v>
      </c>
      <c r="J2399" t="s">
        <v>491</v>
      </c>
      <c r="K2399" t="s">
        <v>120</v>
      </c>
      <c r="L2399" t="s">
        <v>831</v>
      </c>
      <c r="M2399" t="s">
        <v>120</v>
      </c>
      <c r="N2399" s="4">
        <v>266100502</v>
      </c>
      <c r="O2399" s="44">
        <v>72771.5</v>
      </c>
      <c r="P2399">
        <v>0</v>
      </c>
      <c r="Q2399">
        <v>0</v>
      </c>
      <c r="R2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9" s="4">
        <f t="shared" si="111"/>
        <v>1</v>
      </c>
      <c r="T2399" s="4">
        <f t="shared" si="112"/>
        <v>0</v>
      </c>
      <c r="U2399" s="4">
        <f t="shared" si="113"/>
        <v>0</v>
      </c>
    </row>
    <row r="2400" spans="1:21">
      <c r="A2400" s="41">
        <v>610000077</v>
      </c>
      <c r="B2400" s="45">
        <v>610780124</v>
      </c>
      <c r="C2400" s="47">
        <v>610780124</v>
      </c>
      <c r="D2400" t="s">
        <v>2536</v>
      </c>
      <c r="E2400" s="48" t="s">
        <v>2536</v>
      </c>
      <c r="F2400" t="s">
        <v>867</v>
      </c>
      <c r="G2400" t="s">
        <v>868</v>
      </c>
      <c r="H2400">
        <v>0</v>
      </c>
      <c r="I2400" s="1">
        <v>61</v>
      </c>
      <c r="J2400" t="s">
        <v>491</v>
      </c>
      <c r="K2400" t="s">
        <v>120</v>
      </c>
      <c r="L2400" t="s">
        <v>831</v>
      </c>
      <c r="M2400" t="s">
        <v>120</v>
      </c>
      <c r="N2400" s="4">
        <v>266100536</v>
      </c>
      <c r="O2400" s="44">
        <v>21978.5</v>
      </c>
      <c r="P2400">
        <v>0</v>
      </c>
      <c r="Q2400">
        <v>0</v>
      </c>
      <c r="R2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0" s="4">
        <f t="shared" si="111"/>
        <v>1</v>
      </c>
      <c r="T2400" s="4">
        <f t="shared" si="112"/>
        <v>0</v>
      </c>
      <c r="U2400" s="4">
        <f t="shared" si="113"/>
        <v>0</v>
      </c>
    </row>
    <row r="2401" spans="1:21">
      <c r="A2401" s="41">
        <v>610000085</v>
      </c>
      <c r="B2401" s="42">
        <v>610780132</v>
      </c>
      <c r="C2401" s="43">
        <v>610780132</v>
      </c>
      <c r="D2401" t="s">
        <v>4518</v>
      </c>
      <c r="E2401" t="s">
        <v>4518</v>
      </c>
      <c r="F2401" t="s">
        <v>867</v>
      </c>
      <c r="G2401" t="s">
        <v>868</v>
      </c>
      <c r="H2401">
        <v>0</v>
      </c>
      <c r="I2401" s="1">
        <v>61</v>
      </c>
      <c r="J2401" t="s">
        <v>491</v>
      </c>
      <c r="K2401" t="s">
        <v>120</v>
      </c>
      <c r="L2401" t="s">
        <v>831</v>
      </c>
      <c r="M2401" t="s">
        <v>120</v>
      </c>
      <c r="N2401" s="4">
        <v>266100544</v>
      </c>
      <c r="O2401" s="44">
        <v>3461.5</v>
      </c>
      <c r="P2401">
        <v>0</v>
      </c>
      <c r="Q2401">
        <v>0</v>
      </c>
      <c r="R2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1" s="4">
        <f t="shared" si="111"/>
        <v>1</v>
      </c>
      <c r="T2401" s="4">
        <f t="shared" si="112"/>
        <v>0</v>
      </c>
      <c r="U2401" s="4">
        <f t="shared" si="113"/>
        <v>0</v>
      </c>
    </row>
    <row r="2402" spans="1:21">
      <c r="A2402" s="41">
        <v>610000093</v>
      </c>
      <c r="B2402" s="42">
        <v>610780140</v>
      </c>
      <c r="C2402" s="43">
        <v>610780140</v>
      </c>
      <c r="D2402" t="s">
        <v>1004</v>
      </c>
      <c r="E2402" t="s">
        <v>1004</v>
      </c>
      <c r="F2402" t="s">
        <v>867</v>
      </c>
      <c r="G2402" t="s">
        <v>868</v>
      </c>
      <c r="H2402">
        <v>0</v>
      </c>
      <c r="I2402" s="1">
        <v>61</v>
      </c>
      <c r="J2402" t="s">
        <v>491</v>
      </c>
      <c r="K2402" t="s">
        <v>120</v>
      </c>
      <c r="L2402" t="s">
        <v>831</v>
      </c>
      <c r="M2402" t="s">
        <v>120</v>
      </c>
      <c r="N2402" s="4">
        <v>266100551</v>
      </c>
      <c r="O2402" s="44">
        <v>8368</v>
      </c>
      <c r="P2402">
        <v>0</v>
      </c>
      <c r="Q2402">
        <v>0</v>
      </c>
      <c r="R2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2" s="4">
        <f t="shared" si="111"/>
        <v>1</v>
      </c>
      <c r="T2402" s="4">
        <f t="shared" si="112"/>
        <v>0</v>
      </c>
      <c r="U2402" s="4">
        <f t="shared" si="113"/>
        <v>0</v>
      </c>
    </row>
    <row r="2403" spans="1:21">
      <c r="A2403" s="41">
        <v>610000101</v>
      </c>
      <c r="B2403" s="42">
        <v>610780157</v>
      </c>
      <c r="C2403" s="43">
        <v>610780157</v>
      </c>
      <c r="D2403" t="s">
        <v>1619</v>
      </c>
      <c r="E2403" t="s">
        <v>1619</v>
      </c>
      <c r="F2403" t="s">
        <v>1017</v>
      </c>
      <c r="G2403" t="s">
        <v>1018</v>
      </c>
      <c r="H2403">
        <v>0</v>
      </c>
      <c r="I2403" s="1">
        <v>61</v>
      </c>
      <c r="J2403" t="s">
        <v>491</v>
      </c>
      <c r="K2403" t="s">
        <v>120</v>
      </c>
      <c r="L2403" t="s">
        <v>831</v>
      </c>
      <c r="M2403" t="s">
        <v>120</v>
      </c>
      <c r="N2403" s="4">
        <v>266100569</v>
      </c>
      <c r="O2403" s="44">
        <v>3799</v>
      </c>
      <c r="P2403">
        <v>0</v>
      </c>
      <c r="Q2403">
        <v>0</v>
      </c>
      <c r="R2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3" s="4">
        <f t="shared" si="111"/>
        <v>1</v>
      </c>
      <c r="T2403" s="4">
        <f t="shared" si="112"/>
        <v>0</v>
      </c>
      <c r="U2403" s="4">
        <f t="shared" si="113"/>
        <v>0</v>
      </c>
    </row>
    <row r="2404" spans="1:21">
      <c r="A2404" s="41">
        <v>610000119</v>
      </c>
      <c r="B2404" s="42">
        <v>610780165</v>
      </c>
      <c r="C2404" s="43">
        <v>610780165</v>
      </c>
      <c r="D2404" t="s">
        <v>2423</v>
      </c>
      <c r="E2404" t="s">
        <v>2424</v>
      </c>
      <c r="F2404" t="s">
        <v>2393</v>
      </c>
      <c r="G2404" t="s">
        <v>2394</v>
      </c>
      <c r="H2404">
        <v>1</v>
      </c>
      <c r="I2404" s="1">
        <v>61</v>
      </c>
      <c r="J2404" t="s">
        <v>491</v>
      </c>
      <c r="K2404" t="s">
        <v>120</v>
      </c>
      <c r="L2404" t="s">
        <v>831</v>
      </c>
      <c r="M2404" t="s">
        <v>120</v>
      </c>
      <c r="N2404" s="4">
        <v>266100577</v>
      </c>
      <c r="O2404" s="44">
        <v>79477.5</v>
      </c>
      <c r="P2404">
        <v>0</v>
      </c>
      <c r="Q2404">
        <v>0</v>
      </c>
      <c r="R2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4" s="4">
        <f t="shared" si="111"/>
        <v>1</v>
      </c>
      <c r="T2404" s="4">
        <f t="shared" si="112"/>
        <v>0</v>
      </c>
      <c r="U2404" s="4">
        <f t="shared" si="113"/>
        <v>0</v>
      </c>
    </row>
    <row r="2405" spans="1:21">
      <c r="A2405" s="41">
        <v>610008815</v>
      </c>
      <c r="B2405" s="42">
        <v>610780165</v>
      </c>
      <c r="C2405" s="43">
        <v>610780165</v>
      </c>
      <c r="D2405" t="s">
        <v>2425</v>
      </c>
      <c r="E2405" t="s">
        <v>2424</v>
      </c>
      <c r="F2405" t="s">
        <v>2393</v>
      </c>
      <c r="G2405" t="s">
        <v>2394</v>
      </c>
      <c r="H2405">
        <v>1</v>
      </c>
      <c r="I2405" s="1">
        <v>61</v>
      </c>
      <c r="J2405" t="s">
        <v>491</v>
      </c>
      <c r="K2405" t="s">
        <v>120</v>
      </c>
      <c r="L2405" t="s">
        <v>831</v>
      </c>
      <c r="M2405" t="s">
        <v>120</v>
      </c>
      <c r="N2405" s="4">
        <v>266100577</v>
      </c>
      <c r="O2405" s="44">
        <v>3577.5</v>
      </c>
      <c r="P2405">
        <v>0</v>
      </c>
      <c r="Q2405">
        <v>0</v>
      </c>
      <c r="R2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5" s="4">
        <f t="shared" si="111"/>
        <v>1</v>
      </c>
      <c r="T2405" s="4">
        <f t="shared" si="112"/>
        <v>0</v>
      </c>
      <c r="U2405" s="4">
        <f t="shared" si="113"/>
        <v>0</v>
      </c>
    </row>
    <row r="2406" spans="1:21">
      <c r="A2406" s="41">
        <v>610788325</v>
      </c>
      <c r="B2406" s="42">
        <v>610780165</v>
      </c>
      <c r="C2406" s="43">
        <v>610780165</v>
      </c>
      <c r="D2406" t="s">
        <v>2426</v>
      </c>
      <c r="E2406" t="s">
        <v>2424</v>
      </c>
      <c r="F2406" t="s">
        <v>2393</v>
      </c>
      <c r="G2406" t="s">
        <v>2394</v>
      </c>
      <c r="H2406">
        <v>1</v>
      </c>
      <c r="I2406" s="1">
        <v>61</v>
      </c>
      <c r="J2406" t="s">
        <v>491</v>
      </c>
      <c r="K2406" t="s">
        <v>120</v>
      </c>
      <c r="L2406" t="s">
        <v>831</v>
      </c>
      <c r="M2406" t="s">
        <v>120</v>
      </c>
      <c r="N2406" s="4">
        <v>266100577</v>
      </c>
      <c r="O2406" s="44">
        <v>5463.75</v>
      </c>
      <c r="P2406">
        <v>0</v>
      </c>
      <c r="Q2406">
        <v>0</v>
      </c>
      <c r="R2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6" s="4">
        <f t="shared" si="111"/>
        <v>1</v>
      </c>
      <c r="T2406" s="4">
        <f t="shared" si="112"/>
        <v>0</v>
      </c>
      <c r="U2406" s="4">
        <f t="shared" si="113"/>
        <v>0</v>
      </c>
    </row>
    <row r="2407" spans="1:21">
      <c r="A2407" s="41">
        <v>610790313</v>
      </c>
      <c r="B2407" s="42">
        <v>610780165</v>
      </c>
      <c r="C2407" s="43">
        <v>610780165</v>
      </c>
      <c r="D2407" t="s">
        <v>2427</v>
      </c>
      <c r="E2407" t="s">
        <v>2424</v>
      </c>
      <c r="F2407" t="s">
        <v>2393</v>
      </c>
      <c r="G2407" t="s">
        <v>2394</v>
      </c>
      <c r="H2407">
        <v>1</v>
      </c>
      <c r="I2407" s="1">
        <v>61</v>
      </c>
      <c r="J2407" t="s">
        <v>491</v>
      </c>
      <c r="K2407" t="s">
        <v>120</v>
      </c>
      <c r="L2407" t="s">
        <v>831</v>
      </c>
      <c r="M2407" t="s">
        <v>120</v>
      </c>
      <c r="N2407" s="4">
        <v>266100577</v>
      </c>
      <c r="O2407" s="44">
        <v>5</v>
      </c>
      <c r="P2407">
        <v>1</v>
      </c>
      <c r="Q2407">
        <v>0</v>
      </c>
      <c r="R2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7" s="4">
        <f t="shared" si="111"/>
        <v>1</v>
      </c>
      <c r="T2407" s="4">
        <f t="shared" si="112"/>
        <v>0</v>
      </c>
      <c r="U2407" s="4">
        <f t="shared" si="113"/>
        <v>0</v>
      </c>
    </row>
    <row r="2408" spans="1:21">
      <c r="A2408" s="41">
        <v>610790370</v>
      </c>
      <c r="B2408" s="42">
        <v>610780165</v>
      </c>
      <c r="C2408" s="43">
        <v>610780165</v>
      </c>
      <c r="D2408" t="s">
        <v>2428</v>
      </c>
      <c r="E2408" t="s">
        <v>2424</v>
      </c>
      <c r="F2408" t="s">
        <v>2393</v>
      </c>
      <c r="G2408" t="s">
        <v>2394</v>
      </c>
      <c r="H2408">
        <v>1</v>
      </c>
      <c r="I2408" s="1">
        <v>61</v>
      </c>
      <c r="J2408" t="s">
        <v>491</v>
      </c>
      <c r="K2408" t="s">
        <v>120</v>
      </c>
      <c r="L2408" t="s">
        <v>831</v>
      </c>
      <c r="M2408" t="s">
        <v>120</v>
      </c>
      <c r="N2408" s="4">
        <v>266100577</v>
      </c>
      <c r="O2408" s="44">
        <v>826</v>
      </c>
      <c r="P2408">
        <v>0</v>
      </c>
      <c r="Q2408">
        <v>0</v>
      </c>
      <c r="R2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8" s="4">
        <f t="shared" si="111"/>
        <v>1</v>
      </c>
      <c r="T2408" s="4">
        <f t="shared" si="112"/>
        <v>0</v>
      </c>
      <c r="U2408" s="4">
        <f t="shared" si="113"/>
        <v>0</v>
      </c>
    </row>
    <row r="2409" spans="1:21">
      <c r="A2409" s="41">
        <v>610004269</v>
      </c>
      <c r="B2409" s="42">
        <v>610787038</v>
      </c>
      <c r="C2409" s="43">
        <v>610004269</v>
      </c>
      <c r="D2409" t="s">
        <v>489</v>
      </c>
      <c r="E2409" t="s">
        <v>490</v>
      </c>
      <c r="H2409"/>
      <c r="I2409" s="1">
        <v>61</v>
      </c>
      <c r="J2409" t="s">
        <v>491</v>
      </c>
      <c r="K2409" t="s">
        <v>120</v>
      </c>
      <c r="L2409" t="s">
        <v>60</v>
      </c>
      <c r="M2409" t="s">
        <v>120</v>
      </c>
      <c r="N2409" s="4">
        <v>304763253</v>
      </c>
      <c r="O2409" s="44">
        <v>4046.5</v>
      </c>
      <c r="P2409">
        <v>0</v>
      </c>
      <c r="Q2409">
        <v>0</v>
      </c>
      <c r="R2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9" s="4">
        <f t="shared" si="111"/>
        <v>0</v>
      </c>
      <c r="T2409" s="4">
        <f t="shared" si="112"/>
        <v>0</v>
      </c>
      <c r="U2409" s="4">
        <f t="shared" si="113"/>
        <v>1</v>
      </c>
    </row>
    <row r="2410" spans="1:21">
      <c r="A2410" s="41">
        <v>140017278</v>
      </c>
      <c r="B2410" s="42">
        <v>610787285</v>
      </c>
      <c r="C2410" s="43">
        <v>140017278</v>
      </c>
      <c r="D2410" t="s">
        <v>748</v>
      </c>
      <c r="E2410" t="s">
        <v>749</v>
      </c>
      <c r="H2410"/>
      <c r="I2410" s="1">
        <v>14</v>
      </c>
      <c r="J2410" t="s">
        <v>119</v>
      </c>
      <c r="K2410" t="s">
        <v>120</v>
      </c>
      <c r="L2410" t="s">
        <v>60</v>
      </c>
      <c r="M2410" t="s">
        <v>120</v>
      </c>
      <c r="N2410" s="4">
        <v>314912189</v>
      </c>
      <c r="O2410" s="44">
        <v>11198</v>
      </c>
      <c r="P2410">
        <v>0</v>
      </c>
      <c r="Q2410">
        <v>0</v>
      </c>
      <c r="R2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0" s="4">
        <f t="shared" si="111"/>
        <v>0</v>
      </c>
      <c r="T2410" s="4">
        <f t="shared" si="112"/>
        <v>0</v>
      </c>
      <c r="U2410" s="4">
        <f t="shared" si="113"/>
        <v>1</v>
      </c>
    </row>
    <row r="2411" spans="1:21">
      <c r="A2411" s="41">
        <v>610005837</v>
      </c>
      <c r="B2411" s="42">
        <v>610787285</v>
      </c>
      <c r="C2411" s="43">
        <v>610005837</v>
      </c>
      <c r="D2411" t="s">
        <v>750</v>
      </c>
      <c r="E2411" t="s">
        <v>749</v>
      </c>
      <c r="H2411"/>
      <c r="I2411" s="1">
        <v>61</v>
      </c>
      <c r="J2411" t="s">
        <v>491</v>
      </c>
      <c r="K2411" t="s">
        <v>120</v>
      </c>
      <c r="L2411" t="s">
        <v>60</v>
      </c>
      <c r="M2411" t="s">
        <v>120</v>
      </c>
      <c r="N2411" s="4">
        <v>314912189</v>
      </c>
      <c r="O2411" s="44">
        <v>1806.5</v>
      </c>
      <c r="P2411">
        <v>0</v>
      </c>
      <c r="Q2411">
        <v>0</v>
      </c>
      <c r="R2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1" s="4">
        <f t="shared" si="111"/>
        <v>0</v>
      </c>
      <c r="T2411" s="4">
        <f t="shared" si="112"/>
        <v>0</v>
      </c>
      <c r="U2411" s="4">
        <f t="shared" si="113"/>
        <v>1</v>
      </c>
    </row>
    <row r="2412" spans="1:21">
      <c r="A2412" s="41">
        <v>610007155</v>
      </c>
      <c r="B2412" s="42">
        <v>610787285</v>
      </c>
      <c r="C2412" s="43">
        <v>610007155</v>
      </c>
      <c r="D2412" t="s">
        <v>751</v>
      </c>
      <c r="E2412" t="s">
        <v>749</v>
      </c>
      <c r="H2412"/>
      <c r="I2412" s="1">
        <v>61</v>
      </c>
      <c r="J2412" t="s">
        <v>491</v>
      </c>
      <c r="K2412" t="s">
        <v>120</v>
      </c>
      <c r="L2412" t="s">
        <v>60</v>
      </c>
      <c r="M2412" t="s">
        <v>120</v>
      </c>
      <c r="N2412" s="4">
        <v>314912189</v>
      </c>
      <c r="O2412" s="44">
        <v>828</v>
      </c>
      <c r="P2412">
        <v>0</v>
      </c>
      <c r="Q2412">
        <v>0</v>
      </c>
      <c r="R2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2" s="4">
        <f t="shared" si="111"/>
        <v>0</v>
      </c>
      <c r="T2412" s="4">
        <f t="shared" si="112"/>
        <v>0</v>
      </c>
      <c r="U2412" s="4">
        <f t="shared" si="113"/>
        <v>1</v>
      </c>
    </row>
    <row r="2413" spans="1:21">
      <c r="A2413" s="41">
        <v>610784423</v>
      </c>
      <c r="B2413" s="42">
        <v>610787285</v>
      </c>
      <c r="C2413" s="43">
        <v>610784423</v>
      </c>
      <c r="D2413" t="s">
        <v>752</v>
      </c>
      <c r="E2413" t="s">
        <v>749</v>
      </c>
      <c r="H2413"/>
      <c r="I2413" s="1">
        <v>61</v>
      </c>
      <c r="J2413" t="s">
        <v>491</v>
      </c>
      <c r="K2413" t="s">
        <v>120</v>
      </c>
      <c r="L2413" t="s">
        <v>60</v>
      </c>
      <c r="M2413" t="s">
        <v>120</v>
      </c>
      <c r="N2413" s="4">
        <v>314912189</v>
      </c>
      <c r="O2413" s="44">
        <v>14255.5</v>
      </c>
      <c r="P2413">
        <v>0</v>
      </c>
      <c r="Q2413">
        <v>0</v>
      </c>
      <c r="R2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3" s="4">
        <f t="shared" si="111"/>
        <v>0</v>
      </c>
      <c r="T2413" s="4">
        <f t="shared" si="112"/>
        <v>0</v>
      </c>
      <c r="U2413" s="4">
        <f t="shared" si="113"/>
        <v>1</v>
      </c>
    </row>
    <row r="2414" spans="1:21">
      <c r="A2414" s="41">
        <v>140027681</v>
      </c>
      <c r="B2414" s="42">
        <v>610787764</v>
      </c>
      <c r="C2414" s="43">
        <v>140027681</v>
      </c>
      <c r="D2414" t="s">
        <v>4140</v>
      </c>
      <c r="E2414" t="s">
        <v>4141</v>
      </c>
      <c r="H2414"/>
      <c r="I2414" s="1">
        <v>14</v>
      </c>
      <c r="J2414" t="s">
        <v>119</v>
      </c>
      <c r="K2414" t="s">
        <v>120</v>
      </c>
      <c r="L2414" t="s">
        <v>60</v>
      </c>
      <c r="M2414" t="s">
        <v>120</v>
      </c>
      <c r="N2414" s="4">
        <v>780956652</v>
      </c>
      <c r="O2414" s="44">
        <v>2397</v>
      </c>
      <c r="P2414">
        <v>0</v>
      </c>
      <c r="Q2414">
        <v>0</v>
      </c>
      <c r="R2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4" s="4">
        <f t="shared" si="111"/>
        <v>0</v>
      </c>
      <c r="T2414" s="4">
        <f t="shared" si="112"/>
        <v>0</v>
      </c>
      <c r="U2414" s="4">
        <f t="shared" si="113"/>
        <v>1</v>
      </c>
    </row>
    <row r="2415" spans="1:21">
      <c r="A2415" s="41">
        <v>610780389</v>
      </c>
      <c r="B2415" s="42">
        <v>610787764</v>
      </c>
      <c r="C2415" s="43">
        <v>610780389</v>
      </c>
      <c r="D2415" t="s">
        <v>4142</v>
      </c>
      <c r="E2415" t="s">
        <v>4141</v>
      </c>
      <c r="H2415"/>
      <c r="I2415" s="1">
        <v>61</v>
      </c>
      <c r="J2415" t="s">
        <v>491</v>
      </c>
      <c r="K2415" t="s">
        <v>120</v>
      </c>
      <c r="L2415" t="s">
        <v>60</v>
      </c>
      <c r="M2415" t="s">
        <v>120</v>
      </c>
      <c r="N2415" s="4">
        <v>780956652</v>
      </c>
      <c r="O2415" s="44">
        <v>5061</v>
      </c>
      <c r="P2415">
        <v>0</v>
      </c>
      <c r="Q2415">
        <v>0</v>
      </c>
      <c r="R2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5" s="4">
        <f t="shared" si="111"/>
        <v>0</v>
      </c>
      <c r="T2415" s="4">
        <f t="shared" si="112"/>
        <v>0</v>
      </c>
      <c r="U2415" s="4">
        <f t="shared" si="113"/>
        <v>1</v>
      </c>
    </row>
    <row r="2416" spans="1:21">
      <c r="A2416" s="41">
        <v>720019918</v>
      </c>
      <c r="B2416" s="42">
        <v>610787764</v>
      </c>
      <c r="C2416" s="43">
        <v>720019918</v>
      </c>
      <c r="D2416" t="s">
        <v>4143</v>
      </c>
      <c r="E2416" t="s">
        <v>4141</v>
      </c>
      <c r="H2416"/>
      <c r="I2416" s="1">
        <v>72</v>
      </c>
      <c r="J2416" t="s">
        <v>554</v>
      </c>
      <c r="K2416" t="s">
        <v>223</v>
      </c>
      <c r="L2416" t="s">
        <v>60</v>
      </c>
      <c r="M2416" t="s">
        <v>120</v>
      </c>
      <c r="N2416" s="4">
        <v>780956652</v>
      </c>
      <c r="O2416" s="44">
        <v>1705.5</v>
      </c>
      <c r="P2416">
        <v>0</v>
      </c>
      <c r="Q2416">
        <v>0</v>
      </c>
      <c r="R2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6" s="4">
        <f t="shared" si="111"/>
        <v>0</v>
      </c>
      <c r="T2416" s="4">
        <f t="shared" si="112"/>
        <v>0</v>
      </c>
      <c r="U2416" s="4">
        <f t="shared" si="113"/>
        <v>1</v>
      </c>
    </row>
    <row r="2417" spans="1:21">
      <c r="A2417" s="41">
        <v>610780108</v>
      </c>
      <c r="B2417" s="42">
        <v>610790594</v>
      </c>
      <c r="C2417" s="43">
        <v>610790594</v>
      </c>
      <c r="D2417" t="s">
        <v>2391</v>
      </c>
      <c r="E2417" t="s">
        <v>2392</v>
      </c>
      <c r="F2417" t="s">
        <v>2393</v>
      </c>
      <c r="G2417" t="s">
        <v>2394</v>
      </c>
      <c r="H2417">
        <v>0</v>
      </c>
      <c r="I2417" s="1">
        <v>61</v>
      </c>
      <c r="J2417" t="s">
        <v>491</v>
      </c>
      <c r="K2417" t="s">
        <v>120</v>
      </c>
      <c r="L2417" t="s">
        <v>831</v>
      </c>
      <c r="M2417" t="s">
        <v>120</v>
      </c>
      <c r="N2417" s="4">
        <v>266102169</v>
      </c>
      <c r="O2417" s="44">
        <v>5783</v>
      </c>
      <c r="P2417">
        <v>0</v>
      </c>
      <c r="Q2417">
        <v>0</v>
      </c>
      <c r="R2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7" s="4">
        <f t="shared" si="111"/>
        <v>1</v>
      </c>
      <c r="T2417" s="4">
        <f t="shared" si="112"/>
        <v>0</v>
      </c>
      <c r="U2417" s="4">
        <f t="shared" si="113"/>
        <v>0</v>
      </c>
    </row>
    <row r="2418" spans="1:21">
      <c r="A2418" s="41">
        <v>610780116</v>
      </c>
      <c r="B2418" s="42">
        <v>610790594</v>
      </c>
      <c r="C2418" s="43">
        <v>610790594</v>
      </c>
      <c r="D2418" t="s">
        <v>2395</v>
      </c>
      <c r="E2418" t="s">
        <v>2392</v>
      </c>
      <c r="F2418" t="s">
        <v>2393</v>
      </c>
      <c r="G2418" t="s">
        <v>2394</v>
      </c>
      <c r="H2418">
        <v>0</v>
      </c>
      <c r="I2418" s="1">
        <v>61</v>
      </c>
      <c r="J2418" t="s">
        <v>491</v>
      </c>
      <c r="K2418" t="s">
        <v>120</v>
      </c>
      <c r="L2418" t="s">
        <v>831</v>
      </c>
      <c r="M2418" t="s">
        <v>120</v>
      </c>
      <c r="N2418" s="4">
        <v>266102169</v>
      </c>
      <c r="O2418" s="44">
        <v>21643.5</v>
      </c>
      <c r="P2418">
        <v>0</v>
      </c>
      <c r="Q2418">
        <v>0</v>
      </c>
      <c r="R2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8" s="4">
        <f t="shared" si="111"/>
        <v>1</v>
      </c>
      <c r="T2418" s="4">
        <f t="shared" si="112"/>
        <v>0</v>
      </c>
      <c r="U2418" s="4">
        <f t="shared" si="113"/>
        <v>0</v>
      </c>
    </row>
    <row r="2419" spans="1:21">
      <c r="A2419" s="41">
        <v>620100487</v>
      </c>
      <c r="B2419" s="42">
        <v>620000125</v>
      </c>
      <c r="C2419" s="43">
        <v>620100487</v>
      </c>
      <c r="D2419" t="s">
        <v>3291</v>
      </c>
      <c r="E2419" t="s">
        <v>3291</v>
      </c>
      <c r="H2419"/>
      <c r="I2419" s="1">
        <v>62</v>
      </c>
      <c r="J2419" t="s">
        <v>289</v>
      </c>
      <c r="K2419" t="s">
        <v>228</v>
      </c>
      <c r="L2419" t="s">
        <v>96</v>
      </c>
      <c r="M2419" t="s">
        <v>228</v>
      </c>
      <c r="N2419" s="4">
        <v>616420527</v>
      </c>
      <c r="O2419" s="44">
        <v>17573.5</v>
      </c>
      <c r="P2419">
        <v>0</v>
      </c>
      <c r="Q2419">
        <v>0</v>
      </c>
      <c r="R2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9" s="4">
        <f t="shared" si="111"/>
        <v>0</v>
      </c>
      <c r="T2419" s="4">
        <f t="shared" si="112"/>
        <v>0</v>
      </c>
      <c r="U2419" s="4">
        <f t="shared" si="113"/>
        <v>1</v>
      </c>
    </row>
    <row r="2420" spans="1:21">
      <c r="A2420" s="41">
        <v>620100495</v>
      </c>
      <c r="B2420" s="42">
        <v>620000133</v>
      </c>
      <c r="C2420" s="43">
        <v>620100495</v>
      </c>
      <c r="D2420" t="s">
        <v>3228</v>
      </c>
      <c r="E2420" t="s">
        <v>3229</v>
      </c>
      <c r="H2420"/>
      <c r="I2420" s="1">
        <v>62</v>
      </c>
      <c r="J2420" t="s">
        <v>289</v>
      </c>
      <c r="K2420" t="s">
        <v>228</v>
      </c>
      <c r="L2420" t="s">
        <v>96</v>
      </c>
      <c r="M2420" t="s">
        <v>228</v>
      </c>
      <c r="N2420" s="4">
        <v>317642411</v>
      </c>
      <c r="O2420" s="44">
        <v>14453</v>
      </c>
      <c r="P2420">
        <v>0</v>
      </c>
      <c r="Q2420">
        <v>0</v>
      </c>
      <c r="R2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0" s="4">
        <f t="shared" si="111"/>
        <v>0</v>
      </c>
      <c r="T2420" s="4">
        <f t="shared" si="112"/>
        <v>0</v>
      </c>
      <c r="U2420" s="4">
        <f t="shared" si="113"/>
        <v>1</v>
      </c>
    </row>
    <row r="2421" spans="1:21">
      <c r="A2421" s="41">
        <v>620100735</v>
      </c>
      <c r="B2421" s="42">
        <v>620000265</v>
      </c>
      <c r="C2421" s="43">
        <v>620100735</v>
      </c>
      <c r="D2421" t="s">
        <v>5074</v>
      </c>
      <c r="E2421" t="s">
        <v>5075</v>
      </c>
      <c r="H2421"/>
      <c r="I2421" s="1">
        <v>62</v>
      </c>
      <c r="J2421" t="s">
        <v>289</v>
      </c>
      <c r="K2421" t="s">
        <v>228</v>
      </c>
      <c r="L2421" t="s">
        <v>96</v>
      </c>
      <c r="M2421" t="s">
        <v>228</v>
      </c>
      <c r="N2421" s="4">
        <v>320050578</v>
      </c>
      <c r="O2421" s="44">
        <v>40755</v>
      </c>
      <c r="P2421">
        <v>0</v>
      </c>
      <c r="Q2421">
        <v>0</v>
      </c>
      <c r="R2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1" s="4">
        <f t="shared" si="111"/>
        <v>0</v>
      </c>
      <c r="T2421" s="4">
        <f t="shared" si="112"/>
        <v>0</v>
      </c>
      <c r="U2421" s="4">
        <f t="shared" si="113"/>
        <v>1</v>
      </c>
    </row>
    <row r="2422" spans="1:21">
      <c r="A2422" s="41">
        <v>620100750</v>
      </c>
      <c r="B2422" s="42">
        <v>620000273</v>
      </c>
      <c r="C2422" s="43">
        <v>620100750</v>
      </c>
      <c r="D2422" t="s">
        <v>5410</v>
      </c>
      <c r="E2422" t="s">
        <v>5409</v>
      </c>
      <c r="H2422"/>
      <c r="I2422" s="1">
        <v>62</v>
      </c>
      <c r="J2422" t="s">
        <v>289</v>
      </c>
      <c r="K2422" t="s">
        <v>228</v>
      </c>
      <c r="L2422" t="s">
        <v>96</v>
      </c>
      <c r="M2422" t="s">
        <v>228</v>
      </c>
      <c r="N2422" s="4">
        <v>368200465</v>
      </c>
      <c r="O2422" s="44">
        <v>19001</v>
      </c>
      <c r="P2422">
        <v>0</v>
      </c>
      <c r="Q2422">
        <v>0</v>
      </c>
      <c r="R2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2" s="4">
        <f t="shared" si="111"/>
        <v>0</v>
      </c>
      <c r="T2422" s="4">
        <f t="shared" si="112"/>
        <v>0</v>
      </c>
      <c r="U2422" s="4">
        <f t="shared" si="113"/>
        <v>1</v>
      </c>
    </row>
    <row r="2423" spans="1:21">
      <c r="A2423" s="41">
        <v>620006049</v>
      </c>
      <c r="B2423" s="42">
        <v>620000331</v>
      </c>
      <c r="C2423" s="43">
        <v>620006049</v>
      </c>
      <c r="D2423" t="s">
        <v>5419</v>
      </c>
      <c r="E2423" t="s">
        <v>5420</v>
      </c>
      <c r="H2423"/>
      <c r="I2423" s="1">
        <v>62</v>
      </c>
      <c r="J2423" t="s">
        <v>289</v>
      </c>
      <c r="K2423" t="s">
        <v>228</v>
      </c>
      <c r="L2423" t="s">
        <v>96</v>
      </c>
      <c r="M2423" t="s">
        <v>228</v>
      </c>
      <c r="N2423" s="4">
        <v>577080088</v>
      </c>
      <c r="O2423" s="44">
        <v>27062</v>
      </c>
      <c r="P2423">
        <v>0</v>
      </c>
      <c r="Q2423">
        <v>0</v>
      </c>
      <c r="R2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3" s="4">
        <f t="shared" si="111"/>
        <v>0</v>
      </c>
      <c r="T2423" s="4">
        <f t="shared" si="112"/>
        <v>0</v>
      </c>
      <c r="U2423" s="4">
        <f t="shared" si="113"/>
        <v>1</v>
      </c>
    </row>
    <row r="2424" spans="1:21">
      <c r="A2424" s="41">
        <v>620101501</v>
      </c>
      <c r="B2424" s="42">
        <v>620000364</v>
      </c>
      <c r="C2424" s="43">
        <v>620101501</v>
      </c>
      <c r="D2424" t="s">
        <v>4572</v>
      </c>
      <c r="E2424" t="s">
        <v>4572</v>
      </c>
      <c r="H2424"/>
      <c r="I2424" s="1">
        <v>62</v>
      </c>
      <c r="J2424" t="s">
        <v>289</v>
      </c>
      <c r="K2424" t="s">
        <v>228</v>
      </c>
      <c r="L2424" t="s">
        <v>96</v>
      </c>
      <c r="M2424" t="s">
        <v>228</v>
      </c>
      <c r="N2424" s="4">
        <v>300774403</v>
      </c>
      <c r="O2424" s="44">
        <v>79036.5</v>
      </c>
      <c r="P2424">
        <v>0</v>
      </c>
      <c r="Q2424">
        <v>0</v>
      </c>
      <c r="R2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4" s="4">
        <f t="shared" si="111"/>
        <v>0</v>
      </c>
      <c r="T2424" s="4">
        <f t="shared" si="112"/>
        <v>0</v>
      </c>
      <c r="U2424" s="4">
        <f t="shared" si="113"/>
        <v>1</v>
      </c>
    </row>
    <row r="2425" spans="1:21">
      <c r="A2425" s="41">
        <v>620115592</v>
      </c>
      <c r="B2425" s="42">
        <v>620000638</v>
      </c>
      <c r="C2425" s="43">
        <v>620115592</v>
      </c>
      <c r="D2425" t="s">
        <v>473</v>
      </c>
      <c r="E2425" t="s">
        <v>473</v>
      </c>
      <c r="H2425"/>
      <c r="I2425" s="1">
        <v>62</v>
      </c>
      <c r="J2425" t="s">
        <v>289</v>
      </c>
      <c r="K2425" t="s">
        <v>228</v>
      </c>
      <c r="L2425" t="s">
        <v>60</v>
      </c>
      <c r="M2425" t="s">
        <v>228</v>
      </c>
      <c r="N2425" s="4">
        <v>784047938</v>
      </c>
      <c r="O2425" s="44">
        <v>4991.5</v>
      </c>
      <c r="P2425">
        <v>1</v>
      </c>
      <c r="Q2425">
        <v>0</v>
      </c>
      <c r="R2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5" s="4">
        <f t="shared" si="111"/>
        <v>0</v>
      </c>
      <c r="T2425" s="4">
        <f t="shared" si="112"/>
        <v>0</v>
      </c>
      <c r="U2425" s="4">
        <f t="shared" si="113"/>
        <v>1</v>
      </c>
    </row>
    <row r="2426" spans="1:21">
      <c r="A2426" s="41">
        <v>620105940</v>
      </c>
      <c r="B2426" s="42">
        <v>620000950</v>
      </c>
      <c r="C2426" s="43">
        <v>620105940</v>
      </c>
      <c r="D2426" t="s">
        <v>4984</v>
      </c>
      <c r="E2426" t="s">
        <v>4984</v>
      </c>
      <c r="H2426"/>
      <c r="I2426" s="1">
        <v>62</v>
      </c>
      <c r="J2426" t="s">
        <v>289</v>
      </c>
      <c r="K2426" t="s">
        <v>228</v>
      </c>
      <c r="L2426" t="s">
        <v>96</v>
      </c>
      <c r="M2426" t="s">
        <v>228</v>
      </c>
      <c r="N2426" s="4">
        <v>317961969</v>
      </c>
      <c r="O2426" s="44">
        <v>12008</v>
      </c>
      <c r="P2426">
        <v>0</v>
      </c>
      <c r="Q2426">
        <v>0</v>
      </c>
      <c r="R2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6" s="4">
        <f t="shared" si="111"/>
        <v>0</v>
      </c>
      <c r="T2426" s="4">
        <f t="shared" si="112"/>
        <v>0</v>
      </c>
      <c r="U2426" s="4">
        <f t="shared" si="113"/>
        <v>1</v>
      </c>
    </row>
    <row r="2427" spans="1:21">
      <c r="A2427" s="41">
        <v>620105981</v>
      </c>
      <c r="B2427" s="42">
        <v>620000968</v>
      </c>
      <c r="C2427" s="43">
        <v>620105981</v>
      </c>
      <c r="D2427" t="s">
        <v>5373</v>
      </c>
      <c r="E2427" t="s">
        <v>5374</v>
      </c>
      <c r="H2427"/>
      <c r="I2427" s="1">
        <v>62</v>
      </c>
      <c r="J2427" t="s">
        <v>289</v>
      </c>
      <c r="K2427" t="s">
        <v>228</v>
      </c>
      <c r="L2427" t="s">
        <v>60</v>
      </c>
      <c r="M2427" t="s">
        <v>228</v>
      </c>
      <c r="N2427" s="4">
        <v>784027856</v>
      </c>
      <c r="O2427" s="44">
        <v>33583</v>
      </c>
      <c r="P2427">
        <v>0</v>
      </c>
      <c r="Q2427">
        <v>0</v>
      </c>
      <c r="R2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7" s="4">
        <f t="shared" si="111"/>
        <v>0</v>
      </c>
      <c r="T2427" s="4">
        <f t="shared" si="112"/>
        <v>0</v>
      </c>
      <c r="U2427" s="4">
        <f t="shared" si="113"/>
        <v>1</v>
      </c>
    </row>
    <row r="2428" spans="1:21">
      <c r="A2428" s="41">
        <v>590025128</v>
      </c>
      <c r="B2428" s="42">
        <v>620001834</v>
      </c>
      <c r="C2428" s="43">
        <v>590025128</v>
      </c>
      <c r="D2428" t="s">
        <v>418</v>
      </c>
      <c r="E2428" t="s">
        <v>419</v>
      </c>
      <c r="H2428"/>
      <c r="I2428" s="1">
        <v>59</v>
      </c>
      <c r="J2428" t="s">
        <v>227</v>
      </c>
      <c r="K2428" t="s">
        <v>228</v>
      </c>
      <c r="L2428" t="s">
        <v>60</v>
      </c>
      <c r="M2428" t="s">
        <v>228</v>
      </c>
      <c r="N2428" s="4">
        <v>312454838</v>
      </c>
      <c r="O2428" s="44">
        <v>10014.5</v>
      </c>
      <c r="P2428">
        <v>0</v>
      </c>
      <c r="Q2428">
        <v>0</v>
      </c>
      <c r="R2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8" s="4">
        <f t="shared" si="111"/>
        <v>0</v>
      </c>
      <c r="T2428" s="4">
        <f t="shared" si="112"/>
        <v>0</v>
      </c>
      <c r="U2428" s="4">
        <f t="shared" si="113"/>
        <v>1</v>
      </c>
    </row>
    <row r="2429" spans="1:21">
      <c r="A2429" s="41">
        <v>590785374</v>
      </c>
      <c r="B2429" s="42">
        <v>620001834</v>
      </c>
      <c r="C2429" s="43">
        <v>590785374</v>
      </c>
      <c r="D2429" t="s">
        <v>420</v>
      </c>
      <c r="E2429" t="s">
        <v>419</v>
      </c>
      <c r="H2429"/>
      <c r="I2429" s="1">
        <v>59</v>
      </c>
      <c r="J2429" t="s">
        <v>227</v>
      </c>
      <c r="K2429" t="s">
        <v>228</v>
      </c>
      <c r="L2429" t="s">
        <v>60</v>
      </c>
      <c r="M2429" t="s">
        <v>228</v>
      </c>
      <c r="N2429" s="4">
        <v>312454838</v>
      </c>
      <c r="O2429" s="44">
        <v>21702</v>
      </c>
      <c r="P2429">
        <v>0</v>
      </c>
      <c r="Q2429">
        <v>0</v>
      </c>
      <c r="R2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9" s="4">
        <f t="shared" si="111"/>
        <v>0</v>
      </c>
      <c r="T2429" s="4">
        <f t="shared" si="112"/>
        <v>0</v>
      </c>
      <c r="U2429" s="4">
        <f t="shared" si="113"/>
        <v>1</v>
      </c>
    </row>
    <row r="2430" spans="1:21">
      <c r="A2430" s="41">
        <v>620003350</v>
      </c>
      <c r="B2430" s="42">
        <v>620001834</v>
      </c>
      <c r="C2430" s="43">
        <v>620003350</v>
      </c>
      <c r="D2430" t="s">
        <v>421</v>
      </c>
      <c r="E2430" t="s">
        <v>419</v>
      </c>
      <c r="H2430"/>
      <c r="I2430" s="1">
        <v>62</v>
      </c>
      <c r="J2430" t="s">
        <v>289</v>
      </c>
      <c r="K2430" t="s">
        <v>228</v>
      </c>
      <c r="L2430" t="s">
        <v>60</v>
      </c>
      <c r="M2430" t="s">
        <v>228</v>
      </c>
      <c r="N2430" s="4">
        <v>312454838</v>
      </c>
      <c r="O2430" s="44">
        <v>56573.5</v>
      </c>
      <c r="P2430">
        <v>0</v>
      </c>
      <c r="Q2430">
        <v>0</v>
      </c>
      <c r="R2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0" s="4">
        <f t="shared" si="111"/>
        <v>0</v>
      </c>
      <c r="T2430" s="4">
        <f t="shared" si="112"/>
        <v>0</v>
      </c>
      <c r="U2430" s="4">
        <f t="shared" si="113"/>
        <v>1</v>
      </c>
    </row>
    <row r="2431" spans="1:21">
      <c r="A2431" s="41">
        <v>620003376</v>
      </c>
      <c r="B2431" s="42">
        <v>620001834</v>
      </c>
      <c r="C2431" s="43">
        <v>620003376</v>
      </c>
      <c r="D2431" t="s">
        <v>422</v>
      </c>
      <c r="E2431" t="s">
        <v>419</v>
      </c>
      <c r="H2431"/>
      <c r="I2431" s="1">
        <v>62</v>
      </c>
      <c r="J2431" t="s">
        <v>289</v>
      </c>
      <c r="K2431" t="s">
        <v>228</v>
      </c>
      <c r="L2431" t="s">
        <v>60</v>
      </c>
      <c r="M2431" t="s">
        <v>228</v>
      </c>
      <c r="N2431" s="4">
        <v>312454838</v>
      </c>
      <c r="O2431" s="44">
        <v>67388</v>
      </c>
      <c r="P2431">
        <v>0</v>
      </c>
      <c r="Q2431">
        <v>0</v>
      </c>
      <c r="R2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1" s="4">
        <f t="shared" si="111"/>
        <v>0</v>
      </c>
      <c r="T2431" s="4">
        <f t="shared" si="112"/>
        <v>0</v>
      </c>
      <c r="U2431" s="4">
        <f t="shared" si="113"/>
        <v>1</v>
      </c>
    </row>
    <row r="2432" spans="1:21">
      <c r="A2432" s="41">
        <v>620004838</v>
      </c>
      <c r="B2432" s="42">
        <v>620001834</v>
      </c>
      <c r="C2432" s="43">
        <v>620004838</v>
      </c>
      <c r="D2432" t="s">
        <v>423</v>
      </c>
      <c r="E2432" t="s">
        <v>419</v>
      </c>
      <c r="H2432"/>
      <c r="I2432" s="1">
        <v>62</v>
      </c>
      <c r="J2432" t="s">
        <v>289</v>
      </c>
      <c r="K2432" t="s">
        <v>228</v>
      </c>
      <c r="L2432" t="s">
        <v>60</v>
      </c>
      <c r="M2432" t="s">
        <v>228</v>
      </c>
      <c r="N2432" s="4">
        <v>312454838</v>
      </c>
      <c r="O2432" s="44">
        <v>7262.25</v>
      </c>
      <c r="P2432">
        <v>1</v>
      </c>
      <c r="Q2432">
        <v>0</v>
      </c>
      <c r="R2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2" s="4">
        <f t="shared" si="111"/>
        <v>0</v>
      </c>
      <c r="T2432" s="4">
        <f t="shared" si="112"/>
        <v>0</v>
      </c>
      <c r="U2432" s="4">
        <f t="shared" si="113"/>
        <v>1</v>
      </c>
    </row>
    <row r="2433" spans="1:21">
      <c r="A2433" s="41">
        <v>620025346</v>
      </c>
      <c r="B2433" s="42">
        <v>620001834</v>
      </c>
      <c r="C2433" s="43">
        <v>620025346</v>
      </c>
      <c r="D2433" t="s">
        <v>424</v>
      </c>
      <c r="E2433" t="s">
        <v>419</v>
      </c>
      <c r="H2433"/>
      <c r="I2433" s="1">
        <v>62</v>
      </c>
      <c r="J2433" t="s">
        <v>289</v>
      </c>
      <c r="K2433" t="s">
        <v>228</v>
      </c>
      <c r="L2433" t="s">
        <v>60</v>
      </c>
      <c r="M2433" t="s">
        <v>228</v>
      </c>
      <c r="N2433" s="4">
        <v>312454838</v>
      </c>
      <c r="O2433" s="44">
        <v>68704.5</v>
      </c>
      <c r="P2433">
        <v>0</v>
      </c>
      <c r="Q2433">
        <v>0</v>
      </c>
      <c r="R2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3" s="4">
        <f t="shared" si="111"/>
        <v>0</v>
      </c>
      <c r="T2433" s="4">
        <f t="shared" si="112"/>
        <v>0</v>
      </c>
      <c r="U2433" s="4">
        <f t="shared" si="113"/>
        <v>1</v>
      </c>
    </row>
    <row r="2434" spans="1:21">
      <c r="A2434" s="41">
        <v>620100842</v>
      </c>
      <c r="B2434" s="42">
        <v>620001834</v>
      </c>
      <c r="C2434" s="43">
        <v>620100842</v>
      </c>
      <c r="D2434" t="s">
        <v>425</v>
      </c>
      <c r="E2434" t="s">
        <v>419</v>
      </c>
      <c r="H2434"/>
      <c r="I2434" s="1">
        <v>62</v>
      </c>
      <c r="J2434" t="s">
        <v>289</v>
      </c>
      <c r="K2434" t="s">
        <v>228</v>
      </c>
      <c r="L2434" t="s">
        <v>60</v>
      </c>
      <c r="M2434" t="s">
        <v>228</v>
      </c>
      <c r="N2434" s="4">
        <v>312454838</v>
      </c>
      <c r="O2434" s="44">
        <v>26816.5</v>
      </c>
      <c r="P2434">
        <v>0</v>
      </c>
      <c r="Q2434">
        <v>0</v>
      </c>
      <c r="R2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4" s="4">
        <f t="shared" si="111"/>
        <v>0</v>
      </c>
      <c r="T2434" s="4">
        <f t="shared" si="112"/>
        <v>0</v>
      </c>
      <c r="U2434" s="4">
        <f t="shared" si="113"/>
        <v>1</v>
      </c>
    </row>
    <row r="2435" spans="1:21">
      <c r="A2435" s="41">
        <v>620024208</v>
      </c>
      <c r="B2435" s="42">
        <v>620002352</v>
      </c>
      <c r="C2435" s="43">
        <v>620024208</v>
      </c>
      <c r="D2435" t="s">
        <v>4862</v>
      </c>
      <c r="E2435" t="s">
        <v>4862</v>
      </c>
      <c r="H2435"/>
      <c r="I2435" s="1">
        <v>62</v>
      </c>
      <c r="J2435" t="s">
        <v>289</v>
      </c>
      <c r="K2435" t="s">
        <v>228</v>
      </c>
      <c r="L2435" t="s">
        <v>96</v>
      </c>
      <c r="M2435" t="s">
        <v>228</v>
      </c>
      <c r="N2435" s="4">
        <v>342878196</v>
      </c>
      <c r="O2435" s="44">
        <v>7551.5</v>
      </c>
      <c r="P2435">
        <v>0</v>
      </c>
      <c r="Q2435">
        <v>1</v>
      </c>
      <c r="R2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5" s="4">
        <f t="shared" si="111"/>
        <v>0</v>
      </c>
      <c r="T2435" s="4">
        <f t="shared" si="112"/>
        <v>0</v>
      </c>
      <c r="U2435" s="4">
        <f t="shared" si="113"/>
        <v>1</v>
      </c>
    </row>
    <row r="2436" spans="1:21">
      <c r="A2436" s="41">
        <v>620118513</v>
      </c>
      <c r="B2436" s="42">
        <v>620002915</v>
      </c>
      <c r="C2436" s="43">
        <v>620118513</v>
      </c>
      <c r="D2436" t="s">
        <v>1564</v>
      </c>
      <c r="E2436" t="s">
        <v>1564</v>
      </c>
      <c r="H2436"/>
      <c r="I2436" s="1">
        <v>62</v>
      </c>
      <c r="J2436" t="s">
        <v>289</v>
      </c>
      <c r="K2436" t="s">
        <v>228</v>
      </c>
      <c r="L2436" t="s">
        <v>96</v>
      </c>
      <c r="M2436" t="s">
        <v>228</v>
      </c>
      <c r="N2436" s="4">
        <v>521971051</v>
      </c>
      <c r="O2436" s="44">
        <v>67797</v>
      </c>
      <c r="P2436">
        <v>0</v>
      </c>
      <c r="Q2436">
        <v>0</v>
      </c>
      <c r="R2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6" s="4">
        <f t="shared" si="111"/>
        <v>0</v>
      </c>
      <c r="T2436" s="4">
        <f t="shared" si="112"/>
        <v>0</v>
      </c>
      <c r="U2436" s="4">
        <f t="shared" si="113"/>
        <v>1</v>
      </c>
    </row>
    <row r="2437" spans="1:21">
      <c r="A2437" s="41">
        <v>590817441</v>
      </c>
      <c r="B2437" s="42">
        <v>620003814</v>
      </c>
      <c r="C2437" s="43">
        <v>590817441</v>
      </c>
      <c r="D2437" t="s">
        <v>4096</v>
      </c>
      <c r="E2437" t="s">
        <v>4097</v>
      </c>
      <c r="H2437"/>
      <c r="I2437" s="1">
        <v>59</v>
      </c>
      <c r="J2437" t="s">
        <v>227</v>
      </c>
      <c r="K2437" t="s">
        <v>228</v>
      </c>
      <c r="L2437" t="s">
        <v>60</v>
      </c>
      <c r="M2437" t="s">
        <v>228</v>
      </c>
      <c r="N2437" s="4">
        <v>775630445</v>
      </c>
      <c r="O2437" s="44">
        <v>9587</v>
      </c>
      <c r="P2437">
        <v>0</v>
      </c>
      <c r="Q2437">
        <v>0</v>
      </c>
      <c r="R2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7" s="4">
        <f t="shared" si="111"/>
        <v>0</v>
      </c>
      <c r="T2437" s="4">
        <f t="shared" si="112"/>
        <v>0</v>
      </c>
      <c r="U2437" s="4">
        <f t="shared" si="113"/>
        <v>1</v>
      </c>
    </row>
    <row r="2438" spans="1:21">
      <c r="A2438" s="41">
        <v>620000026</v>
      </c>
      <c r="B2438" s="42">
        <v>620003814</v>
      </c>
      <c r="C2438" s="43">
        <v>620000026</v>
      </c>
      <c r="D2438" t="s">
        <v>4098</v>
      </c>
      <c r="E2438" t="s">
        <v>4097</v>
      </c>
      <c r="H2438"/>
      <c r="I2438" s="1">
        <v>62</v>
      </c>
      <c r="J2438" t="s">
        <v>289</v>
      </c>
      <c r="K2438" t="s">
        <v>228</v>
      </c>
      <c r="L2438" t="s">
        <v>60</v>
      </c>
      <c r="M2438" t="s">
        <v>228</v>
      </c>
      <c r="N2438" s="4">
        <v>775630445</v>
      </c>
      <c r="O2438" s="44">
        <v>41731</v>
      </c>
      <c r="P2438">
        <v>0</v>
      </c>
      <c r="Q2438">
        <v>0</v>
      </c>
      <c r="R2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8" s="4">
        <f t="shared" ref="S2438:S2501" si="114">IF(OR(L2438="CH",L2438="CH ex-CHS",L2438="HIA",L2438="Autres publics",L2438="CHU"),1,0)</f>
        <v>0</v>
      </c>
      <c r="T2438" s="4">
        <f t="shared" ref="T2438:T2501" si="115">IF(AND(S2438=1,G2438=""),1,0)</f>
        <v>0</v>
      </c>
      <c r="U2438" s="4">
        <f t="shared" si="113"/>
        <v>1</v>
      </c>
    </row>
    <row r="2439" spans="1:21">
      <c r="A2439" s="41">
        <v>620003822</v>
      </c>
      <c r="B2439" s="45">
        <v>620003814</v>
      </c>
      <c r="C2439" s="47">
        <v>620003822</v>
      </c>
      <c r="D2439" t="s">
        <v>4099</v>
      </c>
      <c r="E2439" s="48" t="s">
        <v>4097</v>
      </c>
      <c r="H2439"/>
      <c r="I2439" s="1">
        <v>62</v>
      </c>
      <c r="J2439" t="s">
        <v>289</v>
      </c>
      <c r="K2439" t="s">
        <v>228</v>
      </c>
      <c r="L2439" t="s">
        <v>60</v>
      </c>
      <c r="M2439" t="s">
        <v>228</v>
      </c>
      <c r="N2439" s="4">
        <v>775630445</v>
      </c>
      <c r="O2439" s="44">
        <v>17722.5</v>
      </c>
      <c r="P2439">
        <v>0</v>
      </c>
      <c r="Q2439">
        <v>0</v>
      </c>
      <c r="R2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9" s="4">
        <f t="shared" si="114"/>
        <v>0</v>
      </c>
      <c r="T2439" s="4">
        <f t="shared" si="115"/>
        <v>0</v>
      </c>
      <c r="U2439" s="4">
        <f t="shared" ref="U2439:U2502" si="116">IF(S2439=1,0,1)</f>
        <v>1</v>
      </c>
    </row>
    <row r="2440" spans="1:21">
      <c r="A2440" s="41">
        <v>620027664</v>
      </c>
      <c r="B2440" s="42">
        <v>620003814</v>
      </c>
      <c r="C2440" s="43">
        <v>620027664</v>
      </c>
      <c r="D2440" t="s">
        <v>4100</v>
      </c>
      <c r="E2440" t="s">
        <v>4097</v>
      </c>
      <c r="H2440"/>
      <c r="I2440" s="1">
        <v>62</v>
      </c>
      <c r="J2440" t="s">
        <v>289</v>
      </c>
      <c r="K2440" t="s">
        <v>228</v>
      </c>
      <c r="L2440" t="s">
        <v>60</v>
      </c>
      <c r="M2440" t="s">
        <v>228</v>
      </c>
      <c r="N2440" s="4">
        <v>775630445</v>
      </c>
      <c r="O2440" s="44">
        <v>45635.5</v>
      </c>
      <c r="P2440">
        <v>0</v>
      </c>
      <c r="Q2440">
        <v>0</v>
      </c>
      <c r="R2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0" s="4">
        <f t="shared" si="114"/>
        <v>0</v>
      </c>
      <c r="T2440" s="4">
        <f t="shared" si="115"/>
        <v>0</v>
      </c>
      <c r="U2440" s="4">
        <f t="shared" si="116"/>
        <v>1</v>
      </c>
    </row>
    <row r="2441" spans="1:21">
      <c r="A2441" s="41">
        <v>620013649</v>
      </c>
      <c r="B2441" s="42">
        <v>620013599</v>
      </c>
      <c r="C2441" s="43">
        <v>620013649</v>
      </c>
      <c r="D2441" t="s">
        <v>596</v>
      </c>
      <c r="E2441" t="s">
        <v>597</v>
      </c>
      <c r="H2441"/>
      <c r="I2441" s="1">
        <v>62</v>
      </c>
      <c r="J2441" t="s">
        <v>289</v>
      </c>
      <c r="K2441" t="s">
        <v>228</v>
      </c>
      <c r="L2441" t="s">
        <v>60</v>
      </c>
      <c r="M2441" t="s">
        <v>228</v>
      </c>
      <c r="N2441" s="4">
        <v>490022902</v>
      </c>
      <c r="O2441" s="44">
        <v>15963.5</v>
      </c>
      <c r="P2441">
        <v>0</v>
      </c>
      <c r="Q2441">
        <v>0</v>
      </c>
      <c r="R2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1" s="4">
        <f t="shared" si="114"/>
        <v>0</v>
      </c>
      <c r="T2441" s="4">
        <f t="shared" si="115"/>
        <v>0</v>
      </c>
      <c r="U2441" s="4">
        <f t="shared" si="116"/>
        <v>1</v>
      </c>
    </row>
    <row r="2442" spans="1:21">
      <c r="A2442" s="41">
        <v>620100099</v>
      </c>
      <c r="B2442" s="42">
        <v>620014779</v>
      </c>
      <c r="C2442" s="43">
        <v>620100099</v>
      </c>
      <c r="D2442" t="s">
        <v>5711</v>
      </c>
      <c r="E2442" t="s">
        <v>5712</v>
      </c>
      <c r="H2442"/>
      <c r="I2442" s="1">
        <v>62</v>
      </c>
      <c r="J2442" t="s">
        <v>289</v>
      </c>
      <c r="K2442" t="s">
        <v>228</v>
      </c>
      <c r="L2442" t="s">
        <v>96</v>
      </c>
      <c r="M2442" t="s">
        <v>228</v>
      </c>
      <c r="N2442" s="4">
        <v>423792639</v>
      </c>
      <c r="O2442" s="44">
        <v>63639.5</v>
      </c>
      <c r="P2442">
        <v>0</v>
      </c>
      <c r="Q2442">
        <v>0</v>
      </c>
      <c r="R2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2" s="4">
        <f t="shared" si="114"/>
        <v>0</v>
      </c>
      <c r="T2442" s="4">
        <f t="shared" si="115"/>
        <v>0</v>
      </c>
      <c r="U2442" s="4">
        <f t="shared" si="116"/>
        <v>1</v>
      </c>
    </row>
    <row r="2443" spans="1:21">
      <c r="A2443" s="41">
        <v>620026401</v>
      </c>
      <c r="B2443" s="42">
        <v>620024158</v>
      </c>
      <c r="C2443" s="43">
        <v>620026401</v>
      </c>
      <c r="D2443" t="s">
        <v>608</v>
      </c>
      <c r="E2443" t="s">
        <v>609</v>
      </c>
      <c r="H2443"/>
      <c r="I2443" s="1">
        <v>62</v>
      </c>
      <c r="J2443" t="s">
        <v>289</v>
      </c>
      <c r="K2443" t="s">
        <v>228</v>
      </c>
      <c r="L2443" t="s">
        <v>60</v>
      </c>
      <c r="M2443" t="s">
        <v>228</v>
      </c>
      <c r="N2443" s="4">
        <v>513970343</v>
      </c>
      <c r="O2443" s="44">
        <v>9447.5</v>
      </c>
      <c r="P2443">
        <v>0</v>
      </c>
      <c r="Q2443">
        <v>0</v>
      </c>
      <c r="R2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3" s="4">
        <f t="shared" si="114"/>
        <v>0</v>
      </c>
      <c r="T2443" s="4">
        <f t="shared" si="115"/>
        <v>0</v>
      </c>
      <c r="U2443" s="4">
        <f t="shared" si="116"/>
        <v>1</v>
      </c>
    </row>
    <row r="2444" spans="1:21">
      <c r="A2444" s="41">
        <v>620101311</v>
      </c>
      <c r="B2444" s="42">
        <v>620027763</v>
      </c>
      <c r="C2444" s="43">
        <v>620101311</v>
      </c>
      <c r="D2444" t="s">
        <v>3295</v>
      </c>
      <c r="E2444" t="s">
        <v>3296</v>
      </c>
      <c r="H2444"/>
      <c r="I2444" s="1">
        <v>62</v>
      </c>
      <c r="J2444" t="s">
        <v>289</v>
      </c>
      <c r="K2444" t="s">
        <v>228</v>
      </c>
      <c r="L2444" t="s">
        <v>96</v>
      </c>
      <c r="M2444" t="s">
        <v>228</v>
      </c>
      <c r="N2444" s="4">
        <v>561750183</v>
      </c>
      <c r="O2444" s="44">
        <v>35997</v>
      </c>
      <c r="P2444">
        <v>0</v>
      </c>
      <c r="Q2444">
        <v>0</v>
      </c>
      <c r="R2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4" s="4">
        <f t="shared" si="114"/>
        <v>0</v>
      </c>
      <c r="T2444" s="4">
        <f t="shared" si="115"/>
        <v>0</v>
      </c>
      <c r="U2444" s="4">
        <f t="shared" si="116"/>
        <v>1</v>
      </c>
    </row>
    <row r="2445" spans="1:21">
      <c r="A2445" s="41">
        <v>620026690</v>
      </c>
      <c r="B2445" s="42">
        <v>620027839</v>
      </c>
      <c r="C2445" s="43">
        <v>620026690</v>
      </c>
      <c r="D2445" t="s">
        <v>3564</v>
      </c>
      <c r="E2445" t="s">
        <v>3565</v>
      </c>
      <c r="H2445"/>
      <c r="I2445" s="1">
        <v>62</v>
      </c>
      <c r="J2445" t="s">
        <v>289</v>
      </c>
      <c r="K2445" t="s">
        <v>228</v>
      </c>
      <c r="L2445" t="s">
        <v>60</v>
      </c>
      <c r="M2445" t="s">
        <v>228</v>
      </c>
      <c r="N2445" s="4">
        <v>751183757</v>
      </c>
      <c r="O2445" s="44">
        <v>17505.5</v>
      </c>
      <c r="P2445">
        <v>0</v>
      </c>
      <c r="Q2445">
        <v>0</v>
      </c>
      <c r="R2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5" s="4">
        <f t="shared" si="114"/>
        <v>0</v>
      </c>
      <c r="T2445" s="4">
        <f t="shared" si="115"/>
        <v>0</v>
      </c>
      <c r="U2445" s="4">
        <f t="shared" si="116"/>
        <v>1</v>
      </c>
    </row>
    <row r="2446" spans="1:21">
      <c r="A2446" s="41">
        <v>620116046</v>
      </c>
      <c r="B2446" s="42">
        <v>620035303</v>
      </c>
      <c r="C2446" s="43">
        <v>620116046</v>
      </c>
      <c r="D2446" t="s">
        <v>4947</v>
      </c>
      <c r="E2446" t="s">
        <v>4948</v>
      </c>
      <c r="H2446"/>
      <c r="I2446" s="1">
        <v>62</v>
      </c>
      <c r="J2446" t="s">
        <v>289</v>
      </c>
      <c r="K2446" t="s">
        <v>228</v>
      </c>
      <c r="L2446" t="s">
        <v>96</v>
      </c>
      <c r="M2446" t="s">
        <v>228</v>
      </c>
      <c r="N2446" s="4">
        <v>881335822</v>
      </c>
      <c r="O2446" s="44">
        <v>3782.5</v>
      </c>
      <c r="P2446">
        <v>0</v>
      </c>
      <c r="Q2446">
        <v>0</v>
      </c>
      <c r="R2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6" s="4">
        <f t="shared" si="114"/>
        <v>0</v>
      </c>
      <c r="T2446" s="4">
        <f t="shared" si="115"/>
        <v>0</v>
      </c>
      <c r="U2446" s="4">
        <f t="shared" si="116"/>
        <v>1</v>
      </c>
    </row>
    <row r="2447" spans="1:21">
      <c r="A2447" s="41">
        <v>620000034</v>
      </c>
      <c r="B2447" s="42">
        <v>620100057</v>
      </c>
      <c r="C2447" s="43">
        <v>620100057</v>
      </c>
      <c r="D2447" t="s">
        <v>1693</v>
      </c>
      <c r="E2447" t="s">
        <v>1693</v>
      </c>
      <c r="F2447" t="s">
        <v>1387</v>
      </c>
      <c r="G2447" t="s">
        <v>1388</v>
      </c>
      <c r="H2447">
        <v>1</v>
      </c>
      <c r="I2447" s="1">
        <v>62</v>
      </c>
      <c r="J2447" t="s">
        <v>289</v>
      </c>
      <c r="K2447" t="s">
        <v>228</v>
      </c>
      <c r="L2447" t="s">
        <v>831</v>
      </c>
      <c r="M2447" t="s">
        <v>228</v>
      </c>
      <c r="N2447" s="4">
        <v>266209253</v>
      </c>
      <c r="O2447" s="44">
        <v>192765</v>
      </c>
      <c r="P2447">
        <v>0</v>
      </c>
      <c r="Q2447">
        <v>0</v>
      </c>
      <c r="R2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7" s="4">
        <f t="shared" si="114"/>
        <v>1</v>
      </c>
      <c r="T2447" s="4">
        <f t="shared" si="115"/>
        <v>0</v>
      </c>
      <c r="U2447" s="4">
        <f t="shared" si="116"/>
        <v>0</v>
      </c>
    </row>
    <row r="2448" spans="1:21">
      <c r="A2448" s="41">
        <v>620018143</v>
      </c>
      <c r="B2448" s="42">
        <v>620100057</v>
      </c>
      <c r="C2448" s="43">
        <v>620100057</v>
      </c>
      <c r="D2448" t="s">
        <v>1694</v>
      </c>
      <c r="E2448" t="s">
        <v>1693</v>
      </c>
      <c r="F2448" t="s">
        <v>1387</v>
      </c>
      <c r="G2448" t="s">
        <v>1388</v>
      </c>
      <c r="H2448">
        <v>1</v>
      </c>
      <c r="I2448" s="1">
        <v>62</v>
      </c>
      <c r="J2448" t="s">
        <v>289</v>
      </c>
      <c r="K2448" t="s">
        <v>228</v>
      </c>
      <c r="L2448" t="s">
        <v>831</v>
      </c>
      <c r="M2448" t="s">
        <v>228</v>
      </c>
      <c r="N2448" s="4">
        <v>266209253</v>
      </c>
      <c r="O2448" s="44">
        <v>1761.5</v>
      </c>
      <c r="P2448">
        <v>1</v>
      </c>
      <c r="Q2448">
        <v>0</v>
      </c>
      <c r="R2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8" s="4">
        <f t="shared" si="114"/>
        <v>1</v>
      </c>
      <c r="T2448" s="4">
        <f t="shared" si="115"/>
        <v>0</v>
      </c>
      <c r="U2448" s="4">
        <f t="shared" si="116"/>
        <v>0</v>
      </c>
    </row>
    <row r="2449" spans="1:21">
      <c r="A2449" s="41">
        <v>620111195</v>
      </c>
      <c r="B2449" s="42">
        <v>620100057</v>
      </c>
      <c r="C2449" s="43">
        <v>620100057</v>
      </c>
      <c r="D2449" t="s">
        <v>1695</v>
      </c>
      <c r="E2449" t="s">
        <v>1693</v>
      </c>
      <c r="F2449" t="s">
        <v>1387</v>
      </c>
      <c r="G2449" t="s">
        <v>1388</v>
      </c>
      <c r="H2449">
        <v>1</v>
      </c>
      <c r="I2449" s="1">
        <v>62</v>
      </c>
      <c r="J2449" t="s">
        <v>289</v>
      </c>
      <c r="K2449" t="s">
        <v>228</v>
      </c>
      <c r="L2449" t="s">
        <v>831</v>
      </c>
      <c r="M2449" t="s">
        <v>228</v>
      </c>
      <c r="N2449" s="4">
        <v>266209253</v>
      </c>
      <c r="O2449" s="44">
        <v>18966</v>
      </c>
      <c r="P2449">
        <v>0</v>
      </c>
      <c r="Q2449">
        <v>0</v>
      </c>
      <c r="R2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9" s="4">
        <f t="shared" si="114"/>
        <v>1</v>
      </c>
      <c r="T2449" s="4">
        <f t="shared" si="115"/>
        <v>0</v>
      </c>
      <c r="U2449" s="4">
        <f t="shared" si="116"/>
        <v>0</v>
      </c>
    </row>
    <row r="2450" spans="1:21">
      <c r="A2450" s="41">
        <v>620000059</v>
      </c>
      <c r="B2450" s="42">
        <v>620100073</v>
      </c>
      <c r="C2450" s="43">
        <v>620100073</v>
      </c>
      <c r="D2450" t="s">
        <v>1714</v>
      </c>
      <c r="E2450" t="s">
        <v>1714</v>
      </c>
      <c r="F2450" t="s">
        <v>1387</v>
      </c>
      <c r="G2450" t="s">
        <v>1388</v>
      </c>
      <c r="H2450">
        <v>0</v>
      </c>
      <c r="I2450" s="1">
        <v>62</v>
      </c>
      <c r="J2450" t="s">
        <v>289</v>
      </c>
      <c r="K2450" t="s">
        <v>228</v>
      </c>
      <c r="L2450" t="s">
        <v>831</v>
      </c>
      <c r="M2450" t="s">
        <v>228</v>
      </c>
      <c r="N2450" s="4">
        <v>266209261</v>
      </c>
      <c r="O2450" s="44">
        <v>9405.5</v>
      </c>
      <c r="P2450">
        <v>0</v>
      </c>
      <c r="Q2450">
        <v>0</v>
      </c>
      <c r="R2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0" s="4">
        <f t="shared" si="114"/>
        <v>1</v>
      </c>
      <c r="T2450" s="4">
        <f t="shared" si="115"/>
        <v>0</v>
      </c>
      <c r="U2450" s="4">
        <f t="shared" si="116"/>
        <v>0</v>
      </c>
    </row>
    <row r="2451" spans="1:21">
      <c r="A2451" s="41">
        <v>620000067</v>
      </c>
      <c r="B2451" s="42">
        <v>620100081</v>
      </c>
      <c r="C2451" s="43">
        <v>620100081</v>
      </c>
      <c r="D2451" t="s">
        <v>1386</v>
      </c>
      <c r="E2451" t="s">
        <v>1386</v>
      </c>
      <c r="F2451" t="s">
        <v>1387</v>
      </c>
      <c r="G2451" t="s">
        <v>1388</v>
      </c>
      <c r="H2451">
        <v>0</v>
      </c>
      <c r="I2451" s="1">
        <v>62</v>
      </c>
      <c r="J2451" t="s">
        <v>289</v>
      </c>
      <c r="K2451" t="s">
        <v>228</v>
      </c>
      <c r="L2451" t="s">
        <v>831</v>
      </c>
      <c r="M2451" t="s">
        <v>228</v>
      </c>
      <c r="N2451" s="4">
        <v>266209287</v>
      </c>
      <c r="O2451" s="44">
        <v>8184</v>
      </c>
      <c r="P2451">
        <v>0</v>
      </c>
      <c r="Q2451">
        <v>0</v>
      </c>
      <c r="R2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1" s="4">
        <f t="shared" si="114"/>
        <v>1</v>
      </c>
      <c r="T2451" s="4">
        <f t="shared" si="115"/>
        <v>0</v>
      </c>
      <c r="U2451" s="4">
        <f t="shared" si="116"/>
        <v>0</v>
      </c>
    </row>
    <row r="2452" spans="1:21">
      <c r="A2452" s="41">
        <v>620000117</v>
      </c>
      <c r="B2452" s="42">
        <v>620100461</v>
      </c>
      <c r="C2452" s="43">
        <v>620100461</v>
      </c>
      <c r="D2452" t="s">
        <v>2110</v>
      </c>
      <c r="E2452" t="s">
        <v>2110</v>
      </c>
      <c r="F2452" t="s">
        <v>955</v>
      </c>
      <c r="G2452" t="s">
        <v>956</v>
      </c>
      <c r="H2452">
        <v>0</v>
      </c>
      <c r="I2452" s="1">
        <v>62</v>
      </c>
      <c r="J2452" t="s">
        <v>289</v>
      </c>
      <c r="K2452" t="s">
        <v>228</v>
      </c>
      <c r="L2452" t="s">
        <v>831</v>
      </c>
      <c r="M2452" t="s">
        <v>228</v>
      </c>
      <c r="N2452" s="4">
        <v>266209386</v>
      </c>
      <c r="O2452" s="44">
        <v>5493.5</v>
      </c>
      <c r="P2452">
        <v>0</v>
      </c>
      <c r="Q2452">
        <v>0</v>
      </c>
      <c r="R2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2" s="4">
        <f t="shared" si="114"/>
        <v>1</v>
      </c>
      <c r="T2452" s="4">
        <f t="shared" si="115"/>
        <v>0</v>
      </c>
      <c r="U2452" s="4">
        <f t="shared" si="116"/>
        <v>0</v>
      </c>
    </row>
    <row r="2453" spans="1:21">
      <c r="A2453" s="41">
        <v>620000224</v>
      </c>
      <c r="B2453" s="42">
        <v>620100651</v>
      </c>
      <c r="C2453" s="43">
        <v>620100651</v>
      </c>
      <c r="D2453" t="s">
        <v>1033</v>
      </c>
      <c r="E2453" t="s">
        <v>1034</v>
      </c>
      <c r="F2453" t="s">
        <v>1035</v>
      </c>
      <c r="G2453" t="s">
        <v>1036</v>
      </c>
      <c r="H2453">
        <v>0</v>
      </c>
      <c r="I2453" s="1">
        <v>62</v>
      </c>
      <c r="J2453" t="s">
        <v>289</v>
      </c>
      <c r="K2453" t="s">
        <v>228</v>
      </c>
      <c r="L2453" t="s">
        <v>831</v>
      </c>
      <c r="M2453" t="s">
        <v>228</v>
      </c>
      <c r="N2453" s="4">
        <v>266209295</v>
      </c>
      <c r="O2453" s="44">
        <v>159728</v>
      </c>
      <c r="P2453">
        <v>0</v>
      </c>
      <c r="Q2453">
        <v>0</v>
      </c>
      <c r="R2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3" s="4">
        <f t="shared" si="114"/>
        <v>1</v>
      </c>
      <c r="T2453" s="4">
        <f t="shared" si="115"/>
        <v>0</v>
      </c>
      <c r="U2453" s="4">
        <f t="shared" si="116"/>
        <v>0</v>
      </c>
    </row>
    <row r="2454" spans="1:21">
      <c r="A2454" s="41">
        <v>620000240</v>
      </c>
      <c r="B2454" s="42">
        <v>620100677</v>
      </c>
      <c r="C2454" s="43">
        <v>620100677</v>
      </c>
      <c r="D2454" t="s">
        <v>2354</v>
      </c>
      <c r="E2454" t="s">
        <v>2354</v>
      </c>
      <c r="F2454" t="s">
        <v>1035</v>
      </c>
      <c r="G2454" t="s">
        <v>1036</v>
      </c>
      <c r="H2454">
        <v>0</v>
      </c>
      <c r="I2454" s="1">
        <v>62</v>
      </c>
      <c r="J2454" t="s">
        <v>289</v>
      </c>
      <c r="K2454" t="s">
        <v>228</v>
      </c>
      <c r="L2454" t="s">
        <v>831</v>
      </c>
      <c r="M2454" t="s">
        <v>228</v>
      </c>
      <c r="N2454" s="4">
        <v>266209337</v>
      </c>
      <c r="O2454" s="44">
        <v>49574.75</v>
      </c>
      <c r="P2454">
        <v>0</v>
      </c>
      <c r="Q2454">
        <v>0</v>
      </c>
      <c r="R2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4" s="4">
        <f t="shared" si="114"/>
        <v>1</v>
      </c>
      <c r="T2454" s="4">
        <f t="shared" si="115"/>
        <v>0</v>
      </c>
      <c r="U2454" s="4">
        <f t="shared" si="116"/>
        <v>0</v>
      </c>
    </row>
    <row r="2455" spans="1:21">
      <c r="A2455" s="41">
        <v>620025056</v>
      </c>
      <c r="B2455" s="42">
        <v>620100677</v>
      </c>
      <c r="C2455" s="43">
        <v>620100677</v>
      </c>
      <c r="D2455" t="s">
        <v>2355</v>
      </c>
      <c r="E2455" t="s">
        <v>2354</v>
      </c>
      <c r="F2455" t="s">
        <v>1035</v>
      </c>
      <c r="G2455" t="s">
        <v>1036</v>
      </c>
      <c r="H2455">
        <v>0</v>
      </c>
      <c r="I2455" s="1">
        <v>62</v>
      </c>
      <c r="J2455" t="s">
        <v>289</v>
      </c>
      <c r="K2455" t="s">
        <v>228</v>
      </c>
      <c r="L2455" t="s">
        <v>831</v>
      </c>
      <c r="M2455" t="s">
        <v>228</v>
      </c>
      <c r="N2455" s="4">
        <v>266209337</v>
      </c>
      <c r="O2455" s="44">
        <v>551.75</v>
      </c>
      <c r="P2455">
        <v>1</v>
      </c>
      <c r="Q2455">
        <v>0</v>
      </c>
      <c r="R2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5" s="4">
        <f t="shared" si="114"/>
        <v>1</v>
      </c>
      <c r="T2455" s="4">
        <f t="shared" si="115"/>
        <v>0</v>
      </c>
      <c r="U2455" s="4">
        <f t="shared" si="116"/>
        <v>0</v>
      </c>
    </row>
    <row r="2456" spans="1:21">
      <c r="A2456" s="41">
        <v>620025080</v>
      </c>
      <c r="B2456" s="42">
        <v>620100677</v>
      </c>
      <c r="C2456" s="43">
        <v>620100677</v>
      </c>
      <c r="D2456" t="s">
        <v>2356</v>
      </c>
      <c r="E2456" t="s">
        <v>2354</v>
      </c>
      <c r="F2456" t="s">
        <v>1035</v>
      </c>
      <c r="G2456" t="s">
        <v>1036</v>
      </c>
      <c r="H2456">
        <v>0</v>
      </c>
      <c r="I2456" s="1">
        <v>62</v>
      </c>
      <c r="J2456" t="s">
        <v>289</v>
      </c>
      <c r="K2456" t="s">
        <v>228</v>
      </c>
      <c r="L2456" t="s">
        <v>831</v>
      </c>
      <c r="M2456" t="s">
        <v>228</v>
      </c>
      <c r="N2456" s="4">
        <v>266209337</v>
      </c>
      <c r="O2456" s="44">
        <v>828.75</v>
      </c>
      <c r="P2456">
        <v>0</v>
      </c>
      <c r="Q2456">
        <v>0</v>
      </c>
      <c r="R2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6" s="4">
        <f t="shared" si="114"/>
        <v>1</v>
      </c>
      <c r="T2456" s="4">
        <f t="shared" si="115"/>
        <v>0</v>
      </c>
      <c r="U2456" s="4">
        <f t="shared" si="116"/>
        <v>0</v>
      </c>
    </row>
    <row r="2457" spans="1:21">
      <c r="A2457" s="41">
        <v>620000257</v>
      </c>
      <c r="B2457" s="42">
        <v>620100685</v>
      </c>
      <c r="C2457" s="43">
        <v>620100685</v>
      </c>
      <c r="D2457" t="s">
        <v>2129</v>
      </c>
      <c r="E2457" t="s">
        <v>2130</v>
      </c>
      <c r="F2457" t="s">
        <v>1035</v>
      </c>
      <c r="G2457" t="s">
        <v>1036</v>
      </c>
      <c r="H2457">
        <v>1</v>
      </c>
      <c r="I2457" s="1">
        <v>62</v>
      </c>
      <c r="J2457" t="s">
        <v>289</v>
      </c>
      <c r="K2457" t="s">
        <v>228</v>
      </c>
      <c r="L2457" t="s">
        <v>831</v>
      </c>
      <c r="M2457" t="s">
        <v>228</v>
      </c>
      <c r="N2457" s="4">
        <v>266209329</v>
      </c>
      <c r="O2457" s="44">
        <v>200220.25</v>
      </c>
      <c r="P2457">
        <v>0</v>
      </c>
      <c r="Q2457">
        <v>0</v>
      </c>
      <c r="R2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7" s="4">
        <f t="shared" si="114"/>
        <v>1</v>
      </c>
      <c r="T2457" s="4">
        <f t="shared" si="115"/>
        <v>0</v>
      </c>
      <c r="U2457" s="4">
        <f t="shared" si="116"/>
        <v>0</v>
      </c>
    </row>
    <row r="2458" spans="1:21">
      <c r="A2458" s="41">
        <v>620025403</v>
      </c>
      <c r="B2458" s="42">
        <v>620100685</v>
      </c>
      <c r="C2458" s="43">
        <v>620100685</v>
      </c>
      <c r="D2458" t="s">
        <v>2131</v>
      </c>
      <c r="E2458" t="s">
        <v>2130</v>
      </c>
      <c r="F2458" t="s">
        <v>1035</v>
      </c>
      <c r="G2458" t="s">
        <v>1036</v>
      </c>
      <c r="H2458">
        <v>1</v>
      </c>
      <c r="I2458" s="1">
        <v>62</v>
      </c>
      <c r="J2458" t="s">
        <v>289</v>
      </c>
      <c r="K2458" t="s">
        <v>228</v>
      </c>
      <c r="L2458" t="s">
        <v>831</v>
      </c>
      <c r="M2458" t="s">
        <v>228</v>
      </c>
      <c r="N2458" s="4">
        <v>266209329</v>
      </c>
      <c r="O2458" s="44">
        <v>173.25</v>
      </c>
      <c r="P2458">
        <v>0</v>
      </c>
      <c r="Q2458">
        <v>0</v>
      </c>
      <c r="R2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8" s="4">
        <f t="shared" si="114"/>
        <v>1</v>
      </c>
      <c r="T2458" s="4">
        <f t="shared" si="115"/>
        <v>0</v>
      </c>
      <c r="U2458" s="4">
        <f t="shared" si="116"/>
        <v>0</v>
      </c>
    </row>
    <row r="2459" spans="1:21">
      <c r="A2459" s="41">
        <v>620026252</v>
      </c>
      <c r="B2459" s="42">
        <v>620100685</v>
      </c>
      <c r="C2459" s="43">
        <v>620100685</v>
      </c>
      <c r="D2459" t="s">
        <v>2132</v>
      </c>
      <c r="E2459" t="s">
        <v>2130</v>
      </c>
      <c r="F2459" t="s">
        <v>1035</v>
      </c>
      <c r="G2459" t="s">
        <v>1036</v>
      </c>
      <c r="H2459">
        <v>1</v>
      </c>
      <c r="I2459" s="1">
        <v>62</v>
      </c>
      <c r="J2459" t="s">
        <v>289</v>
      </c>
      <c r="K2459" t="s">
        <v>228</v>
      </c>
      <c r="L2459" t="s">
        <v>831</v>
      </c>
      <c r="M2459" t="s">
        <v>228</v>
      </c>
      <c r="N2459" s="4">
        <v>266209329</v>
      </c>
      <c r="O2459" s="44">
        <v>12284</v>
      </c>
      <c r="P2459">
        <v>0</v>
      </c>
      <c r="Q2459">
        <v>0</v>
      </c>
      <c r="R2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9" s="4">
        <f t="shared" si="114"/>
        <v>1</v>
      </c>
      <c r="T2459" s="4">
        <f t="shared" si="115"/>
        <v>0</v>
      </c>
      <c r="U2459" s="4">
        <f t="shared" si="116"/>
        <v>0</v>
      </c>
    </row>
    <row r="2460" spans="1:21">
      <c r="A2460" s="41">
        <v>620108365</v>
      </c>
      <c r="B2460" s="42">
        <v>620100685</v>
      </c>
      <c r="C2460" s="43">
        <v>620100685</v>
      </c>
      <c r="D2460" t="s">
        <v>2133</v>
      </c>
      <c r="E2460" t="s">
        <v>2130</v>
      </c>
      <c r="F2460" t="s">
        <v>1035</v>
      </c>
      <c r="G2460" t="s">
        <v>1036</v>
      </c>
      <c r="H2460">
        <v>1</v>
      </c>
      <c r="I2460" s="1">
        <v>62</v>
      </c>
      <c r="J2460" t="s">
        <v>289</v>
      </c>
      <c r="K2460" t="s">
        <v>228</v>
      </c>
      <c r="L2460" t="s">
        <v>831</v>
      </c>
      <c r="M2460" t="s">
        <v>228</v>
      </c>
      <c r="N2460" s="4">
        <v>266209329</v>
      </c>
      <c r="O2460" s="44">
        <v>2127.5</v>
      </c>
      <c r="P2460">
        <v>0</v>
      </c>
      <c r="Q2460">
        <v>0</v>
      </c>
      <c r="R2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60" s="4">
        <f t="shared" si="114"/>
        <v>1</v>
      </c>
      <c r="T2460" s="4">
        <f t="shared" si="115"/>
        <v>0</v>
      </c>
      <c r="U2460" s="4">
        <f t="shared" si="116"/>
        <v>0</v>
      </c>
    </row>
    <row r="2461" spans="1:21">
      <c r="A2461" s="41">
        <v>620000281</v>
      </c>
      <c r="B2461" s="42">
        <v>620101287</v>
      </c>
      <c r="C2461" s="43">
        <v>620101287</v>
      </c>
      <c r="D2461" t="s">
        <v>3795</v>
      </c>
      <c r="E2461" t="s">
        <v>3795</v>
      </c>
      <c r="F2461" t="s">
        <v>3656</v>
      </c>
      <c r="G2461" t="s">
        <v>3657</v>
      </c>
      <c r="H2461">
        <v>0</v>
      </c>
      <c r="I2461" s="1">
        <v>62</v>
      </c>
      <c r="J2461" t="s">
        <v>289</v>
      </c>
      <c r="K2461" t="s">
        <v>228</v>
      </c>
      <c r="L2461" t="s">
        <v>77</v>
      </c>
      <c r="M2461" t="s">
        <v>228</v>
      </c>
      <c r="N2461" s="4">
        <v>266209303</v>
      </c>
      <c r="O2461" s="44">
        <v>27179.25</v>
      </c>
      <c r="P2461">
        <v>1</v>
      </c>
      <c r="Q2461">
        <v>0</v>
      </c>
      <c r="R2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1" s="4">
        <f t="shared" si="114"/>
        <v>1</v>
      </c>
      <c r="T2461" s="4">
        <f t="shared" si="115"/>
        <v>0</v>
      </c>
      <c r="U2461" s="4">
        <f t="shared" si="116"/>
        <v>0</v>
      </c>
    </row>
    <row r="2462" spans="1:21">
      <c r="A2462" s="41">
        <v>620003400</v>
      </c>
      <c r="B2462" s="42">
        <v>620101287</v>
      </c>
      <c r="C2462" s="43">
        <v>620101287</v>
      </c>
      <c r="D2462" t="s">
        <v>3796</v>
      </c>
      <c r="E2462" t="s">
        <v>3795</v>
      </c>
      <c r="F2462" t="s">
        <v>3656</v>
      </c>
      <c r="G2462" t="s">
        <v>3657</v>
      </c>
      <c r="H2462">
        <v>0</v>
      </c>
      <c r="I2462" s="1">
        <v>62</v>
      </c>
      <c r="J2462" t="s">
        <v>289</v>
      </c>
      <c r="K2462" t="s">
        <v>228</v>
      </c>
      <c r="L2462" t="s">
        <v>77</v>
      </c>
      <c r="M2462" t="s">
        <v>228</v>
      </c>
      <c r="N2462" s="4">
        <v>266209303</v>
      </c>
      <c r="O2462" s="44">
        <v>5346</v>
      </c>
      <c r="P2462">
        <v>1</v>
      </c>
      <c r="Q2462">
        <v>0</v>
      </c>
      <c r="R2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2" s="4">
        <f t="shared" si="114"/>
        <v>1</v>
      </c>
      <c r="T2462" s="4">
        <f t="shared" si="115"/>
        <v>0</v>
      </c>
      <c r="U2462" s="4">
        <f t="shared" si="116"/>
        <v>0</v>
      </c>
    </row>
    <row r="2463" spans="1:21">
      <c r="A2463" s="41">
        <v>620003434</v>
      </c>
      <c r="B2463" s="42">
        <v>620101287</v>
      </c>
      <c r="C2463" s="43">
        <v>620101287</v>
      </c>
      <c r="D2463" t="s">
        <v>3797</v>
      </c>
      <c r="E2463" t="s">
        <v>3795</v>
      </c>
      <c r="F2463" t="s">
        <v>3656</v>
      </c>
      <c r="G2463" t="s">
        <v>3657</v>
      </c>
      <c r="H2463">
        <v>0</v>
      </c>
      <c r="I2463" s="1">
        <v>62</v>
      </c>
      <c r="J2463" t="s">
        <v>289</v>
      </c>
      <c r="K2463" t="s">
        <v>228</v>
      </c>
      <c r="L2463" t="s">
        <v>77</v>
      </c>
      <c r="M2463" t="s">
        <v>228</v>
      </c>
      <c r="N2463" s="4">
        <v>266209303</v>
      </c>
      <c r="O2463" s="44">
        <v>652.5</v>
      </c>
      <c r="P2463">
        <v>1</v>
      </c>
      <c r="Q2463">
        <v>0</v>
      </c>
      <c r="R2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3" s="4">
        <f t="shared" si="114"/>
        <v>1</v>
      </c>
      <c r="T2463" s="4">
        <f t="shared" si="115"/>
        <v>0</v>
      </c>
      <c r="U2463" s="4">
        <f t="shared" si="116"/>
        <v>0</v>
      </c>
    </row>
    <row r="2464" spans="1:21">
      <c r="A2464" s="41">
        <v>620027698</v>
      </c>
      <c r="B2464" s="42">
        <v>620101287</v>
      </c>
      <c r="C2464" s="43">
        <v>620101287</v>
      </c>
      <c r="D2464" t="s">
        <v>3798</v>
      </c>
      <c r="E2464" t="s">
        <v>3795</v>
      </c>
      <c r="F2464" t="s">
        <v>3656</v>
      </c>
      <c r="G2464" t="s">
        <v>3657</v>
      </c>
      <c r="H2464">
        <v>0</v>
      </c>
      <c r="I2464" s="1">
        <v>62</v>
      </c>
      <c r="J2464" t="s">
        <v>289</v>
      </c>
      <c r="K2464" t="s">
        <v>228</v>
      </c>
      <c r="L2464" t="s">
        <v>77</v>
      </c>
      <c r="M2464" t="s">
        <v>228</v>
      </c>
      <c r="N2464" s="4">
        <v>266209303</v>
      </c>
      <c r="O2464" s="44">
        <v>664</v>
      </c>
      <c r="P2464">
        <v>1</v>
      </c>
      <c r="Q2464">
        <v>0</v>
      </c>
      <c r="R2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4" s="4">
        <f t="shared" si="114"/>
        <v>1</v>
      </c>
      <c r="T2464" s="4">
        <f t="shared" si="115"/>
        <v>0</v>
      </c>
      <c r="U2464" s="4">
        <f t="shared" si="116"/>
        <v>0</v>
      </c>
    </row>
    <row r="2465" spans="1:21">
      <c r="A2465" s="41">
        <v>620034967</v>
      </c>
      <c r="B2465" s="42">
        <v>620101287</v>
      </c>
      <c r="C2465" s="43">
        <v>620101287</v>
      </c>
      <c r="D2465" t="s">
        <v>3799</v>
      </c>
      <c r="E2465" t="s">
        <v>3795</v>
      </c>
      <c r="F2465" t="s">
        <v>3656</v>
      </c>
      <c r="G2465" t="s">
        <v>3657</v>
      </c>
      <c r="H2465">
        <v>0</v>
      </c>
      <c r="I2465" s="1">
        <v>62</v>
      </c>
      <c r="J2465" t="s">
        <v>289</v>
      </c>
      <c r="K2465" t="s">
        <v>228</v>
      </c>
      <c r="L2465" t="s">
        <v>77</v>
      </c>
      <c r="M2465" t="s">
        <v>228</v>
      </c>
      <c r="N2465" s="4">
        <v>266209303</v>
      </c>
      <c r="O2465" s="44">
        <v>724.5</v>
      </c>
      <c r="P2465">
        <v>0</v>
      </c>
      <c r="Q2465">
        <v>0</v>
      </c>
      <c r="R2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5" s="4">
        <f t="shared" si="114"/>
        <v>1</v>
      </c>
      <c r="T2465" s="4">
        <f t="shared" si="115"/>
        <v>0</v>
      </c>
      <c r="U2465" s="4">
        <f t="shared" si="116"/>
        <v>0</v>
      </c>
    </row>
    <row r="2466" spans="1:21">
      <c r="A2466" s="41">
        <v>620035907</v>
      </c>
      <c r="B2466" s="42">
        <v>620101287</v>
      </c>
      <c r="C2466" s="43">
        <v>620101287</v>
      </c>
      <c r="D2466" t="s">
        <v>3800</v>
      </c>
      <c r="E2466" t="s">
        <v>3795</v>
      </c>
      <c r="F2466" s="48" t="s">
        <v>3656</v>
      </c>
      <c r="G2466" t="s">
        <v>3657</v>
      </c>
      <c r="H2466">
        <v>0</v>
      </c>
      <c r="I2466" s="1">
        <v>62</v>
      </c>
      <c r="J2466" t="s">
        <v>289</v>
      </c>
      <c r="K2466" t="s">
        <v>228</v>
      </c>
      <c r="L2466" t="s">
        <v>77</v>
      </c>
      <c r="M2466" t="s">
        <v>228</v>
      </c>
      <c r="N2466" s="4">
        <v>266209303</v>
      </c>
      <c r="O2466" s="44">
        <v>1113.5</v>
      </c>
      <c r="P2466">
        <v>0</v>
      </c>
      <c r="Q2466">
        <v>0</v>
      </c>
      <c r="R2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6" s="4">
        <f t="shared" si="114"/>
        <v>1</v>
      </c>
      <c r="T2466" s="4">
        <f t="shared" si="115"/>
        <v>0</v>
      </c>
      <c r="U2466" s="4">
        <f t="shared" si="116"/>
        <v>0</v>
      </c>
    </row>
    <row r="2467" spans="1:21">
      <c r="A2467" s="41">
        <v>620000299</v>
      </c>
      <c r="B2467" s="42">
        <v>620101295</v>
      </c>
      <c r="C2467" s="43">
        <v>620101295</v>
      </c>
      <c r="D2467" t="s">
        <v>1624</v>
      </c>
      <c r="E2467" t="s">
        <v>1624</v>
      </c>
      <c r="F2467" s="48" t="s">
        <v>1625</v>
      </c>
      <c r="G2467" t="s">
        <v>1626</v>
      </c>
      <c r="H2467">
        <v>0</v>
      </c>
      <c r="I2467" s="1">
        <v>62</v>
      </c>
      <c r="J2467" t="s">
        <v>289</v>
      </c>
      <c r="K2467" t="s">
        <v>228</v>
      </c>
      <c r="L2467" t="s">
        <v>831</v>
      </c>
      <c r="M2467" t="s">
        <v>228</v>
      </c>
      <c r="N2467" s="4">
        <v>266209436</v>
      </c>
      <c r="O2467" s="44">
        <v>3071.5</v>
      </c>
      <c r="P2467">
        <v>0</v>
      </c>
      <c r="Q2467">
        <v>0</v>
      </c>
      <c r="R2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7" s="4">
        <f t="shared" si="114"/>
        <v>1</v>
      </c>
      <c r="T2467" s="4">
        <f t="shared" si="115"/>
        <v>0</v>
      </c>
      <c r="U2467" s="4">
        <f t="shared" si="116"/>
        <v>0</v>
      </c>
    </row>
    <row r="2468" spans="1:21">
      <c r="A2468" s="41">
        <v>620000323</v>
      </c>
      <c r="B2468" s="42">
        <v>620101337</v>
      </c>
      <c r="C2468" s="43">
        <v>620101337</v>
      </c>
      <c r="D2468" t="s">
        <v>1749</v>
      </c>
      <c r="E2468" t="s">
        <v>1749</v>
      </c>
      <c r="F2468" s="48" t="s">
        <v>1740</v>
      </c>
      <c r="G2468" t="s">
        <v>8384</v>
      </c>
      <c r="H2468">
        <v>0</v>
      </c>
      <c r="I2468" s="1">
        <v>62</v>
      </c>
      <c r="J2468" t="s">
        <v>289</v>
      </c>
      <c r="K2468" t="s">
        <v>228</v>
      </c>
      <c r="L2468" t="s">
        <v>831</v>
      </c>
      <c r="M2468" t="s">
        <v>228</v>
      </c>
      <c r="N2468" s="4">
        <v>266209410</v>
      </c>
      <c r="O2468" s="44">
        <v>159381.75</v>
      </c>
      <c r="P2468">
        <v>0</v>
      </c>
      <c r="Q2468">
        <v>0</v>
      </c>
      <c r="R2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8" s="4">
        <f t="shared" si="114"/>
        <v>1</v>
      </c>
      <c r="T2468" s="4">
        <f t="shared" si="115"/>
        <v>0</v>
      </c>
      <c r="U2468" s="4">
        <f t="shared" si="116"/>
        <v>0</v>
      </c>
    </row>
    <row r="2469" spans="1:21">
      <c r="A2469" s="41">
        <v>620000349</v>
      </c>
      <c r="B2469" s="42">
        <v>620101360</v>
      </c>
      <c r="C2469" s="43">
        <v>620101360</v>
      </c>
      <c r="D2469" t="s">
        <v>2624</v>
      </c>
      <c r="E2469" t="s">
        <v>2625</v>
      </c>
      <c r="F2469" s="48" t="s">
        <v>1625</v>
      </c>
      <c r="G2469" t="s">
        <v>1626</v>
      </c>
      <c r="H2469">
        <v>0</v>
      </c>
      <c r="I2469" s="1">
        <v>62</v>
      </c>
      <c r="J2469" t="s">
        <v>289</v>
      </c>
      <c r="K2469" t="s">
        <v>228</v>
      </c>
      <c r="L2469" t="s">
        <v>831</v>
      </c>
      <c r="M2469" t="s">
        <v>228</v>
      </c>
      <c r="N2469" s="4">
        <v>266209667</v>
      </c>
      <c r="O2469" s="44">
        <v>125975</v>
      </c>
      <c r="P2469">
        <v>0</v>
      </c>
      <c r="Q2469">
        <v>0</v>
      </c>
      <c r="R2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9" s="4">
        <f t="shared" si="114"/>
        <v>1</v>
      </c>
      <c r="T2469" s="4">
        <f t="shared" si="115"/>
        <v>0</v>
      </c>
      <c r="U2469" s="4">
        <f t="shared" si="116"/>
        <v>0</v>
      </c>
    </row>
    <row r="2470" spans="1:21">
      <c r="A2470" s="41">
        <v>620003202</v>
      </c>
      <c r="B2470" s="42">
        <v>620103432</v>
      </c>
      <c r="C2470" s="43">
        <v>620103432</v>
      </c>
      <c r="D2470" t="s">
        <v>953</v>
      </c>
      <c r="E2470" t="s">
        <v>954</v>
      </c>
      <c r="F2470" s="48" t="s">
        <v>955</v>
      </c>
      <c r="G2470" t="s">
        <v>956</v>
      </c>
      <c r="H2470">
        <v>0</v>
      </c>
      <c r="I2470" s="1">
        <v>62</v>
      </c>
      <c r="J2470" t="s">
        <v>289</v>
      </c>
      <c r="K2470" t="s">
        <v>228</v>
      </c>
      <c r="L2470" t="s">
        <v>831</v>
      </c>
      <c r="M2470" t="s">
        <v>228</v>
      </c>
      <c r="N2470" s="4">
        <v>266209691</v>
      </c>
      <c r="O2470" s="44">
        <v>86857.5</v>
      </c>
      <c r="P2470">
        <v>0</v>
      </c>
      <c r="Q2470">
        <v>0</v>
      </c>
      <c r="R2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0" s="4">
        <f t="shared" si="114"/>
        <v>1</v>
      </c>
      <c r="T2470" s="4">
        <f t="shared" si="115"/>
        <v>0</v>
      </c>
      <c r="U2470" s="4">
        <f t="shared" si="116"/>
        <v>0</v>
      </c>
    </row>
    <row r="2471" spans="1:21">
      <c r="A2471" s="41">
        <v>620004119</v>
      </c>
      <c r="B2471" s="42">
        <v>620103432</v>
      </c>
      <c r="C2471" s="43">
        <v>620103432</v>
      </c>
      <c r="D2471" t="s">
        <v>957</v>
      </c>
      <c r="E2471" t="s">
        <v>954</v>
      </c>
      <c r="F2471" s="48" t="s">
        <v>955</v>
      </c>
      <c r="G2471" t="s">
        <v>956</v>
      </c>
      <c r="H2471">
        <v>0</v>
      </c>
      <c r="I2471" s="1">
        <v>62</v>
      </c>
      <c r="J2471" t="s">
        <v>289</v>
      </c>
      <c r="K2471" t="s">
        <v>228</v>
      </c>
      <c r="L2471" t="s">
        <v>831</v>
      </c>
      <c r="M2471" t="s">
        <v>228</v>
      </c>
      <c r="N2471" s="4">
        <v>266209691</v>
      </c>
      <c r="O2471" s="44">
        <v>1152.5</v>
      </c>
      <c r="P2471">
        <v>0</v>
      </c>
      <c r="Q2471">
        <v>0</v>
      </c>
      <c r="R2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1" s="4">
        <f t="shared" si="114"/>
        <v>1</v>
      </c>
      <c r="T2471" s="4">
        <f t="shared" si="115"/>
        <v>0</v>
      </c>
      <c r="U2471" s="4">
        <f t="shared" si="116"/>
        <v>0</v>
      </c>
    </row>
    <row r="2472" spans="1:21">
      <c r="A2472" s="41">
        <v>620024398</v>
      </c>
      <c r="B2472" s="42">
        <v>620103432</v>
      </c>
      <c r="C2472" s="43">
        <v>620103432</v>
      </c>
      <c r="D2472" t="s">
        <v>958</v>
      </c>
      <c r="E2472" t="s">
        <v>954</v>
      </c>
      <c r="F2472" s="48" t="s">
        <v>955</v>
      </c>
      <c r="G2472" t="s">
        <v>956</v>
      </c>
      <c r="H2472">
        <v>0</v>
      </c>
      <c r="I2472" s="1">
        <v>62</v>
      </c>
      <c r="J2472" t="s">
        <v>289</v>
      </c>
      <c r="K2472" t="s">
        <v>228</v>
      </c>
      <c r="L2472" t="s">
        <v>831</v>
      </c>
      <c r="M2472" t="s">
        <v>228</v>
      </c>
      <c r="N2472" s="4">
        <v>266209691</v>
      </c>
      <c r="O2472" s="44">
        <v>1226</v>
      </c>
      <c r="P2472">
        <v>0</v>
      </c>
      <c r="Q2472">
        <v>0</v>
      </c>
      <c r="R2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2" s="4">
        <f t="shared" si="114"/>
        <v>1</v>
      </c>
      <c r="T2472" s="4">
        <f t="shared" si="115"/>
        <v>0</v>
      </c>
      <c r="U2472" s="4">
        <f t="shared" si="116"/>
        <v>0</v>
      </c>
    </row>
    <row r="2473" spans="1:21">
      <c r="A2473" s="41">
        <v>620108357</v>
      </c>
      <c r="B2473" s="42">
        <v>620103432</v>
      </c>
      <c r="C2473" s="43">
        <v>620103432</v>
      </c>
      <c r="D2473" t="s">
        <v>959</v>
      </c>
      <c r="E2473" t="s">
        <v>954</v>
      </c>
      <c r="F2473" s="48" t="s">
        <v>955</v>
      </c>
      <c r="G2473" t="s">
        <v>956</v>
      </c>
      <c r="H2473">
        <v>0</v>
      </c>
      <c r="I2473" s="1">
        <v>62</v>
      </c>
      <c r="J2473" t="s">
        <v>289</v>
      </c>
      <c r="K2473" t="s">
        <v>228</v>
      </c>
      <c r="L2473" t="s">
        <v>831</v>
      </c>
      <c r="M2473" t="s">
        <v>228</v>
      </c>
      <c r="N2473" s="4">
        <v>266209691</v>
      </c>
      <c r="O2473" s="44">
        <v>3535</v>
      </c>
      <c r="P2473">
        <v>0</v>
      </c>
      <c r="Q2473">
        <v>0</v>
      </c>
      <c r="R2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3" s="4">
        <f t="shared" si="114"/>
        <v>1</v>
      </c>
      <c r="T2473" s="4">
        <f t="shared" si="115"/>
        <v>0</v>
      </c>
      <c r="U2473" s="4">
        <f t="shared" si="116"/>
        <v>0</v>
      </c>
    </row>
    <row r="2474" spans="1:21">
      <c r="A2474" s="41">
        <v>620119941</v>
      </c>
      <c r="B2474" s="42">
        <v>620103432</v>
      </c>
      <c r="C2474" s="43">
        <v>620103432</v>
      </c>
      <c r="D2474" t="s">
        <v>960</v>
      </c>
      <c r="E2474" t="s">
        <v>954</v>
      </c>
      <c r="F2474" s="48" t="s">
        <v>955</v>
      </c>
      <c r="G2474" t="s">
        <v>956</v>
      </c>
      <c r="H2474">
        <v>0</v>
      </c>
      <c r="I2474" s="1">
        <v>62</v>
      </c>
      <c r="J2474" t="s">
        <v>289</v>
      </c>
      <c r="K2474" t="s">
        <v>228</v>
      </c>
      <c r="L2474" t="s">
        <v>831</v>
      </c>
      <c r="M2474" t="s">
        <v>228</v>
      </c>
      <c r="N2474" s="4">
        <v>266209691</v>
      </c>
      <c r="O2474" s="44">
        <v>988.5</v>
      </c>
      <c r="P2474">
        <v>0</v>
      </c>
      <c r="Q2474">
        <v>0</v>
      </c>
      <c r="R2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4" s="4">
        <f t="shared" si="114"/>
        <v>1</v>
      </c>
      <c r="T2474" s="4">
        <f t="shared" si="115"/>
        <v>0</v>
      </c>
      <c r="U2474" s="4">
        <f t="shared" si="116"/>
        <v>0</v>
      </c>
    </row>
    <row r="2475" spans="1:21">
      <c r="A2475" s="41">
        <v>620119958</v>
      </c>
      <c r="B2475" s="42">
        <v>620103432</v>
      </c>
      <c r="C2475" s="43">
        <v>620103432</v>
      </c>
      <c r="D2475" s="63" t="s">
        <v>961</v>
      </c>
      <c r="E2475" t="s">
        <v>954</v>
      </c>
      <c r="F2475" s="48" t="s">
        <v>955</v>
      </c>
      <c r="G2475" t="s">
        <v>956</v>
      </c>
      <c r="H2475">
        <v>0</v>
      </c>
      <c r="I2475" s="1">
        <v>62</v>
      </c>
      <c r="J2475" t="s">
        <v>289</v>
      </c>
      <c r="K2475" t="s">
        <v>228</v>
      </c>
      <c r="L2475" t="s">
        <v>831</v>
      </c>
      <c r="M2475" t="s">
        <v>228</v>
      </c>
      <c r="N2475" s="4">
        <v>266209691</v>
      </c>
      <c r="O2475" s="44">
        <v>1884</v>
      </c>
      <c r="P2475">
        <v>0</v>
      </c>
      <c r="Q2475">
        <v>0</v>
      </c>
      <c r="R2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5" s="4">
        <f t="shared" si="114"/>
        <v>1</v>
      </c>
      <c r="T2475" s="4">
        <f t="shared" si="115"/>
        <v>0</v>
      </c>
      <c r="U2475" s="4">
        <f t="shared" si="116"/>
        <v>0</v>
      </c>
    </row>
    <row r="2476" spans="1:21">
      <c r="A2476" s="41">
        <v>620000653</v>
      </c>
      <c r="B2476" s="42">
        <v>620103440</v>
      </c>
      <c r="C2476" s="43">
        <v>620103440</v>
      </c>
      <c r="D2476" t="s">
        <v>1739</v>
      </c>
      <c r="E2476" t="s">
        <v>1739</v>
      </c>
      <c r="F2476" s="48" t="s">
        <v>1740</v>
      </c>
      <c r="G2476" t="s">
        <v>8384</v>
      </c>
      <c r="H2476">
        <v>1</v>
      </c>
      <c r="I2476" s="1">
        <v>62</v>
      </c>
      <c r="J2476" t="s">
        <v>289</v>
      </c>
      <c r="K2476" t="s">
        <v>228</v>
      </c>
      <c r="L2476" t="s">
        <v>831</v>
      </c>
      <c r="M2476" t="s">
        <v>228</v>
      </c>
      <c r="N2476" s="4">
        <v>266209402</v>
      </c>
      <c r="O2476" s="44">
        <v>202087.5</v>
      </c>
      <c r="P2476">
        <v>0</v>
      </c>
      <c r="Q2476">
        <v>0</v>
      </c>
      <c r="R2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6" s="4">
        <f t="shared" si="114"/>
        <v>1</v>
      </c>
      <c r="T2476" s="4">
        <f t="shared" si="115"/>
        <v>0</v>
      </c>
      <c r="U2476" s="4">
        <f t="shared" si="116"/>
        <v>0</v>
      </c>
    </row>
    <row r="2477" spans="1:21">
      <c r="A2477" s="41">
        <v>620008128</v>
      </c>
      <c r="B2477" s="42">
        <v>620103440</v>
      </c>
      <c r="C2477" s="43">
        <v>620103440</v>
      </c>
      <c r="D2477" t="s">
        <v>1741</v>
      </c>
      <c r="E2477" t="s">
        <v>1739</v>
      </c>
      <c r="F2477" s="48" t="s">
        <v>1740</v>
      </c>
      <c r="G2477" t="s">
        <v>8384</v>
      </c>
      <c r="H2477">
        <v>1</v>
      </c>
      <c r="I2477" s="1">
        <v>62</v>
      </c>
      <c r="J2477" t="s">
        <v>289</v>
      </c>
      <c r="K2477" t="s">
        <v>228</v>
      </c>
      <c r="L2477" t="s">
        <v>831</v>
      </c>
      <c r="M2477" t="s">
        <v>228</v>
      </c>
      <c r="N2477" s="4">
        <v>266209402</v>
      </c>
      <c r="O2477" s="44">
        <v>777</v>
      </c>
      <c r="P2477">
        <v>0</v>
      </c>
      <c r="Q2477">
        <v>0</v>
      </c>
      <c r="R2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7" s="4">
        <f t="shared" si="114"/>
        <v>1</v>
      </c>
      <c r="T2477" s="4">
        <f t="shared" si="115"/>
        <v>0</v>
      </c>
      <c r="U2477" s="4">
        <f t="shared" si="116"/>
        <v>0</v>
      </c>
    </row>
    <row r="2478" spans="1:21">
      <c r="A2478" s="41">
        <v>620033662</v>
      </c>
      <c r="B2478" s="42">
        <v>620103440</v>
      </c>
      <c r="C2478" s="43">
        <v>620103440</v>
      </c>
      <c r="D2478" t="s">
        <v>1742</v>
      </c>
      <c r="E2478" t="s">
        <v>1739</v>
      </c>
      <c r="F2478" t="s">
        <v>1740</v>
      </c>
      <c r="G2478" t="s">
        <v>8384</v>
      </c>
      <c r="H2478">
        <v>1</v>
      </c>
      <c r="I2478" s="1">
        <v>62</v>
      </c>
      <c r="J2478" t="s">
        <v>289</v>
      </c>
      <c r="K2478" t="s">
        <v>228</v>
      </c>
      <c r="L2478" t="s">
        <v>831</v>
      </c>
      <c r="M2478" t="s">
        <v>228</v>
      </c>
      <c r="N2478" s="4">
        <v>266209402</v>
      </c>
      <c r="O2478" s="44">
        <v>13944</v>
      </c>
      <c r="P2478">
        <v>0</v>
      </c>
      <c r="Q2478">
        <v>0</v>
      </c>
      <c r="R2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8" s="4">
        <f t="shared" si="114"/>
        <v>1</v>
      </c>
      <c r="T2478" s="4">
        <f t="shared" si="115"/>
        <v>0</v>
      </c>
      <c r="U2478" s="4">
        <f t="shared" si="116"/>
        <v>0</v>
      </c>
    </row>
    <row r="2479" spans="1:21">
      <c r="A2479" s="41">
        <v>620002154</v>
      </c>
      <c r="B2479" s="42">
        <v>620112607</v>
      </c>
      <c r="C2479" s="43">
        <v>620112607</v>
      </c>
      <c r="D2479" t="s">
        <v>4708</v>
      </c>
      <c r="E2479" t="s">
        <v>4709</v>
      </c>
      <c r="F2479" t="s">
        <v>1740</v>
      </c>
      <c r="G2479" t="s">
        <v>8384</v>
      </c>
      <c r="H2479">
        <v>0</v>
      </c>
      <c r="I2479" s="1">
        <v>62</v>
      </c>
      <c r="J2479" t="s">
        <v>289</v>
      </c>
      <c r="K2479" t="s">
        <v>228</v>
      </c>
      <c r="L2479" t="s">
        <v>77</v>
      </c>
      <c r="M2479" t="s">
        <v>228</v>
      </c>
      <c r="N2479" s="4">
        <v>266209394</v>
      </c>
      <c r="O2479" s="44">
        <v>7350.25</v>
      </c>
      <c r="P2479">
        <v>1</v>
      </c>
      <c r="Q2479">
        <v>0</v>
      </c>
      <c r="R2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79" s="4">
        <f t="shared" si="114"/>
        <v>1</v>
      </c>
      <c r="T2479" s="4">
        <f t="shared" si="115"/>
        <v>0</v>
      </c>
      <c r="U2479" s="4">
        <f t="shared" si="116"/>
        <v>0</v>
      </c>
    </row>
    <row r="2480" spans="1:21">
      <c r="A2480" s="41">
        <v>620009779</v>
      </c>
      <c r="B2480" s="42">
        <v>620112607</v>
      </c>
      <c r="C2480" s="43">
        <v>620112607</v>
      </c>
      <c r="D2480" t="s">
        <v>4710</v>
      </c>
      <c r="E2480" t="s">
        <v>4709</v>
      </c>
      <c r="F2480" t="s">
        <v>1740</v>
      </c>
      <c r="G2480" t="s">
        <v>8384</v>
      </c>
      <c r="H2480">
        <v>0</v>
      </c>
      <c r="I2480" s="1">
        <v>62</v>
      </c>
      <c r="J2480" t="s">
        <v>289</v>
      </c>
      <c r="K2480" t="s">
        <v>228</v>
      </c>
      <c r="L2480" t="s">
        <v>77</v>
      </c>
      <c r="M2480" t="s">
        <v>228</v>
      </c>
      <c r="N2480" s="4">
        <v>266209394</v>
      </c>
      <c r="O2480" s="44">
        <v>539.75</v>
      </c>
      <c r="P2480">
        <v>1</v>
      </c>
      <c r="Q2480">
        <v>0</v>
      </c>
      <c r="R2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0" s="4">
        <f t="shared" si="114"/>
        <v>1</v>
      </c>
      <c r="T2480" s="4">
        <f t="shared" si="115"/>
        <v>0</v>
      </c>
      <c r="U2480" s="4">
        <f t="shared" si="116"/>
        <v>0</v>
      </c>
    </row>
    <row r="2481" spans="1:21">
      <c r="A2481" s="41">
        <v>620009829</v>
      </c>
      <c r="B2481" s="42">
        <v>620112607</v>
      </c>
      <c r="C2481" s="43">
        <v>620112607</v>
      </c>
      <c r="D2481" t="s">
        <v>4711</v>
      </c>
      <c r="E2481" t="s">
        <v>4709</v>
      </c>
      <c r="F2481" t="s">
        <v>1740</v>
      </c>
      <c r="G2481" t="s">
        <v>8384</v>
      </c>
      <c r="H2481">
        <v>0</v>
      </c>
      <c r="I2481" s="1">
        <v>62</v>
      </c>
      <c r="J2481" t="s">
        <v>289</v>
      </c>
      <c r="K2481" t="s">
        <v>228</v>
      </c>
      <c r="L2481" t="s">
        <v>77</v>
      </c>
      <c r="M2481" t="s">
        <v>228</v>
      </c>
      <c r="N2481" s="4">
        <v>266209394</v>
      </c>
      <c r="O2481" s="44">
        <v>1056.5</v>
      </c>
      <c r="P2481">
        <v>1</v>
      </c>
      <c r="Q2481">
        <v>0</v>
      </c>
      <c r="R2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1" s="4">
        <f t="shared" si="114"/>
        <v>1</v>
      </c>
      <c r="T2481" s="4">
        <f t="shared" si="115"/>
        <v>0</v>
      </c>
      <c r="U2481" s="4">
        <f t="shared" si="116"/>
        <v>0</v>
      </c>
    </row>
    <row r="2482" spans="1:21">
      <c r="A2482" s="41">
        <v>620010249</v>
      </c>
      <c r="B2482" s="42">
        <v>620112607</v>
      </c>
      <c r="C2482" s="43">
        <v>620112607</v>
      </c>
      <c r="D2482" t="s">
        <v>4712</v>
      </c>
      <c r="E2482" t="s">
        <v>4709</v>
      </c>
      <c r="F2482" t="s">
        <v>1740</v>
      </c>
      <c r="G2482" t="s">
        <v>8384</v>
      </c>
      <c r="H2482">
        <v>0</v>
      </c>
      <c r="I2482" s="1">
        <v>62</v>
      </c>
      <c r="J2482" t="s">
        <v>289</v>
      </c>
      <c r="K2482" t="s">
        <v>228</v>
      </c>
      <c r="L2482" t="s">
        <v>77</v>
      </c>
      <c r="M2482" t="s">
        <v>228</v>
      </c>
      <c r="N2482" s="4">
        <v>266209394</v>
      </c>
      <c r="O2482" s="44">
        <v>502</v>
      </c>
      <c r="P2482">
        <v>1</v>
      </c>
      <c r="Q2482">
        <v>0</v>
      </c>
      <c r="R2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2" s="4">
        <f t="shared" si="114"/>
        <v>1</v>
      </c>
      <c r="T2482" s="4">
        <f t="shared" si="115"/>
        <v>0</v>
      </c>
      <c r="U2482" s="4">
        <f t="shared" si="116"/>
        <v>0</v>
      </c>
    </row>
    <row r="2483" spans="1:21">
      <c r="A2483" s="41">
        <v>630780211</v>
      </c>
      <c r="B2483" s="42">
        <v>630000107</v>
      </c>
      <c r="C2483" s="43">
        <v>630780211</v>
      </c>
      <c r="D2483" t="s">
        <v>6237</v>
      </c>
      <c r="E2483" t="s">
        <v>6238</v>
      </c>
      <c r="H2483"/>
      <c r="I2483" s="1">
        <v>63</v>
      </c>
      <c r="J2483" t="s">
        <v>162</v>
      </c>
      <c r="K2483" t="s">
        <v>59</v>
      </c>
      <c r="L2483" t="s">
        <v>96</v>
      </c>
      <c r="M2483" t="s">
        <v>59</v>
      </c>
      <c r="N2483" s="4">
        <v>867200552</v>
      </c>
      <c r="O2483" s="44">
        <v>75533</v>
      </c>
      <c r="P2483">
        <v>0</v>
      </c>
      <c r="Q2483">
        <v>0</v>
      </c>
      <c r="R2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3" s="4">
        <f t="shared" si="114"/>
        <v>0</v>
      </c>
      <c r="T2483" s="4">
        <f t="shared" si="115"/>
        <v>0</v>
      </c>
      <c r="U2483" s="4">
        <f t="shared" si="116"/>
        <v>1</v>
      </c>
    </row>
    <row r="2484" spans="1:21">
      <c r="A2484" s="41">
        <v>630780369</v>
      </c>
      <c r="B2484" s="42">
        <v>630000164</v>
      </c>
      <c r="C2484" s="43">
        <v>630780369</v>
      </c>
      <c r="D2484" t="s">
        <v>6235</v>
      </c>
      <c r="E2484" t="s">
        <v>6236</v>
      </c>
      <c r="H2484"/>
      <c r="I2484" s="1">
        <v>63</v>
      </c>
      <c r="J2484" t="s">
        <v>162</v>
      </c>
      <c r="K2484" t="s">
        <v>59</v>
      </c>
      <c r="L2484" t="s">
        <v>96</v>
      </c>
      <c r="M2484" t="s">
        <v>59</v>
      </c>
      <c r="N2484" s="4">
        <v>871200556</v>
      </c>
      <c r="O2484" s="44">
        <v>20486.5</v>
      </c>
      <c r="P2484">
        <v>0</v>
      </c>
      <c r="Q2484">
        <v>0</v>
      </c>
      <c r="R2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4" s="4">
        <f t="shared" si="114"/>
        <v>0</v>
      </c>
      <c r="T2484" s="4">
        <f t="shared" si="115"/>
        <v>0</v>
      </c>
      <c r="U2484" s="4">
        <f t="shared" si="116"/>
        <v>1</v>
      </c>
    </row>
    <row r="2485" spans="1:21">
      <c r="A2485" s="41">
        <v>630780401</v>
      </c>
      <c r="B2485" s="42">
        <v>630000172</v>
      </c>
      <c r="C2485" s="43">
        <v>630780401</v>
      </c>
      <c r="D2485" t="s">
        <v>3269</v>
      </c>
      <c r="E2485" t="s">
        <v>3270</v>
      </c>
      <c r="H2485"/>
      <c r="I2485" s="1">
        <v>63</v>
      </c>
      <c r="J2485" t="s">
        <v>162</v>
      </c>
      <c r="K2485" t="s">
        <v>59</v>
      </c>
      <c r="L2485" t="s">
        <v>96</v>
      </c>
      <c r="M2485" t="s">
        <v>59</v>
      </c>
      <c r="N2485" s="4">
        <v>870200987</v>
      </c>
      <c r="O2485" s="44">
        <v>21584.25</v>
      </c>
      <c r="P2485">
        <v>1</v>
      </c>
      <c r="Q2485">
        <v>0</v>
      </c>
      <c r="R2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5" s="4">
        <f t="shared" si="114"/>
        <v>0</v>
      </c>
      <c r="T2485" s="4">
        <f t="shared" si="115"/>
        <v>0</v>
      </c>
      <c r="U2485" s="4">
        <f t="shared" si="116"/>
        <v>1</v>
      </c>
    </row>
    <row r="2486" spans="1:21">
      <c r="A2486" s="41">
        <v>630781433</v>
      </c>
      <c r="B2486" s="42">
        <v>630000362</v>
      </c>
      <c r="C2486" s="43">
        <v>630781433</v>
      </c>
      <c r="D2486" t="s">
        <v>478</v>
      </c>
      <c r="E2486" t="s">
        <v>479</v>
      </c>
      <c r="H2486"/>
      <c r="I2486" s="1">
        <v>63</v>
      </c>
      <c r="J2486" t="s">
        <v>162</v>
      </c>
      <c r="K2486" t="s">
        <v>59</v>
      </c>
      <c r="L2486" t="s">
        <v>60</v>
      </c>
      <c r="M2486" t="s">
        <v>59</v>
      </c>
      <c r="N2486" s="4">
        <v>779179100</v>
      </c>
      <c r="O2486" s="44">
        <v>1295.5</v>
      </c>
      <c r="P2486">
        <v>0</v>
      </c>
      <c r="Q2486">
        <v>0</v>
      </c>
      <c r="R2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6" s="4">
        <f t="shared" si="114"/>
        <v>0</v>
      </c>
      <c r="T2486" s="4">
        <f t="shared" si="115"/>
        <v>0</v>
      </c>
      <c r="U2486" s="4">
        <f t="shared" si="116"/>
        <v>1</v>
      </c>
    </row>
    <row r="2487" spans="1:21">
      <c r="A2487" s="41">
        <v>630781417</v>
      </c>
      <c r="B2487" s="42">
        <v>630000578</v>
      </c>
      <c r="C2487" s="43">
        <v>630781417</v>
      </c>
      <c r="D2487" t="s">
        <v>3385</v>
      </c>
      <c r="E2487" t="s">
        <v>3386</v>
      </c>
      <c r="H2487"/>
      <c r="I2487" s="1">
        <v>63</v>
      </c>
      <c r="J2487" t="s">
        <v>162</v>
      </c>
      <c r="K2487" t="s">
        <v>59</v>
      </c>
      <c r="L2487" t="s">
        <v>96</v>
      </c>
      <c r="M2487" t="s">
        <v>59</v>
      </c>
      <c r="N2487" s="4">
        <v>388387417</v>
      </c>
      <c r="O2487" s="44">
        <v>13829.25</v>
      </c>
      <c r="P2487">
        <v>1</v>
      </c>
      <c r="Q2487">
        <v>0</v>
      </c>
      <c r="R2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7" s="4">
        <f t="shared" si="114"/>
        <v>0</v>
      </c>
      <c r="T2487" s="4">
        <f t="shared" si="115"/>
        <v>0</v>
      </c>
      <c r="U2487" s="4">
        <f t="shared" si="116"/>
        <v>1</v>
      </c>
    </row>
    <row r="2488" spans="1:21">
      <c r="A2488" s="41">
        <v>630781839</v>
      </c>
      <c r="B2488" s="42">
        <v>630000826</v>
      </c>
      <c r="C2488" s="43">
        <v>630781839</v>
      </c>
      <c r="D2488" t="s">
        <v>4588</v>
      </c>
      <c r="E2488" t="s">
        <v>4588</v>
      </c>
      <c r="H2488"/>
      <c r="I2488" s="1">
        <v>63</v>
      </c>
      <c r="J2488" t="s">
        <v>162</v>
      </c>
      <c r="K2488" t="s">
        <v>59</v>
      </c>
      <c r="L2488" t="s">
        <v>96</v>
      </c>
      <c r="M2488" t="s">
        <v>59</v>
      </c>
      <c r="N2488" s="4">
        <v>444573935</v>
      </c>
      <c r="O2488" s="44">
        <v>100511.5</v>
      </c>
      <c r="P2488">
        <v>0</v>
      </c>
      <c r="Q2488">
        <v>0</v>
      </c>
      <c r="R2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8" s="4">
        <f t="shared" si="114"/>
        <v>0</v>
      </c>
      <c r="T2488" s="4">
        <f t="shared" si="115"/>
        <v>0</v>
      </c>
      <c r="U2488" s="4">
        <f t="shared" si="116"/>
        <v>1</v>
      </c>
    </row>
    <row r="2489" spans="1:21">
      <c r="A2489" s="41">
        <v>630005668</v>
      </c>
      <c r="B2489" s="42">
        <v>630000990</v>
      </c>
      <c r="C2489" s="43">
        <v>630005668</v>
      </c>
      <c r="D2489" t="s">
        <v>799</v>
      </c>
      <c r="E2489" t="s">
        <v>800</v>
      </c>
      <c r="H2489"/>
      <c r="I2489" s="1">
        <v>63</v>
      </c>
      <c r="J2489" t="s">
        <v>162</v>
      </c>
      <c r="K2489" t="s">
        <v>59</v>
      </c>
      <c r="L2489" t="s">
        <v>60</v>
      </c>
      <c r="M2489" t="s">
        <v>59</v>
      </c>
      <c r="N2489" s="4">
        <v>305377046</v>
      </c>
      <c r="O2489" s="44">
        <v>6729.5</v>
      </c>
      <c r="P2489">
        <v>0</v>
      </c>
      <c r="Q2489">
        <v>1</v>
      </c>
      <c r="R2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9" s="4">
        <f t="shared" si="114"/>
        <v>0</v>
      </c>
      <c r="T2489" s="4">
        <f t="shared" si="115"/>
        <v>0</v>
      </c>
      <c r="U2489" s="4">
        <f t="shared" si="116"/>
        <v>1</v>
      </c>
    </row>
    <row r="2490" spans="1:21">
      <c r="A2490" s="41">
        <v>630010528</v>
      </c>
      <c r="B2490" s="42">
        <v>630000990</v>
      </c>
      <c r="C2490" s="43">
        <v>630010528</v>
      </c>
      <c r="D2490" t="s">
        <v>801</v>
      </c>
      <c r="E2490" t="s">
        <v>800</v>
      </c>
      <c r="H2490"/>
      <c r="I2490" s="1">
        <v>63</v>
      </c>
      <c r="J2490" t="s">
        <v>162</v>
      </c>
      <c r="K2490" t="s">
        <v>59</v>
      </c>
      <c r="L2490" t="s">
        <v>60</v>
      </c>
      <c r="M2490" t="s">
        <v>59</v>
      </c>
      <c r="N2490" s="4">
        <v>305377046</v>
      </c>
      <c r="O2490" s="44">
        <v>8552.5</v>
      </c>
      <c r="P2490">
        <v>0</v>
      </c>
      <c r="Q2490">
        <v>0</v>
      </c>
      <c r="R2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0" s="4">
        <f t="shared" si="114"/>
        <v>0</v>
      </c>
      <c r="T2490" s="4">
        <f t="shared" si="115"/>
        <v>0</v>
      </c>
      <c r="U2490" s="4">
        <f t="shared" si="116"/>
        <v>1</v>
      </c>
    </row>
    <row r="2491" spans="1:21">
      <c r="A2491" s="41">
        <v>630010296</v>
      </c>
      <c r="B2491" s="42">
        <v>630001188</v>
      </c>
      <c r="C2491" s="43">
        <v>630010296</v>
      </c>
      <c r="D2491" t="s">
        <v>160</v>
      </c>
      <c r="E2491" t="s">
        <v>161</v>
      </c>
      <c r="H2491"/>
      <c r="I2491" s="1">
        <v>63</v>
      </c>
      <c r="J2491" t="s">
        <v>162</v>
      </c>
      <c r="K2491" t="s">
        <v>59</v>
      </c>
      <c r="L2491" t="s">
        <v>60</v>
      </c>
      <c r="M2491" t="s">
        <v>59</v>
      </c>
      <c r="N2491" s="4">
        <v>321592289</v>
      </c>
      <c r="O2491" s="44">
        <v>13729</v>
      </c>
      <c r="P2491">
        <v>0</v>
      </c>
      <c r="Q2491">
        <v>0</v>
      </c>
      <c r="R2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1" s="4">
        <f t="shared" si="114"/>
        <v>0</v>
      </c>
      <c r="T2491" s="4">
        <f t="shared" si="115"/>
        <v>0</v>
      </c>
      <c r="U2491" s="4">
        <f t="shared" si="116"/>
        <v>1</v>
      </c>
    </row>
    <row r="2492" spans="1:21">
      <c r="A2492" s="41">
        <v>630785756</v>
      </c>
      <c r="B2492" s="42">
        <v>630001188</v>
      </c>
      <c r="C2492" s="43">
        <v>630785756</v>
      </c>
      <c r="D2492" t="s">
        <v>163</v>
      </c>
      <c r="E2492" t="s">
        <v>161</v>
      </c>
      <c r="H2492"/>
      <c r="I2492" s="1">
        <v>63</v>
      </c>
      <c r="J2492" t="s">
        <v>162</v>
      </c>
      <c r="K2492" t="s">
        <v>59</v>
      </c>
      <c r="L2492" t="s">
        <v>60</v>
      </c>
      <c r="M2492" t="s">
        <v>59</v>
      </c>
      <c r="N2492" s="4">
        <v>321592289</v>
      </c>
      <c r="O2492" s="44">
        <v>16197</v>
      </c>
      <c r="P2492">
        <v>0</v>
      </c>
      <c r="Q2492">
        <v>0</v>
      </c>
      <c r="R2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2" s="4">
        <f t="shared" si="114"/>
        <v>0</v>
      </c>
      <c r="T2492" s="4">
        <f t="shared" si="115"/>
        <v>0</v>
      </c>
      <c r="U2492" s="4">
        <f t="shared" si="116"/>
        <v>1</v>
      </c>
    </row>
    <row r="2493" spans="1:21">
      <c r="A2493" s="41">
        <v>630000131</v>
      </c>
      <c r="B2493" s="42">
        <v>630003168</v>
      </c>
      <c r="C2493" s="43">
        <v>630000131</v>
      </c>
      <c r="D2493" t="s">
        <v>402</v>
      </c>
      <c r="E2493" t="s">
        <v>403</v>
      </c>
      <c r="H2493"/>
      <c r="I2493" s="1">
        <v>63</v>
      </c>
      <c r="J2493" t="s">
        <v>162</v>
      </c>
      <c r="K2493" t="s">
        <v>59</v>
      </c>
      <c r="L2493" t="s">
        <v>60</v>
      </c>
      <c r="M2493" t="s">
        <v>59</v>
      </c>
      <c r="N2493" s="4">
        <v>444668453</v>
      </c>
      <c r="O2493" s="44">
        <v>15781.5</v>
      </c>
      <c r="P2493">
        <v>0</v>
      </c>
      <c r="Q2493">
        <v>0</v>
      </c>
      <c r="R2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3" s="4">
        <f t="shared" si="114"/>
        <v>0</v>
      </c>
      <c r="T2493" s="4">
        <f t="shared" si="115"/>
        <v>0</v>
      </c>
      <c r="U2493" s="4">
        <f t="shared" si="116"/>
        <v>1</v>
      </c>
    </row>
    <row r="2494" spans="1:21">
      <c r="A2494" s="41">
        <v>630780526</v>
      </c>
      <c r="B2494" s="42">
        <v>630009991</v>
      </c>
      <c r="C2494" s="43">
        <v>630780526</v>
      </c>
      <c r="D2494" t="s">
        <v>430</v>
      </c>
      <c r="E2494" t="s">
        <v>431</v>
      </c>
      <c r="H2494"/>
      <c r="I2494" s="1">
        <v>63</v>
      </c>
      <c r="J2494" t="s">
        <v>162</v>
      </c>
      <c r="K2494" t="s">
        <v>59</v>
      </c>
      <c r="L2494" t="s">
        <v>60</v>
      </c>
      <c r="M2494" t="s">
        <v>59</v>
      </c>
      <c r="N2494" s="4">
        <v>429433972</v>
      </c>
      <c r="O2494" s="44">
        <v>8419.5</v>
      </c>
      <c r="P2494">
        <v>0</v>
      </c>
      <c r="Q2494">
        <v>0</v>
      </c>
      <c r="R2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94" s="4">
        <f t="shared" si="114"/>
        <v>0</v>
      </c>
      <c r="T2494" s="4">
        <f t="shared" si="115"/>
        <v>0</v>
      </c>
      <c r="U2494" s="4">
        <f t="shared" si="116"/>
        <v>1</v>
      </c>
    </row>
    <row r="2495" spans="1:21">
      <c r="A2495" s="41">
        <v>630008118</v>
      </c>
      <c r="B2495" s="42">
        <v>630011153</v>
      </c>
      <c r="C2495" s="43">
        <v>630008118</v>
      </c>
      <c r="D2495" t="s">
        <v>3226</v>
      </c>
      <c r="E2495" t="s">
        <v>3227</v>
      </c>
      <c r="H2495"/>
      <c r="I2495" s="1">
        <v>63</v>
      </c>
      <c r="J2495" t="s">
        <v>162</v>
      </c>
      <c r="K2495" t="s">
        <v>59</v>
      </c>
      <c r="L2495" t="s">
        <v>96</v>
      </c>
      <c r="M2495" t="s">
        <v>59</v>
      </c>
      <c r="N2495" s="4">
        <v>497773945</v>
      </c>
      <c r="O2495" s="44">
        <v>9212.5</v>
      </c>
      <c r="P2495">
        <v>0</v>
      </c>
      <c r="Q2495">
        <v>0</v>
      </c>
      <c r="R2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5" s="4">
        <f t="shared" si="114"/>
        <v>0</v>
      </c>
      <c r="T2495" s="4">
        <f t="shared" si="115"/>
        <v>0</v>
      </c>
      <c r="U2495" s="4">
        <f t="shared" si="116"/>
        <v>1</v>
      </c>
    </row>
    <row r="2496" spans="1:21">
      <c r="A2496" s="41">
        <v>630781755</v>
      </c>
      <c r="B2496" s="42">
        <v>630011518</v>
      </c>
      <c r="C2496" s="43">
        <v>630781755</v>
      </c>
      <c r="D2496" t="s">
        <v>574</v>
      </c>
      <c r="E2496" t="s">
        <v>575</v>
      </c>
      <c r="H2496"/>
      <c r="I2496" s="1">
        <v>63</v>
      </c>
      <c r="J2496" t="s">
        <v>162</v>
      </c>
      <c r="K2496" t="s">
        <v>59</v>
      </c>
      <c r="L2496" t="s">
        <v>60</v>
      </c>
      <c r="M2496" t="s">
        <v>59</v>
      </c>
      <c r="N2496" s="4">
        <v>775678220</v>
      </c>
      <c r="O2496" s="44">
        <v>12473.5</v>
      </c>
      <c r="P2496">
        <v>0</v>
      </c>
      <c r="Q2496">
        <v>0</v>
      </c>
      <c r="R2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6" s="4">
        <f t="shared" si="114"/>
        <v>0</v>
      </c>
      <c r="T2496" s="4">
        <f t="shared" si="115"/>
        <v>0</v>
      </c>
      <c r="U2496" s="4">
        <f t="shared" si="116"/>
        <v>1</v>
      </c>
    </row>
    <row r="2497" spans="1:21">
      <c r="A2497" s="41">
        <v>630780179</v>
      </c>
      <c r="B2497" s="42">
        <v>630011534</v>
      </c>
      <c r="C2497" s="43">
        <v>630780179</v>
      </c>
      <c r="D2497" t="s">
        <v>206</v>
      </c>
      <c r="E2497" t="s">
        <v>207</v>
      </c>
      <c r="H2497"/>
      <c r="I2497" s="1">
        <v>63</v>
      </c>
      <c r="J2497" t="s">
        <v>162</v>
      </c>
      <c r="K2497" t="s">
        <v>59</v>
      </c>
      <c r="L2497" t="s">
        <v>60</v>
      </c>
      <c r="M2497" t="s">
        <v>59</v>
      </c>
      <c r="N2497" s="4">
        <v>535049050</v>
      </c>
      <c r="O2497" s="44">
        <v>10338</v>
      </c>
      <c r="P2497">
        <v>0</v>
      </c>
      <c r="Q2497">
        <v>0</v>
      </c>
      <c r="R2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97" s="4">
        <f t="shared" si="114"/>
        <v>0</v>
      </c>
      <c r="T2497" s="4">
        <f t="shared" si="115"/>
        <v>0</v>
      </c>
      <c r="U2497" s="4">
        <f t="shared" si="116"/>
        <v>1</v>
      </c>
    </row>
    <row r="2498" spans="1:21">
      <c r="A2498" s="41">
        <v>630000016</v>
      </c>
      <c r="B2498" s="42">
        <v>630180032</v>
      </c>
      <c r="C2498" s="43">
        <v>630180032</v>
      </c>
      <c r="D2498" t="s">
        <v>2181</v>
      </c>
      <c r="E2498" t="s">
        <v>2181</v>
      </c>
      <c r="F2498" t="s">
        <v>1796</v>
      </c>
      <c r="G2498" t="s">
        <v>1797</v>
      </c>
      <c r="H2498">
        <v>0</v>
      </c>
      <c r="I2498" s="1">
        <v>63</v>
      </c>
      <c r="J2498" t="s">
        <v>162</v>
      </c>
      <c r="K2498" t="s">
        <v>59</v>
      </c>
      <c r="L2498" t="s">
        <v>831</v>
      </c>
      <c r="M2498" t="s">
        <v>59</v>
      </c>
      <c r="N2498" s="4">
        <v>266307875</v>
      </c>
      <c r="O2498" s="44">
        <v>13120.5</v>
      </c>
      <c r="P2498">
        <v>0</v>
      </c>
      <c r="Q2498">
        <v>0</v>
      </c>
      <c r="R2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8" s="4">
        <f t="shared" si="114"/>
        <v>1</v>
      </c>
      <c r="T2498" s="4">
        <f t="shared" si="115"/>
        <v>0</v>
      </c>
      <c r="U2498" s="4">
        <f t="shared" si="116"/>
        <v>0</v>
      </c>
    </row>
    <row r="2499" spans="1:21">
      <c r="A2499" s="41">
        <v>630000149</v>
      </c>
      <c r="B2499" s="42">
        <v>630780302</v>
      </c>
      <c r="C2499" s="43">
        <v>630780302</v>
      </c>
      <c r="D2499" t="s">
        <v>2212</v>
      </c>
      <c r="E2499" t="s">
        <v>2212</v>
      </c>
      <c r="F2499" t="s">
        <v>1796</v>
      </c>
      <c r="G2499" t="s">
        <v>1797</v>
      </c>
      <c r="H2499">
        <v>0</v>
      </c>
      <c r="I2499" s="1">
        <v>63</v>
      </c>
      <c r="J2499" t="s">
        <v>162</v>
      </c>
      <c r="K2499" t="s">
        <v>59</v>
      </c>
      <c r="L2499" t="s">
        <v>831</v>
      </c>
      <c r="M2499" t="s">
        <v>59</v>
      </c>
      <c r="N2499" s="4">
        <v>266307818</v>
      </c>
      <c r="O2499" s="44">
        <v>23746.5</v>
      </c>
      <c r="P2499">
        <v>0</v>
      </c>
      <c r="Q2499">
        <v>0</v>
      </c>
      <c r="R2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9" s="4">
        <f t="shared" si="114"/>
        <v>1</v>
      </c>
      <c r="T2499" s="4">
        <f t="shared" si="115"/>
        <v>0</v>
      </c>
      <c r="U2499" s="4">
        <f t="shared" si="116"/>
        <v>0</v>
      </c>
    </row>
    <row r="2500" spans="1:21">
      <c r="A2500" s="41">
        <v>630000404</v>
      </c>
      <c r="B2500" s="42">
        <v>630780989</v>
      </c>
      <c r="C2500" s="43">
        <v>630780989</v>
      </c>
      <c r="D2500" t="s">
        <v>3106</v>
      </c>
      <c r="E2500" t="s">
        <v>3107</v>
      </c>
      <c r="F2500" t="s">
        <v>1796</v>
      </c>
      <c r="G2500" t="s">
        <v>1797</v>
      </c>
      <c r="H2500">
        <v>1</v>
      </c>
      <c r="I2500" s="1">
        <v>63</v>
      </c>
      <c r="J2500" t="s">
        <v>162</v>
      </c>
      <c r="K2500" t="s">
        <v>59</v>
      </c>
      <c r="L2500" t="s">
        <v>233</v>
      </c>
      <c r="M2500" t="s">
        <v>59</v>
      </c>
      <c r="N2500" s="4">
        <v>266307461</v>
      </c>
      <c r="O2500" s="44">
        <v>270300</v>
      </c>
      <c r="P2500">
        <v>0</v>
      </c>
      <c r="Q2500">
        <v>0</v>
      </c>
      <c r="R2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0" s="4">
        <f t="shared" si="114"/>
        <v>1</v>
      </c>
      <c r="T2500" s="4">
        <f t="shared" si="115"/>
        <v>0</v>
      </c>
      <c r="U2500" s="4">
        <f t="shared" si="116"/>
        <v>0</v>
      </c>
    </row>
    <row r="2501" spans="1:21">
      <c r="A2501" s="41">
        <v>630781268</v>
      </c>
      <c r="B2501" s="42">
        <v>630780989</v>
      </c>
      <c r="C2501" s="43">
        <v>630780989</v>
      </c>
      <c r="D2501" t="s">
        <v>3108</v>
      </c>
      <c r="E2501" t="s">
        <v>3107</v>
      </c>
      <c r="F2501" t="s">
        <v>1796</v>
      </c>
      <c r="G2501" t="s">
        <v>1797</v>
      </c>
      <c r="H2501">
        <v>1</v>
      </c>
      <c r="I2501" s="1">
        <v>63</v>
      </c>
      <c r="J2501" t="s">
        <v>162</v>
      </c>
      <c r="K2501" t="s">
        <v>59</v>
      </c>
      <c r="L2501" t="s">
        <v>233</v>
      </c>
      <c r="M2501" t="s">
        <v>59</v>
      </c>
      <c r="N2501" s="4">
        <v>266307461</v>
      </c>
      <c r="O2501" s="44">
        <v>180426.5</v>
      </c>
      <c r="P2501">
        <v>0</v>
      </c>
      <c r="Q2501">
        <v>0</v>
      </c>
      <c r="R2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1" s="4">
        <f t="shared" si="114"/>
        <v>1</v>
      </c>
      <c r="T2501" s="4">
        <f t="shared" si="115"/>
        <v>0</v>
      </c>
      <c r="U2501" s="4">
        <f t="shared" si="116"/>
        <v>0</v>
      </c>
    </row>
    <row r="2502" spans="1:21">
      <c r="A2502" s="41">
        <v>630781771</v>
      </c>
      <c r="B2502" s="42">
        <v>630780989</v>
      </c>
      <c r="C2502" s="43">
        <v>630780989</v>
      </c>
      <c r="D2502" t="s">
        <v>3109</v>
      </c>
      <c r="E2502" t="s">
        <v>3107</v>
      </c>
      <c r="F2502" t="s">
        <v>1796</v>
      </c>
      <c r="G2502" t="s">
        <v>1797</v>
      </c>
      <c r="H2502">
        <v>1</v>
      </c>
      <c r="I2502" s="1">
        <v>63</v>
      </c>
      <c r="J2502" t="s">
        <v>162</v>
      </c>
      <c r="K2502" t="s">
        <v>59</v>
      </c>
      <c r="L2502" t="s">
        <v>233</v>
      </c>
      <c r="M2502" t="s">
        <v>59</v>
      </c>
      <c r="N2502" s="4">
        <v>266307461</v>
      </c>
      <c r="O2502" s="44">
        <v>28939.25</v>
      </c>
      <c r="P2502">
        <v>0</v>
      </c>
      <c r="Q2502">
        <v>0</v>
      </c>
      <c r="R2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2" s="4">
        <f t="shared" ref="S2502:S2565" si="117">IF(OR(L2502="CH",L2502="CH ex-CHS",L2502="HIA",L2502="Autres publics",L2502="CHU"),1,0)</f>
        <v>1</v>
      </c>
      <c r="T2502" s="4">
        <f t="shared" ref="T2502:T2565" si="118">IF(AND(S2502=1,G2502=""),1,0)</f>
        <v>0</v>
      </c>
      <c r="U2502" s="4">
        <f t="shared" si="116"/>
        <v>0</v>
      </c>
    </row>
    <row r="2503" spans="1:21">
      <c r="A2503" s="41">
        <v>630783538</v>
      </c>
      <c r="B2503" s="42">
        <v>630780989</v>
      </c>
      <c r="C2503" s="43">
        <v>630780989</v>
      </c>
      <c r="D2503" t="s">
        <v>3110</v>
      </c>
      <c r="E2503" t="s">
        <v>3107</v>
      </c>
      <c r="F2503" t="s">
        <v>1796</v>
      </c>
      <c r="G2503" t="s">
        <v>1797</v>
      </c>
      <c r="H2503">
        <v>1</v>
      </c>
      <c r="I2503" s="1">
        <v>63</v>
      </c>
      <c r="J2503" t="s">
        <v>162</v>
      </c>
      <c r="K2503" t="s">
        <v>59</v>
      </c>
      <c r="L2503" t="s">
        <v>233</v>
      </c>
      <c r="M2503" t="s">
        <v>59</v>
      </c>
      <c r="N2503" s="4">
        <v>266307461</v>
      </c>
      <c r="O2503" s="44">
        <v>37776</v>
      </c>
      <c r="P2503">
        <v>0</v>
      </c>
      <c r="Q2503">
        <v>0</v>
      </c>
      <c r="R2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3" s="4">
        <f t="shared" si="117"/>
        <v>1</v>
      </c>
      <c r="T2503" s="4">
        <f t="shared" si="118"/>
        <v>0</v>
      </c>
      <c r="U2503" s="4">
        <f t="shared" ref="U2503:U2566" si="119">IF(S2503=1,0,1)</f>
        <v>0</v>
      </c>
    </row>
    <row r="2504" spans="1:21">
      <c r="A2504" s="41">
        <v>630000412</v>
      </c>
      <c r="B2504" s="42">
        <v>630780997</v>
      </c>
      <c r="C2504" s="43">
        <v>630780997</v>
      </c>
      <c r="D2504" t="s">
        <v>1795</v>
      </c>
      <c r="E2504" t="s">
        <v>1795</v>
      </c>
      <c r="F2504" t="s">
        <v>1796</v>
      </c>
      <c r="G2504" t="s">
        <v>1797</v>
      </c>
      <c r="H2504">
        <v>0</v>
      </c>
      <c r="I2504" s="1">
        <v>63</v>
      </c>
      <c r="J2504" t="s">
        <v>162</v>
      </c>
      <c r="K2504" t="s">
        <v>59</v>
      </c>
      <c r="L2504" t="s">
        <v>831</v>
      </c>
      <c r="M2504" t="s">
        <v>59</v>
      </c>
      <c r="N2504" s="4">
        <v>266307834</v>
      </c>
      <c r="O2504" s="44">
        <v>26586</v>
      </c>
      <c r="P2504">
        <v>0</v>
      </c>
      <c r="Q2504">
        <v>0</v>
      </c>
      <c r="R2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4" s="4">
        <f t="shared" si="117"/>
        <v>1</v>
      </c>
      <c r="T2504" s="4">
        <f t="shared" si="118"/>
        <v>0</v>
      </c>
      <c r="U2504" s="4">
        <f t="shared" si="119"/>
        <v>0</v>
      </c>
    </row>
    <row r="2505" spans="1:21">
      <c r="A2505" s="41">
        <v>630000420</v>
      </c>
      <c r="B2505" s="42">
        <v>630781003</v>
      </c>
      <c r="C2505" s="43">
        <v>630781003</v>
      </c>
      <c r="D2505" t="s">
        <v>2586</v>
      </c>
      <c r="E2505" t="s">
        <v>2587</v>
      </c>
      <c r="F2505" t="s">
        <v>1796</v>
      </c>
      <c r="G2505" t="s">
        <v>1797</v>
      </c>
      <c r="H2505">
        <v>0</v>
      </c>
      <c r="I2505" s="1">
        <v>63</v>
      </c>
      <c r="J2505" t="s">
        <v>162</v>
      </c>
      <c r="K2505" t="s">
        <v>59</v>
      </c>
      <c r="L2505" t="s">
        <v>831</v>
      </c>
      <c r="M2505" t="s">
        <v>59</v>
      </c>
      <c r="N2505" s="4">
        <v>266307842</v>
      </c>
      <c r="O2505" s="44">
        <v>46405</v>
      </c>
      <c r="P2505">
        <v>0</v>
      </c>
      <c r="Q2505">
        <v>0</v>
      </c>
      <c r="R2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05" s="4">
        <f t="shared" si="117"/>
        <v>1</v>
      </c>
      <c r="T2505" s="4">
        <f t="shared" si="118"/>
        <v>0</v>
      </c>
      <c r="U2505" s="4">
        <f t="shared" si="119"/>
        <v>0</v>
      </c>
    </row>
    <row r="2506" spans="1:21">
      <c r="A2506" s="41">
        <v>630000438</v>
      </c>
      <c r="B2506" s="42">
        <v>630781011</v>
      </c>
      <c r="C2506" s="43">
        <v>630781011</v>
      </c>
      <c r="D2506" t="s">
        <v>1997</v>
      </c>
      <c r="E2506" t="s">
        <v>1997</v>
      </c>
      <c r="F2506" t="s">
        <v>1796</v>
      </c>
      <c r="G2506" t="s">
        <v>1797</v>
      </c>
      <c r="H2506">
        <v>0</v>
      </c>
      <c r="I2506" s="1">
        <v>63</v>
      </c>
      <c r="J2506" t="s">
        <v>162</v>
      </c>
      <c r="K2506" t="s">
        <v>59</v>
      </c>
      <c r="L2506" t="s">
        <v>831</v>
      </c>
      <c r="M2506" t="s">
        <v>59</v>
      </c>
      <c r="N2506" s="4">
        <v>266307867</v>
      </c>
      <c r="O2506" s="44">
        <v>71031</v>
      </c>
      <c r="P2506">
        <v>0</v>
      </c>
      <c r="Q2506">
        <v>0</v>
      </c>
      <c r="R2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6" s="4">
        <f t="shared" si="117"/>
        <v>1</v>
      </c>
      <c r="T2506" s="4">
        <f t="shared" si="118"/>
        <v>0</v>
      </c>
      <c r="U2506" s="4">
        <f t="shared" si="119"/>
        <v>0</v>
      </c>
    </row>
    <row r="2507" spans="1:21">
      <c r="A2507" s="41">
        <v>630000446</v>
      </c>
      <c r="B2507" s="42">
        <v>630781029</v>
      </c>
      <c r="C2507" s="43">
        <v>630781029</v>
      </c>
      <c r="D2507" t="s">
        <v>2053</v>
      </c>
      <c r="E2507" t="s">
        <v>2053</v>
      </c>
      <c r="F2507" t="s">
        <v>1796</v>
      </c>
      <c r="G2507" t="s">
        <v>1797</v>
      </c>
      <c r="H2507">
        <v>0</v>
      </c>
      <c r="I2507" s="1">
        <v>63</v>
      </c>
      <c r="J2507" t="s">
        <v>162</v>
      </c>
      <c r="K2507" t="s">
        <v>59</v>
      </c>
      <c r="L2507" t="s">
        <v>831</v>
      </c>
      <c r="M2507" t="s">
        <v>59</v>
      </c>
      <c r="N2507" s="4">
        <v>266307859</v>
      </c>
      <c r="O2507" s="44">
        <v>53398.25</v>
      </c>
      <c r="P2507">
        <v>0</v>
      </c>
      <c r="Q2507">
        <v>0</v>
      </c>
      <c r="R2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7" s="4">
        <f t="shared" si="117"/>
        <v>1</v>
      </c>
      <c r="T2507" s="4">
        <f t="shared" si="118"/>
        <v>0</v>
      </c>
      <c r="U2507" s="4">
        <f t="shared" si="119"/>
        <v>0</v>
      </c>
    </row>
    <row r="2508" spans="1:21">
      <c r="A2508" s="41">
        <v>630000479</v>
      </c>
      <c r="B2508" s="42">
        <v>630781110</v>
      </c>
      <c r="C2508" s="43">
        <v>630000479</v>
      </c>
      <c r="D2508" t="s">
        <v>1561</v>
      </c>
      <c r="E2508" t="s">
        <v>1561</v>
      </c>
      <c r="H2508"/>
      <c r="I2508" s="1">
        <v>63</v>
      </c>
      <c r="J2508" t="s">
        <v>162</v>
      </c>
      <c r="K2508" t="s">
        <v>59</v>
      </c>
      <c r="L2508" t="s">
        <v>457</v>
      </c>
      <c r="M2508" t="s">
        <v>59</v>
      </c>
      <c r="N2508" s="4">
        <v>779213867</v>
      </c>
      <c r="O2508" s="44">
        <v>69632</v>
      </c>
      <c r="P2508">
        <v>0</v>
      </c>
      <c r="Q2508">
        <v>0</v>
      </c>
      <c r="R2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8" s="4">
        <f t="shared" si="117"/>
        <v>0</v>
      </c>
      <c r="T2508" s="4">
        <f t="shared" si="118"/>
        <v>0</v>
      </c>
      <c r="U2508" s="4">
        <f t="shared" si="119"/>
        <v>1</v>
      </c>
    </row>
    <row r="2509" spans="1:21">
      <c r="A2509" s="41">
        <v>630000487</v>
      </c>
      <c r="B2509" s="42">
        <v>630781136</v>
      </c>
      <c r="C2509" s="43">
        <v>630000487</v>
      </c>
      <c r="D2509" t="s">
        <v>451</v>
      </c>
      <c r="E2509" t="s">
        <v>452</v>
      </c>
      <c r="H2509"/>
      <c r="I2509" s="1">
        <v>63</v>
      </c>
      <c r="J2509" t="s">
        <v>162</v>
      </c>
      <c r="K2509" t="s">
        <v>59</v>
      </c>
      <c r="L2509" t="s">
        <v>60</v>
      </c>
      <c r="M2509" t="s">
        <v>59</v>
      </c>
      <c r="N2509" s="4">
        <v>779187749</v>
      </c>
      <c r="O2509" s="44">
        <v>11989</v>
      </c>
      <c r="P2509">
        <v>0</v>
      </c>
      <c r="Q2509">
        <v>0</v>
      </c>
      <c r="R2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9" s="4">
        <f t="shared" si="117"/>
        <v>0</v>
      </c>
      <c r="T2509" s="4">
        <f t="shared" si="118"/>
        <v>0</v>
      </c>
      <c r="U2509" s="4">
        <f t="shared" si="119"/>
        <v>1</v>
      </c>
    </row>
    <row r="2510" spans="1:21">
      <c r="A2510" s="41">
        <v>630000560</v>
      </c>
      <c r="B2510" s="42">
        <v>630781367</v>
      </c>
      <c r="C2510" s="43">
        <v>630781367</v>
      </c>
      <c r="D2510" t="s">
        <v>1831</v>
      </c>
      <c r="E2510" t="s">
        <v>1832</v>
      </c>
      <c r="F2510" t="s">
        <v>1796</v>
      </c>
      <c r="G2510" t="s">
        <v>1797</v>
      </c>
      <c r="H2510">
        <v>0</v>
      </c>
      <c r="I2510" s="1">
        <v>63</v>
      </c>
      <c r="J2510" t="s">
        <v>162</v>
      </c>
      <c r="K2510" t="s">
        <v>59</v>
      </c>
      <c r="L2510" t="s">
        <v>831</v>
      </c>
      <c r="M2510" t="s">
        <v>59</v>
      </c>
      <c r="N2510" s="4">
        <v>266307784</v>
      </c>
      <c r="O2510" s="44">
        <v>18583.5</v>
      </c>
      <c r="P2510">
        <v>0</v>
      </c>
      <c r="Q2510">
        <v>0</v>
      </c>
      <c r="R2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0" s="4">
        <f t="shared" si="117"/>
        <v>1</v>
      </c>
      <c r="T2510" s="4">
        <f t="shared" si="118"/>
        <v>0</v>
      </c>
      <c r="U2510" s="4">
        <f t="shared" si="119"/>
        <v>0</v>
      </c>
    </row>
    <row r="2511" spans="1:21">
      <c r="A2511" s="41">
        <v>70005061</v>
      </c>
      <c r="B2511" s="42">
        <v>630786754</v>
      </c>
      <c r="C2511" s="43">
        <v>70005061</v>
      </c>
      <c r="D2511" t="s">
        <v>641</v>
      </c>
      <c r="E2511" t="s">
        <v>631</v>
      </c>
      <c r="H2511"/>
      <c r="I2511" s="1">
        <v>7</v>
      </c>
      <c r="J2511" t="s">
        <v>58</v>
      </c>
      <c r="K2511" t="s">
        <v>59</v>
      </c>
      <c r="L2511" t="s">
        <v>60</v>
      </c>
      <c r="M2511" t="s">
        <v>59</v>
      </c>
      <c r="N2511" s="4">
        <v>775633308</v>
      </c>
      <c r="O2511" s="44">
        <v>848</v>
      </c>
      <c r="P2511">
        <v>1</v>
      </c>
      <c r="Q2511">
        <v>0</v>
      </c>
      <c r="R2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1" s="4">
        <f t="shared" si="117"/>
        <v>0</v>
      </c>
      <c r="T2511" s="4">
        <f t="shared" si="118"/>
        <v>0</v>
      </c>
      <c r="U2511" s="4">
        <f t="shared" si="119"/>
        <v>1</v>
      </c>
    </row>
    <row r="2512" spans="1:21">
      <c r="A2512" s="41">
        <v>70006465</v>
      </c>
      <c r="B2512" s="42">
        <v>630786754</v>
      </c>
      <c r="C2512" s="43">
        <v>70006465</v>
      </c>
      <c r="D2512" t="s">
        <v>642</v>
      </c>
      <c r="E2512" t="s">
        <v>631</v>
      </c>
      <c r="H2512"/>
      <c r="I2512" s="1">
        <v>7</v>
      </c>
      <c r="J2512" t="s">
        <v>58</v>
      </c>
      <c r="K2512" t="s">
        <v>59</v>
      </c>
      <c r="L2512" t="s">
        <v>60</v>
      </c>
      <c r="M2512" t="s">
        <v>59</v>
      </c>
      <c r="N2512" s="4">
        <v>775633308</v>
      </c>
      <c r="O2512" s="44">
        <v>689.25</v>
      </c>
      <c r="P2512">
        <v>1</v>
      </c>
      <c r="Q2512">
        <v>0</v>
      </c>
      <c r="R2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2" s="4">
        <f t="shared" si="117"/>
        <v>0</v>
      </c>
      <c r="T2512" s="4">
        <f t="shared" si="118"/>
        <v>0</v>
      </c>
      <c r="U2512" s="4">
        <f t="shared" si="119"/>
        <v>1</v>
      </c>
    </row>
    <row r="2513" spans="1:21">
      <c r="A2513" s="41">
        <v>70006838</v>
      </c>
      <c r="B2513" s="42">
        <v>630786754</v>
      </c>
      <c r="C2513" s="43">
        <v>70006838</v>
      </c>
      <c r="D2513" t="s">
        <v>643</v>
      </c>
      <c r="E2513" t="s">
        <v>631</v>
      </c>
      <c r="H2513"/>
      <c r="I2513" s="1">
        <v>7</v>
      </c>
      <c r="J2513" t="s">
        <v>58</v>
      </c>
      <c r="K2513" t="s">
        <v>59</v>
      </c>
      <c r="L2513" t="s">
        <v>60</v>
      </c>
      <c r="M2513" t="s">
        <v>59</v>
      </c>
      <c r="N2513" s="4">
        <v>775633308</v>
      </c>
      <c r="O2513" s="44">
        <v>1804.75</v>
      </c>
      <c r="P2513">
        <v>0</v>
      </c>
      <c r="Q2513">
        <v>0</v>
      </c>
      <c r="R2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3" s="4">
        <f t="shared" si="117"/>
        <v>0</v>
      </c>
      <c r="T2513" s="4">
        <f t="shared" si="118"/>
        <v>0</v>
      </c>
      <c r="U2513" s="4">
        <f t="shared" si="119"/>
        <v>1</v>
      </c>
    </row>
    <row r="2514" spans="1:21">
      <c r="A2514" s="41">
        <v>70006846</v>
      </c>
      <c r="B2514" s="42">
        <v>630786754</v>
      </c>
      <c r="C2514" s="43">
        <v>70006846</v>
      </c>
      <c r="D2514" t="s">
        <v>644</v>
      </c>
      <c r="E2514" t="s">
        <v>631</v>
      </c>
      <c r="H2514"/>
      <c r="I2514" s="1">
        <v>7</v>
      </c>
      <c r="J2514" t="s">
        <v>58</v>
      </c>
      <c r="K2514" t="s">
        <v>59</v>
      </c>
      <c r="L2514" t="s">
        <v>60</v>
      </c>
      <c r="M2514" t="s">
        <v>59</v>
      </c>
      <c r="N2514" s="4">
        <v>775633308</v>
      </c>
      <c r="O2514" s="44">
        <v>1477.75</v>
      </c>
      <c r="P2514">
        <v>0</v>
      </c>
      <c r="Q2514">
        <v>0</v>
      </c>
      <c r="R2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4" s="4">
        <f t="shared" si="117"/>
        <v>0</v>
      </c>
      <c r="T2514" s="4">
        <f t="shared" si="118"/>
        <v>0</v>
      </c>
      <c r="U2514" s="4">
        <f t="shared" si="119"/>
        <v>1</v>
      </c>
    </row>
    <row r="2515" spans="1:21">
      <c r="A2515" s="41">
        <v>70008412</v>
      </c>
      <c r="B2515" s="42">
        <v>630786754</v>
      </c>
      <c r="C2515" s="43">
        <v>70008412</v>
      </c>
      <c r="D2515" t="s">
        <v>645</v>
      </c>
      <c r="E2515" t="s">
        <v>631</v>
      </c>
      <c r="H2515"/>
      <c r="I2515" s="1">
        <v>7</v>
      </c>
      <c r="J2515" t="s">
        <v>58</v>
      </c>
      <c r="K2515" t="s">
        <v>59</v>
      </c>
      <c r="L2515" t="s">
        <v>60</v>
      </c>
      <c r="M2515" t="s">
        <v>59</v>
      </c>
      <c r="N2515" s="4">
        <v>775633308</v>
      </c>
      <c r="O2515" s="44">
        <v>485</v>
      </c>
      <c r="P2515">
        <v>0</v>
      </c>
      <c r="Q2515">
        <v>0</v>
      </c>
      <c r="R2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5" s="4">
        <f t="shared" si="117"/>
        <v>0</v>
      </c>
      <c r="T2515" s="4">
        <f t="shared" si="118"/>
        <v>0</v>
      </c>
      <c r="U2515" s="4">
        <f t="shared" si="119"/>
        <v>1</v>
      </c>
    </row>
    <row r="2516" spans="1:21">
      <c r="A2516" s="41">
        <v>70008503</v>
      </c>
      <c r="B2516" s="42">
        <v>630786754</v>
      </c>
      <c r="C2516" s="43">
        <v>70008503</v>
      </c>
      <c r="D2516" t="s">
        <v>646</v>
      </c>
      <c r="E2516" t="s">
        <v>631</v>
      </c>
      <c r="H2516"/>
      <c r="I2516" s="1">
        <v>7</v>
      </c>
      <c r="J2516" t="s">
        <v>58</v>
      </c>
      <c r="K2516" t="s">
        <v>59</v>
      </c>
      <c r="L2516" t="s">
        <v>60</v>
      </c>
      <c r="M2516" t="s">
        <v>59</v>
      </c>
      <c r="N2516" s="4">
        <v>775633308</v>
      </c>
      <c r="O2516" s="44">
        <v>1030</v>
      </c>
      <c r="P2516">
        <v>0</v>
      </c>
      <c r="Q2516">
        <v>0</v>
      </c>
      <c r="R2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6" s="4">
        <f t="shared" si="117"/>
        <v>0</v>
      </c>
      <c r="T2516" s="4">
        <f t="shared" si="118"/>
        <v>0</v>
      </c>
      <c r="U2516" s="4">
        <f t="shared" si="119"/>
        <v>1</v>
      </c>
    </row>
    <row r="2517" spans="1:21">
      <c r="A2517" s="41">
        <v>70008800</v>
      </c>
      <c r="B2517" s="42">
        <v>630786754</v>
      </c>
      <c r="C2517" s="43">
        <v>70008800</v>
      </c>
      <c r="D2517" t="s">
        <v>647</v>
      </c>
      <c r="E2517" t="s">
        <v>631</v>
      </c>
      <c r="H2517"/>
      <c r="I2517" s="1">
        <v>7</v>
      </c>
      <c r="J2517" t="s">
        <v>58</v>
      </c>
      <c r="K2517" t="s">
        <v>59</v>
      </c>
      <c r="L2517" t="s">
        <v>60</v>
      </c>
      <c r="M2517" t="s">
        <v>59</v>
      </c>
      <c r="N2517" s="4">
        <v>775633308</v>
      </c>
      <c r="O2517" s="44">
        <v>1</v>
      </c>
      <c r="P2517">
        <v>0</v>
      </c>
      <c r="Q2517">
        <v>0</v>
      </c>
      <c r="R2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7" s="4">
        <f t="shared" si="117"/>
        <v>0</v>
      </c>
      <c r="T2517" s="4">
        <f t="shared" si="118"/>
        <v>0</v>
      </c>
      <c r="U2517" s="4">
        <f t="shared" si="119"/>
        <v>1</v>
      </c>
    </row>
    <row r="2518" spans="1:21">
      <c r="A2518" s="41">
        <v>70780317</v>
      </c>
      <c r="B2518" s="42">
        <v>630786754</v>
      </c>
      <c r="C2518" s="43">
        <v>70780317</v>
      </c>
      <c r="D2518" t="s">
        <v>648</v>
      </c>
      <c r="E2518" t="s">
        <v>631</v>
      </c>
      <c r="H2518"/>
      <c r="I2518" s="1">
        <v>7</v>
      </c>
      <c r="J2518" t="s">
        <v>58</v>
      </c>
      <c r="K2518" t="s">
        <v>59</v>
      </c>
      <c r="L2518" t="s">
        <v>60</v>
      </c>
      <c r="M2518" t="s">
        <v>59</v>
      </c>
      <c r="N2518" s="4">
        <v>775633308</v>
      </c>
      <c r="O2518" s="44">
        <v>31176</v>
      </c>
      <c r="P2518">
        <v>1</v>
      </c>
      <c r="Q2518">
        <v>0</v>
      </c>
      <c r="R2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8" s="4">
        <f t="shared" si="117"/>
        <v>0</v>
      </c>
      <c r="T2518" s="4">
        <f t="shared" si="118"/>
        <v>0</v>
      </c>
      <c r="U2518" s="4">
        <f t="shared" si="119"/>
        <v>1</v>
      </c>
    </row>
    <row r="2519" spans="1:21">
      <c r="A2519" s="41">
        <v>70785456</v>
      </c>
      <c r="B2519" s="42">
        <v>630786754</v>
      </c>
      <c r="C2519" s="43">
        <v>70785456</v>
      </c>
      <c r="D2519" t="s">
        <v>649</v>
      </c>
      <c r="E2519" t="s">
        <v>631</v>
      </c>
      <c r="H2519"/>
      <c r="I2519" s="1">
        <v>7</v>
      </c>
      <c r="J2519" t="s">
        <v>58</v>
      </c>
      <c r="K2519" t="s">
        <v>59</v>
      </c>
      <c r="L2519" t="s">
        <v>60</v>
      </c>
      <c r="M2519" t="s">
        <v>59</v>
      </c>
      <c r="N2519" s="4">
        <v>775633308</v>
      </c>
      <c r="O2519" s="44">
        <v>637.75</v>
      </c>
      <c r="P2519">
        <v>0</v>
      </c>
      <c r="Q2519">
        <v>0</v>
      </c>
      <c r="R2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9" s="4">
        <f t="shared" si="117"/>
        <v>0</v>
      </c>
      <c r="T2519" s="4">
        <f t="shared" si="118"/>
        <v>0</v>
      </c>
      <c r="U2519" s="4">
        <f t="shared" si="119"/>
        <v>1</v>
      </c>
    </row>
    <row r="2520" spans="1:21">
      <c r="A2520" s="41">
        <v>70785464</v>
      </c>
      <c r="B2520" s="42">
        <v>630786754</v>
      </c>
      <c r="C2520" s="43">
        <v>70785464</v>
      </c>
      <c r="D2520" t="s">
        <v>650</v>
      </c>
      <c r="E2520" t="s">
        <v>631</v>
      </c>
      <c r="H2520"/>
      <c r="I2520" s="1">
        <v>7</v>
      </c>
      <c r="J2520" t="s">
        <v>58</v>
      </c>
      <c r="K2520" t="s">
        <v>59</v>
      </c>
      <c r="L2520" t="s">
        <v>60</v>
      </c>
      <c r="M2520" t="s">
        <v>59</v>
      </c>
      <c r="N2520" s="4">
        <v>775633308</v>
      </c>
      <c r="O2520" s="44">
        <v>790.25</v>
      </c>
      <c r="P2520">
        <v>0</v>
      </c>
      <c r="Q2520">
        <v>0</v>
      </c>
      <c r="R2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0" s="4">
        <f t="shared" si="117"/>
        <v>0</v>
      </c>
      <c r="T2520" s="4">
        <f t="shared" si="118"/>
        <v>0</v>
      </c>
      <c r="U2520" s="4">
        <f t="shared" si="119"/>
        <v>1</v>
      </c>
    </row>
    <row r="2521" spans="1:21">
      <c r="A2521" s="41">
        <v>70786355</v>
      </c>
      <c r="B2521" s="42">
        <v>630786754</v>
      </c>
      <c r="C2521" s="43">
        <v>70786355</v>
      </c>
      <c r="D2521" t="s">
        <v>651</v>
      </c>
      <c r="E2521" t="s">
        <v>631</v>
      </c>
      <c r="H2521"/>
      <c r="I2521" s="1">
        <v>7</v>
      </c>
      <c r="J2521" t="s">
        <v>58</v>
      </c>
      <c r="K2521" t="s">
        <v>59</v>
      </c>
      <c r="L2521" t="s">
        <v>60</v>
      </c>
      <c r="M2521" t="s">
        <v>59</v>
      </c>
      <c r="N2521" s="4">
        <v>775633308</v>
      </c>
      <c r="O2521" s="44">
        <v>6743</v>
      </c>
      <c r="P2521">
        <v>0</v>
      </c>
      <c r="Q2521">
        <v>0</v>
      </c>
      <c r="R2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1" s="4">
        <f t="shared" si="117"/>
        <v>0</v>
      </c>
      <c r="T2521" s="4">
        <f t="shared" si="118"/>
        <v>0</v>
      </c>
      <c r="U2521" s="4">
        <f t="shared" si="119"/>
        <v>1</v>
      </c>
    </row>
    <row r="2522" spans="1:21">
      <c r="A2522" s="41">
        <v>70786363</v>
      </c>
      <c r="B2522" s="42">
        <v>630786754</v>
      </c>
      <c r="C2522" s="43">
        <v>70786363</v>
      </c>
      <c r="D2522" t="s">
        <v>652</v>
      </c>
      <c r="E2522" t="s">
        <v>631</v>
      </c>
      <c r="H2522"/>
      <c r="I2522" s="1">
        <v>7</v>
      </c>
      <c r="J2522" t="s">
        <v>58</v>
      </c>
      <c r="K2522" t="s">
        <v>59</v>
      </c>
      <c r="L2522" t="s">
        <v>60</v>
      </c>
      <c r="M2522" t="s">
        <v>59</v>
      </c>
      <c r="N2522" s="4">
        <v>775633308</v>
      </c>
      <c r="O2522" s="44">
        <v>1000.75</v>
      </c>
      <c r="P2522">
        <v>0</v>
      </c>
      <c r="Q2522">
        <v>0</v>
      </c>
      <c r="R2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2" s="4">
        <f t="shared" si="117"/>
        <v>0</v>
      </c>
      <c r="T2522" s="4">
        <f t="shared" si="118"/>
        <v>0</v>
      </c>
      <c r="U2522" s="4">
        <f t="shared" si="119"/>
        <v>1</v>
      </c>
    </row>
    <row r="2523" spans="1:21">
      <c r="A2523" s="41">
        <v>260005277</v>
      </c>
      <c r="B2523" s="42">
        <v>630786754</v>
      </c>
      <c r="C2523" s="43">
        <v>260005277</v>
      </c>
      <c r="D2523" t="s">
        <v>665</v>
      </c>
      <c r="E2523" t="s">
        <v>631</v>
      </c>
      <c r="H2523"/>
      <c r="I2523" s="1">
        <v>26</v>
      </c>
      <c r="J2523" t="s">
        <v>62</v>
      </c>
      <c r="K2523" t="s">
        <v>59</v>
      </c>
      <c r="L2523" t="s">
        <v>60</v>
      </c>
      <c r="M2523" t="s">
        <v>59</v>
      </c>
      <c r="N2523" s="4">
        <v>775633308</v>
      </c>
      <c r="O2523" s="44">
        <v>1181.25</v>
      </c>
      <c r="P2523">
        <v>1</v>
      </c>
      <c r="Q2523">
        <v>0</v>
      </c>
      <c r="R2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3" s="4">
        <f t="shared" si="117"/>
        <v>0</v>
      </c>
      <c r="T2523" s="4">
        <f t="shared" si="118"/>
        <v>0</v>
      </c>
      <c r="U2523" s="4">
        <f t="shared" si="119"/>
        <v>1</v>
      </c>
    </row>
    <row r="2524" spans="1:21">
      <c r="A2524" s="41">
        <v>260006655</v>
      </c>
      <c r="B2524" s="42">
        <v>630786754</v>
      </c>
      <c r="C2524" s="43">
        <v>260006655</v>
      </c>
      <c r="D2524" t="s">
        <v>666</v>
      </c>
      <c r="E2524" t="s">
        <v>631</v>
      </c>
      <c r="H2524"/>
      <c r="I2524" s="1">
        <v>26</v>
      </c>
      <c r="J2524" t="s">
        <v>62</v>
      </c>
      <c r="K2524" t="s">
        <v>59</v>
      </c>
      <c r="L2524" t="s">
        <v>60</v>
      </c>
      <c r="M2524" t="s">
        <v>59</v>
      </c>
      <c r="N2524" s="4">
        <v>775633308</v>
      </c>
      <c r="O2524" s="44">
        <v>816</v>
      </c>
      <c r="P2524">
        <v>0</v>
      </c>
      <c r="Q2524">
        <v>0</v>
      </c>
      <c r="R2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4" s="4">
        <f t="shared" si="117"/>
        <v>0</v>
      </c>
      <c r="T2524" s="4">
        <f t="shared" si="118"/>
        <v>0</v>
      </c>
      <c r="U2524" s="4">
        <f t="shared" si="119"/>
        <v>1</v>
      </c>
    </row>
    <row r="2525" spans="1:21">
      <c r="A2525" s="41">
        <v>260023148</v>
      </c>
      <c r="B2525" s="42">
        <v>630786754</v>
      </c>
      <c r="C2525" s="43">
        <v>260023148</v>
      </c>
      <c r="D2525" t="s">
        <v>667</v>
      </c>
      <c r="E2525" t="s">
        <v>631</v>
      </c>
      <c r="H2525"/>
      <c r="I2525" s="1">
        <v>26</v>
      </c>
      <c r="J2525" t="s">
        <v>62</v>
      </c>
      <c r="K2525" t="s">
        <v>59</v>
      </c>
      <c r="L2525" t="s">
        <v>60</v>
      </c>
      <c r="M2525" t="s">
        <v>59</v>
      </c>
      <c r="N2525" s="4">
        <v>775633308</v>
      </c>
      <c r="O2525" s="44">
        <v>1</v>
      </c>
      <c r="P2525">
        <v>0</v>
      </c>
      <c r="Q2525">
        <v>0</v>
      </c>
      <c r="R2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5" s="4">
        <f t="shared" si="117"/>
        <v>0</v>
      </c>
      <c r="T2525" s="4">
        <f t="shared" si="118"/>
        <v>0</v>
      </c>
      <c r="U2525" s="4">
        <f t="shared" si="119"/>
        <v>1</v>
      </c>
    </row>
    <row r="2526" spans="1:21">
      <c r="A2526" s="41">
        <v>430000026</v>
      </c>
      <c r="B2526" s="42">
        <v>630786754</v>
      </c>
      <c r="C2526" s="43">
        <v>430000026</v>
      </c>
      <c r="D2526" t="s">
        <v>668</v>
      </c>
      <c r="E2526" t="s">
        <v>631</v>
      </c>
      <c r="H2526"/>
      <c r="I2526" s="1">
        <v>43</v>
      </c>
      <c r="J2526" t="s">
        <v>669</v>
      </c>
      <c r="K2526" t="s">
        <v>59</v>
      </c>
      <c r="L2526" t="s">
        <v>60</v>
      </c>
      <c r="M2526" t="s">
        <v>59</v>
      </c>
      <c r="N2526" s="4">
        <v>775633308</v>
      </c>
      <c r="O2526" s="44">
        <v>33868.5</v>
      </c>
      <c r="P2526">
        <v>1</v>
      </c>
      <c r="Q2526">
        <v>0</v>
      </c>
      <c r="R2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26" s="4">
        <f t="shared" si="117"/>
        <v>0</v>
      </c>
      <c r="T2526" s="4">
        <f t="shared" si="118"/>
        <v>0</v>
      </c>
      <c r="U2526" s="4">
        <f t="shared" si="119"/>
        <v>1</v>
      </c>
    </row>
    <row r="2527" spans="1:21">
      <c r="A2527" s="41">
        <v>430007419</v>
      </c>
      <c r="B2527" s="42">
        <v>630786754</v>
      </c>
      <c r="C2527" s="43">
        <v>430007419</v>
      </c>
      <c r="D2527" t="s">
        <v>670</v>
      </c>
      <c r="E2527" t="s">
        <v>631</v>
      </c>
      <c r="H2527"/>
      <c r="I2527" s="1">
        <v>43</v>
      </c>
      <c r="J2527" t="s">
        <v>669</v>
      </c>
      <c r="K2527" t="s">
        <v>59</v>
      </c>
      <c r="L2527" t="s">
        <v>60</v>
      </c>
      <c r="M2527" t="s">
        <v>59</v>
      </c>
      <c r="N2527" s="4">
        <v>775633308</v>
      </c>
      <c r="O2527" s="44">
        <v>7231.5</v>
      </c>
      <c r="P2527">
        <v>0</v>
      </c>
      <c r="Q2527">
        <v>0</v>
      </c>
      <c r="R2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7" s="4">
        <f t="shared" si="117"/>
        <v>0</v>
      </c>
      <c r="T2527" s="4">
        <f t="shared" si="118"/>
        <v>0</v>
      </c>
      <c r="U2527" s="4">
        <f t="shared" si="119"/>
        <v>1</v>
      </c>
    </row>
    <row r="2528" spans="1:21">
      <c r="A2528" s="41">
        <v>630010635</v>
      </c>
      <c r="B2528" s="42">
        <v>630786754</v>
      </c>
      <c r="C2528" s="43">
        <v>630010635</v>
      </c>
      <c r="D2528" t="s">
        <v>671</v>
      </c>
      <c r="E2528" t="s">
        <v>631</v>
      </c>
      <c r="H2528"/>
      <c r="I2528" s="1">
        <v>63</v>
      </c>
      <c r="J2528" t="s">
        <v>162</v>
      </c>
      <c r="K2528" t="s">
        <v>59</v>
      </c>
      <c r="L2528" t="s">
        <v>60</v>
      </c>
      <c r="M2528" t="s">
        <v>59</v>
      </c>
      <c r="N2528" s="4">
        <v>775633308</v>
      </c>
      <c r="O2528" s="44">
        <v>782.75</v>
      </c>
      <c r="P2528">
        <v>0</v>
      </c>
      <c r="Q2528">
        <v>0</v>
      </c>
      <c r="R2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8" s="4">
        <f t="shared" si="117"/>
        <v>0</v>
      </c>
      <c r="T2528" s="4">
        <f t="shared" si="118"/>
        <v>0</v>
      </c>
      <c r="U2528" s="4">
        <f t="shared" si="119"/>
        <v>1</v>
      </c>
    </row>
    <row r="2529" spans="1:21">
      <c r="A2529" s="41">
        <v>630013878</v>
      </c>
      <c r="B2529" s="42">
        <v>630786754</v>
      </c>
      <c r="C2529" s="43">
        <v>630013878</v>
      </c>
      <c r="D2529" t="s">
        <v>672</v>
      </c>
      <c r="E2529" t="s">
        <v>631</v>
      </c>
      <c r="H2529"/>
      <c r="I2529" s="1">
        <v>63</v>
      </c>
      <c r="J2529" t="s">
        <v>162</v>
      </c>
      <c r="K2529" t="s">
        <v>59</v>
      </c>
      <c r="L2529" t="s">
        <v>60</v>
      </c>
      <c r="M2529" t="s">
        <v>59</v>
      </c>
      <c r="N2529" s="4">
        <v>775633308</v>
      </c>
      <c r="O2529" s="44">
        <v>905</v>
      </c>
      <c r="P2529">
        <v>0</v>
      </c>
      <c r="Q2529">
        <v>0</v>
      </c>
      <c r="R2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9" s="4">
        <f t="shared" si="117"/>
        <v>0</v>
      </c>
      <c r="T2529" s="4">
        <f t="shared" si="118"/>
        <v>0</v>
      </c>
      <c r="U2529" s="4">
        <f t="shared" si="119"/>
        <v>1</v>
      </c>
    </row>
    <row r="2530" spans="1:21">
      <c r="A2530" s="41">
        <v>630013894</v>
      </c>
      <c r="B2530" s="42">
        <v>630786754</v>
      </c>
      <c r="C2530" s="43">
        <v>630013894</v>
      </c>
      <c r="D2530" t="s">
        <v>673</v>
      </c>
      <c r="E2530" t="s">
        <v>631</v>
      </c>
      <c r="H2530"/>
      <c r="I2530" s="1">
        <v>63</v>
      </c>
      <c r="J2530" t="s">
        <v>162</v>
      </c>
      <c r="K2530" t="s">
        <v>59</v>
      </c>
      <c r="L2530" t="s">
        <v>60</v>
      </c>
      <c r="M2530" t="s">
        <v>59</v>
      </c>
      <c r="N2530" s="4">
        <v>775633308</v>
      </c>
      <c r="O2530" s="44">
        <v>3946.5</v>
      </c>
      <c r="P2530">
        <v>0</v>
      </c>
      <c r="Q2530">
        <v>0</v>
      </c>
      <c r="R2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0" s="4">
        <f t="shared" si="117"/>
        <v>0</v>
      </c>
      <c r="T2530" s="4">
        <f t="shared" si="118"/>
        <v>0</v>
      </c>
      <c r="U2530" s="4">
        <f t="shared" si="119"/>
        <v>1</v>
      </c>
    </row>
    <row r="2531" spans="1:21">
      <c r="A2531" s="41">
        <v>630780195</v>
      </c>
      <c r="B2531" s="42">
        <v>630786754</v>
      </c>
      <c r="C2531" s="43">
        <v>630780195</v>
      </c>
      <c r="D2531" t="s">
        <v>674</v>
      </c>
      <c r="E2531" t="s">
        <v>631</v>
      </c>
      <c r="H2531"/>
      <c r="I2531" s="1">
        <v>63</v>
      </c>
      <c r="J2531" t="s">
        <v>162</v>
      </c>
      <c r="K2531" t="s">
        <v>59</v>
      </c>
      <c r="L2531" t="s">
        <v>60</v>
      </c>
      <c r="M2531" t="s">
        <v>59</v>
      </c>
      <c r="N2531" s="4">
        <v>775633308</v>
      </c>
      <c r="O2531" s="44">
        <v>47102</v>
      </c>
      <c r="P2531">
        <v>1</v>
      </c>
      <c r="Q2531">
        <v>0</v>
      </c>
      <c r="R2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31" s="4">
        <f t="shared" si="117"/>
        <v>0</v>
      </c>
      <c r="T2531" s="4">
        <f t="shared" si="118"/>
        <v>0</v>
      </c>
      <c r="U2531" s="4">
        <f t="shared" si="119"/>
        <v>1</v>
      </c>
    </row>
    <row r="2532" spans="1:21">
      <c r="A2532" s="41">
        <v>630786226</v>
      </c>
      <c r="B2532" s="42">
        <v>630786754</v>
      </c>
      <c r="C2532" s="43">
        <v>630786226</v>
      </c>
      <c r="D2532" t="s">
        <v>675</v>
      </c>
      <c r="E2532" t="s">
        <v>631</v>
      </c>
      <c r="H2532"/>
      <c r="I2532" s="1">
        <v>63</v>
      </c>
      <c r="J2532" t="s">
        <v>162</v>
      </c>
      <c r="K2532" t="s">
        <v>59</v>
      </c>
      <c r="L2532" t="s">
        <v>60</v>
      </c>
      <c r="M2532" t="s">
        <v>59</v>
      </c>
      <c r="N2532" s="4">
        <v>775633308</v>
      </c>
      <c r="O2532" s="44">
        <v>88.25</v>
      </c>
      <c r="P2532">
        <v>0</v>
      </c>
      <c r="Q2532">
        <v>0</v>
      </c>
      <c r="R2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2" s="4">
        <f t="shared" si="117"/>
        <v>0</v>
      </c>
      <c r="T2532" s="4">
        <f t="shared" si="118"/>
        <v>0</v>
      </c>
      <c r="U2532" s="4">
        <f t="shared" si="119"/>
        <v>1</v>
      </c>
    </row>
    <row r="2533" spans="1:21">
      <c r="A2533" s="41">
        <v>630786234</v>
      </c>
      <c r="B2533" s="42">
        <v>630786754</v>
      </c>
      <c r="C2533" s="43">
        <v>630786234</v>
      </c>
      <c r="D2533" t="s">
        <v>676</v>
      </c>
      <c r="E2533" t="s">
        <v>631</v>
      </c>
      <c r="H2533"/>
      <c r="I2533" s="1">
        <v>63</v>
      </c>
      <c r="J2533" t="s">
        <v>162</v>
      </c>
      <c r="K2533" t="s">
        <v>59</v>
      </c>
      <c r="L2533" t="s">
        <v>60</v>
      </c>
      <c r="M2533" t="s">
        <v>59</v>
      </c>
      <c r="N2533" s="4">
        <v>775633308</v>
      </c>
      <c r="O2533" s="44">
        <v>483.25</v>
      </c>
      <c r="P2533">
        <v>0</v>
      </c>
      <c r="Q2533">
        <v>0</v>
      </c>
      <c r="R2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3" s="4">
        <f t="shared" si="117"/>
        <v>0</v>
      </c>
      <c r="T2533" s="4">
        <f t="shared" si="118"/>
        <v>0</v>
      </c>
      <c r="U2533" s="4">
        <f t="shared" si="119"/>
        <v>1</v>
      </c>
    </row>
    <row r="2534" spans="1:21">
      <c r="A2534" s="41">
        <v>630787539</v>
      </c>
      <c r="B2534" s="42">
        <v>630786754</v>
      </c>
      <c r="C2534" s="43">
        <v>630787539</v>
      </c>
      <c r="D2534" t="s">
        <v>677</v>
      </c>
      <c r="E2534" t="s">
        <v>631</v>
      </c>
      <c r="H2534"/>
      <c r="I2534" s="1">
        <v>63</v>
      </c>
      <c r="J2534" t="s">
        <v>162</v>
      </c>
      <c r="K2534" t="s">
        <v>59</v>
      </c>
      <c r="L2534" t="s">
        <v>60</v>
      </c>
      <c r="M2534" t="s">
        <v>59</v>
      </c>
      <c r="N2534" s="4">
        <v>775633308</v>
      </c>
      <c r="O2534" s="44">
        <v>629.75</v>
      </c>
      <c r="P2534">
        <v>0</v>
      </c>
      <c r="Q2534">
        <v>0</v>
      </c>
      <c r="R2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4" s="4">
        <f t="shared" si="117"/>
        <v>0</v>
      </c>
      <c r="T2534" s="4">
        <f t="shared" si="118"/>
        <v>0</v>
      </c>
      <c r="U2534" s="4">
        <f t="shared" si="119"/>
        <v>1</v>
      </c>
    </row>
    <row r="2535" spans="1:21">
      <c r="A2535" s="41">
        <v>630787802</v>
      </c>
      <c r="B2535" s="42">
        <v>630786754</v>
      </c>
      <c r="C2535" s="43">
        <v>630787802</v>
      </c>
      <c r="D2535" t="s">
        <v>678</v>
      </c>
      <c r="E2535" t="s">
        <v>631</v>
      </c>
      <c r="H2535"/>
      <c r="I2535" s="1">
        <v>63</v>
      </c>
      <c r="J2535" t="s">
        <v>162</v>
      </c>
      <c r="K2535" t="s">
        <v>59</v>
      </c>
      <c r="L2535" t="s">
        <v>60</v>
      </c>
      <c r="M2535" t="s">
        <v>59</v>
      </c>
      <c r="N2535" s="4">
        <v>775633308</v>
      </c>
      <c r="O2535" s="44">
        <v>1378.75</v>
      </c>
      <c r="P2535">
        <v>0</v>
      </c>
      <c r="Q2535">
        <v>0</v>
      </c>
      <c r="R2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5" s="4">
        <f t="shared" si="117"/>
        <v>0</v>
      </c>
      <c r="T2535" s="4">
        <f t="shared" si="118"/>
        <v>0</v>
      </c>
      <c r="U2535" s="4">
        <f t="shared" si="119"/>
        <v>1</v>
      </c>
    </row>
    <row r="2536" spans="1:21">
      <c r="A2536" s="41">
        <v>630789576</v>
      </c>
      <c r="B2536" s="42">
        <v>630786754</v>
      </c>
      <c r="C2536" s="43">
        <v>630789576</v>
      </c>
      <c r="D2536" t="s">
        <v>679</v>
      </c>
      <c r="E2536" t="s">
        <v>631</v>
      </c>
      <c r="H2536"/>
      <c r="I2536" s="1">
        <v>63</v>
      </c>
      <c r="J2536" t="s">
        <v>162</v>
      </c>
      <c r="K2536" t="s">
        <v>59</v>
      </c>
      <c r="L2536" t="s">
        <v>60</v>
      </c>
      <c r="M2536" t="s">
        <v>59</v>
      </c>
      <c r="N2536" s="4">
        <v>775633308</v>
      </c>
      <c r="O2536" s="44">
        <v>542.75</v>
      </c>
      <c r="P2536">
        <v>0</v>
      </c>
      <c r="Q2536">
        <v>0</v>
      </c>
      <c r="R2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6" s="4">
        <f t="shared" si="117"/>
        <v>0</v>
      </c>
      <c r="T2536" s="4">
        <f t="shared" si="118"/>
        <v>0</v>
      </c>
      <c r="U2536" s="4">
        <f t="shared" si="119"/>
        <v>1</v>
      </c>
    </row>
    <row r="2537" spans="1:21">
      <c r="A2537" s="41">
        <v>630790384</v>
      </c>
      <c r="B2537" s="42">
        <v>630786754</v>
      </c>
      <c r="C2537" s="43">
        <v>630790384</v>
      </c>
      <c r="D2537" t="s">
        <v>680</v>
      </c>
      <c r="E2537" t="s">
        <v>631</v>
      </c>
      <c r="H2537"/>
      <c r="I2537" s="1">
        <v>63</v>
      </c>
      <c r="J2537" t="s">
        <v>162</v>
      </c>
      <c r="K2537" t="s">
        <v>59</v>
      </c>
      <c r="L2537" t="s">
        <v>60</v>
      </c>
      <c r="M2537" t="s">
        <v>59</v>
      </c>
      <c r="N2537" s="4">
        <v>775633308</v>
      </c>
      <c r="O2537" s="44">
        <v>6402.5</v>
      </c>
      <c r="P2537">
        <v>0</v>
      </c>
      <c r="Q2537">
        <v>0</v>
      </c>
      <c r="R2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7" s="4">
        <f t="shared" si="117"/>
        <v>0</v>
      </c>
      <c r="T2537" s="4">
        <f t="shared" si="118"/>
        <v>0</v>
      </c>
      <c r="U2537" s="4">
        <f t="shared" si="119"/>
        <v>1</v>
      </c>
    </row>
    <row r="2538" spans="1:21">
      <c r="A2538" s="41">
        <v>120003769</v>
      </c>
      <c r="B2538" s="42">
        <v>630786754</v>
      </c>
      <c r="C2538" s="43">
        <v>120003769</v>
      </c>
      <c r="D2538" t="s">
        <v>653</v>
      </c>
      <c r="E2538" t="s">
        <v>631</v>
      </c>
      <c r="H2538"/>
      <c r="I2538" s="1">
        <v>12</v>
      </c>
      <c r="J2538" t="s">
        <v>446</v>
      </c>
      <c r="K2538" t="s">
        <v>33</v>
      </c>
      <c r="L2538" t="s">
        <v>60</v>
      </c>
      <c r="M2538" t="s">
        <v>59</v>
      </c>
      <c r="N2538" s="4">
        <v>775633308</v>
      </c>
      <c r="O2538" s="44">
        <v>876.25</v>
      </c>
      <c r="P2538">
        <v>0</v>
      </c>
      <c r="Q2538">
        <v>1</v>
      </c>
      <c r="R2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8" s="4">
        <f t="shared" si="117"/>
        <v>0</v>
      </c>
      <c r="T2538" s="4">
        <f t="shared" si="118"/>
        <v>0</v>
      </c>
      <c r="U2538" s="4">
        <f t="shared" si="119"/>
        <v>1</v>
      </c>
    </row>
    <row r="2539" spans="1:21">
      <c r="A2539" s="41">
        <v>120004189</v>
      </c>
      <c r="B2539" s="42">
        <v>630786754</v>
      </c>
      <c r="C2539" s="43">
        <v>120004189</v>
      </c>
      <c r="D2539" t="s">
        <v>654</v>
      </c>
      <c r="E2539" t="s">
        <v>631</v>
      </c>
      <c r="H2539"/>
      <c r="I2539" s="1">
        <v>12</v>
      </c>
      <c r="J2539" t="s">
        <v>446</v>
      </c>
      <c r="K2539" t="s">
        <v>33</v>
      </c>
      <c r="L2539" t="s">
        <v>60</v>
      </c>
      <c r="M2539" t="s">
        <v>59</v>
      </c>
      <c r="N2539" s="4">
        <v>775633308</v>
      </c>
      <c r="O2539" s="44">
        <v>837</v>
      </c>
      <c r="P2539">
        <v>0</v>
      </c>
      <c r="Q2539">
        <v>1</v>
      </c>
      <c r="R2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9" s="4">
        <f t="shared" si="117"/>
        <v>0</v>
      </c>
      <c r="T2539" s="4">
        <f t="shared" si="118"/>
        <v>0</v>
      </c>
      <c r="U2539" s="4">
        <f t="shared" si="119"/>
        <v>1</v>
      </c>
    </row>
    <row r="2540" spans="1:21">
      <c r="A2540" s="41">
        <v>120004239</v>
      </c>
      <c r="B2540" s="42">
        <v>630786754</v>
      </c>
      <c r="C2540" s="43">
        <v>120004239</v>
      </c>
      <c r="D2540" t="s">
        <v>655</v>
      </c>
      <c r="E2540" t="s">
        <v>631</v>
      </c>
      <c r="H2540"/>
      <c r="I2540" s="1">
        <v>12</v>
      </c>
      <c r="J2540" t="s">
        <v>446</v>
      </c>
      <c r="K2540" t="s">
        <v>33</v>
      </c>
      <c r="L2540" t="s">
        <v>60</v>
      </c>
      <c r="M2540" t="s">
        <v>59</v>
      </c>
      <c r="N2540" s="4">
        <v>775633308</v>
      </c>
      <c r="O2540" s="44">
        <v>685.75</v>
      </c>
      <c r="P2540">
        <v>0</v>
      </c>
      <c r="Q2540">
        <v>1</v>
      </c>
      <c r="R2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0" s="4">
        <f t="shared" si="117"/>
        <v>0</v>
      </c>
      <c r="T2540" s="4">
        <f t="shared" si="118"/>
        <v>0</v>
      </c>
      <c r="U2540" s="4">
        <f t="shared" si="119"/>
        <v>1</v>
      </c>
    </row>
    <row r="2541" spans="1:21">
      <c r="A2541" s="41">
        <v>120004759</v>
      </c>
      <c r="B2541" s="42">
        <v>630786754</v>
      </c>
      <c r="C2541" s="43">
        <v>120004759</v>
      </c>
      <c r="D2541" t="s">
        <v>656</v>
      </c>
      <c r="E2541" t="s">
        <v>631</v>
      </c>
      <c r="H2541"/>
      <c r="I2541" s="1">
        <v>12</v>
      </c>
      <c r="J2541" t="s">
        <v>446</v>
      </c>
      <c r="K2541" t="s">
        <v>33</v>
      </c>
      <c r="L2541" t="s">
        <v>60</v>
      </c>
      <c r="M2541" t="s">
        <v>59</v>
      </c>
      <c r="N2541" s="4">
        <v>775633308</v>
      </c>
      <c r="O2541" s="44">
        <v>6143.5</v>
      </c>
      <c r="P2541">
        <v>0</v>
      </c>
      <c r="Q2541">
        <v>0</v>
      </c>
      <c r="R2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1" s="4">
        <f t="shared" si="117"/>
        <v>0</v>
      </c>
      <c r="T2541" s="4">
        <f t="shared" si="118"/>
        <v>0</v>
      </c>
      <c r="U2541" s="4">
        <f t="shared" si="119"/>
        <v>1</v>
      </c>
    </row>
    <row r="2542" spans="1:21">
      <c r="A2542" s="41">
        <v>120004809</v>
      </c>
      <c r="B2542" s="42">
        <v>630786754</v>
      </c>
      <c r="C2542" s="43">
        <v>120004809</v>
      </c>
      <c r="D2542" t="s">
        <v>657</v>
      </c>
      <c r="E2542" t="s">
        <v>631</v>
      </c>
      <c r="H2542"/>
      <c r="I2542" s="1">
        <v>12</v>
      </c>
      <c r="J2542" t="s">
        <v>446</v>
      </c>
      <c r="K2542" t="s">
        <v>33</v>
      </c>
      <c r="L2542" t="s">
        <v>60</v>
      </c>
      <c r="M2542" t="s">
        <v>59</v>
      </c>
      <c r="N2542" s="4">
        <v>775633308</v>
      </c>
      <c r="O2542" s="44">
        <v>2569.5</v>
      </c>
      <c r="P2542">
        <v>0</v>
      </c>
      <c r="Q2542">
        <v>0</v>
      </c>
      <c r="R2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2" s="4">
        <f t="shared" si="117"/>
        <v>0</v>
      </c>
      <c r="T2542" s="4">
        <f t="shared" si="118"/>
        <v>0</v>
      </c>
      <c r="U2542" s="4">
        <f t="shared" si="119"/>
        <v>1</v>
      </c>
    </row>
    <row r="2543" spans="1:21">
      <c r="A2543" s="41">
        <v>120004817</v>
      </c>
      <c r="B2543" s="42">
        <v>630786754</v>
      </c>
      <c r="C2543" s="43">
        <v>120004817</v>
      </c>
      <c r="D2543" t="s">
        <v>658</v>
      </c>
      <c r="E2543" t="s">
        <v>631</v>
      </c>
      <c r="H2543"/>
      <c r="I2543" s="1">
        <v>12</v>
      </c>
      <c r="J2543" t="s">
        <v>446</v>
      </c>
      <c r="K2543" t="s">
        <v>33</v>
      </c>
      <c r="L2543" t="s">
        <v>60</v>
      </c>
      <c r="M2543" t="s">
        <v>59</v>
      </c>
      <c r="N2543" s="4">
        <v>775633308</v>
      </c>
      <c r="O2543" s="44">
        <v>559.25</v>
      </c>
      <c r="P2543">
        <v>0</v>
      </c>
      <c r="Q2543">
        <v>0</v>
      </c>
      <c r="R2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3" s="4">
        <f t="shared" si="117"/>
        <v>0</v>
      </c>
      <c r="T2543" s="4">
        <f t="shared" si="118"/>
        <v>0</v>
      </c>
      <c r="U2543" s="4">
        <f t="shared" si="119"/>
        <v>1</v>
      </c>
    </row>
    <row r="2544" spans="1:21">
      <c r="A2544" s="41">
        <v>120004825</v>
      </c>
      <c r="B2544" s="42">
        <v>630786754</v>
      </c>
      <c r="C2544" s="43">
        <v>120004825</v>
      </c>
      <c r="D2544" t="s">
        <v>659</v>
      </c>
      <c r="E2544" t="s">
        <v>631</v>
      </c>
      <c r="H2544"/>
      <c r="I2544" s="1">
        <v>12</v>
      </c>
      <c r="J2544" t="s">
        <v>446</v>
      </c>
      <c r="K2544" t="s">
        <v>33</v>
      </c>
      <c r="L2544" t="s">
        <v>60</v>
      </c>
      <c r="M2544" t="s">
        <v>59</v>
      </c>
      <c r="N2544" s="4">
        <v>775633308</v>
      </c>
      <c r="O2544" s="44">
        <v>483.5</v>
      </c>
      <c r="P2544">
        <v>0</v>
      </c>
      <c r="Q2544">
        <v>0</v>
      </c>
      <c r="R2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4" s="4">
        <f t="shared" si="117"/>
        <v>0</v>
      </c>
      <c r="T2544" s="4">
        <f t="shared" si="118"/>
        <v>0</v>
      </c>
      <c r="U2544" s="4">
        <f t="shared" si="119"/>
        <v>1</v>
      </c>
    </row>
    <row r="2545" spans="1:21">
      <c r="A2545" s="41">
        <v>120008560</v>
      </c>
      <c r="B2545" s="42">
        <v>630786754</v>
      </c>
      <c r="C2545" s="43">
        <v>120008560</v>
      </c>
      <c r="D2545" t="s">
        <v>660</v>
      </c>
      <c r="E2545" t="s">
        <v>631</v>
      </c>
      <c r="H2545"/>
      <c r="I2545" s="1">
        <v>12</v>
      </c>
      <c r="J2545" t="s">
        <v>446</v>
      </c>
      <c r="K2545" t="s">
        <v>33</v>
      </c>
      <c r="L2545" t="s">
        <v>60</v>
      </c>
      <c r="M2545" t="s">
        <v>59</v>
      </c>
      <c r="N2545" s="4">
        <v>775633308</v>
      </c>
      <c r="O2545" s="44">
        <v>896.25</v>
      </c>
      <c r="P2545">
        <v>0</v>
      </c>
      <c r="Q2545">
        <v>0</v>
      </c>
      <c r="R2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5" s="4">
        <f t="shared" si="117"/>
        <v>0</v>
      </c>
      <c r="T2545" s="4">
        <f t="shared" si="118"/>
        <v>0</v>
      </c>
      <c r="U2545" s="4">
        <f t="shared" si="119"/>
        <v>1</v>
      </c>
    </row>
    <row r="2546" spans="1:21">
      <c r="A2546" s="41">
        <v>120780283</v>
      </c>
      <c r="B2546" s="42">
        <v>630786754</v>
      </c>
      <c r="C2546" s="43">
        <v>120780283</v>
      </c>
      <c r="D2546" t="s">
        <v>661</v>
      </c>
      <c r="E2546" t="s">
        <v>631</v>
      </c>
      <c r="H2546"/>
      <c r="I2546" s="1">
        <v>12</v>
      </c>
      <c r="J2546" t="s">
        <v>446</v>
      </c>
      <c r="K2546" t="s">
        <v>33</v>
      </c>
      <c r="L2546" t="s">
        <v>60</v>
      </c>
      <c r="M2546" t="s">
        <v>59</v>
      </c>
      <c r="N2546" s="4">
        <v>775633308</v>
      </c>
      <c r="O2546" s="44">
        <v>29989.5</v>
      </c>
      <c r="P2546">
        <v>1</v>
      </c>
      <c r="Q2546">
        <v>0</v>
      </c>
      <c r="R2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46" s="4">
        <f t="shared" si="117"/>
        <v>0</v>
      </c>
      <c r="T2546" s="4">
        <f t="shared" si="118"/>
        <v>0</v>
      </c>
      <c r="U2546" s="4">
        <f t="shared" si="119"/>
        <v>1</v>
      </c>
    </row>
    <row r="2547" spans="1:21">
      <c r="A2547" s="41">
        <v>120786033</v>
      </c>
      <c r="B2547" s="42">
        <v>630786754</v>
      </c>
      <c r="C2547" s="43">
        <v>120786033</v>
      </c>
      <c r="D2547" t="s">
        <v>662</v>
      </c>
      <c r="E2547" t="s">
        <v>631</v>
      </c>
      <c r="H2547"/>
      <c r="I2547" s="1">
        <v>12</v>
      </c>
      <c r="J2547" t="s">
        <v>446</v>
      </c>
      <c r="K2547" t="s">
        <v>33</v>
      </c>
      <c r="L2547" t="s">
        <v>60</v>
      </c>
      <c r="M2547" t="s">
        <v>59</v>
      </c>
      <c r="N2547" s="4">
        <v>775633308</v>
      </c>
      <c r="O2547" s="44">
        <v>235.25</v>
      </c>
      <c r="P2547">
        <v>0</v>
      </c>
      <c r="Q2547">
        <v>0</v>
      </c>
      <c r="R2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7" s="4">
        <f t="shared" si="117"/>
        <v>0</v>
      </c>
      <c r="T2547" s="4">
        <f t="shared" si="118"/>
        <v>0</v>
      </c>
      <c r="U2547" s="4">
        <f t="shared" si="119"/>
        <v>1</v>
      </c>
    </row>
    <row r="2548" spans="1:21">
      <c r="A2548" s="41">
        <v>120786058</v>
      </c>
      <c r="B2548" s="42">
        <v>630786754</v>
      </c>
      <c r="C2548" s="43">
        <v>120786058</v>
      </c>
      <c r="D2548" t="s">
        <v>663</v>
      </c>
      <c r="E2548" t="s">
        <v>631</v>
      </c>
      <c r="H2548"/>
      <c r="I2548" s="1">
        <v>12</v>
      </c>
      <c r="J2548" t="s">
        <v>446</v>
      </c>
      <c r="K2548" t="s">
        <v>33</v>
      </c>
      <c r="L2548" t="s">
        <v>60</v>
      </c>
      <c r="M2548" t="s">
        <v>59</v>
      </c>
      <c r="N2548" s="4">
        <v>775633308</v>
      </c>
      <c r="O2548" s="44">
        <v>773</v>
      </c>
      <c r="P2548">
        <v>0</v>
      </c>
      <c r="Q2548">
        <v>0</v>
      </c>
      <c r="R2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8" s="4">
        <f t="shared" si="117"/>
        <v>0</v>
      </c>
      <c r="T2548" s="4">
        <f t="shared" si="118"/>
        <v>0</v>
      </c>
      <c r="U2548" s="4">
        <f t="shared" si="119"/>
        <v>1</v>
      </c>
    </row>
    <row r="2549" spans="1:21">
      <c r="A2549" s="41">
        <v>120787932</v>
      </c>
      <c r="B2549" s="42">
        <v>630786754</v>
      </c>
      <c r="C2549" s="43">
        <v>120787932</v>
      </c>
      <c r="D2549" t="s">
        <v>664</v>
      </c>
      <c r="E2549" t="s">
        <v>631</v>
      </c>
      <c r="H2549"/>
      <c r="I2549" s="1">
        <v>12</v>
      </c>
      <c r="J2549" t="s">
        <v>446</v>
      </c>
      <c r="K2549" t="s">
        <v>33</v>
      </c>
      <c r="L2549" t="s">
        <v>60</v>
      </c>
      <c r="M2549" t="s">
        <v>59</v>
      </c>
      <c r="N2549" s="4">
        <v>775633308</v>
      </c>
      <c r="O2549" s="44">
        <v>489.25</v>
      </c>
      <c r="P2549">
        <v>0</v>
      </c>
      <c r="Q2549">
        <v>0</v>
      </c>
      <c r="R2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9" s="4">
        <f t="shared" si="117"/>
        <v>0</v>
      </c>
      <c r="T2549" s="4">
        <f t="shared" si="118"/>
        <v>0</v>
      </c>
      <c r="U2549" s="4">
        <f t="shared" si="119"/>
        <v>1</v>
      </c>
    </row>
    <row r="2550" spans="1:21">
      <c r="A2550" s="41">
        <v>60020666</v>
      </c>
      <c r="B2550" s="42">
        <v>630786754</v>
      </c>
      <c r="C2550" s="43">
        <v>60020666</v>
      </c>
      <c r="D2550" t="s">
        <v>630</v>
      </c>
      <c r="E2550" t="s">
        <v>631</v>
      </c>
      <c r="H2550"/>
      <c r="I2550" s="1">
        <v>6</v>
      </c>
      <c r="J2550" t="s">
        <v>159</v>
      </c>
      <c r="K2550" t="s">
        <v>151</v>
      </c>
      <c r="L2550" t="s">
        <v>60</v>
      </c>
      <c r="M2550" t="s">
        <v>59</v>
      </c>
      <c r="N2550" s="4">
        <v>775633308</v>
      </c>
      <c r="O2550" s="44">
        <v>1148.25</v>
      </c>
      <c r="P2550">
        <v>1</v>
      </c>
      <c r="Q2550">
        <v>0</v>
      </c>
      <c r="R2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0" s="4">
        <f t="shared" si="117"/>
        <v>0</v>
      </c>
      <c r="T2550" s="4">
        <f t="shared" si="118"/>
        <v>0</v>
      </c>
      <c r="U2550" s="4">
        <f t="shared" si="119"/>
        <v>1</v>
      </c>
    </row>
    <row r="2551" spans="1:21">
      <c r="A2551" s="41">
        <v>60024916</v>
      </c>
      <c r="B2551" s="42">
        <v>630786754</v>
      </c>
      <c r="C2551" s="43">
        <v>60024916</v>
      </c>
      <c r="D2551" t="s">
        <v>632</v>
      </c>
      <c r="E2551" t="s">
        <v>631</v>
      </c>
      <c r="H2551"/>
      <c r="I2551" s="1">
        <v>6</v>
      </c>
      <c r="J2551" t="s">
        <v>159</v>
      </c>
      <c r="K2551" t="s">
        <v>151</v>
      </c>
      <c r="L2551" t="s">
        <v>60</v>
      </c>
      <c r="M2551" t="s">
        <v>59</v>
      </c>
      <c r="N2551" s="4">
        <v>775633308</v>
      </c>
      <c r="O2551" s="44">
        <v>976.75</v>
      </c>
      <c r="P2551">
        <v>0</v>
      </c>
      <c r="Q2551">
        <v>0</v>
      </c>
      <c r="R2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1" s="4">
        <f t="shared" si="117"/>
        <v>0</v>
      </c>
      <c r="T2551" s="4">
        <f t="shared" si="118"/>
        <v>0</v>
      </c>
      <c r="U2551" s="4">
        <f t="shared" si="119"/>
        <v>1</v>
      </c>
    </row>
    <row r="2552" spans="1:21">
      <c r="A2552" s="41">
        <v>60024924</v>
      </c>
      <c r="B2552" s="42">
        <v>630786754</v>
      </c>
      <c r="C2552" s="43">
        <v>60024924</v>
      </c>
      <c r="D2552" t="s">
        <v>633</v>
      </c>
      <c r="E2552" t="s">
        <v>631</v>
      </c>
      <c r="H2552"/>
      <c r="I2552" s="1">
        <v>6</v>
      </c>
      <c r="J2552" t="s">
        <v>159</v>
      </c>
      <c r="K2552" t="s">
        <v>151</v>
      </c>
      <c r="L2552" t="s">
        <v>60</v>
      </c>
      <c r="M2552" t="s">
        <v>59</v>
      </c>
      <c r="N2552" s="4">
        <v>775633308</v>
      </c>
      <c r="O2552" s="44">
        <v>309.25</v>
      </c>
      <c r="P2552">
        <v>0</v>
      </c>
      <c r="Q2552">
        <v>0</v>
      </c>
      <c r="R2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2" s="4">
        <f t="shared" si="117"/>
        <v>0</v>
      </c>
      <c r="T2552" s="4">
        <f t="shared" si="118"/>
        <v>0</v>
      </c>
      <c r="U2552" s="4">
        <f t="shared" si="119"/>
        <v>1</v>
      </c>
    </row>
    <row r="2553" spans="1:21">
      <c r="A2553" s="41">
        <v>60024932</v>
      </c>
      <c r="B2553" s="42">
        <v>630786754</v>
      </c>
      <c r="C2553" s="43">
        <v>60024932</v>
      </c>
      <c r="D2553" t="s">
        <v>634</v>
      </c>
      <c r="E2553" t="s">
        <v>631</v>
      </c>
      <c r="H2553"/>
      <c r="I2553" s="1">
        <v>6</v>
      </c>
      <c r="J2553" t="s">
        <v>159</v>
      </c>
      <c r="K2553" t="s">
        <v>151</v>
      </c>
      <c r="L2553" t="s">
        <v>60</v>
      </c>
      <c r="M2553" t="s">
        <v>59</v>
      </c>
      <c r="N2553" s="4">
        <v>775633308</v>
      </c>
      <c r="O2553" s="44">
        <v>59</v>
      </c>
      <c r="P2553">
        <v>0</v>
      </c>
      <c r="Q2553">
        <v>0</v>
      </c>
      <c r="R2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3" s="4">
        <f t="shared" si="117"/>
        <v>0</v>
      </c>
      <c r="T2553" s="4">
        <f t="shared" si="118"/>
        <v>0</v>
      </c>
      <c r="U2553" s="4">
        <f t="shared" si="119"/>
        <v>1</v>
      </c>
    </row>
    <row r="2554" spans="1:21">
      <c r="A2554" s="41">
        <v>60024940</v>
      </c>
      <c r="B2554" s="42">
        <v>630786754</v>
      </c>
      <c r="C2554" s="43">
        <v>60024940</v>
      </c>
      <c r="D2554" t="s">
        <v>635</v>
      </c>
      <c r="E2554" t="s">
        <v>631</v>
      </c>
      <c r="H2554"/>
      <c r="I2554" s="1">
        <v>6</v>
      </c>
      <c r="J2554" t="s">
        <v>159</v>
      </c>
      <c r="K2554" t="s">
        <v>151</v>
      </c>
      <c r="L2554" t="s">
        <v>60</v>
      </c>
      <c r="M2554" t="s">
        <v>59</v>
      </c>
      <c r="N2554" s="4">
        <v>775633308</v>
      </c>
      <c r="O2554" s="44">
        <v>651</v>
      </c>
      <c r="P2554">
        <v>0</v>
      </c>
      <c r="Q2554">
        <v>0</v>
      </c>
      <c r="R2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4" s="4">
        <f t="shared" si="117"/>
        <v>0</v>
      </c>
      <c r="T2554" s="4">
        <f t="shared" si="118"/>
        <v>0</v>
      </c>
      <c r="U2554" s="4">
        <f t="shared" si="119"/>
        <v>1</v>
      </c>
    </row>
    <row r="2555" spans="1:21">
      <c r="A2555" s="41">
        <v>60780996</v>
      </c>
      <c r="B2555" s="42">
        <v>630786754</v>
      </c>
      <c r="C2555" s="43">
        <v>60780996</v>
      </c>
      <c r="D2555" t="s">
        <v>636</v>
      </c>
      <c r="E2555" t="s">
        <v>631</v>
      </c>
      <c r="H2555"/>
      <c r="I2555" s="1">
        <v>6</v>
      </c>
      <c r="J2555" t="s">
        <v>159</v>
      </c>
      <c r="K2555" t="s">
        <v>151</v>
      </c>
      <c r="L2555" t="s">
        <v>60</v>
      </c>
      <c r="M2555" t="s">
        <v>59</v>
      </c>
      <c r="N2555" s="4">
        <v>775633308</v>
      </c>
      <c r="O2555" s="44">
        <v>52976.25</v>
      </c>
      <c r="P2555">
        <v>1</v>
      </c>
      <c r="Q2555">
        <v>0</v>
      </c>
      <c r="R2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55" s="4">
        <f t="shared" si="117"/>
        <v>0</v>
      </c>
      <c r="T2555" s="4">
        <f t="shared" si="118"/>
        <v>0</v>
      </c>
      <c r="U2555" s="4">
        <f t="shared" si="119"/>
        <v>1</v>
      </c>
    </row>
    <row r="2556" spans="1:21">
      <c r="A2556" s="41">
        <v>60787587</v>
      </c>
      <c r="B2556" s="42">
        <v>630786754</v>
      </c>
      <c r="C2556" s="43">
        <v>60787587</v>
      </c>
      <c r="D2556" t="s">
        <v>637</v>
      </c>
      <c r="E2556" t="s">
        <v>631</v>
      </c>
      <c r="H2556"/>
      <c r="I2556" s="1">
        <v>6</v>
      </c>
      <c r="J2556" t="s">
        <v>159</v>
      </c>
      <c r="K2556" t="s">
        <v>151</v>
      </c>
      <c r="L2556" t="s">
        <v>60</v>
      </c>
      <c r="M2556" t="s">
        <v>59</v>
      </c>
      <c r="N2556" s="4">
        <v>775633308</v>
      </c>
      <c r="O2556" s="44">
        <v>614</v>
      </c>
      <c r="P2556">
        <v>0</v>
      </c>
      <c r="Q2556">
        <v>0</v>
      </c>
      <c r="R2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6" s="4">
        <f t="shared" si="117"/>
        <v>0</v>
      </c>
      <c r="T2556" s="4">
        <f t="shared" si="118"/>
        <v>0</v>
      </c>
      <c r="U2556" s="4">
        <f t="shared" si="119"/>
        <v>1</v>
      </c>
    </row>
    <row r="2557" spans="1:21">
      <c r="A2557" s="41">
        <v>60787835</v>
      </c>
      <c r="B2557" s="42">
        <v>630786754</v>
      </c>
      <c r="C2557" s="43">
        <v>60787835</v>
      </c>
      <c r="D2557" t="s">
        <v>638</v>
      </c>
      <c r="E2557" t="s">
        <v>631</v>
      </c>
      <c r="H2557"/>
      <c r="I2557" s="1">
        <v>6</v>
      </c>
      <c r="J2557" t="s">
        <v>159</v>
      </c>
      <c r="K2557" t="s">
        <v>151</v>
      </c>
      <c r="L2557" t="s">
        <v>60</v>
      </c>
      <c r="M2557" t="s">
        <v>59</v>
      </c>
      <c r="N2557" s="4">
        <v>775633308</v>
      </c>
      <c r="O2557" s="44">
        <v>2308.75</v>
      </c>
      <c r="P2557">
        <v>0</v>
      </c>
      <c r="Q2557">
        <v>0</v>
      </c>
      <c r="R2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7" s="4">
        <f t="shared" si="117"/>
        <v>0</v>
      </c>
      <c r="T2557" s="4">
        <f t="shared" si="118"/>
        <v>0</v>
      </c>
      <c r="U2557" s="4">
        <f t="shared" si="119"/>
        <v>1</v>
      </c>
    </row>
    <row r="2558" spans="1:21">
      <c r="A2558" s="41">
        <v>60788379</v>
      </c>
      <c r="B2558" s="42">
        <v>630786754</v>
      </c>
      <c r="C2558" s="43">
        <v>60788379</v>
      </c>
      <c r="D2558" t="s">
        <v>639</v>
      </c>
      <c r="E2558" t="s">
        <v>631</v>
      </c>
      <c r="H2558"/>
      <c r="I2558" s="1">
        <v>6</v>
      </c>
      <c r="J2558" t="s">
        <v>159</v>
      </c>
      <c r="K2558" t="s">
        <v>151</v>
      </c>
      <c r="L2558" t="s">
        <v>60</v>
      </c>
      <c r="M2558" t="s">
        <v>59</v>
      </c>
      <c r="N2558" s="4">
        <v>775633308</v>
      </c>
      <c r="O2558" s="44">
        <v>1036.75</v>
      </c>
      <c r="P2558">
        <v>1</v>
      </c>
      <c r="Q2558">
        <v>0</v>
      </c>
      <c r="R2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8" s="4">
        <f t="shared" si="117"/>
        <v>0</v>
      </c>
      <c r="T2558" s="4">
        <f t="shared" si="118"/>
        <v>0</v>
      </c>
      <c r="U2558" s="4">
        <f t="shared" si="119"/>
        <v>1</v>
      </c>
    </row>
    <row r="2559" spans="1:21">
      <c r="A2559" s="41">
        <v>60788577</v>
      </c>
      <c r="B2559" s="42">
        <v>630786754</v>
      </c>
      <c r="C2559" s="43">
        <v>60788577</v>
      </c>
      <c r="D2559" t="s">
        <v>640</v>
      </c>
      <c r="E2559" t="s">
        <v>631</v>
      </c>
      <c r="H2559"/>
      <c r="I2559" s="1">
        <v>6</v>
      </c>
      <c r="J2559" t="s">
        <v>159</v>
      </c>
      <c r="K2559" t="s">
        <v>151</v>
      </c>
      <c r="L2559" t="s">
        <v>60</v>
      </c>
      <c r="M2559" t="s">
        <v>59</v>
      </c>
      <c r="N2559" s="4">
        <v>775633308</v>
      </c>
      <c r="O2559" s="44">
        <v>1307.25</v>
      </c>
      <c r="P2559">
        <v>1</v>
      </c>
      <c r="Q2559">
        <v>0</v>
      </c>
      <c r="R2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9" s="4">
        <f t="shared" si="117"/>
        <v>0</v>
      </c>
      <c r="T2559" s="4">
        <f t="shared" si="118"/>
        <v>0</v>
      </c>
      <c r="U2559" s="4">
        <f t="shared" si="119"/>
        <v>1</v>
      </c>
    </row>
    <row r="2560" spans="1:21">
      <c r="A2560" s="41">
        <v>640780185</v>
      </c>
      <c r="B2560" s="42">
        <v>640000089</v>
      </c>
      <c r="C2560" s="43">
        <v>640780185</v>
      </c>
      <c r="D2560" t="s">
        <v>453</v>
      </c>
      <c r="E2560" t="s">
        <v>454</v>
      </c>
      <c r="H2560"/>
      <c r="I2560" s="1">
        <v>64</v>
      </c>
      <c r="J2560" t="s">
        <v>241</v>
      </c>
      <c r="K2560" t="s">
        <v>93</v>
      </c>
      <c r="L2560" t="s">
        <v>60</v>
      </c>
      <c r="M2560" t="s">
        <v>93</v>
      </c>
      <c r="N2560" s="4">
        <v>782274559</v>
      </c>
      <c r="O2560" s="44">
        <v>15194.5</v>
      </c>
      <c r="P2560">
        <v>0</v>
      </c>
      <c r="Q2560">
        <v>0</v>
      </c>
      <c r="R2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0" s="4">
        <f t="shared" si="117"/>
        <v>0</v>
      </c>
      <c r="T2560" s="4">
        <f t="shared" si="118"/>
        <v>0</v>
      </c>
      <c r="U2560" s="4">
        <f t="shared" si="119"/>
        <v>1</v>
      </c>
    </row>
    <row r="2561" spans="1:21">
      <c r="A2561" s="41">
        <v>640780268</v>
      </c>
      <c r="B2561" s="42">
        <v>640000113</v>
      </c>
      <c r="C2561" s="43">
        <v>640780268</v>
      </c>
      <c r="D2561" t="s">
        <v>5752</v>
      </c>
      <c r="E2561" t="s">
        <v>5753</v>
      </c>
      <c r="H2561"/>
      <c r="I2561" s="1">
        <v>64</v>
      </c>
      <c r="J2561" t="s">
        <v>241</v>
      </c>
      <c r="K2561" t="s">
        <v>93</v>
      </c>
      <c r="L2561" t="s">
        <v>96</v>
      </c>
      <c r="M2561" t="s">
        <v>93</v>
      </c>
      <c r="N2561" s="4">
        <v>682720024</v>
      </c>
      <c r="O2561" s="44">
        <v>18619.5</v>
      </c>
      <c r="P2561">
        <v>0</v>
      </c>
      <c r="Q2561">
        <v>0</v>
      </c>
      <c r="R2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1" s="4">
        <f t="shared" si="117"/>
        <v>0</v>
      </c>
      <c r="T2561" s="4">
        <f t="shared" si="118"/>
        <v>0</v>
      </c>
      <c r="U2561" s="4">
        <f t="shared" si="119"/>
        <v>1</v>
      </c>
    </row>
    <row r="2562" spans="1:21">
      <c r="A2562" s="41">
        <v>640789640</v>
      </c>
      <c r="B2562" s="42">
        <v>640000113</v>
      </c>
      <c r="C2562" s="43">
        <v>640789640</v>
      </c>
      <c r="D2562" t="s">
        <v>5754</v>
      </c>
      <c r="E2562" t="s">
        <v>5753</v>
      </c>
      <c r="H2562"/>
      <c r="I2562" s="1">
        <v>64</v>
      </c>
      <c r="J2562" t="s">
        <v>241</v>
      </c>
      <c r="K2562" t="s">
        <v>93</v>
      </c>
      <c r="L2562" t="s">
        <v>96</v>
      </c>
      <c r="M2562" t="s">
        <v>93</v>
      </c>
      <c r="N2562" s="4">
        <v>682720024</v>
      </c>
      <c r="O2562" s="44">
        <v>9967.5</v>
      </c>
      <c r="P2562">
        <v>0</v>
      </c>
      <c r="Q2562">
        <v>1</v>
      </c>
      <c r="R2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62" s="4">
        <f t="shared" si="117"/>
        <v>0</v>
      </c>
      <c r="T2562" s="4">
        <f t="shared" si="118"/>
        <v>0</v>
      </c>
      <c r="U2562" s="4">
        <f t="shared" si="119"/>
        <v>1</v>
      </c>
    </row>
    <row r="2563" spans="1:21">
      <c r="A2563" s="41">
        <v>640780409</v>
      </c>
      <c r="B2563" s="42">
        <v>640000154</v>
      </c>
      <c r="C2563" s="43">
        <v>640780409</v>
      </c>
      <c r="D2563" t="s">
        <v>5433</v>
      </c>
      <c r="E2563" t="s">
        <v>5434</v>
      </c>
      <c r="H2563"/>
      <c r="I2563" s="1">
        <v>64</v>
      </c>
      <c r="J2563" t="s">
        <v>241</v>
      </c>
      <c r="K2563" t="s">
        <v>93</v>
      </c>
      <c r="L2563" t="s">
        <v>96</v>
      </c>
      <c r="M2563" t="s">
        <v>93</v>
      </c>
      <c r="N2563" s="4">
        <v>672720588</v>
      </c>
      <c r="O2563" s="44">
        <v>13755.25</v>
      </c>
      <c r="P2563">
        <v>1</v>
      </c>
      <c r="Q2563">
        <v>0</v>
      </c>
      <c r="R2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3" s="4">
        <f t="shared" si="117"/>
        <v>0</v>
      </c>
      <c r="T2563" s="4">
        <f t="shared" si="118"/>
        <v>0</v>
      </c>
      <c r="U2563" s="4">
        <f t="shared" si="119"/>
        <v>1</v>
      </c>
    </row>
    <row r="2564" spans="1:21">
      <c r="A2564" s="41">
        <v>640780490</v>
      </c>
      <c r="B2564" s="45">
        <v>640000212</v>
      </c>
      <c r="C2564" s="47">
        <v>640780490</v>
      </c>
      <c r="D2564" t="s">
        <v>5698</v>
      </c>
      <c r="E2564" t="s">
        <v>5699</v>
      </c>
      <c r="H2564"/>
      <c r="I2564" s="1">
        <v>64</v>
      </c>
      <c r="J2564" t="s">
        <v>241</v>
      </c>
      <c r="K2564" t="s">
        <v>93</v>
      </c>
      <c r="L2564" t="s">
        <v>96</v>
      </c>
      <c r="M2564" t="s">
        <v>93</v>
      </c>
      <c r="N2564" s="4">
        <v>782271894</v>
      </c>
      <c r="O2564" s="44">
        <v>47841</v>
      </c>
      <c r="P2564">
        <v>0</v>
      </c>
      <c r="Q2564">
        <v>0</v>
      </c>
      <c r="R2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4" s="4">
        <f t="shared" si="117"/>
        <v>0</v>
      </c>
      <c r="T2564" s="4">
        <f t="shared" si="118"/>
        <v>0</v>
      </c>
      <c r="U2564" s="4">
        <f t="shared" si="119"/>
        <v>1</v>
      </c>
    </row>
    <row r="2565" spans="1:21">
      <c r="A2565" s="41">
        <v>640780557</v>
      </c>
      <c r="B2565" s="42">
        <v>640000238</v>
      </c>
      <c r="C2565" s="43">
        <v>640780557</v>
      </c>
      <c r="D2565" t="s">
        <v>519</v>
      </c>
      <c r="E2565" t="s">
        <v>520</v>
      </c>
      <c r="H2565"/>
      <c r="I2565" s="1">
        <v>64</v>
      </c>
      <c r="J2565" t="s">
        <v>241</v>
      </c>
      <c r="K2565" t="s">
        <v>93</v>
      </c>
      <c r="L2565" t="s">
        <v>60</v>
      </c>
      <c r="M2565" t="s">
        <v>93</v>
      </c>
      <c r="N2565" s="4">
        <v>325676997</v>
      </c>
      <c r="O2565" s="44">
        <v>17942</v>
      </c>
      <c r="P2565">
        <v>0</v>
      </c>
      <c r="Q2565">
        <v>0</v>
      </c>
      <c r="R2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5" s="4">
        <f t="shared" si="117"/>
        <v>0</v>
      </c>
      <c r="T2565" s="4">
        <f t="shared" si="118"/>
        <v>0</v>
      </c>
      <c r="U2565" s="4">
        <f t="shared" si="119"/>
        <v>1</v>
      </c>
    </row>
    <row r="2566" spans="1:21">
      <c r="A2566" s="41">
        <v>640780581</v>
      </c>
      <c r="B2566" s="42">
        <v>640000253</v>
      </c>
      <c r="C2566" s="43">
        <v>640780581</v>
      </c>
      <c r="D2566" t="s">
        <v>6233</v>
      </c>
      <c r="E2566" t="s">
        <v>6234</v>
      </c>
      <c r="H2566"/>
      <c r="I2566" s="1">
        <v>64</v>
      </c>
      <c r="J2566" t="s">
        <v>241</v>
      </c>
      <c r="K2566" t="s">
        <v>93</v>
      </c>
      <c r="L2566" t="s">
        <v>96</v>
      </c>
      <c r="M2566" t="s">
        <v>93</v>
      </c>
      <c r="N2566" s="4">
        <v>317576098</v>
      </c>
      <c r="O2566" s="44">
        <v>10232</v>
      </c>
      <c r="P2566">
        <v>0</v>
      </c>
      <c r="Q2566">
        <v>0</v>
      </c>
      <c r="R2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6" s="4">
        <f t="shared" ref="S2566:S2629" si="120">IF(OR(L2566="CH",L2566="CH ex-CHS",L2566="HIA",L2566="Autres publics",L2566="CHU"),1,0)</f>
        <v>0</v>
      </c>
      <c r="T2566" s="4">
        <f t="shared" ref="T2566:T2629" si="121">IF(AND(S2566=1,G2566=""),1,0)</f>
        <v>0</v>
      </c>
      <c r="U2566" s="4">
        <f t="shared" si="119"/>
        <v>1</v>
      </c>
    </row>
    <row r="2567" spans="1:21">
      <c r="A2567" s="41">
        <v>640780623</v>
      </c>
      <c r="B2567" s="42">
        <v>640000287</v>
      </c>
      <c r="C2567" s="43">
        <v>640780623</v>
      </c>
      <c r="D2567" t="s">
        <v>5477</v>
      </c>
      <c r="E2567" t="s">
        <v>5478</v>
      </c>
      <c r="H2567"/>
      <c r="I2567" s="1">
        <v>64</v>
      </c>
      <c r="J2567" t="s">
        <v>241</v>
      </c>
      <c r="K2567" t="s">
        <v>93</v>
      </c>
      <c r="L2567" t="s">
        <v>96</v>
      </c>
      <c r="M2567" t="s">
        <v>93</v>
      </c>
      <c r="N2567" s="4">
        <v>652720152</v>
      </c>
      <c r="O2567" s="44">
        <v>12483</v>
      </c>
      <c r="P2567">
        <v>0</v>
      </c>
      <c r="Q2567">
        <v>0</v>
      </c>
      <c r="R2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7" s="4">
        <f t="shared" si="120"/>
        <v>0</v>
      </c>
      <c r="T2567" s="4">
        <f t="shared" si="121"/>
        <v>0</v>
      </c>
      <c r="U2567" s="4">
        <f t="shared" ref="U2567:U2630" si="122">IF(S2567=1,0,1)</f>
        <v>1</v>
      </c>
    </row>
    <row r="2568" spans="1:21">
      <c r="A2568" s="41">
        <v>640780631</v>
      </c>
      <c r="B2568" s="42">
        <v>640000295</v>
      </c>
      <c r="C2568" s="43">
        <v>640780631</v>
      </c>
      <c r="D2568" t="s">
        <v>952</v>
      </c>
      <c r="E2568" t="s">
        <v>952</v>
      </c>
      <c r="H2568"/>
      <c r="I2568" s="1">
        <v>64</v>
      </c>
      <c r="J2568" t="s">
        <v>241</v>
      </c>
      <c r="K2568" t="s">
        <v>93</v>
      </c>
      <c r="L2568" t="s">
        <v>96</v>
      </c>
      <c r="M2568" t="s">
        <v>93</v>
      </c>
      <c r="N2568" s="4">
        <v>702720350</v>
      </c>
      <c r="O2568" s="44">
        <v>18809</v>
      </c>
      <c r="P2568">
        <v>0</v>
      </c>
      <c r="Q2568">
        <v>0</v>
      </c>
      <c r="R2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8" s="4">
        <f t="shared" si="120"/>
        <v>0</v>
      </c>
      <c r="T2568" s="4">
        <f t="shared" si="121"/>
        <v>0</v>
      </c>
      <c r="U2568" s="4">
        <f t="shared" si="122"/>
        <v>1</v>
      </c>
    </row>
    <row r="2569" spans="1:21">
      <c r="A2569" s="41">
        <v>640780649</v>
      </c>
      <c r="B2569" s="42">
        <v>640000303</v>
      </c>
      <c r="C2569" s="43">
        <v>640780649</v>
      </c>
      <c r="D2569" t="s">
        <v>5524</v>
      </c>
      <c r="E2569" t="s">
        <v>5525</v>
      </c>
      <c r="H2569"/>
      <c r="I2569" s="1">
        <v>64</v>
      </c>
      <c r="J2569" t="s">
        <v>241</v>
      </c>
      <c r="K2569" t="s">
        <v>93</v>
      </c>
      <c r="L2569" t="s">
        <v>96</v>
      </c>
      <c r="M2569" t="s">
        <v>93</v>
      </c>
      <c r="N2569" s="4">
        <v>423677012</v>
      </c>
      <c r="O2569" s="44">
        <v>10926.5</v>
      </c>
      <c r="P2569">
        <v>0</v>
      </c>
      <c r="Q2569">
        <v>0</v>
      </c>
      <c r="R2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9" s="4">
        <f t="shared" si="120"/>
        <v>0</v>
      </c>
      <c r="T2569" s="4">
        <f t="shared" si="121"/>
        <v>0</v>
      </c>
      <c r="U2569" s="4">
        <f t="shared" si="122"/>
        <v>1</v>
      </c>
    </row>
    <row r="2570" spans="1:21">
      <c r="A2570" s="41">
        <v>640780672</v>
      </c>
      <c r="B2570" s="42">
        <v>640000337</v>
      </c>
      <c r="C2570" s="43">
        <v>640780672</v>
      </c>
      <c r="D2570" t="s">
        <v>4798</v>
      </c>
      <c r="E2570" t="s">
        <v>4799</v>
      </c>
      <c r="H2570"/>
      <c r="I2570" s="1">
        <v>64</v>
      </c>
      <c r="J2570" t="s">
        <v>241</v>
      </c>
      <c r="K2570" t="s">
        <v>93</v>
      </c>
      <c r="L2570" t="s">
        <v>96</v>
      </c>
      <c r="M2570" t="s">
        <v>93</v>
      </c>
      <c r="N2570" s="4">
        <v>632720066</v>
      </c>
      <c r="O2570" s="44">
        <v>21443</v>
      </c>
      <c r="P2570">
        <v>0</v>
      </c>
      <c r="Q2570">
        <v>0</v>
      </c>
      <c r="R2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0" s="4">
        <f t="shared" si="120"/>
        <v>0</v>
      </c>
      <c r="T2570" s="4">
        <f t="shared" si="121"/>
        <v>0</v>
      </c>
      <c r="U2570" s="4">
        <f t="shared" si="122"/>
        <v>1</v>
      </c>
    </row>
    <row r="2571" spans="1:21">
      <c r="A2571" s="41">
        <v>640780748</v>
      </c>
      <c r="B2571" s="42">
        <v>640000360</v>
      </c>
      <c r="C2571" s="43">
        <v>640780748</v>
      </c>
      <c r="D2571" t="s">
        <v>5330</v>
      </c>
      <c r="E2571" t="s">
        <v>5331</v>
      </c>
      <c r="H2571"/>
      <c r="I2571" s="1">
        <v>64</v>
      </c>
      <c r="J2571" t="s">
        <v>241</v>
      </c>
      <c r="K2571" t="s">
        <v>93</v>
      </c>
      <c r="L2571" t="s">
        <v>96</v>
      </c>
      <c r="M2571" t="s">
        <v>93</v>
      </c>
      <c r="N2571" s="4">
        <v>309990471</v>
      </c>
      <c r="O2571" s="44">
        <v>33164.5</v>
      </c>
      <c r="P2571">
        <v>0</v>
      </c>
      <c r="Q2571">
        <v>0</v>
      </c>
      <c r="R2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1" s="4">
        <f t="shared" si="120"/>
        <v>0</v>
      </c>
      <c r="T2571" s="4">
        <f t="shared" si="121"/>
        <v>0</v>
      </c>
      <c r="U2571" s="4">
        <f t="shared" si="122"/>
        <v>1</v>
      </c>
    </row>
    <row r="2572" spans="1:21">
      <c r="A2572" s="41">
        <v>640780938</v>
      </c>
      <c r="B2572" s="42">
        <v>640000469</v>
      </c>
      <c r="C2572" s="43">
        <v>640780938</v>
      </c>
      <c r="D2572" t="s">
        <v>6103</v>
      </c>
      <c r="E2572" t="s">
        <v>6104</v>
      </c>
      <c r="H2572"/>
      <c r="I2572" s="1">
        <v>64</v>
      </c>
      <c r="J2572" t="s">
        <v>241</v>
      </c>
      <c r="K2572" t="s">
        <v>93</v>
      </c>
      <c r="L2572" t="s">
        <v>96</v>
      </c>
      <c r="M2572" t="s">
        <v>93</v>
      </c>
      <c r="N2572" s="4">
        <v>408034254</v>
      </c>
      <c r="O2572" s="44">
        <v>30192.5</v>
      </c>
      <c r="P2572">
        <v>0</v>
      </c>
      <c r="Q2572">
        <v>0</v>
      </c>
      <c r="R2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2" s="4">
        <f t="shared" si="120"/>
        <v>0</v>
      </c>
      <c r="T2572" s="4">
        <f t="shared" si="121"/>
        <v>0</v>
      </c>
      <c r="U2572" s="4">
        <f t="shared" si="122"/>
        <v>1</v>
      </c>
    </row>
    <row r="2573" spans="1:21">
      <c r="A2573" s="41">
        <v>640780946</v>
      </c>
      <c r="B2573" s="42">
        <v>640000469</v>
      </c>
      <c r="C2573" s="43">
        <v>640780946</v>
      </c>
      <c r="D2573" t="s">
        <v>6105</v>
      </c>
      <c r="E2573" t="s">
        <v>6104</v>
      </c>
      <c r="H2573"/>
      <c r="I2573" s="1">
        <v>64</v>
      </c>
      <c r="J2573" t="s">
        <v>241</v>
      </c>
      <c r="K2573" t="s">
        <v>93</v>
      </c>
      <c r="L2573" t="s">
        <v>96</v>
      </c>
      <c r="M2573" t="s">
        <v>93</v>
      </c>
      <c r="N2573" s="4">
        <v>408034254</v>
      </c>
      <c r="O2573" s="44">
        <v>56057.5</v>
      </c>
      <c r="P2573">
        <v>0</v>
      </c>
      <c r="Q2573">
        <v>0</v>
      </c>
      <c r="R2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3" s="4">
        <f t="shared" si="120"/>
        <v>0</v>
      </c>
      <c r="T2573" s="4">
        <f t="shared" si="121"/>
        <v>0</v>
      </c>
      <c r="U2573" s="4">
        <f t="shared" si="122"/>
        <v>1</v>
      </c>
    </row>
    <row r="2574" spans="1:21">
      <c r="A2574" s="41">
        <v>640781225</v>
      </c>
      <c r="B2574" s="42">
        <v>640000568</v>
      </c>
      <c r="C2574" s="43">
        <v>640781225</v>
      </c>
      <c r="D2574" t="s">
        <v>6130</v>
      </c>
      <c r="E2574" t="s">
        <v>6131</v>
      </c>
      <c r="H2574"/>
      <c r="I2574" s="1">
        <v>64</v>
      </c>
      <c r="J2574" t="s">
        <v>241</v>
      </c>
      <c r="K2574" t="s">
        <v>93</v>
      </c>
      <c r="L2574" t="s">
        <v>96</v>
      </c>
      <c r="M2574" t="s">
        <v>93</v>
      </c>
      <c r="N2574" s="4">
        <v>384356051</v>
      </c>
      <c r="O2574" s="44">
        <v>29866.5</v>
      </c>
      <c r="P2574">
        <v>0</v>
      </c>
      <c r="Q2574">
        <v>0</v>
      </c>
      <c r="R2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4" s="4">
        <f t="shared" si="120"/>
        <v>0</v>
      </c>
      <c r="T2574" s="4">
        <f t="shared" si="121"/>
        <v>0</v>
      </c>
      <c r="U2574" s="4">
        <f t="shared" si="122"/>
        <v>1</v>
      </c>
    </row>
    <row r="2575" spans="1:21">
      <c r="A2575" s="41">
        <v>640792305</v>
      </c>
      <c r="B2575" s="42">
        <v>640000626</v>
      </c>
      <c r="C2575" s="43">
        <v>640792305</v>
      </c>
      <c r="D2575" t="s">
        <v>767</v>
      </c>
      <c r="E2575" t="s">
        <v>768</v>
      </c>
      <c r="H2575"/>
      <c r="I2575" s="1">
        <v>64</v>
      </c>
      <c r="J2575" t="s">
        <v>241</v>
      </c>
      <c r="K2575" t="s">
        <v>93</v>
      </c>
      <c r="L2575" t="s">
        <v>60</v>
      </c>
      <c r="M2575" t="s">
        <v>93</v>
      </c>
      <c r="N2575" s="4">
        <v>782378939</v>
      </c>
      <c r="O2575" s="44">
        <v>2233.5</v>
      </c>
      <c r="P2575">
        <v>0</v>
      </c>
      <c r="Q2575">
        <v>0</v>
      </c>
      <c r="R2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75" s="4">
        <f t="shared" si="120"/>
        <v>0</v>
      </c>
      <c r="T2575" s="4">
        <f t="shared" si="121"/>
        <v>0</v>
      </c>
      <c r="U2575" s="4">
        <f t="shared" si="122"/>
        <v>1</v>
      </c>
    </row>
    <row r="2576" spans="1:21">
      <c r="A2576" s="41">
        <v>640787149</v>
      </c>
      <c r="B2576" s="42">
        <v>640001681</v>
      </c>
      <c r="C2576" s="43">
        <v>640787149</v>
      </c>
      <c r="D2576" t="s">
        <v>914</v>
      </c>
      <c r="E2576" t="s">
        <v>915</v>
      </c>
      <c r="H2576"/>
      <c r="I2576" s="1">
        <v>64</v>
      </c>
      <c r="J2576" t="s">
        <v>241</v>
      </c>
      <c r="K2576" t="s">
        <v>93</v>
      </c>
      <c r="L2576" t="s">
        <v>60</v>
      </c>
      <c r="M2576" t="s">
        <v>93</v>
      </c>
      <c r="N2576" s="4">
        <v>300685054</v>
      </c>
      <c r="O2576" s="44">
        <v>12235.5</v>
      </c>
      <c r="P2576">
        <v>0</v>
      </c>
      <c r="Q2576">
        <v>0</v>
      </c>
      <c r="R2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76" s="4">
        <f t="shared" si="120"/>
        <v>0</v>
      </c>
      <c r="T2576" s="4">
        <f t="shared" si="121"/>
        <v>0</v>
      </c>
      <c r="U2576" s="4">
        <f t="shared" si="122"/>
        <v>1</v>
      </c>
    </row>
    <row r="2577" spans="1:21">
      <c r="A2577" s="41">
        <v>640789426</v>
      </c>
      <c r="B2577" s="42">
        <v>640003497</v>
      </c>
      <c r="C2577" s="43">
        <v>640789426</v>
      </c>
      <c r="D2577" t="s">
        <v>6034</v>
      </c>
      <c r="E2577" t="s">
        <v>6035</v>
      </c>
      <c r="H2577"/>
      <c r="I2577" s="1">
        <v>64</v>
      </c>
      <c r="J2577" t="s">
        <v>241</v>
      </c>
      <c r="K2577" t="s">
        <v>93</v>
      </c>
      <c r="L2577" t="s">
        <v>96</v>
      </c>
      <c r="M2577" t="s">
        <v>93</v>
      </c>
      <c r="N2577" s="4">
        <v>377655279</v>
      </c>
      <c r="O2577" s="44">
        <v>12757.5</v>
      </c>
      <c r="P2577">
        <v>0</v>
      </c>
      <c r="Q2577">
        <v>0</v>
      </c>
      <c r="R2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7" s="4">
        <f t="shared" si="120"/>
        <v>0</v>
      </c>
      <c r="T2577" s="4">
        <f t="shared" si="121"/>
        <v>0</v>
      </c>
      <c r="U2577" s="4">
        <f t="shared" si="122"/>
        <v>1</v>
      </c>
    </row>
    <row r="2578" spans="1:21">
      <c r="A2578" s="41">
        <v>640789699</v>
      </c>
      <c r="B2578" s="42">
        <v>640003570</v>
      </c>
      <c r="C2578" s="43">
        <v>640789699</v>
      </c>
      <c r="D2578" t="s">
        <v>5369</v>
      </c>
      <c r="E2578" t="s">
        <v>5370</v>
      </c>
      <c r="H2578"/>
      <c r="I2578" s="1">
        <v>64</v>
      </c>
      <c r="J2578" t="s">
        <v>241</v>
      </c>
      <c r="K2578" t="s">
        <v>93</v>
      </c>
      <c r="L2578" t="s">
        <v>60</v>
      </c>
      <c r="M2578" t="s">
        <v>93</v>
      </c>
      <c r="N2578" s="4">
        <v>782260723</v>
      </c>
      <c r="O2578" s="44">
        <v>18122.5</v>
      </c>
      <c r="P2578">
        <v>0</v>
      </c>
      <c r="Q2578">
        <v>0</v>
      </c>
      <c r="R2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8" s="4">
        <f t="shared" si="120"/>
        <v>0</v>
      </c>
      <c r="T2578" s="4">
        <f t="shared" si="121"/>
        <v>0</v>
      </c>
      <c r="U2578" s="4">
        <f t="shared" si="122"/>
        <v>1</v>
      </c>
    </row>
    <row r="2579" spans="1:21">
      <c r="A2579" s="41">
        <v>640018255</v>
      </c>
      <c r="B2579" s="42">
        <v>640007019</v>
      </c>
      <c r="C2579" s="43">
        <v>640018255</v>
      </c>
      <c r="D2579" t="s">
        <v>3241</v>
      </c>
      <c r="E2579" t="s">
        <v>3241</v>
      </c>
      <c r="H2579"/>
      <c r="I2579" s="1">
        <v>64</v>
      </c>
      <c r="J2579" t="s">
        <v>241</v>
      </c>
      <c r="K2579" t="s">
        <v>93</v>
      </c>
      <c r="L2579" t="s">
        <v>96</v>
      </c>
      <c r="M2579" t="s">
        <v>93</v>
      </c>
      <c r="N2579" s="4">
        <v>440719714</v>
      </c>
      <c r="O2579" s="44">
        <v>26811.75</v>
      </c>
      <c r="P2579">
        <v>1</v>
      </c>
      <c r="Q2579">
        <v>0</v>
      </c>
      <c r="R2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9" s="4">
        <f t="shared" si="120"/>
        <v>0</v>
      </c>
      <c r="T2579" s="4">
        <f t="shared" si="121"/>
        <v>0</v>
      </c>
      <c r="U2579" s="4">
        <f t="shared" si="122"/>
        <v>1</v>
      </c>
    </row>
    <row r="2580" spans="1:21">
      <c r="A2580" s="41">
        <v>400780383</v>
      </c>
      <c r="B2580" s="42">
        <v>640010328</v>
      </c>
      <c r="C2580" s="43">
        <v>400780383</v>
      </c>
      <c r="D2580" t="s">
        <v>740</v>
      </c>
      <c r="E2580" t="s">
        <v>741</v>
      </c>
      <c r="H2580"/>
      <c r="I2580" s="1">
        <v>40</v>
      </c>
      <c r="J2580" t="s">
        <v>92</v>
      </c>
      <c r="K2580" t="s">
        <v>93</v>
      </c>
      <c r="L2580" t="s">
        <v>60</v>
      </c>
      <c r="M2580" t="s">
        <v>93</v>
      </c>
      <c r="N2580" s="4">
        <v>490192507</v>
      </c>
      <c r="O2580" s="44">
        <v>5607</v>
      </c>
      <c r="P2580">
        <v>0</v>
      </c>
      <c r="Q2580">
        <v>0</v>
      </c>
      <c r="R2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0" s="4">
        <f t="shared" si="120"/>
        <v>0</v>
      </c>
      <c r="T2580" s="4">
        <f t="shared" si="121"/>
        <v>0</v>
      </c>
      <c r="U2580" s="4">
        <f t="shared" si="122"/>
        <v>1</v>
      </c>
    </row>
    <row r="2581" spans="1:21">
      <c r="A2581" s="41">
        <v>640010518</v>
      </c>
      <c r="B2581" s="42">
        <v>640010468</v>
      </c>
      <c r="C2581" s="43">
        <v>640010518</v>
      </c>
      <c r="D2581" t="s">
        <v>5929</v>
      </c>
      <c r="E2581" t="s">
        <v>5930</v>
      </c>
      <c r="H2581"/>
      <c r="I2581" s="1">
        <v>64</v>
      </c>
      <c r="J2581" t="s">
        <v>241</v>
      </c>
      <c r="K2581" t="s">
        <v>93</v>
      </c>
      <c r="L2581" t="s">
        <v>96</v>
      </c>
      <c r="M2581" t="s">
        <v>93</v>
      </c>
      <c r="N2581" s="4">
        <v>485110241</v>
      </c>
      <c r="O2581" s="44">
        <v>12644.5</v>
      </c>
      <c r="P2581">
        <v>0</v>
      </c>
      <c r="Q2581">
        <v>0</v>
      </c>
      <c r="R2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1" s="4">
        <f t="shared" si="120"/>
        <v>0</v>
      </c>
      <c r="T2581" s="4">
        <f t="shared" si="121"/>
        <v>0</v>
      </c>
      <c r="U2581" s="4">
        <f t="shared" si="122"/>
        <v>1</v>
      </c>
    </row>
    <row r="2582" spans="1:21">
      <c r="A2582" s="41">
        <v>640016580</v>
      </c>
      <c r="B2582" s="42">
        <v>640010658</v>
      </c>
      <c r="C2582" s="43">
        <v>640016580</v>
      </c>
      <c r="D2582" t="s">
        <v>4197</v>
      </c>
      <c r="E2582" t="s">
        <v>4198</v>
      </c>
      <c r="H2582"/>
      <c r="I2582" s="1">
        <v>64</v>
      </c>
      <c r="J2582" t="s">
        <v>241</v>
      </c>
      <c r="K2582" t="s">
        <v>93</v>
      </c>
      <c r="L2582" t="s">
        <v>60</v>
      </c>
      <c r="M2582" t="s">
        <v>93</v>
      </c>
      <c r="N2582" s="4">
        <v>805409075</v>
      </c>
      <c r="O2582" s="44">
        <v>23234</v>
      </c>
      <c r="P2582">
        <v>0</v>
      </c>
      <c r="Q2582">
        <v>0</v>
      </c>
      <c r="R2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2" s="4">
        <f t="shared" si="120"/>
        <v>0</v>
      </c>
      <c r="T2582" s="4">
        <f t="shared" si="121"/>
        <v>0</v>
      </c>
      <c r="U2582" s="4">
        <f t="shared" si="122"/>
        <v>1</v>
      </c>
    </row>
    <row r="2583" spans="1:21">
      <c r="A2583" s="41">
        <v>640013298</v>
      </c>
      <c r="B2583" s="42">
        <v>640011508</v>
      </c>
      <c r="C2583" s="43">
        <v>640013298</v>
      </c>
      <c r="D2583" t="s">
        <v>377</v>
      </c>
      <c r="E2583" t="s">
        <v>378</v>
      </c>
      <c r="H2583"/>
      <c r="I2583" s="1">
        <v>64</v>
      </c>
      <c r="J2583" t="s">
        <v>241</v>
      </c>
      <c r="K2583" t="s">
        <v>93</v>
      </c>
      <c r="L2583" t="s">
        <v>60</v>
      </c>
      <c r="M2583" t="s">
        <v>93</v>
      </c>
      <c r="N2583" s="4">
        <v>512285834</v>
      </c>
      <c r="O2583" s="44">
        <v>6149</v>
      </c>
      <c r="P2583">
        <v>0</v>
      </c>
      <c r="Q2583">
        <v>0</v>
      </c>
      <c r="R2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3" s="4">
        <f t="shared" si="120"/>
        <v>0</v>
      </c>
      <c r="T2583" s="4">
        <f t="shared" si="121"/>
        <v>0</v>
      </c>
      <c r="U2583" s="4">
        <f t="shared" si="122"/>
        <v>1</v>
      </c>
    </row>
    <row r="2584" spans="1:21">
      <c r="A2584" s="41">
        <v>640018206</v>
      </c>
      <c r="B2584" s="42">
        <v>640012209</v>
      </c>
      <c r="C2584" s="43">
        <v>640018206</v>
      </c>
      <c r="D2584" t="s">
        <v>5704</v>
      </c>
      <c r="E2584" t="s">
        <v>5705</v>
      </c>
      <c r="H2584"/>
      <c r="I2584" s="1">
        <v>64</v>
      </c>
      <c r="J2584" t="s">
        <v>241</v>
      </c>
      <c r="K2584" t="s">
        <v>93</v>
      </c>
      <c r="L2584" t="s">
        <v>96</v>
      </c>
      <c r="M2584" t="s">
        <v>93</v>
      </c>
      <c r="N2584" s="4">
        <v>493462154</v>
      </c>
      <c r="O2584" s="44">
        <v>96841.5</v>
      </c>
      <c r="P2584">
        <v>0</v>
      </c>
      <c r="Q2584">
        <v>0</v>
      </c>
      <c r="R2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4" s="4">
        <f t="shared" si="120"/>
        <v>0</v>
      </c>
      <c r="T2584" s="4">
        <f t="shared" si="121"/>
        <v>0</v>
      </c>
      <c r="U2584" s="4">
        <f t="shared" si="122"/>
        <v>1</v>
      </c>
    </row>
    <row r="2585" spans="1:21">
      <c r="A2585" s="41">
        <v>640781332</v>
      </c>
      <c r="B2585" s="42">
        <v>640017612</v>
      </c>
      <c r="C2585" s="43">
        <v>640781332</v>
      </c>
      <c r="D2585" t="s">
        <v>6074</v>
      </c>
      <c r="E2585" t="s">
        <v>6075</v>
      </c>
      <c r="H2585"/>
      <c r="I2585" s="1">
        <v>64</v>
      </c>
      <c r="J2585" t="s">
        <v>241</v>
      </c>
      <c r="K2585" t="s">
        <v>93</v>
      </c>
      <c r="L2585" t="s">
        <v>96</v>
      </c>
      <c r="M2585" t="s">
        <v>93</v>
      </c>
      <c r="N2585" s="4">
        <v>539931733</v>
      </c>
      <c r="O2585" s="44">
        <v>14681</v>
      </c>
      <c r="P2585">
        <v>0</v>
      </c>
      <c r="Q2585">
        <v>1</v>
      </c>
      <c r="R2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5" s="4">
        <f t="shared" si="120"/>
        <v>0</v>
      </c>
      <c r="T2585" s="4">
        <f t="shared" si="121"/>
        <v>0</v>
      </c>
      <c r="U2585" s="4">
        <f t="shared" si="122"/>
        <v>1</v>
      </c>
    </row>
    <row r="2586" spans="1:21">
      <c r="A2586" s="41">
        <v>640017646</v>
      </c>
      <c r="B2586" s="42">
        <v>640017638</v>
      </c>
      <c r="C2586" s="43">
        <v>640017638</v>
      </c>
      <c r="D2586" t="s">
        <v>1326</v>
      </c>
      <c r="E2586" t="s">
        <v>1326</v>
      </c>
      <c r="F2586" t="s">
        <v>1195</v>
      </c>
      <c r="G2586" t="s">
        <v>1196</v>
      </c>
      <c r="H2586">
        <v>0</v>
      </c>
      <c r="I2586" s="1">
        <v>64</v>
      </c>
      <c r="J2586" t="s">
        <v>241</v>
      </c>
      <c r="K2586" t="s">
        <v>93</v>
      </c>
      <c r="L2586" t="s">
        <v>831</v>
      </c>
      <c r="M2586" t="s">
        <v>93</v>
      </c>
      <c r="N2586" s="4">
        <v>200037547</v>
      </c>
      <c r="O2586" s="44">
        <v>27369.5</v>
      </c>
      <c r="P2586">
        <v>0</v>
      </c>
      <c r="Q2586">
        <v>0</v>
      </c>
      <c r="R2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6" s="4">
        <f t="shared" si="120"/>
        <v>1</v>
      </c>
      <c r="T2586" s="4">
        <f t="shared" si="121"/>
        <v>0</v>
      </c>
      <c r="U2586" s="4">
        <f t="shared" si="122"/>
        <v>0</v>
      </c>
    </row>
    <row r="2587" spans="1:21">
      <c r="A2587" s="41">
        <v>640780334</v>
      </c>
      <c r="B2587" s="42">
        <v>640017893</v>
      </c>
      <c r="C2587" s="43">
        <v>640780334</v>
      </c>
      <c r="D2587" t="s">
        <v>5723</v>
      </c>
      <c r="E2587" t="s">
        <v>5724</v>
      </c>
      <c r="H2587"/>
      <c r="I2587" s="1">
        <v>64</v>
      </c>
      <c r="J2587" t="s">
        <v>241</v>
      </c>
      <c r="K2587" t="s">
        <v>93</v>
      </c>
      <c r="L2587" t="s">
        <v>96</v>
      </c>
      <c r="M2587" t="s">
        <v>93</v>
      </c>
      <c r="N2587" s="4">
        <v>535362651</v>
      </c>
      <c r="O2587" s="44">
        <v>12543.75</v>
      </c>
      <c r="P2587">
        <v>1</v>
      </c>
      <c r="Q2587">
        <v>0</v>
      </c>
      <c r="R2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7" s="4">
        <f t="shared" si="120"/>
        <v>0</v>
      </c>
      <c r="T2587" s="4">
        <f t="shared" si="121"/>
        <v>0</v>
      </c>
      <c r="U2587" s="4">
        <f t="shared" si="122"/>
        <v>1</v>
      </c>
    </row>
    <row r="2588" spans="1:21">
      <c r="A2588" s="41">
        <v>640019634</v>
      </c>
      <c r="B2588" s="42">
        <v>640019626</v>
      </c>
      <c r="C2588" s="43">
        <v>640019634</v>
      </c>
      <c r="D2588" t="s">
        <v>4211</v>
      </c>
      <c r="E2588" t="s">
        <v>4212</v>
      </c>
      <c r="H2588"/>
      <c r="I2588" s="1">
        <v>64</v>
      </c>
      <c r="J2588" t="s">
        <v>241</v>
      </c>
      <c r="K2588" t="s">
        <v>93</v>
      </c>
      <c r="L2588" t="s">
        <v>96</v>
      </c>
      <c r="M2588" t="s">
        <v>93</v>
      </c>
      <c r="N2588" s="4">
        <v>847516556</v>
      </c>
      <c r="O2588" s="44">
        <v>7387</v>
      </c>
      <c r="P2588">
        <v>0</v>
      </c>
      <c r="Q2588">
        <v>0</v>
      </c>
      <c r="R2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8" s="4">
        <f t="shared" si="120"/>
        <v>0</v>
      </c>
      <c r="T2588" s="4">
        <f t="shared" si="121"/>
        <v>0</v>
      </c>
      <c r="U2588" s="4">
        <f t="shared" si="122"/>
        <v>1</v>
      </c>
    </row>
    <row r="2589" spans="1:21">
      <c r="A2589" s="41">
        <v>640020681</v>
      </c>
      <c r="B2589" s="42">
        <v>640020640</v>
      </c>
      <c r="C2589" s="43">
        <v>640020681</v>
      </c>
      <c r="D2589" t="s">
        <v>4242</v>
      </c>
      <c r="E2589" t="s">
        <v>4242</v>
      </c>
      <c r="H2589"/>
      <c r="I2589" s="1">
        <v>64</v>
      </c>
      <c r="J2589" t="s">
        <v>241</v>
      </c>
      <c r="K2589" t="s">
        <v>93</v>
      </c>
      <c r="L2589" t="s">
        <v>60</v>
      </c>
      <c r="M2589" t="s">
        <v>93</v>
      </c>
      <c r="N2589" s="4">
        <v>888244456</v>
      </c>
      <c r="O2589" s="44">
        <v>5546</v>
      </c>
      <c r="P2589">
        <v>0</v>
      </c>
      <c r="Q2589">
        <v>0</v>
      </c>
      <c r="R2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9" s="4">
        <f t="shared" si="120"/>
        <v>0</v>
      </c>
      <c r="T2589" s="4">
        <f t="shared" si="121"/>
        <v>0</v>
      </c>
      <c r="U2589" s="4">
        <f t="shared" si="122"/>
        <v>1</v>
      </c>
    </row>
    <row r="2590" spans="1:21">
      <c r="A2590" s="41">
        <v>640020715</v>
      </c>
      <c r="B2590" s="42">
        <v>640020707</v>
      </c>
      <c r="C2590" s="43">
        <v>640020707</v>
      </c>
      <c r="D2590" t="s">
        <v>3871</v>
      </c>
      <c r="E2590" t="s">
        <v>3872</v>
      </c>
      <c r="F2590" t="s">
        <v>1195</v>
      </c>
      <c r="G2590" t="s">
        <v>1196</v>
      </c>
      <c r="H2590">
        <v>0</v>
      </c>
      <c r="I2590" s="1">
        <v>64</v>
      </c>
      <c r="J2590" t="s">
        <v>241</v>
      </c>
      <c r="K2590" t="s">
        <v>93</v>
      </c>
      <c r="L2590" t="s">
        <v>831</v>
      </c>
      <c r="M2590" t="s">
        <v>93</v>
      </c>
      <c r="N2590" s="4">
        <v>200093458</v>
      </c>
      <c r="O2590" s="44">
        <v>8187</v>
      </c>
      <c r="P2590">
        <v>0</v>
      </c>
      <c r="Q2590">
        <v>0</v>
      </c>
      <c r="R2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90" s="4">
        <f t="shared" si="120"/>
        <v>1</v>
      </c>
      <c r="T2590" s="4">
        <f t="shared" si="121"/>
        <v>0</v>
      </c>
      <c r="U2590" s="4">
        <f t="shared" si="122"/>
        <v>0</v>
      </c>
    </row>
    <row r="2591" spans="1:21">
      <c r="A2591" s="41">
        <v>640000162</v>
      </c>
      <c r="B2591" s="42">
        <v>640780417</v>
      </c>
      <c r="C2591" s="43">
        <v>640780417</v>
      </c>
      <c r="D2591" t="s">
        <v>1193</v>
      </c>
      <c r="E2591" t="s">
        <v>1194</v>
      </c>
      <c r="F2591" t="s">
        <v>1195</v>
      </c>
      <c r="G2591" t="s">
        <v>1196</v>
      </c>
      <c r="H2591">
        <v>1</v>
      </c>
      <c r="I2591" s="1">
        <v>64</v>
      </c>
      <c r="J2591" t="s">
        <v>241</v>
      </c>
      <c r="K2591" t="s">
        <v>93</v>
      </c>
      <c r="L2591" t="s">
        <v>831</v>
      </c>
      <c r="M2591" t="s">
        <v>93</v>
      </c>
      <c r="N2591" s="4">
        <v>266405679</v>
      </c>
      <c r="O2591" s="44">
        <v>233782.5</v>
      </c>
      <c r="P2591">
        <v>0</v>
      </c>
      <c r="Q2591">
        <v>0</v>
      </c>
      <c r="R2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1" s="4">
        <f t="shared" si="120"/>
        <v>1</v>
      </c>
      <c r="T2591" s="4">
        <f t="shared" si="121"/>
        <v>0</v>
      </c>
      <c r="U2591" s="4">
        <f t="shared" si="122"/>
        <v>0</v>
      </c>
    </row>
    <row r="2592" spans="1:21">
      <c r="A2592" s="41">
        <v>640780755</v>
      </c>
      <c r="B2592" s="42">
        <v>640780417</v>
      </c>
      <c r="C2592" s="43">
        <v>640780417</v>
      </c>
      <c r="D2592" t="s">
        <v>1197</v>
      </c>
      <c r="E2592" t="s">
        <v>1194</v>
      </c>
      <c r="F2592" t="s">
        <v>1195</v>
      </c>
      <c r="G2592" t="s">
        <v>1196</v>
      </c>
      <c r="H2592">
        <v>1</v>
      </c>
      <c r="I2592" s="1">
        <v>64</v>
      </c>
      <c r="J2592" t="s">
        <v>241</v>
      </c>
      <c r="K2592" t="s">
        <v>93</v>
      </c>
      <c r="L2592" t="s">
        <v>831</v>
      </c>
      <c r="M2592" t="s">
        <v>93</v>
      </c>
      <c r="N2592" s="4">
        <v>266405679</v>
      </c>
      <c r="O2592" s="44">
        <v>20271.5</v>
      </c>
      <c r="P2592">
        <v>0</v>
      </c>
      <c r="Q2592">
        <v>0</v>
      </c>
      <c r="R2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2" s="4">
        <f t="shared" si="120"/>
        <v>1</v>
      </c>
      <c r="T2592" s="4">
        <f t="shared" si="121"/>
        <v>0</v>
      </c>
      <c r="U2592" s="4">
        <f t="shared" si="122"/>
        <v>0</v>
      </c>
    </row>
    <row r="2593" spans="1:21">
      <c r="A2593" s="41">
        <v>640784278</v>
      </c>
      <c r="B2593" s="42">
        <v>640780417</v>
      </c>
      <c r="C2593" s="43">
        <v>640780417</v>
      </c>
      <c r="D2593" t="s">
        <v>1198</v>
      </c>
      <c r="E2593" t="s">
        <v>1194</v>
      </c>
      <c r="F2593" t="s">
        <v>1195</v>
      </c>
      <c r="G2593" t="s">
        <v>1196</v>
      </c>
      <c r="H2593">
        <v>1</v>
      </c>
      <c r="I2593" s="1">
        <v>64</v>
      </c>
      <c r="J2593" t="s">
        <v>241</v>
      </c>
      <c r="K2593" t="s">
        <v>93</v>
      </c>
      <c r="L2593" t="s">
        <v>831</v>
      </c>
      <c r="M2593" t="s">
        <v>93</v>
      </c>
      <c r="N2593" s="4">
        <v>266405679</v>
      </c>
      <c r="O2593" s="44">
        <v>22830.25</v>
      </c>
      <c r="P2593">
        <v>0</v>
      </c>
      <c r="Q2593">
        <v>0</v>
      </c>
      <c r="R2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3" s="4">
        <f t="shared" si="120"/>
        <v>1</v>
      </c>
      <c r="T2593" s="4">
        <f t="shared" si="121"/>
        <v>0</v>
      </c>
      <c r="U2593" s="4">
        <f t="shared" si="122"/>
        <v>0</v>
      </c>
    </row>
    <row r="2594" spans="1:21">
      <c r="A2594" s="41">
        <v>640000402</v>
      </c>
      <c r="B2594" s="42">
        <v>640780813</v>
      </c>
      <c r="C2594" s="43">
        <v>640780813</v>
      </c>
      <c r="D2594" t="s">
        <v>1378</v>
      </c>
      <c r="E2594" t="s">
        <v>1378</v>
      </c>
      <c r="F2594" t="s">
        <v>948</v>
      </c>
      <c r="G2594" t="s">
        <v>949</v>
      </c>
      <c r="H2594">
        <v>0</v>
      </c>
      <c r="I2594" s="1">
        <v>64</v>
      </c>
      <c r="J2594" t="s">
        <v>241</v>
      </c>
      <c r="K2594" t="s">
        <v>93</v>
      </c>
      <c r="L2594" t="s">
        <v>831</v>
      </c>
      <c r="M2594" t="s">
        <v>93</v>
      </c>
      <c r="N2594" s="4">
        <v>266405489</v>
      </c>
      <c r="O2594" s="44">
        <v>43130</v>
      </c>
      <c r="P2594">
        <v>0</v>
      </c>
      <c r="Q2594">
        <v>0</v>
      </c>
      <c r="R2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4" s="4">
        <f t="shared" si="120"/>
        <v>1</v>
      </c>
      <c r="T2594" s="4">
        <f t="shared" si="121"/>
        <v>0</v>
      </c>
      <c r="U2594" s="4">
        <f t="shared" si="122"/>
        <v>0</v>
      </c>
    </row>
    <row r="2595" spans="1:21">
      <c r="A2595" s="41">
        <v>640000410</v>
      </c>
      <c r="B2595" s="42">
        <v>640780821</v>
      </c>
      <c r="C2595" s="43">
        <v>640780821</v>
      </c>
      <c r="D2595" t="s">
        <v>1376</v>
      </c>
      <c r="E2595" t="s">
        <v>1377</v>
      </c>
      <c r="F2595" t="s">
        <v>948</v>
      </c>
      <c r="G2595" t="s">
        <v>949</v>
      </c>
      <c r="H2595">
        <v>0</v>
      </c>
      <c r="I2595" s="1">
        <v>64</v>
      </c>
      <c r="J2595" t="s">
        <v>241</v>
      </c>
      <c r="K2595" t="s">
        <v>93</v>
      </c>
      <c r="L2595" t="s">
        <v>831</v>
      </c>
      <c r="M2595" t="s">
        <v>93</v>
      </c>
      <c r="N2595" s="4">
        <v>266405497</v>
      </c>
      <c r="O2595" s="44">
        <v>36834.5</v>
      </c>
      <c r="P2595">
        <v>0</v>
      </c>
      <c r="Q2595">
        <v>0</v>
      </c>
      <c r="R2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5" s="4">
        <f t="shared" si="120"/>
        <v>1</v>
      </c>
      <c r="T2595" s="4">
        <f t="shared" si="121"/>
        <v>0</v>
      </c>
      <c r="U2595" s="4">
        <f t="shared" si="122"/>
        <v>0</v>
      </c>
    </row>
    <row r="2596" spans="1:21">
      <c r="A2596" s="41">
        <v>640000428</v>
      </c>
      <c r="B2596" s="42">
        <v>640780839</v>
      </c>
      <c r="C2596" s="43">
        <v>640780839</v>
      </c>
      <c r="D2596" t="s">
        <v>1232</v>
      </c>
      <c r="E2596" t="s">
        <v>1232</v>
      </c>
      <c r="F2596" t="s">
        <v>948</v>
      </c>
      <c r="G2596" t="s">
        <v>949</v>
      </c>
      <c r="H2596">
        <v>0</v>
      </c>
      <c r="I2596" s="1">
        <v>64</v>
      </c>
      <c r="J2596" t="s">
        <v>241</v>
      </c>
      <c r="K2596" t="s">
        <v>93</v>
      </c>
      <c r="L2596" t="s">
        <v>831</v>
      </c>
      <c r="M2596" t="s">
        <v>93</v>
      </c>
      <c r="N2596" s="4">
        <v>266405505</v>
      </c>
      <c r="O2596" s="44">
        <v>5766</v>
      </c>
      <c r="P2596">
        <v>0</v>
      </c>
      <c r="Q2596">
        <v>0</v>
      </c>
      <c r="R2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96" s="4">
        <f t="shared" si="120"/>
        <v>1</v>
      </c>
      <c r="T2596" s="4">
        <f t="shared" si="121"/>
        <v>0</v>
      </c>
      <c r="U2596" s="4">
        <f t="shared" si="122"/>
        <v>0</v>
      </c>
    </row>
    <row r="2597" spans="1:21">
      <c r="A2597" s="41">
        <v>640000436</v>
      </c>
      <c r="B2597" s="42">
        <v>640780862</v>
      </c>
      <c r="C2597" s="43">
        <v>640780862</v>
      </c>
      <c r="D2597" t="s">
        <v>962</v>
      </c>
      <c r="E2597" t="s">
        <v>963</v>
      </c>
      <c r="F2597" t="s">
        <v>948</v>
      </c>
      <c r="G2597" t="s">
        <v>949</v>
      </c>
      <c r="H2597">
        <v>0</v>
      </c>
      <c r="I2597" s="1">
        <v>64</v>
      </c>
      <c r="J2597" t="s">
        <v>241</v>
      </c>
      <c r="K2597" t="s">
        <v>93</v>
      </c>
      <c r="L2597" t="s">
        <v>77</v>
      </c>
      <c r="M2597" t="s">
        <v>93</v>
      </c>
      <c r="N2597" s="4">
        <v>266405612</v>
      </c>
      <c r="O2597" s="44">
        <v>56384</v>
      </c>
      <c r="P2597">
        <v>1</v>
      </c>
      <c r="Q2597">
        <v>0</v>
      </c>
      <c r="R2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7" s="4">
        <f t="shared" si="120"/>
        <v>1</v>
      </c>
      <c r="T2597" s="4">
        <f t="shared" si="121"/>
        <v>0</v>
      </c>
      <c r="U2597" s="4">
        <f t="shared" si="122"/>
        <v>0</v>
      </c>
    </row>
    <row r="2598" spans="1:21">
      <c r="A2598" s="41">
        <v>640790861</v>
      </c>
      <c r="B2598" s="42">
        <v>640780862</v>
      </c>
      <c r="C2598" s="43">
        <v>640780862</v>
      </c>
      <c r="D2598" t="s">
        <v>964</v>
      </c>
      <c r="E2598" t="s">
        <v>963</v>
      </c>
      <c r="F2598" t="s">
        <v>948</v>
      </c>
      <c r="G2598" t="s">
        <v>949</v>
      </c>
      <c r="H2598">
        <v>0</v>
      </c>
      <c r="I2598" s="1">
        <v>64</v>
      </c>
      <c r="J2598" t="s">
        <v>241</v>
      </c>
      <c r="K2598" t="s">
        <v>93</v>
      </c>
      <c r="L2598" t="s">
        <v>77</v>
      </c>
      <c r="M2598" t="s">
        <v>93</v>
      </c>
      <c r="N2598" s="4">
        <v>266405612</v>
      </c>
      <c r="O2598" s="44">
        <v>265.25</v>
      </c>
      <c r="P2598">
        <v>0</v>
      </c>
      <c r="Q2598">
        <v>0</v>
      </c>
      <c r="R2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8" s="4">
        <f t="shared" si="120"/>
        <v>1</v>
      </c>
      <c r="T2598" s="4">
        <f t="shared" si="121"/>
        <v>0</v>
      </c>
      <c r="U2598" s="4">
        <f t="shared" si="122"/>
        <v>0</v>
      </c>
    </row>
    <row r="2599" spans="1:21">
      <c r="A2599" s="41">
        <v>640791737</v>
      </c>
      <c r="B2599" s="42">
        <v>640780862</v>
      </c>
      <c r="C2599" s="43">
        <v>640780862</v>
      </c>
      <c r="D2599" t="s">
        <v>965</v>
      </c>
      <c r="E2599" s="48" t="s">
        <v>963</v>
      </c>
      <c r="F2599" t="s">
        <v>948</v>
      </c>
      <c r="G2599" t="s">
        <v>949</v>
      </c>
      <c r="H2599">
        <v>0</v>
      </c>
      <c r="I2599" s="1">
        <v>64</v>
      </c>
      <c r="J2599" t="s">
        <v>241</v>
      </c>
      <c r="K2599" t="s">
        <v>93</v>
      </c>
      <c r="L2599" t="s">
        <v>77</v>
      </c>
      <c r="M2599" t="s">
        <v>93</v>
      </c>
      <c r="N2599" s="4">
        <v>266405612</v>
      </c>
      <c r="O2599" s="44">
        <v>861.5</v>
      </c>
      <c r="P2599">
        <v>0</v>
      </c>
      <c r="Q2599">
        <v>0</v>
      </c>
      <c r="R2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9" s="4">
        <f t="shared" si="120"/>
        <v>1</v>
      </c>
      <c r="T2599" s="4">
        <f t="shared" si="121"/>
        <v>0</v>
      </c>
      <c r="U2599" s="4">
        <f t="shared" si="122"/>
        <v>0</v>
      </c>
    </row>
    <row r="2600" spans="1:21">
      <c r="A2600" s="41">
        <v>640792933</v>
      </c>
      <c r="B2600" s="42">
        <v>640780862</v>
      </c>
      <c r="C2600" s="43">
        <v>640780862</v>
      </c>
      <c r="D2600" t="s">
        <v>966</v>
      </c>
      <c r="E2600" t="s">
        <v>963</v>
      </c>
      <c r="F2600" t="s">
        <v>948</v>
      </c>
      <c r="G2600" t="s">
        <v>949</v>
      </c>
      <c r="H2600">
        <v>0</v>
      </c>
      <c r="I2600" s="1">
        <v>64</v>
      </c>
      <c r="J2600" t="s">
        <v>241</v>
      </c>
      <c r="K2600" t="s">
        <v>93</v>
      </c>
      <c r="L2600" t="s">
        <v>77</v>
      </c>
      <c r="M2600" t="s">
        <v>93</v>
      </c>
      <c r="N2600" s="4">
        <v>266405612</v>
      </c>
      <c r="O2600" s="44">
        <v>666.25</v>
      </c>
      <c r="P2600">
        <v>0</v>
      </c>
      <c r="Q2600">
        <v>0</v>
      </c>
      <c r="R2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0" s="4">
        <f t="shared" si="120"/>
        <v>1</v>
      </c>
      <c r="T2600" s="4">
        <f t="shared" si="121"/>
        <v>0</v>
      </c>
      <c r="U2600" s="4">
        <f t="shared" si="122"/>
        <v>0</v>
      </c>
    </row>
    <row r="2601" spans="1:21">
      <c r="A2601" s="41">
        <v>640792941</v>
      </c>
      <c r="B2601" s="42">
        <v>640780862</v>
      </c>
      <c r="C2601" s="43">
        <v>640780862</v>
      </c>
      <c r="D2601" s="48" t="s">
        <v>967</v>
      </c>
      <c r="E2601" s="48" t="s">
        <v>963</v>
      </c>
      <c r="F2601" t="s">
        <v>948</v>
      </c>
      <c r="G2601" t="s">
        <v>949</v>
      </c>
      <c r="H2601">
        <v>0</v>
      </c>
      <c r="I2601" s="1">
        <v>64</v>
      </c>
      <c r="J2601" t="s">
        <v>241</v>
      </c>
      <c r="K2601" t="s">
        <v>93</v>
      </c>
      <c r="L2601" t="s">
        <v>77</v>
      </c>
      <c r="M2601" t="s">
        <v>93</v>
      </c>
      <c r="N2601" s="4">
        <v>266405612</v>
      </c>
      <c r="O2601" s="44">
        <v>934.5</v>
      </c>
      <c r="P2601">
        <v>0</v>
      </c>
      <c r="Q2601">
        <v>0</v>
      </c>
      <c r="R2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1" s="4">
        <f t="shared" si="120"/>
        <v>1</v>
      </c>
      <c r="T2601" s="4">
        <f t="shared" si="121"/>
        <v>0</v>
      </c>
      <c r="U2601" s="4">
        <f t="shared" si="122"/>
        <v>0</v>
      </c>
    </row>
    <row r="2602" spans="1:21">
      <c r="A2602" s="41">
        <v>640000600</v>
      </c>
      <c r="B2602" s="42">
        <v>640781290</v>
      </c>
      <c r="C2602" s="43">
        <v>640781290</v>
      </c>
      <c r="D2602" s="48" t="s">
        <v>1261</v>
      </c>
      <c r="E2602" s="48" t="s">
        <v>1261</v>
      </c>
      <c r="F2602" t="s">
        <v>948</v>
      </c>
      <c r="G2602" t="s">
        <v>949</v>
      </c>
      <c r="H2602">
        <v>1</v>
      </c>
      <c r="I2602" s="1">
        <v>64</v>
      </c>
      <c r="J2602" t="s">
        <v>241</v>
      </c>
      <c r="K2602" t="s">
        <v>93</v>
      </c>
      <c r="L2602" t="s">
        <v>831</v>
      </c>
      <c r="M2602" t="s">
        <v>93</v>
      </c>
      <c r="N2602" s="4">
        <v>266405521</v>
      </c>
      <c r="O2602" s="44">
        <v>235288</v>
      </c>
      <c r="P2602">
        <v>0</v>
      </c>
      <c r="Q2602">
        <v>0</v>
      </c>
      <c r="R2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2" s="4">
        <f t="shared" si="120"/>
        <v>1</v>
      </c>
      <c r="T2602" s="4">
        <f t="shared" si="121"/>
        <v>0</v>
      </c>
      <c r="U2602" s="4">
        <f t="shared" si="122"/>
        <v>0</v>
      </c>
    </row>
    <row r="2603" spans="1:21">
      <c r="A2603" s="41">
        <v>640781175</v>
      </c>
      <c r="B2603" s="42">
        <v>640790374</v>
      </c>
      <c r="C2603" s="43">
        <v>640781175</v>
      </c>
      <c r="D2603" s="48" t="s">
        <v>347</v>
      </c>
      <c r="E2603" s="48" t="s">
        <v>348</v>
      </c>
      <c r="H2603"/>
      <c r="I2603" s="1">
        <v>64</v>
      </c>
      <c r="J2603" t="s">
        <v>241</v>
      </c>
      <c r="K2603" t="s">
        <v>93</v>
      </c>
      <c r="L2603" t="s">
        <v>60</v>
      </c>
      <c r="M2603" t="s">
        <v>93</v>
      </c>
      <c r="N2603" s="4">
        <v>775638661</v>
      </c>
      <c r="O2603" s="44">
        <v>481.5</v>
      </c>
      <c r="P2603">
        <v>0</v>
      </c>
      <c r="Q2603">
        <v>0</v>
      </c>
      <c r="R2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3" s="4">
        <f t="shared" si="120"/>
        <v>0</v>
      </c>
      <c r="T2603" s="4">
        <f t="shared" si="121"/>
        <v>0</v>
      </c>
      <c r="U2603" s="4">
        <f t="shared" si="122"/>
        <v>1</v>
      </c>
    </row>
    <row r="2604" spans="1:21">
      <c r="A2604" s="41">
        <v>640003836</v>
      </c>
      <c r="B2604" s="42">
        <v>640791976</v>
      </c>
      <c r="C2604" s="43">
        <v>640791976</v>
      </c>
      <c r="D2604" s="48" t="s">
        <v>946</v>
      </c>
      <c r="E2604" s="48" t="s">
        <v>947</v>
      </c>
      <c r="F2604" t="s">
        <v>948</v>
      </c>
      <c r="G2604" t="s">
        <v>949</v>
      </c>
      <c r="H2604">
        <v>0</v>
      </c>
      <c r="I2604" s="1">
        <v>64</v>
      </c>
      <c r="J2604" t="s">
        <v>241</v>
      </c>
      <c r="K2604" t="s">
        <v>93</v>
      </c>
      <c r="L2604" t="s">
        <v>831</v>
      </c>
      <c r="M2604" t="s">
        <v>93</v>
      </c>
      <c r="N2604" s="4">
        <v>266405588</v>
      </c>
      <c r="O2604" s="44">
        <v>499.5</v>
      </c>
      <c r="P2604">
        <v>0</v>
      </c>
      <c r="Q2604">
        <v>0</v>
      </c>
      <c r="R2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4" s="4">
        <f t="shared" si="120"/>
        <v>1</v>
      </c>
      <c r="T2604" s="4">
        <f t="shared" si="121"/>
        <v>0</v>
      </c>
      <c r="U2604" s="4">
        <f t="shared" si="122"/>
        <v>0</v>
      </c>
    </row>
    <row r="2605" spans="1:21">
      <c r="A2605" s="41">
        <v>640786281</v>
      </c>
      <c r="B2605" s="42">
        <v>640791976</v>
      </c>
      <c r="C2605" s="43">
        <v>640791976</v>
      </c>
      <c r="D2605" s="48" t="s">
        <v>950</v>
      </c>
      <c r="E2605" s="48" t="s">
        <v>947</v>
      </c>
      <c r="F2605" t="s">
        <v>948</v>
      </c>
      <c r="G2605" t="s">
        <v>949</v>
      </c>
      <c r="H2605">
        <v>0</v>
      </c>
      <c r="I2605" s="1">
        <v>64</v>
      </c>
      <c r="J2605" t="s">
        <v>241</v>
      </c>
      <c r="K2605" t="s">
        <v>93</v>
      </c>
      <c r="L2605" t="s">
        <v>831</v>
      </c>
      <c r="M2605" t="s">
        <v>93</v>
      </c>
      <c r="N2605" s="4">
        <v>266405588</v>
      </c>
      <c r="O2605" s="44">
        <v>11044.5</v>
      </c>
      <c r="P2605">
        <v>0</v>
      </c>
      <c r="Q2605">
        <v>0</v>
      </c>
      <c r="R2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5" s="4">
        <f t="shared" si="120"/>
        <v>1</v>
      </c>
      <c r="T2605" s="4">
        <f t="shared" si="121"/>
        <v>0</v>
      </c>
      <c r="U2605" s="4">
        <f t="shared" si="122"/>
        <v>0</v>
      </c>
    </row>
    <row r="2606" spans="1:21">
      <c r="A2606" s="41">
        <v>650780323</v>
      </c>
      <c r="B2606" s="42">
        <v>650000128</v>
      </c>
      <c r="C2606" s="43">
        <v>650780323</v>
      </c>
      <c r="D2606" t="s">
        <v>4802</v>
      </c>
      <c r="E2606" s="48" t="s">
        <v>4803</v>
      </c>
      <c r="H2606"/>
      <c r="I2606" s="1">
        <v>65</v>
      </c>
      <c r="J2606" t="s">
        <v>1712</v>
      </c>
      <c r="K2606" t="s">
        <v>33</v>
      </c>
      <c r="L2606" t="s">
        <v>60</v>
      </c>
      <c r="M2606" t="s">
        <v>33</v>
      </c>
      <c r="N2606" s="4">
        <v>332108737</v>
      </c>
      <c r="O2606" s="44">
        <v>5409.5</v>
      </c>
      <c r="P2606">
        <v>0</v>
      </c>
      <c r="Q2606">
        <v>0</v>
      </c>
      <c r="R2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6" s="4">
        <f t="shared" si="120"/>
        <v>0</v>
      </c>
      <c r="T2606" s="4">
        <f t="shared" si="121"/>
        <v>0</v>
      </c>
      <c r="U2606" s="4">
        <f t="shared" si="122"/>
        <v>1</v>
      </c>
    </row>
    <row r="2607" spans="1:21">
      <c r="A2607" s="41">
        <v>650002579</v>
      </c>
      <c r="B2607" s="42">
        <v>650000243</v>
      </c>
      <c r="C2607" s="43">
        <v>650002579</v>
      </c>
      <c r="D2607" t="s">
        <v>4961</v>
      </c>
      <c r="E2607" t="s">
        <v>4962</v>
      </c>
      <c r="H2607"/>
      <c r="I2607" s="1">
        <v>65</v>
      </c>
      <c r="J2607" t="s">
        <v>1712</v>
      </c>
      <c r="K2607" t="s">
        <v>33</v>
      </c>
      <c r="L2607" t="s">
        <v>96</v>
      </c>
      <c r="M2607" t="s">
        <v>33</v>
      </c>
      <c r="N2607" s="4">
        <v>404191306</v>
      </c>
      <c r="O2607" s="44">
        <v>31575.5</v>
      </c>
      <c r="P2607">
        <v>0</v>
      </c>
      <c r="Q2607">
        <v>0</v>
      </c>
      <c r="R2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7" s="4">
        <f t="shared" si="120"/>
        <v>0</v>
      </c>
      <c r="T2607" s="4">
        <f t="shared" si="121"/>
        <v>0</v>
      </c>
      <c r="U2607" s="4">
        <f t="shared" si="122"/>
        <v>1</v>
      </c>
    </row>
    <row r="2608" spans="1:21">
      <c r="A2608" s="41">
        <v>650780679</v>
      </c>
      <c r="B2608" s="42">
        <v>650000243</v>
      </c>
      <c r="C2608" s="43">
        <v>650780679</v>
      </c>
      <c r="D2608" t="s">
        <v>4963</v>
      </c>
      <c r="E2608" t="s">
        <v>4962</v>
      </c>
      <c r="H2608"/>
      <c r="I2608" s="1">
        <v>65</v>
      </c>
      <c r="J2608" t="s">
        <v>1712</v>
      </c>
      <c r="K2608" t="s">
        <v>33</v>
      </c>
      <c r="L2608" t="s">
        <v>96</v>
      </c>
      <c r="M2608" t="s">
        <v>33</v>
      </c>
      <c r="N2608" s="4">
        <v>404191306</v>
      </c>
      <c r="O2608" s="44">
        <v>40117.5</v>
      </c>
      <c r="P2608">
        <v>0</v>
      </c>
      <c r="Q2608">
        <v>0</v>
      </c>
      <c r="R2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8" s="4">
        <f t="shared" si="120"/>
        <v>0</v>
      </c>
      <c r="T2608" s="4">
        <f t="shared" si="121"/>
        <v>0</v>
      </c>
      <c r="U2608" s="4">
        <f t="shared" si="122"/>
        <v>1</v>
      </c>
    </row>
    <row r="2609" spans="1:21">
      <c r="A2609" s="41">
        <v>650780729</v>
      </c>
      <c r="B2609" s="42">
        <v>650000276</v>
      </c>
      <c r="C2609" s="43">
        <v>650780729</v>
      </c>
      <c r="D2609" t="s">
        <v>5579</v>
      </c>
      <c r="E2609" t="s">
        <v>5580</v>
      </c>
      <c r="H2609"/>
      <c r="I2609" s="1">
        <v>65</v>
      </c>
      <c r="J2609" t="s">
        <v>1712</v>
      </c>
      <c r="K2609" t="s">
        <v>33</v>
      </c>
      <c r="L2609" t="s">
        <v>96</v>
      </c>
      <c r="M2609" t="s">
        <v>33</v>
      </c>
      <c r="N2609" s="4">
        <v>385387741</v>
      </c>
      <c r="O2609" s="44">
        <v>8151</v>
      </c>
      <c r="P2609">
        <v>1</v>
      </c>
      <c r="Q2609">
        <v>0</v>
      </c>
      <c r="R2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9" s="4">
        <f t="shared" si="120"/>
        <v>0</v>
      </c>
      <c r="T2609" s="4">
        <f t="shared" si="121"/>
        <v>0</v>
      </c>
      <c r="U2609" s="4">
        <f t="shared" si="122"/>
        <v>1</v>
      </c>
    </row>
    <row r="2610" spans="1:21">
      <c r="A2610" s="41">
        <v>650780737</v>
      </c>
      <c r="B2610" s="42">
        <v>650000284</v>
      </c>
      <c r="C2610" s="43">
        <v>650780737</v>
      </c>
      <c r="D2610" t="s">
        <v>5310</v>
      </c>
      <c r="E2610" t="s">
        <v>5311</v>
      </c>
      <c r="H2610"/>
      <c r="I2610" s="1">
        <v>65</v>
      </c>
      <c r="J2610" t="s">
        <v>1712</v>
      </c>
      <c r="K2610" t="s">
        <v>33</v>
      </c>
      <c r="L2610" t="s">
        <v>96</v>
      </c>
      <c r="M2610" t="s">
        <v>33</v>
      </c>
      <c r="N2610" s="4">
        <v>702780131</v>
      </c>
      <c r="O2610" s="44">
        <v>6318.5</v>
      </c>
      <c r="P2610">
        <v>1</v>
      </c>
      <c r="Q2610">
        <v>0</v>
      </c>
      <c r="R2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0" s="4">
        <f t="shared" si="120"/>
        <v>0</v>
      </c>
      <c r="T2610" s="4">
        <f t="shared" si="121"/>
        <v>0</v>
      </c>
      <c r="U2610" s="4">
        <f t="shared" si="122"/>
        <v>1</v>
      </c>
    </row>
    <row r="2611" spans="1:21">
      <c r="A2611" s="41">
        <v>650004799</v>
      </c>
      <c r="B2611" s="42">
        <v>650003148</v>
      </c>
      <c r="C2611" s="43">
        <v>650004799</v>
      </c>
      <c r="D2611" t="s">
        <v>4255</v>
      </c>
      <c r="E2611" t="s">
        <v>4256</v>
      </c>
      <c r="H2611"/>
      <c r="I2611" s="1">
        <v>65</v>
      </c>
      <c r="J2611" t="s">
        <v>1712</v>
      </c>
      <c r="K2611" t="s">
        <v>33</v>
      </c>
      <c r="L2611" t="s">
        <v>60</v>
      </c>
      <c r="M2611" t="s">
        <v>33</v>
      </c>
      <c r="N2611" s="4">
        <v>498750660</v>
      </c>
      <c r="O2611" s="44">
        <v>9675.5</v>
      </c>
      <c r="P2611">
        <v>0</v>
      </c>
      <c r="Q2611">
        <v>0</v>
      </c>
      <c r="R2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1" s="4">
        <f t="shared" si="120"/>
        <v>0</v>
      </c>
      <c r="T2611" s="4">
        <f t="shared" si="121"/>
        <v>0</v>
      </c>
      <c r="U2611" s="4">
        <f t="shared" si="122"/>
        <v>1</v>
      </c>
    </row>
    <row r="2612" spans="1:21">
      <c r="A2612" s="41">
        <v>650000052</v>
      </c>
      <c r="B2612" s="42">
        <v>650780166</v>
      </c>
      <c r="C2612" s="43">
        <v>650780166</v>
      </c>
      <c r="D2612" t="s">
        <v>1709</v>
      </c>
      <c r="E2612" t="s">
        <v>1709</v>
      </c>
      <c r="F2612" t="s">
        <v>1710</v>
      </c>
      <c r="G2612" t="s">
        <v>1711</v>
      </c>
      <c r="H2612">
        <v>0</v>
      </c>
      <c r="I2612" s="1">
        <v>65</v>
      </c>
      <c r="J2612" t="s">
        <v>1712</v>
      </c>
      <c r="K2612" t="s">
        <v>33</v>
      </c>
      <c r="L2612" t="s">
        <v>831</v>
      </c>
      <c r="M2612" t="s">
        <v>33</v>
      </c>
      <c r="N2612" s="4">
        <v>266500057</v>
      </c>
      <c r="O2612" s="44">
        <v>36470</v>
      </c>
      <c r="P2612">
        <v>0</v>
      </c>
      <c r="Q2612">
        <v>0</v>
      </c>
      <c r="R2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2" s="4">
        <f t="shared" si="120"/>
        <v>1</v>
      </c>
      <c r="T2612" s="4">
        <f t="shared" si="121"/>
        <v>0</v>
      </c>
      <c r="U2612" s="4">
        <f t="shared" si="122"/>
        <v>0</v>
      </c>
    </row>
    <row r="2613" spans="1:21">
      <c r="A2613" s="41">
        <v>650786668</v>
      </c>
      <c r="B2613" s="42">
        <v>650780166</v>
      </c>
      <c r="C2613" s="43">
        <v>650780166</v>
      </c>
      <c r="D2613" t="s">
        <v>1713</v>
      </c>
      <c r="E2613" t="s">
        <v>1709</v>
      </c>
      <c r="F2613" t="s">
        <v>1710</v>
      </c>
      <c r="G2613" t="s">
        <v>1711</v>
      </c>
      <c r="H2613">
        <v>0</v>
      </c>
      <c r="I2613" s="1">
        <v>65</v>
      </c>
      <c r="J2613" t="s">
        <v>1712</v>
      </c>
      <c r="K2613" t="s">
        <v>33</v>
      </c>
      <c r="L2613" t="s">
        <v>831</v>
      </c>
      <c r="M2613" t="s">
        <v>33</v>
      </c>
      <c r="N2613" s="4">
        <v>266500057</v>
      </c>
      <c r="O2613" s="44">
        <v>6035.5</v>
      </c>
      <c r="P2613">
        <v>0</v>
      </c>
      <c r="Q2613">
        <v>0</v>
      </c>
      <c r="R2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3" s="4">
        <f t="shared" si="120"/>
        <v>1</v>
      </c>
      <c r="T2613" s="4">
        <f t="shared" si="121"/>
        <v>0</v>
      </c>
      <c r="U2613" s="4">
        <f t="shared" si="122"/>
        <v>0</v>
      </c>
    </row>
    <row r="2614" spans="1:21">
      <c r="A2614" s="41">
        <v>310793583</v>
      </c>
      <c r="B2614" s="42">
        <v>650780174</v>
      </c>
      <c r="C2614" s="43">
        <v>650780174</v>
      </c>
      <c r="D2614" t="s">
        <v>4614</v>
      </c>
      <c r="E2614" t="s">
        <v>4615</v>
      </c>
      <c r="F2614" t="s">
        <v>1710</v>
      </c>
      <c r="G2614" t="s">
        <v>1711</v>
      </c>
      <c r="H2614">
        <v>0</v>
      </c>
      <c r="I2614" s="1">
        <v>31</v>
      </c>
      <c r="J2614" t="s">
        <v>314</v>
      </c>
      <c r="K2614" t="s">
        <v>33</v>
      </c>
      <c r="L2614" t="s">
        <v>77</v>
      </c>
      <c r="M2614" t="s">
        <v>33</v>
      </c>
      <c r="N2614" s="4">
        <v>266500099</v>
      </c>
      <c r="O2614" s="44">
        <v>902.25</v>
      </c>
      <c r="P2614">
        <v>1</v>
      </c>
      <c r="Q2614">
        <v>0</v>
      </c>
      <c r="R2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4" s="4">
        <f t="shared" si="120"/>
        <v>1</v>
      </c>
      <c r="T2614" s="4">
        <f t="shared" si="121"/>
        <v>0</v>
      </c>
      <c r="U2614" s="4">
        <f t="shared" si="122"/>
        <v>0</v>
      </c>
    </row>
    <row r="2615" spans="1:21">
      <c r="A2615" s="41">
        <v>650000060</v>
      </c>
      <c r="B2615" s="42">
        <v>650780174</v>
      </c>
      <c r="C2615" s="43">
        <v>650780174</v>
      </c>
      <c r="D2615" t="s">
        <v>4616</v>
      </c>
      <c r="E2615" t="s">
        <v>4615</v>
      </c>
      <c r="F2615" t="s">
        <v>1710</v>
      </c>
      <c r="G2615" t="s">
        <v>1711</v>
      </c>
      <c r="H2615">
        <v>0</v>
      </c>
      <c r="I2615" s="1">
        <v>65</v>
      </c>
      <c r="J2615" t="s">
        <v>1712</v>
      </c>
      <c r="K2615" t="s">
        <v>33</v>
      </c>
      <c r="L2615" t="s">
        <v>77</v>
      </c>
      <c r="M2615" t="s">
        <v>33</v>
      </c>
      <c r="N2615" s="4">
        <v>266500099</v>
      </c>
      <c r="O2615" s="44">
        <v>41881.75</v>
      </c>
      <c r="P2615">
        <v>1</v>
      </c>
      <c r="Q2615">
        <v>0</v>
      </c>
      <c r="R2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5" s="4">
        <f t="shared" si="120"/>
        <v>1</v>
      </c>
      <c r="T2615" s="4">
        <f t="shared" si="121"/>
        <v>0</v>
      </c>
      <c r="U2615" s="4">
        <f t="shared" si="122"/>
        <v>0</v>
      </c>
    </row>
    <row r="2616" spans="1:21">
      <c r="A2616" s="41">
        <v>650001068</v>
      </c>
      <c r="B2616" s="42">
        <v>650780174</v>
      </c>
      <c r="C2616" s="43">
        <v>650780174</v>
      </c>
      <c r="D2616" t="s">
        <v>4617</v>
      </c>
      <c r="E2616" t="s">
        <v>4615</v>
      </c>
      <c r="F2616" t="s">
        <v>1710</v>
      </c>
      <c r="G2616" t="s">
        <v>1711</v>
      </c>
      <c r="H2616">
        <v>0</v>
      </c>
      <c r="I2616" s="1">
        <v>65</v>
      </c>
      <c r="J2616" t="s">
        <v>1712</v>
      </c>
      <c r="K2616" t="s">
        <v>33</v>
      </c>
      <c r="L2616" t="s">
        <v>77</v>
      </c>
      <c r="M2616" t="s">
        <v>33</v>
      </c>
      <c r="N2616" s="4">
        <v>266500099</v>
      </c>
      <c r="O2616" s="44">
        <v>2028.25</v>
      </c>
      <c r="P2616">
        <v>1</v>
      </c>
      <c r="Q2616">
        <v>0</v>
      </c>
      <c r="R2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6" s="4">
        <f t="shared" si="120"/>
        <v>1</v>
      </c>
      <c r="T2616" s="4">
        <f t="shared" si="121"/>
        <v>0</v>
      </c>
      <c r="U2616" s="4">
        <f t="shared" si="122"/>
        <v>0</v>
      </c>
    </row>
    <row r="2617" spans="1:21">
      <c r="A2617" s="41">
        <v>650001472</v>
      </c>
      <c r="B2617" s="42">
        <v>650780174</v>
      </c>
      <c r="C2617" s="43">
        <v>650780174</v>
      </c>
      <c r="D2617" t="s">
        <v>4618</v>
      </c>
      <c r="E2617" t="s">
        <v>4615</v>
      </c>
      <c r="F2617" t="s">
        <v>1710</v>
      </c>
      <c r="G2617" t="s">
        <v>1711</v>
      </c>
      <c r="H2617">
        <v>0</v>
      </c>
      <c r="I2617" s="1">
        <v>65</v>
      </c>
      <c r="J2617" t="s">
        <v>1712</v>
      </c>
      <c r="K2617" t="s">
        <v>33</v>
      </c>
      <c r="L2617" t="s">
        <v>77</v>
      </c>
      <c r="M2617" t="s">
        <v>33</v>
      </c>
      <c r="N2617" s="4">
        <v>266500099</v>
      </c>
      <c r="O2617" s="44">
        <v>755.75</v>
      </c>
      <c r="P2617">
        <v>1</v>
      </c>
      <c r="Q2617">
        <v>0</v>
      </c>
      <c r="R2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7" s="4">
        <f t="shared" si="120"/>
        <v>1</v>
      </c>
      <c r="T2617" s="4">
        <f t="shared" si="121"/>
        <v>0</v>
      </c>
      <c r="U2617" s="4">
        <f t="shared" si="122"/>
        <v>0</v>
      </c>
    </row>
    <row r="2618" spans="1:21">
      <c r="A2618" s="41">
        <v>650001480</v>
      </c>
      <c r="B2618" s="42">
        <v>650780174</v>
      </c>
      <c r="C2618" s="43">
        <v>650780174</v>
      </c>
      <c r="D2618" t="s">
        <v>4619</v>
      </c>
      <c r="E2618" t="s">
        <v>4615</v>
      </c>
      <c r="F2618" t="s">
        <v>1710</v>
      </c>
      <c r="G2618" t="s">
        <v>1711</v>
      </c>
      <c r="H2618">
        <v>0</v>
      </c>
      <c r="I2618" s="1">
        <v>65</v>
      </c>
      <c r="J2618" t="s">
        <v>1712</v>
      </c>
      <c r="K2618" t="s">
        <v>33</v>
      </c>
      <c r="L2618" t="s">
        <v>77</v>
      </c>
      <c r="M2618" t="s">
        <v>33</v>
      </c>
      <c r="N2618" s="4">
        <v>266500099</v>
      </c>
      <c r="O2618" s="44">
        <v>619.5</v>
      </c>
      <c r="P2618">
        <v>1</v>
      </c>
      <c r="Q2618">
        <v>0</v>
      </c>
      <c r="R2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8" s="4">
        <f t="shared" si="120"/>
        <v>1</v>
      </c>
      <c r="T2618" s="4">
        <f t="shared" si="121"/>
        <v>0</v>
      </c>
      <c r="U2618" s="4">
        <f t="shared" si="122"/>
        <v>0</v>
      </c>
    </row>
    <row r="2619" spans="1:21">
      <c r="A2619" s="41">
        <v>650003049</v>
      </c>
      <c r="B2619" s="42">
        <v>650780174</v>
      </c>
      <c r="C2619" s="43">
        <v>650780174</v>
      </c>
      <c r="D2619" t="s">
        <v>4620</v>
      </c>
      <c r="E2619" t="s">
        <v>4615</v>
      </c>
      <c r="F2619" t="s">
        <v>1710</v>
      </c>
      <c r="G2619" t="s">
        <v>1711</v>
      </c>
      <c r="H2619">
        <v>0</v>
      </c>
      <c r="I2619" s="1">
        <v>65</v>
      </c>
      <c r="J2619" t="s">
        <v>1712</v>
      </c>
      <c r="K2619" t="s">
        <v>33</v>
      </c>
      <c r="L2619" t="s">
        <v>77</v>
      </c>
      <c r="M2619" t="s">
        <v>33</v>
      </c>
      <c r="N2619" s="4">
        <v>266500099</v>
      </c>
      <c r="O2619" s="44">
        <v>1112</v>
      </c>
      <c r="P2619">
        <v>1</v>
      </c>
      <c r="Q2619">
        <v>0</v>
      </c>
      <c r="R2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9" s="4">
        <f t="shared" si="120"/>
        <v>1</v>
      </c>
      <c r="T2619" s="4">
        <f t="shared" si="121"/>
        <v>0</v>
      </c>
      <c r="U2619" s="4">
        <f t="shared" si="122"/>
        <v>0</v>
      </c>
    </row>
    <row r="2620" spans="1:21">
      <c r="A2620" s="41">
        <v>650003098</v>
      </c>
      <c r="B2620" s="42">
        <v>650780174</v>
      </c>
      <c r="C2620" s="43">
        <v>650780174</v>
      </c>
      <c r="D2620" t="s">
        <v>4621</v>
      </c>
      <c r="E2620" t="s">
        <v>4615</v>
      </c>
      <c r="F2620" t="s">
        <v>1710</v>
      </c>
      <c r="G2620" t="s">
        <v>1711</v>
      </c>
      <c r="H2620">
        <v>0</v>
      </c>
      <c r="I2620" s="1">
        <v>65</v>
      </c>
      <c r="J2620" t="s">
        <v>1712</v>
      </c>
      <c r="K2620" t="s">
        <v>33</v>
      </c>
      <c r="L2620" t="s">
        <v>77</v>
      </c>
      <c r="M2620" t="s">
        <v>33</v>
      </c>
      <c r="N2620" s="4">
        <v>266500099</v>
      </c>
      <c r="O2620" s="44">
        <v>970.5</v>
      </c>
      <c r="P2620">
        <v>1</v>
      </c>
      <c r="Q2620">
        <v>0</v>
      </c>
      <c r="R2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0" s="4">
        <f t="shared" si="120"/>
        <v>1</v>
      </c>
      <c r="T2620" s="4">
        <f t="shared" si="121"/>
        <v>0</v>
      </c>
      <c r="U2620" s="4">
        <f t="shared" si="122"/>
        <v>0</v>
      </c>
    </row>
    <row r="2621" spans="1:21">
      <c r="A2621" s="41">
        <v>650004344</v>
      </c>
      <c r="B2621" s="42">
        <v>650780174</v>
      </c>
      <c r="C2621" s="43">
        <v>650780174</v>
      </c>
      <c r="D2621" t="s">
        <v>4622</v>
      </c>
      <c r="E2621" t="s">
        <v>4615</v>
      </c>
      <c r="F2621" t="s">
        <v>1710</v>
      </c>
      <c r="G2621" t="s">
        <v>1711</v>
      </c>
      <c r="H2621">
        <v>0</v>
      </c>
      <c r="I2621" s="1">
        <v>65</v>
      </c>
      <c r="J2621" t="s">
        <v>1712</v>
      </c>
      <c r="K2621" t="s">
        <v>33</v>
      </c>
      <c r="L2621" t="s">
        <v>77</v>
      </c>
      <c r="M2621" t="s">
        <v>33</v>
      </c>
      <c r="N2621" s="4">
        <v>266500099</v>
      </c>
      <c r="O2621" s="44">
        <v>1479</v>
      </c>
      <c r="P2621">
        <v>1</v>
      </c>
      <c r="Q2621">
        <v>0</v>
      </c>
      <c r="R2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1" s="4">
        <f t="shared" si="120"/>
        <v>1</v>
      </c>
      <c r="T2621" s="4">
        <f t="shared" si="121"/>
        <v>0</v>
      </c>
      <c r="U2621" s="4">
        <f t="shared" si="122"/>
        <v>0</v>
      </c>
    </row>
    <row r="2622" spans="1:21">
      <c r="A2622" s="41">
        <v>650784218</v>
      </c>
      <c r="B2622" s="42">
        <v>650780174</v>
      </c>
      <c r="C2622" s="43">
        <v>650780174</v>
      </c>
      <c r="D2622" t="s">
        <v>4623</v>
      </c>
      <c r="E2622" t="s">
        <v>4615</v>
      </c>
      <c r="F2622" t="s">
        <v>1710</v>
      </c>
      <c r="G2622" t="s">
        <v>1711</v>
      </c>
      <c r="H2622">
        <v>0</v>
      </c>
      <c r="I2622" s="1">
        <v>65</v>
      </c>
      <c r="J2622" t="s">
        <v>1712</v>
      </c>
      <c r="K2622" t="s">
        <v>33</v>
      </c>
      <c r="L2622" t="s">
        <v>77</v>
      </c>
      <c r="M2622" t="s">
        <v>33</v>
      </c>
      <c r="N2622" s="4">
        <v>266500099</v>
      </c>
      <c r="O2622" s="44">
        <v>23580</v>
      </c>
      <c r="P2622">
        <v>0</v>
      </c>
      <c r="Q2622">
        <v>0</v>
      </c>
      <c r="R2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2" s="4">
        <f t="shared" si="120"/>
        <v>1</v>
      </c>
      <c r="T2622" s="4">
        <f t="shared" si="121"/>
        <v>0</v>
      </c>
      <c r="U2622" s="4">
        <f t="shared" si="122"/>
        <v>0</v>
      </c>
    </row>
    <row r="2623" spans="1:21">
      <c r="A2623" s="41">
        <v>650784234</v>
      </c>
      <c r="B2623" s="42">
        <v>650780174</v>
      </c>
      <c r="C2623" s="43">
        <v>650780174</v>
      </c>
      <c r="D2623" t="s">
        <v>4624</v>
      </c>
      <c r="E2623" t="s">
        <v>4615</v>
      </c>
      <c r="F2623" t="s">
        <v>1710</v>
      </c>
      <c r="G2623" t="s">
        <v>1711</v>
      </c>
      <c r="H2623">
        <v>0</v>
      </c>
      <c r="I2623" s="1">
        <v>65</v>
      </c>
      <c r="J2623" t="s">
        <v>1712</v>
      </c>
      <c r="K2623" t="s">
        <v>33</v>
      </c>
      <c r="L2623" t="s">
        <v>77</v>
      </c>
      <c r="M2623" t="s">
        <v>33</v>
      </c>
      <c r="N2623" s="4">
        <v>266500099</v>
      </c>
      <c r="O2623" s="44">
        <v>1204.5</v>
      </c>
      <c r="P2623">
        <v>1</v>
      </c>
      <c r="Q2623">
        <v>0</v>
      </c>
      <c r="R2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3" s="4">
        <f t="shared" si="120"/>
        <v>1</v>
      </c>
      <c r="T2623" s="4">
        <f t="shared" si="121"/>
        <v>0</v>
      </c>
      <c r="U2623" s="4">
        <f t="shared" si="122"/>
        <v>0</v>
      </c>
    </row>
    <row r="2624" spans="1:21">
      <c r="A2624" s="41">
        <v>650785959</v>
      </c>
      <c r="B2624" s="42">
        <v>650780174</v>
      </c>
      <c r="C2624" s="43">
        <v>650780174</v>
      </c>
      <c r="D2624" t="s">
        <v>4625</v>
      </c>
      <c r="E2624" t="s">
        <v>4615</v>
      </c>
      <c r="F2624" t="s">
        <v>1710</v>
      </c>
      <c r="G2624" t="s">
        <v>1711</v>
      </c>
      <c r="H2624">
        <v>0</v>
      </c>
      <c r="I2624" s="1">
        <v>65</v>
      </c>
      <c r="J2624" t="s">
        <v>1712</v>
      </c>
      <c r="K2624" t="s">
        <v>33</v>
      </c>
      <c r="L2624" t="s">
        <v>77</v>
      </c>
      <c r="M2624" t="s">
        <v>33</v>
      </c>
      <c r="N2624" s="4">
        <v>266500099</v>
      </c>
      <c r="O2624" s="44">
        <v>959.5</v>
      </c>
      <c r="P2624">
        <v>1</v>
      </c>
      <c r="Q2624">
        <v>0</v>
      </c>
      <c r="R2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4" s="4">
        <f t="shared" si="120"/>
        <v>1</v>
      </c>
      <c r="T2624" s="4">
        <f t="shared" si="121"/>
        <v>0</v>
      </c>
      <c r="U2624" s="4">
        <f t="shared" si="122"/>
        <v>0</v>
      </c>
    </row>
    <row r="2625" spans="1:21">
      <c r="A2625" s="41">
        <v>650788409</v>
      </c>
      <c r="B2625" s="42">
        <v>650780174</v>
      </c>
      <c r="C2625" s="43">
        <v>650780174</v>
      </c>
      <c r="D2625" t="s">
        <v>4626</v>
      </c>
      <c r="E2625" t="s">
        <v>4615</v>
      </c>
      <c r="F2625" t="s">
        <v>1710</v>
      </c>
      <c r="G2625" t="s">
        <v>1711</v>
      </c>
      <c r="H2625">
        <v>0</v>
      </c>
      <c r="I2625" s="1">
        <v>65</v>
      </c>
      <c r="J2625" t="s">
        <v>1712</v>
      </c>
      <c r="K2625" t="s">
        <v>33</v>
      </c>
      <c r="L2625" t="s">
        <v>77</v>
      </c>
      <c r="M2625" t="s">
        <v>33</v>
      </c>
      <c r="N2625" s="4">
        <v>266500099</v>
      </c>
      <c r="O2625" s="44">
        <v>847.25</v>
      </c>
      <c r="P2625">
        <v>1</v>
      </c>
      <c r="Q2625">
        <v>0</v>
      </c>
      <c r="R2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5" s="4">
        <f t="shared" si="120"/>
        <v>1</v>
      </c>
      <c r="T2625" s="4">
        <f t="shared" si="121"/>
        <v>0</v>
      </c>
      <c r="U2625" s="4">
        <f t="shared" si="122"/>
        <v>0</v>
      </c>
    </row>
    <row r="2626" spans="1:21">
      <c r="A2626" s="41">
        <v>650788417</v>
      </c>
      <c r="B2626" s="42">
        <v>650780174</v>
      </c>
      <c r="C2626" s="43">
        <v>650780174</v>
      </c>
      <c r="D2626" t="s">
        <v>4627</v>
      </c>
      <c r="E2626" t="s">
        <v>4615</v>
      </c>
      <c r="F2626" t="s">
        <v>1710</v>
      </c>
      <c r="G2626" t="s">
        <v>1711</v>
      </c>
      <c r="H2626">
        <v>0</v>
      </c>
      <c r="I2626" s="1">
        <v>65</v>
      </c>
      <c r="J2626" t="s">
        <v>1712</v>
      </c>
      <c r="K2626" t="s">
        <v>33</v>
      </c>
      <c r="L2626" t="s">
        <v>77</v>
      </c>
      <c r="M2626" t="s">
        <v>33</v>
      </c>
      <c r="N2626" s="4">
        <v>266500099</v>
      </c>
      <c r="O2626" s="44">
        <v>155</v>
      </c>
      <c r="P2626">
        <v>1</v>
      </c>
      <c r="Q2626">
        <v>0</v>
      </c>
      <c r="R2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6" s="4">
        <f t="shared" si="120"/>
        <v>1</v>
      </c>
      <c r="T2626" s="4">
        <f t="shared" si="121"/>
        <v>0</v>
      </c>
      <c r="U2626" s="4">
        <f t="shared" si="122"/>
        <v>0</v>
      </c>
    </row>
    <row r="2627" spans="1:21">
      <c r="A2627" s="41">
        <v>650788623</v>
      </c>
      <c r="B2627" s="42">
        <v>650780174</v>
      </c>
      <c r="C2627" s="43">
        <v>650780174</v>
      </c>
      <c r="D2627" t="s">
        <v>4628</v>
      </c>
      <c r="E2627" t="s">
        <v>4615</v>
      </c>
      <c r="F2627" t="s">
        <v>1710</v>
      </c>
      <c r="G2627" t="s">
        <v>1711</v>
      </c>
      <c r="H2627">
        <v>0</v>
      </c>
      <c r="I2627" s="1">
        <v>65</v>
      </c>
      <c r="J2627" t="s">
        <v>1712</v>
      </c>
      <c r="K2627" t="s">
        <v>33</v>
      </c>
      <c r="L2627" t="s">
        <v>77</v>
      </c>
      <c r="M2627" t="s">
        <v>33</v>
      </c>
      <c r="N2627" s="4">
        <v>266500099</v>
      </c>
      <c r="O2627" s="44">
        <v>840.25</v>
      </c>
      <c r="P2627">
        <v>1</v>
      </c>
      <c r="Q2627">
        <v>0</v>
      </c>
      <c r="R2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7" s="4">
        <f t="shared" si="120"/>
        <v>1</v>
      </c>
      <c r="T2627" s="4">
        <f t="shared" si="121"/>
        <v>0</v>
      </c>
      <c r="U2627" s="4">
        <f t="shared" si="122"/>
        <v>0</v>
      </c>
    </row>
    <row r="2628" spans="1:21">
      <c r="A2628" s="41">
        <v>650000078</v>
      </c>
      <c r="B2628" s="42">
        <v>650780190</v>
      </c>
      <c r="C2628" s="43">
        <v>650780190</v>
      </c>
      <c r="D2628" t="s">
        <v>4516</v>
      </c>
      <c r="E2628" t="s">
        <v>4517</v>
      </c>
      <c r="F2628" t="s">
        <v>1710</v>
      </c>
      <c r="G2628" t="s">
        <v>1711</v>
      </c>
      <c r="H2628">
        <v>0</v>
      </c>
      <c r="I2628" s="1">
        <v>65</v>
      </c>
      <c r="J2628" t="s">
        <v>1712</v>
      </c>
      <c r="K2628" t="s">
        <v>33</v>
      </c>
      <c r="L2628" t="s">
        <v>831</v>
      </c>
      <c r="M2628" t="s">
        <v>33</v>
      </c>
      <c r="N2628" s="4">
        <v>266500040</v>
      </c>
      <c r="O2628" s="44">
        <v>13012.5</v>
      </c>
      <c r="P2628">
        <v>0</v>
      </c>
      <c r="Q2628">
        <v>0</v>
      </c>
      <c r="R2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8" s="4">
        <f t="shared" si="120"/>
        <v>1</v>
      </c>
      <c r="T2628" s="4">
        <f t="shared" si="121"/>
        <v>0</v>
      </c>
      <c r="U2628" s="4">
        <f t="shared" si="122"/>
        <v>0</v>
      </c>
    </row>
    <row r="2629" spans="1:21">
      <c r="A2629" s="41">
        <v>650000045</v>
      </c>
      <c r="B2629" s="45">
        <v>650783160</v>
      </c>
      <c r="C2629" s="47">
        <v>650783160</v>
      </c>
      <c r="D2629" t="s">
        <v>2703</v>
      </c>
      <c r="E2629" t="s">
        <v>2704</v>
      </c>
      <c r="F2629" t="s">
        <v>1710</v>
      </c>
      <c r="G2629" t="s">
        <v>1711</v>
      </c>
      <c r="H2629">
        <v>1</v>
      </c>
      <c r="I2629" s="1">
        <v>65</v>
      </c>
      <c r="J2629" t="s">
        <v>1712</v>
      </c>
      <c r="K2629" t="s">
        <v>33</v>
      </c>
      <c r="L2629" t="s">
        <v>831</v>
      </c>
      <c r="M2629" t="s">
        <v>33</v>
      </c>
      <c r="N2629" s="4">
        <v>266500180</v>
      </c>
      <c r="O2629" s="44">
        <v>37932.5</v>
      </c>
      <c r="P2629">
        <v>0</v>
      </c>
      <c r="Q2629">
        <v>1</v>
      </c>
      <c r="R2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9" s="4">
        <f t="shared" si="120"/>
        <v>1</v>
      </c>
      <c r="T2629" s="4">
        <f t="shared" si="121"/>
        <v>0</v>
      </c>
      <c r="U2629" s="4">
        <f t="shared" si="122"/>
        <v>0</v>
      </c>
    </row>
    <row r="2630" spans="1:21">
      <c r="A2630" s="41">
        <v>650000417</v>
      </c>
      <c r="B2630" s="42">
        <v>650783160</v>
      </c>
      <c r="C2630" s="43">
        <v>650783160</v>
      </c>
      <c r="D2630" t="s">
        <v>2705</v>
      </c>
      <c r="E2630" t="s">
        <v>2704</v>
      </c>
      <c r="F2630" t="s">
        <v>1710</v>
      </c>
      <c r="G2630" t="s">
        <v>1711</v>
      </c>
      <c r="H2630">
        <v>1</v>
      </c>
      <c r="I2630" s="1">
        <v>65</v>
      </c>
      <c r="J2630" t="s">
        <v>1712</v>
      </c>
      <c r="K2630" t="s">
        <v>33</v>
      </c>
      <c r="L2630" t="s">
        <v>831</v>
      </c>
      <c r="M2630" t="s">
        <v>33</v>
      </c>
      <c r="N2630" s="4">
        <v>266500180</v>
      </c>
      <c r="O2630" s="44">
        <v>110981.5</v>
      </c>
      <c r="P2630">
        <v>0</v>
      </c>
      <c r="Q2630">
        <v>0</v>
      </c>
      <c r="R2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0" s="4">
        <f t="shared" ref="S2630:S2693" si="123">IF(OR(L2630="CH",L2630="CH ex-CHS",L2630="HIA",L2630="Autres publics",L2630="CHU"),1,0)</f>
        <v>1</v>
      </c>
      <c r="T2630" s="4">
        <f t="shared" ref="T2630:T2693" si="124">IF(AND(S2630=1,G2630=""),1,0)</f>
        <v>0</v>
      </c>
      <c r="U2630" s="4">
        <f t="shared" si="122"/>
        <v>0</v>
      </c>
    </row>
    <row r="2631" spans="1:21">
      <c r="A2631" s="41">
        <v>650006638</v>
      </c>
      <c r="B2631" s="42">
        <v>650783160</v>
      </c>
      <c r="C2631" s="43">
        <v>650783160</v>
      </c>
      <c r="D2631" t="s">
        <v>2706</v>
      </c>
      <c r="E2631" t="s">
        <v>2704</v>
      </c>
      <c r="F2631" t="s">
        <v>1710</v>
      </c>
      <c r="G2631" t="s">
        <v>1711</v>
      </c>
      <c r="H2631">
        <v>1</v>
      </c>
      <c r="I2631" s="1">
        <v>65</v>
      </c>
      <c r="J2631" t="s">
        <v>1712</v>
      </c>
      <c r="K2631" t="s">
        <v>33</v>
      </c>
      <c r="L2631" t="s">
        <v>831</v>
      </c>
      <c r="M2631" t="s">
        <v>33</v>
      </c>
      <c r="N2631" s="4">
        <v>266500180</v>
      </c>
      <c r="O2631" s="44">
        <v>7232</v>
      </c>
      <c r="P2631">
        <v>0</v>
      </c>
      <c r="Q2631">
        <v>0</v>
      </c>
      <c r="R2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1" s="4">
        <f t="shared" si="123"/>
        <v>1</v>
      </c>
      <c r="T2631" s="4">
        <f t="shared" si="124"/>
        <v>0</v>
      </c>
      <c r="U2631" s="4">
        <f t="shared" ref="U2631:U2694" si="125">IF(S2631=1,0,1)</f>
        <v>0</v>
      </c>
    </row>
    <row r="2632" spans="1:21">
      <c r="A2632" s="41">
        <v>650780141</v>
      </c>
      <c r="B2632" s="42">
        <v>650783160</v>
      </c>
      <c r="C2632" s="43">
        <v>650783160</v>
      </c>
      <c r="D2632" t="s">
        <v>2707</v>
      </c>
      <c r="E2632" t="s">
        <v>2704</v>
      </c>
      <c r="F2632" t="s">
        <v>1710</v>
      </c>
      <c r="G2632" t="s">
        <v>1711</v>
      </c>
      <c r="H2632">
        <v>1</v>
      </c>
      <c r="I2632" s="1">
        <v>65</v>
      </c>
      <c r="J2632" t="s">
        <v>1712</v>
      </c>
      <c r="K2632" t="s">
        <v>33</v>
      </c>
      <c r="L2632" t="s">
        <v>831</v>
      </c>
      <c r="M2632" t="s">
        <v>33</v>
      </c>
      <c r="N2632" s="4">
        <v>266500180</v>
      </c>
      <c r="O2632" s="44">
        <v>12480</v>
      </c>
      <c r="P2632">
        <v>0</v>
      </c>
      <c r="Q2632">
        <v>0</v>
      </c>
      <c r="R2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2" s="4">
        <f t="shared" si="123"/>
        <v>1</v>
      </c>
      <c r="T2632" s="4">
        <f t="shared" si="124"/>
        <v>0</v>
      </c>
      <c r="U2632" s="4">
        <f t="shared" si="125"/>
        <v>0</v>
      </c>
    </row>
    <row r="2633" spans="1:21">
      <c r="A2633" s="41">
        <v>650780182</v>
      </c>
      <c r="B2633" s="42">
        <v>650783160</v>
      </c>
      <c r="C2633" s="43">
        <v>650783160</v>
      </c>
      <c r="D2633" t="s">
        <v>2708</v>
      </c>
      <c r="E2633" t="s">
        <v>2704</v>
      </c>
      <c r="F2633" t="s">
        <v>1710</v>
      </c>
      <c r="G2633" t="s">
        <v>1711</v>
      </c>
      <c r="H2633">
        <v>1</v>
      </c>
      <c r="I2633" s="1">
        <v>65</v>
      </c>
      <c r="J2633" t="s">
        <v>1712</v>
      </c>
      <c r="K2633" t="s">
        <v>33</v>
      </c>
      <c r="L2633" t="s">
        <v>831</v>
      </c>
      <c r="M2633" t="s">
        <v>33</v>
      </c>
      <c r="N2633" s="4">
        <v>266500180</v>
      </c>
      <c r="O2633" s="44">
        <v>25853</v>
      </c>
      <c r="P2633">
        <v>0</v>
      </c>
      <c r="Q2633">
        <v>0</v>
      </c>
      <c r="R2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3" s="4">
        <f t="shared" si="123"/>
        <v>1</v>
      </c>
      <c r="T2633" s="4">
        <f t="shared" si="124"/>
        <v>0</v>
      </c>
      <c r="U2633" s="4">
        <f t="shared" si="125"/>
        <v>0</v>
      </c>
    </row>
    <row r="2634" spans="1:21">
      <c r="A2634" s="41">
        <v>660780099</v>
      </c>
      <c r="B2634" s="42">
        <v>660000043</v>
      </c>
      <c r="C2634" s="43">
        <v>660780099</v>
      </c>
      <c r="D2634" t="s">
        <v>203</v>
      </c>
      <c r="E2634" t="s">
        <v>204</v>
      </c>
      <c r="H2634"/>
      <c r="I2634" s="1">
        <v>66</v>
      </c>
      <c r="J2634" t="s">
        <v>205</v>
      </c>
      <c r="K2634" t="s">
        <v>33</v>
      </c>
      <c r="L2634" t="s">
        <v>96</v>
      </c>
      <c r="M2634" t="s">
        <v>33</v>
      </c>
      <c r="N2634" s="4">
        <v>332137371</v>
      </c>
      <c r="O2634" s="44">
        <v>7385.5</v>
      </c>
      <c r="P2634">
        <v>0</v>
      </c>
      <c r="Q2634">
        <v>0</v>
      </c>
      <c r="R2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4" s="4">
        <f t="shared" si="123"/>
        <v>0</v>
      </c>
      <c r="T2634" s="4">
        <f t="shared" si="124"/>
        <v>0</v>
      </c>
      <c r="U2634" s="4">
        <f t="shared" si="125"/>
        <v>1</v>
      </c>
    </row>
    <row r="2635" spans="1:21">
      <c r="A2635" s="41">
        <v>660780248</v>
      </c>
      <c r="B2635" s="42">
        <v>660000142</v>
      </c>
      <c r="C2635" s="43">
        <v>660780248</v>
      </c>
      <c r="D2635" t="s">
        <v>5131</v>
      </c>
      <c r="E2635" t="s">
        <v>5132</v>
      </c>
      <c r="H2635"/>
      <c r="I2635" s="1">
        <v>66</v>
      </c>
      <c r="J2635" t="s">
        <v>205</v>
      </c>
      <c r="K2635" t="s">
        <v>33</v>
      </c>
      <c r="L2635" t="s">
        <v>96</v>
      </c>
      <c r="M2635" t="s">
        <v>33</v>
      </c>
      <c r="N2635" s="4">
        <v>696820315</v>
      </c>
      <c r="O2635" s="44">
        <v>25761.5</v>
      </c>
      <c r="P2635">
        <v>1</v>
      </c>
      <c r="Q2635">
        <v>0</v>
      </c>
      <c r="R2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5" s="4">
        <f t="shared" si="123"/>
        <v>0</v>
      </c>
      <c r="T2635" s="4">
        <f t="shared" si="124"/>
        <v>0</v>
      </c>
      <c r="U2635" s="4">
        <f t="shared" si="125"/>
        <v>1</v>
      </c>
    </row>
    <row r="2636" spans="1:21">
      <c r="A2636" s="41">
        <v>660780347</v>
      </c>
      <c r="B2636" s="42">
        <v>660000183</v>
      </c>
      <c r="C2636" s="43">
        <v>660780347</v>
      </c>
      <c r="D2636" t="s">
        <v>5561</v>
      </c>
      <c r="E2636" t="s">
        <v>5562</v>
      </c>
      <c r="H2636"/>
      <c r="I2636" s="1">
        <v>66</v>
      </c>
      <c r="J2636" t="s">
        <v>205</v>
      </c>
      <c r="K2636" t="s">
        <v>33</v>
      </c>
      <c r="L2636" t="s">
        <v>96</v>
      </c>
      <c r="M2636" t="s">
        <v>33</v>
      </c>
      <c r="N2636" s="4">
        <v>624200556</v>
      </c>
      <c r="O2636" s="44">
        <v>19280.5</v>
      </c>
      <c r="P2636">
        <v>0</v>
      </c>
      <c r="Q2636">
        <v>0</v>
      </c>
      <c r="R2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6" s="4">
        <f t="shared" si="123"/>
        <v>0</v>
      </c>
      <c r="T2636" s="4">
        <f t="shared" si="124"/>
        <v>0</v>
      </c>
      <c r="U2636" s="4">
        <f t="shared" si="125"/>
        <v>1</v>
      </c>
    </row>
    <row r="2637" spans="1:21">
      <c r="A2637" s="41">
        <v>660780628</v>
      </c>
      <c r="B2637" s="42">
        <v>660000282</v>
      </c>
      <c r="C2637" s="43">
        <v>660780628</v>
      </c>
      <c r="D2637" t="s">
        <v>3203</v>
      </c>
      <c r="E2637" t="s">
        <v>3204</v>
      </c>
      <c r="H2637"/>
      <c r="I2637" s="1">
        <v>66</v>
      </c>
      <c r="J2637" t="s">
        <v>205</v>
      </c>
      <c r="K2637" t="s">
        <v>33</v>
      </c>
      <c r="L2637" t="s">
        <v>96</v>
      </c>
      <c r="M2637" t="s">
        <v>33</v>
      </c>
      <c r="N2637" s="4">
        <v>714200896</v>
      </c>
      <c r="O2637" s="44">
        <v>12048</v>
      </c>
      <c r="P2637">
        <v>0</v>
      </c>
      <c r="Q2637">
        <v>0</v>
      </c>
      <c r="R2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7" s="4">
        <f t="shared" si="123"/>
        <v>0</v>
      </c>
      <c r="T2637" s="4">
        <f t="shared" si="124"/>
        <v>0</v>
      </c>
      <c r="U2637" s="4">
        <f t="shared" si="125"/>
        <v>1</v>
      </c>
    </row>
    <row r="2638" spans="1:21">
      <c r="A2638" s="41">
        <v>660780669</v>
      </c>
      <c r="B2638" s="42">
        <v>660000324</v>
      </c>
      <c r="C2638" s="43">
        <v>660780669</v>
      </c>
      <c r="D2638" t="s">
        <v>5323</v>
      </c>
      <c r="E2638" t="s">
        <v>5324</v>
      </c>
      <c r="H2638"/>
      <c r="I2638" s="1">
        <v>66</v>
      </c>
      <c r="J2638" t="s">
        <v>205</v>
      </c>
      <c r="K2638" t="s">
        <v>33</v>
      </c>
      <c r="L2638" t="s">
        <v>96</v>
      </c>
      <c r="M2638" t="s">
        <v>33</v>
      </c>
      <c r="N2638" s="4">
        <v>714201050</v>
      </c>
      <c r="O2638" s="44">
        <v>27671.5</v>
      </c>
      <c r="P2638">
        <v>0</v>
      </c>
      <c r="Q2638">
        <v>0</v>
      </c>
      <c r="R2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8" s="4">
        <f t="shared" si="123"/>
        <v>0</v>
      </c>
      <c r="T2638" s="4">
        <f t="shared" si="124"/>
        <v>0</v>
      </c>
      <c r="U2638" s="4">
        <f t="shared" si="125"/>
        <v>1</v>
      </c>
    </row>
    <row r="2639" spans="1:21">
      <c r="A2639" s="41">
        <v>660780743</v>
      </c>
      <c r="B2639" s="42">
        <v>660000373</v>
      </c>
      <c r="C2639" s="43">
        <v>660780743</v>
      </c>
      <c r="D2639" t="s">
        <v>5587</v>
      </c>
      <c r="E2639" t="s">
        <v>5588</v>
      </c>
      <c r="H2639"/>
      <c r="I2639" s="1">
        <v>66</v>
      </c>
      <c r="J2639" t="s">
        <v>205</v>
      </c>
      <c r="K2639" t="s">
        <v>33</v>
      </c>
      <c r="L2639" t="s">
        <v>96</v>
      </c>
      <c r="M2639" t="s">
        <v>33</v>
      </c>
      <c r="N2639" s="4">
        <v>624200267</v>
      </c>
      <c r="O2639" s="44">
        <v>29103</v>
      </c>
      <c r="P2639">
        <v>0</v>
      </c>
      <c r="Q2639">
        <v>0</v>
      </c>
      <c r="R2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9" s="4">
        <f t="shared" si="123"/>
        <v>0</v>
      </c>
      <c r="T2639" s="4">
        <f t="shared" si="124"/>
        <v>0</v>
      </c>
      <c r="U2639" s="4">
        <f t="shared" si="125"/>
        <v>1</v>
      </c>
    </row>
    <row r="2640" spans="1:21">
      <c r="A2640" s="41">
        <v>660780776</v>
      </c>
      <c r="B2640" s="42">
        <v>660000399</v>
      </c>
      <c r="C2640" s="43">
        <v>660780776</v>
      </c>
      <c r="D2640" t="s">
        <v>3213</v>
      </c>
      <c r="E2640" t="s">
        <v>3214</v>
      </c>
      <c r="H2640"/>
      <c r="I2640" s="1">
        <v>66</v>
      </c>
      <c r="J2640" t="s">
        <v>205</v>
      </c>
      <c r="K2640" t="s">
        <v>33</v>
      </c>
      <c r="L2640" t="s">
        <v>96</v>
      </c>
      <c r="M2640" t="s">
        <v>33</v>
      </c>
      <c r="N2640" s="4">
        <v>331023242</v>
      </c>
      <c r="O2640" s="44">
        <v>9572.5</v>
      </c>
      <c r="P2640">
        <v>0</v>
      </c>
      <c r="Q2640">
        <v>0</v>
      </c>
      <c r="R2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0" s="4">
        <f t="shared" si="123"/>
        <v>0</v>
      </c>
      <c r="T2640" s="4">
        <f t="shared" si="124"/>
        <v>0</v>
      </c>
      <c r="U2640" s="4">
        <f t="shared" si="125"/>
        <v>1</v>
      </c>
    </row>
    <row r="2641" spans="1:21">
      <c r="A2641" s="41">
        <v>660780784</v>
      </c>
      <c r="B2641" s="42">
        <v>660000407</v>
      </c>
      <c r="C2641" s="43">
        <v>660780784</v>
      </c>
      <c r="D2641" t="s">
        <v>3215</v>
      </c>
      <c r="E2641" s="48" t="s">
        <v>3216</v>
      </c>
      <c r="H2641"/>
      <c r="I2641" s="1">
        <v>66</v>
      </c>
      <c r="J2641" t="s">
        <v>205</v>
      </c>
      <c r="K2641" t="s">
        <v>33</v>
      </c>
      <c r="L2641" t="s">
        <v>96</v>
      </c>
      <c r="M2641" t="s">
        <v>33</v>
      </c>
      <c r="N2641" s="4">
        <v>574201919</v>
      </c>
      <c r="O2641" s="44">
        <v>88857.5</v>
      </c>
      <c r="P2641">
        <v>0</v>
      </c>
      <c r="Q2641">
        <v>0</v>
      </c>
      <c r="R2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1" s="4">
        <f t="shared" si="123"/>
        <v>0</v>
      </c>
      <c r="T2641" s="4">
        <f t="shared" si="124"/>
        <v>0</v>
      </c>
      <c r="U2641" s="4">
        <f t="shared" si="125"/>
        <v>1</v>
      </c>
    </row>
    <row r="2642" spans="1:21">
      <c r="A2642" s="41">
        <v>660780842</v>
      </c>
      <c r="B2642" s="42">
        <v>660000431</v>
      </c>
      <c r="C2642" s="43">
        <v>660780842</v>
      </c>
      <c r="D2642" t="s">
        <v>6135</v>
      </c>
      <c r="E2642" s="48" t="s">
        <v>6136</v>
      </c>
      <c r="H2642"/>
      <c r="I2642" s="1">
        <v>66</v>
      </c>
      <c r="J2642" t="s">
        <v>205</v>
      </c>
      <c r="K2642" t="s">
        <v>33</v>
      </c>
      <c r="L2642" t="s">
        <v>96</v>
      </c>
      <c r="M2642" t="s">
        <v>33</v>
      </c>
      <c r="N2642" s="4">
        <v>398861658</v>
      </c>
      <c r="O2642" s="44">
        <v>10876</v>
      </c>
      <c r="P2642">
        <v>0</v>
      </c>
      <c r="Q2642">
        <v>0</v>
      </c>
      <c r="R2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2" s="4">
        <f t="shared" si="123"/>
        <v>0</v>
      </c>
      <c r="T2642" s="4">
        <f t="shared" si="124"/>
        <v>0</v>
      </c>
      <c r="U2642" s="4">
        <f t="shared" si="125"/>
        <v>1</v>
      </c>
    </row>
    <row r="2643" spans="1:21">
      <c r="A2643" s="41">
        <v>660781097</v>
      </c>
      <c r="B2643" s="42">
        <v>660000506</v>
      </c>
      <c r="C2643" s="43">
        <v>660781097</v>
      </c>
      <c r="D2643" t="s">
        <v>6239</v>
      </c>
      <c r="E2643" s="48" t="s">
        <v>6240</v>
      </c>
      <c r="H2643"/>
      <c r="I2643" s="1">
        <v>66</v>
      </c>
      <c r="J2643" t="s">
        <v>205</v>
      </c>
      <c r="K2643" t="s">
        <v>33</v>
      </c>
      <c r="L2643" t="s">
        <v>96</v>
      </c>
      <c r="M2643" t="s">
        <v>33</v>
      </c>
      <c r="N2643" s="4">
        <v>440515922</v>
      </c>
      <c r="O2643" s="44">
        <v>6513</v>
      </c>
      <c r="P2643">
        <v>0</v>
      </c>
      <c r="Q2643">
        <v>0</v>
      </c>
      <c r="R2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3" s="4">
        <f t="shared" si="123"/>
        <v>0</v>
      </c>
      <c r="T2643" s="4">
        <f t="shared" si="124"/>
        <v>0</v>
      </c>
      <c r="U2643" s="4">
        <f t="shared" si="125"/>
        <v>1</v>
      </c>
    </row>
    <row r="2644" spans="1:21">
      <c r="A2644" s="41">
        <v>660781287</v>
      </c>
      <c r="B2644" s="42">
        <v>660000621</v>
      </c>
      <c r="C2644" s="43">
        <v>660781287</v>
      </c>
      <c r="D2644" t="s">
        <v>6227</v>
      </c>
      <c r="E2644" s="48" t="s">
        <v>6228</v>
      </c>
      <c r="H2644"/>
      <c r="I2644" s="1">
        <v>66</v>
      </c>
      <c r="J2644" t="s">
        <v>205</v>
      </c>
      <c r="K2644" t="s">
        <v>33</v>
      </c>
      <c r="L2644" t="s">
        <v>96</v>
      </c>
      <c r="M2644" t="s">
        <v>33</v>
      </c>
      <c r="N2644" s="4">
        <v>616750105</v>
      </c>
      <c r="O2644" s="44">
        <v>23560.5</v>
      </c>
      <c r="P2644">
        <v>0</v>
      </c>
      <c r="Q2644">
        <v>0</v>
      </c>
      <c r="R2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4" s="4">
        <f t="shared" si="123"/>
        <v>0</v>
      </c>
      <c r="T2644" s="4">
        <f t="shared" si="124"/>
        <v>0</v>
      </c>
      <c r="U2644" s="4">
        <f t="shared" si="125"/>
        <v>1</v>
      </c>
    </row>
    <row r="2645" spans="1:21">
      <c r="A2645" s="41">
        <v>150002608</v>
      </c>
      <c r="B2645" s="42">
        <v>660006370</v>
      </c>
      <c r="C2645" s="43">
        <v>150002608</v>
      </c>
      <c r="D2645" t="s">
        <v>3330</v>
      </c>
      <c r="E2645" s="48" t="s">
        <v>3330</v>
      </c>
      <c r="H2645"/>
      <c r="I2645" s="1">
        <v>15</v>
      </c>
      <c r="J2645" t="s">
        <v>399</v>
      </c>
      <c r="K2645" t="s">
        <v>59</v>
      </c>
      <c r="L2645" t="s">
        <v>96</v>
      </c>
      <c r="M2645" t="s">
        <v>33</v>
      </c>
      <c r="N2645" s="4">
        <v>489636548</v>
      </c>
      <c r="O2645" s="44">
        <v>11140.5</v>
      </c>
      <c r="P2645">
        <v>0</v>
      </c>
      <c r="Q2645">
        <v>0</v>
      </c>
      <c r="R2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5" s="4">
        <f t="shared" si="123"/>
        <v>0</v>
      </c>
      <c r="T2645" s="4">
        <f t="shared" si="124"/>
        <v>0</v>
      </c>
      <c r="U2645" s="4">
        <f t="shared" si="125"/>
        <v>1</v>
      </c>
    </row>
    <row r="2646" spans="1:21">
      <c r="A2646" s="41">
        <v>660007261</v>
      </c>
      <c r="B2646" s="42">
        <v>660010059</v>
      </c>
      <c r="C2646" s="43">
        <v>660007261</v>
      </c>
      <c r="D2646" t="s">
        <v>4252</v>
      </c>
      <c r="E2646" s="48" t="s">
        <v>4253</v>
      </c>
      <c r="H2646"/>
      <c r="I2646" s="1">
        <v>66</v>
      </c>
      <c r="J2646" t="s">
        <v>205</v>
      </c>
      <c r="K2646" t="s">
        <v>33</v>
      </c>
      <c r="L2646" t="s">
        <v>60</v>
      </c>
      <c r="M2646" t="s">
        <v>33</v>
      </c>
      <c r="N2646" s="4">
        <v>533445482</v>
      </c>
      <c r="O2646" s="44">
        <v>1425</v>
      </c>
      <c r="P2646">
        <v>0</v>
      </c>
      <c r="Q2646">
        <v>0</v>
      </c>
      <c r="R2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46" s="4">
        <f t="shared" si="123"/>
        <v>0</v>
      </c>
      <c r="T2646" s="4">
        <f t="shared" si="124"/>
        <v>0</v>
      </c>
      <c r="U2646" s="4">
        <f t="shared" si="125"/>
        <v>1</v>
      </c>
    </row>
    <row r="2647" spans="1:21">
      <c r="A2647" s="41">
        <v>660009689</v>
      </c>
      <c r="B2647" s="42">
        <v>660010059</v>
      </c>
      <c r="C2647" s="43">
        <v>660009689</v>
      </c>
      <c r="D2647" t="s">
        <v>4254</v>
      </c>
      <c r="E2647" s="48" t="s">
        <v>4253</v>
      </c>
      <c r="H2647"/>
      <c r="I2647" s="1">
        <v>66</v>
      </c>
      <c r="J2647" t="s">
        <v>205</v>
      </c>
      <c r="K2647" t="s">
        <v>33</v>
      </c>
      <c r="L2647" t="s">
        <v>60</v>
      </c>
      <c r="M2647" t="s">
        <v>33</v>
      </c>
      <c r="N2647" s="4">
        <v>533445482</v>
      </c>
      <c r="O2647" s="44">
        <v>9436.5</v>
      </c>
      <c r="P2647">
        <v>0</v>
      </c>
      <c r="Q2647">
        <v>0</v>
      </c>
      <c r="R2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47" s="4">
        <f t="shared" si="123"/>
        <v>0</v>
      </c>
      <c r="T2647" s="4">
        <f t="shared" si="124"/>
        <v>0</v>
      </c>
      <c r="U2647" s="4">
        <f t="shared" si="125"/>
        <v>1</v>
      </c>
    </row>
    <row r="2648" spans="1:21">
      <c r="A2648" s="41">
        <v>660000084</v>
      </c>
      <c r="B2648" s="42">
        <v>660780180</v>
      </c>
      <c r="C2648" s="43">
        <v>660780180</v>
      </c>
      <c r="D2648" t="s">
        <v>2592</v>
      </c>
      <c r="E2648" s="48" t="s">
        <v>2592</v>
      </c>
      <c r="F2648" t="s">
        <v>2239</v>
      </c>
      <c r="G2648" t="s">
        <v>2240</v>
      </c>
      <c r="H2648">
        <v>1</v>
      </c>
      <c r="I2648" s="1">
        <v>66</v>
      </c>
      <c r="J2648" t="s">
        <v>205</v>
      </c>
      <c r="K2648" t="s">
        <v>33</v>
      </c>
      <c r="L2648" t="s">
        <v>831</v>
      </c>
      <c r="M2648" t="s">
        <v>33</v>
      </c>
      <c r="N2648" s="4">
        <v>266600022</v>
      </c>
      <c r="O2648" s="44">
        <v>285995</v>
      </c>
      <c r="P2648">
        <v>0</v>
      </c>
      <c r="Q2648">
        <v>0</v>
      </c>
      <c r="R2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8" s="4">
        <f t="shared" si="123"/>
        <v>1</v>
      </c>
      <c r="T2648" s="4">
        <f t="shared" si="124"/>
        <v>0</v>
      </c>
      <c r="U2648" s="4">
        <f t="shared" si="125"/>
        <v>0</v>
      </c>
    </row>
    <row r="2649" spans="1:21">
      <c r="A2649" s="41">
        <v>660781444</v>
      </c>
      <c r="B2649" s="45">
        <v>660780180</v>
      </c>
      <c r="C2649" s="47">
        <v>660780180</v>
      </c>
      <c r="D2649" t="s">
        <v>2593</v>
      </c>
      <c r="E2649" s="48" t="s">
        <v>2592</v>
      </c>
      <c r="F2649" t="s">
        <v>2239</v>
      </c>
      <c r="G2649" t="s">
        <v>2240</v>
      </c>
      <c r="H2649">
        <v>1</v>
      </c>
      <c r="I2649" s="1">
        <v>66</v>
      </c>
      <c r="J2649" t="s">
        <v>205</v>
      </c>
      <c r="K2649" t="s">
        <v>33</v>
      </c>
      <c r="L2649" t="s">
        <v>831</v>
      </c>
      <c r="M2649" t="s">
        <v>33</v>
      </c>
      <c r="N2649" s="4">
        <v>266600022</v>
      </c>
      <c r="O2649" s="44">
        <v>32062.5</v>
      </c>
      <c r="P2649">
        <v>0</v>
      </c>
      <c r="Q2649">
        <v>0</v>
      </c>
      <c r="R2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9" s="4">
        <f t="shared" si="123"/>
        <v>1</v>
      </c>
      <c r="T2649" s="4">
        <f t="shared" si="124"/>
        <v>0</v>
      </c>
      <c r="U2649" s="4">
        <f t="shared" si="125"/>
        <v>0</v>
      </c>
    </row>
    <row r="2650" spans="1:21">
      <c r="A2650" s="41">
        <v>660000092</v>
      </c>
      <c r="B2650" s="42">
        <v>660780198</v>
      </c>
      <c r="C2650" s="43">
        <v>660780198</v>
      </c>
      <c r="D2650" t="s">
        <v>3006</v>
      </c>
      <c r="E2650" s="48" t="s">
        <v>3007</v>
      </c>
      <c r="F2650" t="s">
        <v>2239</v>
      </c>
      <c r="G2650" t="s">
        <v>2240</v>
      </c>
      <c r="H2650">
        <v>0</v>
      </c>
      <c r="I2650" s="1">
        <v>66</v>
      </c>
      <c r="J2650" t="s">
        <v>205</v>
      </c>
      <c r="K2650" t="s">
        <v>33</v>
      </c>
      <c r="L2650" t="s">
        <v>77</v>
      </c>
      <c r="M2650" t="s">
        <v>33</v>
      </c>
      <c r="N2650" s="4">
        <v>266600014</v>
      </c>
      <c r="O2650" s="44">
        <v>34731</v>
      </c>
      <c r="P2650">
        <v>1</v>
      </c>
      <c r="Q2650">
        <v>0</v>
      </c>
      <c r="R2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0" s="4">
        <f t="shared" si="123"/>
        <v>1</v>
      </c>
      <c r="T2650" s="4">
        <f t="shared" si="124"/>
        <v>0</v>
      </c>
      <c r="U2650" s="4">
        <f t="shared" si="125"/>
        <v>0</v>
      </c>
    </row>
    <row r="2651" spans="1:21">
      <c r="A2651" s="41">
        <v>660005059</v>
      </c>
      <c r="B2651" s="42">
        <v>660780198</v>
      </c>
      <c r="C2651" s="43">
        <v>660780198</v>
      </c>
      <c r="D2651" t="s">
        <v>3008</v>
      </c>
      <c r="E2651" s="48" t="s">
        <v>3007</v>
      </c>
      <c r="F2651" t="s">
        <v>2239</v>
      </c>
      <c r="G2651" t="s">
        <v>2240</v>
      </c>
      <c r="H2651">
        <v>0</v>
      </c>
      <c r="I2651" s="1">
        <v>66</v>
      </c>
      <c r="J2651" t="s">
        <v>205</v>
      </c>
      <c r="K2651" t="s">
        <v>33</v>
      </c>
      <c r="L2651" t="s">
        <v>77</v>
      </c>
      <c r="M2651" t="s">
        <v>33</v>
      </c>
      <c r="N2651" s="4">
        <v>266600014</v>
      </c>
      <c r="O2651" s="44">
        <v>2667</v>
      </c>
      <c r="P2651">
        <v>1</v>
      </c>
      <c r="Q2651">
        <v>0</v>
      </c>
      <c r="R2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1" s="4">
        <f t="shared" si="123"/>
        <v>1</v>
      </c>
      <c r="T2651" s="4">
        <f t="shared" si="124"/>
        <v>0</v>
      </c>
      <c r="U2651" s="4">
        <f t="shared" si="125"/>
        <v>0</v>
      </c>
    </row>
    <row r="2652" spans="1:21">
      <c r="A2652" s="41">
        <v>660005737</v>
      </c>
      <c r="B2652" s="42">
        <v>660780198</v>
      </c>
      <c r="C2652" s="43">
        <v>660780198</v>
      </c>
      <c r="D2652" t="s">
        <v>3009</v>
      </c>
      <c r="E2652" s="48" t="s">
        <v>3007</v>
      </c>
      <c r="F2652" t="s">
        <v>2239</v>
      </c>
      <c r="G2652" t="s">
        <v>2240</v>
      </c>
      <c r="H2652">
        <v>0</v>
      </c>
      <c r="I2652" s="1">
        <v>66</v>
      </c>
      <c r="J2652" t="s">
        <v>205</v>
      </c>
      <c r="K2652" t="s">
        <v>33</v>
      </c>
      <c r="L2652" t="s">
        <v>77</v>
      </c>
      <c r="M2652" t="s">
        <v>33</v>
      </c>
      <c r="N2652" s="4">
        <v>266600014</v>
      </c>
      <c r="O2652" s="44">
        <v>774.25</v>
      </c>
      <c r="P2652">
        <v>1</v>
      </c>
      <c r="Q2652">
        <v>0</v>
      </c>
      <c r="R2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2" s="4">
        <f t="shared" si="123"/>
        <v>1</v>
      </c>
      <c r="T2652" s="4">
        <f t="shared" si="124"/>
        <v>0</v>
      </c>
      <c r="U2652" s="4">
        <f t="shared" si="125"/>
        <v>0</v>
      </c>
    </row>
    <row r="2653" spans="1:21">
      <c r="A2653" s="41">
        <v>660005802</v>
      </c>
      <c r="B2653" s="42">
        <v>660780198</v>
      </c>
      <c r="C2653" s="43">
        <v>660780198</v>
      </c>
      <c r="D2653" t="s">
        <v>3010</v>
      </c>
      <c r="E2653" s="48" t="s">
        <v>3007</v>
      </c>
      <c r="F2653" t="s">
        <v>2239</v>
      </c>
      <c r="G2653" t="s">
        <v>2240</v>
      </c>
      <c r="H2653">
        <v>0</v>
      </c>
      <c r="I2653" s="1">
        <v>66</v>
      </c>
      <c r="J2653" t="s">
        <v>205</v>
      </c>
      <c r="K2653" t="s">
        <v>33</v>
      </c>
      <c r="L2653" t="s">
        <v>77</v>
      </c>
      <c r="M2653" t="s">
        <v>33</v>
      </c>
      <c r="N2653" s="4">
        <v>266600014</v>
      </c>
      <c r="O2653" s="44">
        <v>706.75</v>
      </c>
      <c r="P2653">
        <v>1</v>
      </c>
      <c r="Q2653">
        <v>0</v>
      </c>
      <c r="R2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3" s="4">
        <f t="shared" si="123"/>
        <v>1</v>
      </c>
      <c r="T2653" s="4">
        <f t="shared" si="124"/>
        <v>0</v>
      </c>
      <c r="U2653" s="4">
        <f t="shared" si="125"/>
        <v>0</v>
      </c>
    </row>
    <row r="2654" spans="1:21">
      <c r="A2654" s="41">
        <v>660005828</v>
      </c>
      <c r="B2654" s="42">
        <v>660780198</v>
      </c>
      <c r="C2654" s="43">
        <v>660780198</v>
      </c>
      <c r="D2654" t="s">
        <v>3011</v>
      </c>
      <c r="E2654" s="48" t="s">
        <v>3007</v>
      </c>
      <c r="F2654" t="s">
        <v>2239</v>
      </c>
      <c r="G2654" t="s">
        <v>2240</v>
      </c>
      <c r="H2654">
        <v>0</v>
      </c>
      <c r="I2654" s="1">
        <v>66</v>
      </c>
      <c r="J2654" t="s">
        <v>205</v>
      </c>
      <c r="K2654" t="s">
        <v>33</v>
      </c>
      <c r="L2654" t="s">
        <v>77</v>
      </c>
      <c r="M2654" t="s">
        <v>33</v>
      </c>
      <c r="N2654" s="4">
        <v>266600014</v>
      </c>
      <c r="O2654" s="44">
        <v>5</v>
      </c>
      <c r="P2654">
        <v>1</v>
      </c>
      <c r="Q2654">
        <v>0</v>
      </c>
      <c r="R2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4" s="4">
        <f t="shared" si="123"/>
        <v>1</v>
      </c>
      <c r="T2654" s="4">
        <f t="shared" si="124"/>
        <v>0</v>
      </c>
      <c r="U2654" s="4">
        <f t="shared" si="125"/>
        <v>0</v>
      </c>
    </row>
    <row r="2655" spans="1:21">
      <c r="A2655" s="41">
        <v>660005844</v>
      </c>
      <c r="B2655" s="42">
        <v>660780198</v>
      </c>
      <c r="C2655" s="43">
        <v>660780198</v>
      </c>
      <c r="D2655" t="s">
        <v>3012</v>
      </c>
      <c r="E2655" s="48" t="s">
        <v>3007</v>
      </c>
      <c r="F2655" t="s">
        <v>2239</v>
      </c>
      <c r="G2655" t="s">
        <v>2240</v>
      </c>
      <c r="H2655">
        <v>0</v>
      </c>
      <c r="I2655" s="1">
        <v>66</v>
      </c>
      <c r="J2655" t="s">
        <v>205</v>
      </c>
      <c r="K2655" t="s">
        <v>33</v>
      </c>
      <c r="L2655" t="s">
        <v>77</v>
      </c>
      <c r="M2655" t="s">
        <v>33</v>
      </c>
      <c r="N2655" s="4">
        <v>266600014</v>
      </c>
      <c r="O2655" s="44">
        <v>448</v>
      </c>
      <c r="P2655">
        <v>1</v>
      </c>
      <c r="Q2655">
        <v>0</v>
      </c>
      <c r="R2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5" s="4">
        <f t="shared" si="123"/>
        <v>1</v>
      </c>
      <c r="T2655" s="4">
        <f t="shared" si="124"/>
        <v>0</v>
      </c>
      <c r="U2655" s="4">
        <f t="shared" si="125"/>
        <v>0</v>
      </c>
    </row>
    <row r="2656" spans="1:21">
      <c r="A2656" s="41">
        <v>660005869</v>
      </c>
      <c r="B2656" s="42">
        <v>660780198</v>
      </c>
      <c r="C2656" s="43">
        <v>660780198</v>
      </c>
      <c r="D2656" t="s">
        <v>3013</v>
      </c>
      <c r="E2656" s="48" t="s">
        <v>3007</v>
      </c>
      <c r="F2656" t="s">
        <v>2239</v>
      </c>
      <c r="G2656" t="s">
        <v>2240</v>
      </c>
      <c r="H2656">
        <v>0</v>
      </c>
      <c r="I2656" s="1">
        <v>66</v>
      </c>
      <c r="J2656" t="s">
        <v>205</v>
      </c>
      <c r="K2656" t="s">
        <v>33</v>
      </c>
      <c r="L2656" t="s">
        <v>77</v>
      </c>
      <c r="M2656" t="s">
        <v>33</v>
      </c>
      <c r="N2656" s="4">
        <v>266600014</v>
      </c>
      <c r="O2656" s="44">
        <v>279.75</v>
      </c>
      <c r="P2656">
        <v>1</v>
      </c>
      <c r="Q2656">
        <v>0</v>
      </c>
      <c r="R2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6" s="4">
        <f t="shared" si="123"/>
        <v>1</v>
      </c>
      <c r="T2656" s="4">
        <f t="shared" si="124"/>
        <v>0</v>
      </c>
      <c r="U2656" s="4">
        <f t="shared" si="125"/>
        <v>0</v>
      </c>
    </row>
    <row r="2657" spans="1:21">
      <c r="A2657" s="41">
        <v>660009812</v>
      </c>
      <c r="B2657" s="42">
        <v>660780198</v>
      </c>
      <c r="C2657" s="43">
        <v>660780198</v>
      </c>
      <c r="D2657" t="s">
        <v>3014</v>
      </c>
      <c r="E2657" s="48" t="s">
        <v>3007</v>
      </c>
      <c r="F2657" t="s">
        <v>2239</v>
      </c>
      <c r="G2657" t="s">
        <v>2240</v>
      </c>
      <c r="H2657">
        <v>0</v>
      </c>
      <c r="I2657" s="1">
        <v>66</v>
      </c>
      <c r="J2657" t="s">
        <v>205</v>
      </c>
      <c r="K2657" t="s">
        <v>33</v>
      </c>
      <c r="L2657" t="s">
        <v>77</v>
      </c>
      <c r="M2657" t="s">
        <v>33</v>
      </c>
      <c r="N2657" s="4">
        <v>266600014</v>
      </c>
      <c r="O2657" s="44">
        <v>435</v>
      </c>
      <c r="P2657">
        <v>1</v>
      </c>
      <c r="Q2657">
        <v>0</v>
      </c>
      <c r="R2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7" s="4">
        <f t="shared" si="123"/>
        <v>1</v>
      </c>
      <c r="T2657" s="4">
        <f t="shared" si="124"/>
        <v>0</v>
      </c>
      <c r="U2657" s="4">
        <f t="shared" si="125"/>
        <v>0</v>
      </c>
    </row>
    <row r="2658" spans="1:21">
      <c r="A2658" s="41">
        <v>660009820</v>
      </c>
      <c r="B2658" s="42">
        <v>660780198</v>
      </c>
      <c r="C2658" s="43">
        <v>660780198</v>
      </c>
      <c r="D2658" t="s">
        <v>3015</v>
      </c>
      <c r="E2658" s="48" t="s">
        <v>3007</v>
      </c>
      <c r="F2658" t="s">
        <v>2239</v>
      </c>
      <c r="G2658" t="s">
        <v>2240</v>
      </c>
      <c r="H2658">
        <v>0</v>
      </c>
      <c r="I2658" s="1">
        <v>66</v>
      </c>
      <c r="J2658" t="s">
        <v>205</v>
      </c>
      <c r="K2658" t="s">
        <v>33</v>
      </c>
      <c r="L2658" t="s">
        <v>77</v>
      </c>
      <c r="M2658" t="s">
        <v>33</v>
      </c>
      <c r="N2658" s="4">
        <v>266600014</v>
      </c>
      <c r="O2658" s="44">
        <v>1350</v>
      </c>
      <c r="P2658">
        <v>1</v>
      </c>
      <c r="Q2658">
        <v>0</v>
      </c>
      <c r="R2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8" s="4">
        <f t="shared" si="123"/>
        <v>1</v>
      </c>
      <c r="T2658" s="4">
        <f t="shared" si="124"/>
        <v>0</v>
      </c>
      <c r="U2658" s="4">
        <f t="shared" si="125"/>
        <v>0</v>
      </c>
    </row>
    <row r="2659" spans="1:21">
      <c r="A2659" s="41">
        <v>660009838</v>
      </c>
      <c r="B2659" s="42">
        <v>660780198</v>
      </c>
      <c r="C2659" s="43">
        <v>660780198</v>
      </c>
      <c r="D2659" t="s">
        <v>3016</v>
      </c>
      <c r="E2659" s="48" t="s">
        <v>3007</v>
      </c>
      <c r="F2659" t="s">
        <v>2239</v>
      </c>
      <c r="G2659" t="s">
        <v>2240</v>
      </c>
      <c r="H2659">
        <v>0</v>
      </c>
      <c r="I2659" s="1">
        <v>66</v>
      </c>
      <c r="J2659" t="s">
        <v>205</v>
      </c>
      <c r="K2659" t="s">
        <v>33</v>
      </c>
      <c r="L2659" t="s">
        <v>77</v>
      </c>
      <c r="M2659" t="s">
        <v>33</v>
      </c>
      <c r="N2659" s="4">
        <v>266600014</v>
      </c>
      <c r="O2659" s="44">
        <v>753.5</v>
      </c>
      <c r="P2659">
        <v>1</v>
      </c>
      <c r="Q2659">
        <v>0</v>
      </c>
      <c r="R2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9" s="4">
        <f t="shared" si="123"/>
        <v>1</v>
      </c>
      <c r="T2659" s="4">
        <f t="shared" si="124"/>
        <v>0</v>
      </c>
      <c r="U2659" s="4">
        <f t="shared" si="125"/>
        <v>0</v>
      </c>
    </row>
    <row r="2660" spans="1:21">
      <c r="A2660" s="41">
        <v>660787102</v>
      </c>
      <c r="B2660" s="42">
        <v>660780198</v>
      </c>
      <c r="C2660" s="43">
        <v>660780198</v>
      </c>
      <c r="D2660" t="s">
        <v>3017</v>
      </c>
      <c r="E2660" s="48" t="s">
        <v>3007</v>
      </c>
      <c r="F2660" t="s">
        <v>2239</v>
      </c>
      <c r="G2660" t="s">
        <v>2240</v>
      </c>
      <c r="H2660">
        <v>0</v>
      </c>
      <c r="I2660" s="1">
        <v>66</v>
      </c>
      <c r="J2660" t="s">
        <v>205</v>
      </c>
      <c r="K2660" t="s">
        <v>33</v>
      </c>
      <c r="L2660" t="s">
        <v>77</v>
      </c>
      <c r="M2660" t="s">
        <v>33</v>
      </c>
      <c r="N2660" s="4">
        <v>266600014</v>
      </c>
      <c r="O2660" s="44">
        <v>1031.75</v>
      </c>
      <c r="P2660">
        <v>1</v>
      </c>
      <c r="Q2660">
        <v>0</v>
      </c>
      <c r="R2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0" s="4">
        <f t="shared" si="123"/>
        <v>1</v>
      </c>
      <c r="T2660" s="4">
        <f t="shared" si="124"/>
        <v>0</v>
      </c>
      <c r="U2660" s="4">
        <f t="shared" si="125"/>
        <v>0</v>
      </c>
    </row>
    <row r="2661" spans="1:21">
      <c r="A2661" s="41">
        <v>660787110</v>
      </c>
      <c r="B2661" s="42">
        <v>660780198</v>
      </c>
      <c r="C2661" s="43">
        <v>660780198</v>
      </c>
      <c r="D2661" t="s">
        <v>3018</v>
      </c>
      <c r="E2661" s="48" t="s">
        <v>3007</v>
      </c>
      <c r="F2661" t="s">
        <v>2239</v>
      </c>
      <c r="G2661" t="s">
        <v>2240</v>
      </c>
      <c r="H2661">
        <v>0</v>
      </c>
      <c r="I2661" s="1">
        <v>66</v>
      </c>
      <c r="J2661" t="s">
        <v>205</v>
      </c>
      <c r="K2661" t="s">
        <v>33</v>
      </c>
      <c r="L2661" t="s">
        <v>77</v>
      </c>
      <c r="M2661" t="s">
        <v>33</v>
      </c>
      <c r="N2661" s="4">
        <v>266600014</v>
      </c>
      <c r="O2661" s="44">
        <v>400.5</v>
      </c>
      <c r="P2661">
        <v>1</v>
      </c>
      <c r="Q2661">
        <v>0</v>
      </c>
      <c r="R2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1" s="4">
        <f t="shared" si="123"/>
        <v>1</v>
      </c>
      <c r="T2661" s="4">
        <f t="shared" si="124"/>
        <v>0</v>
      </c>
      <c r="U2661" s="4">
        <f t="shared" si="125"/>
        <v>0</v>
      </c>
    </row>
    <row r="2662" spans="1:21">
      <c r="A2662" s="41">
        <v>660787136</v>
      </c>
      <c r="B2662" s="42">
        <v>660780198</v>
      </c>
      <c r="C2662" s="43">
        <v>660780198</v>
      </c>
      <c r="D2662" t="s">
        <v>3019</v>
      </c>
      <c r="E2662" s="48" t="s">
        <v>3007</v>
      </c>
      <c r="F2662" t="s">
        <v>2239</v>
      </c>
      <c r="G2662" t="s">
        <v>2240</v>
      </c>
      <c r="H2662">
        <v>0</v>
      </c>
      <c r="I2662" s="1">
        <v>66</v>
      </c>
      <c r="J2662" t="s">
        <v>205</v>
      </c>
      <c r="K2662" t="s">
        <v>33</v>
      </c>
      <c r="L2662" t="s">
        <v>77</v>
      </c>
      <c r="M2662" t="s">
        <v>33</v>
      </c>
      <c r="N2662" s="4">
        <v>266600014</v>
      </c>
      <c r="O2662" s="44">
        <v>481</v>
      </c>
      <c r="P2662">
        <v>1</v>
      </c>
      <c r="Q2662">
        <v>0</v>
      </c>
      <c r="R2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2" s="4">
        <f t="shared" si="123"/>
        <v>1</v>
      </c>
      <c r="T2662" s="4">
        <f t="shared" si="124"/>
        <v>0</v>
      </c>
      <c r="U2662" s="4">
        <f t="shared" si="125"/>
        <v>0</v>
      </c>
    </row>
    <row r="2663" spans="1:21">
      <c r="A2663" s="41">
        <v>660787219</v>
      </c>
      <c r="B2663" s="42">
        <v>660780198</v>
      </c>
      <c r="C2663" s="43">
        <v>660780198</v>
      </c>
      <c r="D2663" t="s">
        <v>3020</v>
      </c>
      <c r="E2663" s="48" t="s">
        <v>3007</v>
      </c>
      <c r="F2663" t="s">
        <v>2239</v>
      </c>
      <c r="G2663" t="s">
        <v>2240</v>
      </c>
      <c r="H2663">
        <v>0</v>
      </c>
      <c r="I2663" s="1">
        <v>66</v>
      </c>
      <c r="J2663" t="s">
        <v>205</v>
      </c>
      <c r="K2663" t="s">
        <v>33</v>
      </c>
      <c r="L2663" t="s">
        <v>77</v>
      </c>
      <c r="M2663" t="s">
        <v>33</v>
      </c>
      <c r="N2663" s="4">
        <v>266600014</v>
      </c>
      <c r="O2663" s="44">
        <v>820.25</v>
      </c>
      <c r="P2663">
        <v>1</v>
      </c>
      <c r="Q2663">
        <v>0</v>
      </c>
      <c r="R2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3" s="4">
        <f t="shared" si="123"/>
        <v>1</v>
      </c>
      <c r="T2663" s="4">
        <f t="shared" si="124"/>
        <v>0</v>
      </c>
      <c r="U2663" s="4">
        <f t="shared" si="125"/>
        <v>0</v>
      </c>
    </row>
    <row r="2664" spans="1:21">
      <c r="A2664" s="41">
        <v>660787227</v>
      </c>
      <c r="B2664" s="45">
        <v>660780198</v>
      </c>
      <c r="C2664" s="47">
        <v>660780198</v>
      </c>
      <c r="D2664" t="s">
        <v>3021</v>
      </c>
      <c r="E2664" t="s">
        <v>3007</v>
      </c>
      <c r="F2664" t="s">
        <v>2239</v>
      </c>
      <c r="G2664" t="s">
        <v>2240</v>
      </c>
      <c r="H2664">
        <v>0</v>
      </c>
      <c r="I2664" s="1">
        <v>66</v>
      </c>
      <c r="J2664" t="s">
        <v>205</v>
      </c>
      <c r="K2664" t="s">
        <v>33</v>
      </c>
      <c r="L2664" t="s">
        <v>77</v>
      </c>
      <c r="M2664" t="s">
        <v>33</v>
      </c>
      <c r="N2664" s="4">
        <v>266600014</v>
      </c>
      <c r="O2664" s="44">
        <v>954.5</v>
      </c>
      <c r="P2664">
        <v>1</v>
      </c>
      <c r="Q2664">
        <v>0</v>
      </c>
      <c r="R2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4" s="4">
        <f t="shared" si="123"/>
        <v>1</v>
      </c>
      <c r="T2664" s="4">
        <f t="shared" si="124"/>
        <v>0</v>
      </c>
      <c r="U2664" s="4">
        <f t="shared" si="125"/>
        <v>0</v>
      </c>
    </row>
    <row r="2665" spans="1:21">
      <c r="A2665" s="41">
        <v>660787235</v>
      </c>
      <c r="B2665" s="42">
        <v>660780198</v>
      </c>
      <c r="C2665" s="43">
        <v>660780198</v>
      </c>
      <c r="D2665" t="s">
        <v>3022</v>
      </c>
      <c r="E2665" t="s">
        <v>3007</v>
      </c>
      <c r="F2665" t="s">
        <v>2239</v>
      </c>
      <c r="G2665" t="s">
        <v>2240</v>
      </c>
      <c r="H2665">
        <v>0</v>
      </c>
      <c r="I2665" s="1">
        <v>66</v>
      </c>
      <c r="J2665" t="s">
        <v>205</v>
      </c>
      <c r="K2665" t="s">
        <v>33</v>
      </c>
      <c r="L2665" t="s">
        <v>77</v>
      </c>
      <c r="M2665" t="s">
        <v>33</v>
      </c>
      <c r="N2665" s="4">
        <v>266600014</v>
      </c>
      <c r="O2665" s="44">
        <v>946.5</v>
      </c>
      <c r="P2665">
        <v>1</v>
      </c>
      <c r="Q2665">
        <v>0</v>
      </c>
      <c r="R2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5" s="4">
        <f t="shared" si="123"/>
        <v>1</v>
      </c>
      <c r="T2665" s="4">
        <f t="shared" si="124"/>
        <v>0</v>
      </c>
      <c r="U2665" s="4">
        <f t="shared" si="125"/>
        <v>0</v>
      </c>
    </row>
    <row r="2666" spans="1:21">
      <c r="A2666" s="41">
        <v>660787243</v>
      </c>
      <c r="B2666" s="42">
        <v>660780198</v>
      </c>
      <c r="C2666" s="43">
        <v>660780198</v>
      </c>
      <c r="D2666" t="s">
        <v>3023</v>
      </c>
      <c r="E2666" t="s">
        <v>3007</v>
      </c>
      <c r="F2666" t="s">
        <v>2239</v>
      </c>
      <c r="G2666" t="s">
        <v>2240</v>
      </c>
      <c r="H2666">
        <v>0</v>
      </c>
      <c r="I2666" s="1">
        <v>66</v>
      </c>
      <c r="J2666" t="s">
        <v>205</v>
      </c>
      <c r="K2666" t="s">
        <v>33</v>
      </c>
      <c r="L2666" t="s">
        <v>77</v>
      </c>
      <c r="M2666" t="s">
        <v>33</v>
      </c>
      <c r="N2666" s="4">
        <v>266600014</v>
      </c>
      <c r="O2666" s="44">
        <v>880.25</v>
      </c>
      <c r="P2666">
        <v>1</v>
      </c>
      <c r="Q2666">
        <v>0</v>
      </c>
      <c r="R2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6" s="4">
        <f t="shared" si="123"/>
        <v>1</v>
      </c>
      <c r="T2666" s="4">
        <f t="shared" si="124"/>
        <v>0</v>
      </c>
      <c r="U2666" s="4">
        <f t="shared" si="125"/>
        <v>0</v>
      </c>
    </row>
    <row r="2667" spans="1:21">
      <c r="A2667" s="41">
        <v>660000167</v>
      </c>
      <c r="B2667" s="42">
        <v>660780271</v>
      </c>
      <c r="C2667" s="43">
        <v>660780271</v>
      </c>
      <c r="D2667" t="s">
        <v>2617</v>
      </c>
      <c r="E2667" t="s">
        <v>2617</v>
      </c>
      <c r="F2667" t="s">
        <v>2239</v>
      </c>
      <c r="G2667" t="s">
        <v>2240</v>
      </c>
      <c r="H2667">
        <v>0</v>
      </c>
      <c r="I2667" s="1">
        <v>66</v>
      </c>
      <c r="J2667" t="s">
        <v>205</v>
      </c>
      <c r="K2667" t="s">
        <v>33</v>
      </c>
      <c r="L2667" t="s">
        <v>831</v>
      </c>
      <c r="M2667" t="s">
        <v>33</v>
      </c>
      <c r="N2667" s="4">
        <v>266600071</v>
      </c>
      <c r="O2667" s="44">
        <v>17471.5</v>
      </c>
      <c r="P2667">
        <v>0</v>
      </c>
      <c r="Q2667">
        <v>0</v>
      </c>
      <c r="R2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7" s="4">
        <f t="shared" si="123"/>
        <v>1</v>
      </c>
      <c r="T2667" s="4">
        <f t="shared" si="124"/>
        <v>0</v>
      </c>
      <c r="U2667" s="4">
        <f t="shared" si="125"/>
        <v>0</v>
      </c>
    </row>
    <row r="2668" spans="1:21">
      <c r="A2668" s="41">
        <v>660005166</v>
      </c>
      <c r="B2668" s="42">
        <v>660786542</v>
      </c>
      <c r="C2668" s="43">
        <v>660005166</v>
      </c>
      <c r="D2668" t="s">
        <v>458</v>
      </c>
      <c r="E2668" t="s">
        <v>459</v>
      </c>
      <c r="H2668"/>
      <c r="I2668" s="1">
        <v>66</v>
      </c>
      <c r="J2668" t="s">
        <v>205</v>
      </c>
      <c r="K2668" t="s">
        <v>33</v>
      </c>
      <c r="L2668" t="s">
        <v>60</v>
      </c>
      <c r="M2668" t="s">
        <v>33</v>
      </c>
      <c r="N2668" s="4">
        <v>323856641</v>
      </c>
      <c r="O2668" s="44">
        <v>10922.5</v>
      </c>
      <c r="P2668">
        <v>0</v>
      </c>
      <c r="Q2668">
        <v>0</v>
      </c>
      <c r="R2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8" s="4">
        <f t="shared" si="123"/>
        <v>0</v>
      </c>
      <c r="T2668" s="4">
        <f t="shared" si="124"/>
        <v>0</v>
      </c>
      <c r="U2668" s="4">
        <f t="shared" si="125"/>
        <v>1</v>
      </c>
    </row>
    <row r="2669" spans="1:21">
      <c r="A2669" s="41">
        <v>660006172</v>
      </c>
      <c r="B2669" s="45">
        <v>660790379</v>
      </c>
      <c r="C2669" s="47">
        <v>660006172</v>
      </c>
      <c r="D2669" t="s">
        <v>6069</v>
      </c>
      <c r="E2669" t="s">
        <v>6070</v>
      </c>
      <c r="H2669"/>
      <c r="I2669" s="1">
        <v>66</v>
      </c>
      <c r="J2669" t="s">
        <v>205</v>
      </c>
      <c r="K2669" t="s">
        <v>33</v>
      </c>
      <c r="L2669" t="s">
        <v>96</v>
      </c>
      <c r="M2669" t="s">
        <v>33</v>
      </c>
      <c r="N2669" s="4">
        <v>378016893</v>
      </c>
      <c r="O2669" s="44">
        <v>8970</v>
      </c>
      <c r="P2669">
        <v>0</v>
      </c>
      <c r="Q2669">
        <v>0</v>
      </c>
      <c r="R2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9" s="4">
        <f t="shared" si="123"/>
        <v>0</v>
      </c>
      <c r="T2669" s="4">
        <f t="shared" si="124"/>
        <v>0</v>
      </c>
      <c r="U2669" s="4">
        <f t="shared" si="125"/>
        <v>1</v>
      </c>
    </row>
    <row r="2670" spans="1:21">
      <c r="A2670" s="41">
        <v>660790387</v>
      </c>
      <c r="B2670" s="42">
        <v>660790379</v>
      </c>
      <c r="C2670" s="43">
        <v>660790387</v>
      </c>
      <c r="D2670" t="s">
        <v>6071</v>
      </c>
      <c r="E2670" t="s">
        <v>6070</v>
      </c>
      <c r="H2670"/>
      <c r="I2670" s="1">
        <v>66</v>
      </c>
      <c r="J2670" t="s">
        <v>205</v>
      </c>
      <c r="K2670" t="s">
        <v>33</v>
      </c>
      <c r="L2670" t="s">
        <v>96</v>
      </c>
      <c r="M2670" t="s">
        <v>33</v>
      </c>
      <c r="N2670" s="4">
        <v>378016893</v>
      </c>
      <c r="O2670" s="44">
        <v>88210.5</v>
      </c>
      <c r="P2670">
        <v>0</v>
      </c>
      <c r="Q2670">
        <v>0</v>
      </c>
      <c r="R2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0" s="4">
        <f t="shared" si="123"/>
        <v>0</v>
      </c>
      <c r="T2670" s="4">
        <f t="shared" si="124"/>
        <v>0</v>
      </c>
      <c r="U2670" s="4">
        <f t="shared" si="125"/>
        <v>1</v>
      </c>
    </row>
    <row r="2671" spans="1:21">
      <c r="A2671" s="41">
        <v>670780170</v>
      </c>
      <c r="B2671" s="42">
        <v>670000116</v>
      </c>
      <c r="C2671" s="43">
        <v>670780170</v>
      </c>
      <c r="D2671" t="s">
        <v>5171</v>
      </c>
      <c r="E2671" t="s">
        <v>5172</v>
      </c>
      <c r="H2671"/>
      <c r="I2671" s="1">
        <v>67</v>
      </c>
      <c r="J2671" t="s">
        <v>136</v>
      </c>
      <c r="K2671" t="s">
        <v>137</v>
      </c>
      <c r="L2671" t="s">
        <v>96</v>
      </c>
      <c r="M2671" t="s">
        <v>137</v>
      </c>
      <c r="N2671" s="4">
        <v>578500449</v>
      </c>
      <c r="O2671" s="44">
        <v>44225.5</v>
      </c>
      <c r="P2671">
        <v>0</v>
      </c>
      <c r="Q2671">
        <v>0</v>
      </c>
      <c r="R2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1" s="4">
        <f t="shared" si="123"/>
        <v>0</v>
      </c>
      <c r="T2671" s="4">
        <f t="shared" si="124"/>
        <v>0</v>
      </c>
      <c r="U2671" s="4">
        <f t="shared" si="125"/>
        <v>1</v>
      </c>
    </row>
    <row r="2672" spans="1:21">
      <c r="A2672" s="41">
        <v>670780386</v>
      </c>
      <c r="B2672" s="42">
        <v>670000199</v>
      </c>
      <c r="C2672" s="43">
        <v>670780386</v>
      </c>
      <c r="D2672" t="s">
        <v>3416</v>
      </c>
      <c r="E2672" t="s">
        <v>3417</v>
      </c>
      <c r="H2672"/>
      <c r="I2672" s="1">
        <v>67</v>
      </c>
      <c r="J2672" t="s">
        <v>136</v>
      </c>
      <c r="K2672" t="s">
        <v>137</v>
      </c>
      <c r="L2672" t="s">
        <v>96</v>
      </c>
      <c r="M2672" t="s">
        <v>137</v>
      </c>
      <c r="N2672" s="4">
        <v>327286894</v>
      </c>
      <c r="O2672" s="44">
        <v>22759</v>
      </c>
      <c r="P2672">
        <v>0</v>
      </c>
      <c r="Q2672">
        <v>0</v>
      </c>
      <c r="R2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2" s="4">
        <f t="shared" si="123"/>
        <v>0</v>
      </c>
      <c r="T2672" s="4">
        <f t="shared" si="124"/>
        <v>0</v>
      </c>
      <c r="U2672" s="4">
        <f t="shared" si="125"/>
        <v>1</v>
      </c>
    </row>
    <row r="2673" spans="1:21">
      <c r="A2673" s="41">
        <v>670005479</v>
      </c>
      <c r="B2673" s="42">
        <v>670000652</v>
      </c>
      <c r="C2673" s="43">
        <v>670005479</v>
      </c>
      <c r="D2673" t="s">
        <v>802</v>
      </c>
      <c r="E2673" t="s">
        <v>803</v>
      </c>
      <c r="H2673"/>
      <c r="I2673" s="1">
        <v>67</v>
      </c>
      <c r="J2673" t="s">
        <v>136</v>
      </c>
      <c r="K2673" t="s">
        <v>137</v>
      </c>
      <c r="L2673" t="s">
        <v>60</v>
      </c>
      <c r="M2673" t="s">
        <v>137</v>
      </c>
      <c r="N2673" s="4">
        <v>788039725</v>
      </c>
      <c r="O2673" s="44">
        <v>16015.5</v>
      </c>
      <c r="P2673">
        <v>0</v>
      </c>
      <c r="Q2673">
        <v>0</v>
      </c>
      <c r="R2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3" s="4">
        <f t="shared" si="123"/>
        <v>0</v>
      </c>
      <c r="T2673" s="4">
        <f t="shared" si="124"/>
        <v>0</v>
      </c>
      <c r="U2673" s="4">
        <f t="shared" si="125"/>
        <v>1</v>
      </c>
    </row>
    <row r="2674" spans="1:21">
      <c r="A2674" s="41">
        <v>670014455</v>
      </c>
      <c r="B2674" s="42">
        <v>670000652</v>
      </c>
      <c r="C2674" s="43">
        <v>670014455</v>
      </c>
      <c r="D2674" t="s">
        <v>804</v>
      </c>
      <c r="E2674" t="s">
        <v>803</v>
      </c>
      <c r="H2674"/>
      <c r="I2674" s="1">
        <v>67</v>
      </c>
      <c r="J2674" t="s">
        <v>136</v>
      </c>
      <c r="K2674" t="s">
        <v>137</v>
      </c>
      <c r="L2674" t="s">
        <v>60</v>
      </c>
      <c r="M2674" t="s">
        <v>137</v>
      </c>
      <c r="N2674" s="4">
        <v>788039725</v>
      </c>
      <c r="O2674" s="44">
        <v>4504.5</v>
      </c>
      <c r="P2674">
        <v>0</v>
      </c>
      <c r="Q2674">
        <v>1</v>
      </c>
      <c r="R2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4" s="4">
        <f t="shared" si="123"/>
        <v>0</v>
      </c>
      <c r="T2674" s="4">
        <f t="shared" si="124"/>
        <v>0</v>
      </c>
      <c r="U2674" s="4">
        <f t="shared" si="125"/>
        <v>1</v>
      </c>
    </row>
    <row r="2675" spans="1:21">
      <c r="A2675" s="41">
        <v>670795921</v>
      </c>
      <c r="B2675" s="42">
        <v>670000652</v>
      </c>
      <c r="C2675" s="43">
        <v>670795921</v>
      </c>
      <c r="D2675" t="s">
        <v>805</v>
      </c>
      <c r="E2675" t="s">
        <v>803</v>
      </c>
      <c r="H2675"/>
      <c r="I2675" s="1">
        <v>67</v>
      </c>
      <c r="J2675" t="s">
        <v>136</v>
      </c>
      <c r="K2675" t="s">
        <v>137</v>
      </c>
      <c r="L2675" t="s">
        <v>60</v>
      </c>
      <c r="M2675" t="s">
        <v>137</v>
      </c>
      <c r="N2675" s="4">
        <v>788039725</v>
      </c>
      <c r="O2675" s="44">
        <v>9773.5</v>
      </c>
      <c r="P2675">
        <v>0</v>
      </c>
      <c r="Q2675">
        <v>1</v>
      </c>
      <c r="R2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5" s="4">
        <f t="shared" si="123"/>
        <v>0</v>
      </c>
      <c r="T2675" s="4">
        <f t="shared" si="124"/>
        <v>0</v>
      </c>
      <c r="U2675" s="4">
        <f t="shared" si="125"/>
        <v>1</v>
      </c>
    </row>
    <row r="2676" spans="1:21">
      <c r="A2676" s="41">
        <v>670008838</v>
      </c>
      <c r="B2676" s="42">
        <v>670000785</v>
      </c>
      <c r="C2676" s="43">
        <v>670008838</v>
      </c>
      <c r="D2676" t="s">
        <v>4153</v>
      </c>
      <c r="E2676" t="s">
        <v>4154</v>
      </c>
      <c r="H2676"/>
      <c r="I2676" s="1">
        <v>67</v>
      </c>
      <c r="J2676" t="s">
        <v>136</v>
      </c>
      <c r="K2676" t="s">
        <v>137</v>
      </c>
      <c r="L2676" t="s">
        <v>60</v>
      </c>
      <c r="M2676" t="s">
        <v>137</v>
      </c>
      <c r="N2676" s="4">
        <v>311127781</v>
      </c>
      <c r="O2676" s="44">
        <v>12629.5</v>
      </c>
      <c r="P2676">
        <v>0</v>
      </c>
      <c r="Q2676">
        <v>0</v>
      </c>
      <c r="R2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6" s="4">
        <f t="shared" si="123"/>
        <v>0</v>
      </c>
      <c r="T2676" s="4">
        <f t="shared" si="124"/>
        <v>0</v>
      </c>
      <c r="U2676" s="4">
        <f t="shared" si="125"/>
        <v>1</v>
      </c>
    </row>
    <row r="2677" spans="1:21">
      <c r="A2677" s="41">
        <v>670780378</v>
      </c>
      <c r="B2677" s="42">
        <v>670000785</v>
      </c>
      <c r="C2677" s="43">
        <v>670780378</v>
      </c>
      <c r="D2677" t="s">
        <v>4155</v>
      </c>
      <c r="E2677" t="s">
        <v>4154</v>
      </c>
      <c r="H2677"/>
      <c r="I2677" s="1">
        <v>67</v>
      </c>
      <c r="J2677" t="s">
        <v>136</v>
      </c>
      <c r="K2677" t="s">
        <v>137</v>
      </c>
      <c r="L2677" t="s">
        <v>60</v>
      </c>
      <c r="M2677" t="s">
        <v>137</v>
      </c>
      <c r="N2677" s="4">
        <v>311127781</v>
      </c>
      <c r="O2677" s="44">
        <v>36879.5</v>
      </c>
      <c r="P2677">
        <v>0</v>
      </c>
      <c r="Q2677">
        <v>0</v>
      </c>
      <c r="R2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7" s="4">
        <f t="shared" si="123"/>
        <v>0</v>
      </c>
      <c r="T2677" s="4">
        <f t="shared" si="124"/>
        <v>0</v>
      </c>
      <c r="U2677" s="4">
        <f t="shared" si="125"/>
        <v>1</v>
      </c>
    </row>
    <row r="2678" spans="1:21">
      <c r="A2678" s="41">
        <v>670013325</v>
      </c>
      <c r="B2678" s="42">
        <v>670013317</v>
      </c>
      <c r="C2678" s="43">
        <v>670013325</v>
      </c>
      <c r="D2678" t="s">
        <v>5390</v>
      </c>
      <c r="E2678" t="s">
        <v>5391</v>
      </c>
      <c r="H2678"/>
      <c r="I2678" s="1">
        <v>67</v>
      </c>
      <c r="J2678" t="s">
        <v>136</v>
      </c>
      <c r="K2678" t="s">
        <v>137</v>
      </c>
      <c r="L2678" t="s">
        <v>96</v>
      </c>
      <c r="M2678" t="s">
        <v>137</v>
      </c>
      <c r="N2678" s="4">
        <v>430427443</v>
      </c>
      <c r="O2678" s="44">
        <v>6020.5</v>
      </c>
      <c r="P2678">
        <v>0</v>
      </c>
      <c r="Q2678">
        <v>0</v>
      </c>
      <c r="R2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8" s="4">
        <f t="shared" si="123"/>
        <v>0</v>
      </c>
      <c r="T2678" s="4">
        <f t="shared" si="124"/>
        <v>0</v>
      </c>
      <c r="U2678" s="4">
        <f t="shared" si="125"/>
        <v>1</v>
      </c>
    </row>
    <row r="2679" spans="1:21">
      <c r="A2679" s="41">
        <v>670013341</v>
      </c>
      <c r="B2679" s="42">
        <v>670013333</v>
      </c>
      <c r="C2679" s="43">
        <v>670013341</v>
      </c>
      <c r="D2679" t="s">
        <v>3596</v>
      </c>
      <c r="E2679" t="s">
        <v>3596</v>
      </c>
      <c r="H2679"/>
      <c r="I2679" s="1">
        <v>67</v>
      </c>
      <c r="J2679" t="s">
        <v>136</v>
      </c>
      <c r="K2679" t="s">
        <v>137</v>
      </c>
      <c r="L2679" t="s">
        <v>96</v>
      </c>
      <c r="M2679" t="s">
        <v>137</v>
      </c>
      <c r="N2679" s="4">
        <v>430129239</v>
      </c>
      <c r="O2679" s="44">
        <v>2457.5</v>
      </c>
      <c r="P2679">
        <v>0</v>
      </c>
      <c r="Q2679">
        <v>0</v>
      </c>
      <c r="R2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9" s="4">
        <f t="shared" si="123"/>
        <v>0</v>
      </c>
      <c r="T2679" s="4">
        <f t="shared" si="124"/>
        <v>0</v>
      </c>
      <c r="U2679" s="4">
        <f t="shared" si="125"/>
        <v>1</v>
      </c>
    </row>
    <row r="2680" spans="1:21">
      <c r="A2680" s="41">
        <v>670000058</v>
      </c>
      <c r="B2680" s="42">
        <v>670013366</v>
      </c>
      <c r="C2680" s="43">
        <v>670013366</v>
      </c>
      <c r="D2680" t="s">
        <v>3625</v>
      </c>
      <c r="E2680" t="s">
        <v>3626</v>
      </c>
      <c r="F2680" t="s">
        <v>1177</v>
      </c>
      <c r="G2680" t="s">
        <v>1178</v>
      </c>
      <c r="H2680">
        <v>0</v>
      </c>
      <c r="I2680" s="1">
        <v>67</v>
      </c>
      <c r="J2680" t="s">
        <v>136</v>
      </c>
      <c r="K2680" t="s">
        <v>137</v>
      </c>
      <c r="L2680" t="s">
        <v>77</v>
      </c>
      <c r="M2680" t="s">
        <v>137</v>
      </c>
      <c r="N2680" s="4">
        <v>266706027</v>
      </c>
      <c r="O2680" s="44">
        <v>83520</v>
      </c>
      <c r="P2680">
        <v>1</v>
      </c>
      <c r="Q2680">
        <v>0</v>
      </c>
      <c r="R2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0" s="4">
        <f t="shared" si="123"/>
        <v>1</v>
      </c>
      <c r="T2680" s="4">
        <f t="shared" si="124"/>
        <v>0</v>
      </c>
      <c r="U2680" s="4">
        <f t="shared" si="125"/>
        <v>0</v>
      </c>
    </row>
    <row r="2681" spans="1:21">
      <c r="A2681" s="41">
        <v>670014281</v>
      </c>
      <c r="B2681" s="42">
        <v>670013366</v>
      </c>
      <c r="C2681" s="43">
        <v>670013366</v>
      </c>
      <c r="D2681" t="s">
        <v>3627</v>
      </c>
      <c r="E2681" t="s">
        <v>3626</v>
      </c>
      <c r="F2681" t="s">
        <v>1177</v>
      </c>
      <c r="G2681" t="s">
        <v>1178</v>
      </c>
      <c r="H2681">
        <v>0</v>
      </c>
      <c r="I2681" s="1">
        <v>67</v>
      </c>
      <c r="J2681" t="s">
        <v>136</v>
      </c>
      <c r="K2681" t="s">
        <v>137</v>
      </c>
      <c r="L2681" t="s">
        <v>77</v>
      </c>
      <c r="M2681" t="s">
        <v>137</v>
      </c>
      <c r="N2681" s="4">
        <v>266706027</v>
      </c>
      <c r="O2681" s="44">
        <v>466.25</v>
      </c>
      <c r="P2681">
        <v>1</v>
      </c>
      <c r="Q2681">
        <v>0</v>
      </c>
      <c r="R2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1" s="4">
        <f t="shared" si="123"/>
        <v>1</v>
      </c>
      <c r="T2681" s="4">
        <f t="shared" si="124"/>
        <v>0</v>
      </c>
      <c r="U2681" s="4">
        <f t="shared" si="125"/>
        <v>0</v>
      </c>
    </row>
    <row r="2682" spans="1:21">
      <c r="A2682" s="41">
        <v>670014307</v>
      </c>
      <c r="B2682" s="42">
        <v>670013366</v>
      </c>
      <c r="C2682" s="43">
        <v>670013366</v>
      </c>
      <c r="D2682" t="s">
        <v>3628</v>
      </c>
      <c r="E2682" t="s">
        <v>3626</v>
      </c>
      <c r="F2682" t="s">
        <v>1177</v>
      </c>
      <c r="G2682" t="s">
        <v>1178</v>
      </c>
      <c r="H2682">
        <v>0</v>
      </c>
      <c r="I2682" s="1">
        <v>67</v>
      </c>
      <c r="J2682" t="s">
        <v>136</v>
      </c>
      <c r="K2682" t="s">
        <v>137</v>
      </c>
      <c r="L2682" t="s">
        <v>77</v>
      </c>
      <c r="M2682" t="s">
        <v>137</v>
      </c>
      <c r="N2682" s="4">
        <v>266706027</v>
      </c>
      <c r="O2682" s="44">
        <v>1761.25</v>
      </c>
      <c r="P2682">
        <v>1</v>
      </c>
      <c r="Q2682">
        <v>0</v>
      </c>
      <c r="R2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2" s="4">
        <f t="shared" si="123"/>
        <v>1</v>
      </c>
      <c r="T2682" s="4">
        <f t="shared" si="124"/>
        <v>0</v>
      </c>
      <c r="U2682" s="4">
        <f t="shared" si="125"/>
        <v>0</v>
      </c>
    </row>
    <row r="2683" spans="1:21">
      <c r="A2683" s="41">
        <v>670014315</v>
      </c>
      <c r="B2683" s="42">
        <v>670013366</v>
      </c>
      <c r="C2683" s="43">
        <v>670013366</v>
      </c>
      <c r="D2683" t="s">
        <v>3629</v>
      </c>
      <c r="E2683" t="s">
        <v>3626</v>
      </c>
      <c r="F2683" t="s">
        <v>1177</v>
      </c>
      <c r="G2683" t="s">
        <v>1178</v>
      </c>
      <c r="H2683">
        <v>0</v>
      </c>
      <c r="I2683" s="1">
        <v>67</v>
      </c>
      <c r="J2683" t="s">
        <v>136</v>
      </c>
      <c r="K2683" t="s">
        <v>137</v>
      </c>
      <c r="L2683" t="s">
        <v>77</v>
      </c>
      <c r="M2683" t="s">
        <v>137</v>
      </c>
      <c r="N2683" s="4">
        <v>266706027</v>
      </c>
      <c r="O2683" s="44">
        <v>906</v>
      </c>
      <c r="P2683">
        <v>1</v>
      </c>
      <c r="Q2683">
        <v>0</v>
      </c>
      <c r="R2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3" s="4">
        <f t="shared" si="123"/>
        <v>1</v>
      </c>
      <c r="T2683" s="4">
        <f t="shared" si="124"/>
        <v>0</v>
      </c>
      <c r="U2683" s="4">
        <f t="shared" si="125"/>
        <v>0</v>
      </c>
    </row>
    <row r="2684" spans="1:21">
      <c r="A2684" s="41">
        <v>670014356</v>
      </c>
      <c r="B2684" s="42">
        <v>670013366</v>
      </c>
      <c r="C2684" s="43">
        <v>670013366</v>
      </c>
      <c r="D2684" t="s">
        <v>3630</v>
      </c>
      <c r="E2684" t="s">
        <v>3626</v>
      </c>
      <c r="F2684" t="s">
        <v>1177</v>
      </c>
      <c r="G2684" t="s">
        <v>1178</v>
      </c>
      <c r="H2684">
        <v>0</v>
      </c>
      <c r="I2684" s="1">
        <v>67</v>
      </c>
      <c r="J2684" t="s">
        <v>136</v>
      </c>
      <c r="K2684" t="s">
        <v>137</v>
      </c>
      <c r="L2684" t="s">
        <v>77</v>
      </c>
      <c r="M2684" t="s">
        <v>137</v>
      </c>
      <c r="N2684" s="4">
        <v>266706027</v>
      </c>
      <c r="O2684" s="44">
        <v>477.25</v>
      </c>
      <c r="P2684">
        <v>1</v>
      </c>
      <c r="Q2684">
        <v>0</v>
      </c>
      <c r="R2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4" s="4">
        <f t="shared" si="123"/>
        <v>1</v>
      </c>
      <c r="T2684" s="4">
        <f t="shared" si="124"/>
        <v>0</v>
      </c>
      <c r="U2684" s="4">
        <f t="shared" si="125"/>
        <v>0</v>
      </c>
    </row>
    <row r="2685" spans="1:21">
      <c r="A2685" s="41">
        <v>670014364</v>
      </c>
      <c r="B2685" s="42">
        <v>670013366</v>
      </c>
      <c r="C2685" s="43">
        <v>670013366</v>
      </c>
      <c r="D2685" t="s">
        <v>3631</v>
      </c>
      <c r="E2685" t="s">
        <v>3626</v>
      </c>
      <c r="F2685" t="s">
        <v>1177</v>
      </c>
      <c r="G2685" t="s">
        <v>1178</v>
      </c>
      <c r="H2685">
        <v>0</v>
      </c>
      <c r="I2685" s="1">
        <v>67</v>
      </c>
      <c r="J2685" t="s">
        <v>136</v>
      </c>
      <c r="K2685" t="s">
        <v>137</v>
      </c>
      <c r="L2685" t="s">
        <v>77</v>
      </c>
      <c r="M2685" t="s">
        <v>137</v>
      </c>
      <c r="N2685" s="4">
        <v>266706027</v>
      </c>
      <c r="O2685" s="44">
        <v>666</v>
      </c>
      <c r="P2685">
        <v>1</v>
      </c>
      <c r="Q2685">
        <v>0</v>
      </c>
      <c r="R2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5" s="4">
        <f t="shared" si="123"/>
        <v>1</v>
      </c>
      <c r="T2685" s="4">
        <f t="shared" si="124"/>
        <v>0</v>
      </c>
      <c r="U2685" s="4">
        <f t="shared" si="125"/>
        <v>0</v>
      </c>
    </row>
    <row r="2686" spans="1:21">
      <c r="A2686" s="41">
        <v>670014422</v>
      </c>
      <c r="B2686" s="42">
        <v>670013366</v>
      </c>
      <c r="C2686" s="43">
        <v>670013366</v>
      </c>
      <c r="D2686" t="s">
        <v>3632</v>
      </c>
      <c r="E2686" t="s">
        <v>3626</v>
      </c>
      <c r="F2686" t="s">
        <v>1177</v>
      </c>
      <c r="G2686" t="s">
        <v>1178</v>
      </c>
      <c r="H2686">
        <v>0</v>
      </c>
      <c r="I2686" s="1">
        <v>67</v>
      </c>
      <c r="J2686" t="s">
        <v>136</v>
      </c>
      <c r="K2686" t="s">
        <v>137</v>
      </c>
      <c r="L2686" t="s">
        <v>77</v>
      </c>
      <c r="M2686" t="s">
        <v>137</v>
      </c>
      <c r="N2686" s="4">
        <v>266706027</v>
      </c>
      <c r="O2686" s="44">
        <v>490.5</v>
      </c>
      <c r="P2686">
        <v>1</v>
      </c>
      <c r="Q2686">
        <v>0</v>
      </c>
      <c r="R2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6" s="4">
        <f t="shared" si="123"/>
        <v>1</v>
      </c>
      <c r="T2686" s="4">
        <f t="shared" si="124"/>
        <v>0</v>
      </c>
      <c r="U2686" s="4">
        <f t="shared" si="125"/>
        <v>0</v>
      </c>
    </row>
    <row r="2687" spans="1:21">
      <c r="A2687" s="41">
        <v>670017136</v>
      </c>
      <c r="B2687" s="42">
        <v>670013366</v>
      </c>
      <c r="C2687" s="43">
        <v>670013366</v>
      </c>
      <c r="D2687" t="s">
        <v>3633</v>
      </c>
      <c r="E2687" t="s">
        <v>3626</v>
      </c>
      <c r="F2687" t="s">
        <v>1177</v>
      </c>
      <c r="G2687" t="s">
        <v>1178</v>
      </c>
      <c r="H2687">
        <v>0</v>
      </c>
      <c r="I2687" s="1">
        <v>67</v>
      </c>
      <c r="J2687" t="s">
        <v>136</v>
      </c>
      <c r="K2687" t="s">
        <v>137</v>
      </c>
      <c r="L2687" t="s">
        <v>77</v>
      </c>
      <c r="M2687" t="s">
        <v>137</v>
      </c>
      <c r="N2687" s="4">
        <v>266706027</v>
      </c>
      <c r="O2687" s="44">
        <v>1972.25</v>
      </c>
      <c r="P2687">
        <v>1</v>
      </c>
      <c r="Q2687">
        <v>0</v>
      </c>
      <c r="R2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7" s="4">
        <f t="shared" si="123"/>
        <v>1</v>
      </c>
      <c r="T2687" s="4">
        <f t="shared" si="124"/>
        <v>0</v>
      </c>
      <c r="U2687" s="4">
        <f t="shared" si="125"/>
        <v>0</v>
      </c>
    </row>
    <row r="2688" spans="1:21">
      <c r="A2688" s="41">
        <v>670017276</v>
      </c>
      <c r="B2688" s="42">
        <v>670013366</v>
      </c>
      <c r="C2688" s="43">
        <v>670013366</v>
      </c>
      <c r="D2688" t="s">
        <v>3634</v>
      </c>
      <c r="E2688" t="s">
        <v>3626</v>
      </c>
      <c r="F2688" t="s">
        <v>1177</v>
      </c>
      <c r="G2688" t="s">
        <v>1178</v>
      </c>
      <c r="H2688">
        <v>0</v>
      </c>
      <c r="I2688" s="1">
        <v>67</v>
      </c>
      <c r="J2688" t="s">
        <v>136</v>
      </c>
      <c r="K2688" t="s">
        <v>137</v>
      </c>
      <c r="L2688" t="s">
        <v>77</v>
      </c>
      <c r="M2688" t="s">
        <v>137</v>
      </c>
      <c r="N2688" s="4">
        <v>266706027</v>
      </c>
      <c r="O2688" s="44">
        <v>2462.25</v>
      </c>
      <c r="P2688">
        <v>1</v>
      </c>
      <c r="Q2688">
        <v>0</v>
      </c>
      <c r="R2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8" s="4">
        <f t="shared" si="123"/>
        <v>1</v>
      </c>
      <c r="T2688" s="4">
        <f t="shared" si="124"/>
        <v>0</v>
      </c>
      <c r="U2688" s="4">
        <f t="shared" si="125"/>
        <v>0</v>
      </c>
    </row>
    <row r="2689" spans="1:21">
      <c r="A2689" s="41">
        <v>670020387</v>
      </c>
      <c r="B2689" s="42">
        <v>670013366</v>
      </c>
      <c r="C2689" s="43">
        <v>670013366</v>
      </c>
      <c r="D2689" t="s">
        <v>3635</v>
      </c>
      <c r="E2689" t="s">
        <v>3626</v>
      </c>
      <c r="F2689" t="s">
        <v>1177</v>
      </c>
      <c r="G2689" t="s">
        <v>1178</v>
      </c>
      <c r="H2689">
        <v>0</v>
      </c>
      <c r="I2689" s="1">
        <v>67</v>
      </c>
      <c r="J2689" t="s">
        <v>136</v>
      </c>
      <c r="K2689" t="s">
        <v>137</v>
      </c>
      <c r="L2689" t="s">
        <v>77</v>
      </c>
      <c r="M2689" t="s">
        <v>137</v>
      </c>
      <c r="N2689" s="4">
        <v>266706027</v>
      </c>
      <c r="O2689" s="44">
        <v>538.5</v>
      </c>
      <c r="P2689">
        <v>0</v>
      </c>
      <c r="Q2689">
        <v>0</v>
      </c>
      <c r="R2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9" s="4">
        <f t="shared" si="123"/>
        <v>1</v>
      </c>
      <c r="T2689" s="4">
        <f t="shared" si="124"/>
        <v>0</v>
      </c>
      <c r="U2689" s="4">
        <f t="shared" si="125"/>
        <v>0</v>
      </c>
    </row>
    <row r="2690" spans="1:21">
      <c r="A2690" s="41">
        <v>670791375</v>
      </c>
      <c r="B2690" s="42">
        <v>670013366</v>
      </c>
      <c r="C2690" s="43">
        <v>670013366</v>
      </c>
      <c r="D2690" t="s">
        <v>3636</v>
      </c>
      <c r="E2690" t="s">
        <v>3626</v>
      </c>
      <c r="F2690" t="s">
        <v>1177</v>
      </c>
      <c r="G2690" t="s">
        <v>1178</v>
      </c>
      <c r="H2690">
        <v>0</v>
      </c>
      <c r="I2690" s="1">
        <v>67</v>
      </c>
      <c r="J2690" t="s">
        <v>136</v>
      </c>
      <c r="K2690" t="s">
        <v>137</v>
      </c>
      <c r="L2690" t="s">
        <v>77</v>
      </c>
      <c r="M2690" t="s">
        <v>137</v>
      </c>
      <c r="N2690" s="4">
        <v>266706027</v>
      </c>
      <c r="O2690" s="44">
        <v>1345.75</v>
      </c>
      <c r="P2690">
        <v>1</v>
      </c>
      <c r="Q2690">
        <v>0</v>
      </c>
      <c r="R2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0" s="4">
        <f t="shared" si="123"/>
        <v>1</v>
      </c>
      <c r="T2690" s="4">
        <f t="shared" si="124"/>
        <v>0</v>
      </c>
      <c r="U2690" s="4">
        <f t="shared" si="125"/>
        <v>0</v>
      </c>
    </row>
    <row r="2691" spans="1:21">
      <c r="A2691" s="41">
        <v>670791383</v>
      </c>
      <c r="B2691" s="42">
        <v>670013366</v>
      </c>
      <c r="C2691" s="43">
        <v>670013366</v>
      </c>
      <c r="D2691" t="s">
        <v>3637</v>
      </c>
      <c r="E2691" t="s">
        <v>3626</v>
      </c>
      <c r="F2691" t="s">
        <v>1177</v>
      </c>
      <c r="G2691" t="s">
        <v>1178</v>
      </c>
      <c r="H2691">
        <v>0</v>
      </c>
      <c r="I2691" s="1">
        <v>67</v>
      </c>
      <c r="J2691" t="s">
        <v>136</v>
      </c>
      <c r="K2691" t="s">
        <v>137</v>
      </c>
      <c r="L2691" t="s">
        <v>77</v>
      </c>
      <c r="M2691" t="s">
        <v>137</v>
      </c>
      <c r="N2691" s="4">
        <v>266706027</v>
      </c>
      <c r="O2691" s="44">
        <v>1071</v>
      </c>
      <c r="P2691">
        <v>1</v>
      </c>
      <c r="Q2691">
        <v>0</v>
      </c>
      <c r="R2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1" s="4">
        <f t="shared" si="123"/>
        <v>1</v>
      </c>
      <c r="T2691" s="4">
        <f t="shared" si="124"/>
        <v>0</v>
      </c>
      <c r="U2691" s="4">
        <f t="shared" si="125"/>
        <v>0</v>
      </c>
    </row>
    <row r="2692" spans="1:21">
      <c r="A2692" s="41">
        <v>670792068</v>
      </c>
      <c r="B2692" s="42">
        <v>670013366</v>
      </c>
      <c r="C2692" s="43">
        <v>670013366</v>
      </c>
      <c r="D2692" t="s">
        <v>3638</v>
      </c>
      <c r="E2692" t="s">
        <v>3626</v>
      </c>
      <c r="F2692" t="s">
        <v>1177</v>
      </c>
      <c r="G2692" t="s">
        <v>1178</v>
      </c>
      <c r="H2692">
        <v>0</v>
      </c>
      <c r="I2692" s="1">
        <v>67</v>
      </c>
      <c r="J2692" t="s">
        <v>136</v>
      </c>
      <c r="K2692" t="s">
        <v>137</v>
      </c>
      <c r="L2692" t="s">
        <v>77</v>
      </c>
      <c r="M2692" t="s">
        <v>137</v>
      </c>
      <c r="N2692" s="4">
        <v>266706027</v>
      </c>
      <c r="O2692" s="44">
        <v>621.25</v>
      </c>
      <c r="P2692">
        <v>1</v>
      </c>
      <c r="Q2692">
        <v>0</v>
      </c>
      <c r="R2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2" s="4">
        <f t="shared" si="123"/>
        <v>1</v>
      </c>
      <c r="T2692" s="4">
        <f t="shared" si="124"/>
        <v>0</v>
      </c>
      <c r="U2692" s="4">
        <f t="shared" si="125"/>
        <v>0</v>
      </c>
    </row>
    <row r="2693" spans="1:21">
      <c r="A2693" s="41">
        <v>670792076</v>
      </c>
      <c r="B2693" s="42">
        <v>670013366</v>
      </c>
      <c r="C2693" s="43">
        <v>670013366</v>
      </c>
      <c r="D2693" t="s">
        <v>3639</v>
      </c>
      <c r="E2693" t="s">
        <v>3626</v>
      </c>
      <c r="F2693" t="s">
        <v>1177</v>
      </c>
      <c r="G2693" t="s">
        <v>1178</v>
      </c>
      <c r="H2693">
        <v>0</v>
      </c>
      <c r="I2693" s="1">
        <v>67</v>
      </c>
      <c r="J2693" t="s">
        <v>136</v>
      </c>
      <c r="K2693" t="s">
        <v>137</v>
      </c>
      <c r="L2693" t="s">
        <v>77</v>
      </c>
      <c r="M2693" t="s">
        <v>137</v>
      </c>
      <c r="N2693" s="4">
        <v>266706027</v>
      </c>
      <c r="O2693" s="44">
        <v>1131.25</v>
      </c>
      <c r="P2693">
        <v>1</v>
      </c>
      <c r="Q2693">
        <v>0</v>
      </c>
      <c r="R2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3" s="4">
        <f t="shared" si="123"/>
        <v>1</v>
      </c>
      <c r="T2693" s="4">
        <f t="shared" si="124"/>
        <v>0</v>
      </c>
      <c r="U2693" s="4">
        <f t="shared" si="125"/>
        <v>0</v>
      </c>
    </row>
    <row r="2694" spans="1:21">
      <c r="A2694" s="41">
        <v>670792084</v>
      </c>
      <c r="B2694" s="42">
        <v>670013366</v>
      </c>
      <c r="C2694" s="43">
        <v>670013366</v>
      </c>
      <c r="D2694" t="s">
        <v>3640</v>
      </c>
      <c r="E2694" t="s">
        <v>3626</v>
      </c>
      <c r="F2694" t="s">
        <v>1177</v>
      </c>
      <c r="G2694" t="s">
        <v>1178</v>
      </c>
      <c r="H2694">
        <v>0</v>
      </c>
      <c r="I2694" s="1">
        <v>67</v>
      </c>
      <c r="J2694" t="s">
        <v>136</v>
      </c>
      <c r="K2694" t="s">
        <v>137</v>
      </c>
      <c r="L2694" t="s">
        <v>77</v>
      </c>
      <c r="M2694" t="s">
        <v>137</v>
      </c>
      <c r="N2694" s="4">
        <v>266706027</v>
      </c>
      <c r="O2694" s="44">
        <v>669</v>
      </c>
      <c r="P2694">
        <v>1</v>
      </c>
      <c r="Q2694">
        <v>0</v>
      </c>
      <c r="R2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4" s="4">
        <f t="shared" ref="S2694:S2757" si="126">IF(OR(L2694="CH",L2694="CH ex-CHS",L2694="HIA",L2694="Autres publics",L2694="CHU"),1,0)</f>
        <v>1</v>
      </c>
      <c r="T2694" s="4">
        <f t="shared" ref="T2694:T2757" si="127">IF(AND(S2694=1,G2694=""),1,0)</f>
        <v>0</v>
      </c>
      <c r="U2694" s="4">
        <f t="shared" si="125"/>
        <v>0</v>
      </c>
    </row>
    <row r="2695" spans="1:21">
      <c r="A2695" s="41">
        <v>670793009</v>
      </c>
      <c r="B2695" s="42">
        <v>670013366</v>
      </c>
      <c r="C2695" s="43">
        <v>670013366</v>
      </c>
      <c r="D2695" t="s">
        <v>3641</v>
      </c>
      <c r="E2695" t="s">
        <v>3626</v>
      </c>
      <c r="F2695" t="s">
        <v>1177</v>
      </c>
      <c r="G2695" t="s">
        <v>1178</v>
      </c>
      <c r="H2695">
        <v>0</v>
      </c>
      <c r="I2695" s="1">
        <v>67</v>
      </c>
      <c r="J2695" t="s">
        <v>136</v>
      </c>
      <c r="K2695" t="s">
        <v>137</v>
      </c>
      <c r="L2695" t="s">
        <v>77</v>
      </c>
      <c r="M2695" t="s">
        <v>137</v>
      </c>
      <c r="N2695" s="4">
        <v>266706027</v>
      </c>
      <c r="O2695" s="44">
        <v>1086.75</v>
      </c>
      <c r="P2695">
        <v>1</v>
      </c>
      <c r="Q2695">
        <v>0</v>
      </c>
      <c r="R2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5" s="4">
        <f t="shared" si="126"/>
        <v>1</v>
      </c>
      <c r="T2695" s="4">
        <f t="shared" si="127"/>
        <v>0</v>
      </c>
      <c r="U2695" s="4">
        <f t="shared" ref="U2695:U2758" si="128">IF(S2695=1,0,1)</f>
        <v>0</v>
      </c>
    </row>
    <row r="2696" spans="1:21">
      <c r="A2696" s="41">
        <v>670793017</v>
      </c>
      <c r="B2696" s="42">
        <v>670013366</v>
      </c>
      <c r="C2696" s="43">
        <v>670013366</v>
      </c>
      <c r="D2696" t="s">
        <v>3642</v>
      </c>
      <c r="E2696" t="s">
        <v>3626</v>
      </c>
      <c r="F2696" t="s">
        <v>1177</v>
      </c>
      <c r="G2696" t="s">
        <v>1178</v>
      </c>
      <c r="H2696">
        <v>0</v>
      </c>
      <c r="I2696" s="1">
        <v>67</v>
      </c>
      <c r="J2696" t="s">
        <v>136</v>
      </c>
      <c r="K2696" t="s">
        <v>137</v>
      </c>
      <c r="L2696" t="s">
        <v>77</v>
      </c>
      <c r="M2696" t="s">
        <v>137</v>
      </c>
      <c r="N2696" s="4">
        <v>266706027</v>
      </c>
      <c r="O2696" s="44">
        <v>831.5</v>
      </c>
      <c r="P2696">
        <v>1</v>
      </c>
      <c r="Q2696">
        <v>0</v>
      </c>
      <c r="R2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6" s="4">
        <f t="shared" si="126"/>
        <v>1</v>
      </c>
      <c r="T2696" s="4">
        <f t="shared" si="127"/>
        <v>0</v>
      </c>
      <c r="U2696" s="4">
        <f t="shared" si="128"/>
        <v>0</v>
      </c>
    </row>
    <row r="2697" spans="1:21">
      <c r="A2697" s="41">
        <v>670795574</v>
      </c>
      <c r="B2697" s="42">
        <v>670013366</v>
      </c>
      <c r="C2697" s="43">
        <v>670013366</v>
      </c>
      <c r="D2697" t="s">
        <v>3640</v>
      </c>
      <c r="E2697" t="s">
        <v>3626</v>
      </c>
      <c r="F2697" t="s">
        <v>1177</v>
      </c>
      <c r="G2697" t="s">
        <v>1178</v>
      </c>
      <c r="H2697">
        <v>0</v>
      </c>
      <c r="I2697" s="1">
        <v>67</v>
      </c>
      <c r="J2697" t="s">
        <v>136</v>
      </c>
      <c r="K2697" t="s">
        <v>137</v>
      </c>
      <c r="L2697" t="s">
        <v>77</v>
      </c>
      <c r="M2697" t="s">
        <v>137</v>
      </c>
      <c r="N2697" s="4">
        <v>266706027</v>
      </c>
      <c r="O2697" s="44">
        <v>375.5</v>
      </c>
      <c r="P2697">
        <v>1</v>
      </c>
      <c r="Q2697">
        <v>0</v>
      </c>
      <c r="R2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7" s="4">
        <f t="shared" si="126"/>
        <v>1</v>
      </c>
      <c r="T2697" s="4">
        <f t="shared" si="127"/>
        <v>0</v>
      </c>
      <c r="U2697" s="4">
        <f t="shared" si="128"/>
        <v>0</v>
      </c>
    </row>
    <row r="2698" spans="1:21">
      <c r="A2698" s="41">
        <v>670796226</v>
      </c>
      <c r="B2698" s="42">
        <v>670013366</v>
      </c>
      <c r="C2698" s="43">
        <v>670013366</v>
      </c>
      <c r="D2698" t="s">
        <v>3643</v>
      </c>
      <c r="E2698" t="s">
        <v>3626</v>
      </c>
      <c r="F2698" t="s">
        <v>1177</v>
      </c>
      <c r="G2698" t="s">
        <v>1178</v>
      </c>
      <c r="H2698">
        <v>0</v>
      </c>
      <c r="I2698" s="1">
        <v>67</v>
      </c>
      <c r="J2698" t="s">
        <v>136</v>
      </c>
      <c r="K2698" t="s">
        <v>137</v>
      </c>
      <c r="L2698" t="s">
        <v>77</v>
      </c>
      <c r="M2698" t="s">
        <v>137</v>
      </c>
      <c r="N2698" s="4">
        <v>266706027</v>
      </c>
      <c r="O2698" s="44">
        <v>1214.25</v>
      </c>
      <c r="P2698">
        <v>1</v>
      </c>
      <c r="Q2698">
        <v>0</v>
      </c>
      <c r="R2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8" s="4">
        <f t="shared" si="126"/>
        <v>1</v>
      </c>
      <c r="T2698" s="4">
        <f t="shared" si="127"/>
        <v>0</v>
      </c>
      <c r="U2698" s="4">
        <f t="shared" si="128"/>
        <v>0</v>
      </c>
    </row>
    <row r="2699" spans="1:21">
      <c r="A2699" s="41">
        <v>670014042</v>
      </c>
      <c r="B2699" s="42">
        <v>670013754</v>
      </c>
      <c r="C2699" s="43">
        <v>670014042</v>
      </c>
      <c r="D2699" t="s">
        <v>6256</v>
      </c>
      <c r="E2699" t="s">
        <v>6257</v>
      </c>
      <c r="H2699"/>
      <c r="I2699" s="1">
        <v>67</v>
      </c>
      <c r="J2699" t="s">
        <v>136</v>
      </c>
      <c r="K2699" t="s">
        <v>137</v>
      </c>
      <c r="L2699" t="s">
        <v>60</v>
      </c>
      <c r="M2699" t="s">
        <v>137</v>
      </c>
      <c r="N2699" s="4">
        <v>424810257</v>
      </c>
      <c r="O2699" s="44">
        <v>1872</v>
      </c>
      <c r="P2699">
        <v>0</v>
      </c>
      <c r="Q2699">
        <v>0</v>
      </c>
      <c r="R2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9" s="4">
        <f t="shared" si="126"/>
        <v>0</v>
      </c>
      <c r="T2699" s="4">
        <f t="shared" si="127"/>
        <v>0</v>
      </c>
      <c r="U2699" s="4">
        <f t="shared" si="128"/>
        <v>1</v>
      </c>
    </row>
    <row r="2700" spans="1:21">
      <c r="A2700" s="41">
        <v>670780121</v>
      </c>
      <c r="B2700" s="42">
        <v>670013754</v>
      </c>
      <c r="C2700" s="43">
        <v>670780121</v>
      </c>
      <c r="D2700" t="s">
        <v>6258</v>
      </c>
      <c r="E2700" t="s">
        <v>6257</v>
      </c>
      <c r="H2700"/>
      <c r="I2700" s="1">
        <v>67</v>
      </c>
      <c r="J2700" t="s">
        <v>136</v>
      </c>
      <c r="K2700" t="s">
        <v>137</v>
      </c>
      <c r="L2700" t="s">
        <v>60</v>
      </c>
      <c r="M2700" t="s">
        <v>137</v>
      </c>
      <c r="N2700" s="4">
        <v>424810257</v>
      </c>
      <c r="O2700" s="44">
        <v>24760</v>
      </c>
      <c r="P2700">
        <v>0</v>
      </c>
      <c r="Q2700">
        <v>0</v>
      </c>
      <c r="R2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0" s="4">
        <f t="shared" si="126"/>
        <v>0</v>
      </c>
      <c r="T2700" s="4">
        <f t="shared" si="127"/>
        <v>0</v>
      </c>
      <c r="U2700" s="4">
        <f t="shared" si="128"/>
        <v>1</v>
      </c>
    </row>
    <row r="2701" spans="1:21">
      <c r="A2701" s="41">
        <v>670780550</v>
      </c>
      <c r="B2701" s="42">
        <v>670013754</v>
      </c>
      <c r="C2701" s="43">
        <v>670780550</v>
      </c>
      <c r="D2701" t="s">
        <v>6259</v>
      </c>
      <c r="E2701" t="s">
        <v>6257</v>
      </c>
      <c r="H2701"/>
      <c r="I2701" s="1">
        <v>67</v>
      </c>
      <c r="J2701" t="s">
        <v>136</v>
      </c>
      <c r="K2701" t="s">
        <v>137</v>
      </c>
      <c r="L2701" t="s">
        <v>60</v>
      </c>
      <c r="M2701" t="s">
        <v>137</v>
      </c>
      <c r="N2701" s="4">
        <v>424810257</v>
      </c>
      <c r="O2701" s="44">
        <v>18033</v>
      </c>
      <c r="P2701">
        <v>0</v>
      </c>
      <c r="Q2701">
        <v>0</v>
      </c>
      <c r="R2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1" s="4">
        <f t="shared" si="126"/>
        <v>0</v>
      </c>
      <c r="T2701" s="4">
        <f t="shared" si="127"/>
        <v>0</v>
      </c>
      <c r="U2701" s="4">
        <f t="shared" si="128"/>
        <v>1</v>
      </c>
    </row>
    <row r="2702" spans="1:21">
      <c r="A2702" s="41">
        <v>670780592</v>
      </c>
      <c r="B2702" s="42">
        <v>670013754</v>
      </c>
      <c r="C2702" s="43">
        <v>670780592</v>
      </c>
      <c r="D2702" t="s">
        <v>6260</v>
      </c>
      <c r="E2702" t="s">
        <v>6257</v>
      </c>
      <c r="H2702"/>
      <c r="I2702" s="1">
        <v>67</v>
      </c>
      <c r="J2702" t="s">
        <v>136</v>
      </c>
      <c r="K2702" t="s">
        <v>137</v>
      </c>
      <c r="L2702" t="s">
        <v>60</v>
      </c>
      <c r="M2702" t="s">
        <v>137</v>
      </c>
      <c r="N2702" s="4">
        <v>424810257</v>
      </c>
      <c r="O2702" s="44">
        <v>7597</v>
      </c>
      <c r="P2702">
        <v>0</v>
      </c>
      <c r="Q2702">
        <v>0</v>
      </c>
      <c r="R2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2" s="4">
        <f t="shared" si="126"/>
        <v>0</v>
      </c>
      <c r="T2702" s="4">
        <f t="shared" si="127"/>
        <v>0</v>
      </c>
      <c r="U2702" s="4">
        <f t="shared" si="128"/>
        <v>1</v>
      </c>
    </row>
    <row r="2703" spans="1:21">
      <c r="A2703" s="41">
        <v>670780600</v>
      </c>
      <c r="B2703" s="42">
        <v>670013754</v>
      </c>
      <c r="C2703" s="43">
        <v>670780600</v>
      </c>
      <c r="D2703" t="s">
        <v>6261</v>
      </c>
      <c r="E2703" t="s">
        <v>6257</v>
      </c>
      <c r="H2703"/>
      <c r="I2703" s="1">
        <v>67</v>
      </c>
      <c r="J2703" t="s">
        <v>136</v>
      </c>
      <c r="K2703" t="s">
        <v>137</v>
      </c>
      <c r="L2703" t="s">
        <v>60</v>
      </c>
      <c r="M2703" t="s">
        <v>137</v>
      </c>
      <c r="N2703" s="4">
        <v>424810257</v>
      </c>
      <c r="O2703" s="44">
        <v>8696.5</v>
      </c>
      <c r="P2703">
        <v>0</v>
      </c>
      <c r="Q2703">
        <v>0</v>
      </c>
      <c r="R2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3" s="4">
        <f t="shared" si="126"/>
        <v>0</v>
      </c>
      <c r="T2703" s="4">
        <f t="shared" si="127"/>
        <v>0</v>
      </c>
      <c r="U2703" s="4">
        <f t="shared" si="128"/>
        <v>1</v>
      </c>
    </row>
    <row r="2704" spans="1:21">
      <c r="A2704" s="41">
        <v>670780915</v>
      </c>
      <c r="B2704" s="42">
        <v>670013754</v>
      </c>
      <c r="C2704" s="43">
        <v>670780915</v>
      </c>
      <c r="D2704" t="s">
        <v>6262</v>
      </c>
      <c r="E2704" t="s">
        <v>6257</v>
      </c>
      <c r="H2704"/>
      <c r="I2704" s="1">
        <v>67</v>
      </c>
      <c r="J2704" t="s">
        <v>136</v>
      </c>
      <c r="K2704" t="s">
        <v>137</v>
      </c>
      <c r="L2704" t="s">
        <v>60</v>
      </c>
      <c r="M2704" t="s">
        <v>137</v>
      </c>
      <c r="N2704" s="4">
        <v>424810257</v>
      </c>
      <c r="O2704" s="44">
        <v>11347.5</v>
      </c>
      <c r="P2704">
        <v>0</v>
      </c>
      <c r="Q2704">
        <v>0</v>
      </c>
      <c r="R2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4" s="4">
        <f t="shared" si="126"/>
        <v>0</v>
      </c>
      <c r="T2704" s="4">
        <f t="shared" si="127"/>
        <v>0</v>
      </c>
      <c r="U2704" s="4">
        <f t="shared" si="128"/>
        <v>1</v>
      </c>
    </row>
    <row r="2705" spans="1:21">
      <c r="A2705" s="41">
        <v>670781129</v>
      </c>
      <c r="B2705" s="42">
        <v>670013754</v>
      </c>
      <c r="C2705" s="43">
        <v>670781129</v>
      </c>
      <c r="D2705" t="s">
        <v>6263</v>
      </c>
      <c r="E2705" t="s">
        <v>6257</v>
      </c>
      <c r="H2705"/>
      <c r="I2705" s="1">
        <v>67</v>
      </c>
      <c r="J2705" t="s">
        <v>136</v>
      </c>
      <c r="K2705" t="s">
        <v>137</v>
      </c>
      <c r="L2705" t="s">
        <v>60</v>
      </c>
      <c r="M2705" t="s">
        <v>137</v>
      </c>
      <c r="N2705" s="4">
        <v>424810257</v>
      </c>
      <c r="O2705" s="44">
        <v>20278.5</v>
      </c>
      <c r="P2705">
        <v>0</v>
      </c>
      <c r="Q2705">
        <v>0</v>
      </c>
      <c r="R2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5" s="4">
        <f t="shared" si="126"/>
        <v>0</v>
      </c>
      <c r="T2705" s="4">
        <f t="shared" si="127"/>
        <v>0</v>
      </c>
      <c r="U2705" s="4">
        <f t="shared" si="128"/>
        <v>1</v>
      </c>
    </row>
    <row r="2706" spans="1:21">
      <c r="A2706" s="41">
        <v>680000072</v>
      </c>
      <c r="B2706" s="42">
        <v>670013754</v>
      </c>
      <c r="C2706" s="43">
        <v>680000072</v>
      </c>
      <c r="D2706" t="s">
        <v>6264</v>
      </c>
      <c r="E2706" t="s">
        <v>6257</v>
      </c>
      <c r="H2706"/>
      <c r="I2706" s="1">
        <v>68</v>
      </c>
      <c r="J2706" t="s">
        <v>472</v>
      </c>
      <c r="K2706" t="s">
        <v>137</v>
      </c>
      <c r="L2706" t="s">
        <v>60</v>
      </c>
      <c r="M2706" t="s">
        <v>137</v>
      </c>
      <c r="N2706" s="4">
        <v>424810257</v>
      </c>
      <c r="O2706" s="44">
        <v>2173.5</v>
      </c>
      <c r="P2706">
        <v>0</v>
      </c>
      <c r="Q2706">
        <v>0</v>
      </c>
      <c r="R2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06" s="4">
        <f t="shared" si="126"/>
        <v>0</v>
      </c>
      <c r="T2706" s="4">
        <f t="shared" si="127"/>
        <v>0</v>
      </c>
      <c r="U2706" s="4">
        <f t="shared" si="128"/>
        <v>1</v>
      </c>
    </row>
    <row r="2707" spans="1:21">
      <c r="A2707" s="41">
        <v>680000247</v>
      </c>
      <c r="B2707" s="42">
        <v>670013754</v>
      </c>
      <c r="C2707" s="43">
        <v>680000247</v>
      </c>
      <c r="D2707" t="s">
        <v>6265</v>
      </c>
      <c r="E2707" t="s">
        <v>6257</v>
      </c>
      <c r="H2707"/>
      <c r="I2707" s="1">
        <v>68</v>
      </c>
      <c r="J2707" t="s">
        <v>472</v>
      </c>
      <c r="K2707" t="s">
        <v>137</v>
      </c>
      <c r="L2707" t="s">
        <v>60</v>
      </c>
      <c r="M2707" t="s">
        <v>137</v>
      </c>
      <c r="N2707" s="4">
        <v>424810257</v>
      </c>
      <c r="O2707" s="44">
        <v>15599.5</v>
      </c>
      <c r="P2707">
        <v>0</v>
      </c>
      <c r="Q2707">
        <v>0</v>
      </c>
      <c r="R2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7" s="4">
        <f t="shared" si="126"/>
        <v>0</v>
      </c>
      <c r="T2707" s="4">
        <f t="shared" si="127"/>
        <v>0</v>
      </c>
      <c r="U2707" s="4">
        <f t="shared" si="128"/>
        <v>1</v>
      </c>
    </row>
    <row r="2708" spans="1:21">
      <c r="A2708" s="41">
        <v>680000296</v>
      </c>
      <c r="B2708" s="42">
        <v>670013754</v>
      </c>
      <c r="C2708" s="43">
        <v>680000296</v>
      </c>
      <c r="D2708" t="s">
        <v>6266</v>
      </c>
      <c r="E2708" t="s">
        <v>6257</v>
      </c>
      <c r="H2708"/>
      <c r="I2708" s="1">
        <v>68</v>
      </c>
      <c r="J2708" t="s">
        <v>472</v>
      </c>
      <c r="K2708" t="s">
        <v>137</v>
      </c>
      <c r="L2708" t="s">
        <v>60</v>
      </c>
      <c r="M2708" t="s">
        <v>137</v>
      </c>
      <c r="N2708" s="4">
        <v>424810257</v>
      </c>
      <c r="O2708" s="44">
        <v>4035</v>
      </c>
      <c r="P2708">
        <v>0</v>
      </c>
      <c r="Q2708">
        <v>0</v>
      </c>
      <c r="R2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8" s="4">
        <f t="shared" si="126"/>
        <v>0</v>
      </c>
      <c r="T2708" s="4">
        <f t="shared" si="127"/>
        <v>0</v>
      </c>
      <c r="U2708" s="4">
        <f t="shared" si="128"/>
        <v>1</v>
      </c>
    </row>
    <row r="2709" spans="1:21">
      <c r="A2709" s="41">
        <v>680000304</v>
      </c>
      <c r="B2709" s="42">
        <v>670013754</v>
      </c>
      <c r="C2709" s="43">
        <v>680000304</v>
      </c>
      <c r="D2709" t="s">
        <v>6267</v>
      </c>
      <c r="E2709" t="s">
        <v>6257</v>
      </c>
      <c r="H2709"/>
      <c r="I2709" s="1">
        <v>68</v>
      </c>
      <c r="J2709" t="s">
        <v>472</v>
      </c>
      <c r="K2709" t="s">
        <v>137</v>
      </c>
      <c r="L2709" t="s">
        <v>60</v>
      </c>
      <c r="M2709" t="s">
        <v>137</v>
      </c>
      <c r="N2709" s="4">
        <v>424810257</v>
      </c>
      <c r="O2709" s="44">
        <v>8825</v>
      </c>
      <c r="P2709">
        <v>1</v>
      </c>
      <c r="Q2709">
        <v>0</v>
      </c>
      <c r="R2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09" s="4">
        <f t="shared" si="126"/>
        <v>0</v>
      </c>
      <c r="T2709" s="4">
        <f t="shared" si="127"/>
        <v>0</v>
      </c>
      <c r="U2709" s="4">
        <f t="shared" si="128"/>
        <v>1</v>
      </c>
    </row>
    <row r="2710" spans="1:21">
      <c r="A2710" s="41">
        <v>680001310</v>
      </c>
      <c r="B2710" s="42">
        <v>670013754</v>
      </c>
      <c r="C2710" s="43">
        <v>680001310</v>
      </c>
      <c r="D2710" t="s">
        <v>6268</v>
      </c>
      <c r="E2710" t="s">
        <v>6257</v>
      </c>
      <c r="H2710"/>
      <c r="I2710" s="1">
        <v>68</v>
      </c>
      <c r="J2710" t="s">
        <v>472</v>
      </c>
      <c r="K2710" t="s">
        <v>137</v>
      </c>
      <c r="L2710" t="s">
        <v>60</v>
      </c>
      <c r="M2710" t="s">
        <v>137</v>
      </c>
      <c r="N2710" s="4">
        <v>424810257</v>
      </c>
      <c r="O2710" s="44">
        <v>10611.5</v>
      </c>
      <c r="P2710">
        <v>0</v>
      </c>
      <c r="Q2710">
        <v>0</v>
      </c>
      <c r="R2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0" s="4">
        <f t="shared" si="126"/>
        <v>0</v>
      </c>
      <c r="T2710" s="4">
        <f t="shared" si="127"/>
        <v>0</v>
      </c>
      <c r="U2710" s="4">
        <f t="shared" si="128"/>
        <v>1</v>
      </c>
    </row>
    <row r="2711" spans="1:21">
      <c r="A2711" s="41">
        <v>680022753</v>
      </c>
      <c r="B2711" s="42">
        <v>670013754</v>
      </c>
      <c r="C2711" s="43">
        <v>680022753</v>
      </c>
      <c r="D2711" t="s">
        <v>6269</v>
      </c>
      <c r="E2711" t="s">
        <v>6257</v>
      </c>
      <c r="H2711"/>
      <c r="I2711" s="1">
        <v>68</v>
      </c>
      <c r="J2711" t="s">
        <v>472</v>
      </c>
      <c r="K2711" t="s">
        <v>137</v>
      </c>
      <c r="L2711" t="s">
        <v>60</v>
      </c>
      <c r="M2711" t="s">
        <v>137</v>
      </c>
      <c r="N2711" s="4">
        <v>424810257</v>
      </c>
      <c r="O2711" s="44">
        <v>16512</v>
      </c>
      <c r="P2711">
        <v>0</v>
      </c>
      <c r="Q2711">
        <v>0</v>
      </c>
      <c r="R2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1" s="4">
        <f t="shared" si="126"/>
        <v>0</v>
      </c>
      <c r="T2711" s="4">
        <f t="shared" si="127"/>
        <v>0</v>
      </c>
      <c r="U2711" s="4">
        <f t="shared" si="128"/>
        <v>1</v>
      </c>
    </row>
    <row r="2712" spans="1:21">
      <c r="A2712" s="41">
        <v>570023309</v>
      </c>
      <c r="B2712" s="42">
        <v>670014604</v>
      </c>
      <c r="C2712" s="43">
        <v>570023309</v>
      </c>
      <c r="D2712" t="s">
        <v>4184</v>
      </c>
      <c r="E2712" t="s">
        <v>4185</v>
      </c>
      <c r="H2712"/>
      <c r="I2712" s="1">
        <v>57</v>
      </c>
      <c r="J2712" t="s">
        <v>589</v>
      </c>
      <c r="K2712" t="s">
        <v>137</v>
      </c>
      <c r="L2712" t="s">
        <v>60</v>
      </c>
      <c r="M2712" t="s">
        <v>137</v>
      </c>
      <c r="N2712" s="4">
        <v>438420887</v>
      </c>
      <c r="O2712" s="44">
        <v>2725.75</v>
      </c>
      <c r="P2712">
        <v>1</v>
      </c>
      <c r="Q2712">
        <v>0</v>
      </c>
      <c r="R2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2" s="4">
        <f t="shared" si="126"/>
        <v>0</v>
      </c>
      <c r="T2712" s="4">
        <f t="shared" si="127"/>
        <v>0</v>
      </c>
      <c r="U2712" s="4">
        <f t="shared" si="128"/>
        <v>1</v>
      </c>
    </row>
    <row r="2713" spans="1:21">
      <c r="A2713" s="41">
        <v>670020742</v>
      </c>
      <c r="B2713" s="42">
        <v>670014604</v>
      </c>
      <c r="C2713" s="43">
        <v>670020742</v>
      </c>
      <c r="D2713" t="s">
        <v>4186</v>
      </c>
      <c r="E2713" t="s">
        <v>4185</v>
      </c>
      <c r="H2713"/>
      <c r="I2713" s="1">
        <v>67</v>
      </c>
      <c r="J2713" t="s">
        <v>136</v>
      </c>
      <c r="K2713" t="s">
        <v>137</v>
      </c>
      <c r="L2713" t="s">
        <v>96</v>
      </c>
      <c r="M2713" t="s">
        <v>137</v>
      </c>
      <c r="N2713" s="4">
        <v>438420887</v>
      </c>
      <c r="O2713" s="44">
        <v>1</v>
      </c>
      <c r="P2713">
        <v>0</v>
      </c>
      <c r="Q2713">
        <v>0</v>
      </c>
      <c r="R2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3" s="4">
        <f t="shared" si="126"/>
        <v>0</v>
      </c>
      <c r="T2713" s="4">
        <f t="shared" si="127"/>
        <v>0</v>
      </c>
      <c r="U2713" s="4">
        <f t="shared" si="128"/>
        <v>1</v>
      </c>
    </row>
    <row r="2714" spans="1:21">
      <c r="A2714" s="41">
        <v>670780188</v>
      </c>
      <c r="B2714" s="42">
        <v>670014604</v>
      </c>
      <c r="C2714" s="43">
        <v>670780188</v>
      </c>
      <c r="D2714" t="s">
        <v>4187</v>
      </c>
      <c r="E2714" t="s">
        <v>4185</v>
      </c>
      <c r="H2714"/>
      <c r="I2714" s="1">
        <v>67</v>
      </c>
      <c r="J2714" t="s">
        <v>136</v>
      </c>
      <c r="K2714" t="s">
        <v>137</v>
      </c>
      <c r="L2714" t="s">
        <v>60</v>
      </c>
      <c r="M2714" t="s">
        <v>137</v>
      </c>
      <c r="N2714" s="4">
        <v>438420887</v>
      </c>
      <c r="O2714" s="44">
        <v>31775</v>
      </c>
      <c r="P2714">
        <v>0</v>
      </c>
      <c r="Q2714">
        <v>0</v>
      </c>
      <c r="R2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4" s="4">
        <f t="shared" si="126"/>
        <v>0</v>
      </c>
      <c r="T2714" s="4">
        <f t="shared" si="127"/>
        <v>0</v>
      </c>
      <c r="U2714" s="4">
        <f t="shared" si="128"/>
        <v>1</v>
      </c>
    </row>
    <row r="2715" spans="1:21">
      <c r="A2715" s="41">
        <v>670780212</v>
      </c>
      <c r="B2715" s="42">
        <v>670014604</v>
      </c>
      <c r="C2715" s="43">
        <v>670780212</v>
      </c>
      <c r="D2715" t="s">
        <v>3413</v>
      </c>
      <c r="E2715" t="s">
        <v>4185</v>
      </c>
      <c r="H2715"/>
      <c r="I2715" s="1">
        <v>67</v>
      </c>
      <c r="J2715" t="s">
        <v>136</v>
      </c>
      <c r="K2715" t="s">
        <v>137</v>
      </c>
      <c r="L2715" t="s">
        <v>60</v>
      </c>
      <c r="M2715" t="s">
        <v>137</v>
      </c>
      <c r="N2715" s="4">
        <v>438420887</v>
      </c>
      <c r="O2715" s="44">
        <v>91346</v>
      </c>
      <c r="P2715">
        <v>0</v>
      </c>
      <c r="Q2715">
        <v>0</v>
      </c>
      <c r="R2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5" s="4">
        <f t="shared" si="126"/>
        <v>0</v>
      </c>
      <c r="T2715" s="4">
        <f t="shared" si="127"/>
        <v>0</v>
      </c>
      <c r="U2715" s="4">
        <f t="shared" si="128"/>
        <v>1</v>
      </c>
    </row>
    <row r="2716" spans="1:21">
      <c r="A2716" s="41">
        <v>670797539</v>
      </c>
      <c r="B2716" s="42">
        <v>670014604</v>
      </c>
      <c r="C2716" s="43">
        <v>670797539</v>
      </c>
      <c r="D2716" t="s">
        <v>4188</v>
      </c>
      <c r="E2716" t="s">
        <v>4185</v>
      </c>
      <c r="H2716"/>
      <c r="I2716" s="1">
        <v>67</v>
      </c>
      <c r="J2716" t="s">
        <v>136</v>
      </c>
      <c r="K2716" t="s">
        <v>137</v>
      </c>
      <c r="L2716" t="s">
        <v>60</v>
      </c>
      <c r="M2716" t="s">
        <v>137</v>
      </c>
      <c r="N2716" s="4">
        <v>438420887</v>
      </c>
      <c r="O2716" s="44">
        <v>13052.5</v>
      </c>
      <c r="P2716">
        <v>0</v>
      </c>
      <c r="Q2716">
        <v>0</v>
      </c>
      <c r="R2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6" s="4">
        <f t="shared" si="126"/>
        <v>0</v>
      </c>
      <c r="T2716" s="4">
        <f t="shared" si="127"/>
        <v>0</v>
      </c>
      <c r="U2716" s="4">
        <f t="shared" si="128"/>
        <v>1</v>
      </c>
    </row>
    <row r="2717" spans="1:21">
      <c r="A2717" s="41">
        <v>670798636</v>
      </c>
      <c r="B2717" s="42">
        <v>670014604</v>
      </c>
      <c r="C2717" s="43">
        <v>670798636</v>
      </c>
      <c r="D2717" t="s">
        <v>4189</v>
      </c>
      <c r="E2717" t="s">
        <v>4185</v>
      </c>
      <c r="H2717"/>
      <c r="I2717" s="1">
        <v>67</v>
      </c>
      <c r="J2717" t="s">
        <v>136</v>
      </c>
      <c r="K2717" t="s">
        <v>137</v>
      </c>
      <c r="L2717" t="s">
        <v>60</v>
      </c>
      <c r="M2717" t="s">
        <v>137</v>
      </c>
      <c r="N2717" s="4">
        <v>438420887</v>
      </c>
      <c r="O2717" s="44">
        <v>16674.5</v>
      </c>
      <c r="P2717">
        <v>0</v>
      </c>
      <c r="Q2717">
        <v>0</v>
      </c>
      <c r="R2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7" s="4">
        <f t="shared" si="126"/>
        <v>0</v>
      </c>
      <c r="T2717" s="4">
        <f t="shared" si="127"/>
        <v>0</v>
      </c>
      <c r="U2717" s="4">
        <f t="shared" si="128"/>
        <v>1</v>
      </c>
    </row>
    <row r="2718" spans="1:21">
      <c r="A2718" s="41">
        <v>670020098</v>
      </c>
      <c r="B2718" s="42">
        <v>670016914</v>
      </c>
      <c r="C2718" s="43">
        <v>670020098</v>
      </c>
      <c r="D2718" t="s">
        <v>4240</v>
      </c>
      <c r="E2718" t="s">
        <v>4241</v>
      </c>
      <c r="H2718"/>
      <c r="I2718" s="1">
        <v>67</v>
      </c>
      <c r="J2718" t="s">
        <v>136</v>
      </c>
      <c r="K2718" t="s">
        <v>137</v>
      </c>
      <c r="L2718" t="s">
        <v>60</v>
      </c>
      <c r="M2718" t="s">
        <v>137</v>
      </c>
      <c r="N2718" s="4">
        <v>794139246</v>
      </c>
      <c r="O2718" s="44">
        <v>76314</v>
      </c>
      <c r="P2718">
        <v>0</v>
      </c>
      <c r="Q2718">
        <v>0</v>
      </c>
      <c r="R2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8" s="4">
        <f t="shared" si="126"/>
        <v>0</v>
      </c>
      <c r="T2718" s="4">
        <f t="shared" si="127"/>
        <v>0</v>
      </c>
      <c r="U2718" s="4">
        <f t="shared" si="128"/>
        <v>1</v>
      </c>
    </row>
    <row r="2719" spans="1:21">
      <c r="A2719" s="41">
        <v>670017458</v>
      </c>
      <c r="B2719" s="42">
        <v>670017441</v>
      </c>
      <c r="C2719" s="43">
        <v>670017458</v>
      </c>
      <c r="D2719" t="s">
        <v>765</v>
      </c>
      <c r="E2719" t="s">
        <v>766</v>
      </c>
      <c r="H2719"/>
      <c r="I2719" s="1">
        <v>67</v>
      </c>
      <c r="J2719" t="s">
        <v>136</v>
      </c>
      <c r="K2719" t="s">
        <v>137</v>
      </c>
      <c r="L2719" t="s">
        <v>60</v>
      </c>
      <c r="M2719" t="s">
        <v>137</v>
      </c>
      <c r="N2719" s="4">
        <v>804065068</v>
      </c>
      <c r="O2719" s="44">
        <v>12972.5</v>
      </c>
      <c r="P2719">
        <v>0</v>
      </c>
      <c r="Q2719">
        <v>0</v>
      </c>
      <c r="R2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9" s="4">
        <f t="shared" si="126"/>
        <v>0</v>
      </c>
      <c r="T2719" s="4">
        <f t="shared" si="127"/>
        <v>0</v>
      </c>
      <c r="U2719" s="4">
        <f t="shared" si="128"/>
        <v>1</v>
      </c>
    </row>
    <row r="2720" spans="1:21">
      <c r="A2720" s="41">
        <v>670000397</v>
      </c>
      <c r="B2720" s="42">
        <v>670017755</v>
      </c>
      <c r="C2720" s="43">
        <v>670017755</v>
      </c>
      <c r="D2720" t="s">
        <v>4404</v>
      </c>
      <c r="E2720" t="s">
        <v>4405</v>
      </c>
      <c r="F2720" t="s">
        <v>929</v>
      </c>
      <c r="G2720" t="s">
        <v>930</v>
      </c>
      <c r="H2720">
        <v>0</v>
      </c>
      <c r="I2720" s="1">
        <v>67</v>
      </c>
      <c r="J2720" t="s">
        <v>136</v>
      </c>
      <c r="K2720" t="s">
        <v>137</v>
      </c>
      <c r="L2720" t="s">
        <v>831</v>
      </c>
      <c r="M2720" t="s">
        <v>137</v>
      </c>
      <c r="N2720" s="4">
        <v>200055648</v>
      </c>
      <c r="O2720" s="44">
        <v>88145</v>
      </c>
      <c r="P2720">
        <v>0</v>
      </c>
      <c r="Q2720">
        <v>0</v>
      </c>
      <c r="R2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0" s="4">
        <f t="shared" si="126"/>
        <v>1</v>
      </c>
      <c r="T2720" s="4">
        <f t="shared" si="127"/>
        <v>0</v>
      </c>
      <c r="U2720" s="4">
        <f t="shared" si="128"/>
        <v>0</v>
      </c>
    </row>
    <row r="2721" spans="1:21">
      <c r="A2721" s="41">
        <v>670000405</v>
      </c>
      <c r="B2721" s="42">
        <v>670017755</v>
      </c>
      <c r="C2721" s="43">
        <v>670017755</v>
      </c>
      <c r="D2721" t="s">
        <v>4406</v>
      </c>
      <c r="E2721" t="s">
        <v>4405</v>
      </c>
      <c r="F2721" t="s">
        <v>929</v>
      </c>
      <c r="G2721" t="s">
        <v>930</v>
      </c>
      <c r="H2721">
        <v>0</v>
      </c>
      <c r="I2721" s="1">
        <v>67</v>
      </c>
      <c r="J2721" t="s">
        <v>136</v>
      </c>
      <c r="K2721" t="s">
        <v>137</v>
      </c>
      <c r="L2721" t="s">
        <v>831</v>
      </c>
      <c r="M2721" t="s">
        <v>137</v>
      </c>
      <c r="N2721" s="4">
        <v>200055648</v>
      </c>
      <c r="O2721" s="44">
        <v>21905</v>
      </c>
      <c r="P2721">
        <v>0</v>
      </c>
      <c r="Q2721">
        <v>0</v>
      </c>
      <c r="R2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1" s="4">
        <f t="shared" si="126"/>
        <v>1</v>
      </c>
      <c r="T2721" s="4">
        <f t="shared" si="127"/>
        <v>0</v>
      </c>
      <c r="U2721" s="4">
        <f t="shared" si="128"/>
        <v>0</v>
      </c>
    </row>
    <row r="2722" spans="1:21">
      <c r="A2722" s="41">
        <v>670018068</v>
      </c>
      <c r="B2722" s="42">
        <v>670017847</v>
      </c>
      <c r="C2722" s="43">
        <v>670018068</v>
      </c>
      <c r="D2722" t="s">
        <v>4220</v>
      </c>
      <c r="E2722" t="s">
        <v>4221</v>
      </c>
      <c r="H2722"/>
      <c r="I2722" s="1">
        <v>67</v>
      </c>
      <c r="J2722" t="s">
        <v>136</v>
      </c>
      <c r="K2722" t="s">
        <v>137</v>
      </c>
      <c r="L2722" t="s">
        <v>60</v>
      </c>
      <c r="M2722" t="s">
        <v>137</v>
      </c>
      <c r="N2722" s="4">
        <v>817915713</v>
      </c>
      <c r="O2722" s="44">
        <v>130951.5</v>
      </c>
      <c r="P2722">
        <v>0</v>
      </c>
      <c r="Q2722">
        <v>0</v>
      </c>
      <c r="R2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2" s="4">
        <f t="shared" si="126"/>
        <v>0</v>
      </c>
      <c r="T2722" s="4">
        <f t="shared" si="127"/>
        <v>0</v>
      </c>
      <c r="U2722" s="4">
        <f t="shared" si="128"/>
        <v>1</v>
      </c>
    </row>
    <row r="2723" spans="1:21">
      <c r="A2723" s="41">
        <v>670000025</v>
      </c>
      <c r="B2723" s="42">
        <v>670780055</v>
      </c>
      <c r="C2723" s="43">
        <v>670780055</v>
      </c>
      <c r="D2723" t="s">
        <v>4635</v>
      </c>
      <c r="E2723" t="s">
        <v>4636</v>
      </c>
      <c r="F2723" t="s">
        <v>1177</v>
      </c>
      <c r="G2723" t="s">
        <v>1178</v>
      </c>
      <c r="H2723">
        <v>1</v>
      </c>
      <c r="I2723" s="1">
        <v>67</v>
      </c>
      <c r="J2723" t="s">
        <v>136</v>
      </c>
      <c r="K2723" t="s">
        <v>137</v>
      </c>
      <c r="L2723" t="s">
        <v>233</v>
      </c>
      <c r="M2723" t="s">
        <v>137</v>
      </c>
      <c r="N2723" s="4">
        <v>266700574</v>
      </c>
      <c r="O2723" s="44">
        <v>306200.5</v>
      </c>
      <c r="P2723">
        <v>0</v>
      </c>
      <c r="Q2723">
        <v>0</v>
      </c>
      <c r="R2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3" s="4">
        <f t="shared" si="126"/>
        <v>1</v>
      </c>
      <c r="T2723" s="4">
        <f t="shared" si="127"/>
        <v>0</v>
      </c>
      <c r="U2723" s="4">
        <f t="shared" si="128"/>
        <v>0</v>
      </c>
    </row>
    <row r="2724" spans="1:21">
      <c r="A2724" s="41">
        <v>670780113</v>
      </c>
      <c r="B2724" s="42">
        <v>670780055</v>
      </c>
      <c r="C2724" s="43">
        <v>670780055</v>
      </c>
      <c r="D2724" t="s">
        <v>4637</v>
      </c>
      <c r="E2724" t="s">
        <v>4636</v>
      </c>
      <c r="F2724" t="s">
        <v>1177</v>
      </c>
      <c r="G2724" t="s">
        <v>1178</v>
      </c>
      <c r="H2724">
        <v>1</v>
      </c>
      <c r="I2724" s="1">
        <v>67</v>
      </c>
      <c r="J2724" t="s">
        <v>136</v>
      </c>
      <c r="K2724" t="s">
        <v>137</v>
      </c>
      <c r="L2724" t="s">
        <v>233</v>
      </c>
      <c r="M2724" t="s">
        <v>137</v>
      </c>
      <c r="N2724" s="4">
        <v>266700574</v>
      </c>
      <c r="O2724" s="44">
        <v>39059.5</v>
      </c>
      <c r="P2724">
        <v>0</v>
      </c>
      <c r="Q2724">
        <v>0</v>
      </c>
      <c r="R2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4" s="4">
        <f t="shared" si="126"/>
        <v>1</v>
      </c>
      <c r="T2724" s="4">
        <f t="shared" si="127"/>
        <v>0</v>
      </c>
      <c r="U2724" s="4">
        <f t="shared" si="128"/>
        <v>0</v>
      </c>
    </row>
    <row r="2725" spans="1:21">
      <c r="A2725" s="41">
        <v>670783133</v>
      </c>
      <c r="B2725" s="42">
        <v>670780055</v>
      </c>
      <c r="C2725" s="43">
        <v>670780055</v>
      </c>
      <c r="D2725" t="s">
        <v>4638</v>
      </c>
      <c r="E2725" t="s">
        <v>4636</v>
      </c>
      <c r="F2725" t="s">
        <v>1177</v>
      </c>
      <c r="G2725" t="s">
        <v>1178</v>
      </c>
      <c r="H2725">
        <v>1</v>
      </c>
      <c r="I2725" s="1">
        <v>67</v>
      </c>
      <c r="J2725" t="s">
        <v>136</v>
      </c>
      <c r="K2725" t="s">
        <v>137</v>
      </c>
      <c r="L2725" t="s">
        <v>233</v>
      </c>
      <c r="M2725" t="s">
        <v>137</v>
      </c>
      <c r="N2725" s="4">
        <v>266700574</v>
      </c>
      <c r="O2725" s="44">
        <v>25632.5</v>
      </c>
      <c r="P2725">
        <v>0</v>
      </c>
      <c r="Q2725">
        <v>0</v>
      </c>
      <c r="R2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5" s="4">
        <f t="shared" si="126"/>
        <v>1</v>
      </c>
      <c r="T2725" s="4">
        <f t="shared" si="127"/>
        <v>0</v>
      </c>
      <c r="U2725" s="4">
        <f t="shared" si="128"/>
        <v>0</v>
      </c>
    </row>
    <row r="2726" spans="1:21">
      <c r="A2726" s="41">
        <v>670783273</v>
      </c>
      <c r="B2726" s="42">
        <v>670780055</v>
      </c>
      <c r="C2726" s="43">
        <v>670780055</v>
      </c>
      <c r="D2726" t="s">
        <v>4639</v>
      </c>
      <c r="E2726" t="s">
        <v>4636</v>
      </c>
      <c r="F2726" t="s">
        <v>1177</v>
      </c>
      <c r="G2726" t="s">
        <v>1178</v>
      </c>
      <c r="H2726">
        <v>1</v>
      </c>
      <c r="I2726" s="1">
        <v>67</v>
      </c>
      <c r="J2726" t="s">
        <v>136</v>
      </c>
      <c r="K2726" t="s">
        <v>137</v>
      </c>
      <c r="L2726" t="s">
        <v>233</v>
      </c>
      <c r="M2726" t="s">
        <v>137</v>
      </c>
      <c r="N2726" s="4">
        <v>266700574</v>
      </c>
      <c r="O2726" s="44">
        <v>300442</v>
      </c>
      <c r="P2726">
        <v>0</v>
      </c>
      <c r="Q2726">
        <v>0</v>
      </c>
      <c r="R2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6" s="4">
        <f t="shared" si="126"/>
        <v>1</v>
      </c>
      <c r="T2726" s="4">
        <f t="shared" si="127"/>
        <v>0</v>
      </c>
      <c r="U2726" s="4">
        <f t="shared" si="128"/>
        <v>0</v>
      </c>
    </row>
    <row r="2727" spans="1:21">
      <c r="A2727" s="41">
        <v>670790161</v>
      </c>
      <c r="B2727" s="42">
        <v>670780055</v>
      </c>
      <c r="C2727" s="43">
        <v>670780055</v>
      </c>
      <c r="D2727" t="s">
        <v>4640</v>
      </c>
      <c r="E2727" t="s">
        <v>4636</v>
      </c>
      <c r="F2727" t="s">
        <v>1177</v>
      </c>
      <c r="G2727" t="s">
        <v>1178</v>
      </c>
      <c r="H2727">
        <v>1</v>
      </c>
      <c r="I2727" s="1">
        <v>67</v>
      </c>
      <c r="J2727" t="s">
        <v>136</v>
      </c>
      <c r="K2727" t="s">
        <v>137</v>
      </c>
      <c r="L2727" t="s">
        <v>233</v>
      </c>
      <c r="M2727" t="s">
        <v>137</v>
      </c>
      <c r="N2727" s="4">
        <v>266700574</v>
      </c>
      <c r="O2727" s="44">
        <v>2868.25</v>
      </c>
      <c r="P2727">
        <v>0</v>
      </c>
      <c r="Q2727">
        <v>0</v>
      </c>
      <c r="R2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7" s="4">
        <f t="shared" si="126"/>
        <v>1</v>
      </c>
      <c r="T2727" s="4">
        <f t="shared" si="127"/>
        <v>0</v>
      </c>
      <c r="U2727" s="4">
        <f t="shared" si="128"/>
        <v>0</v>
      </c>
    </row>
    <row r="2728" spans="1:21">
      <c r="A2728" s="41">
        <v>670799550</v>
      </c>
      <c r="B2728" s="42">
        <v>670780055</v>
      </c>
      <c r="C2728" s="43">
        <v>670780055</v>
      </c>
      <c r="D2728" t="s">
        <v>4641</v>
      </c>
      <c r="E2728" t="s">
        <v>4636</v>
      </c>
      <c r="F2728" t="s">
        <v>1177</v>
      </c>
      <c r="G2728" t="s">
        <v>1178</v>
      </c>
      <c r="H2728">
        <v>1</v>
      </c>
      <c r="I2728" s="1">
        <v>67</v>
      </c>
      <c r="J2728" t="s">
        <v>136</v>
      </c>
      <c r="K2728" t="s">
        <v>137</v>
      </c>
      <c r="L2728" t="s">
        <v>831</v>
      </c>
      <c r="M2728" t="s">
        <v>137</v>
      </c>
      <c r="N2728" s="4">
        <v>266700574</v>
      </c>
      <c r="O2728" s="44">
        <v>19867.5</v>
      </c>
      <c r="P2728">
        <v>0</v>
      </c>
      <c r="Q2728">
        <v>0</v>
      </c>
      <c r="R2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8" s="4">
        <f t="shared" si="126"/>
        <v>1</v>
      </c>
      <c r="T2728" s="4">
        <f t="shared" si="127"/>
        <v>0</v>
      </c>
      <c r="U2728" s="4">
        <f t="shared" si="128"/>
        <v>0</v>
      </c>
    </row>
    <row r="2729" spans="1:21">
      <c r="A2729" s="41">
        <v>670000041</v>
      </c>
      <c r="B2729" s="42">
        <v>670780071</v>
      </c>
      <c r="C2729" s="43">
        <v>670780071</v>
      </c>
      <c r="D2729" t="s">
        <v>4515</v>
      </c>
      <c r="E2729" t="s">
        <v>4515</v>
      </c>
      <c r="F2729" t="s">
        <v>1177</v>
      </c>
      <c r="G2729" t="s">
        <v>1178</v>
      </c>
      <c r="H2729">
        <v>0</v>
      </c>
      <c r="I2729" s="1">
        <v>67</v>
      </c>
      <c r="J2729" t="s">
        <v>136</v>
      </c>
      <c r="K2729" t="s">
        <v>137</v>
      </c>
      <c r="L2729" t="s">
        <v>831</v>
      </c>
      <c r="M2729" t="s">
        <v>137</v>
      </c>
      <c r="N2729" s="4">
        <v>266700061</v>
      </c>
      <c r="O2729" s="44">
        <v>6760.5</v>
      </c>
      <c r="P2729">
        <v>0</v>
      </c>
      <c r="Q2729">
        <v>0</v>
      </c>
      <c r="R2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9" s="4">
        <f t="shared" si="126"/>
        <v>1</v>
      </c>
      <c r="T2729" s="4">
        <f t="shared" si="127"/>
        <v>0</v>
      </c>
      <c r="U2729" s="4">
        <f t="shared" si="128"/>
        <v>0</v>
      </c>
    </row>
    <row r="2730" spans="1:21">
      <c r="A2730" s="41">
        <v>670014992</v>
      </c>
      <c r="B2730" s="42">
        <v>670780139</v>
      </c>
      <c r="C2730" s="43">
        <v>670014992</v>
      </c>
      <c r="D2730" t="s">
        <v>501</v>
      </c>
      <c r="E2730" t="s">
        <v>502</v>
      </c>
      <c r="H2730"/>
      <c r="I2730" s="1">
        <v>67</v>
      </c>
      <c r="J2730" t="s">
        <v>136</v>
      </c>
      <c r="K2730" t="s">
        <v>137</v>
      </c>
      <c r="L2730" t="s">
        <v>60</v>
      </c>
      <c r="M2730" t="s">
        <v>137</v>
      </c>
      <c r="N2730" s="4">
        <v>314173154</v>
      </c>
      <c r="O2730" s="44">
        <v>8781.5</v>
      </c>
      <c r="P2730">
        <v>0</v>
      </c>
      <c r="Q2730">
        <v>0</v>
      </c>
      <c r="R2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0" s="4">
        <f t="shared" si="126"/>
        <v>0</v>
      </c>
      <c r="T2730" s="4">
        <f t="shared" si="127"/>
        <v>0</v>
      </c>
      <c r="U2730" s="4">
        <f t="shared" si="128"/>
        <v>1</v>
      </c>
    </row>
    <row r="2731" spans="1:21">
      <c r="A2731" s="41">
        <v>670000157</v>
      </c>
      <c r="B2731" s="42">
        <v>670780337</v>
      </c>
      <c r="C2731" s="43">
        <v>670780337</v>
      </c>
      <c r="D2731" t="s">
        <v>1176</v>
      </c>
      <c r="E2731" t="s">
        <v>1176</v>
      </c>
      <c r="F2731" t="s">
        <v>1177</v>
      </c>
      <c r="G2731" t="s">
        <v>1178</v>
      </c>
      <c r="H2731">
        <v>0</v>
      </c>
      <c r="I2731" s="1">
        <v>67</v>
      </c>
      <c r="J2731" t="s">
        <v>136</v>
      </c>
      <c r="K2731" t="s">
        <v>137</v>
      </c>
      <c r="L2731" t="s">
        <v>831</v>
      </c>
      <c r="M2731" t="s">
        <v>137</v>
      </c>
      <c r="N2731" s="4">
        <v>266700111</v>
      </c>
      <c r="O2731" s="44">
        <v>161587.5</v>
      </c>
      <c r="P2731">
        <v>0</v>
      </c>
      <c r="Q2731">
        <v>0</v>
      </c>
      <c r="R2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1" s="4">
        <f t="shared" si="126"/>
        <v>1</v>
      </c>
      <c r="T2731" s="4">
        <f t="shared" si="127"/>
        <v>0</v>
      </c>
      <c r="U2731" s="4">
        <f t="shared" si="128"/>
        <v>0</v>
      </c>
    </row>
    <row r="2732" spans="1:21">
      <c r="A2732" s="41">
        <v>670000165</v>
      </c>
      <c r="B2732" s="42">
        <v>670780345</v>
      </c>
      <c r="C2732" s="43">
        <v>670780345</v>
      </c>
      <c r="D2732" t="s">
        <v>2658</v>
      </c>
      <c r="E2732" t="s">
        <v>2659</v>
      </c>
      <c r="F2732" t="s">
        <v>1177</v>
      </c>
      <c r="G2732" t="s">
        <v>1178</v>
      </c>
      <c r="H2732">
        <v>0</v>
      </c>
      <c r="I2732" s="1">
        <v>67</v>
      </c>
      <c r="J2732" t="s">
        <v>136</v>
      </c>
      <c r="K2732" t="s">
        <v>137</v>
      </c>
      <c r="L2732" t="s">
        <v>831</v>
      </c>
      <c r="M2732" t="s">
        <v>137</v>
      </c>
      <c r="N2732" s="4">
        <v>266700228</v>
      </c>
      <c r="O2732" s="44">
        <v>71208</v>
      </c>
      <c r="P2732">
        <v>0</v>
      </c>
      <c r="Q2732">
        <v>0</v>
      </c>
      <c r="R2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2" s="4">
        <f t="shared" si="126"/>
        <v>1</v>
      </c>
      <c r="T2732" s="4">
        <f t="shared" si="127"/>
        <v>0</v>
      </c>
      <c r="U2732" s="4">
        <f t="shared" si="128"/>
        <v>0</v>
      </c>
    </row>
    <row r="2733" spans="1:21">
      <c r="A2733" s="41">
        <v>670000272</v>
      </c>
      <c r="B2733" s="42">
        <v>670780543</v>
      </c>
      <c r="C2733" s="43">
        <v>670780543</v>
      </c>
      <c r="D2733" t="s">
        <v>2390</v>
      </c>
      <c r="E2733" t="s">
        <v>2390</v>
      </c>
      <c r="F2733" t="s">
        <v>1177</v>
      </c>
      <c r="G2733" t="s">
        <v>1178</v>
      </c>
      <c r="H2733">
        <v>0</v>
      </c>
      <c r="I2733" s="1">
        <v>67</v>
      </c>
      <c r="J2733" t="s">
        <v>136</v>
      </c>
      <c r="K2733" t="s">
        <v>137</v>
      </c>
      <c r="L2733" t="s">
        <v>831</v>
      </c>
      <c r="M2733" t="s">
        <v>137</v>
      </c>
      <c r="N2733" s="4">
        <v>266700582</v>
      </c>
      <c r="O2733" s="44">
        <v>32479.5</v>
      </c>
      <c r="P2733">
        <v>0</v>
      </c>
      <c r="Q2733">
        <v>0</v>
      </c>
      <c r="R2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3" s="4">
        <f t="shared" si="126"/>
        <v>1</v>
      </c>
      <c r="T2733" s="4">
        <f t="shared" si="127"/>
        <v>0</v>
      </c>
      <c r="U2733" s="4">
        <f t="shared" si="128"/>
        <v>0</v>
      </c>
    </row>
    <row r="2734" spans="1:21">
      <c r="A2734" s="41">
        <v>670000306</v>
      </c>
      <c r="B2734" s="42">
        <v>670780584</v>
      </c>
      <c r="C2734" s="43">
        <v>670780584</v>
      </c>
      <c r="D2734" t="s">
        <v>1353</v>
      </c>
      <c r="E2734" t="s">
        <v>1353</v>
      </c>
      <c r="F2734" t="s">
        <v>1177</v>
      </c>
      <c r="G2734" t="s">
        <v>1178</v>
      </c>
      <c r="H2734">
        <v>0</v>
      </c>
      <c r="I2734" s="1">
        <v>67</v>
      </c>
      <c r="J2734" t="s">
        <v>136</v>
      </c>
      <c r="K2734" t="s">
        <v>137</v>
      </c>
      <c r="L2734" t="s">
        <v>831</v>
      </c>
      <c r="M2734" t="s">
        <v>137</v>
      </c>
      <c r="N2734" s="4">
        <v>266700046</v>
      </c>
      <c r="O2734" s="44">
        <v>30044.5</v>
      </c>
      <c r="P2734">
        <v>0</v>
      </c>
      <c r="Q2734">
        <v>0</v>
      </c>
      <c r="R2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4" s="4">
        <f t="shared" si="126"/>
        <v>1</v>
      </c>
      <c r="T2734" s="4">
        <f t="shared" si="127"/>
        <v>0</v>
      </c>
      <c r="U2734" s="4">
        <f t="shared" si="128"/>
        <v>0</v>
      </c>
    </row>
    <row r="2735" spans="1:21">
      <c r="A2735" s="41">
        <v>670000348</v>
      </c>
      <c r="B2735" s="42">
        <v>670780642</v>
      </c>
      <c r="C2735" s="43">
        <v>670780642</v>
      </c>
      <c r="D2735" t="s">
        <v>4536</v>
      </c>
      <c r="E2735" t="s">
        <v>4536</v>
      </c>
      <c r="F2735" t="s">
        <v>1177</v>
      </c>
      <c r="G2735" t="s">
        <v>1178</v>
      </c>
      <c r="H2735">
        <v>0</v>
      </c>
      <c r="I2735" s="1">
        <v>67</v>
      </c>
      <c r="J2735" t="s">
        <v>136</v>
      </c>
      <c r="K2735" t="s">
        <v>137</v>
      </c>
      <c r="L2735" t="s">
        <v>831</v>
      </c>
      <c r="M2735" t="s">
        <v>137</v>
      </c>
      <c r="N2735" s="4">
        <v>266700152</v>
      </c>
      <c r="O2735" s="44">
        <v>8717.5</v>
      </c>
      <c r="P2735">
        <v>0</v>
      </c>
      <c r="Q2735">
        <v>0</v>
      </c>
      <c r="R2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5" s="4">
        <f t="shared" si="126"/>
        <v>1</v>
      </c>
      <c r="T2735" s="4">
        <f t="shared" si="127"/>
        <v>0</v>
      </c>
      <c r="U2735" s="4">
        <f t="shared" si="128"/>
        <v>0</v>
      </c>
    </row>
    <row r="2736" spans="1:21">
      <c r="A2736" s="41">
        <v>670000371</v>
      </c>
      <c r="B2736" s="42">
        <v>670780675</v>
      </c>
      <c r="C2736" s="43">
        <v>670780675</v>
      </c>
      <c r="D2736" t="s">
        <v>4539</v>
      </c>
      <c r="E2736" t="s">
        <v>4539</v>
      </c>
      <c r="F2736" t="s">
        <v>1177</v>
      </c>
      <c r="G2736" t="s">
        <v>1178</v>
      </c>
      <c r="H2736">
        <v>0</v>
      </c>
      <c r="I2736" s="1">
        <v>67</v>
      </c>
      <c r="J2736" t="s">
        <v>136</v>
      </c>
      <c r="K2736" t="s">
        <v>137</v>
      </c>
      <c r="L2736" t="s">
        <v>831</v>
      </c>
      <c r="M2736" t="s">
        <v>137</v>
      </c>
      <c r="N2736" s="4">
        <v>266700194</v>
      </c>
      <c r="O2736" s="44">
        <v>2035</v>
      </c>
      <c r="P2736">
        <v>0</v>
      </c>
      <c r="Q2736">
        <v>0</v>
      </c>
      <c r="R2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6" s="4">
        <f t="shared" si="126"/>
        <v>1</v>
      </c>
      <c r="T2736" s="4">
        <f t="shared" si="127"/>
        <v>0</v>
      </c>
      <c r="U2736" s="4">
        <f t="shared" si="128"/>
        <v>0</v>
      </c>
    </row>
    <row r="2737" spans="1:21">
      <c r="A2737" s="41">
        <v>670000413</v>
      </c>
      <c r="B2737" s="42">
        <v>670780717</v>
      </c>
      <c r="C2737" s="43">
        <v>670780717</v>
      </c>
      <c r="D2737" t="s">
        <v>1400</v>
      </c>
      <c r="E2737" t="s">
        <v>1401</v>
      </c>
      <c r="F2737" t="s">
        <v>1177</v>
      </c>
      <c r="G2737" t="s">
        <v>1178</v>
      </c>
      <c r="H2737">
        <v>0</v>
      </c>
      <c r="I2737" s="1">
        <v>67</v>
      </c>
      <c r="J2737" t="s">
        <v>136</v>
      </c>
      <c r="K2737" t="s">
        <v>137</v>
      </c>
      <c r="L2737" t="s">
        <v>831</v>
      </c>
      <c r="M2737" t="s">
        <v>137</v>
      </c>
      <c r="N2737" s="4">
        <v>266700103</v>
      </c>
      <c r="O2737" s="44">
        <v>5113.5</v>
      </c>
      <c r="P2737">
        <v>0</v>
      </c>
      <c r="Q2737">
        <v>0</v>
      </c>
      <c r="R2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7" s="4">
        <f t="shared" si="126"/>
        <v>1</v>
      </c>
      <c r="T2737" s="4">
        <f t="shared" si="127"/>
        <v>0</v>
      </c>
      <c r="U2737" s="4">
        <f t="shared" si="128"/>
        <v>0</v>
      </c>
    </row>
    <row r="2738" spans="1:21">
      <c r="A2738" s="41">
        <v>670000603</v>
      </c>
      <c r="B2738" s="42">
        <v>670781152</v>
      </c>
      <c r="C2738" s="43">
        <v>670781152</v>
      </c>
      <c r="D2738" t="s">
        <v>1355</v>
      </c>
      <c r="E2738" t="s">
        <v>1355</v>
      </c>
      <c r="F2738" t="s">
        <v>1177</v>
      </c>
      <c r="G2738" t="s">
        <v>1178</v>
      </c>
      <c r="H2738">
        <v>0</v>
      </c>
      <c r="I2738" s="1">
        <v>67</v>
      </c>
      <c r="J2738" t="s">
        <v>136</v>
      </c>
      <c r="K2738" t="s">
        <v>137</v>
      </c>
      <c r="L2738" t="s">
        <v>77</v>
      </c>
      <c r="M2738" t="s">
        <v>137</v>
      </c>
      <c r="N2738" s="4">
        <v>266700319</v>
      </c>
      <c r="O2738" s="44">
        <v>41432.75</v>
      </c>
      <c r="P2738">
        <v>1</v>
      </c>
      <c r="Q2738">
        <v>0</v>
      </c>
      <c r="R2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8" s="4">
        <f t="shared" si="126"/>
        <v>1</v>
      </c>
      <c r="T2738" s="4">
        <f t="shared" si="127"/>
        <v>0</v>
      </c>
      <c r="U2738" s="4">
        <f t="shared" si="128"/>
        <v>0</v>
      </c>
    </row>
    <row r="2739" spans="1:21">
      <c r="A2739" s="41">
        <v>670014273</v>
      </c>
      <c r="B2739" s="42">
        <v>670781152</v>
      </c>
      <c r="C2739" s="43">
        <v>670781152</v>
      </c>
      <c r="D2739" t="s">
        <v>1356</v>
      </c>
      <c r="E2739" t="s">
        <v>1355</v>
      </c>
      <c r="F2739" t="s">
        <v>1177</v>
      </c>
      <c r="G2739" t="s">
        <v>1178</v>
      </c>
      <c r="H2739">
        <v>0</v>
      </c>
      <c r="I2739" s="1">
        <v>67</v>
      </c>
      <c r="J2739" t="s">
        <v>136</v>
      </c>
      <c r="K2739" t="s">
        <v>137</v>
      </c>
      <c r="L2739" t="s">
        <v>77</v>
      </c>
      <c r="M2739" t="s">
        <v>137</v>
      </c>
      <c r="N2739" s="4">
        <v>266700319</v>
      </c>
      <c r="O2739" s="44">
        <v>1023.5</v>
      </c>
      <c r="P2739">
        <v>1</v>
      </c>
      <c r="Q2739">
        <v>0</v>
      </c>
      <c r="R2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9" s="4">
        <f t="shared" si="126"/>
        <v>1</v>
      </c>
      <c r="T2739" s="4">
        <f t="shared" si="127"/>
        <v>0</v>
      </c>
      <c r="U2739" s="4">
        <f t="shared" si="128"/>
        <v>0</v>
      </c>
    </row>
    <row r="2740" spans="1:21">
      <c r="A2740" s="41">
        <v>670015270</v>
      </c>
      <c r="B2740" s="42">
        <v>670781152</v>
      </c>
      <c r="C2740" s="43">
        <v>670781152</v>
      </c>
      <c r="D2740" t="s">
        <v>1357</v>
      </c>
      <c r="E2740" t="s">
        <v>1355</v>
      </c>
      <c r="F2740" t="s">
        <v>1177</v>
      </c>
      <c r="G2740" t="s">
        <v>1178</v>
      </c>
      <c r="H2740">
        <v>0</v>
      </c>
      <c r="I2740" s="1">
        <v>67</v>
      </c>
      <c r="J2740" t="s">
        <v>136</v>
      </c>
      <c r="K2740" t="s">
        <v>137</v>
      </c>
      <c r="L2740" t="s">
        <v>77</v>
      </c>
      <c r="M2740" t="s">
        <v>137</v>
      </c>
      <c r="N2740" s="4">
        <v>266700319</v>
      </c>
      <c r="O2740" s="44">
        <v>363.25</v>
      </c>
      <c r="P2740">
        <v>1</v>
      </c>
      <c r="Q2740">
        <v>0</v>
      </c>
      <c r="R2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0" s="4">
        <f t="shared" si="126"/>
        <v>1</v>
      </c>
      <c r="T2740" s="4">
        <f t="shared" si="127"/>
        <v>0</v>
      </c>
      <c r="U2740" s="4">
        <f t="shared" si="128"/>
        <v>0</v>
      </c>
    </row>
    <row r="2741" spans="1:21">
      <c r="A2741" s="41">
        <v>670016005</v>
      </c>
      <c r="B2741" s="42">
        <v>670781152</v>
      </c>
      <c r="C2741" s="43">
        <v>670781152</v>
      </c>
      <c r="D2741" t="s">
        <v>1358</v>
      </c>
      <c r="E2741" t="s">
        <v>1355</v>
      </c>
      <c r="F2741" t="s">
        <v>1177</v>
      </c>
      <c r="G2741" t="s">
        <v>1178</v>
      </c>
      <c r="H2741">
        <v>0</v>
      </c>
      <c r="I2741" s="1">
        <v>67</v>
      </c>
      <c r="J2741" t="s">
        <v>136</v>
      </c>
      <c r="K2741" t="s">
        <v>137</v>
      </c>
      <c r="L2741" t="s">
        <v>77</v>
      </c>
      <c r="M2741" t="s">
        <v>137</v>
      </c>
      <c r="N2741" s="4">
        <v>266700319</v>
      </c>
      <c r="O2741" s="44">
        <v>482.5</v>
      </c>
      <c r="P2741">
        <v>1</v>
      </c>
      <c r="Q2741">
        <v>0</v>
      </c>
      <c r="R2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1" s="4">
        <f t="shared" si="126"/>
        <v>1</v>
      </c>
      <c r="T2741" s="4">
        <f t="shared" si="127"/>
        <v>0</v>
      </c>
      <c r="U2741" s="4">
        <f t="shared" si="128"/>
        <v>0</v>
      </c>
    </row>
    <row r="2742" spans="1:21">
      <c r="A2742" s="41">
        <v>670016179</v>
      </c>
      <c r="B2742" s="42">
        <v>670781152</v>
      </c>
      <c r="C2742" s="43">
        <v>670781152</v>
      </c>
      <c r="D2742" t="s">
        <v>1359</v>
      </c>
      <c r="E2742" t="s">
        <v>1355</v>
      </c>
      <c r="F2742" t="s">
        <v>1177</v>
      </c>
      <c r="G2742" t="s">
        <v>1178</v>
      </c>
      <c r="H2742">
        <v>0</v>
      </c>
      <c r="I2742" s="1">
        <v>67</v>
      </c>
      <c r="J2742" t="s">
        <v>136</v>
      </c>
      <c r="K2742" t="s">
        <v>137</v>
      </c>
      <c r="L2742" t="s">
        <v>77</v>
      </c>
      <c r="M2742" t="s">
        <v>137</v>
      </c>
      <c r="N2742" s="4">
        <v>266700319</v>
      </c>
      <c r="O2742" s="44">
        <v>143.25</v>
      </c>
      <c r="P2742">
        <v>1</v>
      </c>
      <c r="Q2742">
        <v>0</v>
      </c>
      <c r="R2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2" s="4">
        <f t="shared" si="126"/>
        <v>1</v>
      </c>
      <c r="T2742" s="4">
        <f t="shared" si="127"/>
        <v>0</v>
      </c>
      <c r="U2742" s="4">
        <f t="shared" si="128"/>
        <v>0</v>
      </c>
    </row>
    <row r="2743" spans="1:21">
      <c r="A2743" s="41">
        <v>670017599</v>
      </c>
      <c r="B2743" s="42">
        <v>670781152</v>
      </c>
      <c r="C2743" s="43">
        <v>670781152</v>
      </c>
      <c r="D2743" t="s">
        <v>1360</v>
      </c>
      <c r="E2743" t="s">
        <v>1355</v>
      </c>
      <c r="F2743" t="s">
        <v>1177</v>
      </c>
      <c r="G2743" t="s">
        <v>1178</v>
      </c>
      <c r="H2743">
        <v>0</v>
      </c>
      <c r="I2743" s="1">
        <v>67</v>
      </c>
      <c r="J2743" t="s">
        <v>136</v>
      </c>
      <c r="K2743" t="s">
        <v>137</v>
      </c>
      <c r="L2743" t="s">
        <v>77</v>
      </c>
      <c r="M2743" t="s">
        <v>137</v>
      </c>
      <c r="N2743" s="4">
        <v>266700319</v>
      </c>
      <c r="O2743" s="44">
        <v>554.25</v>
      </c>
      <c r="P2743">
        <v>1</v>
      </c>
      <c r="Q2743">
        <v>0</v>
      </c>
      <c r="R2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3" s="4">
        <f t="shared" si="126"/>
        <v>1</v>
      </c>
      <c r="T2743" s="4">
        <f t="shared" si="127"/>
        <v>0</v>
      </c>
      <c r="U2743" s="4">
        <f t="shared" si="128"/>
        <v>0</v>
      </c>
    </row>
    <row r="2744" spans="1:21">
      <c r="A2744" s="41">
        <v>670793520</v>
      </c>
      <c r="B2744" s="42">
        <v>670781152</v>
      </c>
      <c r="C2744" s="43">
        <v>670781152</v>
      </c>
      <c r="D2744" t="s">
        <v>1361</v>
      </c>
      <c r="E2744" t="s">
        <v>1355</v>
      </c>
      <c r="F2744" t="s">
        <v>1177</v>
      </c>
      <c r="G2744" t="s">
        <v>1178</v>
      </c>
      <c r="H2744">
        <v>0</v>
      </c>
      <c r="I2744" s="1">
        <v>67</v>
      </c>
      <c r="J2744" t="s">
        <v>136</v>
      </c>
      <c r="K2744" t="s">
        <v>137</v>
      </c>
      <c r="L2744" t="s">
        <v>77</v>
      </c>
      <c r="M2744" t="s">
        <v>137</v>
      </c>
      <c r="N2744" s="4">
        <v>266700319</v>
      </c>
      <c r="O2744" s="44">
        <v>561.5</v>
      </c>
      <c r="P2744">
        <v>1</v>
      </c>
      <c r="Q2744">
        <v>0</v>
      </c>
      <c r="R2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4" s="4">
        <f t="shared" si="126"/>
        <v>1</v>
      </c>
      <c r="T2744" s="4">
        <f t="shared" si="127"/>
        <v>0</v>
      </c>
      <c r="U2744" s="4">
        <f t="shared" si="128"/>
        <v>0</v>
      </c>
    </row>
    <row r="2745" spans="1:21">
      <c r="A2745" s="41">
        <v>670793546</v>
      </c>
      <c r="B2745" s="42">
        <v>670781152</v>
      </c>
      <c r="C2745" s="43">
        <v>670781152</v>
      </c>
      <c r="D2745" t="s">
        <v>1362</v>
      </c>
      <c r="E2745" t="s">
        <v>1355</v>
      </c>
      <c r="F2745" t="s">
        <v>1177</v>
      </c>
      <c r="G2745" t="s">
        <v>1178</v>
      </c>
      <c r="H2745">
        <v>0</v>
      </c>
      <c r="I2745" s="1">
        <v>67</v>
      </c>
      <c r="J2745" t="s">
        <v>136</v>
      </c>
      <c r="K2745" t="s">
        <v>137</v>
      </c>
      <c r="L2745" t="s">
        <v>77</v>
      </c>
      <c r="M2745" t="s">
        <v>137</v>
      </c>
      <c r="N2745" s="4">
        <v>266700319</v>
      </c>
      <c r="O2745" s="44">
        <v>875</v>
      </c>
      <c r="P2745">
        <v>1</v>
      </c>
      <c r="Q2745">
        <v>0</v>
      </c>
      <c r="R2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5" s="4">
        <f t="shared" si="126"/>
        <v>1</v>
      </c>
      <c r="T2745" s="4">
        <f t="shared" si="127"/>
        <v>0</v>
      </c>
      <c r="U2745" s="4">
        <f t="shared" si="128"/>
        <v>0</v>
      </c>
    </row>
    <row r="2746" spans="1:21">
      <c r="A2746" s="41">
        <v>680000221</v>
      </c>
      <c r="B2746" s="42">
        <v>670781293</v>
      </c>
      <c r="C2746" s="43">
        <v>680000221</v>
      </c>
      <c r="D2746" t="s">
        <v>492</v>
      </c>
      <c r="E2746" t="s">
        <v>493</v>
      </c>
      <c r="H2746"/>
      <c r="I2746" s="1">
        <v>68</v>
      </c>
      <c r="J2746" t="s">
        <v>472</v>
      </c>
      <c r="K2746" t="s">
        <v>137</v>
      </c>
      <c r="L2746" t="s">
        <v>60</v>
      </c>
      <c r="M2746" t="s">
        <v>137</v>
      </c>
      <c r="N2746" s="4">
        <v>384493284</v>
      </c>
      <c r="O2746" s="44">
        <v>3650</v>
      </c>
      <c r="P2746">
        <v>0</v>
      </c>
      <c r="Q2746">
        <v>0</v>
      </c>
      <c r="R2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6" s="4">
        <f t="shared" si="126"/>
        <v>0</v>
      </c>
      <c r="T2746" s="4">
        <f t="shared" si="127"/>
        <v>0</v>
      </c>
      <c r="U2746" s="4">
        <f t="shared" si="128"/>
        <v>1</v>
      </c>
    </row>
    <row r="2747" spans="1:21">
      <c r="A2747" s="41">
        <v>670018449</v>
      </c>
      <c r="B2747" s="42">
        <v>670792340</v>
      </c>
      <c r="C2747" s="43">
        <v>670018449</v>
      </c>
      <c r="D2747" t="s">
        <v>134</v>
      </c>
      <c r="E2747" t="s">
        <v>135</v>
      </c>
      <c r="H2747"/>
      <c r="I2747" s="1">
        <v>67</v>
      </c>
      <c r="J2747" t="s">
        <v>136</v>
      </c>
      <c r="K2747" t="s">
        <v>137</v>
      </c>
      <c r="L2747" t="s">
        <v>60</v>
      </c>
      <c r="M2747" t="s">
        <v>137</v>
      </c>
      <c r="N2747" s="4">
        <v>775642069</v>
      </c>
      <c r="O2747" s="44">
        <v>2275</v>
      </c>
      <c r="P2747">
        <v>0</v>
      </c>
      <c r="Q2747">
        <v>0</v>
      </c>
      <c r="R2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7" s="4">
        <f t="shared" si="126"/>
        <v>0</v>
      </c>
      <c r="T2747" s="4">
        <f t="shared" si="127"/>
        <v>0</v>
      </c>
      <c r="U2747" s="4">
        <f t="shared" si="128"/>
        <v>1</v>
      </c>
    </row>
    <row r="2748" spans="1:21">
      <c r="A2748" s="41">
        <v>670780501</v>
      </c>
      <c r="B2748" s="42">
        <v>670792415</v>
      </c>
      <c r="C2748" s="43">
        <v>670780501</v>
      </c>
      <c r="D2748" t="s">
        <v>3926</v>
      </c>
      <c r="E2748" t="s">
        <v>3927</v>
      </c>
      <c r="H2748"/>
      <c r="I2748" s="1">
        <v>67</v>
      </c>
      <c r="J2748" t="s">
        <v>136</v>
      </c>
      <c r="K2748" t="s">
        <v>137</v>
      </c>
      <c r="L2748" t="s">
        <v>60</v>
      </c>
      <c r="M2748" t="s">
        <v>137</v>
      </c>
      <c r="N2748" s="4">
        <v>775642044</v>
      </c>
      <c r="O2748" s="44">
        <v>10743.5</v>
      </c>
      <c r="P2748">
        <v>0</v>
      </c>
      <c r="Q2748">
        <v>0</v>
      </c>
      <c r="R2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8" s="4">
        <f t="shared" si="126"/>
        <v>0</v>
      </c>
      <c r="T2748" s="4">
        <f t="shared" si="127"/>
        <v>0</v>
      </c>
      <c r="U2748" s="4">
        <f t="shared" si="128"/>
        <v>1</v>
      </c>
    </row>
    <row r="2749" spans="1:21">
      <c r="A2749" s="41">
        <v>680000130</v>
      </c>
      <c r="B2749" s="42">
        <v>680000353</v>
      </c>
      <c r="C2749" s="43">
        <v>680000130</v>
      </c>
      <c r="D2749" t="s">
        <v>470</v>
      </c>
      <c r="E2749" t="s">
        <v>471</v>
      </c>
      <c r="H2749"/>
      <c r="I2749" s="1">
        <v>68</v>
      </c>
      <c r="J2749" t="s">
        <v>472</v>
      </c>
      <c r="K2749" t="s">
        <v>137</v>
      </c>
      <c r="L2749" t="s">
        <v>60</v>
      </c>
      <c r="M2749" t="s">
        <v>137</v>
      </c>
      <c r="N2749" s="4">
        <v>778954305</v>
      </c>
      <c r="O2749" s="44">
        <v>16887.5</v>
      </c>
      <c r="P2749">
        <v>0</v>
      </c>
      <c r="Q2749">
        <v>0</v>
      </c>
      <c r="R2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9" s="4">
        <f t="shared" si="126"/>
        <v>0</v>
      </c>
      <c r="T2749" s="4">
        <f t="shared" si="127"/>
        <v>0</v>
      </c>
      <c r="U2749" s="4">
        <f t="shared" si="128"/>
        <v>1</v>
      </c>
    </row>
    <row r="2750" spans="1:21">
      <c r="A2750" s="41">
        <v>680000577</v>
      </c>
      <c r="B2750" s="42">
        <v>680000411</v>
      </c>
      <c r="C2750" s="43">
        <v>680000411</v>
      </c>
      <c r="D2750" t="s">
        <v>1269</v>
      </c>
      <c r="E2750" t="s">
        <v>1269</v>
      </c>
      <c r="F2750" t="s">
        <v>1270</v>
      </c>
      <c r="G2750" t="s">
        <v>1271</v>
      </c>
      <c r="H2750">
        <v>0</v>
      </c>
      <c r="I2750" s="1">
        <v>68</v>
      </c>
      <c r="J2750" t="s">
        <v>472</v>
      </c>
      <c r="K2750" t="s">
        <v>137</v>
      </c>
      <c r="L2750" t="s">
        <v>831</v>
      </c>
      <c r="M2750" t="s">
        <v>137</v>
      </c>
      <c r="N2750" s="4">
        <v>266800374</v>
      </c>
      <c r="O2750" s="44">
        <v>20071.5</v>
      </c>
      <c r="P2750">
        <v>0</v>
      </c>
      <c r="Q2750">
        <v>0</v>
      </c>
      <c r="R2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0" s="4">
        <f t="shared" si="126"/>
        <v>1</v>
      </c>
      <c r="T2750" s="4">
        <f t="shared" si="127"/>
        <v>0</v>
      </c>
      <c r="U2750" s="4">
        <f t="shared" si="128"/>
        <v>0</v>
      </c>
    </row>
    <row r="2751" spans="1:21">
      <c r="A2751" s="41">
        <v>670000215</v>
      </c>
      <c r="B2751" s="42">
        <v>680000643</v>
      </c>
      <c r="C2751" s="43">
        <v>670000215</v>
      </c>
      <c r="D2751" t="s">
        <v>4055</v>
      </c>
      <c r="E2751" t="s">
        <v>4056</v>
      </c>
      <c r="H2751"/>
      <c r="I2751" s="1">
        <v>67</v>
      </c>
      <c r="J2751" t="s">
        <v>136</v>
      </c>
      <c r="K2751" t="s">
        <v>137</v>
      </c>
      <c r="L2751" t="s">
        <v>60</v>
      </c>
      <c r="M2751" t="s">
        <v>137</v>
      </c>
      <c r="N2751" s="4">
        <v>778950550</v>
      </c>
      <c r="O2751" s="44">
        <v>27191.5</v>
      </c>
      <c r="P2751">
        <v>0</v>
      </c>
      <c r="Q2751">
        <v>0</v>
      </c>
      <c r="R2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1" s="4">
        <f t="shared" si="126"/>
        <v>0</v>
      </c>
      <c r="T2751" s="4">
        <f t="shared" si="127"/>
        <v>0</v>
      </c>
      <c r="U2751" s="4">
        <f t="shared" si="128"/>
        <v>1</v>
      </c>
    </row>
    <row r="2752" spans="1:21">
      <c r="A2752" s="41">
        <v>670000249</v>
      </c>
      <c r="B2752" s="42">
        <v>680000643</v>
      </c>
      <c r="C2752" s="43">
        <v>670000249</v>
      </c>
      <c r="D2752" t="s">
        <v>4057</v>
      </c>
      <c r="E2752" t="s">
        <v>4056</v>
      </c>
      <c r="H2752"/>
      <c r="I2752" s="1">
        <v>67</v>
      </c>
      <c r="J2752" t="s">
        <v>136</v>
      </c>
      <c r="K2752" t="s">
        <v>137</v>
      </c>
      <c r="L2752" t="s">
        <v>60</v>
      </c>
      <c r="M2752" t="s">
        <v>137</v>
      </c>
      <c r="N2752" s="4">
        <v>778950550</v>
      </c>
      <c r="O2752" s="44">
        <v>6214.5</v>
      </c>
      <c r="P2752">
        <v>0</v>
      </c>
      <c r="Q2752">
        <v>0</v>
      </c>
      <c r="R2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2" s="4">
        <f t="shared" si="126"/>
        <v>0</v>
      </c>
      <c r="T2752" s="4">
        <f t="shared" si="127"/>
        <v>0</v>
      </c>
      <c r="U2752" s="4">
        <f t="shared" si="128"/>
        <v>1</v>
      </c>
    </row>
    <row r="2753" spans="1:21">
      <c r="A2753" s="41">
        <v>680000189</v>
      </c>
      <c r="B2753" s="42">
        <v>680000643</v>
      </c>
      <c r="C2753" s="43">
        <v>680000189</v>
      </c>
      <c r="D2753" t="s">
        <v>4058</v>
      </c>
      <c r="E2753" t="s">
        <v>4056</v>
      </c>
      <c r="H2753"/>
      <c r="I2753" s="1">
        <v>68</v>
      </c>
      <c r="J2753" t="s">
        <v>472</v>
      </c>
      <c r="K2753" t="s">
        <v>137</v>
      </c>
      <c r="L2753" t="s">
        <v>60</v>
      </c>
      <c r="M2753" t="s">
        <v>137</v>
      </c>
      <c r="N2753" s="4">
        <v>778950550</v>
      </c>
      <c r="O2753" s="44">
        <v>14316.5</v>
      </c>
      <c r="P2753">
        <v>0</v>
      </c>
      <c r="Q2753">
        <v>0</v>
      </c>
      <c r="R2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3" s="4">
        <f t="shared" si="126"/>
        <v>0</v>
      </c>
      <c r="T2753" s="4">
        <f t="shared" si="127"/>
        <v>0</v>
      </c>
      <c r="U2753" s="4">
        <f t="shared" si="128"/>
        <v>1</v>
      </c>
    </row>
    <row r="2754" spans="1:21">
      <c r="A2754" s="41">
        <v>680000320</v>
      </c>
      <c r="B2754" s="42">
        <v>680000643</v>
      </c>
      <c r="C2754" s="43">
        <v>680000320</v>
      </c>
      <c r="D2754" t="s">
        <v>4059</v>
      </c>
      <c r="E2754" t="s">
        <v>4056</v>
      </c>
      <c r="H2754"/>
      <c r="I2754" s="1">
        <v>68</v>
      </c>
      <c r="J2754" t="s">
        <v>472</v>
      </c>
      <c r="K2754" t="s">
        <v>137</v>
      </c>
      <c r="L2754" t="s">
        <v>60</v>
      </c>
      <c r="M2754" t="s">
        <v>137</v>
      </c>
      <c r="N2754" s="4">
        <v>778950550</v>
      </c>
      <c r="O2754" s="44">
        <v>68942.5</v>
      </c>
      <c r="P2754">
        <v>0</v>
      </c>
      <c r="Q2754">
        <v>0</v>
      </c>
      <c r="R2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4" s="4">
        <f t="shared" si="126"/>
        <v>0</v>
      </c>
      <c r="T2754" s="4">
        <f t="shared" si="127"/>
        <v>0</v>
      </c>
      <c r="U2754" s="4">
        <f t="shared" si="128"/>
        <v>1</v>
      </c>
    </row>
    <row r="2755" spans="1:21">
      <c r="A2755" s="41">
        <v>680000494</v>
      </c>
      <c r="B2755" s="42">
        <v>680000643</v>
      </c>
      <c r="C2755" s="43">
        <v>680000494</v>
      </c>
      <c r="D2755" t="s">
        <v>4060</v>
      </c>
      <c r="E2755" t="s">
        <v>4056</v>
      </c>
      <c r="H2755"/>
      <c r="I2755" s="1">
        <v>68</v>
      </c>
      <c r="J2755" t="s">
        <v>472</v>
      </c>
      <c r="K2755" t="s">
        <v>137</v>
      </c>
      <c r="L2755" t="s">
        <v>60</v>
      </c>
      <c r="M2755" t="s">
        <v>137</v>
      </c>
      <c r="N2755" s="4">
        <v>778950550</v>
      </c>
      <c r="O2755" s="44">
        <v>62914.5</v>
      </c>
      <c r="P2755">
        <v>0</v>
      </c>
      <c r="Q2755">
        <v>0</v>
      </c>
      <c r="R2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5" s="4">
        <f t="shared" si="126"/>
        <v>0</v>
      </c>
      <c r="T2755" s="4">
        <f t="shared" si="127"/>
        <v>0</v>
      </c>
      <c r="U2755" s="4">
        <f t="shared" si="128"/>
        <v>1</v>
      </c>
    </row>
    <row r="2756" spans="1:21">
      <c r="A2756" s="41">
        <v>680000882</v>
      </c>
      <c r="B2756" s="42">
        <v>680000643</v>
      </c>
      <c r="C2756" s="43">
        <v>680000882</v>
      </c>
      <c r="D2756" t="s">
        <v>4061</v>
      </c>
      <c r="E2756" t="s">
        <v>4056</v>
      </c>
      <c r="H2756"/>
      <c r="I2756" s="1">
        <v>68</v>
      </c>
      <c r="J2756" t="s">
        <v>472</v>
      </c>
      <c r="K2756" t="s">
        <v>137</v>
      </c>
      <c r="L2756" t="s">
        <v>60</v>
      </c>
      <c r="M2756" t="s">
        <v>137</v>
      </c>
      <c r="N2756" s="4">
        <v>778950550</v>
      </c>
      <c r="O2756" s="44">
        <v>16599</v>
      </c>
      <c r="P2756">
        <v>0</v>
      </c>
      <c r="Q2756">
        <v>0</v>
      </c>
      <c r="R2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6" s="4">
        <f t="shared" si="126"/>
        <v>0</v>
      </c>
      <c r="T2756" s="4">
        <f t="shared" si="127"/>
        <v>0</v>
      </c>
      <c r="U2756" s="4">
        <f t="shared" si="128"/>
        <v>1</v>
      </c>
    </row>
    <row r="2757" spans="1:21">
      <c r="A2757" s="41">
        <v>680001195</v>
      </c>
      <c r="B2757" s="42">
        <v>680000643</v>
      </c>
      <c r="C2757" s="43">
        <v>680001195</v>
      </c>
      <c r="D2757" t="s">
        <v>4062</v>
      </c>
      <c r="E2757" t="s">
        <v>4056</v>
      </c>
      <c r="H2757"/>
      <c r="I2757" s="1">
        <v>68</v>
      </c>
      <c r="J2757" t="s">
        <v>472</v>
      </c>
      <c r="K2757" t="s">
        <v>137</v>
      </c>
      <c r="L2757" t="s">
        <v>60</v>
      </c>
      <c r="M2757" t="s">
        <v>137</v>
      </c>
      <c r="N2757" s="4">
        <v>778950550</v>
      </c>
      <c r="O2757" s="44">
        <v>62060.5</v>
      </c>
      <c r="P2757">
        <v>0</v>
      </c>
      <c r="Q2757">
        <v>0</v>
      </c>
      <c r="R2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7" s="4">
        <f t="shared" si="126"/>
        <v>0</v>
      </c>
      <c r="T2757" s="4">
        <f t="shared" si="127"/>
        <v>0</v>
      </c>
      <c r="U2757" s="4">
        <f t="shared" si="128"/>
        <v>1</v>
      </c>
    </row>
    <row r="2758" spans="1:21">
      <c r="A2758" s="41">
        <v>680001617</v>
      </c>
      <c r="B2758" s="42">
        <v>680000643</v>
      </c>
      <c r="C2758" s="43">
        <v>680001617</v>
      </c>
      <c r="D2758" t="s">
        <v>4063</v>
      </c>
      <c r="E2758" t="s">
        <v>4056</v>
      </c>
      <c r="H2758"/>
      <c r="I2758" s="1">
        <v>68</v>
      </c>
      <c r="J2758" t="s">
        <v>472</v>
      </c>
      <c r="K2758" t="s">
        <v>137</v>
      </c>
      <c r="L2758" t="s">
        <v>60</v>
      </c>
      <c r="M2758" t="s">
        <v>137</v>
      </c>
      <c r="N2758" s="4">
        <v>778950550</v>
      </c>
      <c r="O2758" s="44">
        <v>3318.5</v>
      </c>
      <c r="P2758">
        <v>0</v>
      </c>
      <c r="Q2758">
        <v>0</v>
      </c>
      <c r="R2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8" s="4">
        <f t="shared" ref="S2758:S2821" si="129">IF(OR(L2758="CH",L2758="CH ex-CHS",L2758="HIA",L2758="Autres publics",L2758="CHU"),1,0)</f>
        <v>0</v>
      </c>
      <c r="T2758" s="4">
        <f t="shared" ref="T2758:T2821" si="130">IF(AND(S2758=1,G2758=""),1,0)</f>
        <v>0</v>
      </c>
      <c r="U2758" s="4">
        <f t="shared" si="128"/>
        <v>1</v>
      </c>
    </row>
    <row r="2759" spans="1:21">
      <c r="A2759" s="41">
        <v>680001294</v>
      </c>
      <c r="B2759" s="42">
        <v>680000890</v>
      </c>
      <c r="C2759" s="43">
        <v>680001294</v>
      </c>
      <c r="D2759" t="s">
        <v>5799</v>
      </c>
      <c r="E2759" t="s">
        <v>5800</v>
      </c>
      <c r="H2759"/>
      <c r="I2759" s="1">
        <v>68</v>
      </c>
      <c r="J2759" t="s">
        <v>472</v>
      </c>
      <c r="K2759" t="s">
        <v>137</v>
      </c>
      <c r="L2759" t="s">
        <v>96</v>
      </c>
      <c r="M2759" t="s">
        <v>137</v>
      </c>
      <c r="N2759" s="4">
        <v>916320757</v>
      </c>
      <c r="O2759" s="44">
        <v>9051.5</v>
      </c>
      <c r="P2759">
        <v>1</v>
      </c>
      <c r="Q2759">
        <v>0</v>
      </c>
      <c r="R2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9" s="4">
        <f t="shared" si="129"/>
        <v>0</v>
      </c>
      <c r="T2759" s="4">
        <f t="shared" si="130"/>
        <v>0</v>
      </c>
      <c r="U2759" s="4">
        <f t="shared" ref="U2759:U2822" si="131">IF(S2759=1,0,1)</f>
        <v>1</v>
      </c>
    </row>
    <row r="2760" spans="1:21">
      <c r="A2760" s="41">
        <v>680000684</v>
      </c>
      <c r="B2760" s="42">
        <v>680000973</v>
      </c>
      <c r="C2760" s="43">
        <v>680000973</v>
      </c>
      <c r="D2760" t="s">
        <v>4604</v>
      </c>
      <c r="E2760" t="s">
        <v>4605</v>
      </c>
      <c r="F2760" t="s">
        <v>929</v>
      </c>
      <c r="G2760" t="s">
        <v>930</v>
      </c>
      <c r="H2760">
        <v>1</v>
      </c>
      <c r="I2760" s="1">
        <v>68</v>
      </c>
      <c r="J2760" t="s">
        <v>472</v>
      </c>
      <c r="K2760" t="s">
        <v>137</v>
      </c>
      <c r="L2760" t="s">
        <v>831</v>
      </c>
      <c r="M2760" t="s">
        <v>137</v>
      </c>
      <c r="N2760" s="4">
        <v>266800903</v>
      </c>
      <c r="O2760" s="44">
        <v>293484</v>
      </c>
      <c r="P2760">
        <v>0</v>
      </c>
      <c r="Q2760">
        <v>0</v>
      </c>
      <c r="R2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0" s="4">
        <f t="shared" si="129"/>
        <v>1</v>
      </c>
      <c r="T2760" s="4">
        <f t="shared" si="130"/>
        <v>0</v>
      </c>
      <c r="U2760" s="4">
        <f t="shared" si="131"/>
        <v>0</v>
      </c>
    </row>
    <row r="2761" spans="1:21">
      <c r="A2761" s="41">
        <v>680001245</v>
      </c>
      <c r="B2761" s="42">
        <v>680000973</v>
      </c>
      <c r="C2761" s="43">
        <v>680000973</v>
      </c>
      <c r="D2761" t="s">
        <v>4606</v>
      </c>
      <c r="E2761" t="s">
        <v>4605</v>
      </c>
      <c r="F2761" t="s">
        <v>929</v>
      </c>
      <c r="G2761" t="s">
        <v>930</v>
      </c>
      <c r="H2761">
        <v>1</v>
      </c>
      <c r="I2761" s="1">
        <v>68</v>
      </c>
      <c r="J2761" t="s">
        <v>472</v>
      </c>
      <c r="K2761" t="s">
        <v>137</v>
      </c>
      <c r="L2761" t="s">
        <v>831</v>
      </c>
      <c r="M2761" t="s">
        <v>137</v>
      </c>
      <c r="N2761" s="4">
        <v>266800903</v>
      </c>
      <c r="O2761" s="44">
        <v>6232.5</v>
      </c>
      <c r="P2761">
        <v>0</v>
      </c>
      <c r="Q2761">
        <v>0</v>
      </c>
      <c r="R2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1" s="4">
        <f t="shared" si="129"/>
        <v>1</v>
      </c>
      <c r="T2761" s="4">
        <f t="shared" si="130"/>
        <v>0</v>
      </c>
      <c r="U2761" s="4">
        <f t="shared" si="131"/>
        <v>0</v>
      </c>
    </row>
    <row r="2762" spans="1:21">
      <c r="A2762" s="41">
        <v>680004579</v>
      </c>
      <c r="B2762" s="42">
        <v>680000973</v>
      </c>
      <c r="C2762" s="43">
        <v>680000973</v>
      </c>
      <c r="D2762" t="s">
        <v>4607</v>
      </c>
      <c r="E2762" t="s">
        <v>4605</v>
      </c>
      <c r="F2762" t="s">
        <v>929</v>
      </c>
      <c r="G2762" t="s">
        <v>930</v>
      </c>
      <c r="H2762">
        <v>1</v>
      </c>
      <c r="I2762" s="1">
        <v>68</v>
      </c>
      <c r="J2762" t="s">
        <v>472</v>
      </c>
      <c r="K2762" t="s">
        <v>137</v>
      </c>
      <c r="L2762" t="s">
        <v>831</v>
      </c>
      <c r="M2762" t="s">
        <v>137</v>
      </c>
      <c r="N2762" s="4">
        <v>266800903</v>
      </c>
      <c r="O2762" s="44">
        <v>18203</v>
      </c>
      <c r="P2762">
        <v>0</v>
      </c>
      <c r="Q2762">
        <v>0</v>
      </c>
      <c r="R2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2" s="4">
        <f t="shared" si="129"/>
        <v>1</v>
      </c>
      <c r="T2762" s="4">
        <f t="shared" si="130"/>
        <v>0</v>
      </c>
      <c r="U2762" s="4">
        <f t="shared" si="131"/>
        <v>0</v>
      </c>
    </row>
    <row r="2763" spans="1:21">
      <c r="A2763" s="41">
        <v>680000692</v>
      </c>
      <c r="B2763" s="42">
        <v>680000981</v>
      </c>
      <c r="C2763" s="43">
        <v>680000981</v>
      </c>
      <c r="D2763" t="s">
        <v>4471</v>
      </c>
      <c r="E2763" t="s">
        <v>4471</v>
      </c>
      <c r="F2763" t="s">
        <v>929</v>
      </c>
      <c r="G2763" t="s">
        <v>930</v>
      </c>
      <c r="H2763">
        <v>0</v>
      </c>
      <c r="I2763" s="1">
        <v>68</v>
      </c>
      <c r="J2763" t="s">
        <v>472</v>
      </c>
      <c r="K2763" t="s">
        <v>137</v>
      </c>
      <c r="L2763" t="s">
        <v>831</v>
      </c>
      <c r="M2763" t="s">
        <v>137</v>
      </c>
      <c r="N2763" s="4">
        <v>266800051</v>
      </c>
      <c r="O2763" s="44">
        <v>2987</v>
      </c>
      <c r="P2763">
        <v>0</v>
      </c>
      <c r="Q2763">
        <v>0</v>
      </c>
      <c r="R2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3" s="4">
        <f t="shared" si="129"/>
        <v>1</v>
      </c>
      <c r="T2763" s="4">
        <f t="shared" si="130"/>
        <v>0</v>
      </c>
      <c r="U2763" s="4">
        <f t="shared" si="131"/>
        <v>0</v>
      </c>
    </row>
    <row r="2764" spans="1:21">
      <c r="A2764" s="41">
        <v>680000700</v>
      </c>
      <c r="B2764" s="42">
        <v>680001005</v>
      </c>
      <c r="C2764" s="43">
        <v>680001005</v>
      </c>
      <c r="D2764" t="s">
        <v>1170</v>
      </c>
      <c r="E2764" t="s">
        <v>1170</v>
      </c>
      <c r="F2764" t="s">
        <v>929</v>
      </c>
      <c r="G2764" t="s">
        <v>930</v>
      </c>
      <c r="H2764">
        <v>0</v>
      </c>
      <c r="I2764" s="1">
        <v>68</v>
      </c>
      <c r="J2764" t="s">
        <v>472</v>
      </c>
      <c r="K2764" t="s">
        <v>137</v>
      </c>
      <c r="L2764" t="s">
        <v>831</v>
      </c>
      <c r="M2764" t="s">
        <v>137</v>
      </c>
      <c r="N2764" s="4">
        <v>266800069</v>
      </c>
      <c r="O2764" s="44">
        <v>16212.5</v>
      </c>
      <c r="P2764">
        <v>0</v>
      </c>
      <c r="Q2764">
        <v>0</v>
      </c>
      <c r="R2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4" s="4">
        <f t="shared" si="129"/>
        <v>1</v>
      </c>
      <c r="T2764" s="4">
        <f t="shared" si="130"/>
        <v>0</v>
      </c>
      <c r="U2764" s="4">
        <f t="shared" si="131"/>
        <v>0</v>
      </c>
    </row>
    <row r="2765" spans="1:21">
      <c r="A2765" s="41">
        <v>680000742</v>
      </c>
      <c r="B2765" s="42">
        <v>680001054</v>
      </c>
      <c r="C2765" s="43">
        <v>680001054</v>
      </c>
      <c r="D2765" t="s">
        <v>4512</v>
      </c>
      <c r="E2765" t="s">
        <v>4512</v>
      </c>
      <c r="F2765" t="s">
        <v>929</v>
      </c>
      <c r="G2765" t="s">
        <v>930</v>
      </c>
      <c r="H2765">
        <v>0</v>
      </c>
      <c r="I2765" s="1">
        <v>68</v>
      </c>
      <c r="J2765" t="s">
        <v>472</v>
      </c>
      <c r="K2765" t="s">
        <v>137</v>
      </c>
      <c r="L2765" t="s">
        <v>831</v>
      </c>
      <c r="M2765" t="s">
        <v>137</v>
      </c>
      <c r="N2765" s="4">
        <v>266802008</v>
      </c>
      <c r="O2765" s="44">
        <v>3270.5</v>
      </c>
      <c r="P2765">
        <v>0</v>
      </c>
      <c r="Q2765">
        <v>0</v>
      </c>
      <c r="R2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5" s="4">
        <f t="shared" si="129"/>
        <v>1</v>
      </c>
      <c r="T2765" s="4">
        <f t="shared" si="130"/>
        <v>0</v>
      </c>
      <c r="U2765" s="4">
        <f t="shared" si="131"/>
        <v>0</v>
      </c>
    </row>
    <row r="2766" spans="1:21">
      <c r="A2766" s="41">
        <v>680000767</v>
      </c>
      <c r="B2766" s="42">
        <v>680001088</v>
      </c>
      <c r="C2766" s="43">
        <v>680001088</v>
      </c>
      <c r="D2766" t="s">
        <v>4513</v>
      </c>
      <c r="E2766" s="48" t="s">
        <v>4514</v>
      </c>
      <c r="F2766" t="s">
        <v>929</v>
      </c>
      <c r="G2766" t="s">
        <v>930</v>
      </c>
      <c r="H2766">
        <v>0</v>
      </c>
      <c r="I2766" s="1">
        <v>68</v>
      </c>
      <c r="J2766" t="s">
        <v>472</v>
      </c>
      <c r="K2766" t="s">
        <v>137</v>
      </c>
      <c r="L2766" t="s">
        <v>831</v>
      </c>
      <c r="M2766" t="s">
        <v>137</v>
      </c>
      <c r="N2766" s="4">
        <v>200011971</v>
      </c>
      <c r="O2766" s="44">
        <v>11325.5</v>
      </c>
      <c r="P2766">
        <v>0</v>
      </c>
      <c r="Q2766">
        <v>0</v>
      </c>
      <c r="R2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6" s="4">
        <f t="shared" si="129"/>
        <v>1</v>
      </c>
      <c r="T2766" s="4">
        <f t="shared" si="130"/>
        <v>0</v>
      </c>
      <c r="U2766" s="4">
        <f t="shared" si="131"/>
        <v>0</v>
      </c>
    </row>
    <row r="2767" spans="1:21">
      <c r="A2767" s="41">
        <v>680000783</v>
      </c>
      <c r="B2767" s="42">
        <v>680001112</v>
      </c>
      <c r="C2767" s="43">
        <v>680001112</v>
      </c>
      <c r="D2767" t="s">
        <v>1243</v>
      </c>
      <c r="E2767" t="s">
        <v>1244</v>
      </c>
      <c r="F2767" t="s">
        <v>929</v>
      </c>
      <c r="G2767" t="s">
        <v>930</v>
      </c>
      <c r="H2767">
        <v>0</v>
      </c>
      <c r="I2767" s="1">
        <v>68</v>
      </c>
      <c r="J2767" t="s">
        <v>472</v>
      </c>
      <c r="K2767" t="s">
        <v>137</v>
      </c>
      <c r="L2767" t="s">
        <v>831</v>
      </c>
      <c r="M2767" t="s">
        <v>137</v>
      </c>
      <c r="N2767" s="4">
        <v>266800978</v>
      </c>
      <c r="O2767" s="44">
        <v>6891.5</v>
      </c>
      <c r="P2767">
        <v>0</v>
      </c>
      <c r="Q2767">
        <v>0</v>
      </c>
      <c r="R2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7" s="4">
        <f t="shared" si="129"/>
        <v>1</v>
      </c>
      <c r="T2767" s="4">
        <f t="shared" si="130"/>
        <v>0</v>
      </c>
      <c r="U2767" s="4">
        <f t="shared" si="131"/>
        <v>0</v>
      </c>
    </row>
    <row r="2768" spans="1:21">
      <c r="A2768" s="41">
        <v>680000833</v>
      </c>
      <c r="B2768" s="42">
        <v>680001138</v>
      </c>
      <c r="C2768" s="43">
        <v>680001138</v>
      </c>
      <c r="D2768" t="s">
        <v>4490</v>
      </c>
      <c r="E2768" t="s">
        <v>4490</v>
      </c>
      <c r="F2768" t="s">
        <v>929</v>
      </c>
      <c r="G2768" t="s">
        <v>930</v>
      </c>
      <c r="H2768">
        <v>0</v>
      </c>
      <c r="I2768" s="1">
        <v>68</v>
      </c>
      <c r="J2768" t="s">
        <v>472</v>
      </c>
      <c r="K2768" t="s">
        <v>137</v>
      </c>
      <c r="L2768" t="s">
        <v>831</v>
      </c>
      <c r="M2768" t="s">
        <v>137</v>
      </c>
      <c r="N2768" s="4">
        <v>266800317</v>
      </c>
      <c r="O2768" s="44">
        <v>12290.5</v>
      </c>
      <c r="P2768">
        <v>0</v>
      </c>
      <c r="Q2768">
        <v>0</v>
      </c>
      <c r="R2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8" s="4">
        <f t="shared" si="129"/>
        <v>1</v>
      </c>
      <c r="T2768" s="4">
        <f t="shared" si="130"/>
        <v>0</v>
      </c>
      <c r="U2768" s="4">
        <f t="shared" si="131"/>
        <v>0</v>
      </c>
    </row>
    <row r="2769" spans="1:21">
      <c r="A2769" s="41">
        <v>680000866</v>
      </c>
      <c r="B2769" s="42">
        <v>680001179</v>
      </c>
      <c r="C2769" s="43">
        <v>680001179</v>
      </c>
      <c r="D2769" t="s">
        <v>1304</v>
      </c>
      <c r="E2769" t="s">
        <v>1305</v>
      </c>
      <c r="F2769" t="s">
        <v>1270</v>
      </c>
      <c r="G2769" t="s">
        <v>1271</v>
      </c>
      <c r="H2769">
        <v>0</v>
      </c>
      <c r="I2769" s="1">
        <v>68</v>
      </c>
      <c r="J2769" t="s">
        <v>472</v>
      </c>
      <c r="K2769" t="s">
        <v>137</v>
      </c>
      <c r="L2769" t="s">
        <v>77</v>
      </c>
      <c r="M2769" t="s">
        <v>137</v>
      </c>
      <c r="N2769" s="4">
        <v>266800192</v>
      </c>
      <c r="O2769" s="44">
        <v>1013.25</v>
      </c>
      <c r="P2769">
        <v>1</v>
      </c>
      <c r="Q2769">
        <v>0</v>
      </c>
      <c r="R2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9" s="4">
        <f t="shared" si="129"/>
        <v>1</v>
      </c>
      <c r="T2769" s="4">
        <f t="shared" si="130"/>
        <v>0</v>
      </c>
      <c r="U2769" s="4">
        <f t="shared" si="131"/>
        <v>0</v>
      </c>
    </row>
    <row r="2770" spans="1:21">
      <c r="A2770" s="41">
        <v>680000874</v>
      </c>
      <c r="B2770" s="42">
        <v>680001179</v>
      </c>
      <c r="C2770" s="43">
        <v>680001179</v>
      </c>
      <c r="D2770" t="s">
        <v>1305</v>
      </c>
      <c r="E2770" t="s">
        <v>1305</v>
      </c>
      <c r="F2770" t="s">
        <v>1270</v>
      </c>
      <c r="G2770" t="s">
        <v>1271</v>
      </c>
      <c r="H2770">
        <v>0</v>
      </c>
      <c r="I2770" s="1">
        <v>68</v>
      </c>
      <c r="J2770" t="s">
        <v>472</v>
      </c>
      <c r="K2770" t="s">
        <v>137</v>
      </c>
      <c r="L2770" t="s">
        <v>77</v>
      </c>
      <c r="M2770" t="s">
        <v>137</v>
      </c>
      <c r="N2770" s="4">
        <v>266800192</v>
      </c>
      <c r="O2770" s="44">
        <v>49677.25</v>
      </c>
      <c r="P2770">
        <v>1</v>
      </c>
      <c r="Q2770">
        <v>0</v>
      </c>
      <c r="R2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0" s="4">
        <f t="shared" si="129"/>
        <v>1</v>
      </c>
      <c r="T2770" s="4">
        <f t="shared" si="130"/>
        <v>0</v>
      </c>
      <c r="U2770" s="4">
        <f t="shared" si="131"/>
        <v>0</v>
      </c>
    </row>
    <row r="2771" spans="1:21">
      <c r="A2771" s="41">
        <v>680006368</v>
      </c>
      <c r="B2771" s="42">
        <v>680001179</v>
      </c>
      <c r="C2771" s="43">
        <v>680001179</v>
      </c>
      <c r="D2771" t="s">
        <v>1306</v>
      </c>
      <c r="E2771" t="s">
        <v>1305</v>
      </c>
      <c r="F2771" t="s">
        <v>1270</v>
      </c>
      <c r="G2771" t="s">
        <v>1271</v>
      </c>
      <c r="H2771">
        <v>0</v>
      </c>
      <c r="I2771" s="1">
        <v>68</v>
      </c>
      <c r="J2771" t="s">
        <v>472</v>
      </c>
      <c r="K2771" t="s">
        <v>137</v>
      </c>
      <c r="L2771" t="s">
        <v>77</v>
      </c>
      <c r="M2771" t="s">
        <v>137</v>
      </c>
      <c r="N2771" s="4">
        <v>266800192</v>
      </c>
      <c r="O2771" s="44">
        <v>449.5</v>
      </c>
      <c r="P2771">
        <v>1</v>
      </c>
      <c r="Q2771">
        <v>0</v>
      </c>
      <c r="R2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1" s="4">
        <f t="shared" si="129"/>
        <v>1</v>
      </c>
      <c r="T2771" s="4">
        <f t="shared" si="130"/>
        <v>0</v>
      </c>
      <c r="U2771" s="4">
        <f t="shared" si="131"/>
        <v>0</v>
      </c>
    </row>
    <row r="2772" spans="1:21">
      <c r="A2772" s="41">
        <v>680006418</v>
      </c>
      <c r="B2772" s="42">
        <v>680001179</v>
      </c>
      <c r="C2772" s="43">
        <v>680001179</v>
      </c>
      <c r="D2772" t="s">
        <v>1307</v>
      </c>
      <c r="E2772" t="s">
        <v>1305</v>
      </c>
      <c r="F2772" t="s">
        <v>1270</v>
      </c>
      <c r="G2772" t="s">
        <v>1271</v>
      </c>
      <c r="H2772">
        <v>0</v>
      </c>
      <c r="I2772" s="1">
        <v>68</v>
      </c>
      <c r="J2772" t="s">
        <v>472</v>
      </c>
      <c r="K2772" t="s">
        <v>137</v>
      </c>
      <c r="L2772" t="s">
        <v>77</v>
      </c>
      <c r="M2772" t="s">
        <v>137</v>
      </c>
      <c r="N2772" s="4">
        <v>266800192</v>
      </c>
      <c r="O2772" s="44">
        <v>946.5</v>
      </c>
      <c r="P2772">
        <v>1</v>
      </c>
      <c r="Q2772">
        <v>0</v>
      </c>
      <c r="R2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2" s="4">
        <f t="shared" si="129"/>
        <v>1</v>
      </c>
      <c r="T2772" s="4">
        <f t="shared" si="130"/>
        <v>0</v>
      </c>
      <c r="U2772" s="4">
        <f t="shared" si="131"/>
        <v>0</v>
      </c>
    </row>
    <row r="2773" spans="1:21">
      <c r="A2773" s="41">
        <v>680006459</v>
      </c>
      <c r="B2773" s="42">
        <v>680001179</v>
      </c>
      <c r="C2773" s="43">
        <v>680001179</v>
      </c>
      <c r="D2773" t="s">
        <v>1308</v>
      </c>
      <c r="E2773" t="s">
        <v>1305</v>
      </c>
      <c r="F2773" t="s">
        <v>1270</v>
      </c>
      <c r="G2773" t="s">
        <v>1271</v>
      </c>
      <c r="H2773">
        <v>0</v>
      </c>
      <c r="I2773" s="1">
        <v>68</v>
      </c>
      <c r="J2773" t="s">
        <v>472</v>
      </c>
      <c r="K2773" t="s">
        <v>137</v>
      </c>
      <c r="L2773" t="s">
        <v>77</v>
      </c>
      <c r="M2773" t="s">
        <v>137</v>
      </c>
      <c r="N2773" s="4">
        <v>266800192</v>
      </c>
      <c r="O2773" s="44">
        <v>1293.25</v>
      </c>
      <c r="P2773">
        <v>1</v>
      </c>
      <c r="Q2773">
        <v>0</v>
      </c>
      <c r="R2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3" s="4">
        <f t="shared" si="129"/>
        <v>1</v>
      </c>
      <c r="T2773" s="4">
        <f t="shared" si="130"/>
        <v>0</v>
      </c>
      <c r="U2773" s="4">
        <f t="shared" si="131"/>
        <v>0</v>
      </c>
    </row>
    <row r="2774" spans="1:21">
      <c r="A2774" s="41">
        <v>680006509</v>
      </c>
      <c r="B2774" s="42">
        <v>680001179</v>
      </c>
      <c r="C2774" s="43">
        <v>680001179</v>
      </c>
      <c r="D2774" t="s">
        <v>1309</v>
      </c>
      <c r="E2774" t="s">
        <v>1305</v>
      </c>
      <c r="F2774" t="s">
        <v>1270</v>
      </c>
      <c r="G2774" t="s">
        <v>1271</v>
      </c>
      <c r="H2774">
        <v>0</v>
      </c>
      <c r="I2774" s="1">
        <v>68</v>
      </c>
      <c r="J2774" t="s">
        <v>472</v>
      </c>
      <c r="K2774" t="s">
        <v>137</v>
      </c>
      <c r="L2774" t="s">
        <v>77</v>
      </c>
      <c r="M2774" t="s">
        <v>137</v>
      </c>
      <c r="N2774" s="4">
        <v>266800192</v>
      </c>
      <c r="O2774" s="44">
        <v>203.25</v>
      </c>
      <c r="P2774">
        <v>1</v>
      </c>
      <c r="Q2774">
        <v>0</v>
      </c>
      <c r="R2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4" s="4">
        <f t="shared" si="129"/>
        <v>1</v>
      </c>
      <c r="T2774" s="4">
        <f t="shared" si="130"/>
        <v>0</v>
      </c>
      <c r="U2774" s="4">
        <f t="shared" si="131"/>
        <v>0</v>
      </c>
    </row>
    <row r="2775" spans="1:21">
      <c r="A2775" s="41">
        <v>680006558</v>
      </c>
      <c r="B2775" s="42">
        <v>680001179</v>
      </c>
      <c r="C2775" s="43">
        <v>680001179</v>
      </c>
      <c r="D2775" t="s">
        <v>1310</v>
      </c>
      <c r="E2775" t="s">
        <v>1305</v>
      </c>
      <c r="F2775" t="s">
        <v>1270</v>
      </c>
      <c r="G2775" t="s">
        <v>1271</v>
      </c>
      <c r="H2775">
        <v>0</v>
      </c>
      <c r="I2775" s="1">
        <v>68</v>
      </c>
      <c r="J2775" t="s">
        <v>472</v>
      </c>
      <c r="K2775" t="s">
        <v>137</v>
      </c>
      <c r="L2775" t="s">
        <v>77</v>
      </c>
      <c r="M2775" t="s">
        <v>137</v>
      </c>
      <c r="N2775" s="4">
        <v>266800192</v>
      </c>
      <c r="O2775" s="44">
        <v>344.5</v>
      </c>
      <c r="P2775">
        <v>1</v>
      </c>
      <c r="Q2775">
        <v>0</v>
      </c>
      <c r="R2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5" s="4">
        <f t="shared" si="129"/>
        <v>1</v>
      </c>
      <c r="T2775" s="4">
        <f t="shared" si="130"/>
        <v>0</v>
      </c>
      <c r="U2775" s="4">
        <f t="shared" si="131"/>
        <v>0</v>
      </c>
    </row>
    <row r="2776" spans="1:21">
      <c r="A2776" s="41">
        <v>680006608</v>
      </c>
      <c r="B2776" s="42">
        <v>680001179</v>
      </c>
      <c r="C2776" s="43">
        <v>680001179</v>
      </c>
      <c r="D2776" t="s">
        <v>1311</v>
      </c>
      <c r="E2776" t="s">
        <v>1305</v>
      </c>
      <c r="F2776" t="s">
        <v>1270</v>
      </c>
      <c r="G2776" t="s">
        <v>1271</v>
      </c>
      <c r="H2776">
        <v>0</v>
      </c>
      <c r="I2776" s="1">
        <v>68</v>
      </c>
      <c r="J2776" t="s">
        <v>472</v>
      </c>
      <c r="K2776" t="s">
        <v>137</v>
      </c>
      <c r="L2776" t="s">
        <v>77</v>
      </c>
      <c r="M2776" t="s">
        <v>137</v>
      </c>
      <c r="N2776" s="4">
        <v>266800192</v>
      </c>
      <c r="O2776" s="44">
        <v>363.5</v>
      </c>
      <c r="P2776">
        <v>1</v>
      </c>
      <c r="Q2776">
        <v>0</v>
      </c>
      <c r="R2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6" s="4">
        <f t="shared" si="129"/>
        <v>1</v>
      </c>
      <c r="T2776" s="4">
        <f t="shared" si="130"/>
        <v>0</v>
      </c>
      <c r="U2776" s="4">
        <f t="shared" si="131"/>
        <v>0</v>
      </c>
    </row>
    <row r="2777" spans="1:21">
      <c r="A2777" s="41">
        <v>680006699</v>
      </c>
      <c r="B2777" s="42">
        <v>680001179</v>
      </c>
      <c r="C2777" s="43">
        <v>680001179</v>
      </c>
      <c r="D2777" t="s">
        <v>1312</v>
      </c>
      <c r="E2777" t="s">
        <v>1305</v>
      </c>
      <c r="F2777" t="s">
        <v>1270</v>
      </c>
      <c r="G2777" t="s">
        <v>1271</v>
      </c>
      <c r="H2777">
        <v>0</v>
      </c>
      <c r="I2777" s="1">
        <v>68</v>
      </c>
      <c r="J2777" t="s">
        <v>472</v>
      </c>
      <c r="K2777" t="s">
        <v>137</v>
      </c>
      <c r="L2777" t="s">
        <v>77</v>
      </c>
      <c r="M2777" t="s">
        <v>137</v>
      </c>
      <c r="N2777" s="4">
        <v>266800192</v>
      </c>
      <c r="O2777" s="44">
        <v>539.5</v>
      </c>
      <c r="P2777">
        <v>1</v>
      </c>
      <c r="Q2777">
        <v>0</v>
      </c>
      <c r="R2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7" s="4">
        <f t="shared" si="129"/>
        <v>1</v>
      </c>
      <c r="T2777" s="4">
        <f t="shared" si="130"/>
        <v>0</v>
      </c>
      <c r="U2777" s="4">
        <f t="shared" si="131"/>
        <v>0</v>
      </c>
    </row>
    <row r="2778" spans="1:21">
      <c r="A2778" s="41">
        <v>680006749</v>
      </c>
      <c r="B2778" s="42">
        <v>680001179</v>
      </c>
      <c r="C2778" s="43">
        <v>680001179</v>
      </c>
      <c r="D2778" t="s">
        <v>1313</v>
      </c>
      <c r="E2778" t="s">
        <v>1305</v>
      </c>
      <c r="F2778" t="s">
        <v>1270</v>
      </c>
      <c r="G2778" t="s">
        <v>1271</v>
      </c>
      <c r="H2778">
        <v>0</v>
      </c>
      <c r="I2778" s="1">
        <v>68</v>
      </c>
      <c r="J2778" t="s">
        <v>472</v>
      </c>
      <c r="K2778" t="s">
        <v>137</v>
      </c>
      <c r="L2778" t="s">
        <v>77</v>
      </c>
      <c r="M2778" t="s">
        <v>137</v>
      </c>
      <c r="N2778" s="4">
        <v>266800192</v>
      </c>
      <c r="O2778" s="44">
        <v>251.5</v>
      </c>
      <c r="P2778">
        <v>1</v>
      </c>
      <c r="Q2778">
        <v>0</v>
      </c>
      <c r="R2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8" s="4">
        <f t="shared" si="129"/>
        <v>1</v>
      </c>
      <c r="T2778" s="4">
        <f t="shared" si="130"/>
        <v>0</v>
      </c>
      <c r="U2778" s="4">
        <f t="shared" si="131"/>
        <v>0</v>
      </c>
    </row>
    <row r="2779" spans="1:21">
      <c r="A2779" s="41">
        <v>680017878</v>
      </c>
      <c r="B2779" s="42">
        <v>680001179</v>
      </c>
      <c r="C2779" s="43">
        <v>680001179</v>
      </c>
      <c r="D2779" t="s">
        <v>1314</v>
      </c>
      <c r="E2779" t="s">
        <v>1305</v>
      </c>
      <c r="F2779" t="s">
        <v>1270</v>
      </c>
      <c r="G2779" t="s">
        <v>1271</v>
      </c>
      <c r="H2779">
        <v>0</v>
      </c>
      <c r="I2779" s="1">
        <v>68</v>
      </c>
      <c r="J2779" t="s">
        <v>472</v>
      </c>
      <c r="K2779" t="s">
        <v>137</v>
      </c>
      <c r="L2779" t="s">
        <v>77</v>
      </c>
      <c r="M2779" t="s">
        <v>137</v>
      </c>
      <c r="N2779" s="4">
        <v>266800192</v>
      </c>
      <c r="O2779" s="44">
        <v>472.75</v>
      </c>
      <c r="P2779">
        <v>1</v>
      </c>
      <c r="Q2779">
        <v>0</v>
      </c>
      <c r="R2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9" s="4">
        <f t="shared" si="129"/>
        <v>1</v>
      </c>
      <c r="T2779" s="4">
        <f t="shared" si="130"/>
        <v>0</v>
      </c>
      <c r="U2779" s="4">
        <f t="shared" si="131"/>
        <v>0</v>
      </c>
    </row>
    <row r="2780" spans="1:21">
      <c r="A2780" s="41">
        <v>680017886</v>
      </c>
      <c r="B2780" s="42">
        <v>680001179</v>
      </c>
      <c r="C2780" s="43">
        <v>680001179</v>
      </c>
      <c r="D2780" t="s">
        <v>1306</v>
      </c>
      <c r="E2780" t="s">
        <v>1305</v>
      </c>
      <c r="F2780" t="s">
        <v>1270</v>
      </c>
      <c r="G2780" t="s">
        <v>1271</v>
      </c>
      <c r="H2780">
        <v>0</v>
      </c>
      <c r="I2780" s="1">
        <v>68</v>
      </c>
      <c r="J2780" t="s">
        <v>472</v>
      </c>
      <c r="K2780" t="s">
        <v>137</v>
      </c>
      <c r="L2780" t="s">
        <v>77</v>
      </c>
      <c r="M2780" t="s">
        <v>137</v>
      </c>
      <c r="N2780" s="4">
        <v>266800192</v>
      </c>
      <c r="O2780" s="44">
        <v>15.25</v>
      </c>
      <c r="P2780">
        <v>1</v>
      </c>
      <c r="Q2780">
        <v>0</v>
      </c>
      <c r="R2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0" s="4">
        <f t="shared" si="129"/>
        <v>1</v>
      </c>
      <c r="T2780" s="4">
        <f t="shared" si="130"/>
        <v>0</v>
      </c>
      <c r="U2780" s="4">
        <f t="shared" si="131"/>
        <v>0</v>
      </c>
    </row>
    <row r="2781" spans="1:21">
      <c r="A2781" s="41">
        <v>680007648</v>
      </c>
      <c r="B2781" s="42">
        <v>680007598</v>
      </c>
      <c r="C2781" s="43">
        <v>680007648</v>
      </c>
      <c r="D2781" t="s">
        <v>4446</v>
      </c>
      <c r="E2781" t="s">
        <v>4447</v>
      </c>
      <c r="H2781"/>
      <c r="I2781" s="1">
        <v>68</v>
      </c>
      <c r="J2781" t="s">
        <v>472</v>
      </c>
      <c r="K2781" t="s">
        <v>137</v>
      </c>
      <c r="L2781" t="s">
        <v>60</v>
      </c>
      <c r="M2781" t="s">
        <v>137</v>
      </c>
      <c r="N2781" s="4">
        <v>448615609</v>
      </c>
      <c r="O2781" s="44">
        <v>15994</v>
      </c>
      <c r="P2781">
        <v>0</v>
      </c>
      <c r="Q2781">
        <v>0</v>
      </c>
      <c r="R2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1" s="4">
        <f t="shared" si="129"/>
        <v>0</v>
      </c>
      <c r="T2781" s="4">
        <f t="shared" si="130"/>
        <v>0</v>
      </c>
      <c r="U2781" s="4">
        <f t="shared" si="131"/>
        <v>1</v>
      </c>
    </row>
    <row r="2782" spans="1:21">
      <c r="A2782" s="41">
        <v>680020427</v>
      </c>
      <c r="B2782" s="42">
        <v>680014495</v>
      </c>
      <c r="C2782" s="43">
        <v>680014495</v>
      </c>
      <c r="D2782" t="s">
        <v>928</v>
      </c>
      <c r="E2782" t="s">
        <v>928</v>
      </c>
      <c r="F2782" t="s">
        <v>929</v>
      </c>
      <c r="G2782" t="s">
        <v>930</v>
      </c>
      <c r="H2782">
        <v>0</v>
      </c>
      <c r="I2782" s="1">
        <v>68</v>
      </c>
      <c r="J2782" t="s">
        <v>472</v>
      </c>
      <c r="K2782" t="s">
        <v>137</v>
      </c>
      <c r="L2782" t="s">
        <v>831</v>
      </c>
      <c r="M2782" t="s">
        <v>137</v>
      </c>
      <c r="N2782" s="4">
        <v>266800036</v>
      </c>
      <c r="O2782" s="44">
        <v>19247</v>
      </c>
      <c r="P2782">
        <v>0</v>
      </c>
      <c r="Q2782">
        <v>0</v>
      </c>
      <c r="R2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2" s="4">
        <f t="shared" si="129"/>
        <v>1</v>
      </c>
      <c r="T2782" s="4">
        <f t="shared" si="130"/>
        <v>0</v>
      </c>
      <c r="U2782" s="4">
        <f t="shared" si="131"/>
        <v>0</v>
      </c>
    </row>
    <row r="2783" spans="1:21">
      <c r="A2783" s="41">
        <v>680000312</v>
      </c>
      <c r="B2783" s="42">
        <v>680015963</v>
      </c>
      <c r="C2783" s="43">
        <v>680000312</v>
      </c>
      <c r="D2783" t="s">
        <v>4410</v>
      </c>
      <c r="E2783" t="s">
        <v>4411</v>
      </c>
      <c r="H2783"/>
      <c r="I2783" s="1">
        <v>68</v>
      </c>
      <c r="J2783" t="s">
        <v>472</v>
      </c>
      <c r="K2783" t="s">
        <v>137</v>
      </c>
      <c r="L2783" t="s">
        <v>60</v>
      </c>
      <c r="M2783" t="s">
        <v>137</v>
      </c>
      <c r="N2783" s="4">
        <v>408090116</v>
      </c>
      <c r="O2783" s="44">
        <v>11258.5</v>
      </c>
      <c r="P2783">
        <v>0</v>
      </c>
      <c r="Q2783">
        <v>0</v>
      </c>
      <c r="R2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3" s="4">
        <f t="shared" si="129"/>
        <v>0</v>
      </c>
      <c r="T2783" s="4">
        <f t="shared" si="130"/>
        <v>0</v>
      </c>
      <c r="U2783" s="4">
        <f t="shared" si="131"/>
        <v>1</v>
      </c>
    </row>
    <row r="2784" spans="1:21">
      <c r="A2784" s="41">
        <v>680017829</v>
      </c>
      <c r="B2784" s="42">
        <v>680017811</v>
      </c>
      <c r="C2784" s="43">
        <v>680017829</v>
      </c>
      <c r="D2784" t="s">
        <v>4449</v>
      </c>
      <c r="E2784" t="s">
        <v>4450</v>
      </c>
      <c r="H2784"/>
      <c r="I2784" s="1">
        <v>68</v>
      </c>
      <c r="J2784" t="s">
        <v>472</v>
      </c>
      <c r="K2784" t="s">
        <v>137</v>
      </c>
      <c r="L2784" t="s">
        <v>60</v>
      </c>
      <c r="M2784" t="s">
        <v>137</v>
      </c>
      <c r="N2784" s="4">
        <v>498706332</v>
      </c>
      <c r="O2784" s="44">
        <v>17410.5</v>
      </c>
      <c r="P2784">
        <v>0</v>
      </c>
      <c r="Q2784">
        <v>0</v>
      </c>
      <c r="R2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4" s="4">
        <f t="shared" si="129"/>
        <v>0</v>
      </c>
      <c r="T2784" s="4">
        <f t="shared" si="130"/>
        <v>0</v>
      </c>
      <c r="U2784" s="4">
        <f t="shared" si="131"/>
        <v>1</v>
      </c>
    </row>
    <row r="2785" spans="1:21">
      <c r="A2785" s="41">
        <v>680020088</v>
      </c>
      <c r="B2785" s="42">
        <v>680020062</v>
      </c>
      <c r="C2785" s="43">
        <v>680020088</v>
      </c>
      <c r="D2785" t="s">
        <v>4215</v>
      </c>
      <c r="E2785" t="s">
        <v>4216</v>
      </c>
      <c r="H2785"/>
      <c r="I2785" s="1">
        <v>68</v>
      </c>
      <c r="J2785" t="s">
        <v>472</v>
      </c>
      <c r="K2785" t="s">
        <v>137</v>
      </c>
      <c r="L2785" t="s">
        <v>60</v>
      </c>
      <c r="M2785" t="s">
        <v>137</v>
      </c>
      <c r="N2785" s="4">
        <v>799642525</v>
      </c>
      <c r="O2785" s="44">
        <v>3664.5</v>
      </c>
      <c r="P2785">
        <v>0</v>
      </c>
      <c r="Q2785">
        <v>0</v>
      </c>
      <c r="R2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5" s="4">
        <f t="shared" si="129"/>
        <v>0</v>
      </c>
      <c r="T2785" s="4">
        <f t="shared" si="130"/>
        <v>0</v>
      </c>
      <c r="U2785" s="4">
        <f t="shared" si="131"/>
        <v>1</v>
      </c>
    </row>
    <row r="2786" spans="1:21">
      <c r="A2786" s="41">
        <v>680000031</v>
      </c>
      <c r="B2786" s="42">
        <v>680020336</v>
      </c>
      <c r="C2786" s="43">
        <v>680020336</v>
      </c>
      <c r="D2786" t="s">
        <v>4423</v>
      </c>
      <c r="E2786" t="s">
        <v>4424</v>
      </c>
      <c r="F2786" t="s">
        <v>1270</v>
      </c>
      <c r="G2786" t="s">
        <v>1271</v>
      </c>
      <c r="H2786">
        <v>1</v>
      </c>
      <c r="I2786" s="1">
        <v>68</v>
      </c>
      <c r="J2786" t="s">
        <v>472</v>
      </c>
      <c r="K2786" t="s">
        <v>137</v>
      </c>
      <c r="L2786" t="s">
        <v>831</v>
      </c>
      <c r="M2786" t="s">
        <v>137</v>
      </c>
      <c r="N2786" s="4">
        <v>200046985</v>
      </c>
      <c r="O2786" s="44">
        <v>628.5</v>
      </c>
      <c r="P2786">
        <v>0</v>
      </c>
      <c r="Q2786">
        <v>0</v>
      </c>
      <c r="R2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6" s="4">
        <f t="shared" si="129"/>
        <v>1</v>
      </c>
      <c r="T2786" s="4">
        <f t="shared" si="130"/>
        <v>0</v>
      </c>
      <c r="U2786" s="4">
        <f t="shared" si="131"/>
        <v>0</v>
      </c>
    </row>
    <row r="2787" spans="1:21">
      <c r="A2787" s="41">
        <v>680000122</v>
      </c>
      <c r="B2787" s="42">
        <v>680020336</v>
      </c>
      <c r="C2787" s="43">
        <v>680020336</v>
      </c>
      <c r="D2787" t="s">
        <v>4425</v>
      </c>
      <c r="E2787" t="s">
        <v>4424</v>
      </c>
      <c r="F2787" t="s">
        <v>1270</v>
      </c>
      <c r="G2787" t="s">
        <v>1271</v>
      </c>
      <c r="H2787">
        <v>1</v>
      </c>
      <c r="I2787" s="1">
        <v>68</v>
      </c>
      <c r="J2787" t="s">
        <v>472</v>
      </c>
      <c r="K2787" t="s">
        <v>137</v>
      </c>
      <c r="L2787" t="s">
        <v>831</v>
      </c>
      <c r="M2787" t="s">
        <v>137</v>
      </c>
      <c r="N2787" s="4">
        <v>200046985</v>
      </c>
      <c r="O2787" s="44">
        <v>12486</v>
      </c>
      <c r="P2787">
        <v>0</v>
      </c>
      <c r="Q2787">
        <v>0</v>
      </c>
      <c r="R2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7" s="4">
        <f t="shared" si="129"/>
        <v>1</v>
      </c>
      <c r="T2787" s="4">
        <f t="shared" si="130"/>
        <v>0</v>
      </c>
      <c r="U2787" s="4">
        <f t="shared" si="131"/>
        <v>0</v>
      </c>
    </row>
    <row r="2788" spans="1:21">
      <c r="A2788" s="41">
        <v>680000544</v>
      </c>
      <c r="B2788" s="42">
        <v>680020336</v>
      </c>
      <c r="C2788" s="43">
        <v>680020336</v>
      </c>
      <c r="D2788" t="s">
        <v>4426</v>
      </c>
      <c r="E2788" t="s">
        <v>4424</v>
      </c>
      <c r="F2788" t="s">
        <v>1270</v>
      </c>
      <c r="G2788" t="s">
        <v>1271</v>
      </c>
      <c r="H2788">
        <v>1</v>
      </c>
      <c r="I2788" s="1">
        <v>68</v>
      </c>
      <c r="J2788" t="s">
        <v>472</v>
      </c>
      <c r="K2788" t="s">
        <v>137</v>
      </c>
      <c r="L2788" t="s">
        <v>831</v>
      </c>
      <c r="M2788" t="s">
        <v>137</v>
      </c>
      <c r="N2788" s="4">
        <v>200046985</v>
      </c>
      <c r="O2788" s="44">
        <v>28493.5</v>
      </c>
      <c r="P2788">
        <v>0</v>
      </c>
      <c r="Q2788">
        <v>0</v>
      </c>
      <c r="R2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8" s="4">
        <f t="shared" si="129"/>
        <v>1</v>
      </c>
      <c r="T2788" s="4">
        <f t="shared" si="130"/>
        <v>0</v>
      </c>
      <c r="U2788" s="4">
        <f t="shared" si="131"/>
        <v>0</v>
      </c>
    </row>
    <row r="2789" spans="1:21">
      <c r="A2789" s="41">
        <v>680000601</v>
      </c>
      <c r="B2789" s="42">
        <v>680020336</v>
      </c>
      <c r="C2789" s="43">
        <v>680020336</v>
      </c>
      <c r="D2789" t="s">
        <v>4427</v>
      </c>
      <c r="E2789" t="s">
        <v>4424</v>
      </c>
      <c r="F2789" t="s">
        <v>1270</v>
      </c>
      <c r="G2789" t="s">
        <v>1271</v>
      </c>
      <c r="H2789">
        <v>1</v>
      </c>
      <c r="I2789" s="1">
        <v>68</v>
      </c>
      <c r="J2789" t="s">
        <v>472</v>
      </c>
      <c r="K2789" t="s">
        <v>137</v>
      </c>
      <c r="L2789" t="s">
        <v>831</v>
      </c>
      <c r="M2789" t="s">
        <v>137</v>
      </c>
      <c r="N2789" s="4">
        <v>200046985</v>
      </c>
      <c r="O2789" s="44">
        <v>14942</v>
      </c>
      <c r="P2789">
        <v>0</v>
      </c>
      <c r="Q2789">
        <v>0</v>
      </c>
      <c r="R2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9" s="4">
        <f t="shared" si="129"/>
        <v>1</v>
      </c>
      <c r="T2789" s="4">
        <f t="shared" si="130"/>
        <v>0</v>
      </c>
      <c r="U2789" s="4">
        <f t="shared" si="131"/>
        <v>0</v>
      </c>
    </row>
    <row r="2790" spans="1:21">
      <c r="A2790" s="41">
        <v>680000627</v>
      </c>
      <c r="B2790" s="42">
        <v>680020336</v>
      </c>
      <c r="C2790" s="43">
        <v>680020336</v>
      </c>
      <c r="D2790" t="s">
        <v>4428</v>
      </c>
      <c r="E2790" t="s">
        <v>4424</v>
      </c>
      <c r="F2790" t="s">
        <v>1270</v>
      </c>
      <c r="G2790" t="s">
        <v>1271</v>
      </c>
      <c r="H2790">
        <v>1</v>
      </c>
      <c r="I2790" s="1">
        <v>68</v>
      </c>
      <c r="J2790" t="s">
        <v>472</v>
      </c>
      <c r="K2790" t="s">
        <v>137</v>
      </c>
      <c r="L2790" t="s">
        <v>831</v>
      </c>
      <c r="M2790" t="s">
        <v>137</v>
      </c>
      <c r="N2790" s="4">
        <v>200046985</v>
      </c>
      <c r="O2790" s="44">
        <v>19327.5</v>
      </c>
      <c r="P2790">
        <v>0</v>
      </c>
      <c r="Q2790">
        <v>0</v>
      </c>
      <c r="R2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0" s="4">
        <f t="shared" si="129"/>
        <v>1</v>
      </c>
      <c r="T2790" s="4">
        <f t="shared" si="130"/>
        <v>0</v>
      </c>
      <c r="U2790" s="4">
        <f t="shared" si="131"/>
        <v>0</v>
      </c>
    </row>
    <row r="2791" spans="1:21">
      <c r="A2791" s="41">
        <v>680004546</v>
      </c>
      <c r="B2791" s="42">
        <v>680020336</v>
      </c>
      <c r="C2791" s="43">
        <v>680020336</v>
      </c>
      <c r="D2791" t="s">
        <v>4429</v>
      </c>
      <c r="E2791" t="s">
        <v>4424</v>
      </c>
      <c r="F2791" t="s">
        <v>1270</v>
      </c>
      <c r="G2791" t="s">
        <v>1271</v>
      </c>
      <c r="H2791">
        <v>1</v>
      </c>
      <c r="I2791" s="1">
        <v>68</v>
      </c>
      <c r="J2791" t="s">
        <v>472</v>
      </c>
      <c r="K2791" t="s">
        <v>137</v>
      </c>
      <c r="L2791" t="s">
        <v>831</v>
      </c>
      <c r="M2791" t="s">
        <v>137</v>
      </c>
      <c r="N2791" s="4">
        <v>200046985</v>
      </c>
      <c r="O2791" s="44">
        <v>323053.5</v>
      </c>
      <c r="P2791">
        <v>0</v>
      </c>
      <c r="Q2791">
        <v>0</v>
      </c>
      <c r="R2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1" s="4">
        <f t="shared" si="129"/>
        <v>1</v>
      </c>
      <c r="T2791" s="4">
        <f t="shared" si="130"/>
        <v>0</v>
      </c>
      <c r="U2791" s="4">
        <f t="shared" si="131"/>
        <v>0</v>
      </c>
    </row>
    <row r="2792" spans="1:21">
      <c r="A2792" s="41">
        <v>680004553</v>
      </c>
      <c r="B2792" s="42">
        <v>680020336</v>
      </c>
      <c r="C2792" s="43">
        <v>680020336</v>
      </c>
      <c r="D2792" t="s">
        <v>4430</v>
      </c>
      <c r="E2792" t="s">
        <v>4424</v>
      </c>
      <c r="F2792" t="s">
        <v>1270</v>
      </c>
      <c r="G2792" t="s">
        <v>1271</v>
      </c>
      <c r="H2792">
        <v>1</v>
      </c>
      <c r="I2792" s="1">
        <v>68</v>
      </c>
      <c r="J2792" t="s">
        <v>472</v>
      </c>
      <c r="K2792" t="s">
        <v>137</v>
      </c>
      <c r="L2792" t="s">
        <v>831</v>
      </c>
      <c r="M2792" t="s">
        <v>137</v>
      </c>
      <c r="N2792" s="4">
        <v>200046985</v>
      </c>
      <c r="O2792" s="44">
        <v>28108</v>
      </c>
      <c r="P2792">
        <v>0</v>
      </c>
      <c r="Q2792">
        <v>0</v>
      </c>
      <c r="R2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2" s="4">
        <f t="shared" si="129"/>
        <v>1</v>
      </c>
      <c r="T2792" s="4">
        <f t="shared" si="130"/>
        <v>0</v>
      </c>
      <c r="U2792" s="4">
        <f t="shared" si="131"/>
        <v>0</v>
      </c>
    </row>
    <row r="2793" spans="1:21">
      <c r="A2793" s="41">
        <v>680020096</v>
      </c>
      <c r="B2793" s="42">
        <v>680020336</v>
      </c>
      <c r="C2793" s="43">
        <v>680020336</v>
      </c>
      <c r="D2793" t="s">
        <v>4431</v>
      </c>
      <c r="E2793" t="s">
        <v>4424</v>
      </c>
      <c r="F2793" t="s">
        <v>1270</v>
      </c>
      <c r="G2793" t="s">
        <v>1271</v>
      </c>
      <c r="H2793">
        <v>1</v>
      </c>
      <c r="I2793" s="1">
        <v>68</v>
      </c>
      <c r="J2793" t="s">
        <v>472</v>
      </c>
      <c r="K2793" t="s">
        <v>137</v>
      </c>
      <c r="L2793" t="s">
        <v>831</v>
      </c>
      <c r="M2793" t="s">
        <v>137</v>
      </c>
      <c r="N2793" s="4">
        <v>200046985</v>
      </c>
      <c r="O2793" s="44">
        <v>4962.5</v>
      </c>
      <c r="P2793">
        <v>0</v>
      </c>
      <c r="Q2793">
        <v>0</v>
      </c>
      <c r="R2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3" s="4">
        <f t="shared" si="129"/>
        <v>1</v>
      </c>
      <c r="T2793" s="4">
        <f t="shared" si="130"/>
        <v>0</v>
      </c>
      <c r="U2793" s="4">
        <f t="shared" si="131"/>
        <v>0</v>
      </c>
    </row>
    <row r="2794" spans="1:21">
      <c r="A2794" s="41">
        <v>680021680</v>
      </c>
      <c r="B2794" s="42">
        <v>680021664</v>
      </c>
      <c r="C2794" s="43">
        <v>680021680</v>
      </c>
      <c r="D2794" t="s">
        <v>4213</v>
      </c>
      <c r="E2794" t="s">
        <v>4214</v>
      </c>
      <c r="H2794"/>
      <c r="I2794" s="1">
        <v>68</v>
      </c>
      <c r="J2794" t="s">
        <v>472</v>
      </c>
      <c r="K2794" t="s">
        <v>137</v>
      </c>
      <c r="L2794" t="s">
        <v>60</v>
      </c>
      <c r="M2794" t="s">
        <v>137</v>
      </c>
      <c r="N2794" s="4">
        <v>850626953</v>
      </c>
      <c r="O2794" s="44">
        <v>12595</v>
      </c>
      <c r="P2794">
        <v>0</v>
      </c>
      <c r="Q2794">
        <v>0</v>
      </c>
      <c r="R2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4" s="4">
        <f t="shared" si="129"/>
        <v>0</v>
      </c>
      <c r="T2794" s="4">
        <f t="shared" si="130"/>
        <v>0</v>
      </c>
      <c r="U2794" s="4">
        <f t="shared" si="131"/>
        <v>1</v>
      </c>
    </row>
    <row r="2795" spans="1:21">
      <c r="A2795" s="41">
        <v>690780150</v>
      </c>
      <c r="B2795" s="42">
        <v>690000104</v>
      </c>
      <c r="C2795" s="43">
        <v>690780150</v>
      </c>
      <c r="D2795" t="s">
        <v>4485</v>
      </c>
      <c r="E2795" t="s">
        <v>4485</v>
      </c>
      <c r="H2795"/>
      <c r="I2795" s="1">
        <v>69</v>
      </c>
      <c r="J2795" t="s">
        <v>140</v>
      </c>
      <c r="K2795" t="s">
        <v>59</v>
      </c>
      <c r="L2795" t="s">
        <v>60</v>
      </c>
      <c r="M2795" t="s">
        <v>59</v>
      </c>
      <c r="N2795" s="4">
        <v>779655984</v>
      </c>
      <c r="O2795" s="44">
        <v>17977</v>
      </c>
      <c r="P2795">
        <v>0</v>
      </c>
      <c r="Q2795">
        <v>0</v>
      </c>
      <c r="R2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5" s="4">
        <f t="shared" si="129"/>
        <v>0</v>
      </c>
      <c r="T2795" s="4">
        <f t="shared" si="130"/>
        <v>0</v>
      </c>
      <c r="U2795" s="4">
        <f t="shared" si="131"/>
        <v>1</v>
      </c>
    </row>
    <row r="2796" spans="1:21">
      <c r="A2796" s="41">
        <v>690780200</v>
      </c>
      <c r="B2796" s="42">
        <v>690000112</v>
      </c>
      <c r="C2796" s="43">
        <v>690780200</v>
      </c>
      <c r="D2796" t="s">
        <v>4891</v>
      </c>
      <c r="E2796" t="s">
        <v>4892</v>
      </c>
      <c r="H2796"/>
      <c r="I2796" s="1">
        <v>69</v>
      </c>
      <c r="J2796" t="s">
        <v>140</v>
      </c>
      <c r="K2796" t="s">
        <v>59</v>
      </c>
      <c r="L2796" t="s">
        <v>60</v>
      </c>
      <c r="M2796" t="s">
        <v>59</v>
      </c>
      <c r="N2796" s="4">
        <v>844652909</v>
      </c>
      <c r="O2796" s="44">
        <v>9172</v>
      </c>
      <c r="P2796">
        <v>0</v>
      </c>
      <c r="Q2796">
        <v>0</v>
      </c>
      <c r="R2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6" s="4">
        <f t="shared" si="129"/>
        <v>0</v>
      </c>
      <c r="T2796" s="4">
        <f t="shared" si="130"/>
        <v>0</v>
      </c>
      <c r="U2796" s="4">
        <f t="shared" si="131"/>
        <v>1</v>
      </c>
    </row>
    <row r="2797" spans="1:21">
      <c r="A2797" s="41">
        <v>690023239</v>
      </c>
      <c r="B2797" s="42">
        <v>690000146</v>
      </c>
      <c r="C2797" s="43">
        <v>690023239</v>
      </c>
      <c r="D2797" t="s">
        <v>3321</v>
      </c>
      <c r="E2797" t="s">
        <v>3321</v>
      </c>
      <c r="H2797"/>
      <c r="I2797" s="1">
        <v>69</v>
      </c>
      <c r="J2797" t="s">
        <v>140</v>
      </c>
      <c r="K2797" t="s">
        <v>59</v>
      </c>
      <c r="L2797" t="s">
        <v>96</v>
      </c>
      <c r="M2797" t="s">
        <v>59</v>
      </c>
      <c r="N2797" s="4">
        <v>389565342</v>
      </c>
      <c r="O2797" s="44">
        <v>37192.5</v>
      </c>
      <c r="P2797">
        <v>0</v>
      </c>
      <c r="Q2797">
        <v>0</v>
      </c>
      <c r="R2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7" s="4">
        <f t="shared" si="129"/>
        <v>0</v>
      </c>
      <c r="T2797" s="4">
        <f t="shared" si="130"/>
        <v>0</v>
      </c>
      <c r="U2797" s="4">
        <f t="shared" si="131"/>
        <v>1</v>
      </c>
    </row>
    <row r="2798" spans="1:21" ht="17.25" customHeight="1">
      <c r="A2798" s="41">
        <v>690043476</v>
      </c>
      <c r="B2798" s="42">
        <v>690000146</v>
      </c>
      <c r="C2798" s="41">
        <v>690043476</v>
      </c>
      <c r="D2798" t="s">
        <v>3322</v>
      </c>
      <c r="E2798" t="s">
        <v>3321</v>
      </c>
      <c r="H2798"/>
      <c r="I2798" s="1">
        <v>69</v>
      </c>
      <c r="J2798" t="s">
        <v>140</v>
      </c>
      <c r="K2798" t="s">
        <v>59</v>
      </c>
      <c r="L2798" t="s">
        <v>96</v>
      </c>
      <c r="M2798" t="s">
        <v>59</v>
      </c>
      <c r="N2798" s="4">
        <v>389565342</v>
      </c>
      <c r="O2798" s="44">
        <v>3213</v>
      </c>
      <c r="P2798">
        <v>0</v>
      </c>
      <c r="Q2798">
        <v>0</v>
      </c>
      <c r="R2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8" s="4">
        <f t="shared" si="129"/>
        <v>0</v>
      </c>
      <c r="T2798" s="4">
        <f t="shared" si="130"/>
        <v>0</v>
      </c>
      <c r="U2798" s="4">
        <f t="shared" si="131"/>
        <v>1</v>
      </c>
    </row>
    <row r="2799" spans="1:21">
      <c r="A2799" s="41">
        <v>690780358</v>
      </c>
      <c r="B2799" s="42">
        <v>690000195</v>
      </c>
      <c r="C2799" s="43">
        <v>690780358</v>
      </c>
      <c r="D2799" t="s">
        <v>5193</v>
      </c>
      <c r="E2799" t="s">
        <v>5194</v>
      </c>
      <c r="H2799"/>
      <c r="I2799" s="1">
        <v>69</v>
      </c>
      <c r="J2799" t="s">
        <v>140</v>
      </c>
      <c r="K2799" t="s">
        <v>59</v>
      </c>
      <c r="L2799" t="s">
        <v>96</v>
      </c>
      <c r="M2799" t="s">
        <v>59</v>
      </c>
      <c r="N2799" s="4">
        <v>392721205</v>
      </c>
      <c r="O2799" s="44">
        <v>72017.5</v>
      </c>
      <c r="P2799">
        <v>0</v>
      </c>
      <c r="Q2799">
        <v>0</v>
      </c>
      <c r="R2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9" s="4">
        <f t="shared" si="129"/>
        <v>0</v>
      </c>
      <c r="T2799" s="4">
        <f t="shared" si="130"/>
        <v>0</v>
      </c>
      <c r="U2799" s="4">
        <f t="shared" si="131"/>
        <v>1</v>
      </c>
    </row>
    <row r="2800" spans="1:21">
      <c r="A2800" s="41">
        <v>690780366</v>
      </c>
      <c r="B2800" s="42">
        <v>690000203</v>
      </c>
      <c r="C2800" s="43">
        <v>690780366</v>
      </c>
      <c r="D2800" t="s">
        <v>3375</v>
      </c>
      <c r="E2800" t="s">
        <v>3375</v>
      </c>
      <c r="H2800"/>
      <c r="I2800" s="1">
        <v>69</v>
      </c>
      <c r="J2800" t="s">
        <v>140</v>
      </c>
      <c r="K2800" t="s">
        <v>59</v>
      </c>
      <c r="L2800" t="s">
        <v>96</v>
      </c>
      <c r="M2800" t="s">
        <v>59</v>
      </c>
      <c r="N2800" s="4">
        <v>962503835</v>
      </c>
      <c r="O2800" s="44">
        <v>38505.5</v>
      </c>
      <c r="P2800">
        <v>0</v>
      </c>
      <c r="Q2800">
        <v>0</v>
      </c>
      <c r="R2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0" s="4">
        <f t="shared" si="129"/>
        <v>0</v>
      </c>
      <c r="T2800" s="4">
        <f t="shared" si="130"/>
        <v>0</v>
      </c>
      <c r="U2800" s="4">
        <f t="shared" si="131"/>
        <v>1</v>
      </c>
    </row>
    <row r="2801" spans="1:21" ht="17.25" customHeight="1">
      <c r="A2801" s="41">
        <v>690780390</v>
      </c>
      <c r="B2801" s="42">
        <v>690000229</v>
      </c>
      <c r="C2801" s="41">
        <v>690780390</v>
      </c>
      <c r="D2801" t="s">
        <v>4989</v>
      </c>
      <c r="E2801" t="s">
        <v>4989</v>
      </c>
      <c r="H2801"/>
      <c r="I2801" s="1">
        <v>69</v>
      </c>
      <c r="J2801" t="s">
        <v>140</v>
      </c>
      <c r="K2801" t="s">
        <v>59</v>
      </c>
      <c r="L2801" t="s">
        <v>96</v>
      </c>
      <c r="M2801" t="s">
        <v>59</v>
      </c>
      <c r="N2801" s="4">
        <v>844750679</v>
      </c>
      <c r="O2801" s="44">
        <v>36013.5</v>
      </c>
      <c r="P2801">
        <v>0</v>
      </c>
      <c r="Q2801">
        <v>0</v>
      </c>
      <c r="R2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1" s="4">
        <f t="shared" si="129"/>
        <v>0</v>
      </c>
      <c r="T2801" s="4">
        <f t="shared" si="130"/>
        <v>0</v>
      </c>
      <c r="U2801" s="4">
        <f t="shared" si="131"/>
        <v>1</v>
      </c>
    </row>
    <row r="2802" spans="1:21" ht="17.25" customHeight="1">
      <c r="A2802" s="41">
        <v>690023411</v>
      </c>
      <c r="B2802" s="42">
        <v>690000252</v>
      </c>
      <c r="C2802" s="41">
        <v>690023411</v>
      </c>
      <c r="D2802" t="s">
        <v>4586</v>
      </c>
      <c r="E2802" t="s">
        <v>4586</v>
      </c>
      <c r="H2802"/>
      <c r="I2802" s="1">
        <v>69</v>
      </c>
      <c r="J2802" t="s">
        <v>140</v>
      </c>
      <c r="K2802" t="s">
        <v>59</v>
      </c>
      <c r="L2802" t="s">
        <v>96</v>
      </c>
      <c r="M2802" t="s">
        <v>59</v>
      </c>
      <c r="N2802" s="4">
        <v>778137877</v>
      </c>
      <c r="O2802" s="44">
        <v>100448.5</v>
      </c>
      <c r="P2802">
        <v>0</v>
      </c>
      <c r="Q2802">
        <v>0</v>
      </c>
      <c r="R2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2" s="4">
        <f t="shared" si="129"/>
        <v>0</v>
      </c>
      <c r="T2802" s="4">
        <f t="shared" si="130"/>
        <v>0</v>
      </c>
      <c r="U2802" s="4">
        <f t="shared" si="131"/>
        <v>1</v>
      </c>
    </row>
    <row r="2803" spans="1:21">
      <c r="A2803" s="41">
        <v>10780294</v>
      </c>
      <c r="B2803" s="42">
        <v>690000278</v>
      </c>
      <c r="C2803" s="43">
        <v>10780294</v>
      </c>
      <c r="D2803" t="s">
        <v>4865</v>
      </c>
      <c r="E2803" t="s">
        <v>4866</v>
      </c>
      <c r="H2803"/>
      <c r="I2803" s="1">
        <v>1</v>
      </c>
      <c r="J2803" t="s">
        <v>899</v>
      </c>
      <c r="K2803" t="s">
        <v>59</v>
      </c>
      <c r="L2803" t="s">
        <v>96</v>
      </c>
      <c r="M2803" t="s">
        <v>59</v>
      </c>
      <c r="N2803" s="4">
        <v>300964715</v>
      </c>
      <c r="O2803" s="44">
        <v>4972</v>
      </c>
      <c r="P2803">
        <v>0</v>
      </c>
      <c r="Q2803">
        <v>1</v>
      </c>
      <c r="R2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3" s="4">
        <f t="shared" si="129"/>
        <v>0</v>
      </c>
      <c r="T2803" s="4">
        <f t="shared" si="130"/>
        <v>0</v>
      </c>
      <c r="U2803" s="4">
        <f t="shared" si="131"/>
        <v>1</v>
      </c>
    </row>
    <row r="2804" spans="1:21">
      <c r="A2804" s="41">
        <v>690780499</v>
      </c>
      <c r="B2804" s="42">
        <v>690000278</v>
      </c>
      <c r="C2804" s="43">
        <v>690780499</v>
      </c>
      <c r="D2804" t="s">
        <v>4867</v>
      </c>
      <c r="E2804" t="s">
        <v>4866</v>
      </c>
      <c r="H2804"/>
      <c r="I2804" s="1">
        <v>69</v>
      </c>
      <c r="J2804" t="s">
        <v>140</v>
      </c>
      <c r="K2804" t="s">
        <v>59</v>
      </c>
      <c r="L2804" t="s">
        <v>96</v>
      </c>
      <c r="M2804" t="s">
        <v>59</v>
      </c>
      <c r="N2804" s="4">
        <v>300964715</v>
      </c>
      <c r="O2804" s="44">
        <v>18873</v>
      </c>
      <c r="P2804">
        <v>0</v>
      </c>
      <c r="Q2804">
        <v>1</v>
      </c>
      <c r="R2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4" s="4">
        <f t="shared" si="129"/>
        <v>0</v>
      </c>
      <c r="T2804" s="4">
        <f t="shared" si="130"/>
        <v>0</v>
      </c>
      <c r="U2804" s="4">
        <f t="shared" si="131"/>
        <v>1</v>
      </c>
    </row>
    <row r="2805" spans="1:21">
      <c r="A2805" s="41">
        <v>690780515</v>
      </c>
      <c r="B2805" s="42">
        <v>690000294</v>
      </c>
      <c r="C2805" s="43">
        <v>690780515</v>
      </c>
      <c r="D2805" t="s">
        <v>3436</v>
      </c>
      <c r="E2805" t="s">
        <v>3436</v>
      </c>
      <c r="H2805"/>
      <c r="I2805" s="1">
        <v>69</v>
      </c>
      <c r="J2805" t="s">
        <v>140</v>
      </c>
      <c r="K2805" t="s">
        <v>59</v>
      </c>
      <c r="L2805" t="s">
        <v>96</v>
      </c>
      <c r="M2805" t="s">
        <v>59</v>
      </c>
      <c r="N2805" s="4">
        <v>312193519</v>
      </c>
      <c r="O2805" s="44">
        <v>12408.5</v>
      </c>
      <c r="P2805">
        <v>1</v>
      </c>
      <c r="Q2805">
        <v>0</v>
      </c>
      <c r="R2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5" s="4">
        <f t="shared" si="129"/>
        <v>0</v>
      </c>
      <c r="T2805" s="4">
        <f t="shared" si="130"/>
        <v>0</v>
      </c>
      <c r="U2805" s="4">
        <f t="shared" si="131"/>
        <v>1</v>
      </c>
    </row>
    <row r="2806" spans="1:21">
      <c r="A2806" s="41">
        <v>690030838</v>
      </c>
      <c r="B2806" s="42">
        <v>690000310</v>
      </c>
      <c r="C2806" s="43">
        <v>690030838</v>
      </c>
      <c r="D2806" t="s">
        <v>3376</v>
      </c>
      <c r="E2806" t="s">
        <v>3377</v>
      </c>
      <c r="H2806"/>
      <c r="I2806" s="1">
        <v>69</v>
      </c>
      <c r="J2806" t="s">
        <v>140</v>
      </c>
      <c r="K2806" t="s">
        <v>59</v>
      </c>
      <c r="L2806" t="s">
        <v>96</v>
      </c>
      <c r="M2806" t="s">
        <v>59</v>
      </c>
      <c r="N2806" s="4">
        <v>956506463</v>
      </c>
      <c r="O2806" s="44">
        <v>6445</v>
      </c>
      <c r="P2806">
        <v>1</v>
      </c>
      <c r="Q2806">
        <v>0</v>
      </c>
      <c r="R2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6" s="4">
        <f t="shared" si="129"/>
        <v>0</v>
      </c>
      <c r="T2806" s="4">
        <f t="shared" si="130"/>
        <v>0</v>
      </c>
      <c r="U2806" s="4">
        <f t="shared" si="131"/>
        <v>1</v>
      </c>
    </row>
    <row r="2807" spans="1:21">
      <c r="A2807" s="41">
        <v>690036082</v>
      </c>
      <c r="B2807" s="42">
        <v>690000310</v>
      </c>
      <c r="C2807" s="43">
        <v>690036082</v>
      </c>
      <c r="D2807" t="s">
        <v>3378</v>
      </c>
      <c r="E2807" t="s">
        <v>3377</v>
      </c>
      <c r="H2807"/>
      <c r="I2807" s="1">
        <v>69</v>
      </c>
      <c r="J2807" t="s">
        <v>140</v>
      </c>
      <c r="K2807" t="s">
        <v>59</v>
      </c>
      <c r="L2807" t="s">
        <v>96</v>
      </c>
      <c r="M2807" t="s">
        <v>59</v>
      </c>
      <c r="N2807" s="4">
        <v>956506463</v>
      </c>
      <c r="O2807" s="44">
        <v>2713.75</v>
      </c>
      <c r="P2807">
        <v>1</v>
      </c>
      <c r="Q2807">
        <v>0</v>
      </c>
      <c r="R2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7" s="4">
        <f t="shared" si="129"/>
        <v>0</v>
      </c>
      <c r="T2807" s="4">
        <f t="shared" si="130"/>
        <v>0</v>
      </c>
      <c r="U2807" s="4">
        <f t="shared" si="131"/>
        <v>1</v>
      </c>
    </row>
    <row r="2808" spans="1:21">
      <c r="A2808" s="41">
        <v>690780531</v>
      </c>
      <c r="B2808" s="42">
        <v>690000310</v>
      </c>
      <c r="C2808" s="43">
        <v>690780531</v>
      </c>
      <c r="D2808" t="s">
        <v>3379</v>
      </c>
      <c r="E2808" t="s">
        <v>3377</v>
      </c>
      <c r="H2808"/>
      <c r="I2808" s="1">
        <v>69</v>
      </c>
      <c r="J2808" t="s">
        <v>140</v>
      </c>
      <c r="K2808" t="s">
        <v>59</v>
      </c>
      <c r="L2808" t="s">
        <v>96</v>
      </c>
      <c r="M2808" t="s">
        <v>59</v>
      </c>
      <c r="N2808" s="4">
        <v>956506463</v>
      </c>
      <c r="O2808" s="44">
        <v>20940.25</v>
      </c>
      <c r="P2808">
        <v>1</v>
      </c>
      <c r="Q2808">
        <v>0</v>
      </c>
      <c r="R2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8" s="4">
        <f t="shared" si="129"/>
        <v>0</v>
      </c>
      <c r="T2808" s="4">
        <f t="shared" si="130"/>
        <v>0</v>
      </c>
      <c r="U2808" s="4">
        <f t="shared" si="131"/>
        <v>1</v>
      </c>
    </row>
    <row r="2809" spans="1:21">
      <c r="A2809" s="41">
        <v>690780655</v>
      </c>
      <c r="B2809" s="42">
        <v>690000377</v>
      </c>
      <c r="C2809" s="43">
        <v>690780655</v>
      </c>
      <c r="D2809" t="s">
        <v>4574</v>
      </c>
      <c r="E2809" t="s">
        <v>4574</v>
      </c>
      <c r="H2809"/>
      <c r="I2809" s="1">
        <v>69</v>
      </c>
      <c r="J2809" t="s">
        <v>140</v>
      </c>
      <c r="K2809" t="s">
        <v>59</v>
      </c>
      <c r="L2809" t="s">
        <v>96</v>
      </c>
      <c r="M2809" t="s">
        <v>59</v>
      </c>
      <c r="N2809" s="4">
        <v>971502596</v>
      </c>
      <c r="O2809" s="44">
        <v>40458</v>
      </c>
      <c r="P2809">
        <v>0</v>
      </c>
      <c r="Q2809">
        <v>0</v>
      </c>
      <c r="R2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9" s="4">
        <f t="shared" si="129"/>
        <v>0</v>
      </c>
      <c r="T2809" s="4">
        <f t="shared" si="130"/>
        <v>0</v>
      </c>
      <c r="U2809" s="4">
        <f t="shared" si="131"/>
        <v>1</v>
      </c>
    </row>
    <row r="2810" spans="1:21">
      <c r="A2810" s="41">
        <v>690780663</v>
      </c>
      <c r="B2810" s="42">
        <v>690000385</v>
      </c>
      <c r="C2810" s="43">
        <v>690780663</v>
      </c>
      <c r="D2810" t="s">
        <v>5249</v>
      </c>
      <c r="E2810" t="s">
        <v>5250</v>
      </c>
      <c r="H2810"/>
      <c r="I2810" s="1">
        <v>69</v>
      </c>
      <c r="J2810" t="s">
        <v>140</v>
      </c>
      <c r="K2810" t="s">
        <v>59</v>
      </c>
      <c r="L2810" t="s">
        <v>96</v>
      </c>
      <c r="M2810" t="s">
        <v>59</v>
      </c>
      <c r="N2810" s="4">
        <v>779725753</v>
      </c>
      <c r="O2810" s="44">
        <v>33993.5</v>
      </c>
      <c r="P2810">
        <v>0</v>
      </c>
      <c r="Q2810">
        <v>0</v>
      </c>
      <c r="R2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0" s="4">
        <f t="shared" si="129"/>
        <v>0</v>
      </c>
      <c r="T2810" s="4">
        <f t="shared" si="130"/>
        <v>0</v>
      </c>
      <c r="U2810" s="4">
        <f t="shared" si="131"/>
        <v>1</v>
      </c>
    </row>
    <row r="2811" spans="1:21">
      <c r="A2811" s="41">
        <v>690010848</v>
      </c>
      <c r="B2811" s="42">
        <v>690000450</v>
      </c>
      <c r="C2811" s="43">
        <v>690010848</v>
      </c>
      <c r="D2811" t="s">
        <v>3342</v>
      </c>
      <c r="E2811" t="s">
        <v>3343</v>
      </c>
      <c r="H2811"/>
      <c r="I2811" s="1">
        <v>69</v>
      </c>
      <c r="J2811" t="s">
        <v>140</v>
      </c>
      <c r="K2811" t="s">
        <v>59</v>
      </c>
      <c r="L2811" t="s">
        <v>96</v>
      </c>
      <c r="M2811" t="s">
        <v>59</v>
      </c>
      <c r="N2811" s="4">
        <v>972500508</v>
      </c>
      <c r="O2811" s="44">
        <v>15282.5</v>
      </c>
      <c r="P2811">
        <v>0</v>
      </c>
      <c r="Q2811">
        <v>0</v>
      </c>
      <c r="R2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1" s="4">
        <f t="shared" si="129"/>
        <v>0</v>
      </c>
      <c r="T2811" s="4">
        <f t="shared" si="130"/>
        <v>0</v>
      </c>
      <c r="U2811" s="4">
        <f t="shared" si="131"/>
        <v>1</v>
      </c>
    </row>
    <row r="2812" spans="1:21">
      <c r="A2812" s="41">
        <v>690025366</v>
      </c>
      <c r="B2812" s="42">
        <v>690000450</v>
      </c>
      <c r="C2812" s="43">
        <v>690025366</v>
      </c>
      <c r="D2812" t="s">
        <v>3344</v>
      </c>
      <c r="E2812" t="s">
        <v>3343</v>
      </c>
      <c r="H2812"/>
      <c r="I2812" s="1">
        <v>69</v>
      </c>
      <c r="J2812" t="s">
        <v>140</v>
      </c>
      <c r="K2812" t="s">
        <v>59</v>
      </c>
      <c r="L2812" t="s">
        <v>96</v>
      </c>
      <c r="M2812" t="s">
        <v>59</v>
      </c>
      <c r="N2812" s="4">
        <v>972500508</v>
      </c>
      <c r="O2812" s="44">
        <v>11980.5</v>
      </c>
      <c r="P2812">
        <v>0</v>
      </c>
      <c r="Q2812">
        <v>0</v>
      </c>
      <c r="R2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2" s="4">
        <f t="shared" si="129"/>
        <v>0</v>
      </c>
      <c r="T2812" s="4">
        <f t="shared" si="130"/>
        <v>0</v>
      </c>
      <c r="U2812" s="4">
        <f t="shared" si="131"/>
        <v>1</v>
      </c>
    </row>
    <row r="2813" spans="1:21">
      <c r="A2813" s="41">
        <v>690803044</v>
      </c>
      <c r="B2813" s="42">
        <v>690000450</v>
      </c>
      <c r="C2813" s="43">
        <v>690803044</v>
      </c>
      <c r="D2813" t="s">
        <v>3343</v>
      </c>
      <c r="E2813" t="s">
        <v>3343</v>
      </c>
      <c r="H2813"/>
      <c r="I2813" s="1">
        <v>69</v>
      </c>
      <c r="J2813" t="s">
        <v>140</v>
      </c>
      <c r="K2813" t="s">
        <v>59</v>
      </c>
      <c r="L2813" t="s">
        <v>96</v>
      </c>
      <c r="M2813" t="s">
        <v>59</v>
      </c>
      <c r="N2813" s="4">
        <v>972500508</v>
      </c>
      <c r="O2813" s="44">
        <v>27738</v>
      </c>
      <c r="P2813">
        <v>0</v>
      </c>
      <c r="Q2813">
        <v>0</v>
      </c>
      <c r="R2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3" s="4">
        <f t="shared" si="129"/>
        <v>0</v>
      </c>
      <c r="T2813" s="4">
        <f t="shared" si="130"/>
        <v>0</v>
      </c>
      <c r="U2813" s="4">
        <f t="shared" si="131"/>
        <v>1</v>
      </c>
    </row>
    <row r="2814" spans="1:21">
      <c r="A2814" s="41">
        <v>690781745</v>
      </c>
      <c r="B2814" s="42">
        <v>690000542</v>
      </c>
      <c r="C2814" s="43">
        <v>690781745</v>
      </c>
      <c r="D2814" t="s">
        <v>3411</v>
      </c>
      <c r="E2814" t="s">
        <v>3412</v>
      </c>
      <c r="H2814"/>
      <c r="I2814" s="1">
        <v>69</v>
      </c>
      <c r="J2814" t="s">
        <v>140</v>
      </c>
      <c r="K2814" t="s">
        <v>59</v>
      </c>
      <c r="L2814" t="s">
        <v>96</v>
      </c>
      <c r="M2814" t="s">
        <v>59</v>
      </c>
      <c r="N2814" s="4">
        <v>970500344</v>
      </c>
      <c r="O2814" s="44">
        <v>27319.25</v>
      </c>
      <c r="P2814">
        <v>1</v>
      </c>
      <c r="Q2814">
        <v>0</v>
      </c>
      <c r="R2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14" s="4">
        <f t="shared" si="129"/>
        <v>0</v>
      </c>
      <c r="T2814" s="4">
        <f t="shared" si="130"/>
        <v>0</v>
      </c>
      <c r="U2814" s="4">
        <f t="shared" si="131"/>
        <v>1</v>
      </c>
    </row>
    <row r="2815" spans="1:21">
      <c r="A2815" s="41">
        <v>690041124</v>
      </c>
      <c r="B2815" s="45">
        <v>690000724</v>
      </c>
      <c r="C2815" s="43">
        <v>690041124</v>
      </c>
      <c r="D2815" t="s">
        <v>4801</v>
      </c>
      <c r="E2815" t="s">
        <v>4801</v>
      </c>
      <c r="H2815"/>
      <c r="I2815" s="1">
        <v>69</v>
      </c>
      <c r="J2815" t="s">
        <v>140</v>
      </c>
      <c r="K2815" t="s">
        <v>59</v>
      </c>
      <c r="L2815" t="s">
        <v>96</v>
      </c>
      <c r="M2815" t="s">
        <v>59</v>
      </c>
      <c r="N2815" s="4">
        <v>493466783</v>
      </c>
      <c r="O2815" s="44">
        <v>98950.5</v>
      </c>
      <c r="P2815">
        <v>0</v>
      </c>
      <c r="Q2815">
        <v>0</v>
      </c>
      <c r="R2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5" s="4">
        <f t="shared" si="129"/>
        <v>0</v>
      </c>
      <c r="T2815" s="4">
        <f t="shared" si="130"/>
        <v>0</v>
      </c>
      <c r="U2815" s="4">
        <f t="shared" si="131"/>
        <v>1</v>
      </c>
    </row>
    <row r="2816" spans="1:21">
      <c r="A2816" s="41">
        <v>690022959</v>
      </c>
      <c r="B2816" s="42">
        <v>690000732</v>
      </c>
      <c r="C2816" s="43">
        <v>690022959</v>
      </c>
      <c r="D2816" t="s">
        <v>4592</v>
      </c>
      <c r="E2816" t="s">
        <v>4592</v>
      </c>
      <c r="H2816"/>
      <c r="I2816" s="1">
        <v>69</v>
      </c>
      <c r="J2816" t="s">
        <v>140</v>
      </c>
      <c r="K2816" t="s">
        <v>59</v>
      </c>
      <c r="L2816" t="s">
        <v>96</v>
      </c>
      <c r="M2816" t="s">
        <v>59</v>
      </c>
      <c r="N2816" s="4">
        <v>348384330</v>
      </c>
      <c r="O2816" s="44">
        <v>54289.5</v>
      </c>
      <c r="P2816">
        <v>0</v>
      </c>
      <c r="Q2816">
        <v>0</v>
      </c>
      <c r="R2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6" s="4">
        <f t="shared" si="129"/>
        <v>0</v>
      </c>
      <c r="T2816" s="4">
        <f t="shared" si="130"/>
        <v>0</v>
      </c>
      <c r="U2816" s="4">
        <f t="shared" si="131"/>
        <v>1</v>
      </c>
    </row>
    <row r="2817" spans="1:21">
      <c r="A2817" s="41">
        <v>690788930</v>
      </c>
      <c r="B2817" s="42">
        <v>690001623</v>
      </c>
      <c r="C2817" s="43">
        <v>690788930</v>
      </c>
      <c r="D2817" t="s">
        <v>775</v>
      </c>
      <c r="E2817" t="s">
        <v>776</v>
      </c>
      <c r="H2817"/>
      <c r="I2817" s="1">
        <v>69</v>
      </c>
      <c r="J2817" t="s">
        <v>140</v>
      </c>
      <c r="K2817" t="s">
        <v>59</v>
      </c>
      <c r="L2817" t="s">
        <v>60</v>
      </c>
      <c r="M2817" t="s">
        <v>59</v>
      </c>
      <c r="N2817" s="4">
        <v>302095617</v>
      </c>
      <c r="O2817" s="44">
        <v>54578</v>
      </c>
      <c r="P2817">
        <v>0</v>
      </c>
      <c r="Q2817">
        <v>0</v>
      </c>
      <c r="R2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7" s="4">
        <f t="shared" si="129"/>
        <v>0</v>
      </c>
      <c r="T2817" s="4">
        <f t="shared" si="130"/>
        <v>0</v>
      </c>
      <c r="U2817" s="4">
        <f t="shared" si="131"/>
        <v>1</v>
      </c>
    </row>
    <row r="2818" spans="1:21">
      <c r="A2818" s="41">
        <v>690791082</v>
      </c>
      <c r="B2818" s="42">
        <v>690001904</v>
      </c>
      <c r="C2818" s="43">
        <v>690791082</v>
      </c>
      <c r="D2818" t="s">
        <v>5140</v>
      </c>
      <c r="E2818" t="s">
        <v>5810</v>
      </c>
      <c r="H2818"/>
      <c r="I2818" s="1">
        <v>69</v>
      </c>
      <c r="J2818" t="s">
        <v>140</v>
      </c>
      <c r="K2818" t="s">
        <v>59</v>
      </c>
      <c r="L2818" t="s">
        <v>96</v>
      </c>
      <c r="M2818" t="s">
        <v>59</v>
      </c>
      <c r="N2818" s="4">
        <v>323287250</v>
      </c>
      <c r="O2818" s="44">
        <v>13145.5</v>
      </c>
      <c r="P2818">
        <v>0</v>
      </c>
      <c r="Q2818">
        <v>0</v>
      </c>
      <c r="R2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8" s="4">
        <f t="shared" si="129"/>
        <v>0</v>
      </c>
      <c r="T2818" s="4">
        <f t="shared" si="130"/>
        <v>0</v>
      </c>
      <c r="U2818" s="4">
        <f t="shared" si="131"/>
        <v>1</v>
      </c>
    </row>
    <row r="2819" spans="1:21">
      <c r="A2819" s="41">
        <v>690793468</v>
      </c>
      <c r="B2819" s="42">
        <v>690002068</v>
      </c>
      <c r="C2819" s="43">
        <v>690793468</v>
      </c>
      <c r="D2819" t="s">
        <v>384</v>
      </c>
      <c r="E2819" t="s">
        <v>385</v>
      </c>
      <c r="H2819"/>
      <c r="I2819" s="1">
        <v>69</v>
      </c>
      <c r="J2819" t="s">
        <v>140</v>
      </c>
      <c r="K2819" t="s">
        <v>59</v>
      </c>
      <c r="L2819" t="s">
        <v>60</v>
      </c>
      <c r="M2819" t="s">
        <v>59</v>
      </c>
      <c r="N2819" s="4">
        <v>431768084</v>
      </c>
      <c r="O2819" s="44">
        <v>74197</v>
      </c>
      <c r="P2819">
        <v>0</v>
      </c>
      <c r="Q2819">
        <v>0</v>
      </c>
      <c r="R2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9" s="4">
        <f t="shared" si="129"/>
        <v>0</v>
      </c>
      <c r="T2819" s="4">
        <f t="shared" si="130"/>
        <v>0</v>
      </c>
      <c r="U2819" s="4">
        <f t="shared" si="131"/>
        <v>1</v>
      </c>
    </row>
    <row r="2820" spans="1:21">
      <c r="A2820" s="41">
        <v>380000828</v>
      </c>
      <c r="B2820" s="42">
        <v>690002225</v>
      </c>
      <c r="C2820" s="43">
        <v>380000828</v>
      </c>
      <c r="D2820" t="s">
        <v>875</v>
      </c>
      <c r="E2820" t="s">
        <v>876</v>
      </c>
      <c r="H2820"/>
      <c r="I2820" s="1">
        <v>38</v>
      </c>
      <c r="J2820" t="s">
        <v>65</v>
      </c>
      <c r="K2820" t="s">
        <v>59</v>
      </c>
      <c r="L2820" t="s">
        <v>60</v>
      </c>
      <c r="M2820" t="s">
        <v>59</v>
      </c>
      <c r="N2820" s="4">
        <v>333328730</v>
      </c>
      <c r="O2820" s="44">
        <v>6186</v>
      </c>
      <c r="P2820">
        <v>0</v>
      </c>
      <c r="Q2820">
        <v>1</v>
      </c>
      <c r="R2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0" s="4">
        <f t="shared" si="129"/>
        <v>0</v>
      </c>
      <c r="T2820" s="4">
        <f t="shared" si="130"/>
        <v>0</v>
      </c>
      <c r="U2820" s="4">
        <f t="shared" si="131"/>
        <v>1</v>
      </c>
    </row>
    <row r="2821" spans="1:21" ht="17.25" customHeight="1">
      <c r="A2821" s="41">
        <v>690022058</v>
      </c>
      <c r="B2821" s="42">
        <v>690002225</v>
      </c>
      <c r="C2821" s="41">
        <v>690022058</v>
      </c>
      <c r="D2821" t="s">
        <v>877</v>
      </c>
      <c r="E2821" t="s">
        <v>876</v>
      </c>
      <c r="H2821"/>
      <c r="I2821" s="1">
        <v>69</v>
      </c>
      <c r="J2821" t="s">
        <v>140</v>
      </c>
      <c r="K2821" t="s">
        <v>59</v>
      </c>
      <c r="L2821" t="s">
        <v>60</v>
      </c>
      <c r="M2821" t="s">
        <v>59</v>
      </c>
      <c r="N2821" s="4">
        <v>333328730</v>
      </c>
      <c r="O2821" s="44">
        <v>4465.5</v>
      </c>
      <c r="P2821">
        <v>0</v>
      </c>
      <c r="Q2821">
        <v>1</v>
      </c>
      <c r="R2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1" s="4">
        <f t="shared" si="129"/>
        <v>0</v>
      </c>
      <c r="T2821" s="4">
        <f t="shared" si="130"/>
        <v>0</v>
      </c>
      <c r="U2821" s="4">
        <f t="shared" si="131"/>
        <v>1</v>
      </c>
    </row>
    <row r="2822" spans="1:21" ht="17.25" customHeight="1">
      <c r="A2822" s="41">
        <v>690807367</v>
      </c>
      <c r="B2822" s="42">
        <v>690003447</v>
      </c>
      <c r="C2822" s="41">
        <v>690807367</v>
      </c>
      <c r="D2822" t="s">
        <v>4978</v>
      </c>
      <c r="E2822" t="s">
        <v>4978</v>
      </c>
      <c r="H2822"/>
      <c r="I2822" s="1">
        <v>69</v>
      </c>
      <c r="J2822" t="s">
        <v>140</v>
      </c>
      <c r="K2822" t="s">
        <v>59</v>
      </c>
      <c r="L2822" t="s">
        <v>96</v>
      </c>
      <c r="M2822" t="s">
        <v>59</v>
      </c>
      <c r="N2822" s="4">
        <v>305111023</v>
      </c>
      <c r="O2822" s="44">
        <v>42941.5</v>
      </c>
      <c r="P2822">
        <v>0</v>
      </c>
      <c r="Q2822">
        <v>0</v>
      </c>
      <c r="R2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2" s="4">
        <f t="shared" ref="S2822:S2885" si="132">IF(OR(L2822="CH",L2822="CH ex-CHS",L2822="HIA",L2822="Autres publics",L2822="CHU"),1,0)</f>
        <v>0</v>
      </c>
      <c r="T2822" s="4">
        <f t="shared" ref="T2822:T2885" si="133">IF(AND(S2822=1,G2822=""),1,0)</f>
        <v>0</v>
      </c>
      <c r="U2822" s="4">
        <f t="shared" si="131"/>
        <v>1</v>
      </c>
    </row>
    <row r="2823" spans="1:21" ht="17.25" customHeight="1">
      <c r="A2823" s="41">
        <v>690041132</v>
      </c>
      <c r="B2823" s="42">
        <v>690006598</v>
      </c>
      <c r="C2823" s="41">
        <v>690041132</v>
      </c>
      <c r="D2823" t="s">
        <v>5015</v>
      </c>
      <c r="E2823" t="s">
        <v>5016</v>
      </c>
      <c r="H2823"/>
      <c r="I2823" s="1">
        <v>69</v>
      </c>
      <c r="J2823" t="s">
        <v>140</v>
      </c>
      <c r="K2823" t="s">
        <v>59</v>
      </c>
      <c r="L2823" t="s">
        <v>60</v>
      </c>
      <c r="M2823" t="s">
        <v>59</v>
      </c>
      <c r="N2823" s="4">
        <v>444532766</v>
      </c>
      <c r="O2823" s="44">
        <v>146845.5</v>
      </c>
      <c r="P2823">
        <v>0</v>
      </c>
      <c r="Q2823">
        <v>0</v>
      </c>
      <c r="R2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3" s="4">
        <f t="shared" si="132"/>
        <v>0</v>
      </c>
      <c r="T2823" s="4">
        <f t="shared" si="133"/>
        <v>0</v>
      </c>
      <c r="U2823" s="4">
        <f t="shared" ref="U2823:U2886" si="134">IF(S2823=1,0,1)</f>
        <v>1</v>
      </c>
    </row>
    <row r="2824" spans="1:21" ht="17.25" customHeight="1">
      <c r="A2824" s="41">
        <v>690029186</v>
      </c>
      <c r="B2824" s="42">
        <v>690027099</v>
      </c>
      <c r="C2824" s="41">
        <v>690029186</v>
      </c>
      <c r="D2824" t="s">
        <v>3914</v>
      </c>
      <c r="E2824" t="s">
        <v>3915</v>
      </c>
      <c r="H2824"/>
      <c r="I2824" s="1">
        <v>69</v>
      </c>
      <c r="J2824" t="s">
        <v>140</v>
      </c>
      <c r="K2824" t="s">
        <v>59</v>
      </c>
      <c r="L2824" t="s">
        <v>96</v>
      </c>
      <c r="M2824" t="s">
        <v>59</v>
      </c>
      <c r="N2824" s="4">
        <v>498649698</v>
      </c>
      <c r="O2824" s="44">
        <v>2443</v>
      </c>
      <c r="P2824">
        <v>0</v>
      </c>
      <c r="Q2824">
        <v>0</v>
      </c>
      <c r="R2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4" s="4">
        <f t="shared" si="132"/>
        <v>0</v>
      </c>
      <c r="T2824" s="4">
        <f t="shared" si="133"/>
        <v>0</v>
      </c>
      <c r="U2824" s="4">
        <f t="shared" si="134"/>
        <v>1</v>
      </c>
    </row>
    <row r="2825" spans="1:21" ht="17.25" customHeight="1">
      <c r="A2825" s="41">
        <v>690781026</v>
      </c>
      <c r="B2825" s="42">
        <v>690029723</v>
      </c>
      <c r="C2825" s="41">
        <v>690781026</v>
      </c>
      <c r="D2825" t="s">
        <v>6326</v>
      </c>
      <c r="E2825" t="s">
        <v>6327</v>
      </c>
      <c r="H2825"/>
      <c r="I2825" s="1">
        <v>69</v>
      </c>
      <c r="J2825" t="s">
        <v>140</v>
      </c>
      <c r="K2825" t="s">
        <v>59</v>
      </c>
      <c r="L2825" t="s">
        <v>60</v>
      </c>
      <c r="M2825" t="s">
        <v>59</v>
      </c>
      <c r="N2825" s="4">
        <v>424620227</v>
      </c>
      <c r="O2825" s="44">
        <v>45149</v>
      </c>
      <c r="P2825">
        <v>0</v>
      </c>
      <c r="Q2825">
        <v>0</v>
      </c>
      <c r="R2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5" s="4">
        <f t="shared" si="132"/>
        <v>0</v>
      </c>
      <c r="T2825" s="4">
        <f t="shared" si="133"/>
        <v>0</v>
      </c>
      <c r="U2825" s="4">
        <f t="shared" si="134"/>
        <v>1</v>
      </c>
    </row>
    <row r="2826" spans="1:21">
      <c r="A2826" s="41">
        <v>690790472</v>
      </c>
      <c r="B2826" s="42">
        <v>690029723</v>
      </c>
      <c r="C2826" s="43">
        <v>690790472</v>
      </c>
      <c r="D2826" t="s">
        <v>6328</v>
      </c>
      <c r="E2826" t="s">
        <v>6327</v>
      </c>
      <c r="H2826"/>
      <c r="I2826" s="1">
        <v>69</v>
      </c>
      <c r="J2826" t="s">
        <v>140</v>
      </c>
      <c r="K2826" t="s">
        <v>59</v>
      </c>
      <c r="L2826" t="s">
        <v>60</v>
      </c>
      <c r="M2826" t="s">
        <v>59</v>
      </c>
      <c r="N2826" s="4">
        <v>424620227</v>
      </c>
      <c r="O2826" s="44">
        <v>5449.5</v>
      </c>
      <c r="P2826">
        <v>0</v>
      </c>
      <c r="Q2826">
        <v>0</v>
      </c>
      <c r="R2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6" s="4">
        <f t="shared" si="132"/>
        <v>0</v>
      </c>
      <c r="T2826" s="4">
        <f t="shared" si="133"/>
        <v>0</v>
      </c>
      <c r="U2826" s="4">
        <f t="shared" si="134"/>
        <v>1</v>
      </c>
    </row>
    <row r="2827" spans="1:21">
      <c r="A2827" s="41">
        <v>730780475</v>
      </c>
      <c r="B2827" s="42">
        <v>690029723</v>
      </c>
      <c r="C2827" s="43">
        <v>730780475</v>
      </c>
      <c r="D2827" t="s">
        <v>6329</v>
      </c>
      <c r="E2827" t="s">
        <v>6327</v>
      </c>
      <c r="H2827"/>
      <c r="I2827" s="1">
        <v>73</v>
      </c>
      <c r="J2827" t="s">
        <v>199</v>
      </c>
      <c r="K2827" t="s">
        <v>59</v>
      </c>
      <c r="L2827" t="s">
        <v>60</v>
      </c>
      <c r="M2827" t="s">
        <v>59</v>
      </c>
      <c r="N2827" s="4">
        <v>424620227</v>
      </c>
      <c r="O2827" s="44">
        <v>8556.5</v>
      </c>
      <c r="P2827">
        <v>0</v>
      </c>
      <c r="Q2827">
        <v>0</v>
      </c>
      <c r="R2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7" s="4">
        <f t="shared" si="132"/>
        <v>0</v>
      </c>
      <c r="T2827" s="4">
        <f t="shared" si="133"/>
        <v>0</v>
      </c>
      <c r="U2827" s="4">
        <f t="shared" si="134"/>
        <v>1</v>
      </c>
    </row>
    <row r="2828" spans="1:21">
      <c r="A2828" s="41">
        <v>690030333</v>
      </c>
      <c r="B2828" s="42">
        <v>690030325</v>
      </c>
      <c r="C2828" s="43">
        <v>690030333</v>
      </c>
      <c r="D2828" t="s">
        <v>3931</v>
      </c>
      <c r="E2828" t="s">
        <v>3932</v>
      </c>
      <c r="H2828"/>
      <c r="I2828" s="1">
        <v>69</v>
      </c>
      <c r="J2828" t="s">
        <v>140</v>
      </c>
      <c r="K2828" t="s">
        <v>59</v>
      </c>
      <c r="L2828" t="s">
        <v>60</v>
      </c>
      <c r="M2828" t="s">
        <v>59</v>
      </c>
      <c r="N2828" s="4">
        <v>391391729</v>
      </c>
      <c r="O2828" s="44">
        <v>4553.5</v>
      </c>
      <c r="P2828">
        <v>0</v>
      </c>
      <c r="Q2828">
        <v>0</v>
      </c>
      <c r="R2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8" s="4">
        <f t="shared" si="132"/>
        <v>0</v>
      </c>
      <c r="T2828" s="4">
        <f t="shared" si="133"/>
        <v>0</v>
      </c>
      <c r="U2828" s="4">
        <f t="shared" si="134"/>
        <v>1</v>
      </c>
    </row>
    <row r="2829" spans="1:21">
      <c r="A2829" s="41">
        <v>690780259</v>
      </c>
      <c r="B2829" s="42">
        <v>690030457</v>
      </c>
      <c r="C2829" s="43">
        <v>690780259</v>
      </c>
      <c r="D2829" t="s">
        <v>6219</v>
      </c>
      <c r="E2829" t="s">
        <v>6220</v>
      </c>
      <c r="H2829"/>
      <c r="I2829" s="1">
        <v>69</v>
      </c>
      <c r="J2829" t="s">
        <v>140</v>
      </c>
      <c r="K2829" t="s">
        <v>59</v>
      </c>
      <c r="L2829" t="s">
        <v>96</v>
      </c>
      <c r="M2829" t="s">
        <v>59</v>
      </c>
      <c r="N2829" s="4">
        <v>341542116</v>
      </c>
      <c r="O2829" s="44">
        <v>16288</v>
      </c>
      <c r="P2829">
        <v>0</v>
      </c>
      <c r="Q2829">
        <v>0</v>
      </c>
      <c r="R2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9" s="4">
        <f t="shared" si="132"/>
        <v>0</v>
      </c>
      <c r="T2829" s="4">
        <f t="shared" si="133"/>
        <v>0</v>
      </c>
      <c r="U2829" s="4">
        <f t="shared" si="134"/>
        <v>1</v>
      </c>
    </row>
    <row r="2830" spans="1:21">
      <c r="A2830" s="41">
        <v>690780416</v>
      </c>
      <c r="B2830" s="45">
        <v>690031190</v>
      </c>
      <c r="C2830" s="43">
        <v>690780416</v>
      </c>
      <c r="D2830" t="s">
        <v>6330</v>
      </c>
      <c r="E2830" t="s">
        <v>6331</v>
      </c>
      <c r="H2830"/>
      <c r="I2830" s="1">
        <v>69</v>
      </c>
      <c r="J2830" t="s">
        <v>140</v>
      </c>
      <c r="K2830" t="s">
        <v>59</v>
      </c>
      <c r="L2830" t="s">
        <v>60</v>
      </c>
      <c r="M2830" t="s">
        <v>59</v>
      </c>
      <c r="N2830" s="4">
        <v>437788300</v>
      </c>
      <c r="O2830" s="44">
        <v>66487</v>
      </c>
      <c r="P2830">
        <v>0</v>
      </c>
      <c r="Q2830">
        <v>0</v>
      </c>
      <c r="R2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0" s="4">
        <f t="shared" si="132"/>
        <v>0</v>
      </c>
      <c r="T2830" s="4">
        <f t="shared" si="133"/>
        <v>0</v>
      </c>
      <c r="U2830" s="4">
        <f t="shared" si="134"/>
        <v>1</v>
      </c>
    </row>
    <row r="2831" spans="1:21">
      <c r="A2831" s="41">
        <v>690036108</v>
      </c>
      <c r="B2831" s="42">
        <v>690036090</v>
      </c>
      <c r="C2831" s="43">
        <v>690036108</v>
      </c>
      <c r="D2831" t="s">
        <v>3440</v>
      </c>
      <c r="E2831" t="s">
        <v>3441</v>
      </c>
      <c r="H2831"/>
      <c r="I2831" s="1">
        <v>69</v>
      </c>
      <c r="J2831" t="s">
        <v>140</v>
      </c>
      <c r="K2831" t="s">
        <v>59</v>
      </c>
      <c r="L2831" t="s">
        <v>96</v>
      </c>
      <c r="M2831" t="s">
        <v>59</v>
      </c>
      <c r="N2831" s="4">
        <v>535243810</v>
      </c>
      <c r="O2831" s="44">
        <v>5365.5</v>
      </c>
      <c r="P2831">
        <v>1</v>
      </c>
      <c r="Q2831">
        <v>0</v>
      </c>
      <c r="R2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1" s="4">
        <f t="shared" si="132"/>
        <v>0</v>
      </c>
      <c r="T2831" s="4">
        <f t="shared" si="133"/>
        <v>0</v>
      </c>
      <c r="U2831" s="4">
        <f t="shared" si="134"/>
        <v>1</v>
      </c>
    </row>
    <row r="2832" spans="1:21">
      <c r="A2832" s="41">
        <v>690780648</v>
      </c>
      <c r="B2832" s="42">
        <v>690036900</v>
      </c>
      <c r="C2832" s="43">
        <v>690780648</v>
      </c>
      <c r="D2832" t="s">
        <v>3265</v>
      </c>
      <c r="E2832" t="s">
        <v>3265</v>
      </c>
      <c r="H2832"/>
      <c r="I2832" s="1">
        <v>69</v>
      </c>
      <c r="J2832" t="s">
        <v>140</v>
      </c>
      <c r="K2832" t="s">
        <v>59</v>
      </c>
      <c r="L2832" t="s">
        <v>96</v>
      </c>
      <c r="M2832" t="s">
        <v>59</v>
      </c>
      <c r="N2832" s="4">
        <v>509674008</v>
      </c>
      <c r="O2832" s="44">
        <v>77873.5</v>
      </c>
      <c r="P2832">
        <v>0</v>
      </c>
      <c r="Q2832">
        <v>0</v>
      </c>
      <c r="R2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2" s="4">
        <f t="shared" si="132"/>
        <v>0</v>
      </c>
      <c r="T2832" s="4">
        <f t="shared" si="133"/>
        <v>0</v>
      </c>
      <c r="U2832" s="4">
        <f t="shared" si="134"/>
        <v>1</v>
      </c>
    </row>
    <row r="2833" spans="1:21">
      <c r="A2833" s="41">
        <v>690780226</v>
      </c>
      <c r="B2833" s="42">
        <v>690039870</v>
      </c>
      <c r="C2833" s="43">
        <v>690780226</v>
      </c>
      <c r="D2833" t="s">
        <v>5086</v>
      </c>
      <c r="E2833" t="s">
        <v>5087</v>
      </c>
      <c r="H2833"/>
      <c r="I2833" s="1">
        <v>69</v>
      </c>
      <c r="J2833" t="s">
        <v>140</v>
      </c>
      <c r="K2833" t="s">
        <v>59</v>
      </c>
      <c r="L2833" t="s">
        <v>96</v>
      </c>
      <c r="M2833" t="s">
        <v>59</v>
      </c>
      <c r="N2833" s="4">
        <v>754051498</v>
      </c>
      <c r="O2833" s="44">
        <v>4671.5</v>
      </c>
      <c r="P2833">
        <v>0</v>
      </c>
      <c r="Q2833">
        <v>0</v>
      </c>
      <c r="R2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3" s="4">
        <f t="shared" si="132"/>
        <v>0</v>
      </c>
      <c r="T2833" s="4">
        <f t="shared" si="133"/>
        <v>0</v>
      </c>
      <c r="U2833" s="4">
        <f t="shared" si="134"/>
        <v>1</v>
      </c>
    </row>
    <row r="2834" spans="1:21">
      <c r="A2834" s="41">
        <v>690041496</v>
      </c>
      <c r="B2834" s="42">
        <v>690041488</v>
      </c>
      <c r="C2834" s="43">
        <v>690041496</v>
      </c>
      <c r="D2834" t="s">
        <v>138</v>
      </c>
      <c r="E2834" t="s">
        <v>139</v>
      </c>
      <c r="H2834"/>
      <c r="I2834" s="1">
        <v>69</v>
      </c>
      <c r="J2834" t="s">
        <v>140</v>
      </c>
      <c r="K2834" t="s">
        <v>59</v>
      </c>
      <c r="L2834" t="s">
        <v>96</v>
      </c>
      <c r="M2834" t="s">
        <v>59</v>
      </c>
      <c r="N2834" s="4">
        <v>814814372</v>
      </c>
      <c r="O2834" s="44">
        <v>4921.75</v>
      </c>
      <c r="P2834">
        <v>1</v>
      </c>
      <c r="Q2834">
        <v>0</v>
      </c>
      <c r="R2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4" s="4">
        <f t="shared" si="132"/>
        <v>0</v>
      </c>
      <c r="T2834" s="4">
        <f t="shared" si="133"/>
        <v>0</v>
      </c>
      <c r="U2834" s="4">
        <f t="shared" si="134"/>
        <v>1</v>
      </c>
    </row>
    <row r="2835" spans="1:21">
      <c r="A2835" s="41">
        <v>690045158</v>
      </c>
      <c r="B2835" s="42">
        <v>690041488</v>
      </c>
      <c r="C2835" s="43">
        <v>690045158</v>
      </c>
      <c r="D2835" t="s">
        <v>141</v>
      </c>
      <c r="E2835" t="s">
        <v>139</v>
      </c>
      <c r="H2835"/>
      <c r="I2835" s="1">
        <v>69</v>
      </c>
      <c r="J2835" t="s">
        <v>140</v>
      </c>
      <c r="K2835" t="s">
        <v>59</v>
      </c>
      <c r="L2835" t="s">
        <v>96</v>
      </c>
      <c r="M2835" t="s">
        <v>59</v>
      </c>
      <c r="N2835" s="4">
        <v>814814372</v>
      </c>
      <c r="O2835" s="44">
        <v>1613.5</v>
      </c>
      <c r="P2835">
        <v>1</v>
      </c>
      <c r="Q2835">
        <v>0</v>
      </c>
      <c r="R2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5" s="4">
        <f t="shared" si="132"/>
        <v>0</v>
      </c>
      <c r="T2835" s="4">
        <f t="shared" si="133"/>
        <v>0</v>
      </c>
      <c r="U2835" s="4">
        <f t="shared" si="134"/>
        <v>1</v>
      </c>
    </row>
    <row r="2836" spans="1:21">
      <c r="A2836" s="41">
        <v>690044623</v>
      </c>
      <c r="B2836" s="45">
        <v>690042593</v>
      </c>
      <c r="C2836" s="43">
        <v>690044623</v>
      </c>
      <c r="D2836" t="s">
        <v>5007</v>
      </c>
      <c r="E2836" t="s">
        <v>5008</v>
      </c>
      <c r="H2836"/>
      <c r="I2836" s="1">
        <v>69</v>
      </c>
      <c r="J2836" t="s">
        <v>140</v>
      </c>
      <c r="K2836" t="s">
        <v>59</v>
      </c>
      <c r="L2836" t="s">
        <v>96</v>
      </c>
      <c r="M2836" t="s">
        <v>59</v>
      </c>
      <c r="N2836" s="4">
        <v>825345465</v>
      </c>
      <c r="O2836" s="44">
        <v>6723</v>
      </c>
      <c r="P2836">
        <v>1</v>
      </c>
      <c r="Q2836">
        <v>0</v>
      </c>
      <c r="R2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6" s="4">
        <f t="shared" si="132"/>
        <v>0</v>
      </c>
      <c r="T2836" s="4">
        <f t="shared" si="133"/>
        <v>0</v>
      </c>
      <c r="U2836" s="4">
        <f t="shared" si="134"/>
        <v>1</v>
      </c>
    </row>
    <row r="2837" spans="1:21">
      <c r="A2837" s="41">
        <v>690000633</v>
      </c>
      <c r="B2837" s="42">
        <v>690043237</v>
      </c>
      <c r="C2837" s="43">
        <v>690043237</v>
      </c>
      <c r="D2837" t="s">
        <v>2144</v>
      </c>
      <c r="E2837" t="s">
        <v>2145</v>
      </c>
      <c r="F2837" t="s">
        <v>1828</v>
      </c>
      <c r="G2837" t="s">
        <v>1829</v>
      </c>
      <c r="H2837">
        <v>0</v>
      </c>
      <c r="I2837" s="1">
        <v>69</v>
      </c>
      <c r="J2837" t="s">
        <v>140</v>
      </c>
      <c r="K2837" t="s">
        <v>59</v>
      </c>
      <c r="L2837" t="s">
        <v>831</v>
      </c>
      <c r="M2837" t="s">
        <v>59</v>
      </c>
      <c r="N2837" s="4">
        <v>200076891</v>
      </c>
      <c r="O2837" s="44">
        <v>13716</v>
      </c>
      <c r="P2837">
        <v>0</v>
      </c>
      <c r="Q2837">
        <v>0</v>
      </c>
      <c r="R2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7" s="4">
        <f t="shared" si="132"/>
        <v>1</v>
      </c>
      <c r="T2837" s="4">
        <f t="shared" si="133"/>
        <v>0</v>
      </c>
      <c r="U2837" s="4">
        <f t="shared" si="134"/>
        <v>0</v>
      </c>
    </row>
    <row r="2838" spans="1:21">
      <c r="A2838" s="41">
        <v>690797873</v>
      </c>
      <c r="B2838" s="42">
        <v>690043237</v>
      </c>
      <c r="C2838" s="43">
        <v>690043237</v>
      </c>
      <c r="D2838" t="s">
        <v>2146</v>
      </c>
      <c r="E2838" t="s">
        <v>2145</v>
      </c>
      <c r="F2838" t="s">
        <v>1828</v>
      </c>
      <c r="G2838" t="s">
        <v>1829</v>
      </c>
      <c r="H2838">
        <v>0</v>
      </c>
      <c r="I2838" s="1">
        <v>69</v>
      </c>
      <c r="J2838" t="s">
        <v>140</v>
      </c>
      <c r="K2838" t="s">
        <v>59</v>
      </c>
      <c r="L2838" t="s">
        <v>831</v>
      </c>
      <c r="M2838" t="s">
        <v>59</v>
      </c>
      <c r="N2838" s="4">
        <v>200076891</v>
      </c>
      <c r="O2838" s="44">
        <v>4595.5</v>
      </c>
      <c r="P2838">
        <v>0</v>
      </c>
      <c r="Q2838">
        <v>0</v>
      </c>
      <c r="R2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8" s="4">
        <f t="shared" si="132"/>
        <v>1</v>
      </c>
      <c r="T2838" s="4">
        <f t="shared" si="133"/>
        <v>0</v>
      </c>
      <c r="U2838" s="4">
        <f t="shared" si="134"/>
        <v>0</v>
      </c>
    </row>
    <row r="2839" spans="1:21">
      <c r="A2839" s="41">
        <v>690043393</v>
      </c>
      <c r="B2839" s="42">
        <v>690043385</v>
      </c>
      <c r="C2839" s="43">
        <v>690043393</v>
      </c>
      <c r="D2839" t="s">
        <v>874</v>
      </c>
      <c r="E2839" t="s">
        <v>874</v>
      </c>
      <c r="H2839"/>
      <c r="I2839" s="1">
        <v>69</v>
      </c>
      <c r="J2839" t="s">
        <v>140</v>
      </c>
      <c r="K2839" t="s">
        <v>59</v>
      </c>
      <c r="L2839" t="s">
        <v>96</v>
      </c>
      <c r="M2839" t="s">
        <v>59</v>
      </c>
      <c r="N2839" s="4">
        <v>829332451</v>
      </c>
      <c r="O2839" s="44">
        <v>2563.25</v>
      </c>
      <c r="P2839">
        <v>1</v>
      </c>
      <c r="Q2839">
        <v>0</v>
      </c>
      <c r="R2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9" s="4">
        <f t="shared" si="132"/>
        <v>0</v>
      </c>
      <c r="T2839" s="4">
        <f t="shared" si="133"/>
        <v>0</v>
      </c>
      <c r="U2839" s="4">
        <f t="shared" si="134"/>
        <v>1</v>
      </c>
    </row>
    <row r="2840" spans="1:21">
      <c r="A2840" s="41">
        <v>690041579</v>
      </c>
      <c r="B2840" s="42">
        <v>690044052</v>
      </c>
      <c r="C2840" s="43">
        <v>690041579</v>
      </c>
      <c r="D2840" t="s">
        <v>3496</v>
      </c>
      <c r="E2840" t="s">
        <v>3497</v>
      </c>
      <c r="H2840"/>
      <c r="I2840" s="1">
        <v>69</v>
      </c>
      <c r="J2840" t="s">
        <v>140</v>
      </c>
      <c r="K2840" t="s">
        <v>59</v>
      </c>
      <c r="L2840" t="s">
        <v>96</v>
      </c>
      <c r="M2840" t="s">
        <v>59</v>
      </c>
      <c r="N2840" s="4">
        <v>824074173</v>
      </c>
      <c r="O2840" s="44">
        <v>2470</v>
      </c>
      <c r="P2840">
        <v>1</v>
      </c>
      <c r="Q2840">
        <v>0</v>
      </c>
      <c r="R2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0" s="4">
        <f t="shared" si="132"/>
        <v>0</v>
      </c>
      <c r="T2840" s="4">
        <f t="shared" si="133"/>
        <v>0</v>
      </c>
      <c r="U2840" s="4">
        <f t="shared" si="134"/>
        <v>1</v>
      </c>
    </row>
    <row r="2841" spans="1:21">
      <c r="A2841" s="41">
        <v>740016670</v>
      </c>
      <c r="B2841" s="42">
        <v>690044938</v>
      </c>
      <c r="C2841" s="43">
        <v>740016670</v>
      </c>
      <c r="D2841" t="s">
        <v>900</v>
      </c>
      <c r="E2841" t="s">
        <v>900</v>
      </c>
      <c r="H2841"/>
      <c r="I2841" s="1">
        <v>74</v>
      </c>
      <c r="J2841" t="s">
        <v>901</v>
      </c>
      <c r="K2841" t="s">
        <v>59</v>
      </c>
      <c r="L2841" t="s">
        <v>96</v>
      </c>
      <c r="M2841" t="s">
        <v>59</v>
      </c>
      <c r="N2841" s="4">
        <v>842387862</v>
      </c>
      <c r="O2841" s="44">
        <v>1</v>
      </c>
      <c r="P2841">
        <v>0</v>
      </c>
      <c r="Q2841">
        <v>0</v>
      </c>
      <c r="R2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1" s="4">
        <f t="shared" si="132"/>
        <v>0</v>
      </c>
      <c r="T2841" s="4">
        <f t="shared" si="133"/>
        <v>0</v>
      </c>
      <c r="U2841" s="4">
        <f t="shared" si="134"/>
        <v>1</v>
      </c>
    </row>
    <row r="2842" spans="1:21">
      <c r="A2842" s="41">
        <v>510025703</v>
      </c>
      <c r="B2842" s="42">
        <v>690044979</v>
      </c>
      <c r="C2842" s="43">
        <v>510025703</v>
      </c>
      <c r="D2842" t="s">
        <v>5011</v>
      </c>
      <c r="E2842" t="s">
        <v>5012</v>
      </c>
      <c r="H2842"/>
      <c r="I2842" s="1">
        <v>51</v>
      </c>
      <c r="J2842" t="s">
        <v>721</v>
      </c>
      <c r="K2842" t="s">
        <v>137</v>
      </c>
      <c r="L2842" t="s">
        <v>96</v>
      </c>
      <c r="M2842" t="s">
        <v>59</v>
      </c>
      <c r="N2842" s="4">
        <v>842347502</v>
      </c>
      <c r="O2842" s="44">
        <v>1679</v>
      </c>
      <c r="P2842">
        <v>1</v>
      </c>
      <c r="Q2842">
        <v>0</v>
      </c>
      <c r="R2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2" s="4">
        <f t="shared" si="132"/>
        <v>0</v>
      </c>
      <c r="T2842" s="4">
        <f t="shared" si="133"/>
        <v>0</v>
      </c>
      <c r="U2842" s="4">
        <f t="shared" si="134"/>
        <v>1</v>
      </c>
    </row>
    <row r="2843" spans="1:21">
      <c r="A2843" s="41">
        <v>570028498</v>
      </c>
      <c r="B2843" s="42">
        <v>690044987</v>
      </c>
      <c r="C2843" s="43">
        <v>570028498</v>
      </c>
      <c r="D2843" t="s">
        <v>5009</v>
      </c>
      <c r="E2843" t="s">
        <v>5010</v>
      </c>
      <c r="H2843"/>
      <c r="I2843" s="1">
        <v>57</v>
      </c>
      <c r="J2843" t="s">
        <v>589</v>
      </c>
      <c r="K2843" t="s">
        <v>137</v>
      </c>
      <c r="L2843" t="s">
        <v>96</v>
      </c>
      <c r="M2843" t="s">
        <v>59</v>
      </c>
      <c r="N2843" s="4">
        <v>842347569</v>
      </c>
      <c r="O2843" s="44">
        <v>1</v>
      </c>
      <c r="P2843">
        <v>1</v>
      </c>
      <c r="Q2843">
        <v>0</v>
      </c>
      <c r="R2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3" s="4">
        <f t="shared" si="132"/>
        <v>0</v>
      </c>
      <c r="T2843" s="4">
        <f t="shared" si="133"/>
        <v>0</v>
      </c>
      <c r="U2843" s="4">
        <f t="shared" si="134"/>
        <v>1</v>
      </c>
    </row>
    <row r="2844" spans="1:21">
      <c r="A2844" s="41">
        <v>690051347</v>
      </c>
      <c r="B2844" s="42">
        <v>690045117</v>
      </c>
      <c r="C2844" s="43">
        <v>690051347</v>
      </c>
      <c r="D2844" t="s">
        <v>4684</v>
      </c>
      <c r="E2844" t="s">
        <v>4685</v>
      </c>
      <c r="H2844"/>
      <c r="I2844" s="1">
        <v>69</v>
      </c>
      <c r="J2844" t="s">
        <v>140</v>
      </c>
      <c r="K2844" t="s">
        <v>59</v>
      </c>
      <c r="L2844" t="s">
        <v>96</v>
      </c>
      <c r="M2844" t="s">
        <v>59</v>
      </c>
      <c r="N2844" s="4">
        <v>844629725</v>
      </c>
      <c r="O2844" s="44">
        <v>1140.5</v>
      </c>
      <c r="P2844">
        <v>1</v>
      </c>
      <c r="Q2844">
        <v>0</v>
      </c>
      <c r="R2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4" s="4">
        <f t="shared" si="132"/>
        <v>0</v>
      </c>
      <c r="T2844" s="4">
        <f t="shared" si="133"/>
        <v>0</v>
      </c>
      <c r="U2844" s="4">
        <f t="shared" si="134"/>
        <v>1</v>
      </c>
    </row>
    <row r="2845" spans="1:21">
      <c r="A2845" s="41">
        <v>390780575</v>
      </c>
      <c r="B2845" s="42">
        <v>690046339</v>
      </c>
      <c r="C2845" s="43">
        <v>390780575</v>
      </c>
      <c r="D2845" t="s">
        <v>4979</v>
      </c>
      <c r="E2845" t="s">
        <v>4979</v>
      </c>
      <c r="H2845"/>
      <c r="I2845" s="1">
        <v>39</v>
      </c>
      <c r="J2845" t="s">
        <v>154</v>
      </c>
      <c r="K2845" t="s">
        <v>10</v>
      </c>
      <c r="L2845" t="s">
        <v>96</v>
      </c>
      <c r="M2845" t="s">
        <v>59</v>
      </c>
      <c r="N2845" s="4">
        <v>879651636</v>
      </c>
      <c r="O2845" s="44">
        <v>12993.5</v>
      </c>
      <c r="P2845">
        <v>0</v>
      </c>
      <c r="Q2845">
        <v>0</v>
      </c>
      <c r="R2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5" s="4">
        <f t="shared" si="132"/>
        <v>0</v>
      </c>
      <c r="T2845" s="4">
        <f t="shared" si="133"/>
        <v>0</v>
      </c>
      <c r="U2845" s="4">
        <f t="shared" si="134"/>
        <v>1</v>
      </c>
    </row>
    <row r="2846" spans="1:21">
      <c r="A2846" s="41">
        <v>250011848</v>
      </c>
      <c r="B2846" s="42">
        <v>690046347</v>
      </c>
      <c r="C2846" s="43">
        <v>250011848</v>
      </c>
      <c r="D2846" t="s">
        <v>4970</v>
      </c>
      <c r="E2846" t="s">
        <v>4971</v>
      </c>
      <c r="H2846"/>
      <c r="I2846" s="1">
        <v>25</v>
      </c>
      <c r="J2846" t="s">
        <v>166</v>
      </c>
      <c r="K2846" t="s">
        <v>10</v>
      </c>
      <c r="L2846" t="s">
        <v>96</v>
      </c>
      <c r="M2846" t="s">
        <v>59</v>
      </c>
      <c r="N2846" s="4">
        <v>879605301</v>
      </c>
      <c r="O2846" s="44">
        <v>36946.5</v>
      </c>
      <c r="P2846">
        <v>0</v>
      </c>
      <c r="Q2846">
        <v>0</v>
      </c>
      <c r="R2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6" s="4">
        <f t="shared" si="132"/>
        <v>0</v>
      </c>
      <c r="T2846" s="4">
        <f t="shared" si="133"/>
        <v>0</v>
      </c>
      <c r="U2846" s="4">
        <f t="shared" si="134"/>
        <v>1</v>
      </c>
    </row>
    <row r="2847" spans="1:21">
      <c r="A2847" s="41">
        <v>690000039</v>
      </c>
      <c r="B2847" s="42">
        <v>690048632</v>
      </c>
      <c r="C2847" s="43">
        <v>690048632</v>
      </c>
      <c r="D2847" t="s">
        <v>2104</v>
      </c>
      <c r="E2847" t="s">
        <v>2105</v>
      </c>
      <c r="F2847" t="s">
        <v>1679</v>
      </c>
      <c r="G2847" t="s">
        <v>1680</v>
      </c>
      <c r="H2847">
        <v>0</v>
      </c>
      <c r="I2847" s="1">
        <v>69</v>
      </c>
      <c r="J2847" t="s">
        <v>140</v>
      </c>
      <c r="K2847" t="s">
        <v>59</v>
      </c>
      <c r="L2847" t="s">
        <v>831</v>
      </c>
      <c r="M2847" t="s">
        <v>59</v>
      </c>
      <c r="N2847" s="4">
        <v>200093904</v>
      </c>
      <c r="O2847" s="44">
        <v>6725.5</v>
      </c>
      <c r="P2847">
        <v>0</v>
      </c>
      <c r="Q2847">
        <v>0</v>
      </c>
      <c r="R2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7" s="4">
        <f t="shared" si="132"/>
        <v>1</v>
      </c>
      <c r="T2847" s="4">
        <f t="shared" si="133"/>
        <v>0</v>
      </c>
      <c r="U2847" s="4">
        <f t="shared" si="134"/>
        <v>0</v>
      </c>
    </row>
    <row r="2848" spans="1:21">
      <c r="A2848" s="41">
        <v>690000062</v>
      </c>
      <c r="B2848" s="42">
        <v>690048632</v>
      </c>
      <c r="C2848" s="43">
        <v>690048632</v>
      </c>
      <c r="D2848" t="s">
        <v>2106</v>
      </c>
      <c r="E2848" t="s">
        <v>2105</v>
      </c>
      <c r="F2848" t="s">
        <v>1679</v>
      </c>
      <c r="G2848" t="s">
        <v>1680</v>
      </c>
      <c r="H2848">
        <v>0</v>
      </c>
      <c r="I2848" s="1">
        <v>69</v>
      </c>
      <c r="J2848" t="s">
        <v>140</v>
      </c>
      <c r="K2848" t="s">
        <v>59</v>
      </c>
      <c r="L2848" t="s">
        <v>831</v>
      </c>
      <c r="M2848" t="s">
        <v>59</v>
      </c>
      <c r="N2848" s="4">
        <v>200093904</v>
      </c>
      <c r="O2848" s="44">
        <v>2909</v>
      </c>
      <c r="P2848">
        <v>0</v>
      </c>
      <c r="Q2848">
        <v>0</v>
      </c>
      <c r="R2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8" s="4">
        <f t="shared" si="132"/>
        <v>1</v>
      </c>
      <c r="T2848" s="4">
        <f t="shared" si="133"/>
        <v>0</v>
      </c>
      <c r="U2848" s="4">
        <f t="shared" si="134"/>
        <v>0</v>
      </c>
    </row>
    <row r="2849" spans="1:21">
      <c r="A2849" s="41">
        <v>380024257</v>
      </c>
      <c r="B2849" s="42">
        <v>690048798</v>
      </c>
      <c r="C2849" s="43">
        <v>380024257</v>
      </c>
      <c r="D2849" t="s">
        <v>5004</v>
      </c>
      <c r="E2849" t="s">
        <v>5004</v>
      </c>
      <c r="H2849"/>
      <c r="I2849" s="1">
        <v>38</v>
      </c>
      <c r="J2849" t="s">
        <v>65</v>
      </c>
      <c r="K2849" t="s">
        <v>59</v>
      </c>
      <c r="L2849" t="s">
        <v>96</v>
      </c>
      <c r="M2849" t="s">
        <v>59</v>
      </c>
      <c r="N2849" s="4">
        <v>825323546</v>
      </c>
      <c r="O2849" s="44">
        <v>3387.25</v>
      </c>
      <c r="P2849">
        <v>1</v>
      </c>
      <c r="Q2849">
        <v>0</v>
      </c>
      <c r="R2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9" s="4">
        <f t="shared" si="132"/>
        <v>0</v>
      </c>
      <c r="T2849" s="4">
        <f t="shared" si="133"/>
        <v>0</v>
      </c>
      <c r="U2849" s="4">
        <f t="shared" si="134"/>
        <v>1</v>
      </c>
    </row>
    <row r="2850" spans="1:21">
      <c r="A2850" s="41">
        <v>930031406</v>
      </c>
      <c r="B2850" s="42">
        <v>690049846</v>
      </c>
      <c r="C2850" s="43">
        <v>930031406</v>
      </c>
      <c r="D2850" t="s">
        <v>3589</v>
      </c>
      <c r="E2850" t="s">
        <v>3590</v>
      </c>
      <c r="H2850"/>
      <c r="I2850" s="1">
        <v>93</v>
      </c>
      <c r="J2850" t="s">
        <v>265</v>
      </c>
      <c r="K2850" t="s">
        <v>109</v>
      </c>
      <c r="L2850" t="s">
        <v>96</v>
      </c>
      <c r="M2850" t="s">
        <v>59</v>
      </c>
      <c r="N2850" s="4">
        <v>383538550</v>
      </c>
      <c r="O2850" s="44">
        <v>2143</v>
      </c>
      <c r="P2850">
        <v>0</v>
      </c>
      <c r="Q2850">
        <v>0</v>
      </c>
      <c r="R2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0" s="4">
        <f t="shared" si="132"/>
        <v>0</v>
      </c>
      <c r="T2850" s="4">
        <f t="shared" si="133"/>
        <v>0</v>
      </c>
      <c r="U2850" s="4">
        <f t="shared" si="134"/>
        <v>1</v>
      </c>
    </row>
    <row r="2851" spans="1:21">
      <c r="A2851" s="41">
        <v>930817333</v>
      </c>
      <c r="B2851" s="42">
        <v>690049846</v>
      </c>
      <c r="C2851" s="43">
        <v>930817333</v>
      </c>
      <c r="D2851" t="s">
        <v>3591</v>
      </c>
      <c r="E2851" t="s">
        <v>3590</v>
      </c>
      <c r="H2851"/>
      <c r="I2851" s="1">
        <v>93</v>
      </c>
      <c r="J2851" t="s">
        <v>265</v>
      </c>
      <c r="K2851" t="s">
        <v>109</v>
      </c>
      <c r="L2851" t="s">
        <v>96</v>
      </c>
      <c r="M2851" t="s">
        <v>59</v>
      </c>
      <c r="N2851" s="4">
        <v>383538550</v>
      </c>
      <c r="O2851" s="44">
        <v>15583.5</v>
      </c>
      <c r="P2851">
        <v>0</v>
      </c>
      <c r="Q2851">
        <v>1</v>
      </c>
      <c r="R2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1" s="4">
        <f t="shared" si="132"/>
        <v>0</v>
      </c>
      <c r="T2851" s="4">
        <f t="shared" si="133"/>
        <v>0</v>
      </c>
      <c r="U2851" s="4">
        <f t="shared" si="134"/>
        <v>1</v>
      </c>
    </row>
    <row r="2852" spans="1:21">
      <c r="A2852" s="41">
        <v>490537818</v>
      </c>
      <c r="B2852" s="42">
        <v>690049853</v>
      </c>
      <c r="C2852" s="43">
        <v>490537818</v>
      </c>
      <c r="D2852" t="s">
        <v>3578</v>
      </c>
      <c r="E2852" t="s">
        <v>3579</v>
      </c>
      <c r="H2852"/>
      <c r="I2852" s="1">
        <v>49</v>
      </c>
      <c r="J2852" t="s">
        <v>225</v>
      </c>
      <c r="K2852" t="s">
        <v>223</v>
      </c>
      <c r="L2852" t="s">
        <v>96</v>
      </c>
      <c r="M2852" t="s">
        <v>59</v>
      </c>
      <c r="N2852" s="4">
        <v>399285402</v>
      </c>
      <c r="O2852" s="44">
        <v>11230</v>
      </c>
      <c r="P2852">
        <v>0</v>
      </c>
      <c r="Q2852">
        <v>1</v>
      </c>
      <c r="R2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2" s="4">
        <f t="shared" si="132"/>
        <v>0</v>
      </c>
      <c r="T2852" s="4">
        <f t="shared" si="133"/>
        <v>0</v>
      </c>
      <c r="U2852" s="4">
        <f t="shared" si="134"/>
        <v>1</v>
      </c>
    </row>
    <row r="2853" spans="1:21">
      <c r="A2853" s="41">
        <v>680000338</v>
      </c>
      <c r="B2853" s="42">
        <v>690049879</v>
      </c>
      <c r="C2853" s="43">
        <v>690049879</v>
      </c>
      <c r="D2853" t="s">
        <v>3584</v>
      </c>
      <c r="E2853" t="s">
        <v>3585</v>
      </c>
      <c r="H2853"/>
      <c r="I2853" s="1">
        <v>68</v>
      </c>
      <c r="J2853" t="s">
        <v>472</v>
      </c>
      <c r="K2853" t="s">
        <v>137</v>
      </c>
      <c r="L2853" t="s">
        <v>96</v>
      </c>
      <c r="M2853" t="s">
        <v>59</v>
      </c>
      <c r="N2853" s="4">
        <v>778950543</v>
      </c>
      <c r="O2853" s="44">
        <v>13673.5</v>
      </c>
      <c r="P2853">
        <v>0</v>
      </c>
      <c r="Q2853">
        <v>1</v>
      </c>
      <c r="R2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53" s="4">
        <f t="shared" si="132"/>
        <v>0</v>
      </c>
      <c r="T2853" s="4">
        <f t="shared" si="133"/>
        <v>0</v>
      </c>
      <c r="U2853" s="4">
        <f t="shared" si="134"/>
        <v>1</v>
      </c>
    </row>
    <row r="2854" spans="1:21">
      <c r="A2854" s="41">
        <v>420017527</v>
      </c>
      <c r="B2854" s="42">
        <v>690051115</v>
      </c>
      <c r="C2854" s="43">
        <v>420017527</v>
      </c>
      <c r="D2854" t="s">
        <v>101</v>
      </c>
      <c r="E2854" t="s">
        <v>102</v>
      </c>
      <c r="H2854"/>
      <c r="I2854" s="1">
        <v>42</v>
      </c>
      <c r="J2854" t="s">
        <v>69</v>
      </c>
      <c r="K2854" t="s">
        <v>59</v>
      </c>
      <c r="L2854" t="s">
        <v>96</v>
      </c>
      <c r="M2854" t="s">
        <v>59</v>
      </c>
      <c r="N2854" s="4">
        <v>843155490</v>
      </c>
      <c r="O2854" s="44">
        <v>1</v>
      </c>
      <c r="P2854">
        <v>0</v>
      </c>
      <c r="Q2854">
        <v>0</v>
      </c>
      <c r="R2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4" s="4">
        <f t="shared" si="132"/>
        <v>0</v>
      </c>
      <c r="T2854" s="4">
        <f t="shared" si="133"/>
        <v>0</v>
      </c>
      <c r="U2854" s="4">
        <f t="shared" si="134"/>
        <v>1</v>
      </c>
    </row>
    <row r="2855" spans="1:21">
      <c r="A2855" s="41">
        <v>590067047</v>
      </c>
      <c r="B2855" s="42">
        <v>690051461</v>
      </c>
      <c r="C2855" s="43">
        <v>590067047</v>
      </c>
      <c r="D2855" t="s">
        <v>5005</v>
      </c>
      <c r="E2855" t="s">
        <v>5006</v>
      </c>
      <c r="H2855"/>
      <c r="I2855" s="1">
        <v>59</v>
      </c>
      <c r="J2855" t="s">
        <v>227</v>
      </c>
      <c r="K2855" t="s">
        <v>228</v>
      </c>
      <c r="L2855" t="s">
        <v>96</v>
      </c>
      <c r="M2855" t="s">
        <v>59</v>
      </c>
      <c r="N2855" s="4">
        <v>842347528</v>
      </c>
      <c r="O2855" s="44">
        <v>649.25</v>
      </c>
      <c r="P2855">
        <v>1</v>
      </c>
      <c r="Q2855">
        <v>0</v>
      </c>
      <c r="R2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5" s="4">
        <f t="shared" si="132"/>
        <v>0</v>
      </c>
      <c r="T2855" s="4">
        <f t="shared" si="133"/>
        <v>0</v>
      </c>
      <c r="U2855" s="4">
        <f t="shared" si="134"/>
        <v>1</v>
      </c>
    </row>
    <row r="2856" spans="1:21">
      <c r="A2856" s="41">
        <v>930026661</v>
      </c>
      <c r="B2856" s="42">
        <v>690051594</v>
      </c>
      <c r="C2856" s="43">
        <v>930026661</v>
      </c>
      <c r="D2856" t="s">
        <v>1580</v>
      </c>
      <c r="E2856" t="s">
        <v>1581</v>
      </c>
      <c r="H2856"/>
      <c r="I2856" s="1">
        <v>93</v>
      </c>
      <c r="J2856" t="s">
        <v>265</v>
      </c>
      <c r="K2856" t="s">
        <v>109</v>
      </c>
      <c r="L2856" t="s">
        <v>96</v>
      </c>
      <c r="M2856" t="s">
        <v>59</v>
      </c>
      <c r="N2856" s="4">
        <v>822862447</v>
      </c>
      <c r="O2856" s="44">
        <v>36</v>
      </c>
      <c r="P2856">
        <v>1</v>
      </c>
      <c r="Q2856">
        <v>0</v>
      </c>
      <c r="R2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6" s="4">
        <f t="shared" si="132"/>
        <v>0</v>
      </c>
      <c r="T2856" s="4">
        <f t="shared" si="133"/>
        <v>0</v>
      </c>
      <c r="U2856" s="4">
        <f t="shared" si="134"/>
        <v>1</v>
      </c>
    </row>
    <row r="2857" spans="1:21">
      <c r="A2857" s="41">
        <v>800021818</v>
      </c>
      <c r="B2857" s="42">
        <v>690052147</v>
      </c>
      <c r="C2857" s="43">
        <v>800021818</v>
      </c>
      <c r="D2857" t="s">
        <v>5002</v>
      </c>
      <c r="E2857" t="s">
        <v>5003</v>
      </c>
      <c r="H2857">
        <v>0</v>
      </c>
      <c r="I2857" s="1">
        <v>80</v>
      </c>
      <c r="J2857" t="s">
        <v>779</v>
      </c>
      <c r="K2857" t="s">
        <v>228</v>
      </c>
      <c r="L2857" t="s">
        <v>96</v>
      </c>
      <c r="M2857" t="s">
        <v>59</v>
      </c>
      <c r="N2857" s="4">
        <v>893037028</v>
      </c>
      <c r="O2857" s="44">
        <v>1</v>
      </c>
      <c r="P2857">
        <v>1</v>
      </c>
      <c r="Q2857">
        <v>0</v>
      </c>
      <c r="R2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7" s="4">
        <f t="shared" si="132"/>
        <v>0</v>
      </c>
      <c r="T2857" s="4">
        <f t="shared" si="133"/>
        <v>0</v>
      </c>
      <c r="U2857" s="4">
        <f t="shared" si="134"/>
        <v>1</v>
      </c>
    </row>
    <row r="2858" spans="1:21">
      <c r="A2858" s="41">
        <v>690000013</v>
      </c>
      <c r="B2858" s="42">
        <v>690780036</v>
      </c>
      <c r="C2858" s="43">
        <v>690780036</v>
      </c>
      <c r="D2858" t="s">
        <v>2563</v>
      </c>
      <c r="E2858" t="s">
        <v>2563</v>
      </c>
      <c r="F2858" t="s">
        <v>1878</v>
      </c>
      <c r="G2858" t="s">
        <v>1879</v>
      </c>
      <c r="H2858">
        <v>0</v>
      </c>
      <c r="I2858" s="1">
        <v>69</v>
      </c>
      <c r="J2858" t="s">
        <v>140</v>
      </c>
      <c r="K2858" t="s">
        <v>59</v>
      </c>
      <c r="L2858" t="s">
        <v>831</v>
      </c>
      <c r="M2858" t="s">
        <v>59</v>
      </c>
      <c r="N2858" s="4">
        <v>266900133</v>
      </c>
      <c r="O2858" s="44">
        <v>37241</v>
      </c>
      <c r="P2858">
        <v>0</v>
      </c>
      <c r="Q2858">
        <v>0</v>
      </c>
      <c r="R2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8" s="4">
        <f t="shared" si="132"/>
        <v>1</v>
      </c>
      <c r="T2858" s="4">
        <f t="shared" si="133"/>
        <v>0</v>
      </c>
      <c r="U2858" s="4">
        <f t="shared" si="134"/>
        <v>0</v>
      </c>
    </row>
    <row r="2859" spans="1:21">
      <c r="A2859" s="41">
        <v>690000021</v>
      </c>
      <c r="B2859" s="42">
        <v>690780044</v>
      </c>
      <c r="C2859" s="43">
        <v>690780044</v>
      </c>
      <c r="D2859" t="s">
        <v>2019</v>
      </c>
      <c r="E2859" t="s">
        <v>2019</v>
      </c>
      <c r="F2859" t="s">
        <v>1878</v>
      </c>
      <c r="G2859" t="s">
        <v>1879</v>
      </c>
      <c r="H2859">
        <v>0</v>
      </c>
      <c r="I2859" s="1">
        <v>69</v>
      </c>
      <c r="J2859" t="s">
        <v>140</v>
      </c>
      <c r="K2859" t="s">
        <v>59</v>
      </c>
      <c r="L2859" t="s">
        <v>831</v>
      </c>
      <c r="M2859" t="s">
        <v>59</v>
      </c>
      <c r="N2859" s="4">
        <v>266900208</v>
      </c>
      <c r="O2859" s="44">
        <v>22564.5</v>
      </c>
      <c r="P2859">
        <v>0</v>
      </c>
      <c r="Q2859">
        <v>0</v>
      </c>
      <c r="R2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59" s="4">
        <f t="shared" si="132"/>
        <v>1</v>
      </c>
      <c r="T2859" s="4">
        <f t="shared" si="133"/>
        <v>0</v>
      </c>
      <c r="U2859" s="4">
        <f t="shared" si="134"/>
        <v>0</v>
      </c>
    </row>
    <row r="2860" spans="1:21">
      <c r="A2860" s="41">
        <v>690000047</v>
      </c>
      <c r="B2860" s="42">
        <v>690780069</v>
      </c>
      <c r="C2860" s="43">
        <v>690780069</v>
      </c>
      <c r="D2860" t="s">
        <v>1877</v>
      </c>
      <c r="E2860" t="s">
        <v>1877</v>
      </c>
      <c r="F2860" t="s">
        <v>1878</v>
      </c>
      <c r="G2860" t="s">
        <v>1879</v>
      </c>
      <c r="H2860">
        <v>0</v>
      </c>
      <c r="I2860" s="1">
        <v>69</v>
      </c>
      <c r="J2860" t="s">
        <v>140</v>
      </c>
      <c r="K2860" t="s">
        <v>59</v>
      </c>
      <c r="L2860" t="s">
        <v>831</v>
      </c>
      <c r="M2860" t="s">
        <v>59</v>
      </c>
      <c r="N2860" s="4">
        <v>266900091</v>
      </c>
      <c r="O2860" s="44">
        <v>8892</v>
      </c>
      <c r="P2860">
        <v>0</v>
      </c>
      <c r="Q2860">
        <v>0</v>
      </c>
      <c r="R2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60" s="4">
        <f t="shared" si="132"/>
        <v>1</v>
      </c>
      <c r="T2860" s="4">
        <f t="shared" si="133"/>
        <v>0</v>
      </c>
      <c r="U2860" s="4">
        <f t="shared" si="134"/>
        <v>0</v>
      </c>
    </row>
    <row r="2861" spans="1:21">
      <c r="A2861" s="41">
        <v>690000054</v>
      </c>
      <c r="B2861" s="42">
        <v>690780077</v>
      </c>
      <c r="C2861" s="43">
        <v>690780077</v>
      </c>
      <c r="D2861" t="s">
        <v>1986</v>
      </c>
      <c r="E2861" t="s">
        <v>1987</v>
      </c>
      <c r="F2861" t="s">
        <v>1878</v>
      </c>
      <c r="G2861" t="s">
        <v>1879</v>
      </c>
      <c r="H2861">
        <v>0</v>
      </c>
      <c r="I2861" s="1">
        <v>69</v>
      </c>
      <c r="J2861" t="s">
        <v>140</v>
      </c>
      <c r="K2861" t="s">
        <v>59</v>
      </c>
      <c r="L2861" t="s">
        <v>831</v>
      </c>
      <c r="M2861" t="s">
        <v>59</v>
      </c>
      <c r="N2861" s="4">
        <v>266900182</v>
      </c>
      <c r="O2861" s="44">
        <v>3911.5</v>
      </c>
      <c r="P2861">
        <v>0</v>
      </c>
      <c r="Q2861">
        <v>0</v>
      </c>
      <c r="R2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61" s="4">
        <f t="shared" si="132"/>
        <v>1</v>
      </c>
      <c r="T2861" s="4">
        <f t="shared" si="133"/>
        <v>0</v>
      </c>
      <c r="U2861" s="4">
        <f t="shared" si="134"/>
        <v>0</v>
      </c>
    </row>
    <row r="2862" spans="1:21">
      <c r="A2862" s="41">
        <v>690000088</v>
      </c>
      <c r="B2862" s="42">
        <v>690780101</v>
      </c>
      <c r="C2862" s="43">
        <v>690780101</v>
      </c>
      <c r="D2862" t="s">
        <v>2489</v>
      </c>
      <c r="E2862" t="s">
        <v>2489</v>
      </c>
      <c r="H2862"/>
      <c r="I2862" s="1">
        <v>69</v>
      </c>
      <c r="J2862" t="s">
        <v>140</v>
      </c>
      <c r="K2862" t="s">
        <v>59</v>
      </c>
      <c r="L2862" t="s">
        <v>77</v>
      </c>
      <c r="M2862" t="s">
        <v>59</v>
      </c>
      <c r="N2862" s="4">
        <v>266900083</v>
      </c>
      <c r="O2862" s="44">
        <v>90207</v>
      </c>
      <c r="P2862">
        <v>1</v>
      </c>
      <c r="Q2862">
        <v>0</v>
      </c>
      <c r="R2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2" s="4">
        <f t="shared" si="132"/>
        <v>1</v>
      </c>
      <c r="T2862" s="4">
        <f t="shared" si="133"/>
        <v>1</v>
      </c>
      <c r="U2862" s="4">
        <f t="shared" si="134"/>
        <v>0</v>
      </c>
    </row>
    <row r="2863" spans="1:21">
      <c r="A2863" s="41">
        <v>690036512</v>
      </c>
      <c r="B2863" s="42">
        <v>690780101</v>
      </c>
      <c r="C2863" s="43">
        <v>690780101</v>
      </c>
      <c r="D2863" t="s">
        <v>2490</v>
      </c>
      <c r="E2863" t="s">
        <v>2489</v>
      </c>
      <c r="H2863"/>
      <c r="I2863" s="1">
        <v>69</v>
      </c>
      <c r="J2863" t="s">
        <v>140</v>
      </c>
      <c r="K2863" t="s">
        <v>59</v>
      </c>
      <c r="L2863" t="s">
        <v>77</v>
      </c>
      <c r="M2863" t="s">
        <v>59</v>
      </c>
      <c r="N2863" s="4">
        <v>266900083</v>
      </c>
      <c r="O2863" s="44">
        <v>5</v>
      </c>
      <c r="P2863">
        <v>1</v>
      </c>
      <c r="Q2863">
        <v>0</v>
      </c>
      <c r="R2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3" s="4">
        <f t="shared" si="132"/>
        <v>1</v>
      </c>
      <c r="T2863" s="4">
        <f t="shared" si="133"/>
        <v>1</v>
      </c>
      <c r="U2863" s="4">
        <f t="shared" si="134"/>
        <v>0</v>
      </c>
    </row>
    <row r="2864" spans="1:21">
      <c r="A2864" s="41">
        <v>690048228</v>
      </c>
      <c r="B2864" s="42">
        <v>690780101</v>
      </c>
      <c r="C2864" s="43">
        <v>690780101</v>
      </c>
      <c r="D2864" t="s">
        <v>2491</v>
      </c>
      <c r="E2864" t="s">
        <v>2489</v>
      </c>
      <c r="H2864"/>
      <c r="I2864" s="1">
        <v>69</v>
      </c>
      <c r="J2864" t="s">
        <v>140</v>
      </c>
      <c r="K2864" t="s">
        <v>59</v>
      </c>
      <c r="L2864" t="s">
        <v>77</v>
      </c>
      <c r="M2864" t="s">
        <v>59</v>
      </c>
      <c r="N2864" s="4">
        <v>266900083</v>
      </c>
      <c r="O2864" s="44">
        <v>1267</v>
      </c>
      <c r="P2864">
        <v>1</v>
      </c>
      <c r="Q2864">
        <v>0</v>
      </c>
      <c r="R2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4" s="4">
        <f t="shared" si="132"/>
        <v>1</v>
      </c>
      <c r="T2864" s="4">
        <f t="shared" si="133"/>
        <v>1</v>
      </c>
      <c r="U2864" s="4">
        <f t="shared" si="134"/>
        <v>0</v>
      </c>
    </row>
    <row r="2865" spans="1:21">
      <c r="A2865" s="41">
        <v>690048293</v>
      </c>
      <c r="B2865" s="42">
        <v>690780101</v>
      </c>
      <c r="C2865" s="43">
        <v>690780101</v>
      </c>
      <c r="D2865" t="s">
        <v>2492</v>
      </c>
      <c r="E2865" t="s">
        <v>2489</v>
      </c>
      <c r="H2865"/>
      <c r="I2865" s="1">
        <v>69</v>
      </c>
      <c r="J2865" t="s">
        <v>140</v>
      </c>
      <c r="K2865" t="s">
        <v>59</v>
      </c>
      <c r="L2865" t="s">
        <v>77</v>
      </c>
      <c r="M2865" t="s">
        <v>59</v>
      </c>
      <c r="N2865" s="4">
        <v>266900083</v>
      </c>
      <c r="O2865" s="44">
        <v>48</v>
      </c>
      <c r="P2865">
        <v>1</v>
      </c>
      <c r="Q2865">
        <v>0</v>
      </c>
      <c r="R2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5" s="4">
        <f t="shared" si="132"/>
        <v>1</v>
      </c>
      <c r="T2865" s="4">
        <f t="shared" si="133"/>
        <v>1</v>
      </c>
      <c r="U2865" s="4">
        <f t="shared" si="134"/>
        <v>0</v>
      </c>
    </row>
    <row r="2866" spans="1:21">
      <c r="A2866" s="41">
        <v>690795786</v>
      </c>
      <c r="B2866" s="42">
        <v>690780101</v>
      </c>
      <c r="C2866" s="43">
        <v>690780101</v>
      </c>
      <c r="D2866" t="s">
        <v>2493</v>
      </c>
      <c r="E2866" t="s">
        <v>2489</v>
      </c>
      <c r="H2866"/>
      <c r="I2866" s="1">
        <v>69</v>
      </c>
      <c r="J2866" t="s">
        <v>140</v>
      </c>
      <c r="K2866" t="s">
        <v>59</v>
      </c>
      <c r="L2866" t="s">
        <v>77</v>
      </c>
      <c r="M2866" t="s">
        <v>59</v>
      </c>
      <c r="N2866" s="4">
        <v>266900083</v>
      </c>
      <c r="O2866" s="44">
        <v>1042</v>
      </c>
      <c r="P2866">
        <v>1</v>
      </c>
      <c r="Q2866">
        <v>0</v>
      </c>
      <c r="R2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6" s="4">
        <f t="shared" si="132"/>
        <v>1</v>
      </c>
      <c r="T2866" s="4">
        <f t="shared" si="133"/>
        <v>1</v>
      </c>
      <c r="U2866" s="4">
        <f t="shared" si="134"/>
        <v>0</v>
      </c>
    </row>
    <row r="2867" spans="1:21">
      <c r="A2867" s="41">
        <v>690798228</v>
      </c>
      <c r="B2867" s="42">
        <v>690780101</v>
      </c>
      <c r="C2867" s="43">
        <v>690780101</v>
      </c>
      <c r="D2867" t="s">
        <v>2494</v>
      </c>
      <c r="E2867" t="s">
        <v>2489</v>
      </c>
      <c r="H2867"/>
      <c r="I2867" s="1">
        <v>69</v>
      </c>
      <c r="J2867" t="s">
        <v>140</v>
      </c>
      <c r="K2867" t="s">
        <v>59</v>
      </c>
      <c r="L2867" t="s">
        <v>77</v>
      </c>
      <c r="M2867" t="s">
        <v>59</v>
      </c>
      <c r="N2867" s="4">
        <v>266900083</v>
      </c>
      <c r="O2867" s="44">
        <v>5</v>
      </c>
      <c r="P2867">
        <v>1</v>
      </c>
      <c r="Q2867">
        <v>0</v>
      </c>
      <c r="R2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7" s="4">
        <f t="shared" si="132"/>
        <v>1</v>
      </c>
      <c r="T2867" s="4">
        <f t="shared" si="133"/>
        <v>1</v>
      </c>
      <c r="U2867" s="4">
        <f t="shared" si="134"/>
        <v>0</v>
      </c>
    </row>
    <row r="2868" spans="1:21">
      <c r="A2868" s="41">
        <v>690799374</v>
      </c>
      <c r="B2868" s="42">
        <v>690780101</v>
      </c>
      <c r="C2868" s="43">
        <v>690780101</v>
      </c>
      <c r="D2868" t="s">
        <v>2495</v>
      </c>
      <c r="E2868" t="s">
        <v>2489</v>
      </c>
      <c r="H2868"/>
      <c r="I2868" s="1">
        <v>69</v>
      </c>
      <c r="J2868" t="s">
        <v>140</v>
      </c>
      <c r="K2868" t="s">
        <v>59</v>
      </c>
      <c r="L2868" t="s">
        <v>77</v>
      </c>
      <c r="M2868" t="s">
        <v>59</v>
      </c>
      <c r="N2868" s="4">
        <v>266900083</v>
      </c>
      <c r="O2868" s="44">
        <v>2838</v>
      </c>
      <c r="P2868">
        <v>1</v>
      </c>
      <c r="Q2868">
        <v>0</v>
      </c>
      <c r="R2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8" s="4">
        <f t="shared" si="132"/>
        <v>1</v>
      </c>
      <c r="T2868" s="4">
        <f t="shared" si="133"/>
        <v>1</v>
      </c>
      <c r="U2868" s="4">
        <f t="shared" si="134"/>
        <v>0</v>
      </c>
    </row>
    <row r="2869" spans="1:21">
      <c r="A2869" s="41">
        <v>690808324</v>
      </c>
      <c r="B2869" s="42">
        <v>690780101</v>
      </c>
      <c r="C2869" s="43">
        <v>690780101</v>
      </c>
      <c r="D2869" t="s">
        <v>2496</v>
      </c>
      <c r="E2869" t="s">
        <v>2489</v>
      </c>
      <c r="H2869"/>
      <c r="I2869" s="1">
        <v>69</v>
      </c>
      <c r="J2869" t="s">
        <v>140</v>
      </c>
      <c r="K2869" t="s">
        <v>59</v>
      </c>
      <c r="L2869" t="s">
        <v>77</v>
      </c>
      <c r="M2869" t="s">
        <v>59</v>
      </c>
      <c r="N2869" s="4">
        <v>266900083</v>
      </c>
      <c r="O2869" s="44">
        <v>45.75</v>
      </c>
      <c r="P2869">
        <v>1</v>
      </c>
      <c r="Q2869">
        <v>0</v>
      </c>
      <c r="R2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9" s="4">
        <f t="shared" si="132"/>
        <v>1</v>
      </c>
      <c r="T2869" s="4">
        <f t="shared" si="133"/>
        <v>1</v>
      </c>
      <c r="U2869" s="4">
        <f t="shared" si="134"/>
        <v>0</v>
      </c>
    </row>
    <row r="2870" spans="1:21">
      <c r="A2870" s="41">
        <v>690808894</v>
      </c>
      <c r="B2870" s="42">
        <v>690780101</v>
      </c>
      <c r="C2870" s="43">
        <v>690780101</v>
      </c>
      <c r="D2870" t="s">
        <v>2497</v>
      </c>
      <c r="E2870" t="s">
        <v>2489</v>
      </c>
      <c r="H2870"/>
      <c r="I2870" s="1">
        <v>69</v>
      </c>
      <c r="J2870" t="s">
        <v>140</v>
      </c>
      <c r="K2870" t="s">
        <v>59</v>
      </c>
      <c r="L2870" t="s">
        <v>77</v>
      </c>
      <c r="M2870" t="s">
        <v>59</v>
      </c>
      <c r="N2870" s="4">
        <v>266900083</v>
      </c>
      <c r="O2870" s="44">
        <v>35</v>
      </c>
      <c r="P2870">
        <v>1</v>
      </c>
      <c r="Q2870">
        <v>0</v>
      </c>
      <c r="R2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0" s="4">
        <f t="shared" si="132"/>
        <v>1</v>
      </c>
      <c r="T2870" s="4">
        <f t="shared" si="133"/>
        <v>1</v>
      </c>
      <c r="U2870" s="4">
        <f t="shared" si="134"/>
        <v>0</v>
      </c>
    </row>
    <row r="2871" spans="1:21">
      <c r="A2871" s="41">
        <v>690808936</v>
      </c>
      <c r="B2871" s="42">
        <v>690780101</v>
      </c>
      <c r="C2871" s="43">
        <v>690780101</v>
      </c>
      <c r="D2871" t="s">
        <v>2498</v>
      </c>
      <c r="E2871" t="s">
        <v>2489</v>
      </c>
      <c r="H2871"/>
      <c r="I2871" s="1">
        <v>69</v>
      </c>
      <c r="J2871" t="s">
        <v>140</v>
      </c>
      <c r="K2871" t="s">
        <v>59</v>
      </c>
      <c r="L2871" t="s">
        <v>77</v>
      </c>
      <c r="M2871" t="s">
        <v>59</v>
      </c>
      <c r="N2871" s="4">
        <v>266900083</v>
      </c>
      <c r="O2871" s="44">
        <v>5</v>
      </c>
      <c r="P2871">
        <v>1</v>
      </c>
      <c r="Q2871">
        <v>0</v>
      </c>
      <c r="R2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1" s="4">
        <f t="shared" si="132"/>
        <v>1</v>
      </c>
      <c r="T2871" s="4">
        <f t="shared" si="133"/>
        <v>1</v>
      </c>
      <c r="U2871" s="4">
        <f t="shared" si="134"/>
        <v>0</v>
      </c>
    </row>
    <row r="2872" spans="1:21">
      <c r="A2872" s="41">
        <v>690000096</v>
      </c>
      <c r="B2872" s="42">
        <v>690780119</v>
      </c>
      <c r="C2872" s="43">
        <v>690780119</v>
      </c>
      <c r="D2872" t="s">
        <v>2965</v>
      </c>
      <c r="E2872" t="s">
        <v>2965</v>
      </c>
      <c r="F2872" t="s">
        <v>1828</v>
      </c>
      <c r="G2872" t="s">
        <v>1829</v>
      </c>
      <c r="H2872">
        <v>0</v>
      </c>
      <c r="I2872" s="1">
        <v>69</v>
      </c>
      <c r="J2872" t="s">
        <v>140</v>
      </c>
      <c r="K2872" t="s">
        <v>59</v>
      </c>
      <c r="L2872" t="s">
        <v>77</v>
      </c>
      <c r="M2872" t="s">
        <v>59</v>
      </c>
      <c r="N2872" s="4">
        <v>266900190</v>
      </c>
      <c r="O2872" s="44">
        <v>27467.75</v>
      </c>
      <c r="P2872">
        <v>1</v>
      </c>
      <c r="Q2872">
        <v>0</v>
      </c>
      <c r="R2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2" s="4">
        <f t="shared" si="132"/>
        <v>1</v>
      </c>
      <c r="T2872" s="4">
        <f t="shared" si="133"/>
        <v>0</v>
      </c>
      <c r="U2872" s="4">
        <f t="shared" si="134"/>
        <v>0</v>
      </c>
    </row>
    <row r="2873" spans="1:21">
      <c r="A2873" s="41">
        <v>690007869</v>
      </c>
      <c r="B2873" s="42">
        <v>690780119</v>
      </c>
      <c r="C2873" s="43">
        <v>690780119</v>
      </c>
      <c r="D2873" t="s">
        <v>2966</v>
      </c>
      <c r="E2873" t="s">
        <v>2965</v>
      </c>
      <c r="F2873" t="s">
        <v>1828</v>
      </c>
      <c r="G2873" t="s">
        <v>1829</v>
      </c>
      <c r="H2873">
        <v>0</v>
      </c>
      <c r="I2873" s="1">
        <v>69</v>
      </c>
      <c r="J2873" t="s">
        <v>140</v>
      </c>
      <c r="K2873" t="s">
        <v>59</v>
      </c>
      <c r="L2873" t="s">
        <v>77</v>
      </c>
      <c r="M2873" t="s">
        <v>59</v>
      </c>
      <c r="N2873" s="4">
        <v>266900190</v>
      </c>
      <c r="O2873" s="44">
        <v>664.75</v>
      </c>
      <c r="P2873">
        <v>1</v>
      </c>
      <c r="Q2873">
        <v>0</v>
      </c>
      <c r="R2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3" s="4">
        <f t="shared" si="132"/>
        <v>1</v>
      </c>
      <c r="T2873" s="4">
        <f t="shared" si="133"/>
        <v>0</v>
      </c>
      <c r="U2873" s="4">
        <f t="shared" si="134"/>
        <v>0</v>
      </c>
    </row>
    <row r="2874" spans="1:21">
      <c r="A2874" s="41">
        <v>690030630</v>
      </c>
      <c r="B2874" s="42">
        <v>690780119</v>
      </c>
      <c r="C2874" s="43">
        <v>690780119</v>
      </c>
      <c r="D2874" t="s">
        <v>2967</v>
      </c>
      <c r="E2874" t="s">
        <v>2965</v>
      </c>
      <c r="F2874" t="s">
        <v>1828</v>
      </c>
      <c r="G2874" t="s">
        <v>1829</v>
      </c>
      <c r="H2874">
        <v>0</v>
      </c>
      <c r="I2874" s="1">
        <v>69</v>
      </c>
      <c r="J2874" t="s">
        <v>140</v>
      </c>
      <c r="K2874" t="s">
        <v>59</v>
      </c>
      <c r="L2874" t="s">
        <v>77</v>
      </c>
      <c r="M2874" t="s">
        <v>59</v>
      </c>
      <c r="N2874" s="4">
        <v>266900190</v>
      </c>
      <c r="O2874" s="44">
        <v>133.75</v>
      </c>
      <c r="P2874">
        <v>1</v>
      </c>
      <c r="Q2874">
        <v>0</v>
      </c>
      <c r="R2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4" s="4">
        <f t="shared" si="132"/>
        <v>1</v>
      </c>
      <c r="T2874" s="4">
        <f t="shared" si="133"/>
        <v>0</v>
      </c>
      <c r="U2874" s="4">
        <f t="shared" si="134"/>
        <v>0</v>
      </c>
    </row>
    <row r="2875" spans="1:21">
      <c r="A2875" s="41">
        <v>690041223</v>
      </c>
      <c r="B2875" s="42">
        <v>690780119</v>
      </c>
      <c r="C2875" s="43">
        <v>690780119</v>
      </c>
      <c r="D2875" t="s">
        <v>2968</v>
      </c>
      <c r="E2875" t="s">
        <v>2965</v>
      </c>
      <c r="F2875" t="s">
        <v>1828</v>
      </c>
      <c r="G2875" t="s">
        <v>1829</v>
      </c>
      <c r="H2875">
        <v>0</v>
      </c>
      <c r="I2875" s="1">
        <v>69</v>
      </c>
      <c r="J2875" t="s">
        <v>140</v>
      </c>
      <c r="K2875" t="s">
        <v>59</v>
      </c>
      <c r="L2875" t="s">
        <v>77</v>
      </c>
      <c r="M2875" t="s">
        <v>59</v>
      </c>
      <c r="N2875" s="4">
        <v>266900190</v>
      </c>
      <c r="O2875" s="44">
        <v>499.75</v>
      </c>
      <c r="P2875">
        <v>1</v>
      </c>
      <c r="Q2875">
        <v>0</v>
      </c>
      <c r="R2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5" s="4">
        <f t="shared" si="132"/>
        <v>1</v>
      </c>
      <c r="T2875" s="4">
        <f t="shared" si="133"/>
        <v>0</v>
      </c>
      <c r="U2875" s="4">
        <f t="shared" si="134"/>
        <v>0</v>
      </c>
    </row>
    <row r="2876" spans="1:21">
      <c r="A2876" s="41">
        <v>690050174</v>
      </c>
      <c r="B2876" s="42">
        <v>690780119</v>
      </c>
      <c r="C2876" s="43">
        <v>690780119</v>
      </c>
      <c r="D2876" t="s">
        <v>2969</v>
      </c>
      <c r="E2876" t="s">
        <v>2965</v>
      </c>
      <c r="F2876" t="s">
        <v>1828</v>
      </c>
      <c r="G2876" t="s">
        <v>1829</v>
      </c>
      <c r="H2876">
        <v>0</v>
      </c>
      <c r="I2876" s="1">
        <v>69</v>
      </c>
      <c r="J2876" t="s">
        <v>140</v>
      </c>
      <c r="K2876" t="s">
        <v>59</v>
      </c>
      <c r="L2876" t="s">
        <v>77</v>
      </c>
      <c r="M2876" t="s">
        <v>59</v>
      </c>
      <c r="N2876" s="4">
        <v>266900190</v>
      </c>
      <c r="O2876" s="44">
        <v>181</v>
      </c>
      <c r="P2876">
        <v>1</v>
      </c>
      <c r="Q2876">
        <v>0</v>
      </c>
      <c r="R2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6" s="4">
        <f t="shared" si="132"/>
        <v>1</v>
      </c>
      <c r="T2876" s="4">
        <f t="shared" si="133"/>
        <v>0</v>
      </c>
      <c r="U2876" s="4">
        <f t="shared" si="134"/>
        <v>0</v>
      </c>
    </row>
    <row r="2877" spans="1:21">
      <c r="A2877" s="41">
        <v>690052592</v>
      </c>
      <c r="B2877" s="42">
        <v>690780119</v>
      </c>
      <c r="C2877" s="43">
        <v>690780119</v>
      </c>
      <c r="D2877" t="s">
        <v>2970</v>
      </c>
      <c r="E2877" t="s">
        <v>2965</v>
      </c>
      <c r="F2877" t="s">
        <v>1828</v>
      </c>
      <c r="G2877" t="s">
        <v>1829</v>
      </c>
      <c r="H2877">
        <v>0</v>
      </c>
      <c r="I2877" s="1">
        <v>69</v>
      </c>
      <c r="J2877" t="s">
        <v>140</v>
      </c>
      <c r="K2877" t="s">
        <v>59</v>
      </c>
      <c r="L2877" t="s">
        <v>77</v>
      </c>
      <c r="M2877" t="s">
        <v>59</v>
      </c>
      <c r="N2877" s="4">
        <v>266900190</v>
      </c>
      <c r="O2877" s="44">
        <v>387.25</v>
      </c>
      <c r="P2877">
        <v>1</v>
      </c>
      <c r="Q2877">
        <v>0</v>
      </c>
      <c r="R2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7" s="4">
        <f t="shared" si="132"/>
        <v>1</v>
      </c>
      <c r="T2877" s="4">
        <f t="shared" si="133"/>
        <v>0</v>
      </c>
      <c r="U2877" s="4">
        <f t="shared" si="134"/>
        <v>0</v>
      </c>
    </row>
    <row r="2878" spans="1:21">
      <c r="A2878" s="41">
        <v>690796032</v>
      </c>
      <c r="B2878" s="42">
        <v>690780119</v>
      </c>
      <c r="C2878" s="43">
        <v>690780119</v>
      </c>
      <c r="D2878" t="s">
        <v>2971</v>
      </c>
      <c r="E2878" t="s">
        <v>2965</v>
      </c>
      <c r="F2878" t="s">
        <v>1828</v>
      </c>
      <c r="G2878" t="s">
        <v>1829</v>
      </c>
      <c r="H2878">
        <v>0</v>
      </c>
      <c r="I2878" s="1">
        <v>69</v>
      </c>
      <c r="J2878" t="s">
        <v>140</v>
      </c>
      <c r="K2878" t="s">
        <v>59</v>
      </c>
      <c r="L2878" t="s">
        <v>77</v>
      </c>
      <c r="M2878" t="s">
        <v>59</v>
      </c>
      <c r="N2878" s="4">
        <v>266900190</v>
      </c>
      <c r="O2878" s="44">
        <v>532.25</v>
      </c>
      <c r="P2878">
        <v>1</v>
      </c>
      <c r="Q2878">
        <v>0</v>
      </c>
      <c r="R2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8" s="4">
        <f t="shared" si="132"/>
        <v>1</v>
      </c>
      <c r="T2878" s="4">
        <f t="shared" si="133"/>
        <v>0</v>
      </c>
      <c r="U2878" s="4">
        <f t="shared" si="134"/>
        <v>0</v>
      </c>
    </row>
    <row r="2879" spans="1:21">
      <c r="A2879" s="41">
        <v>690808704</v>
      </c>
      <c r="B2879" s="42">
        <v>690780119</v>
      </c>
      <c r="C2879" s="43">
        <v>690780119</v>
      </c>
      <c r="D2879" t="s">
        <v>2972</v>
      </c>
      <c r="E2879" t="s">
        <v>2965</v>
      </c>
      <c r="F2879" t="s">
        <v>1828</v>
      </c>
      <c r="G2879" t="s">
        <v>1829</v>
      </c>
      <c r="H2879">
        <v>0</v>
      </c>
      <c r="I2879" s="1">
        <v>69</v>
      </c>
      <c r="J2879" t="s">
        <v>140</v>
      </c>
      <c r="K2879" t="s">
        <v>59</v>
      </c>
      <c r="L2879" t="s">
        <v>77</v>
      </c>
      <c r="M2879" t="s">
        <v>59</v>
      </c>
      <c r="N2879" s="4">
        <v>266900190</v>
      </c>
      <c r="O2879" s="44">
        <v>524.75</v>
      </c>
      <c r="P2879">
        <v>1</v>
      </c>
      <c r="Q2879">
        <v>0</v>
      </c>
      <c r="R2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9" s="4">
        <f t="shared" si="132"/>
        <v>1</v>
      </c>
      <c r="T2879" s="4">
        <f t="shared" si="133"/>
        <v>0</v>
      </c>
      <c r="U2879" s="4">
        <f t="shared" si="134"/>
        <v>0</v>
      </c>
    </row>
    <row r="2880" spans="1:21">
      <c r="A2880" s="41">
        <v>690000245</v>
      </c>
      <c r="B2880" s="42">
        <v>690780432</v>
      </c>
      <c r="C2880" s="43">
        <v>690000245</v>
      </c>
      <c r="D2880" t="s">
        <v>4481</v>
      </c>
      <c r="E2880" t="s">
        <v>4481</v>
      </c>
      <c r="H2880"/>
      <c r="I2880" s="1">
        <v>69</v>
      </c>
      <c r="J2880" t="s">
        <v>140</v>
      </c>
      <c r="K2880" t="s">
        <v>59</v>
      </c>
      <c r="L2880" t="s">
        <v>60</v>
      </c>
      <c r="M2880" t="s">
        <v>59</v>
      </c>
      <c r="N2880" s="4">
        <v>379836695</v>
      </c>
      <c r="O2880" s="44">
        <v>32400</v>
      </c>
      <c r="P2880">
        <v>0</v>
      </c>
      <c r="Q2880">
        <v>0</v>
      </c>
      <c r="R2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0" s="4">
        <f t="shared" si="132"/>
        <v>0</v>
      </c>
      <c r="T2880" s="4">
        <f t="shared" si="133"/>
        <v>0</v>
      </c>
      <c r="U2880" s="4">
        <f t="shared" si="134"/>
        <v>1</v>
      </c>
    </row>
    <row r="2881" spans="1:21">
      <c r="A2881" s="41">
        <v>690000336</v>
      </c>
      <c r="B2881" s="42">
        <v>690780564</v>
      </c>
      <c r="C2881" s="43">
        <v>690000336</v>
      </c>
      <c r="D2881" t="s">
        <v>3275</v>
      </c>
      <c r="E2881" t="s">
        <v>3275</v>
      </c>
      <c r="H2881"/>
      <c r="I2881" s="1">
        <v>69</v>
      </c>
      <c r="J2881" t="s">
        <v>140</v>
      </c>
      <c r="K2881" t="s">
        <v>59</v>
      </c>
      <c r="L2881" t="s">
        <v>60</v>
      </c>
      <c r="M2881" t="s">
        <v>59</v>
      </c>
      <c r="N2881" s="4">
        <v>779751023</v>
      </c>
      <c r="O2881" s="44">
        <v>9724.5</v>
      </c>
      <c r="P2881">
        <v>1</v>
      </c>
      <c r="Q2881">
        <v>0</v>
      </c>
      <c r="R2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1" s="4">
        <f t="shared" si="132"/>
        <v>0</v>
      </c>
      <c r="T2881" s="4">
        <f t="shared" si="133"/>
        <v>0</v>
      </c>
      <c r="U2881" s="4">
        <f t="shared" si="134"/>
        <v>1</v>
      </c>
    </row>
    <row r="2882" spans="1:21">
      <c r="A2882" s="41">
        <v>690803093</v>
      </c>
      <c r="B2882" s="42">
        <v>690780564</v>
      </c>
      <c r="C2882" s="43">
        <v>690803093</v>
      </c>
      <c r="D2882" t="s">
        <v>3276</v>
      </c>
      <c r="E2882" t="s">
        <v>3275</v>
      </c>
      <c r="H2882"/>
      <c r="I2882" s="1">
        <v>69</v>
      </c>
      <c r="J2882" t="s">
        <v>140</v>
      </c>
      <c r="K2882" t="s">
        <v>59</v>
      </c>
      <c r="L2882" t="s">
        <v>60</v>
      </c>
      <c r="M2882" t="s">
        <v>59</v>
      </c>
      <c r="N2882" s="4">
        <v>779751023</v>
      </c>
      <c r="O2882" s="44">
        <v>4767</v>
      </c>
      <c r="P2882">
        <v>0</v>
      </c>
      <c r="Q2882">
        <v>0</v>
      </c>
      <c r="R2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2" s="4">
        <f t="shared" si="132"/>
        <v>0</v>
      </c>
      <c r="T2882" s="4">
        <f t="shared" si="133"/>
        <v>0</v>
      </c>
      <c r="U2882" s="4">
        <f t="shared" si="134"/>
        <v>1</v>
      </c>
    </row>
    <row r="2883" spans="1:21">
      <c r="A2883" s="41">
        <v>690007539</v>
      </c>
      <c r="B2883" s="42">
        <v>690781810</v>
      </c>
      <c r="C2883" s="43">
        <v>690781810</v>
      </c>
      <c r="D2883" t="s">
        <v>4647</v>
      </c>
      <c r="E2883" t="s">
        <v>4648</v>
      </c>
      <c r="F2883" t="s">
        <v>1878</v>
      </c>
      <c r="G2883" t="s">
        <v>1879</v>
      </c>
      <c r="H2883">
        <v>1</v>
      </c>
      <c r="I2883" s="1">
        <v>69</v>
      </c>
      <c r="J2883" t="s">
        <v>140</v>
      </c>
      <c r="K2883" t="s">
        <v>59</v>
      </c>
      <c r="L2883" t="s">
        <v>233</v>
      </c>
      <c r="M2883" t="s">
        <v>59</v>
      </c>
      <c r="N2883" s="4">
        <v>266900273</v>
      </c>
      <c r="O2883" s="44">
        <v>169122.75</v>
      </c>
      <c r="P2883">
        <v>0</v>
      </c>
      <c r="Q2883">
        <v>0</v>
      </c>
      <c r="R2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3" s="4">
        <f t="shared" si="132"/>
        <v>1</v>
      </c>
      <c r="T2883" s="4">
        <f t="shared" si="133"/>
        <v>0</v>
      </c>
      <c r="U2883" s="4">
        <f t="shared" si="134"/>
        <v>0</v>
      </c>
    </row>
    <row r="2884" spans="1:21">
      <c r="A2884" s="41">
        <v>690019849</v>
      </c>
      <c r="B2884" s="42">
        <v>690781810</v>
      </c>
      <c r="C2884" s="43">
        <v>690781810</v>
      </c>
      <c r="D2884" t="s">
        <v>4649</v>
      </c>
      <c r="E2884" t="s">
        <v>4648</v>
      </c>
      <c r="F2884" t="s">
        <v>1878</v>
      </c>
      <c r="G2884" t="s">
        <v>1879</v>
      </c>
      <c r="H2884">
        <v>1</v>
      </c>
      <c r="I2884" s="1">
        <v>69</v>
      </c>
      <c r="J2884" t="s">
        <v>140</v>
      </c>
      <c r="K2884" t="s">
        <v>59</v>
      </c>
      <c r="L2884" t="s">
        <v>233</v>
      </c>
      <c r="M2884" t="s">
        <v>59</v>
      </c>
      <c r="N2884" s="4">
        <v>266900273</v>
      </c>
      <c r="O2884" s="44">
        <v>9410</v>
      </c>
      <c r="P2884">
        <v>0</v>
      </c>
      <c r="Q2884">
        <v>0</v>
      </c>
      <c r="R2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4" s="4">
        <f t="shared" si="132"/>
        <v>1</v>
      </c>
      <c r="T2884" s="4">
        <f t="shared" si="133"/>
        <v>0</v>
      </c>
      <c r="U2884" s="4">
        <f t="shared" si="134"/>
        <v>0</v>
      </c>
    </row>
    <row r="2885" spans="1:21">
      <c r="A2885" s="41">
        <v>690783154</v>
      </c>
      <c r="B2885" s="42">
        <v>690781810</v>
      </c>
      <c r="C2885" s="43">
        <v>690781810</v>
      </c>
      <c r="D2885" t="s">
        <v>4650</v>
      </c>
      <c r="E2885" t="s">
        <v>4648</v>
      </c>
      <c r="F2885" t="s">
        <v>1878</v>
      </c>
      <c r="G2885" t="s">
        <v>1879</v>
      </c>
      <c r="H2885">
        <v>1</v>
      </c>
      <c r="I2885" s="1">
        <v>69</v>
      </c>
      <c r="J2885" t="s">
        <v>140</v>
      </c>
      <c r="K2885" t="s">
        <v>59</v>
      </c>
      <c r="L2885" t="s">
        <v>233</v>
      </c>
      <c r="M2885" t="s">
        <v>59</v>
      </c>
      <c r="N2885" s="4">
        <v>266900273</v>
      </c>
      <c r="O2885" s="44">
        <v>262506.5</v>
      </c>
      <c r="P2885">
        <v>0</v>
      </c>
      <c r="Q2885">
        <v>0</v>
      </c>
      <c r="R2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5" s="4">
        <f t="shared" si="132"/>
        <v>1</v>
      </c>
      <c r="T2885" s="4">
        <f t="shared" si="133"/>
        <v>0</v>
      </c>
      <c r="U2885" s="4">
        <f t="shared" si="134"/>
        <v>0</v>
      </c>
    </row>
    <row r="2886" spans="1:21">
      <c r="A2886" s="41">
        <v>690784137</v>
      </c>
      <c r="B2886" s="42">
        <v>690781810</v>
      </c>
      <c r="C2886" s="43">
        <v>690781810</v>
      </c>
      <c r="D2886" t="s">
        <v>4651</v>
      </c>
      <c r="E2886" t="s">
        <v>4648</v>
      </c>
      <c r="F2886" t="s">
        <v>1878</v>
      </c>
      <c r="G2886" t="s">
        <v>1879</v>
      </c>
      <c r="H2886">
        <v>1</v>
      </c>
      <c r="I2886" s="1">
        <v>69</v>
      </c>
      <c r="J2886" t="s">
        <v>140</v>
      </c>
      <c r="K2886" t="s">
        <v>59</v>
      </c>
      <c r="L2886" t="s">
        <v>233</v>
      </c>
      <c r="M2886" t="s">
        <v>59</v>
      </c>
      <c r="N2886" s="4">
        <v>266900273</v>
      </c>
      <c r="O2886" s="44">
        <v>337869.5</v>
      </c>
      <c r="P2886">
        <v>0</v>
      </c>
      <c r="Q2886">
        <v>0</v>
      </c>
      <c r="R2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6" s="4">
        <f t="shared" ref="S2886:S2949" si="135">IF(OR(L2886="CH",L2886="CH ex-CHS",L2886="HIA",L2886="Autres publics",L2886="CHU"),1,0)</f>
        <v>1</v>
      </c>
      <c r="T2886" s="4">
        <f t="shared" ref="T2886:T2949" si="136">IF(AND(S2886=1,G2886=""),1,0)</f>
        <v>0</v>
      </c>
      <c r="U2886" s="4">
        <f t="shared" si="134"/>
        <v>0</v>
      </c>
    </row>
    <row r="2887" spans="1:21">
      <c r="A2887" s="41">
        <v>690784152</v>
      </c>
      <c r="B2887" s="42">
        <v>690781810</v>
      </c>
      <c r="C2887" s="43">
        <v>690781810</v>
      </c>
      <c r="D2887" t="s">
        <v>4652</v>
      </c>
      <c r="E2887" t="s">
        <v>4648</v>
      </c>
      <c r="F2887" t="s">
        <v>1878</v>
      </c>
      <c r="G2887" t="s">
        <v>1879</v>
      </c>
      <c r="H2887">
        <v>1</v>
      </c>
      <c r="I2887" s="1">
        <v>69</v>
      </c>
      <c r="J2887" t="s">
        <v>140</v>
      </c>
      <c r="K2887" t="s">
        <v>59</v>
      </c>
      <c r="L2887" t="s">
        <v>233</v>
      </c>
      <c r="M2887" t="s">
        <v>59</v>
      </c>
      <c r="N2887" s="4">
        <v>266900273</v>
      </c>
      <c r="O2887" s="44">
        <v>256002</v>
      </c>
      <c r="P2887">
        <v>0</v>
      </c>
      <c r="Q2887">
        <v>0</v>
      </c>
      <c r="R2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7" s="4">
        <f t="shared" si="135"/>
        <v>1</v>
      </c>
      <c r="T2887" s="4">
        <f t="shared" si="136"/>
        <v>0</v>
      </c>
      <c r="U2887" s="4">
        <f t="shared" ref="U2887:U2950" si="137">IF(S2887=1,0,1)</f>
        <v>0</v>
      </c>
    </row>
    <row r="2888" spans="1:21">
      <c r="A2888" s="41">
        <v>690784178</v>
      </c>
      <c r="B2888" s="42">
        <v>690781810</v>
      </c>
      <c r="C2888" s="43">
        <v>690781810</v>
      </c>
      <c r="D2888" t="s">
        <v>4653</v>
      </c>
      <c r="E2888" t="s">
        <v>4648</v>
      </c>
      <c r="F2888" t="s">
        <v>1878</v>
      </c>
      <c r="G2888" t="s">
        <v>1879</v>
      </c>
      <c r="H2888">
        <v>1</v>
      </c>
      <c r="I2888" s="1">
        <v>69</v>
      </c>
      <c r="J2888" t="s">
        <v>140</v>
      </c>
      <c r="K2888" t="s">
        <v>59</v>
      </c>
      <c r="L2888" t="s">
        <v>233</v>
      </c>
      <c r="M2888" t="s">
        <v>59</v>
      </c>
      <c r="N2888" s="4">
        <v>266900273</v>
      </c>
      <c r="O2888" s="44">
        <v>88993.5</v>
      </c>
      <c r="P2888">
        <v>0</v>
      </c>
      <c r="Q2888">
        <v>0</v>
      </c>
      <c r="R2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8" s="4">
        <f t="shared" si="135"/>
        <v>1</v>
      </c>
      <c r="T2888" s="4">
        <f t="shared" si="136"/>
        <v>0</v>
      </c>
      <c r="U2888" s="4">
        <f t="shared" si="137"/>
        <v>0</v>
      </c>
    </row>
    <row r="2889" spans="1:21">
      <c r="A2889" s="41">
        <v>690784186</v>
      </c>
      <c r="B2889" s="42">
        <v>690781810</v>
      </c>
      <c r="C2889" s="43">
        <v>690781810</v>
      </c>
      <c r="D2889" t="s">
        <v>4654</v>
      </c>
      <c r="E2889" t="s">
        <v>4648</v>
      </c>
      <c r="F2889" t="s">
        <v>1878</v>
      </c>
      <c r="G2889" t="s">
        <v>1879</v>
      </c>
      <c r="H2889">
        <v>1</v>
      </c>
      <c r="I2889" s="1">
        <v>69</v>
      </c>
      <c r="J2889" t="s">
        <v>140</v>
      </c>
      <c r="K2889" t="s">
        <v>59</v>
      </c>
      <c r="L2889" t="s">
        <v>233</v>
      </c>
      <c r="M2889" t="s">
        <v>59</v>
      </c>
      <c r="N2889" s="4">
        <v>266900273</v>
      </c>
      <c r="O2889" s="44">
        <v>110140.5</v>
      </c>
      <c r="P2889">
        <v>0</v>
      </c>
      <c r="Q2889">
        <v>0</v>
      </c>
      <c r="R2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9" s="4">
        <f t="shared" si="135"/>
        <v>1</v>
      </c>
      <c r="T2889" s="4">
        <f t="shared" si="136"/>
        <v>0</v>
      </c>
      <c r="U2889" s="4">
        <f t="shared" si="137"/>
        <v>0</v>
      </c>
    </row>
    <row r="2890" spans="1:21">
      <c r="A2890" s="41">
        <v>690784194</v>
      </c>
      <c r="B2890" s="42">
        <v>690781810</v>
      </c>
      <c r="C2890" s="43">
        <v>690781810</v>
      </c>
      <c r="D2890" t="s">
        <v>4655</v>
      </c>
      <c r="E2890" t="s">
        <v>4648</v>
      </c>
      <c r="F2890" t="s">
        <v>1878</v>
      </c>
      <c r="G2890" t="s">
        <v>1879</v>
      </c>
      <c r="H2890">
        <v>1</v>
      </c>
      <c r="I2890" s="1">
        <v>69</v>
      </c>
      <c r="J2890" t="s">
        <v>140</v>
      </c>
      <c r="K2890" t="s">
        <v>59</v>
      </c>
      <c r="L2890" t="s">
        <v>233</v>
      </c>
      <c r="M2890" t="s">
        <v>59</v>
      </c>
      <c r="N2890" s="4">
        <v>266900273</v>
      </c>
      <c r="O2890" s="44">
        <v>47893</v>
      </c>
      <c r="P2890">
        <v>0</v>
      </c>
      <c r="Q2890">
        <v>0</v>
      </c>
      <c r="R2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0" s="4">
        <f t="shared" si="135"/>
        <v>1</v>
      </c>
      <c r="T2890" s="4">
        <f t="shared" si="136"/>
        <v>0</v>
      </c>
      <c r="U2890" s="4">
        <f t="shared" si="137"/>
        <v>0</v>
      </c>
    </row>
    <row r="2891" spans="1:21">
      <c r="A2891" s="41">
        <v>690784202</v>
      </c>
      <c r="B2891" s="42">
        <v>690781810</v>
      </c>
      <c r="C2891" s="43">
        <v>690781810</v>
      </c>
      <c r="D2891" t="s">
        <v>4656</v>
      </c>
      <c r="E2891" t="s">
        <v>4648</v>
      </c>
      <c r="F2891" t="s">
        <v>1878</v>
      </c>
      <c r="G2891" t="s">
        <v>1879</v>
      </c>
      <c r="H2891">
        <v>1</v>
      </c>
      <c r="I2891" s="1">
        <v>69</v>
      </c>
      <c r="J2891" t="s">
        <v>140</v>
      </c>
      <c r="K2891" t="s">
        <v>59</v>
      </c>
      <c r="L2891" t="s">
        <v>233</v>
      </c>
      <c r="M2891" t="s">
        <v>59</v>
      </c>
      <c r="N2891" s="4">
        <v>266900273</v>
      </c>
      <c r="O2891" s="44">
        <v>24377</v>
      </c>
      <c r="P2891">
        <v>0</v>
      </c>
      <c r="Q2891">
        <v>0</v>
      </c>
      <c r="R2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1" s="4">
        <f t="shared" si="135"/>
        <v>1</v>
      </c>
      <c r="T2891" s="4">
        <f t="shared" si="136"/>
        <v>0</v>
      </c>
      <c r="U2891" s="4">
        <f t="shared" si="137"/>
        <v>0</v>
      </c>
    </row>
    <row r="2892" spans="1:21">
      <c r="A2892" s="41">
        <v>690787429</v>
      </c>
      <c r="B2892" s="42">
        <v>690781810</v>
      </c>
      <c r="C2892" s="43">
        <v>690781810</v>
      </c>
      <c r="D2892" t="s">
        <v>4657</v>
      </c>
      <c r="E2892" t="s">
        <v>4648</v>
      </c>
      <c r="F2892" t="s">
        <v>1878</v>
      </c>
      <c r="G2892" t="s">
        <v>1879</v>
      </c>
      <c r="H2892">
        <v>1</v>
      </c>
      <c r="I2892" s="1">
        <v>69</v>
      </c>
      <c r="J2892" t="s">
        <v>140</v>
      </c>
      <c r="K2892" t="s">
        <v>59</v>
      </c>
      <c r="L2892" t="s">
        <v>233</v>
      </c>
      <c r="M2892" t="s">
        <v>59</v>
      </c>
      <c r="N2892" s="4">
        <v>266900273</v>
      </c>
      <c r="O2892" s="44">
        <v>12569.5</v>
      </c>
      <c r="P2892">
        <v>0</v>
      </c>
      <c r="Q2892">
        <v>0</v>
      </c>
      <c r="R2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2" s="4">
        <f t="shared" si="135"/>
        <v>1</v>
      </c>
      <c r="T2892" s="4">
        <f t="shared" si="136"/>
        <v>0</v>
      </c>
      <c r="U2892" s="4">
        <f t="shared" si="137"/>
        <v>0</v>
      </c>
    </row>
    <row r="2893" spans="1:21">
      <c r="A2893" s="41">
        <v>690787478</v>
      </c>
      <c r="B2893" s="42">
        <v>690781810</v>
      </c>
      <c r="C2893" s="43">
        <v>690781810</v>
      </c>
      <c r="D2893" t="s">
        <v>4658</v>
      </c>
      <c r="E2893" t="s">
        <v>4648</v>
      </c>
      <c r="F2893" t="s">
        <v>1878</v>
      </c>
      <c r="G2893" t="s">
        <v>1879</v>
      </c>
      <c r="H2893">
        <v>1</v>
      </c>
      <c r="I2893" s="1">
        <v>69</v>
      </c>
      <c r="J2893" t="s">
        <v>140</v>
      </c>
      <c r="K2893" t="s">
        <v>59</v>
      </c>
      <c r="L2893" t="s">
        <v>233</v>
      </c>
      <c r="M2893" t="s">
        <v>59</v>
      </c>
      <c r="N2893" s="4">
        <v>266900273</v>
      </c>
      <c r="O2893" s="44">
        <v>67115.5</v>
      </c>
      <c r="P2893">
        <v>0</v>
      </c>
      <c r="Q2893">
        <v>0</v>
      </c>
      <c r="R2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3" s="4">
        <f t="shared" si="135"/>
        <v>1</v>
      </c>
      <c r="T2893" s="4">
        <f t="shared" si="136"/>
        <v>0</v>
      </c>
      <c r="U2893" s="4">
        <f t="shared" si="137"/>
        <v>0</v>
      </c>
    </row>
    <row r="2894" spans="1:21">
      <c r="A2894" s="41">
        <v>830100558</v>
      </c>
      <c r="B2894" s="42">
        <v>690781810</v>
      </c>
      <c r="C2894" s="43">
        <v>690781810</v>
      </c>
      <c r="D2894" t="s">
        <v>4659</v>
      </c>
      <c r="E2894" t="s">
        <v>4648</v>
      </c>
      <c r="F2894" t="s">
        <v>1878</v>
      </c>
      <c r="G2894" t="s">
        <v>8385</v>
      </c>
      <c r="H2894">
        <v>1</v>
      </c>
      <c r="I2894" s="1">
        <v>83</v>
      </c>
      <c r="J2894" t="s">
        <v>244</v>
      </c>
      <c r="K2894" t="s">
        <v>151</v>
      </c>
      <c r="L2894" t="s">
        <v>233</v>
      </c>
      <c r="M2894" t="s">
        <v>59</v>
      </c>
      <c r="N2894" s="4">
        <v>266900273</v>
      </c>
      <c r="O2894" s="44">
        <v>31679.5</v>
      </c>
      <c r="P2894">
        <v>0</v>
      </c>
      <c r="Q2894">
        <v>0</v>
      </c>
      <c r="R2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4" s="4">
        <f t="shared" si="135"/>
        <v>1</v>
      </c>
      <c r="T2894" s="4">
        <f t="shared" si="136"/>
        <v>0</v>
      </c>
      <c r="U2894" s="4">
        <f t="shared" si="137"/>
        <v>0</v>
      </c>
    </row>
    <row r="2895" spans="1:21">
      <c r="A2895" s="41">
        <v>690000567</v>
      </c>
      <c r="B2895" s="42">
        <v>690782172</v>
      </c>
      <c r="C2895" s="43">
        <v>690000567</v>
      </c>
      <c r="D2895" t="s">
        <v>5365</v>
      </c>
      <c r="E2895" t="s">
        <v>5366</v>
      </c>
      <c r="H2895"/>
      <c r="I2895" s="1">
        <v>69</v>
      </c>
      <c r="J2895" t="s">
        <v>140</v>
      </c>
      <c r="K2895" t="s">
        <v>59</v>
      </c>
      <c r="L2895" t="s">
        <v>60</v>
      </c>
      <c r="M2895" t="s">
        <v>59</v>
      </c>
      <c r="N2895" s="4">
        <v>779785492</v>
      </c>
      <c r="O2895" s="44">
        <v>5395.5</v>
      </c>
      <c r="P2895">
        <v>1</v>
      </c>
      <c r="Q2895">
        <v>0</v>
      </c>
      <c r="R2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95" s="4">
        <f t="shared" si="135"/>
        <v>0</v>
      </c>
      <c r="T2895" s="4">
        <f t="shared" si="136"/>
        <v>0</v>
      </c>
      <c r="U2895" s="4">
        <f t="shared" si="137"/>
        <v>1</v>
      </c>
    </row>
    <row r="2896" spans="1:21">
      <c r="A2896" s="41">
        <v>690000575</v>
      </c>
      <c r="B2896" s="42">
        <v>690782222</v>
      </c>
      <c r="C2896" s="43">
        <v>690782222</v>
      </c>
      <c r="D2896" t="s">
        <v>2576</v>
      </c>
      <c r="E2896" t="s">
        <v>2577</v>
      </c>
      <c r="F2896" t="s">
        <v>1828</v>
      </c>
      <c r="G2896" t="s">
        <v>1829</v>
      </c>
      <c r="H2896">
        <v>1</v>
      </c>
      <c r="I2896" s="1">
        <v>69</v>
      </c>
      <c r="J2896" t="s">
        <v>140</v>
      </c>
      <c r="K2896" t="s">
        <v>59</v>
      </c>
      <c r="L2896" t="s">
        <v>831</v>
      </c>
      <c r="M2896" t="s">
        <v>59</v>
      </c>
      <c r="N2896" s="4">
        <v>266900257</v>
      </c>
      <c r="O2896" s="44">
        <v>190913.5</v>
      </c>
      <c r="P2896">
        <v>0</v>
      </c>
      <c r="Q2896">
        <v>0</v>
      </c>
      <c r="R2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6" s="4">
        <f t="shared" si="135"/>
        <v>1</v>
      </c>
      <c r="T2896" s="4">
        <f t="shared" si="136"/>
        <v>0</v>
      </c>
      <c r="U2896" s="4">
        <f t="shared" si="137"/>
        <v>0</v>
      </c>
    </row>
    <row r="2897" spans="1:21">
      <c r="A2897" s="41">
        <v>690802251</v>
      </c>
      <c r="B2897" s="42">
        <v>690782222</v>
      </c>
      <c r="C2897" s="43">
        <v>690782222</v>
      </c>
      <c r="D2897" t="s">
        <v>2578</v>
      </c>
      <c r="E2897" t="s">
        <v>2577</v>
      </c>
      <c r="F2897" t="s">
        <v>1828</v>
      </c>
      <c r="G2897" t="s">
        <v>1829</v>
      </c>
      <c r="H2897">
        <v>1</v>
      </c>
      <c r="I2897" s="1">
        <v>69</v>
      </c>
      <c r="J2897" t="s">
        <v>140</v>
      </c>
      <c r="K2897" t="s">
        <v>59</v>
      </c>
      <c r="L2897" t="s">
        <v>831</v>
      </c>
      <c r="M2897" t="s">
        <v>59</v>
      </c>
      <c r="N2897" s="4">
        <v>266900257</v>
      </c>
      <c r="O2897" s="44">
        <v>6943.5</v>
      </c>
      <c r="P2897">
        <v>0</v>
      </c>
      <c r="Q2897">
        <v>0</v>
      </c>
      <c r="R2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7" s="4">
        <f t="shared" si="135"/>
        <v>1</v>
      </c>
      <c r="T2897" s="4">
        <f t="shared" si="136"/>
        <v>0</v>
      </c>
      <c r="U2897" s="4">
        <f t="shared" si="137"/>
        <v>0</v>
      </c>
    </row>
    <row r="2898" spans="1:21">
      <c r="A2898" s="41">
        <v>690000583</v>
      </c>
      <c r="B2898" s="42">
        <v>690782230</v>
      </c>
      <c r="C2898" s="43">
        <v>690782230</v>
      </c>
      <c r="D2898" t="s">
        <v>1830</v>
      </c>
      <c r="E2898" t="s">
        <v>1830</v>
      </c>
      <c r="F2898" t="s">
        <v>1828</v>
      </c>
      <c r="G2898" t="s">
        <v>1829</v>
      </c>
      <c r="H2898">
        <v>0</v>
      </c>
      <c r="I2898" s="1">
        <v>69</v>
      </c>
      <c r="J2898" t="s">
        <v>140</v>
      </c>
      <c r="K2898" t="s">
        <v>59</v>
      </c>
      <c r="L2898" t="s">
        <v>831</v>
      </c>
      <c r="M2898" t="s">
        <v>59</v>
      </c>
      <c r="N2898" s="4">
        <v>266900059</v>
      </c>
      <c r="O2898" s="44">
        <v>10190</v>
      </c>
      <c r="P2898">
        <v>0</v>
      </c>
      <c r="Q2898">
        <v>0</v>
      </c>
      <c r="R2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8" s="4">
        <f t="shared" si="135"/>
        <v>1</v>
      </c>
      <c r="T2898" s="4">
        <f t="shared" si="136"/>
        <v>0</v>
      </c>
      <c r="U2898" s="4">
        <f t="shared" si="137"/>
        <v>0</v>
      </c>
    </row>
    <row r="2899" spans="1:21">
      <c r="A2899" s="41">
        <v>690000591</v>
      </c>
      <c r="B2899" s="42">
        <v>690782248</v>
      </c>
      <c r="C2899" s="43">
        <v>690782248</v>
      </c>
      <c r="D2899" t="s">
        <v>1827</v>
      </c>
      <c r="E2899" t="s">
        <v>1827</v>
      </c>
      <c r="F2899" t="s">
        <v>1828</v>
      </c>
      <c r="G2899" t="s">
        <v>1829</v>
      </c>
      <c r="H2899">
        <v>0</v>
      </c>
      <c r="I2899" s="1">
        <v>69</v>
      </c>
      <c r="J2899" t="s">
        <v>140</v>
      </c>
      <c r="K2899" t="s">
        <v>59</v>
      </c>
      <c r="L2899" t="s">
        <v>831</v>
      </c>
      <c r="M2899" t="s">
        <v>59</v>
      </c>
      <c r="N2899" s="4">
        <v>266900042</v>
      </c>
      <c r="O2899" s="44">
        <v>8935.5</v>
      </c>
      <c r="P2899">
        <v>0</v>
      </c>
      <c r="Q2899">
        <v>0</v>
      </c>
      <c r="R2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9" s="4">
        <f t="shared" si="135"/>
        <v>1</v>
      </c>
      <c r="T2899" s="4">
        <f t="shared" si="136"/>
        <v>0</v>
      </c>
      <c r="U2899" s="4">
        <f t="shared" si="137"/>
        <v>0</v>
      </c>
    </row>
    <row r="2900" spans="1:21">
      <c r="A2900" s="41">
        <v>690000617</v>
      </c>
      <c r="B2900" s="42">
        <v>690782271</v>
      </c>
      <c r="C2900" s="43">
        <v>690782271</v>
      </c>
      <c r="D2900" t="s">
        <v>2050</v>
      </c>
      <c r="E2900" t="s">
        <v>2051</v>
      </c>
      <c r="F2900" t="s">
        <v>1828</v>
      </c>
      <c r="G2900" t="s">
        <v>1829</v>
      </c>
      <c r="H2900">
        <v>0</v>
      </c>
      <c r="I2900" s="1">
        <v>69</v>
      </c>
      <c r="J2900" t="s">
        <v>140</v>
      </c>
      <c r="K2900" t="s">
        <v>59</v>
      </c>
      <c r="L2900" t="s">
        <v>831</v>
      </c>
      <c r="M2900" t="s">
        <v>59</v>
      </c>
      <c r="N2900" s="4">
        <v>266900232</v>
      </c>
      <c r="O2900" s="44">
        <v>1636</v>
      </c>
      <c r="P2900">
        <v>0</v>
      </c>
      <c r="Q2900">
        <v>0</v>
      </c>
      <c r="R2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0" s="4">
        <f t="shared" si="135"/>
        <v>1</v>
      </c>
      <c r="T2900" s="4">
        <f t="shared" si="136"/>
        <v>0</v>
      </c>
      <c r="U2900" s="4">
        <f t="shared" si="137"/>
        <v>0</v>
      </c>
    </row>
    <row r="2901" spans="1:21">
      <c r="A2901" s="41">
        <v>690000625</v>
      </c>
      <c r="B2901" s="42">
        <v>690782271</v>
      </c>
      <c r="C2901" s="43">
        <v>690782271</v>
      </c>
      <c r="D2901" t="s">
        <v>2052</v>
      </c>
      <c r="E2901" t="s">
        <v>2051</v>
      </c>
      <c r="F2901" t="s">
        <v>1828</v>
      </c>
      <c r="G2901" t="s">
        <v>1829</v>
      </c>
      <c r="H2901">
        <v>0</v>
      </c>
      <c r="I2901" s="1">
        <v>69</v>
      </c>
      <c r="J2901" t="s">
        <v>140</v>
      </c>
      <c r="K2901" t="s">
        <v>59</v>
      </c>
      <c r="L2901" t="s">
        <v>831</v>
      </c>
      <c r="M2901" t="s">
        <v>59</v>
      </c>
      <c r="N2901" s="4">
        <v>266900232</v>
      </c>
      <c r="O2901" s="44">
        <v>32801.5</v>
      </c>
      <c r="P2901">
        <v>0</v>
      </c>
      <c r="Q2901">
        <v>0</v>
      </c>
      <c r="R2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1" s="4">
        <f t="shared" si="135"/>
        <v>1</v>
      </c>
      <c r="T2901" s="4">
        <f t="shared" si="136"/>
        <v>0</v>
      </c>
      <c r="U2901" s="4">
        <f t="shared" si="137"/>
        <v>0</v>
      </c>
    </row>
    <row r="2902" spans="1:21">
      <c r="A2902" s="41">
        <v>690000773</v>
      </c>
      <c r="B2902" s="42">
        <v>690782925</v>
      </c>
      <c r="C2902" s="43">
        <v>690782925</v>
      </c>
      <c r="D2902" t="s">
        <v>2317</v>
      </c>
      <c r="E2902" t="s">
        <v>2318</v>
      </c>
      <c r="F2902" t="s">
        <v>1878</v>
      </c>
      <c r="G2902" t="s">
        <v>1879</v>
      </c>
      <c r="H2902">
        <v>0</v>
      </c>
      <c r="I2902" s="1">
        <v>69</v>
      </c>
      <c r="J2902" t="s">
        <v>140</v>
      </c>
      <c r="K2902" t="s">
        <v>59</v>
      </c>
      <c r="L2902" t="s">
        <v>831</v>
      </c>
      <c r="M2902" t="s">
        <v>59</v>
      </c>
      <c r="N2902" s="4">
        <v>266900018</v>
      </c>
      <c r="O2902" s="44">
        <v>21284.5</v>
      </c>
      <c r="P2902">
        <v>0</v>
      </c>
      <c r="Q2902">
        <v>0</v>
      </c>
      <c r="R2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2" s="4">
        <f t="shared" si="135"/>
        <v>1</v>
      </c>
      <c r="T2902" s="4">
        <f t="shared" si="136"/>
        <v>0</v>
      </c>
      <c r="U2902" s="4">
        <f t="shared" si="137"/>
        <v>0</v>
      </c>
    </row>
    <row r="2903" spans="1:21">
      <c r="A2903" s="41">
        <v>690000880</v>
      </c>
      <c r="B2903" s="42">
        <v>690783220</v>
      </c>
      <c r="C2903" s="43">
        <v>690000880</v>
      </c>
      <c r="D2903" t="s">
        <v>3219</v>
      </c>
      <c r="E2903" t="s">
        <v>3220</v>
      </c>
      <c r="H2903"/>
      <c r="I2903" s="1">
        <v>69</v>
      </c>
      <c r="J2903" t="s">
        <v>140</v>
      </c>
      <c r="K2903" t="s">
        <v>59</v>
      </c>
      <c r="L2903" t="s">
        <v>457</v>
      </c>
      <c r="M2903" t="s">
        <v>59</v>
      </c>
      <c r="N2903" s="4">
        <v>779924133</v>
      </c>
      <c r="O2903" s="44">
        <v>162861.5</v>
      </c>
      <c r="P2903">
        <v>0</v>
      </c>
      <c r="Q2903">
        <v>0</v>
      </c>
      <c r="R2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3" s="4">
        <f t="shared" si="135"/>
        <v>0</v>
      </c>
      <c r="T2903" s="4">
        <f t="shared" si="136"/>
        <v>0</v>
      </c>
      <c r="U2903" s="4">
        <f t="shared" si="137"/>
        <v>1</v>
      </c>
    </row>
    <row r="2904" spans="1:21">
      <c r="A2904" s="41">
        <v>690044649</v>
      </c>
      <c r="B2904" s="42">
        <v>690783220</v>
      </c>
      <c r="C2904" s="43">
        <v>690044649</v>
      </c>
      <c r="D2904" t="s">
        <v>3221</v>
      </c>
      <c r="E2904" t="s">
        <v>3220</v>
      </c>
      <c r="H2904"/>
      <c r="I2904" s="1">
        <v>69</v>
      </c>
      <c r="J2904" t="s">
        <v>140</v>
      </c>
      <c r="K2904" t="s">
        <v>59</v>
      </c>
      <c r="L2904" t="s">
        <v>457</v>
      </c>
      <c r="M2904" t="s">
        <v>59</v>
      </c>
      <c r="N2904" s="4">
        <v>779924133</v>
      </c>
      <c r="O2904" s="44">
        <v>5027</v>
      </c>
      <c r="P2904">
        <v>1</v>
      </c>
      <c r="Q2904">
        <v>0</v>
      </c>
      <c r="R2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04" s="4">
        <f t="shared" si="135"/>
        <v>0</v>
      </c>
      <c r="T2904" s="4">
        <f t="shared" si="136"/>
        <v>0</v>
      </c>
      <c r="U2904" s="4">
        <f t="shared" si="137"/>
        <v>1</v>
      </c>
    </row>
    <row r="2905" spans="1:21">
      <c r="A2905" s="41">
        <v>690001524</v>
      </c>
      <c r="B2905" s="42">
        <v>690787338</v>
      </c>
      <c r="C2905" s="43">
        <v>690001524</v>
      </c>
      <c r="D2905" t="s">
        <v>4094</v>
      </c>
      <c r="E2905" t="s">
        <v>4095</v>
      </c>
      <c r="H2905"/>
      <c r="I2905" s="1">
        <v>69</v>
      </c>
      <c r="J2905" t="s">
        <v>140</v>
      </c>
      <c r="K2905" t="s">
        <v>59</v>
      </c>
      <c r="L2905" t="s">
        <v>60</v>
      </c>
      <c r="M2905" t="s">
        <v>59</v>
      </c>
      <c r="N2905" s="4">
        <v>316251370</v>
      </c>
      <c r="O2905" s="44">
        <v>8757</v>
      </c>
      <c r="P2905">
        <v>0</v>
      </c>
      <c r="Q2905">
        <v>0</v>
      </c>
      <c r="R2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5" s="4">
        <f t="shared" si="135"/>
        <v>0</v>
      </c>
      <c r="T2905" s="4">
        <f t="shared" si="136"/>
        <v>0</v>
      </c>
      <c r="U2905" s="4">
        <f t="shared" si="137"/>
        <v>1</v>
      </c>
    </row>
    <row r="2906" spans="1:21">
      <c r="A2906" s="41">
        <v>630011211</v>
      </c>
      <c r="B2906" s="42">
        <v>690793195</v>
      </c>
      <c r="C2906" s="43">
        <v>630011211</v>
      </c>
      <c r="D2906" t="s">
        <v>4722</v>
      </c>
      <c r="E2906" t="s">
        <v>4721</v>
      </c>
      <c r="H2906"/>
      <c r="I2906" s="1">
        <v>63</v>
      </c>
      <c r="J2906" t="s">
        <v>162</v>
      </c>
      <c r="K2906" t="s">
        <v>59</v>
      </c>
      <c r="L2906" t="s">
        <v>60</v>
      </c>
      <c r="M2906" t="s">
        <v>59</v>
      </c>
      <c r="N2906" s="4">
        <v>775646615</v>
      </c>
      <c r="O2906" s="44">
        <v>608.5</v>
      </c>
      <c r="P2906">
        <v>0</v>
      </c>
      <c r="Q2906">
        <v>0</v>
      </c>
      <c r="R2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6" s="4">
        <f t="shared" si="135"/>
        <v>0</v>
      </c>
      <c r="T2906" s="4">
        <f t="shared" si="136"/>
        <v>0</v>
      </c>
      <c r="U2906" s="4">
        <f t="shared" si="137"/>
        <v>1</v>
      </c>
    </row>
    <row r="2907" spans="1:21">
      <c r="A2907" s="41">
        <v>740016696</v>
      </c>
      <c r="B2907" s="42">
        <v>690793195</v>
      </c>
      <c r="C2907" s="43">
        <v>740016696</v>
      </c>
      <c r="D2907" t="s">
        <v>4724</v>
      </c>
      <c r="E2907" t="s">
        <v>4721</v>
      </c>
      <c r="H2907"/>
      <c r="I2907" s="1">
        <v>74</v>
      </c>
      <c r="J2907" t="s">
        <v>901</v>
      </c>
      <c r="K2907" t="s">
        <v>59</v>
      </c>
      <c r="L2907" t="s">
        <v>60</v>
      </c>
      <c r="M2907" t="s">
        <v>59</v>
      </c>
      <c r="N2907" s="4">
        <v>775646615</v>
      </c>
      <c r="O2907" s="44">
        <v>13086.5</v>
      </c>
      <c r="P2907">
        <v>0</v>
      </c>
      <c r="Q2907">
        <v>0</v>
      </c>
      <c r="R2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7" s="4">
        <f t="shared" si="135"/>
        <v>0</v>
      </c>
      <c r="T2907" s="4">
        <f t="shared" si="136"/>
        <v>0</v>
      </c>
      <c r="U2907" s="4">
        <f t="shared" si="137"/>
        <v>1</v>
      </c>
    </row>
    <row r="2908" spans="1:21">
      <c r="A2908" s="41">
        <v>640780714</v>
      </c>
      <c r="B2908" s="42">
        <v>690793195</v>
      </c>
      <c r="C2908" s="43">
        <v>640780714</v>
      </c>
      <c r="D2908" t="s">
        <v>4723</v>
      </c>
      <c r="E2908" t="s">
        <v>4721</v>
      </c>
      <c r="H2908"/>
      <c r="I2908" s="1">
        <v>64</v>
      </c>
      <c r="J2908" t="s">
        <v>241</v>
      </c>
      <c r="K2908" t="s">
        <v>93</v>
      </c>
      <c r="L2908" t="s">
        <v>60</v>
      </c>
      <c r="M2908" t="s">
        <v>59</v>
      </c>
      <c r="N2908" s="4">
        <v>775646615</v>
      </c>
      <c r="O2908" s="29">
        <v>7875</v>
      </c>
      <c r="P2908">
        <v>0</v>
      </c>
      <c r="Q2908">
        <v>0</v>
      </c>
      <c r="R2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8" s="4">
        <f t="shared" si="135"/>
        <v>0</v>
      </c>
      <c r="T2908" s="4">
        <f t="shared" si="136"/>
        <v>0</v>
      </c>
      <c r="U2908" s="4">
        <f t="shared" si="137"/>
        <v>1</v>
      </c>
    </row>
    <row r="2909" spans="1:21">
      <c r="A2909" s="41">
        <v>130783475</v>
      </c>
      <c r="B2909" s="42">
        <v>690793195</v>
      </c>
      <c r="C2909" s="43">
        <v>130783475</v>
      </c>
      <c r="D2909" t="s">
        <v>4720</v>
      </c>
      <c r="E2909" t="s">
        <v>4721</v>
      </c>
      <c r="H2909"/>
      <c r="I2909" s="1">
        <v>13</v>
      </c>
      <c r="J2909" t="s">
        <v>219</v>
      </c>
      <c r="K2909" t="s">
        <v>151</v>
      </c>
      <c r="L2909" t="s">
        <v>60</v>
      </c>
      <c r="M2909" t="s">
        <v>59</v>
      </c>
      <c r="N2909" s="4">
        <v>775646615</v>
      </c>
      <c r="O2909" s="44">
        <v>12327</v>
      </c>
      <c r="P2909">
        <v>0</v>
      </c>
      <c r="Q2909">
        <v>0</v>
      </c>
      <c r="R2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9" s="4">
        <f t="shared" si="135"/>
        <v>0</v>
      </c>
      <c r="T2909" s="4">
        <f t="shared" si="136"/>
        <v>0</v>
      </c>
      <c r="U2909" s="4">
        <f t="shared" si="137"/>
        <v>1</v>
      </c>
    </row>
    <row r="2910" spans="1:21">
      <c r="A2910" s="41">
        <v>690782420</v>
      </c>
      <c r="B2910" s="42">
        <v>690793633</v>
      </c>
      <c r="C2910" s="43">
        <v>690782420</v>
      </c>
      <c r="D2910" t="s">
        <v>3455</v>
      </c>
      <c r="E2910" t="s">
        <v>3456</v>
      </c>
      <c r="H2910"/>
      <c r="I2910" s="1">
        <v>69</v>
      </c>
      <c r="J2910" t="s">
        <v>140</v>
      </c>
      <c r="K2910" t="s">
        <v>59</v>
      </c>
      <c r="L2910" t="s">
        <v>60</v>
      </c>
      <c r="M2910" t="s">
        <v>59</v>
      </c>
      <c r="N2910" s="4">
        <v>775649668</v>
      </c>
      <c r="O2910" s="44">
        <v>9591</v>
      </c>
      <c r="P2910">
        <v>0</v>
      </c>
      <c r="Q2910">
        <v>0</v>
      </c>
      <c r="R2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0" s="4">
        <f t="shared" si="135"/>
        <v>0</v>
      </c>
      <c r="T2910" s="4">
        <f t="shared" si="136"/>
        <v>0</v>
      </c>
      <c r="U2910" s="4">
        <f t="shared" si="137"/>
        <v>1</v>
      </c>
    </row>
    <row r="2911" spans="1:21">
      <c r="A2911" s="41">
        <v>380000968</v>
      </c>
      <c r="B2911" s="42">
        <v>690796552</v>
      </c>
      <c r="C2911" s="43">
        <v>380000968</v>
      </c>
      <c r="D2911" t="s">
        <v>70</v>
      </c>
      <c r="E2911" t="s">
        <v>71</v>
      </c>
      <c r="H2911"/>
      <c r="I2911" s="1">
        <v>38</v>
      </c>
      <c r="J2911" t="s">
        <v>65</v>
      </c>
      <c r="K2911" t="s">
        <v>59</v>
      </c>
      <c r="L2911" t="s">
        <v>60</v>
      </c>
      <c r="M2911" t="s">
        <v>59</v>
      </c>
      <c r="N2911" s="4">
        <v>306905225</v>
      </c>
      <c r="O2911" s="44">
        <v>9136</v>
      </c>
      <c r="P2911">
        <v>0</v>
      </c>
      <c r="Q2911">
        <v>1</v>
      </c>
      <c r="R2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1" s="4">
        <f t="shared" si="135"/>
        <v>0</v>
      </c>
      <c r="T2911" s="4">
        <f t="shared" si="136"/>
        <v>0</v>
      </c>
      <c r="U2911" s="4">
        <f t="shared" si="137"/>
        <v>1</v>
      </c>
    </row>
    <row r="2912" spans="1:21">
      <c r="A2912" s="41">
        <v>690030648</v>
      </c>
      <c r="B2912" s="42">
        <v>690796727</v>
      </c>
      <c r="C2912" s="43">
        <v>690030648</v>
      </c>
      <c r="D2912" t="s">
        <v>3955</v>
      </c>
      <c r="E2912" t="s">
        <v>3956</v>
      </c>
      <c r="H2912"/>
      <c r="I2912" s="1">
        <v>69</v>
      </c>
      <c r="J2912" t="s">
        <v>140</v>
      </c>
      <c r="K2912" t="s">
        <v>59</v>
      </c>
      <c r="L2912" t="s">
        <v>60</v>
      </c>
      <c r="M2912" t="s">
        <v>59</v>
      </c>
      <c r="N2912" s="4">
        <v>779868728</v>
      </c>
      <c r="O2912" s="44">
        <v>355.25</v>
      </c>
      <c r="P2912">
        <v>1</v>
      </c>
      <c r="Q2912">
        <v>0</v>
      </c>
      <c r="R2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2" s="4">
        <f t="shared" si="135"/>
        <v>0</v>
      </c>
      <c r="T2912" s="4">
        <f t="shared" si="136"/>
        <v>0</v>
      </c>
      <c r="U2912" s="4">
        <f t="shared" si="137"/>
        <v>1</v>
      </c>
    </row>
    <row r="2913" spans="1:21">
      <c r="A2913" s="41">
        <v>690031216</v>
      </c>
      <c r="B2913" s="42">
        <v>690796727</v>
      </c>
      <c r="C2913" s="43">
        <v>690031216</v>
      </c>
      <c r="D2913" t="s">
        <v>3957</v>
      </c>
      <c r="E2913" t="s">
        <v>3956</v>
      </c>
      <c r="H2913"/>
      <c r="I2913" s="1">
        <v>69</v>
      </c>
      <c r="J2913" t="s">
        <v>140</v>
      </c>
      <c r="K2913" t="s">
        <v>59</v>
      </c>
      <c r="L2913" t="s">
        <v>60</v>
      </c>
      <c r="M2913" t="s">
        <v>59</v>
      </c>
      <c r="N2913" s="4">
        <v>779868728</v>
      </c>
      <c r="O2913" s="44">
        <v>1705.75</v>
      </c>
      <c r="P2913">
        <v>1</v>
      </c>
      <c r="Q2913">
        <v>0</v>
      </c>
      <c r="R2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3" s="4">
        <f t="shared" si="135"/>
        <v>0</v>
      </c>
      <c r="T2913" s="4">
        <f t="shared" si="136"/>
        <v>0</v>
      </c>
      <c r="U2913" s="4">
        <f t="shared" si="137"/>
        <v>1</v>
      </c>
    </row>
    <row r="2914" spans="1:21">
      <c r="A2914" s="41">
        <v>690033758</v>
      </c>
      <c r="B2914" s="42">
        <v>690796727</v>
      </c>
      <c r="C2914" s="43">
        <v>690033758</v>
      </c>
      <c r="D2914" t="s">
        <v>3958</v>
      </c>
      <c r="E2914" t="s">
        <v>3956</v>
      </c>
      <c r="H2914"/>
      <c r="I2914" s="1">
        <v>69</v>
      </c>
      <c r="J2914" t="s">
        <v>140</v>
      </c>
      <c r="K2914" t="s">
        <v>59</v>
      </c>
      <c r="L2914" t="s">
        <v>60</v>
      </c>
      <c r="M2914" t="s">
        <v>59</v>
      </c>
      <c r="N2914" s="4">
        <v>779868728</v>
      </c>
      <c r="O2914" s="44">
        <v>34.5</v>
      </c>
      <c r="P2914">
        <v>0</v>
      </c>
      <c r="Q2914">
        <v>0</v>
      </c>
      <c r="R2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4" s="4">
        <f t="shared" si="135"/>
        <v>0</v>
      </c>
      <c r="T2914" s="4">
        <f t="shared" si="136"/>
        <v>0</v>
      </c>
      <c r="U2914" s="4">
        <f t="shared" si="137"/>
        <v>1</v>
      </c>
    </row>
    <row r="2915" spans="1:21">
      <c r="A2915" s="41">
        <v>690036074</v>
      </c>
      <c r="B2915" s="45">
        <v>690796727</v>
      </c>
      <c r="C2915" s="43">
        <v>690036074</v>
      </c>
      <c r="D2915" t="s">
        <v>3959</v>
      </c>
      <c r="E2915" t="s">
        <v>3956</v>
      </c>
      <c r="H2915"/>
      <c r="I2915" s="1">
        <v>69</v>
      </c>
      <c r="J2915" t="s">
        <v>140</v>
      </c>
      <c r="K2915" t="s">
        <v>59</v>
      </c>
      <c r="L2915" t="s">
        <v>60</v>
      </c>
      <c r="M2915" t="s">
        <v>59</v>
      </c>
      <c r="N2915" s="4">
        <v>779868728</v>
      </c>
      <c r="O2915" s="44">
        <v>1037.25</v>
      </c>
      <c r="P2915">
        <v>0</v>
      </c>
      <c r="Q2915">
        <v>0</v>
      </c>
      <c r="R2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5" s="4">
        <f t="shared" si="135"/>
        <v>0</v>
      </c>
      <c r="T2915" s="4">
        <f t="shared" si="136"/>
        <v>0</v>
      </c>
      <c r="U2915" s="4">
        <f t="shared" si="137"/>
        <v>1</v>
      </c>
    </row>
    <row r="2916" spans="1:21">
      <c r="A2916" s="41">
        <v>690052659</v>
      </c>
      <c r="B2916" s="42">
        <v>690796727</v>
      </c>
      <c r="C2916" s="43">
        <v>690052659</v>
      </c>
      <c r="D2916" t="s">
        <v>3960</v>
      </c>
      <c r="E2916" t="s">
        <v>3956</v>
      </c>
      <c r="H2916"/>
      <c r="I2916" s="1">
        <v>69</v>
      </c>
      <c r="J2916" t="s">
        <v>140</v>
      </c>
      <c r="K2916" t="s">
        <v>59</v>
      </c>
      <c r="L2916" t="s">
        <v>60</v>
      </c>
      <c r="M2916" t="s">
        <v>59</v>
      </c>
      <c r="N2916" s="4">
        <v>779868728</v>
      </c>
      <c r="O2916" s="44">
        <v>1</v>
      </c>
      <c r="P2916">
        <v>1</v>
      </c>
      <c r="Q2916">
        <v>0</v>
      </c>
      <c r="R2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6" s="4">
        <f t="shared" si="135"/>
        <v>0</v>
      </c>
      <c r="T2916" s="4">
        <f t="shared" si="136"/>
        <v>0</v>
      </c>
      <c r="U2916" s="4">
        <f t="shared" si="137"/>
        <v>1</v>
      </c>
    </row>
    <row r="2917" spans="1:21">
      <c r="A2917" s="41">
        <v>690780143</v>
      </c>
      <c r="B2917" s="42">
        <v>690796727</v>
      </c>
      <c r="C2917" s="43">
        <v>690780143</v>
      </c>
      <c r="D2917" t="s">
        <v>3961</v>
      </c>
      <c r="E2917" t="s">
        <v>3956</v>
      </c>
      <c r="H2917"/>
      <c r="I2917" s="1">
        <v>69</v>
      </c>
      <c r="J2917" t="s">
        <v>140</v>
      </c>
      <c r="K2917" t="s">
        <v>59</v>
      </c>
      <c r="L2917" t="s">
        <v>60</v>
      </c>
      <c r="M2917" t="s">
        <v>59</v>
      </c>
      <c r="N2917" s="4">
        <v>779868728</v>
      </c>
      <c r="O2917" s="44">
        <v>51970</v>
      </c>
      <c r="P2917">
        <v>1</v>
      </c>
      <c r="Q2917">
        <v>0</v>
      </c>
      <c r="R2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7" s="4">
        <f t="shared" si="135"/>
        <v>0</v>
      </c>
      <c r="T2917" s="4">
        <f t="shared" si="136"/>
        <v>0</v>
      </c>
      <c r="U2917" s="4">
        <f t="shared" si="137"/>
        <v>1</v>
      </c>
    </row>
    <row r="2918" spans="1:21">
      <c r="A2918" s="41">
        <v>690796099</v>
      </c>
      <c r="B2918" s="42">
        <v>690796727</v>
      </c>
      <c r="C2918" s="43">
        <v>690796099</v>
      </c>
      <c r="D2918" t="s">
        <v>3962</v>
      </c>
      <c r="E2918" t="s">
        <v>3956</v>
      </c>
      <c r="H2918"/>
      <c r="I2918" s="1">
        <v>69</v>
      </c>
      <c r="J2918" t="s">
        <v>140</v>
      </c>
      <c r="K2918" t="s">
        <v>59</v>
      </c>
      <c r="L2918" t="s">
        <v>60</v>
      </c>
      <c r="M2918" t="s">
        <v>59</v>
      </c>
      <c r="N2918" s="4">
        <v>779868728</v>
      </c>
      <c r="O2918" s="44">
        <v>307.5</v>
      </c>
      <c r="P2918">
        <v>1</v>
      </c>
      <c r="Q2918">
        <v>0</v>
      </c>
      <c r="R2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8" s="4">
        <f t="shared" si="135"/>
        <v>0</v>
      </c>
      <c r="T2918" s="4">
        <f t="shared" si="136"/>
        <v>0</v>
      </c>
      <c r="U2918" s="4">
        <f t="shared" si="137"/>
        <v>1</v>
      </c>
    </row>
    <row r="2919" spans="1:21">
      <c r="A2919" s="41">
        <v>690796107</v>
      </c>
      <c r="B2919" s="42">
        <v>690796727</v>
      </c>
      <c r="C2919" s="43">
        <v>690796107</v>
      </c>
      <c r="D2919" t="s">
        <v>3963</v>
      </c>
      <c r="E2919" t="s">
        <v>3956</v>
      </c>
      <c r="H2919"/>
      <c r="I2919" s="1">
        <v>69</v>
      </c>
      <c r="J2919" t="s">
        <v>140</v>
      </c>
      <c r="K2919" t="s">
        <v>59</v>
      </c>
      <c r="L2919" t="s">
        <v>60</v>
      </c>
      <c r="M2919" t="s">
        <v>59</v>
      </c>
      <c r="N2919" s="4">
        <v>779868728</v>
      </c>
      <c r="O2919" s="44">
        <v>364.75</v>
      </c>
      <c r="P2919">
        <v>1</v>
      </c>
      <c r="Q2919">
        <v>0</v>
      </c>
      <c r="R2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9" s="4">
        <f t="shared" si="135"/>
        <v>0</v>
      </c>
      <c r="T2919" s="4">
        <f t="shared" si="136"/>
        <v>0</v>
      </c>
      <c r="U2919" s="4">
        <f t="shared" si="137"/>
        <v>1</v>
      </c>
    </row>
    <row r="2920" spans="1:21">
      <c r="A2920" s="41">
        <v>690809140</v>
      </c>
      <c r="B2920" s="42">
        <v>690796727</v>
      </c>
      <c r="C2920" s="43">
        <v>690809140</v>
      </c>
      <c r="D2920" t="s">
        <v>3964</v>
      </c>
      <c r="E2920" t="s">
        <v>3956</v>
      </c>
      <c r="H2920"/>
      <c r="I2920" s="1">
        <v>69</v>
      </c>
      <c r="J2920" t="s">
        <v>140</v>
      </c>
      <c r="K2920" t="s">
        <v>59</v>
      </c>
      <c r="L2920" t="s">
        <v>60</v>
      </c>
      <c r="M2920" t="s">
        <v>59</v>
      </c>
      <c r="N2920" s="4">
        <v>779868728</v>
      </c>
      <c r="O2920" s="44">
        <v>322.75</v>
      </c>
      <c r="P2920">
        <v>1</v>
      </c>
      <c r="Q2920">
        <v>0</v>
      </c>
      <c r="R2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0" s="4">
        <f t="shared" si="135"/>
        <v>0</v>
      </c>
      <c r="T2920" s="4">
        <f t="shared" si="136"/>
        <v>0</v>
      </c>
      <c r="U2920" s="4">
        <f t="shared" si="137"/>
        <v>1</v>
      </c>
    </row>
    <row r="2921" spans="1:21">
      <c r="A2921" s="41">
        <v>690809272</v>
      </c>
      <c r="B2921" s="42">
        <v>690796727</v>
      </c>
      <c r="C2921" s="43">
        <v>690809272</v>
      </c>
      <c r="D2921" t="s">
        <v>3965</v>
      </c>
      <c r="E2921" t="s">
        <v>3956</v>
      </c>
      <c r="H2921"/>
      <c r="I2921" s="1">
        <v>69</v>
      </c>
      <c r="J2921" t="s">
        <v>140</v>
      </c>
      <c r="K2921" t="s">
        <v>59</v>
      </c>
      <c r="L2921" t="s">
        <v>60</v>
      </c>
      <c r="M2921" t="s">
        <v>59</v>
      </c>
      <c r="N2921" s="4">
        <v>779868728</v>
      </c>
      <c r="O2921" s="44">
        <v>287.75</v>
      </c>
      <c r="P2921">
        <v>1</v>
      </c>
      <c r="Q2921">
        <v>0</v>
      </c>
      <c r="R2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1" s="4">
        <f t="shared" si="135"/>
        <v>0</v>
      </c>
      <c r="T2921" s="4">
        <f t="shared" si="136"/>
        <v>0</v>
      </c>
      <c r="U2921" s="4">
        <f t="shared" si="137"/>
        <v>1</v>
      </c>
    </row>
    <row r="2922" spans="1:21">
      <c r="A2922" s="41">
        <v>690801709</v>
      </c>
      <c r="B2922" s="42">
        <v>690802715</v>
      </c>
      <c r="C2922" s="43">
        <v>690801709</v>
      </c>
      <c r="D2922" t="s">
        <v>4358</v>
      </c>
      <c r="E2922" t="s">
        <v>4359</v>
      </c>
      <c r="H2922"/>
      <c r="I2922" s="1">
        <v>69</v>
      </c>
      <c r="J2922" t="s">
        <v>140</v>
      </c>
      <c r="K2922" t="s">
        <v>59</v>
      </c>
      <c r="L2922" t="s">
        <v>60</v>
      </c>
      <c r="M2922" t="s">
        <v>59</v>
      </c>
      <c r="N2922" s="4">
        <v>327355160</v>
      </c>
      <c r="O2922" s="44">
        <v>10065.5</v>
      </c>
      <c r="P2922">
        <v>0</v>
      </c>
      <c r="Q2922">
        <v>0</v>
      </c>
      <c r="R2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2" s="4">
        <f t="shared" si="135"/>
        <v>0</v>
      </c>
      <c r="T2922" s="4">
        <f t="shared" si="136"/>
        <v>0</v>
      </c>
      <c r="U2922" s="4">
        <f t="shared" si="137"/>
        <v>1</v>
      </c>
    </row>
    <row r="2923" spans="1:21">
      <c r="A2923" s="41">
        <v>690805361</v>
      </c>
      <c r="B2923" s="42">
        <v>690805353</v>
      </c>
      <c r="C2923" s="43">
        <v>690805361</v>
      </c>
      <c r="D2923" t="s">
        <v>1534</v>
      </c>
      <c r="E2923" t="s">
        <v>1535</v>
      </c>
      <c r="H2923"/>
      <c r="I2923" s="1">
        <v>69</v>
      </c>
      <c r="J2923" t="s">
        <v>140</v>
      </c>
      <c r="K2923" t="s">
        <v>59</v>
      </c>
      <c r="L2923" t="s">
        <v>60</v>
      </c>
      <c r="M2923" t="s">
        <v>59</v>
      </c>
      <c r="N2923" s="4">
        <v>390555076</v>
      </c>
      <c r="O2923" s="44">
        <v>125982.5</v>
      </c>
      <c r="P2923">
        <v>0</v>
      </c>
      <c r="Q2923">
        <v>0</v>
      </c>
      <c r="R2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3" s="4">
        <f t="shared" si="135"/>
        <v>0</v>
      </c>
      <c r="T2923" s="4">
        <f t="shared" si="136"/>
        <v>0</v>
      </c>
      <c r="U2923" s="4">
        <f t="shared" si="137"/>
        <v>1</v>
      </c>
    </row>
    <row r="2924" spans="1:21">
      <c r="A2924" s="41">
        <v>700780174</v>
      </c>
      <c r="B2924" s="42">
        <v>700000052</v>
      </c>
      <c r="C2924" s="43">
        <v>700780174</v>
      </c>
      <c r="D2924" t="s">
        <v>3418</v>
      </c>
      <c r="E2924" t="s">
        <v>3419</v>
      </c>
      <c r="H2924"/>
      <c r="I2924" s="1">
        <v>70</v>
      </c>
      <c r="J2924" t="s">
        <v>169</v>
      </c>
      <c r="K2924" t="s">
        <v>10</v>
      </c>
      <c r="L2924" t="s">
        <v>96</v>
      </c>
      <c r="M2924" t="s">
        <v>10</v>
      </c>
      <c r="N2924" s="4">
        <v>815780440</v>
      </c>
      <c r="O2924" s="44">
        <v>7917.5</v>
      </c>
      <c r="P2924">
        <v>0</v>
      </c>
      <c r="Q2924">
        <v>0</v>
      </c>
      <c r="R2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24" s="4">
        <f t="shared" si="135"/>
        <v>0</v>
      </c>
      <c r="T2924" s="4">
        <f t="shared" si="136"/>
        <v>0</v>
      </c>
      <c r="U2924" s="4">
        <f t="shared" si="137"/>
        <v>1</v>
      </c>
    </row>
    <row r="2925" spans="1:21">
      <c r="A2925" s="41">
        <v>250014008</v>
      </c>
      <c r="B2925" s="42">
        <v>700004096</v>
      </c>
      <c r="C2925" s="43">
        <v>700004096</v>
      </c>
      <c r="D2925" t="s">
        <v>164</v>
      </c>
      <c r="E2925" t="s">
        <v>165</v>
      </c>
      <c r="H2925"/>
      <c r="I2925" s="1">
        <v>25</v>
      </c>
      <c r="J2925" t="s">
        <v>166</v>
      </c>
      <c r="K2925" t="s">
        <v>10</v>
      </c>
      <c r="L2925" t="s">
        <v>60</v>
      </c>
      <c r="M2925" t="s">
        <v>10</v>
      </c>
      <c r="N2925" s="4">
        <v>400395257</v>
      </c>
      <c r="O2925" s="44">
        <v>10117</v>
      </c>
      <c r="P2925">
        <v>1</v>
      </c>
      <c r="Q2925">
        <v>0</v>
      </c>
      <c r="R2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5" s="4">
        <f t="shared" si="135"/>
        <v>0</v>
      </c>
      <c r="T2925" s="4">
        <f t="shared" si="136"/>
        <v>0</v>
      </c>
      <c r="U2925" s="4">
        <f t="shared" si="137"/>
        <v>1</v>
      </c>
    </row>
    <row r="2926" spans="1:21">
      <c r="A2926" s="41">
        <v>250016169</v>
      </c>
      <c r="B2926" s="42">
        <v>700004096</v>
      </c>
      <c r="C2926" s="43">
        <v>700004096</v>
      </c>
      <c r="D2926" t="s">
        <v>167</v>
      </c>
      <c r="E2926" t="s">
        <v>165</v>
      </c>
      <c r="H2926"/>
      <c r="I2926" s="1">
        <v>25</v>
      </c>
      <c r="J2926" t="s">
        <v>166</v>
      </c>
      <c r="K2926" t="s">
        <v>10</v>
      </c>
      <c r="L2926" t="s">
        <v>60</v>
      </c>
      <c r="M2926" t="s">
        <v>10</v>
      </c>
      <c r="N2926" s="4">
        <v>400395257</v>
      </c>
      <c r="O2926" s="44">
        <v>891</v>
      </c>
      <c r="P2926">
        <v>1</v>
      </c>
      <c r="Q2926">
        <v>0</v>
      </c>
      <c r="R2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6" s="4">
        <f t="shared" si="135"/>
        <v>0</v>
      </c>
      <c r="T2926" s="4">
        <f t="shared" si="136"/>
        <v>0</v>
      </c>
      <c r="U2926" s="4">
        <f t="shared" si="137"/>
        <v>1</v>
      </c>
    </row>
    <row r="2927" spans="1:21">
      <c r="A2927" s="41">
        <v>700001027</v>
      </c>
      <c r="B2927" s="42">
        <v>700004096</v>
      </c>
      <c r="C2927" s="43">
        <v>700004096</v>
      </c>
      <c r="D2927" t="s">
        <v>168</v>
      </c>
      <c r="E2927" t="s">
        <v>165</v>
      </c>
      <c r="H2927"/>
      <c r="I2927" s="1">
        <v>70</v>
      </c>
      <c r="J2927" t="s">
        <v>169</v>
      </c>
      <c r="K2927" t="s">
        <v>10</v>
      </c>
      <c r="L2927" t="s">
        <v>60</v>
      </c>
      <c r="M2927" t="s">
        <v>10</v>
      </c>
      <c r="N2927" s="4">
        <v>400395257</v>
      </c>
      <c r="O2927" s="44">
        <v>364.25</v>
      </c>
      <c r="P2927">
        <v>1</v>
      </c>
      <c r="Q2927">
        <v>0</v>
      </c>
      <c r="R2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7" s="4">
        <f t="shared" si="135"/>
        <v>0</v>
      </c>
      <c r="T2927" s="4">
        <f t="shared" si="136"/>
        <v>0</v>
      </c>
      <c r="U2927" s="4">
        <f t="shared" si="137"/>
        <v>1</v>
      </c>
    </row>
    <row r="2928" spans="1:21">
      <c r="A2928" s="41">
        <v>700001035</v>
      </c>
      <c r="B2928" s="42">
        <v>700004096</v>
      </c>
      <c r="C2928" s="43">
        <v>700004096</v>
      </c>
      <c r="D2928" t="s">
        <v>170</v>
      </c>
      <c r="E2928" t="s">
        <v>165</v>
      </c>
      <c r="H2928"/>
      <c r="I2928" s="1">
        <v>70</v>
      </c>
      <c r="J2928" t="s">
        <v>169</v>
      </c>
      <c r="K2928" t="s">
        <v>10</v>
      </c>
      <c r="L2928" t="s">
        <v>60</v>
      </c>
      <c r="M2928" t="s">
        <v>10</v>
      </c>
      <c r="N2928" s="4">
        <v>400395257</v>
      </c>
      <c r="O2928" s="44">
        <v>223.75</v>
      </c>
      <c r="P2928">
        <v>1</v>
      </c>
      <c r="Q2928">
        <v>0</v>
      </c>
      <c r="R2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8" s="4">
        <f t="shared" si="135"/>
        <v>0</v>
      </c>
      <c r="T2928" s="4">
        <f t="shared" si="136"/>
        <v>0</v>
      </c>
      <c r="U2928" s="4">
        <f t="shared" si="137"/>
        <v>1</v>
      </c>
    </row>
    <row r="2929" spans="1:21">
      <c r="A2929" s="41">
        <v>700001738</v>
      </c>
      <c r="B2929" s="42">
        <v>700004096</v>
      </c>
      <c r="C2929" s="43">
        <v>700004096</v>
      </c>
      <c r="D2929" t="s">
        <v>171</v>
      </c>
      <c r="E2929" t="s">
        <v>165</v>
      </c>
      <c r="H2929"/>
      <c r="I2929" s="1">
        <v>70</v>
      </c>
      <c r="J2929" t="s">
        <v>169</v>
      </c>
      <c r="K2929" t="s">
        <v>10</v>
      </c>
      <c r="L2929" t="s">
        <v>60</v>
      </c>
      <c r="M2929" t="s">
        <v>10</v>
      </c>
      <c r="N2929" s="4">
        <v>400395257</v>
      </c>
      <c r="O2929" s="44">
        <v>415.75</v>
      </c>
      <c r="P2929">
        <v>1</v>
      </c>
      <c r="Q2929">
        <v>0</v>
      </c>
      <c r="R2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9" s="4">
        <f t="shared" si="135"/>
        <v>0</v>
      </c>
      <c r="T2929" s="4">
        <f t="shared" si="136"/>
        <v>0</v>
      </c>
      <c r="U2929" s="4">
        <f t="shared" si="137"/>
        <v>1</v>
      </c>
    </row>
    <row r="2930" spans="1:21">
      <c r="A2930" s="41">
        <v>700002439</v>
      </c>
      <c r="B2930" s="42">
        <v>700004096</v>
      </c>
      <c r="C2930" s="43">
        <v>700004096</v>
      </c>
      <c r="D2930" t="s">
        <v>172</v>
      </c>
      <c r="E2930" t="s">
        <v>165</v>
      </c>
      <c r="H2930"/>
      <c r="I2930" s="1">
        <v>70</v>
      </c>
      <c r="J2930" t="s">
        <v>169</v>
      </c>
      <c r="K2930" t="s">
        <v>10</v>
      </c>
      <c r="L2930" t="s">
        <v>60</v>
      </c>
      <c r="M2930" t="s">
        <v>10</v>
      </c>
      <c r="N2930" s="4">
        <v>400395257</v>
      </c>
      <c r="O2930" s="44">
        <v>865.75</v>
      </c>
      <c r="P2930">
        <v>1</v>
      </c>
      <c r="Q2930">
        <v>0</v>
      </c>
      <c r="R2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0" s="4">
        <f t="shared" si="135"/>
        <v>0</v>
      </c>
      <c r="T2930" s="4">
        <f t="shared" si="136"/>
        <v>0</v>
      </c>
      <c r="U2930" s="4">
        <f t="shared" si="137"/>
        <v>1</v>
      </c>
    </row>
    <row r="2931" spans="1:21">
      <c r="A2931" s="41">
        <v>700003148</v>
      </c>
      <c r="B2931" s="42">
        <v>700004096</v>
      </c>
      <c r="C2931" s="43">
        <v>700004096</v>
      </c>
      <c r="D2931" t="s">
        <v>173</v>
      </c>
      <c r="E2931" t="s">
        <v>165</v>
      </c>
      <c r="H2931"/>
      <c r="I2931" s="1">
        <v>70</v>
      </c>
      <c r="J2931" t="s">
        <v>169</v>
      </c>
      <c r="K2931" t="s">
        <v>10</v>
      </c>
      <c r="L2931" t="s">
        <v>60</v>
      </c>
      <c r="M2931" t="s">
        <v>10</v>
      </c>
      <c r="N2931" s="4">
        <v>400395257</v>
      </c>
      <c r="O2931" s="44">
        <v>708</v>
      </c>
      <c r="P2931">
        <v>1</v>
      </c>
      <c r="Q2931">
        <v>0</v>
      </c>
      <c r="R2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1" s="4">
        <f t="shared" si="135"/>
        <v>0</v>
      </c>
      <c r="T2931" s="4">
        <f t="shared" si="136"/>
        <v>0</v>
      </c>
      <c r="U2931" s="4">
        <f t="shared" si="137"/>
        <v>1</v>
      </c>
    </row>
    <row r="2932" spans="1:21">
      <c r="A2932" s="41">
        <v>700003965</v>
      </c>
      <c r="B2932" s="42">
        <v>700004096</v>
      </c>
      <c r="C2932" s="43">
        <v>700004096</v>
      </c>
      <c r="D2932" t="s">
        <v>174</v>
      </c>
      <c r="E2932" t="s">
        <v>165</v>
      </c>
      <c r="H2932"/>
      <c r="I2932" s="1">
        <v>70</v>
      </c>
      <c r="J2932" t="s">
        <v>169</v>
      </c>
      <c r="K2932" t="s">
        <v>10</v>
      </c>
      <c r="L2932" t="s">
        <v>60</v>
      </c>
      <c r="M2932" t="s">
        <v>10</v>
      </c>
      <c r="N2932" s="4">
        <v>400395257</v>
      </c>
      <c r="O2932" s="44">
        <v>625.5</v>
      </c>
      <c r="P2932">
        <v>1</v>
      </c>
      <c r="Q2932">
        <v>0</v>
      </c>
      <c r="R2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2" s="4">
        <f t="shared" si="135"/>
        <v>0</v>
      </c>
      <c r="T2932" s="4">
        <f t="shared" si="136"/>
        <v>0</v>
      </c>
      <c r="U2932" s="4">
        <f t="shared" si="137"/>
        <v>1</v>
      </c>
    </row>
    <row r="2933" spans="1:21">
      <c r="A2933" s="41">
        <v>700004245</v>
      </c>
      <c r="B2933" s="42">
        <v>700004096</v>
      </c>
      <c r="C2933" s="43">
        <v>700004096</v>
      </c>
      <c r="D2933" t="s">
        <v>175</v>
      </c>
      <c r="E2933" t="s">
        <v>165</v>
      </c>
      <c r="H2933"/>
      <c r="I2933" s="1">
        <v>70</v>
      </c>
      <c r="J2933" t="s">
        <v>169</v>
      </c>
      <c r="K2933" t="s">
        <v>10</v>
      </c>
      <c r="L2933" t="s">
        <v>60</v>
      </c>
      <c r="M2933" t="s">
        <v>10</v>
      </c>
      <c r="N2933" s="4">
        <v>400395257</v>
      </c>
      <c r="O2933" s="44">
        <v>1393.5</v>
      </c>
      <c r="P2933">
        <v>1</v>
      </c>
      <c r="Q2933">
        <v>0</v>
      </c>
      <c r="R2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3" s="4">
        <f t="shared" si="135"/>
        <v>0</v>
      </c>
      <c r="T2933" s="4">
        <f t="shared" si="136"/>
        <v>0</v>
      </c>
      <c r="U2933" s="4">
        <f t="shared" si="137"/>
        <v>1</v>
      </c>
    </row>
    <row r="2934" spans="1:21">
      <c r="A2934" s="41">
        <v>700004252</v>
      </c>
      <c r="B2934" s="42">
        <v>700004096</v>
      </c>
      <c r="C2934" s="43">
        <v>700004096</v>
      </c>
      <c r="D2934" t="s">
        <v>176</v>
      </c>
      <c r="E2934" t="s">
        <v>165</v>
      </c>
      <c r="H2934"/>
      <c r="I2934" s="1">
        <v>70</v>
      </c>
      <c r="J2934" t="s">
        <v>169</v>
      </c>
      <c r="K2934" t="s">
        <v>10</v>
      </c>
      <c r="L2934" t="s">
        <v>60</v>
      </c>
      <c r="M2934" t="s">
        <v>10</v>
      </c>
      <c r="N2934" s="4">
        <v>400395257</v>
      </c>
      <c r="O2934" s="44">
        <v>529</v>
      </c>
      <c r="P2934">
        <v>1</v>
      </c>
      <c r="Q2934">
        <v>0</v>
      </c>
      <c r="R2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4" s="4">
        <f t="shared" si="135"/>
        <v>0</v>
      </c>
      <c r="T2934" s="4">
        <f t="shared" si="136"/>
        <v>0</v>
      </c>
      <c r="U2934" s="4">
        <f t="shared" si="137"/>
        <v>1</v>
      </c>
    </row>
    <row r="2935" spans="1:21">
      <c r="A2935" s="41">
        <v>700004542</v>
      </c>
      <c r="B2935" s="42">
        <v>700004096</v>
      </c>
      <c r="C2935" s="43">
        <v>700004096</v>
      </c>
      <c r="D2935" t="s">
        <v>177</v>
      </c>
      <c r="E2935" t="s">
        <v>165</v>
      </c>
      <c r="H2935"/>
      <c r="I2935" s="1">
        <v>70</v>
      </c>
      <c r="J2935" t="s">
        <v>169</v>
      </c>
      <c r="K2935" t="s">
        <v>10</v>
      </c>
      <c r="L2935" t="s">
        <v>60</v>
      </c>
      <c r="M2935" t="s">
        <v>10</v>
      </c>
      <c r="N2935" s="4">
        <v>400395257</v>
      </c>
      <c r="O2935" s="44">
        <v>5698</v>
      </c>
      <c r="P2935">
        <v>1</v>
      </c>
      <c r="Q2935">
        <v>0</v>
      </c>
      <c r="R2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5" s="4">
        <f t="shared" si="135"/>
        <v>0</v>
      </c>
      <c r="T2935" s="4">
        <f t="shared" si="136"/>
        <v>0</v>
      </c>
      <c r="U2935" s="4">
        <f t="shared" si="137"/>
        <v>1</v>
      </c>
    </row>
    <row r="2936" spans="1:21">
      <c r="A2936" s="41">
        <v>700780075</v>
      </c>
      <c r="B2936" s="42">
        <v>700004096</v>
      </c>
      <c r="C2936" s="43">
        <v>700004096</v>
      </c>
      <c r="D2936" t="s">
        <v>178</v>
      </c>
      <c r="E2936" t="s">
        <v>165</v>
      </c>
      <c r="H2936"/>
      <c r="I2936" s="1">
        <v>70</v>
      </c>
      <c r="J2936" t="s">
        <v>169</v>
      </c>
      <c r="K2936" t="s">
        <v>10</v>
      </c>
      <c r="L2936" t="s">
        <v>60</v>
      </c>
      <c r="M2936" t="s">
        <v>10</v>
      </c>
      <c r="N2936" s="4">
        <v>400395257</v>
      </c>
      <c r="O2936" s="44">
        <v>20612.5</v>
      </c>
      <c r="P2936">
        <v>1</v>
      </c>
      <c r="Q2936">
        <v>0</v>
      </c>
      <c r="R2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6" s="4">
        <f t="shared" si="135"/>
        <v>0</v>
      </c>
      <c r="T2936" s="4">
        <f t="shared" si="136"/>
        <v>0</v>
      </c>
      <c r="U2936" s="4">
        <f t="shared" si="137"/>
        <v>1</v>
      </c>
    </row>
    <row r="2937" spans="1:21">
      <c r="A2937" s="41">
        <v>700780299</v>
      </c>
      <c r="B2937" s="42">
        <v>700004096</v>
      </c>
      <c r="C2937" s="43">
        <v>700004096</v>
      </c>
      <c r="D2937" t="s">
        <v>179</v>
      </c>
      <c r="E2937" t="s">
        <v>165</v>
      </c>
      <c r="H2937"/>
      <c r="I2937" s="1">
        <v>70</v>
      </c>
      <c r="J2937" t="s">
        <v>169</v>
      </c>
      <c r="K2937" t="s">
        <v>10</v>
      </c>
      <c r="L2937" t="s">
        <v>60</v>
      </c>
      <c r="M2937" t="s">
        <v>10</v>
      </c>
      <c r="N2937" s="4">
        <v>400395257</v>
      </c>
      <c r="O2937" s="44">
        <v>9421</v>
      </c>
      <c r="P2937">
        <v>1</v>
      </c>
      <c r="Q2937">
        <v>0</v>
      </c>
      <c r="R2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7" s="4">
        <f t="shared" si="135"/>
        <v>0</v>
      </c>
      <c r="T2937" s="4">
        <f t="shared" si="136"/>
        <v>0</v>
      </c>
      <c r="U2937" s="4">
        <f t="shared" si="137"/>
        <v>1</v>
      </c>
    </row>
    <row r="2938" spans="1:21">
      <c r="A2938" s="41">
        <v>700783244</v>
      </c>
      <c r="B2938" s="42">
        <v>700004096</v>
      </c>
      <c r="C2938" s="43">
        <v>700004096</v>
      </c>
      <c r="D2938" t="s">
        <v>180</v>
      </c>
      <c r="E2938" t="s">
        <v>165</v>
      </c>
      <c r="H2938"/>
      <c r="I2938" s="1">
        <v>70</v>
      </c>
      <c r="J2938" t="s">
        <v>169</v>
      </c>
      <c r="K2938" t="s">
        <v>10</v>
      </c>
      <c r="L2938" t="s">
        <v>60</v>
      </c>
      <c r="M2938" t="s">
        <v>10</v>
      </c>
      <c r="N2938" s="4">
        <v>400395257</v>
      </c>
      <c r="O2938" s="44">
        <v>1590.75</v>
      </c>
      <c r="P2938">
        <v>1</v>
      </c>
      <c r="Q2938">
        <v>0</v>
      </c>
      <c r="R2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8" s="4">
        <f t="shared" si="135"/>
        <v>0</v>
      </c>
      <c r="T2938" s="4">
        <f t="shared" si="136"/>
        <v>0</v>
      </c>
      <c r="U2938" s="4">
        <f t="shared" si="137"/>
        <v>1</v>
      </c>
    </row>
    <row r="2939" spans="1:21">
      <c r="A2939" s="41">
        <v>700784341</v>
      </c>
      <c r="B2939" s="42">
        <v>700004096</v>
      </c>
      <c r="C2939" s="43">
        <v>700784341</v>
      </c>
      <c r="D2939" t="s">
        <v>181</v>
      </c>
      <c r="E2939" t="s">
        <v>165</v>
      </c>
      <c r="H2939"/>
      <c r="I2939" s="1">
        <v>70</v>
      </c>
      <c r="J2939" t="s">
        <v>169</v>
      </c>
      <c r="K2939" t="s">
        <v>10</v>
      </c>
      <c r="L2939" t="s">
        <v>60</v>
      </c>
      <c r="M2939" t="s">
        <v>10</v>
      </c>
      <c r="N2939" s="4">
        <v>400395257</v>
      </c>
      <c r="O2939" s="44">
        <v>5106</v>
      </c>
      <c r="P2939">
        <v>0</v>
      </c>
      <c r="Q2939">
        <v>0</v>
      </c>
      <c r="R2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9" s="4">
        <f t="shared" si="135"/>
        <v>0</v>
      </c>
      <c r="T2939" s="4">
        <f t="shared" si="136"/>
        <v>0</v>
      </c>
      <c r="U2939" s="4">
        <f t="shared" si="137"/>
        <v>1</v>
      </c>
    </row>
    <row r="2940" spans="1:21">
      <c r="A2940" s="41">
        <v>700785553</v>
      </c>
      <c r="B2940" s="42">
        <v>700004096</v>
      </c>
      <c r="C2940" s="43">
        <v>700004096</v>
      </c>
      <c r="D2940" t="s">
        <v>182</v>
      </c>
      <c r="E2940" t="s">
        <v>165</v>
      </c>
      <c r="H2940"/>
      <c r="I2940" s="1">
        <v>70</v>
      </c>
      <c r="J2940" t="s">
        <v>169</v>
      </c>
      <c r="K2940" t="s">
        <v>10</v>
      </c>
      <c r="L2940" t="s">
        <v>60</v>
      </c>
      <c r="M2940" t="s">
        <v>10</v>
      </c>
      <c r="N2940" s="4">
        <v>400395257</v>
      </c>
      <c r="O2940" s="44">
        <v>265</v>
      </c>
      <c r="P2940">
        <v>1</v>
      </c>
      <c r="Q2940">
        <v>0</v>
      </c>
      <c r="R2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0" s="4">
        <f t="shared" si="135"/>
        <v>0</v>
      </c>
      <c r="T2940" s="4">
        <f t="shared" si="136"/>
        <v>0</v>
      </c>
      <c r="U2940" s="4">
        <f t="shared" si="137"/>
        <v>1</v>
      </c>
    </row>
    <row r="2941" spans="1:21">
      <c r="A2941" s="41">
        <v>900002429</v>
      </c>
      <c r="B2941" s="42">
        <v>700004096</v>
      </c>
      <c r="C2941" s="43">
        <v>700004096</v>
      </c>
      <c r="D2941" t="s">
        <v>183</v>
      </c>
      <c r="E2941" t="s">
        <v>165</v>
      </c>
      <c r="H2941"/>
      <c r="I2941" s="1">
        <v>90</v>
      </c>
      <c r="J2941" t="s">
        <v>184</v>
      </c>
      <c r="K2941" t="s">
        <v>10</v>
      </c>
      <c r="L2941" t="s">
        <v>60</v>
      </c>
      <c r="M2941" t="s">
        <v>10</v>
      </c>
      <c r="N2941" s="4">
        <v>400395257</v>
      </c>
      <c r="O2941" s="44">
        <v>14109.75</v>
      </c>
      <c r="P2941">
        <v>1</v>
      </c>
      <c r="Q2941">
        <v>0</v>
      </c>
      <c r="R2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1" s="4">
        <f t="shared" si="135"/>
        <v>0</v>
      </c>
      <c r="T2941" s="4">
        <f t="shared" si="136"/>
        <v>0</v>
      </c>
      <c r="U2941" s="4">
        <f t="shared" si="137"/>
        <v>1</v>
      </c>
    </row>
    <row r="2942" spans="1:21">
      <c r="A2942" s="41">
        <v>900002478</v>
      </c>
      <c r="B2942" s="42">
        <v>700004096</v>
      </c>
      <c r="C2942" s="43">
        <v>700004096</v>
      </c>
      <c r="D2942" t="s">
        <v>185</v>
      </c>
      <c r="E2942" t="s">
        <v>165</v>
      </c>
      <c r="H2942"/>
      <c r="I2942" s="1">
        <v>90</v>
      </c>
      <c r="J2942" t="s">
        <v>184</v>
      </c>
      <c r="K2942" t="s">
        <v>10</v>
      </c>
      <c r="L2942" t="s">
        <v>60</v>
      </c>
      <c r="M2942" t="s">
        <v>10</v>
      </c>
      <c r="N2942" s="4">
        <v>400395257</v>
      </c>
      <c r="O2942" s="44">
        <v>1001.25</v>
      </c>
      <c r="P2942">
        <v>1</v>
      </c>
      <c r="Q2942">
        <v>0</v>
      </c>
      <c r="R2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2" s="4">
        <f t="shared" si="135"/>
        <v>0</v>
      </c>
      <c r="T2942" s="4">
        <f t="shared" si="136"/>
        <v>0</v>
      </c>
      <c r="U2942" s="4">
        <f t="shared" si="137"/>
        <v>1</v>
      </c>
    </row>
    <row r="2943" spans="1:21">
      <c r="A2943" s="41">
        <v>700000011</v>
      </c>
      <c r="B2943" s="42">
        <v>700004591</v>
      </c>
      <c r="C2943" s="43">
        <v>700004591</v>
      </c>
      <c r="D2943" t="s">
        <v>4371</v>
      </c>
      <c r="E2943" t="s">
        <v>4372</v>
      </c>
      <c r="F2943" t="s">
        <v>4373</v>
      </c>
      <c r="G2943" t="s">
        <v>4374</v>
      </c>
      <c r="H2943">
        <v>1</v>
      </c>
      <c r="I2943" s="1">
        <v>70</v>
      </c>
      <c r="J2943" t="s">
        <v>169</v>
      </c>
      <c r="K2943" t="s">
        <v>10</v>
      </c>
      <c r="L2943" t="s">
        <v>831</v>
      </c>
      <c r="M2943" t="s">
        <v>10</v>
      </c>
      <c r="N2943" s="4">
        <v>267006617</v>
      </c>
      <c r="O2943" s="44">
        <v>15069</v>
      </c>
      <c r="P2943">
        <v>0</v>
      </c>
      <c r="Q2943">
        <v>0</v>
      </c>
      <c r="R2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3" s="4">
        <f t="shared" si="135"/>
        <v>1</v>
      </c>
      <c r="T2943" s="4">
        <f t="shared" si="136"/>
        <v>0</v>
      </c>
      <c r="U2943" s="4">
        <f t="shared" si="137"/>
        <v>0</v>
      </c>
    </row>
    <row r="2944" spans="1:21">
      <c r="A2944" s="41">
        <v>700000029</v>
      </c>
      <c r="B2944" s="42">
        <v>700004591</v>
      </c>
      <c r="C2944" s="43">
        <v>700004591</v>
      </c>
      <c r="D2944" t="s">
        <v>4375</v>
      </c>
      <c r="E2944" t="s">
        <v>4372</v>
      </c>
      <c r="F2944" t="s">
        <v>4373</v>
      </c>
      <c r="G2944" t="s">
        <v>4374</v>
      </c>
      <c r="H2944">
        <v>1</v>
      </c>
      <c r="I2944" s="1">
        <v>70</v>
      </c>
      <c r="J2944" t="s">
        <v>169</v>
      </c>
      <c r="K2944" t="s">
        <v>10</v>
      </c>
      <c r="L2944" t="s">
        <v>831</v>
      </c>
      <c r="M2944" t="s">
        <v>10</v>
      </c>
      <c r="N2944" s="4">
        <v>267006617</v>
      </c>
      <c r="O2944" s="44">
        <v>125146.5</v>
      </c>
      <c r="P2944">
        <v>0</v>
      </c>
      <c r="Q2944">
        <v>0</v>
      </c>
      <c r="R2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4" s="4">
        <f t="shared" si="135"/>
        <v>1</v>
      </c>
      <c r="T2944" s="4">
        <f t="shared" si="136"/>
        <v>0</v>
      </c>
      <c r="U2944" s="4">
        <f t="shared" si="137"/>
        <v>0</v>
      </c>
    </row>
    <row r="2945" spans="1:21">
      <c r="A2945" s="41">
        <v>700780059</v>
      </c>
      <c r="B2945" s="42">
        <v>700004591</v>
      </c>
      <c r="C2945" s="43">
        <v>700004591</v>
      </c>
      <c r="D2945" t="s">
        <v>4376</v>
      </c>
      <c r="E2945" t="s">
        <v>4372</v>
      </c>
      <c r="F2945" t="s">
        <v>4373</v>
      </c>
      <c r="G2945" t="s">
        <v>4374</v>
      </c>
      <c r="H2945">
        <v>1</v>
      </c>
      <c r="I2945" s="1">
        <v>70</v>
      </c>
      <c r="J2945" t="s">
        <v>169</v>
      </c>
      <c r="K2945" t="s">
        <v>10</v>
      </c>
      <c r="L2945" t="s">
        <v>831</v>
      </c>
      <c r="M2945" t="s">
        <v>10</v>
      </c>
      <c r="N2945" s="4">
        <v>267006617</v>
      </c>
      <c r="O2945" s="44">
        <v>10058.5</v>
      </c>
      <c r="P2945">
        <v>0</v>
      </c>
      <c r="Q2945">
        <v>0</v>
      </c>
      <c r="R2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5" s="4">
        <f t="shared" si="135"/>
        <v>1</v>
      </c>
      <c r="T2945" s="4">
        <f t="shared" si="136"/>
        <v>0</v>
      </c>
      <c r="U2945" s="4">
        <f t="shared" si="137"/>
        <v>0</v>
      </c>
    </row>
    <row r="2946" spans="1:21">
      <c r="A2946" s="41">
        <v>700780208</v>
      </c>
      <c r="B2946" s="42">
        <v>700004591</v>
      </c>
      <c r="C2946" s="43">
        <v>700004591</v>
      </c>
      <c r="D2946" t="s">
        <v>4377</v>
      </c>
      <c r="E2946" t="s">
        <v>4372</v>
      </c>
      <c r="F2946" t="s">
        <v>4373</v>
      </c>
      <c r="G2946" t="s">
        <v>4374</v>
      </c>
      <c r="H2946">
        <v>1</v>
      </c>
      <c r="I2946" s="1">
        <v>70</v>
      </c>
      <c r="J2946" t="s">
        <v>169</v>
      </c>
      <c r="K2946" t="s">
        <v>10</v>
      </c>
      <c r="L2946" t="s">
        <v>831</v>
      </c>
      <c r="M2946" t="s">
        <v>10</v>
      </c>
      <c r="N2946" s="4">
        <v>267006617</v>
      </c>
      <c r="O2946" s="44">
        <v>25439</v>
      </c>
      <c r="P2946">
        <v>0</v>
      </c>
      <c r="Q2946">
        <v>0</v>
      </c>
      <c r="R2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6" s="4">
        <f t="shared" si="135"/>
        <v>1</v>
      </c>
      <c r="T2946" s="4">
        <f t="shared" si="136"/>
        <v>0</v>
      </c>
      <c r="U2946" s="4">
        <f t="shared" si="137"/>
        <v>0</v>
      </c>
    </row>
    <row r="2947" spans="1:21">
      <c r="A2947" s="41">
        <v>710002569</v>
      </c>
      <c r="B2947" s="42">
        <v>710000092</v>
      </c>
      <c r="C2947" s="43">
        <v>710002569</v>
      </c>
      <c r="D2947" t="s">
        <v>5758</v>
      </c>
      <c r="E2947" t="s">
        <v>5759</v>
      </c>
      <c r="H2947"/>
      <c r="I2947" s="1">
        <v>71</v>
      </c>
      <c r="J2947" t="s">
        <v>76</v>
      </c>
      <c r="K2947" t="s">
        <v>10</v>
      </c>
      <c r="L2947" t="s">
        <v>96</v>
      </c>
      <c r="M2947" t="s">
        <v>10</v>
      </c>
      <c r="N2947" s="4">
        <v>340294818</v>
      </c>
      <c r="O2947" s="44">
        <v>11267</v>
      </c>
      <c r="P2947">
        <v>0</v>
      </c>
      <c r="Q2947">
        <v>0</v>
      </c>
      <c r="R2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7" s="4">
        <f t="shared" si="135"/>
        <v>0</v>
      </c>
      <c r="T2947" s="4">
        <f t="shared" si="136"/>
        <v>0</v>
      </c>
      <c r="U2947" s="4">
        <f t="shared" si="137"/>
        <v>1</v>
      </c>
    </row>
    <row r="2948" spans="1:21">
      <c r="A2948" s="41">
        <v>710006859</v>
      </c>
      <c r="B2948" s="42">
        <v>710000118</v>
      </c>
      <c r="C2948" s="43">
        <v>710006859</v>
      </c>
      <c r="D2948" t="s">
        <v>5096</v>
      </c>
      <c r="E2948" t="s">
        <v>5097</v>
      </c>
      <c r="H2948"/>
      <c r="I2948" s="1">
        <v>71</v>
      </c>
      <c r="J2948" t="s">
        <v>76</v>
      </c>
      <c r="K2948" t="s">
        <v>10</v>
      </c>
      <c r="L2948" t="s">
        <v>96</v>
      </c>
      <c r="M2948" t="s">
        <v>10</v>
      </c>
      <c r="N2948" s="4">
        <v>378417729</v>
      </c>
      <c r="O2948" s="44">
        <v>36861.5</v>
      </c>
      <c r="P2948">
        <v>0</v>
      </c>
      <c r="Q2948">
        <v>0</v>
      </c>
      <c r="R2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8" s="4">
        <f t="shared" si="135"/>
        <v>0</v>
      </c>
      <c r="T2948" s="4">
        <f t="shared" si="136"/>
        <v>0</v>
      </c>
      <c r="U2948" s="4">
        <f t="shared" si="137"/>
        <v>1</v>
      </c>
    </row>
    <row r="2949" spans="1:21">
      <c r="A2949" s="41">
        <v>710780818</v>
      </c>
      <c r="B2949" s="42">
        <v>710000233</v>
      </c>
      <c r="C2949" s="43">
        <v>710780818</v>
      </c>
      <c r="D2949" t="s">
        <v>3428</v>
      </c>
      <c r="E2949" t="s">
        <v>3428</v>
      </c>
      <c r="H2949"/>
      <c r="I2949" s="1">
        <v>71</v>
      </c>
      <c r="J2949" t="s">
        <v>76</v>
      </c>
      <c r="K2949" t="s">
        <v>10</v>
      </c>
      <c r="L2949" t="s">
        <v>96</v>
      </c>
      <c r="M2949" t="s">
        <v>10</v>
      </c>
      <c r="N2949" s="4">
        <v>725621171</v>
      </c>
      <c r="O2949" s="44">
        <v>23820.25</v>
      </c>
      <c r="P2949">
        <v>1</v>
      </c>
      <c r="Q2949">
        <v>0</v>
      </c>
      <c r="R2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9" s="4">
        <f t="shared" si="135"/>
        <v>0</v>
      </c>
      <c r="T2949" s="4">
        <f t="shared" si="136"/>
        <v>0</v>
      </c>
      <c r="U2949" s="4">
        <f t="shared" si="137"/>
        <v>1</v>
      </c>
    </row>
    <row r="2950" spans="1:21">
      <c r="A2950" s="41">
        <v>710780917</v>
      </c>
      <c r="B2950" s="45">
        <v>710000274</v>
      </c>
      <c r="C2950" s="43">
        <v>710780917</v>
      </c>
      <c r="D2950" t="s">
        <v>5284</v>
      </c>
      <c r="E2950" t="s">
        <v>5285</v>
      </c>
      <c r="H2950"/>
      <c r="I2950" s="1">
        <v>71</v>
      </c>
      <c r="J2950" t="s">
        <v>76</v>
      </c>
      <c r="K2950" t="s">
        <v>10</v>
      </c>
      <c r="L2950" t="s">
        <v>96</v>
      </c>
      <c r="M2950" t="s">
        <v>10</v>
      </c>
      <c r="N2950" s="4">
        <v>726920374</v>
      </c>
      <c r="O2950" s="44">
        <v>46852.5</v>
      </c>
      <c r="P2950">
        <v>0</v>
      </c>
      <c r="Q2950">
        <v>0</v>
      </c>
      <c r="R2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0" s="4">
        <f t="shared" ref="S2950:S3013" si="138">IF(OR(L2950="CH",L2950="CH ex-CHS",L2950="HIA",L2950="Autres publics",L2950="CHU"),1,0)</f>
        <v>0</v>
      </c>
      <c r="T2950" s="4">
        <f t="shared" ref="T2950:T3013" si="139">IF(AND(S2950=1,G2950=""),1,0)</f>
        <v>0</v>
      </c>
      <c r="U2950" s="4">
        <f t="shared" si="137"/>
        <v>1</v>
      </c>
    </row>
    <row r="2951" spans="1:21">
      <c r="A2951" s="41">
        <v>710781410</v>
      </c>
      <c r="B2951" s="42">
        <v>710000373</v>
      </c>
      <c r="C2951" s="43">
        <v>710781410</v>
      </c>
      <c r="D2951" t="s">
        <v>3319</v>
      </c>
      <c r="E2951" t="s">
        <v>3319</v>
      </c>
      <c r="H2951"/>
      <c r="I2951" s="1">
        <v>71</v>
      </c>
      <c r="J2951" t="s">
        <v>76</v>
      </c>
      <c r="K2951" t="s">
        <v>10</v>
      </c>
      <c r="L2951" t="s">
        <v>96</v>
      </c>
      <c r="M2951" t="s">
        <v>10</v>
      </c>
      <c r="N2951" s="4">
        <v>415620053</v>
      </c>
      <c r="O2951" s="44">
        <v>9499</v>
      </c>
      <c r="P2951">
        <v>0</v>
      </c>
      <c r="Q2951">
        <v>0</v>
      </c>
      <c r="R2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1" s="4">
        <f t="shared" si="138"/>
        <v>0</v>
      </c>
      <c r="T2951" s="4">
        <f t="shared" si="139"/>
        <v>0</v>
      </c>
      <c r="U2951" s="4">
        <f t="shared" ref="U2951:U3014" si="140">IF(S2951=1,0,1)</f>
        <v>1</v>
      </c>
    </row>
    <row r="2952" spans="1:21">
      <c r="A2952" s="41">
        <v>710781824</v>
      </c>
      <c r="B2952" s="42">
        <v>710000464</v>
      </c>
      <c r="C2952" s="43">
        <v>710781824</v>
      </c>
      <c r="D2952" t="s">
        <v>5038</v>
      </c>
      <c r="E2952" t="s">
        <v>5039</v>
      </c>
      <c r="H2952"/>
      <c r="I2952" s="1">
        <v>71</v>
      </c>
      <c r="J2952" t="s">
        <v>76</v>
      </c>
      <c r="K2952" t="s">
        <v>10</v>
      </c>
      <c r="L2952" t="s">
        <v>96</v>
      </c>
      <c r="M2952" t="s">
        <v>10</v>
      </c>
      <c r="N2952" s="4">
        <v>341823953</v>
      </c>
      <c r="O2952" s="44">
        <v>31474.5</v>
      </c>
      <c r="P2952">
        <v>0</v>
      </c>
      <c r="Q2952">
        <v>0</v>
      </c>
      <c r="R2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2" s="4">
        <f t="shared" si="138"/>
        <v>0</v>
      </c>
      <c r="T2952" s="4">
        <f t="shared" si="139"/>
        <v>0</v>
      </c>
      <c r="U2952" s="4">
        <f t="shared" si="140"/>
        <v>1</v>
      </c>
    </row>
    <row r="2953" spans="1:21">
      <c r="A2953" s="41">
        <v>710780081</v>
      </c>
      <c r="B2953" s="42">
        <v>710010695</v>
      </c>
      <c r="C2953" s="43">
        <v>710780081</v>
      </c>
      <c r="D2953" t="s">
        <v>94</v>
      </c>
      <c r="E2953" t="s">
        <v>95</v>
      </c>
      <c r="H2953"/>
      <c r="I2953" s="1">
        <v>71</v>
      </c>
      <c r="J2953" t="s">
        <v>76</v>
      </c>
      <c r="K2953" t="s">
        <v>10</v>
      </c>
      <c r="L2953" t="s">
        <v>96</v>
      </c>
      <c r="M2953" t="s">
        <v>10</v>
      </c>
      <c r="N2953" s="4">
        <v>492007075</v>
      </c>
      <c r="O2953" s="44">
        <v>11078</v>
      </c>
      <c r="P2953">
        <v>0</v>
      </c>
      <c r="Q2953">
        <v>0</v>
      </c>
      <c r="R2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3" s="4">
        <f t="shared" si="138"/>
        <v>0</v>
      </c>
      <c r="T2953" s="4">
        <f t="shared" si="139"/>
        <v>0</v>
      </c>
      <c r="U2953" s="4">
        <f t="shared" si="140"/>
        <v>1</v>
      </c>
    </row>
    <row r="2954" spans="1:21">
      <c r="A2954" s="41">
        <v>710015231</v>
      </c>
      <c r="B2954" s="42">
        <v>710015223</v>
      </c>
      <c r="C2954" s="43">
        <v>710015231</v>
      </c>
      <c r="D2954" t="s">
        <v>4229</v>
      </c>
      <c r="E2954" t="s">
        <v>4230</v>
      </c>
      <c r="H2954"/>
      <c r="I2954" s="1">
        <v>71</v>
      </c>
      <c r="J2954" t="s">
        <v>76</v>
      </c>
      <c r="K2954" t="s">
        <v>10</v>
      </c>
      <c r="L2954" t="s">
        <v>60</v>
      </c>
      <c r="M2954" t="s">
        <v>10</v>
      </c>
      <c r="N2954" s="4">
        <v>824363048</v>
      </c>
      <c r="O2954" s="44">
        <v>22824.5</v>
      </c>
      <c r="P2954">
        <v>0</v>
      </c>
      <c r="Q2954">
        <v>0</v>
      </c>
      <c r="R2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4" s="4">
        <f t="shared" si="138"/>
        <v>0</v>
      </c>
      <c r="T2954" s="4">
        <f t="shared" si="139"/>
        <v>0</v>
      </c>
      <c r="U2954" s="4">
        <f t="shared" si="140"/>
        <v>1</v>
      </c>
    </row>
    <row r="2955" spans="1:21">
      <c r="A2955" s="41">
        <v>390008019</v>
      </c>
      <c r="B2955" s="42">
        <v>710016387</v>
      </c>
      <c r="C2955" s="43">
        <v>390008019</v>
      </c>
      <c r="D2955" t="s">
        <v>3429</v>
      </c>
      <c r="E2955" t="s">
        <v>3429</v>
      </c>
      <c r="H2955"/>
      <c r="I2955" s="1">
        <v>39</v>
      </c>
      <c r="J2955" t="s">
        <v>154</v>
      </c>
      <c r="K2955" t="s">
        <v>10</v>
      </c>
      <c r="L2955" t="s">
        <v>96</v>
      </c>
      <c r="M2955" t="s">
        <v>10</v>
      </c>
      <c r="N2955" s="4">
        <v>529193161</v>
      </c>
      <c r="O2955" s="44">
        <v>1692</v>
      </c>
      <c r="P2955">
        <v>1</v>
      </c>
      <c r="Q2955">
        <v>0</v>
      </c>
      <c r="R2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5" s="4">
        <f t="shared" si="138"/>
        <v>0</v>
      </c>
      <c r="T2955" s="4">
        <f t="shared" si="139"/>
        <v>0</v>
      </c>
      <c r="U2955" s="4">
        <f t="shared" si="140"/>
        <v>1</v>
      </c>
    </row>
    <row r="2956" spans="1:21">
      <c r="A2956" s="41">
        <v>710978206</v>
      </c>
      <c r="B2956" s="42">
        <v>710780156</v>
      </c>
      <c r="C2956" s="43">
        <v>710780156</v>
      </c>
      <c r="D2956" t="s">
        <v>1199</v>
      </c>
      <c r="E2956" t="s">
        <v>1199</v>
      </c>
      <c r="F2956" t="s">
        <v>74</v>
      </c>
      <c r="G2956" t="s">
        <v>75</v>
      </c>
      <c r="H2956">
        <v>0</v>
      </c>
      <c r="I2956" s="1">
        <v>71</v>
      </c>
      <c r="J2956" t="s">
        <v>76</v>
      </c>
      <c r="K2956" t="s">
        <v>10</v>
      </c>
      <c r="L2956" t="s">
        <v>831</v>
      </c>
      <c r="M2956" t="s">
        <v>10</v>
      </c>
      <c r="N2956" s="4">
        <v>267100238</v>
      </c>
      <c r="O2956" s="44">
        <v>8158</v>
      </c>
      <c r="P2956">
        <v>0</v>
      </c>
      <c r="Q2956">
        <v>0</v>
      </c>
      <c r="R2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6" s="4">
        <f t="shared" si="138"/>
        <v>1</v>
      </c>
      <c r="T2956" s="4">
        <f t="shared" si="139"/>
        <v>0</v>
      </c>
      <c r="U2956" s="4">
        <f t="shared" si="140"/>
        <v>0</v>
      </c>
    </row>
    <row r="2957" spans="1:21">
      <c r="A2957" s="41">
        <v>710978156</v>
      </c>
      <c r="B2957" s="42">
        <v>710780214</v>
      </c>
      <c r="C2957" s="43">
        <v>710780214</v>
      </c>
      <c r="D2957" t="s">
        <v>3527</v>
      </c>
      <c r="E2957" t="s">
        <v>3528</v>
      </c>
      <c r="F2957" t="s">
        <v>74</v>
      </c>
      <c r="G2957" t="s">
        <v>75</v>
      </c>
      <c r="H2957">
        <v>0</v>
      </c>
      <c r="I2957" s="1">
        <v>71</v>
      </c>
      <c r="J2957" t="s">
        <v>76</v>
      </c>
      <c r="K2957" t="s">
        <v>10</v>
      </c>
      <c r="L2957" t="s">
        <v>831</v>
      </c>
      <c r="M2957" t="s">
        <v>10</v>
      </c>
      <c r="N2957" s="4">
        <v>267100253</v>
      </c>
      <c r="O2957" s="44">
        <v>8936.5</v>
      </c>
      <c r="P2957">
        <v>0</v>
      </c>
      <c r="Q2957">
        <v>0</v>
      </c>
      <c r="R2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7" s="4">
        <f t="shared" si="138"/>
        <v>1</v>
      </c>
      <c r="T2957" s="4">
        <f t="shared" si="139"/>
        <v>0</v>
      </c>
      <c r="U2957" s="4">
        <f t="shared" si="140"/>
        <v>0</v>
      </c>
    </row>
    <row r="2958" spans="1:21">
      <c r="A2958" s="41">
        <v>710002668</v>
      </c>
      <c r="B2958" s="42">
        <v>710780263</v>
      </c>
      <c r="C2958" s="43">
        <v>710780263</v>
      </c>
      <c r="D2958" t="s">
        <v>2502</v>
      </c>
      <c r="E2958" t="s">
        <v>2503</v>
      </c>
      <c r="F2958" t="s">
        <v>1027</v>
      </c>
      <c r="G2958" t="s">
        <v>1028</v>
      </c>
      <c r="H2958">
        <v>1</v>
      </c>
      <c r="I2958" s="1">
        <v>71</v>
      </c>
      <c r="J2958" t="s">
        <v>76</v>
      </c>
      <c r="K2958" t="s">
        <v>10</v>
      </c>
      <c r="L2958" t="s">
        <v>831</v>
      </c>
      <c r="M2958" t="s">
        <v>10</v>
      </c>
      <c r="N2958" s="4">
        <v>267100287</v>
      </c>
      <c r="O2958" s="44">
        <v>695.5</v>
      </c>
      <c r="P2958">
        <v>0</v>
      </c>
      <c r="Q2958">
        <v>0</v>
      </c>
      <c r="R2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8" s="4">
        <f t="shared" si="138"/>
        <v>1</v>
      </c>
      <c r="T2958" s="4">
        <f t="shared" si="139"/>
        <v>0</v>
      </c>
      <c r="U2958" s="4">
        <f t="shared" si="140"/>
        <v>0</v>
      </c>
    </row>
    <row r="2959" spans="1:21">
      <c r="A2959" s="41">
        <v>710972423</v>
      </c>
      <c r="B2959" s="42">
        <v>710780263</v>
      </c>
      <c r="C2959" s="43">
        <v>710780263</v>
      </c>
      <c r="D2959" t="s">
        <v>2504</v>
      </c>
      <c r="E2959" t="s">
        <v>2503</v>
      </c>
      <c r="F2959" t="s">
        <v>1027</v>
      </c>
      <c r="G2959" t="s">
        <v>1028</v>
      </c>
      <c r="H2959">
        <v>1</v>
      </c>
      <c r="I2959" s="1">
        <v>71</v>
      </c>
      <c r="J2959" t="s">
        <v>76</v>
      </c>
      <c r="K2959" t="s">
        <v>10</v>
      </c>
      <c r="L2959" t="s">
        <v>831</v>
      </c>
      <c r="M2959" t="s">
        <v>10</v>
      </c>
      <c r="N2959" s="4">
        <v>267100287</v>
      </c>
      <c r="O2959" s="44">
        <v>13622.5</v>
      </c>
      <c r="P2959">
        <v>0</v>
      </c>
      <c r="Q2959">
        <v>0</v>
      </c>
      <c r="R2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9" s="4">
        <f t="shared" si="138"/>
        <v>1</v>
      </c>
      <c r="T2959" s="4">
        <f t="shared" si="139"/>
        <v>0</v>
      </c>
      <c r="U2959" s="4">
        <f t="shared" si="140"/>
        <v>0</v>
      </c>
    </row>
    <row r="2960" spans="1:21">
      <c r="A2960" s="41">
        <v>710978289</v>
      </c>
      <c r="B2960" s="42">
        <v>710780263</v>
      </c>
      <c r="C2960" s="43">
        <v>710780263</v>
      </c>
      <c r="D2960" t="s">
        <v>2503</v>
      </c>
      <c r="E2960" t="s">
        <v>2503</v>
      </c>
      <c r="F2960" t="s">
        <v>1027</v>
      </c>
      <c r="G2960" t="s">
        <v>1028</v>
      </c>
      <c r="H2960">
        <v>1</v>
      </c>
      <c r="I2960" s="1">
        <v>71</v>
      </c>
      <c r="J2960" t="s">
        <v>76</v>
      </c>
      <c r="K2960" t="s">
        <v>10</v>
      </c>
      <c r="L2960" t="s">
        <v>831</v>
      </c>
      <c r="M2960" t="s">
        <v>10</v>
      </c>
      <c r="N2960" s="4">
        <v>267100287</v>
      </c>
      <c r="O2960" s="44">
        <v>189909.5</v>
      </c>
      <c r="P2960">
        <v>0</v>
      </c>
      <c r="Q2960">
        <v>0</v>
      </c>
      <c r="R2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0" s="4">
        <f t="shared" si="138"/>
        <v>1</v>
      </c>
      <c r="T2960" s="4">
        <f t="shared" si="139"/>
        <v>0</v>
      </c>
      <c r="U2960" s="4">
        <f t="shared" si="140"/>
        <v>0</v>
      </c>
    </row>
    <row r="2961" spans="1:21">
      <c r="A2961" s="41">
        <v>710010067</v>
      </c>
      <c r="B2961" s="42">
        <v>710780644</v>
      </c>
      <c r="C2961" s="43">
        <v>710780644</v>
      </c>
      <c r="D2961" t="s">
        <v>2184</v>
      </c>
      <c r="E2961" t="s">
        <v>2184</v>
      </c>
      <c r="F2961" t="s">
        <v>1027</v>
      </c>
      <c r="G2961" t="s">
        <v>1028</v>
      </c>
      <c r="H2961">
        <v>0</v>
      </c>
      <c r="I2961" s="1">
        <v>71</v>
      </c>
      <c r="J2961" t="s">
        <v>76</v>
      </c>
      <c r="K2961" t="s">
        <v>10</v>
      </c>
      <c r="L2961" t="s">
        <v>831</v>
      </c>
      <c r="M2961" t="s">
        <v>10</v>
      </c>
      <c r="N2961" s="4">
        <v>267100337</v>
      </c>
      <c r="O2961" s="44">
        <v>83163.5</v>
      </c>
      <c r="P2961">
        <v>0</v>
      </c>
      <c r="Q2961">
        <v>0</v>
      </c>
      <c r="R2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1" s="4">
        <f t="shared" si="138"/>
        <v>1</v>
      </c>
      <c r="T2961" s="4">
        <f t="shared" si="139"/>
        <v>0</v>
      </c>
      <c r="U2961" s="4">
        <f t="shared" si="140"/>
        <v>0</v>
      </c>
    </row>
    <row r="2962" spans="1:21">
      <c r="A2962" s="41">
        <v>710972365</v>
      </c>
      <c r="B2962" s="42">
        <v>710780644</v>
      </c>
      <c r="C2962" s="43">
        <v>710780644</v>
      </c>
      <c r="D2962" t="s">
        <v>2185</v>
      </c>
      <c r="E2962" t="s">
        <v>2184</v>
      </c>
      <c r="F2962" t="s">
        <v>1027</v>
      </c>
      <c r="G2962" t="s">
        <v>1028</v>
      </c>
      <c r="H2962">
        <v>0</v>
      </c>
      <c r="I2962" s="1">
        <v>71</v>
      </c>
      <c r="J2962" t="s">
        <v>76</v>
      </c>
      <c r="K2962" t="s">
        <v>10</v>
      </c>
      <c r="L2962" t="s">
        <v>831</v>
      </c>
      <c r="M2962" t="s">
        <v>10</v>
      </c>
      <c r="N2962" s="4">
        <v>267100337</v>
      </c>
      <c r="O2962" s="44">
        <v>11189</v>
      </c>
      <c r="P2962">
        <v>0</v>
      </c>
      <c r="Q2962">
        <v>0</v>
      </c>
      <c r="R2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2" s="4">
        <f t="shared" si="138"/>
        <v>1</v>
      </c>
      <c r="T2962" s="4">
        <f t="shared" si="139"/>
        <v>0</v>
      </c>
      <c r="U2962" s="4">
        <f t="shared" si="140"/>
        <v>0</v>
      </c>
    </row>
    <row r="2963" spans="1:21">
      <c r="A2963" s="41">
        <v>710978123</v>
      </c>
      <c r="B2963" s="42">
        <v>710780644</v>
      </c>
      <c r="C2963" s="43">
        <v>710780644</v>
      </c>
      <c r="D2963" t="s">
        <v>2186</v>
      </c>
      <c r="E2963" t="s">
        <v>2184</v>
      </c>
      <c r="F2963" t="s">
        <v>1027</v>
      </c>
      <c r="G2963" t="s">
        <v>1028</v>
      </c>
      <c r="H2963">
        <v>0</v>
      </c>
      <c r="I2963" s="1">
        <v>71</v>
      </c>
      <c r="J2963" t="s">
        <v>76</v>
      </c>
      <c r="K2963" t="s">
        <v>10</v>
      </c>
      <c r="L2963" t="s">
        <v>831</v>
      </c>
      <c r="M2963" t="s">
        <v>10</v>
      </c>
      <c r="N2963" s="4">
        <v>267100337</v>
      </c>
      <c r="O2963" s="44">
        <v>4711</v>
      </c>
      <c r="P2963">
        <v>0</v>
      </c>
      <c r="Q2963">
        <v>0</v>
      </c>
      <c r="R2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3" s="4">
        <f t="shared" si="138"/>
        <v>1</v>
      </c>
      <c r="T2963" s="4">
        <f t="shared" si="139"/>
        <v>0</v>
      </c>
      <c r="U2963" s="4">
        <f t="shared" si="140"/>
        <v>0</v>
      </c>
    </row>
    <row r="2964" spans="1:21">
      <c r="A2964" s="41">
        <v>710978271</v>
      </c>
      <c r="B2964" s="42">
        <v>710780644</v>
      </c>
      <c r="C2964" s="43">
        <v>710780644</v>
      </c>
      <c r="D2964" t="s">
        <v>2187</v>
      </c>
      <c r="E2964" t="s">
        <v>2184</v>
      </c>
      <c r="F2964" t="s">
        <v>1027</v>
      </c>
      <c r="G2964" t="s">
        <v>1028</v>
      </c>
      <c r="H2964">
        <v>0</v>
      </c>
      <c r="I2964" s="1">
        <v>71</v>
      </c>
      <c r="J2964" t="s">
        <v>76</v>
      </c>
      <c r="K2964" t="s">
        <v>10</v>
      </c>
      <c r="L2964" t="s">
        <v>831</v>
      </c>
      <c r="M2964" t="s">
        <v>10</v>
      </c>
      <c r="N2964" s="4">
        <v>267100337</v>
      </c>
      <c r="O2964" s="44">
        <v>6183.5</v>
      </c>
      <c r="P2964">
        <v>0</v>
      </c>
      <c r="Q2964">
        <v>0</v>
      </c>
      <c r="R2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4" s="4">
        <f t="shared" si="138"/>
        <v>1</v>
      </c>
      <c r="T2964" s="4">
        <f t="shared" si="139"/>
        <v>0</v>
      </c>
      <c r="U2964" s="4">
        <f t="shared" si="140"/>
        <v>0</v>
      </c>
    </row>
    <row r="2965" spans="1:21">
      <c r="A2965" s="41">
        <v>710978263</v>
      </c>
      <c r="B2965" s="42">
        <v>710780958</v>
      </c>
      <c r="C2965" s="43">
        <v>710780958</v>
      </c>
      <c r="D2965" t="s">
        <v>2744</v>
      </c>
      <c r="E2965" t="s">
        <v>2744</v>
      </c>
      <c r="F2965" t="s">
        <v>74</v>
      </c>
      <c r="G2965" t="s">
        <v>75</v>
      </c>
      <c r="H2965">
        <v>1</v>
      </c>
      <c r="I2965" s="1">
        <v>71</v>
      </c>
      <c r="J2965" t="s">
        <v>76</v>
      </c>
      <c r="K2965" t="s">
        <v>10</v>
      </c>
      <c r="L2965" t="s">
        <v>831</v>
      </c>
      <c r="M2965" t="s">
        <v>10</v>
      </c>
      <c r="N2965" s="4">
        <v>267100766</v>
      </c>
      <c r="O2965" s="44">
        <v>198482</v>
      </c>
      <c r="P2965">
        <v>0</v>
      </c>
      <c r="Q2965">
        <v>0</v>
      </c>
      <c r="R2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5" s="4">
        <f t="shared" si="138"/>
        <v>1</v>
      </c>
      <c r="T2965" s="4">
        <f t="shared" si="139"/>
        <v>0</v>
      </c>
      <c r="U2965" s="4">
        <f t="shared" si="140"/>
        <v>0</v>
      </c>
    </row>
    <row r="2966" spans="1:21">
      <c r="A2966" s="41">
        <v>710978131</v>
      </c>
      <c r="B2966" s="42">
        <v>710781089</v>
      </c>
      <c r="C2966" s="43">
        <v>710781089</v>
      </c>
      <c r="D2966" t="s">
        <v>1383</v>
      </c>
      <c r="E2966" t="s">
        <v>1383</v>
      </c>
      <c r="F2966" t="s">
        <v>1027</v>
      </c>
      <c r="G2966" t="s">
        <v>1028</v>
      </c>
      <c r="H2966">
        <v>0</v>
      </c>
      <c r="I2966" s="1">
        <v>71</v>
      </c>
      <c r="J2966" t="s">
        <v>76</v>
      </c>
      <c r="K2966" t="s">
        <v>10</v>
      </c>
      <c r="L2966" t="s">
        <v>831</v>
      </c>
      <c r="M2966" t="s">
        <v>10</v>
      </c>
      <c r="N2966">
        <v>267100147</v>
      </c>
      <c r="O2966" s="44">
        <v>9454</v>
      </c>
      <c r="P2966">
        <v>0</v>
      </c>
      <c r="Q2966">
        <v>0</v>
      </c>
      <c r="R2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66" s="4">
        <f t="shared" si="138"/>
        <v>1</v>
      </c>
      <c r="T2966" s="4">
        <f t="shared" si="139"/>
        <v>0</v>
      </c>
      <c r="U2966" s="4">
        <f t="shared" si="140"/>
        <v>0</v>
      </c>
    </row>
    <row r="2967" spans="1:21">
      <c r="A2967" s="41">
        <v>710007873</v>
      </c>
      <c r="B2967" s="42">
        <v>710781329</v>
      </c>
      <c r="C2967" s="43">
        <v>710781329</v>
      </c>
      <c r="D2967" t="s">
        <v>72</v>
      </c>
      <c r="E2967" t="s">
        <v>73</v>
      </c>
      <c r="F2967" t="s">
        <v>74</v>
      </c>
      <c r="G2967" t="s">
        <v>75</v>
      </c>
      <c r="H2967">
        <v>0</v>
      </c>
      <c r="I2967" s="1">
        <v>71</v>
      </c>
      <c r="J2967" t="s">
        <v>76</v>
      </c>
      <c r="K2967" t="s">
        <v>10</v>
      </c>
      <c r="L2967" t="s">
        <v>77</v>
      </c>
      <c r="M2967" t="s">
        <v>10</v>
      </c>
      <c r="N2967" s="4">
        <v>267100444</v>
      </c>
      <c r="O2967" s="44">
        <v>1789</v>
      </c>
      <c r="P2967">
        <v>1</v>
      </c>
      <c r="Q2967">
        <v>0</v>
      </c>
      <c r="R2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7" s="4">
        <f t="shared" si="138"/>
        <v>1</v>
      </c>
      <c r="T2967" s="4">
        <f t="shared" si="139"/>
        <v>0</v>
      </c>
      <c r="U2967" s="4">
        <f t="shared" si="140"/>
        <v>0</v>
      </c>
    </row>
    <row r="2968" spans="1:21">
      <c r="A2968" s="41">
        <v>710007881</v>
      </c>
      <c r="B2968" s="42">
        <v>710781329</v>
      </c>
      <c r="C2968" s="43">
        <v>710781329</v>
      </c>
      <c r="D2968" t="s">
        <v>78</v>
      </c>
      <c r="E2968" t="s">
        <v>73</v>
      </c>
      <c r="F2968" t="s">
        <v>74</v>
      </c>
      <c r="G2968" t="s">
        <v>75</v>
      </c>
      <c r="H2968">
        <v>0</v>
      </c>
      <c r="I2968" s="1">
        <v>71</v>
      </c>
      <c r="J2968" t="s">
        <v>76</v>
      </c>
      <c r="K2968" t="s">
        <v>10</v>
      </c>
      <c r="L2968" t="s">
        <v>77</v>
      </c>
      <c r="M2968" t="s">
        <v>10</v>
      </c>
      <c r="N2968" s="4">
        <v>267100444</v>
      </c>
      <c r="O2968" s="44">
        <v>1298.5</v>
      </c>
      <c r="P2968">
        <v>1</v>
      </c>
      <c r="Q2968">
        <v>0</v>
      </c>
      <c r="R2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8" s="4">
        <f t="shared" si="138"/>
        <v>1</v>
      </c>
      <c r="T2968" s="4">
        <f t="shared" si="139"/>
        <v>0</v>
      </c>
      <c r="U2968" s="4">
        <f t="shared" si="140"/>
        <v>0</v>
      </c>
    </row>
    <row r="2969" spans="1:21">
      <c r="A2969" s="41">
        <v>710009119</v>
      </c>
      <c r="B2969" s="42">
        <v>710781329</v>
      </c>
      <c r="C2969" s="43">
        <v>710781329</v>
      </c>
      <c r="D2969" t="s">
        <v>79</v>
      </c>
      <c r="E2969" t="s">
        <v>73</v>
      </c>
      <c r="F2969" t="s">
        <v>74</v>
      </c>
      <c r="G2969" t="s">
        <v>75</v>
      </c>
      <c r="H2969">
        <v>0</v>
      </c>
      <c r="I2969" s="1">
        <v>71</v>
      </c>
      <c r="J2969" t="s">
        <v>76</v>
      </c>
      <c r="K2969" t="s">
        <v>10</v>
      </c>
      <c r="L2969" t="s">
        <v>77</v>
      </c>
      <c r="M2969" t="s">
        <v>10</v>
      </c>
      <c r="N2969" s="4">
        <v>267100444</v>
      </c>
      <c r="O2969" s="44">
        <v>96.75</v>
      </c>
      <c r="P2969">
        <v>1</v>
      </c>
      <c r="Q2969">
        <v>0</v>
      </c>
      <c r="R2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9" s="4">
        <f t="shared" si="138"/>
        <v>1</v>
      </c>
      <c r="T2969" s="4">
        <f t="shared" si="139"/>
        <v>0</v>
      </c>
      <c r="U2969" s="4">
        <f t="shared" si="140"/>
        <v>0</v>
      </c>
    </row>
    <row r="2970" spans="1:21">
      <c r="A2970" s="41">
        <v>710009598</v>
      </c>
      <c r="B2970" s="42">
        <v>710781329</v>
      </c>
      <c r="C2970" s="43">
        <v>710781329</v>
      </c>
      <c r="D2970" t="s">
        <v>80</v>
      </c>
      <c r="E2970" t="s">
        <v>73</v>
      </c>
      <c r="F2970" t="s">
        <v>74</v>
      </c>
      <c r="G2970" t="s">
        <v>75</v>
      </c>
      <c r="H2970">
        <v>0</v>
      </c>
      <c r="I2970" s="1">
        <v>71</v>
      </c>
      <c r="J2970" t="s">
        <v>76</v>
      </c>
      <c r="K2970" t="s">
        <v>10</v>
      </c>
      <c r="L2970" t="s">
        <v>77</v>
      </c>
      <c r="M2970" t="s">
        <v>10</v>
      </c>
      <c r="N2970" s="4">
        <v>267100444</v>
      </c>
      <c r="O2970" s="44">
        <v>900</v>
      </c>
      <c r="P2970">
        <v>1</v>
      </c>
      <c r="Q2970">
        <v>0</v>
      </c>
      <c r="R2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0" s="4">
        <f t="shared" si="138"/>
        <v>1</v>
      </c>
      <c r="T2970" s="4">
        <f t="shared" si="139"/>
        <v>0</v>
      </c>
      <c r="U2970" s="4">
        <f t="shared" si="140"/>
        <v>0</v>
      </c>
    </row>
    <row r="2971" spans="1:21">
      <c r="A2971" s="41">
        <v>710009978</v>
      </c>
      <c r="B2971" s="42">
        <v>710781329</v>
      </c>
      <c r="C2971" s="43">
        <v>710781329</v>
      </c>
      <c r="D2971" t="s">
        <v>81</v>
      </c>
      <c r="E2971" t="s">
        <v>73</v>
      </c>
      <c r="F2971" t="s">
        <v>74</v>
      </c>
      <c r="G2971" t="s">
        <v>75</v>
      </c>
      <c r="H2971">
        <v>0</v>
      </c>
      <c r="I2971" s="1">
        <v>71</v>
      </c>
      <c r="J2971" t="s">
        <v>76</v>
      </c>
      <c r="K2971" t="s">
        <v>10</v>
      </c>
      <c r="L2971" t="s">
        <v>77</v>
      </c>
      <c r="M2971" t="s">
        <v>10</v>
      </c>
      <c r="N2971" s="4">
        <v>267100444</v>
      </c>
      <c r="O2971" s="44">
        <v>541.5</v>
      </c>
      <c r="P2971">
        <v>1</v>
      </c>
      <c r="Q2971">
        <v>0</v>
      </c>
      <c r="R2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1" s="4">
        <f t="shared" si="138"/>
        <v>1</v>
      </c>
      <c r="T2971" s="4">
        <f t="shared" si="139"/>
        <v>0</v>
      </c>
      <c r="U2971" s="4">
        <f t="shared" si="140"/>
        <v>0</v>
      </c>
    </row>
    <row r="2972" spans="1:21">
      <c r="A2972" s="41">
        <v>710015769</v>
      </c>
      <c r="B2972" s="42">
        <v>710781329</v>
      </c>
      <c r="C2972" s="43">
        <v>710781329</v>
      </c>
      <c r="D2972" t="s">
        <v>82</v>
      </c>
      <c r="E2972" t="s">
        <v>73</v>
      </c>
      <c r="F2972" t="s">
        <v>74</v>
      </c>
      <c r="G2972" t="s">
        <v>75</v>
      </c>
      <c r="H2972">
        <v>0</v>
      </c>
      <c r="I2972" s="1">
        <v>71</v>
      </c>
      <c r="J2972" t="s">
        <v>76</v>
      </c>
      <c r="K2972" t="s">
        <v>10</v>
      </c>
      <c r="L2972" t="s">
        <v>77</v>
      </c>
      <c r="M2972" t="s">
        <v>10</v>
      </c>
      <c r="N2972" s="4">
        <v>267100444</v>
      </c>
      <c r="O2972" s="44">
        <v>2327.75</v>
      </c>
      <c r="P2972">
        <v>1</v>
      </c>
      <c r="Q2972">
        <v>0</v>
      </c>
      <c r="R2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2" s="4">
        <f t="shared" si="138"/>
        <v>1</v>
      </c>
      <c r="T2972" s="4">
        <f t="shared" si="139"/>
        <v>0</v>
      </c>
      <c r="U2972" s="4">
        <f t="shared" si="140"/>
        <v>0</v>
      </c>
    </row>
    <row r="2973" spans="1:21">
      <c r="A2973" s="41">
        <v>710780164</v>
      </c>
      <c r="B2973" s="42">
        <v>710781329</v>
      </c>
      <c r="C2973" s="43">
        <v>710781329</v>
      </c>
      <c r="D2973" t="s">
        <v>83</v>
      </c>
      <c r="E2973" t="s">
        <v>73</v>
      </c>
      <c r="F2973" t="s">
        <v>74</v>
      </c>
      <c r="G2973" t="s">
        <v>75</v>
      </c>
      <c r="H2973">
        <v>0</v>
      </c>
      <c r="I2973" s="1">
        <v>71</v>
      </c>
      <c r="J2973" t="s">
        <v>76</v>
      </c>
      <c r="K2973" t="s">
        <v>10</v>
      </c>
      <c r="L2973" t="s">
        <v>77</v>
      </c>
      <c r="M2973" t="s">
        <v>10</v>
      </c>
      <c r="N2973" s="4">
        <v>267100444</v>
      </c>
      <c r="O2973" s="44">
        <v>619.25</v>
      </c>
      <c r="P2973">
        <v>0</v>
      </c>
      <c r="Q2973">
        <v>0</v>
      </c>
      <c r="R2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3" s="4">
        <f t="shared" si="138"/>
        <v>1</v>
      </c>
      <c r="T2973" s="4">
        <f t="shared" si="139"/>
        <v>0</v>
      </c>
      <c r="U2973" s="4">
        <f t="shared" si="140"/>
        <v>0</v>
      </c>
    </row>
    <row r="2974" spans="1:21">
      <c r="A2974" s="41">
        <v>710978230</v>
      </c>
      <c r="B2974" s="42">
        <v>710781329</v>
      </c>
      <c r="C2974" s="43">
        <v>710781329</v>
      </c>
      <c r="D2974" t="s">
        <v>84</v>
      </c>
      <c r="E2974" t="s">
        <v>73</v>
      </c>
      <c r="F2974" t="s">
        <v>74</v>
      </c>
      <c r="G2974" t="s">
        <v>75</v>
      </c>
      <c r="H2974">
        <v>0</v>
      </c>
      <c r="I2974" s="1">
        <v>71</v>
      </c>
      <c r="J2974" t="s">
        <v>76</v>
      </c>
      <c r="K2974" t="s">
        <v>10</v>
      </c>
      <c r="L2974" t="s">
        <v>77</v>
      </c>
      <c r="M2974" t="s">
        <v>10</v>
      </c>
      <c r="N2974" s="4">
        <v>267100444</v>
      </c>
      <c r="O2974" s="44">
        <v>46714.5</v>
      </c>
      <c r="P2974">
        <v>1</v>
      </c>
      <c r="Q2974">
        <v>0</v>
      </c>
      <c r="R2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4" s="4">
        <f t="shared" si="138"/>
        <v>1</v>
      </c>
      <c r="T2974" s="4">
        <f t="shared" si="139"/>
        <v>0</v>
      </c>
      <c r="U2974" s="4">
        <f t="shared" si="140"/>
        <v>0</v>
      </c>
    </row>
    <row r="2975" spans="1:21">
      <c r="A2975" s="41">
        <v>710978180</v>
      </c>
      <c r="B2975" s="42">
        <v>710781360</v>
      </c>
      <c r="C2975" s="43">
        <v>710781360</v>
      </c>
      <c r="D2975" t="s">
        <v>1026</v>
      </c>
      <c r="E2975" t="s">
        <v>1026</v>
      </c>
      <c r="F2975" t="s">
        <v>1027</v>
      </c>
      <c r="G2975" t="s">
        <v>1028</v>
      </c>
      <c r="H2975">
        <v>0</v>
      </c>
      <c r="I2975" s="1">
        <v>71</v>
      </c>
      <c r="J2975" t="s">
        <v>76</v>
      </c>
      <c r="K2975" t="s">
        <v>10</v>
      </c>
      <c r="L2975" t="s">
        <v>831</v>
      </c>
      <c r="M2975" t="s">
        <v>10</v>
      </c>
      <c r="N2975" s="4">
        <v>267100469</v>
      </c>
      <c r="O2975" s="44">
        <v>7589</v>
      </c>
      <c r="P2975">
        <v>0</v>
      </c>
      <c r="Q2975">
        <v>0</v>
      </c>
      <c r="R2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5" s="4">
        <f t="shared" si="138"/>
        <v>1</v>
      </c>
      <c r="T2975" s="4">
        <f t="shared" si="139"/>
        <v>0</v>
      </c>
      <c r="U2975" s="4">
        <f t="shared" si="140"/>
        <v>0</v>
      </c>
    </row>
    <row r="2976" spans="1:21">
      <c r="A2976" s="41">
        <v>710010786</v>
      </c>
      <c r="B2976" s="42">
        <v>710781451</v>
      </c>
      <c r="C2976" s="43">
        <v>710781451</v>
      </c>
      <c r="D2976" t="s">
        <v>3448</v>
      </c>
      <c r="E2976" t="s">
        <v>3449</v>
      </c>
      <c r="F2976" t="s">
        <v>74</v>
      </c>
      <c r="G2976" t="s">
        <v>75</v>
      </c>
      <c r="H2976">
        <v>0</v>
      </c>
      <c r="I2976" s="1">
        <v>71</v>
      </c>
      <c r="J2976" t="s">
        <v>76</v>
      </c>
      <c r="K2976" t="s">
        <v>10</v>
      </c>
      <c r="L2976" t="s">
        <v>831</v>
      </c>
      <c r="M2976" t="s">
        <v>10</v>
      </c>
      <c r="N2976" s="4">
        <v>267100014</v>
      </c>
      <c r="O2976" s="44">
        <v>24801</v>
      </c>
      <c r="P2976">
        <v>0</v>
      </c>
      <c r="Q2976">
        <v>0</v>
      </c>
      <c r="R2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6" s="4">
        <f t="shared" si="138"/>
        <v>1</v>
      </c>
      <c r="T2976" s="4">
        <f t="shared" si="139"/>
        <v>0</v>
      </c>
      <c r="U2976" s="4">
        <f t="shared" si="140"/>
        <v>0</v>
      </c>
    </row>
    <row r="2977" spans="1:21">
      <c r="A2977" s="41">
        <v>710978248</v>
      </c>
      <c r="B2977" s="42">
        <v>710781451</v>
      </c>
      <c r="C2977" s="43">
        <v>710781451</v>
      </c>
      <c r="D2977" t="s">
        <v>3450</v>
      </c>
      <c r="E2977" t="s">
        <v>3449</v>
      </c>
      <c r="F2977" t="s">
        <v>74</v>
      </c>
      <c r="G2977" t="s">
        <v>75</v>
      </c>
      <c r="H2977">
        <v>0</v>
      </c>
      <c r="I2977" s="1">
        <v>71</v>
      </c>
      <c r="J2977" t="s">
        <v>76</v>
      </c>
      <c r="K2977" t="s">
        <v>10</v>
      </c>
      <c r="L2977" t="s">
        <v>831</v>
      </c>
      <c r="M2977" t="s">
        <v>10</v>
      </c>
      <c r="N2977" s="4">
        <v>267100014</v>
      </c>
      <c r="O2977" s="44">
        <v>8601.5</v>
      </c>
      <c r="P2977">
        <v>0</v>
      </c>
      <c r="Q2977">
        <v>0</v>
      </c>
      <c r="R2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7" s="4">
        <f t="shared" si="138"/>
        <v>1</v>
      </c>
      <c r="T2977" s="4">
        <f t="shared" si="139"/>
        <v>0</v>
      </c>
      <c r="U2977" s="4">
        <f t="shared" si="140"/>
        <v>0</v>
      </c>
    </row>
    <row r="2978" spans="1:21">
      <c r="A2978" s="41">
        <v>710978255</v>
      </c>
      <c r="B2978" s="42">
        <v>710781568</v>
      </c>
      <c r="C2978" s="43">
        <v>710781568</v>
      </c>
      <c r="D2978" t="s">
        <v>1642</v>
      </c>
      <c r="E2978" t="s">
        <v>1642</v>
      </c>
      <c r="F2978" t="s">
        <v>1027</v>
      </c>
      <c r="G2978" t="s">
        <v>1028</v>
      </c>
      <c r="H2978">
        <v>0</v>
      </c>
      <c r="I2978" s="1">
        <v>71</v>
      </c>
      <c r="J2978" t="s">
        <v>76</v>
      </c>
      <c r="K2978" t="s">
        <v>10</v>
      </c>
      <c r="L2978" t="s">
        <v>831</v>
      </c>
      <c r="M2978" t="s">
        <v>10</v>
      </c>
      <c r="N2978" s="4">
        <v>267100048</v>
      </c>
      <c r="O2978" s="44">
        <v>7785.5</v>
      </c>
      <c r="P2978">
        <v>0</v>
      </c>
      <c r="Q2978">
        <v>0</v>
      </c>
      <c r="R2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78" s="4">
        <f t="shared" si="138"/>
        <v>1</v>
      </c>
      <c r="T2978" s="4">
        <f t="shared" si="139"/>
        <v>0</v>
      </c>
      <c r="U2978" s="4">
        <f t="shared" si="140"/>
        <v>0</v>
      </c>
    </row>
    <row r="2979" spans="1:21">
      <c r="A2979" s="41">
        <v>710978107</v>
      </c>
      <c r="B2979" s="42">
        <v>710781592</v>
      </c>
      <c r="C2979" s="43">
        <v>710781592</v>
      </c>
      <c r="D2979" t="s">
        <v>987</v>
      </c>
      <c r="E2979" t="s">
        <v>984</v>
      </c>
      <c r="F2979" t="s">
        <v>74</v>
      </c>
      <c r="G2979" t="s">
        <v>75</v>
      </c>
      <c r="H2979">
        <v>0</v>
      </c>
      <c r="I2979" s="1">
        <v>71</v>
      </c>
      <c r="J2979" t="s">
        <v>76</v>
      </c>
      <c r="K2979" t="s">
        <v>10</v>
      </c>
      <c r="L2979" t="s">
        <v>831</v>
      </c>
      <c r="M2979" t="s">
        <v>10</v>
      </c>
      <c r="N2979" s="4">
        <v>267100063</v>
      </c>
      <c r="O2979" s="44">
        <v>5250</v>
      </c>
      <c r="P2979">
        <v>0</v>
      </c>
      <c r="Q2979">
        <v>0</v>
      </c>
      <c r="R2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9" s="4">
        <f t="shared" si="138"/>
        <v>1</v>
      </c>
      <c r="T2979" s="4">
        <f t="shared" si="139"/>
        <v>0</v>
      </c>
      <c r="U2979" s="4">
        <f t="shared" si="140"/>
        <v>0</v>
      </c>
    </row>
    <row r="2980" spans="1:21">
      <c r="A2980" s="41">
        <v>710978313</v>
      </c>
      <c r="B2980" s="42">
        <v>710976705</v>
      </c>
      <c r="C2980" s="43">
        <v>710976705</v>
      </c>
      <c r="D2980" t="s">
        <v>1433</v>
      </c>
      <c r="E2980" t="s">
        <v>1433</v>
      </c>
      <c r="F2980" t="s">
        <v>74</v>
      </c>
      <c r="G2980" t="s">
        <v>75</v>
      </c>
      <c r="H2980">
        <v>0</v>
      </c>
      <c r="I2980" s="1">
        <v>71</v>
      </c>
      <c r="J2980" t="s">
        <v>76</v>
      </c>
      <c r="K2980" t="s">
        <v>10</v>
      </c>
      <c r="L2980" t="s">
        <v>831</v>
      </c>
      <c r="M2980" t="s">
        <v>10</v>
      </c>
      <c r="N2980" s="4">
        <v>267100790</v>
      </c>
      <c r="O2980" s="44">
        <v>54658</v>
      </c>
      <c r="P2980">
        <v>0</v>
      </c>
      <c r="Q2980">
        <v>0</v>
      </c>
      <c r="R2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0" s="4">
        <f t="shared" si="138"/>
        <v>1</v>
      </c>
      <c r="T2980" s="4">
        <f t="shared" si="139"/>
        <v>0</v>
      </c>
      <c r="U2980" s="4">
        <f t="shared" si="140"/>
        <v>0</v>
      </c>
    </row>
    <row r="2981" spans="1:21">
      <c r="A2981" s="41">
        <v>710977307</v>
      </c>
      <c r="B2981" s="42">
        <v>710977299</v>
      </c>
      <c r="C2981" s="43">
        <v>710977307</v>
      </c>
      <c r="D2981" t="s">
        <v>4725</v>
      </c>
      <c r="E2981" t="s">
        <v>4725</v>
      </c>
      <c r="H2981"/>
      <c r="I2981" s="1">
        <v>71</v>
      </c>
      <c r="J2981" t="s">
        <v>76</v>
      </c>
      <c r="K2981" t="s">
        <v>10</v>
      </c>
      <c r="L2981" t="s">
        <v>96</v>
      </c>
      <c r="M2981" t="s">
        <v>10</v>
      </c>
      <c r="N2981" s="4">
        <v>491964979</v>
      </c>
      <c r="O2981" s="44">
        <v>10175.5</v>
      </c>
      <c r="P2981">
        <v>0</v>
      </c>
      <c r="Q2981">
        <v>0</v>
      </c>
      <c r="R2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1" s="4">
        <f t="shared" si="138"/>
        <v>0</v>
      </c>
      <c r="T2981" s="4">
        <f t="shared" si="139"/>
        <v>0</v>
      </c>
      <c r="U2981" s="4">
        <f t="shared" si="140"/>
        <v>1</v>
      </c>
    </row>
    <row r="2982" spans="1:21">
      <c r="A2982" s="41">
        <v>720000033</v>
      </c>
      <c r="B2982" s="42">
        <v>720000025</v>
      </c>
      <c r="C2982" s="43">
        <v>720000025</v>
      </c>
      <c r="D2982" t="s">
        <v>2178</v>
      </c>
      <c r="E2982" t="s">
        <v>2179</v>
      </c>
      <c r="F2982" t="s">
        <v>1859</v>
      </c>
      <c r="G2982" t="s">
        <v>1860</v>
      </c>
      <c r="H2982">
        <v>1</v>
      </c>
      <c r="I2982" s="1">
        <v>72</v>
      </c>
      <c r="J2982" t="s">
        <v>554</v>
      </c>
      <c r="K2982" t="s">
        <v>223</v>
      </c>
      <c r="L2982" t="s">
        <v>831</v>
      </c>
      <c r="M2982" t="s">
        <v>223</v>
      </c>
      <c r="N2982" s="4">
        <v>267200160</v>
      </c>
      <c r="O2982" s="44">
        <v>386888.5</v>
      </c>
      <c r="P2982">
        <v>0</v>
      </c>
      <c r="Q2982">
        <v>0</v>
      </c>
      <c r="R2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2" s="4">
        <f t="shared" si="138"/>
        <v>1</v>
      </c>
      <c r="T2982" s="4">
        <f t="shared" si="139"/>
        <v>0</v>
      </c>
      <c r="U2982" s="4">
        <f t="shared" si="140"/>
        <v>0</v>
      </c>
    </row>
    <row r="2983" spans="1:21">
      <c r="A2983" s="41">
        <v>720005909</v>
      </c>
      <c r="B2983" s="42">
        <v>720000025</v>
      </c>
      <c r="C2983" s="43">
        <v>720000025</v>
      </c>
      <c r="D2983" t="s">
        <v>2180</v>
      </c>
      <c r="E2983" t="s">
        <v>2179</v>
      </c>
      <c r="F2983" t="s">
        <v>1859</v>
      </c>
      <c r="G2983" t="s">
        <v>1860</v>
      </c>
      <c r="H2983">
        <v>1</v>
      </c>
      <c r="I2983" s="1">
        <v>72</v>
      </c>
      <c r="J2983" t="s">
        <v>554</v>
      </c>
      <c r="K2983" t="s">
        <v>223</v>
      </c>
      <c r="L2983" t="s">
        <v>831</v>
      </c>
      <c r="M2983" t="s">
        <v>223</v>
      </c>
      <c r="N2983" s="4">
        <v>267200160</v>
      </c>
      <c r="O2983" s="44">
        <v>21933.5</v>
      </c>
      <c r="P2983">
        <v>0</v>
      </c>
      <c r="Q2983">
        <v>0</v>
      </c>
      <c r="R2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3" s="4">
        <f t="shared" si="138"/>
        <v>1</v>
      </c>
      <c r="T2983" s="4">
        <f t="shared" si="139"/>
        <v>0</v>
      </c>
      <c r="U2983" s="4">
        <f t="shared" si="140"/>
        <v>0</v>
      </c>
    </row>
    <row r="2984" spans="1:21">
      <c r="A2984" s="41">
        <v>720000041</v>
      </c>
      <c r="B2984" s="42">
        <v>720000058</v>
      </c>
      <c r="C2984" s="43">
        <v>720000058</v>
      </c>
      <c r="D2984" t="s">
        <v>3694</v>
      </c>
      <c r="E2984" t="s">
        <v>3694</v>
      </c>
      <c r="F2984" t="s">
        <v>1859</v>
      </c>
      <c r="G2984" t="s">
        <v>1860</v>
      </c>
      <c r="H2984">
        <v>0</v>
      </c>
      <c r="I2984" s="1">
        <v>72</v>
      </c>
      <c r="J2984" t="s">
        <v>554</v>
      </c>
      <c r="K2984" t="s">
        <v>223</v>
      </c>
      <c r="L2984" t="s">
        <v>77</v>
      </c>
      <c r="M2984" t="s">
        <v>223</v>
      </c>
      <c r="N2984" s="4">
        <v>267201069</v>
      </c>
      <c r="O2984" s="44">
        <v>49948.75</v>
      </c>
      <c r="P2984">
        <v>1</v>
      </c>
      <c r="Q2984">
        <v>0</v>
      </c>
      <c r="R2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4" s="4">
        <f t="shared" si="138"/>
        <v>1</v>
      </c>
      <c r="T2984" s="4">
        <f t="shared" si="139"/>
        <v>0</v>
      </c>
      <c r="U2984" s="4">
        <f t="shared" si="140"/>
        <v>0</v>
      </c>
    </row>
    <row r="2985" spans="1:21">
      <c r="A2985" s="41">
        <v>720007889</v>
      </c>
      <c r="B2985" s="42">
        <v>720000058</v>
      </c>
      <c r="C2985" s="43">
        <v>720000058</v>
      </c>
      <c r="D2985" t="s">
        <v>3695</v>
      </c>
      <c r="E2985" t="s">
        <v>3694</v>
      </c>
      <c r="F2985" t="s">
        <v>1859</v>
      </c>
      <c r="G2985" t="s">
        <v>1860</v>
      </c>
      <c r="H2985">
        <v>0</v>
      </c>
      <c r="I2985" s="1">
        <v>72</v>
      </c>
      <c r="J2985" t="s">
        <v>554</v>
      </c>
      <c r="K2985" t="s">
        <v>223</v>
      </c>
      <c r="L2985" t="s">
        <v>77</v>
      </c>
      <c r="M2985" t="s">
        <v>223</v>
      </c>
      <c r="N2985" s="4">
        <v>267201069</v>
      </c>
      <c r="O2985" s="44">
        <v>833.5</v>
      </c>
      <c r="P2985">
        <v>0</v>
      </c>
      <c r="Q2985">
        <v>0</v>
      </c>
      <c r="R2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5" s="4">
        <f t="shared" si="138"/>
        <v>1</v>
      </c>
      <c r="T2985" s="4">
        <f t="shared" si="139"/>
        <v>0</v>
      </c>
      <c r="U2985" s="4">
        <f t="shared" si="140"/>
        <v>0</v>
      </c>
    </row>
    <row r="2986" spans="1:21">
      <c r="A2986" s="41">
        <v>720012244</v>
      </c>
      <c r="B2986" s="42">
        <v>720000058</v>
      </c>
      <c r="C2986" s="43">
        <v>720000058</v>
      </c>
      <c r="D2986" t="s">
        <v>3696</v>
      </c>
      <c r="E2986" t="s">
        <v>3694</v>
      </c>
      <c r="F2986" t="s">
        <v>1859</v>
      </c>
      <c r="G2986" t="s">
        <v>1860</v>
      </c>
      <c r="H2986">
        <v>0</v>
      </c>
      <c r="I2986" s="1">
        <v>72</v>
      </c>
      <c r="J2986" t="s">
        <v>554</v>
      </c>
      <c r="K2986" t="s">
        <v>223</v>
      </c>
      <c r="L2986" t="s">
        <v>77</v>
      </c>
      <c r="M2986" t="s">
        <v>223</v>
      </c>
      <c r="N2986" s="4">
        <v>267201069</v>
      </c>
      <c r="O2986" s="44">
        <v>720.25</v>
      </c>
      <c r="P2986">
        <v>1</v>
      </c>
      <c r="Q2986">
        <v>0</v>
      </c>
      <c r="R2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6" s="4">
        <f t="shared" si="138"/>
        <v>1</v>
      </c>
      <c r="T2986" s="4">
        <f t="shared" si="139"/>
        <v>0</v>
      </c>
      <c r="U2986" s="4">
        <f t="shared" si="140"/>
        <v>0</v>
      </c>
    </row>
    <row r="2987" spans="1:21">
      <c r="A2987" s="41">
        <v>720012251</v>
      </c>
      <c r="B2987" s="42">
        <v>720000058</v>
      </c>
      <c r="C2987" s="43">
        <v>720000058</v>
      </c>
      <c r="D2987" t="s">
        <v>3697</v>
      </c>
      <c r="E2987" t="s">
        <v>3694</v>
      </c>
      <c r="F2987" t="s">
        <v>1859</v>
      </c>
      <c r="G2987" t="s">
        <v>1860</v>
      </c>
      <c r="H2987">
        <v>0</v>
      </c>
      <c r="I2987" s="1">
        <v>72</v>
      </c>
      <c r="J2987" t="s">
        <v>554</v>
      </c>
      <c r="K2987" t="s">
        <v>223</v>
      </c>
      <c r="L2987" t="s">
        <v>77</v>
      </c>
      <c r="M2987" t="s">
        <v>223</v>
      </c>
      <c r="N2987" s="4">
        <v>267201069</v>
      </c>
      <c r="O2987" s="44">
        <v>173</v>
      </c>
      <c r="P2987">
        <v>1</v>
      </c>
      <c r="Q2987">
        <v>0</v>
      </c>
      <c r="R2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7" s="4">
        <f t="shared" si="138"/>
        <v>1</v>
      </c>
      <c r="T2987" s="4">
        <f t="shared" si="139"/>
        <v>0</v>
      </c>
      <c r="U2987" s="4">
        <f t="shared" si="140"/>
        <v>0</v>
      </c>
    </row>
    <row r="2988" spans="1:21">
      <c r="A2988" s="41">
        <v>720013762</v>
      </c>
      <c r="B2988" s="42">
        <v>720000058</v>
      </c>
      <c r="C2988" s="43">
        <v>720000058</v>
      </c>
      <c r="D2988" t="s">
        <v>3698</v>
      </c>
      <c r="E2988" t="s">
        <v>3694</v>
      </c>
      <c r="F2988" t="s">
        <v>1859</v>
      </c>
      <c r="G2988" t="s">
        <v>1860</v>
      </c>
      <c r="H2988">
        <v>0</v>
      </c>
      <c r="I2988" s="1">
        <v>72</v>
      </c>
      <c r="J2988" t="s">
        <v>554</v>
      </c>
      <c r="K2988" t="s">
        <v>223</v>
      </c>
      <c r="L2988" t="s">
        <v>77</v>
      </c>
      <c r="M2988" t="s">
        <v>223</v>
      </c>
      <c r="N2988" s="4">
        <v>267201069</v>
      </c>
      <c r="O2988" s="44">
        <v>2677.75</v>
      </c>
      <c r="P2988">
        <v>1</v>
      </c>
      <c r="Q2988">
        <v>0</v>
      </c>
      <c r="R2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8" s="4">
        <f t="shared" si="138"/>
        <v>1</v>
      </c>
      <c r="T2988" s="4">
        <f t="shared" si="139"/>
        <v>0</v>
      </c>
      <c r="U2988" s="4">
        <f t="shared" si="140"/>
        <v>0</v>
      </c>
    </row>
    <row r="2989" spans="1:21">
      <c r="A2989" s="41">
        <v>720019157</v>
      </c>
      <c r="B2989" s="42">
        <v>720000058</v>
      </c>
      <c r="C2989" s="43">
        <v>720000058</v>
      </c>
      <c r="D2989" t="s">
        <v>3699</v>
      </c>
      <c r="E2989" t="s">
        <v>3694</v>
      </c>
      <c r="F2989" t="s">
        <v>1859</v>
      </c>
      <c r="G2989" t="s">
        <v>1860</v>
      </c>
      <c r="H2989">
        <v>0</v>
      </c>
      <c r="I2989" s="1">
        <v>72</v>
      </c>
      <c r="J2989" t="s">
        <v>554</v>
      </c>
      <c r="K2989" t="s">
        <v>223</v>
      </c>
      <c r="L2989" t="s">
        <v>77</v>
      </c>
      <c r="M2989" t="s">
        <v>223</v>
      </c>
      <c r="N2989" s="4">
        <v>267201069</v>
      </c>
      <c r="O2989" s="44">
        <v>1906</v>
      </c>
      <c r="P2989">
        <v>1</v>
      </c>
      <c r="Q2989">
        <v>0</v>
      </c>
      <c r="R2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9" s="4">
        <f t="shared" si="138"/>
        <v>1</v>
      </c>
      <c r="T2989" s="4">
        <f t="shared" si="139"/>
        <v>0</v>
      </c>
      <c r="U2989" s="4">
        <f t="shared" si="140"/>
        <v>0</v>
      </c>
    </row>
    <row r="2990" spans="1:21">
      <c r="A2990" s="41">
        <v>720000124</v>
      </c>
      <c r="B2990" s="42">
        <v>720000066</v>
      </c>
      <c r="C2990" s="43">
        <v>720000066</v>
      </c>
      <c r="D2990" t="s">
        <v>1857</v>
      </c>
      <c r="E2990" t="s">
        <v>1858</v>
      </c>
      <c r="F2990" t="s">
        <v>1859</v>
      </c>
      <c r="G2990" t="s">
        <v>1860</v>
      </c>
      <c r="H2990">
        <v>0</v>
      </c>
      <c r="I2990" s="1">
        <v>72</v>
      </c>
      <c r="J2990" t="s">
        <v>554</v>
      </c>
      <c r="K2990" t="s">
        <v>223</v>
      </c>
      <c r="L2990" t="s">
        <v>831</v>
      </c>
      <c r="M2990" t="s">
        <v>223</v>
      </c>
      <c r="N2990" s="4">
        <v>267201051</v>
      </c>
      <c r="O2990" s="44">
        <v>22575</v>
      </c>
      <c r="P2990">
        <v>0</v>
      </c>
      <c r="Q2990">
        <v>0</v>
      </c>
      <c r="R2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0" s="4">
        <f t="shared" si="138"/>
        <v>1</v>
      </c>
      <c r="T2990" s="4">
        <f t="shared" si="139"/>
        <v>0</v>
      </c>
      <c r="U2990" s="4">
        <f t="shared" si="140"/>
        <v>0</v>
      </c>
    </row>
    <row r="2991" spans="1:21">
      <c r="A2991" s="41">
        <v>720000314</v>
      </c>
      <c r="B2991" s="42">
        <v>720000090</v>
      </c>
      <c r="C2991" s="43">
        <v>720000090</v>
      </c>
      <c r="D2991" t="s">
        <v>2241</v>
      </c>
      <c r="E2991" t="s">
        <v>2242</v>
      </c>
      <c r="F2991" t="s">
        <v>1859</v>
      </c>
      <c r="G2991" t="s">
        <v>1860</v>
      </c>
      <c r="H2991">
        <v>0</v>
      </c>
      <c r="I2991" s="1">
        <v>72</v>
      </c>
      <c r="J2991" t="s">
        <v>554</v>
      </c>
      <c r="K2991" t="s">
        <v>223</v>
      </c>
      <c r="L2991" t="s">
        <v>831</v>
      </c>
      <c r="M2991" t="s">
        <v>223</v>
      </c>
      <c r="N2991" s="4">
        <v>267200202</v>
      </c>
      <c r="O2991" s="44">
        <v>5202.5</v>
      </c>
      <c r="P2991">
        <v>0</v>
      </c>
      <c r="Q2991">
        <v>0</v>
      </c>
      <c r="R2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91" s="4">
        <f t="shared" si="138"/>
        <v>1</v>
      </c>
      <c r="T2991" s="4">
        <f t="shared" si="139"/>
        <v>0</v>
      </c>
      <c r="U2991" s="4">
        <f t="shared" si="140"/>
        <v>0</v>
      </c>
    </row>
    <row r="2992" spans="1:21">
      <c r="A2992" s="41">
        <v>720000520</v>
      </c>
      <c r="B2992" s="42">
        <v>720000140</v>
      </c>
      <c r="C2992" s="43">
        <v>720000140</v>
      </c>
      <c r="D2992" t="s">
        <v>2046</v>
      </c>
      <c r="E2992" t="s">
        <v>2047</v>
      </c>
      <c r="F2992" t="s">
        <v>1859</v>
      </c>
      <c r="G2992" t="s">
        <v>1860</v>
      </c>
      <c r="H2992">
        <v>0</v>
      </c>
      <c r="I2992" s="1">
        <v>72</v>
      </c>
      <c r="J2992" t="s">
        <v>554</v>
      </c>
      <c r="K2992" t="s">
        <v>223</v>
      </c>
      <c r="L2992" t="s">
        <v>831</v>
      </c>
      <c r="M2992" t="s">
        <v>223</v>
      </c>
      <c r="N2992" s="4">
        <v>267200038</v>
      </c>
      <c r="O2992" s="44">
        <v>16547</v>
      </c>
      <c r="P2992">
        <v>0</v>
      </c>
      <c r="Q2992">
        <v>0</v>
      </c>
      <c r="R2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2" s="4">
        <f t="shared" si="138"/>
        <v>1</v>
      </c>
      <c r="T2992" s="4">
        <f t="shared" si="139"/>
        <v>0</v>
      </c>
      <c r="U2992" s="4">
        <f t="shared" si="140"/>
        <v>0</v>
      </c>
    </row>
    <row r="2993" spans="1:21">
      <c r="A2993" s="41">
        <v>720000744</v>
      </c>
      <c r="B2993" s="42">
        <v>720000454</v>
      </c>
      <c r="C2993" s="43">
        <v>720000744</v>
      </c>
      <c r="D2993" t="s">
        <v>4949</v>
      </c>
      <c r="E2993" t="s">
        <v>4950</v>
      </c>
      <c r="H2993"/>
      <c r="I2993" s="1">
        <v>72</v>
      </c>
      <c r="J2993" t="s">
        <v>554</v>
      </c>
      <c r="K2993" t="s">
        <v>223</v>
      </c>
      <c r="L2993" t="s">
        <v>60</v>
      </c>
      <c r="M2993" t="s">
        <v>223</v>
      </c>
      <c r="N2993" s="4">
        <v>302589148</v>
      </c>
      <c r="O2993" s="44">
        <v>32868</v>
      </c>
      <c r="P2993">
        <v>0</v>
      </c>
      <c r="Q2993">
        <v>0</v>
      </c>
      <c r="R2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3" s="4">
        <f t="shared" si="138"/>
        <v>0</v>
      </c>
      <c r="T2993" s="4">
        <f t="shared" si="139"/>
        <v>0</v>
      </c>
      <c r="U2993" s="4">
        <f t="shared" si="140"/>
        <v>1</v>
      </c>
    </row>
    <row r="2994" spans="1:21">
      <c r="A2994" s="41">
        <v>720017748</v>
      </c>
      <c r="B2994" s="42">
        <v>720000561</v>
      </c>
      <c r="C2994" s="43">
        <v>720017748</v>
      </c>
      <c r="D2994" t="s">
        <v>1576</v>
      </c>
      <c r="E2994" t="s">
        <v>1577</v>
      </c>
      <c r="H2994"/>
      <c r="I2994" s="1">
        <v>72</v>
      </c>
      <c r="J2994" t="s">
        <v>554</v>
      </c>
      <c r="K2994" t="s">
        <v>223</v>
      </c>
      <c r="L2994" t="s">
        <v>96</v>
      </c>
      <c r="M2994" t="s">
        <v>223</v>
      </c>
      <c r="N2994" s="4">
        <v>351359021</v>
      </c>
      <c r="O2994" s="44">
        <v>112764.5</v>
      </c>
      <c r="P2994">
        <v>0</v>
      </c>
      <c r="Q2994">
        <v>0</v>
      </c>
      <c r="R2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4" s="4">
        <f t="shared" si="138"/>
        <v>0</v>
      </c>
      <c r="T2994" s="4">
        <f t="shared" si="139"/>
        <v>0</v>
      </c>
      <c r="U2994" s="4">
        <f t="shared" si="140"/>
        <v>1</v>
      </c>
    </row>
    <row r="2995" spans="1:21">
      <c r="A2995" s="41">
        <v>720000199</v>
      </c>
      <c r="B2995" s="42">
        <v>720000595</v>
      </c>
      <c r="C2995" s="43">
        <v>720000199</v>
      </c>
      <c r="D2995" t="s">
        <v>5051</v>
      </c>
      <c r="E2995" t="s">
        <v>5052</v>
      </c>
      <c r="H2995"/>
      <c r="I2995" s="1">
        <v>72</v>
      </c>
      <c r="J2995" t="s">
        <v>554</v>
      </c>
      <c r="K2995" t="s">
        <v>223</v>
      </c>
      <c r="L2995" t="s">
        <v>96</v>
      </c>
      <c r="M2995" t="s">
        <v>223</v>
      </c>
      <c r="N2995" s="4">
        <v>305776262</v>
      </c>
      <c r="O2995" s="44">
        <v>62989</v>
      </c>
      <c r="P2995">
        <v>0</v>
      </c>
      <c r="Q2995">
        <v>0</v>
      </c>
      <c r="R2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5" s="4">
        <f t="shared" si="138"/>
        <v>0</v>
      </c>
      <c r="T2995" s="4">
        <f t="shared" si="139"/>
        <v>0</v>
      </c>
      <c r="U2995" s="4">
        <f t="shared" si="140"/>
        <v>1</v>
      </c>
    </row>
    <row r="2996" spans="1:21">
      <c r="A2996" s="41">
        <v>720000231</v>
      </c>
      <c r="B2996" s="42">
        <v>720000637</v>
      </c>
      <c r="C2996" s="43">
        <v>720000231</v>
      </c>
      <c r="D2996" t="s">
        <v>5054</v>
      </c>
      <c r="E2996" t="s">
        <v>5055</v>
      </c>
      <c r="H2996"/>
      <c r="I2996" s="1">
        <v>72</v>
      </c>
      <c r="J2996" t="s">
        <v>554</v>
      </c>
      <c r="K2996" t="s">
        <v>223</v>
      </c>
      <c r="L2996" t="s">
        <v>96</v>
      </c>
      <c r="M2996" t="s">
        <v>223</v>
      </c>
      <c r="N2996" s="4">
        <v>321737108</v>
      </c>
      <c r="O2996" s="44">
        <v>22341</v>
      </c>
      <c r="P2996">
        <v>0</v>
      </c>
      <c r="Q2996">
        <v>0</v>
      </c>
      <c r="R2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6" s="4">
        <f t="shared" si="138"/>
        <v>0</v>
      </c>
      <c r="T2996" s="4">
        <f t="shared" si="139"/>
        <v>0</v>
      </c>
      <c r="U2996" s="4">
        <f t="shared" si="140"/>
        <v>1</v>
      </c>
    </row>
    <row r="2997" spans="1:21">
      <c r="A2997" s="41">
        <v>720000249</v>
      </c>
      <c r="B2997" s="42">
        <v>720000645</v>
      </c>
      <c r="C2997" s="43">
        <v>720000249</v>
      </c>
      <c r="D2997" t="s">
        <v>3373</v>
      </c>
      <c r="E2997" t="s">
        <v>3374</v>
      </c>
      <c r="H2997"/>
      <c r="I2997" s="1">
        <v>72</v>
      </c>
      <c r="J2997" t="s">
        <v>554</v>
      </c>
      <c r="K2997" t="s">
        <v>223</v>
      </c>
      <c r="L2997" t="s">
        <v>96</v>
      </c>
      <c r="M2997" t="s">
        <v>223</v>
      </c>
      <c r="N2997" s="4">
        <v>300377298</v>
      </c>
      <c r="O2997" s="44">
        <v>22427.5</v>
      </c>
      <c r="P2997">
        <v>0</v>
      </c>
      <c r="Q2997">
        <v>0</v>
      </c>
      <c r="R2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7" s="4">
        <f t="shared" si="138"/>
        <v>0</v>
      </c>
      <c r="T2997" s="4">
        <f t="shared" si="139"/>
        <v>0</v>
      </c>
      <c r="U2997" s="4">
        <f t="shared" si="140"/>
        <v>1</v>
      </c>
    </row>
    <row r="2998" spans="1:21">
      <c r="A2998" s="41">
        <v>720001437</v>
      </c>
      <c r="B2998" s="42">
        <v>720006022</v>
      </c>
      <c r="C2998" s="43">
        <v>720006022</v>
      </c>
      <c r="D2998" t="s">
        <v>2588</v>
      </c>
      <c r="E2998" t="s">
        <v>2588</v>
      </c>
      <c r="F2998" t="s">
        <v>1859</v>
      </c>
      <c r="G2998" t="s">
        <v>1860</v>
      </c>
      <c r="H2998">
        <v>0</v>
      </c>
      <c r="I2998" s="1">
        <v>72</v>
      </c>
      <c r="J2998" t="s">
        <v>554</v>
      </c>
      <c r="K2998" t="s">
        <v>223</v>
      </c>
      <c r="L2998" t="s">
        <v>831</v>
      </c>
      <c r="M2998" t="s">
        <v>223</v>
      </c>
      <c r="N2998" s="4">
        <v>267201044</v>
      </c>
      <c r="O2998" s="44">
        <v>20792.5</v>
      </c>
      <c r="P2998">
        <v>0</v>
      </c>
      <c r="Q2998">
        <v>0</v>
      </c>
      <c r="R2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8" s="4">
        <f t="shared" si="138"/>
        <v>1</v>
      </c>
      <c r="T2998" s="4">
        <f t="shared" si="139"/>
        <v>0</v>
      </c>
      <c r="U2998" s="4">
        <f t="shared" si="140"/>
        <v>0</v>
      </c>
    </row>
    <row r="2999" spans="1:21">
      <c r="A2999" s="41">
        <v>720000413</v>
      </c>
      <c r="B2999" s="42">
        <v>720008390</v>
      </c>
      <c r="C2999" s="43">
        <v>720000413</v>
      </c>
      <c r="D2999" t="s">
        <v>552</v>
      </c>
      <c r="E2999" t="s">
        <v>553</v>
      </c>
      <c r="H2999"/>
      <c r="I2999" s="1">
        <v>72</v>
      </c>
      <c r="J2999" t="s">
        <v>554</v>
      </c>
      <c r="K2999" t="s">
        <v>223</v>
      </c>
      <c r="L2999" t="s">
        <v>60</v>
      </c>
      <c r="M2999" t="s">
        <v>223</v>
      </c>
      <c r="N2999" s="4">
        <v>775652266</v>
      </c>
      <c r="O2999" s="44">
        <v>20198</v>
      </c>
      <c r="P2999">
        <v>0</v>
      </c>
      <c r="Q2999">
        <v>0</v>
      </c>
      <c r="R2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9" s="4">
        <f t="shared" si="138"/>
        <v>0</v>
      </c>
      <c r="T2999" s="4">
        <f t="shared" si="139"/>
        <v>0</v>
      </c>
      <c r="U2999" s="4">
        <f t="shared" si="140"/>
        <v>1</v>
      </c>
    </row>
    <row r="3000" spans="1:21">
      <c r="A3000" s="41">
        <v>720016138</v>
      </c>
      <c r="B3000" s="42">
        <v>720008390</v>
      </c>
      <c r="C3000" s="43">
        <v>720016138</v>
      </c>
      <c r="D3000" t="s">
        <v>555</v>
      </c>
      <c r="E3000" t="s">
        <v>553</v>
      </c>
      <c r="H3000"/>
      <c r="I3000" s="1">
        <v>72</v>
      </c>
      <c r="J3000" t="s">
        <v>554</v>
      </c>
      <c r="K3000" t="s">
        <v>223</v>
      </c>
      <c r="L3000" t="s">
        <v>60</v>
      </c>
      <c r="M3000" t="s">
        <v>223</v>
      </c>
      <c r="N3000" s="4">
        <v>775652266</v>
      </c>
      <c r="O3000" s="44">
        <v>6881.5</v>
      </c>
      <c r="P3000">
        <v>0</v>
      </c>
      <c r="Q3000">
        <v>0</v>
      </c>
      <c r="R3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0" s="4">
        <f t="shared" si="138"/>
        <v>0</v>
      </c>
      <c r="T3000" s="4">
        <f t="shared" si="139"/>
        <v>0</v>
      </c>
      <c r="U3000" s="4">
        <f t="shared" si="140"/>
        <v>1</v>
      </c>
    </row>
    <row r="3001" spans="1:21">
      <c r="A3001" s="41">
        <v>720016856</v>
      </c>
      <c r="B3001" s="42">
        <v>720008390</v>
      </c>
      <c r="C3001" s="43">
        <v>720016856</v>
      </c>
      <c r="D3001" t="s">
        <v>556</v>
      </c>
      <c r="E3001" t="s">
        <v>553</v>
      </c>
      <c r="H3001"/>
      <c r="I3001" s="1">
        <v>72</v>
      </c>
      <c r="J3001" t="s">
        <v>554</v>
      </c>
      <c r="K3001" t="s">
        <v>223</v>
      </c>
      <c r="L3001" t="s">
        <v>60</v>
      </c>
      <c r="M3001" t="s">
        <v>223</v>
      </c>
      <c r="N3001" s="4">
        <v>775652266</v>
      </c>
      <c r="O3001" s="44">
        <v>9089</v>
      </c>
      <c r="P3001">
        <v>0</v>
      </c>
      <c r="Q3001">
        <v>0</v>
      </c>
      <c r="R3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1" s="4">
        <f t="shared" si="138"/>
        <v>0</v>
      </c>
      <c r="T3001" s="4">
        <f t="shared" si="139"/>
        <v>0</v>
      </c>
      <c r="U3001" s="4">
        <f t="shared" si="140"/>
        <v>1</v>
      </c>
    </row>
    <row r="3002" spans="1:21">
      <c r="A3002" s="41">
        <v>720000389</v>
      </c>
      <c r="B3002" s="42">
        <v>720012749</v>
      </c>
      <c r="C3002" s="43">
        <v>720000389</v>
      </c>
      <c r="D3002" t="s">
        <v>4091</v>
      </c>
      <c r="E3002" t="s">
        <v>4092</v>
      </c>
      <c r="H3002"/>
      <c r="I3002" s="1">
        <v>72</v>
      </c>
      <c r="J3002" t="s">
        <v>554</v>
      </c>
      <c r="K3002" t="s">
        <v>223</v>
      </c>
      <c r="L3002" t="s">
        <v>60</v>
      </c>
      <c r="M3002" t="s">
        <v>223</v>
      </c>
      <c r="N3002" s="4">
        <v>784578999</v>
      </c>
      <c r="O3002" s="44">
        <v>15997</v>
      </c>
      <c r="P3002">
        <v>0</v>
      </c>
      <c r="Q3002">
        <v>0</v>
      </c>
      <c r="R3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2" s="4">
        <f t="shared" si="138"/>
        <v>0</v>
      </c>
      <c r="T3002" s="4">
        <f t="shared" si="139"/>
        <v>0</v>
      </c>
      <c r="U3002" s="4">
        <f t="shared" si="140"/>
        <v>1</v>
      </c>
    </row>
    <row r="3003" spans="1:21">
      <c r="A3003" s="41">
        <v>720016823</v>
      </c>
      <c r="B3003" s="42">
        <v>720012749</v>
      </c>
      <c r="C3003" s="43">
        <v>720016823</v>
      </c>
      <c r="D3003" t="s">
        <v>4093</v>
      </c>
      <c r="E3003" t="s">
        <v>4092</v>
      </c>
      <c r="H3003"/>
      <c r="I3003" s="1">
        <v>72</v>
      </c>
      <c r="J3003" t="s">
        <v>554</v>
      </c>
      <c r="K3003" t="s">
        <v>223</v>
      </c>
      <c r="L3003" t="s">
        <v>60</v>
      </c>
      <c r="M3003" t="s">
        <v>223</v>
      </c>
      <c r="N3003" s="4">
        <v>784578999</v>
      </c>
      <c r="O3003" s="44">
        <v>12385</v>
      </c>
      <c r="P3003">
        <v>0</v>
      </c>
      <c r="Q3003">
        <v>0</v>
      </c>
      <c r="R3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3" s="4">
        <f t="shared" si="138"/>
        <v>0</v>
      </c>
      <c r="T3003" s="4">
        <f t="shared" si="139"/>
        <v>0</v>
      </c>
      <c r="U3003" s="4">
        <f t="shared" si="140"/>
        <v>1</v>
      </c>
    </row>
    <row r="3004" spans="1:21" s="12" customFormat="1">
      <c r="A3004" s="41">
        <v>720016179</v>
      </c>
      <c r="B3004" s="42">
        <v>720016724</v>
      </c>
      <c r="C3004" s="43">
        <v>720016724</v>
      </c>
      <c r="D3004" t="s">
        <v>4958</v>
      </c>
      <c r="E3004" t="s">
        <v>4958</v>
      </c>
      <c r="F3004" t="s">
        <v>1859</v>
      </c>
      <c r="G3004" t="s">
        <v>1860</v>
      </c>
      <c r="H3004">
        <v>0</v>
      </c>
      <c r="I3004" s="1">
        <v>72</v>
      </c>
      <c r="J3004" t="s">
        <v>554</v>
      </c>
      <c r="K3004" t="s">
        <v>223</v>
      </c>
      <c r="L3004" t="s">
        <v>831</v>
      </c>
      <c r="M3004" t="s">
        <v>223</v>
      </c>
      <c r="N3004" s="4">
        <v>267205482</v>
      </c>
      <c r="O3004" s="44">
        <v>48935.5</v>
      </c>
      <c r="P3004">
        <v>0</v>
      </c>
      <c r="Q3004">
        <v>0</v>
      </c>
      <c r="R3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4" s="4">
        <f t="shared" si="138"/>
        <v>1</v>
      </c>
      <c r="T3004" s="4">
        <f t="shared" si="139"/>
        <v>0</v>
      </c>
      <c r="U3004" s="4">
        <f t="shared" si="140"/>
        <v>0</v>
      </c>
    </row>
    <row r="3005" spans="1:21">
      <c r="A3005" s="41">
        <v>720000801</v>
      </c>
      <c r="B3005" s="42">
        <v>720021963</v>
      </c>
      <c r="C3005" s="43">
        <v>720021963</v>
      </c>
      <c r="D3005" t="s">
        <v>4944</v>
      </c>
      <c r="E3005" t="s">
        <v>4945</v>
      </c>
      <c r="F3005" t="s">
        <v>1859</v>
      </c>
      <c r="G3005" t="s">
        <v>1860</v>
      </c>
      <c r="H3005">
        <v>0</v>
      </c>
      <c r="I3005" s="1">
        <v>72</v>
      </c>
      <c r="J3005" t="s">
        <v>554</v>
      </c>
      <c r="K3005" t="s">
        <v>223</v>
      </c>
      <c r="L3005" t="s">
        <v>831</v>
      </c>
      <c r="M3005" t="s">
        <v>223</v>
      </c>
      <c r="N3005" s="4">
        <v>200090470</v>
      </c>
      <c r="O3005" s="44">
        <v>5384</v>
      </c>
      <c r="P3005">
        <v>0</v>
      </c>
      <c r="Q3005">
        <v>0</v>
      </c>
      <c r="R3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05" s="4">
        <f t="shared" si="138"/>
        <v>1</v>
      </c>
      <c r="T3005" s="4">
        <f t="shared" si="139"/>
        <v>0</v>
      </c>
      <c r="U3005" s="4">
        <f t="shared" si="140"/>
        <v>0</v>
      </c>
    </row>
    <row r="3006" spans="1:21">
      <c r="A3006" s="41">
        <v>720000819</v>
      </c>
      <c r="B3006" s="42">
        <v>720021963</v>
      </c>
      <c r="C3006" s="43">
        <v>720021963</v>
      </c>
      <c r="D3006" t="s">
        <v>4946</v>
      </c>
      <c r="E3006" t="s">
        <v>4945</v>
      </c>
      <c r="F3006" t="s">
        <v>1859</v>
      </c>
      <c r="G3006" t="s">
        <v>1860</v>
      </c>
      <c r="H3006">
        <v>0</v>
      </c>
      <c r="I3006" s="1">
        <v>72</v>
      </c>
      <c r="J3006" t="s">
        <v>554</v>
      </c>
      <c r="K3006" t="s">
        <v>223</v>
      </c>
      <c r="L3006" t="s">
        <v>831</v>
      </c>
      <c r="M3006" t="s">
        <v>223</v>
      </c>
      <c r="N3006" s="4">
        <v>200090470</v>
      </c>
      <c r="O3006" s="44">
        <v>7109</v>
      </c>
      <c r="P3006">
        <v>0</v>
      </c>
      <c r="Q3006">
        <v>0</v>
      </c>
      <c r="R3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06" s="4">
        <f t="shared" si="138"/>
        <v>1</v>
      </c>
      <c r="T3006" s="4">
        <f t="shared" si="139"/>
        <v>0</v>
      </c>
      <c r="U3006" s="4">
        <f t="shared" si="140"/>
        <v>0</v>
      </c>
    </row>
    <row r="3007" spans="1:21">
      <c r="A3007" s="41">
        <v>730000031</v>
      </c>
      <c r="B3007" s="42">
        <v>730000015</v>
      </c>
      <c r="C3007" s="43">
        <v>730000015</v>
      </c>
      <c r="D3007" t="s">
        <v>2545</v>
      </c>
      <c r="E3007" t="s">
        <v>2546</v>
      </c>
      <c r="F3007" t="s">
        <v>1629</v>
      </c>
      <c r="G3007" t="s">
        <v>1630</v>
      </c>
      <c r="H3007">
        <v>1</v>
      </c>
      <c r="I3007" s="1">
        <v>73</v>
      </c>
      <c r="J3007" t="s">
        <v>199</v>
      </c>
      <c r="K3007" t="s">
        <v>59</v>
      </c>
      <c r="L3007" t="s">
        <v>831</v>
      </c>
      <c r="M3007" t="s">
        <v>59</v>
      </c>
      <c r="N3007" s="4">
        <v>200050292</v>
      </c>
      <c r="O3007" s="44">
        <v>310629</v>
      </c>
      <c r="P3007">
        <v>0</v>
      </c>
      <c r="Q3007">
        <v>0</v>
      </c>
      <c r="R3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7" s="4">
        <f t="shared" si="138"/>
        <v>1</v>
      </c>
      <c r="T3007" s="4">
        <f t="shared" si="139"/>
        <v>0</v>
      </c>
      <c r="U3007" s="4">
        <f t="shared" si="140"/>
        <v>0</v>
      </c>
    </row>
    <row r="3008" spans="1:21">
      <c r="A3008" s="41">
        <v>730000098</v>
      </c>
      <c r="B3008" s="42">
        <v>730000015</v>
      </c>
      <c r="C3008" s="43">
        <v>730000015</v>
      </c>
      <c r="D3008" t="s">
        <v>2547</v>
      </c>
      <c r="E3008" t="s">
        <v>2546</v>
      </c>
      <c r="F3008" t="s">
        <v>1629</v>
      </c>
      <c r="G3008" t="s">
        <v>1630</v>
      </c>
      <c r="H3008">
        <v>1</v>
      </c>
      <c r="I3008" s="1">
        <v>73</v>
      </c>
      <c r="J3008" t="s">
        <v>199</v>
      </c>
      <c r="K3008" t="s">
        <v>59</v>
      </c>
      <c r="L3008" t="s">
        <v>831</v>
      </c>
      <c r="M3008" t="s">
        <v>59</v>
      </c>
      <c r="N3008" s="4">
        <v>200050292</v>
      </c>
      <c r="O3008" s="44">
        <v>43379.5</v>
      </c>
      <c r="P3008">
        <v>0</v>
      </c>
      <c r="Q3008">
        <v>0</v>
      </c>
      <c r="R3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8" s="4">
        <f t="shared" si="138"/>
        <v>1</v>
      </c>
      <c r="T3008" s="4">
        <f t="shared" si="139"/>
        <v>0</v>
      </c>
      <c r="U3008" s="4">
        <f t="shared" si="140"/>
        <v>0</v>
      </c>
    </row>
    <row r="3009" spans="1:21">
      <c r="A3009" s="41">
        <v>730783552</v>
      </c>
      <c r="B3009" s="42">
        <v>730000015</v>
      </c>
      <c r="C3009" s="43">
        <v>730000015</v>
      </c>
      <c r="D3009" t="s">
        <v>2548</v>
      </c>
      <c r="E3009" t="s">
        <v>2546</v>
      </c>
      <c r="F3009" t="s">
        <v>1629</v>
      </c>
      <c r="G3009" t="s">
        <v>1630</v>
      </c>
      <c r="H3009">
        <v>1</v>
      </c>
      <c r="I3009" s="1">
        <v>73</v>
      </c>
      <c r="J3009" t="s">
        <v>199</v>
      </c>
      <c r="K3009" t="s">
        <v>59</v>
      </c>
      <c r="L3009" t="s">
        <v>831</v>
      </c>
      <c r="M3009" t="s">
        <v>59</v>
      </c>
      <c r="N3009" s="4">
        <v>200050292</v>
      </c>
      <c r="O3009" s="44">
        <v>16783</v>
      </c>
      <c r="P3009">
        <v>0</v>
      </c>
      <c r="Q3009">
        <v>0</v>
      </c>
      <c r="R3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9" s="4">
        <f t="shared" si="138"/>
        <v>1</v>
      </c>
      <c r="T3009" s="4">
        <f t="shared" si="139"/>
        <v>0</v>
      </c>
      <c r="U3009" s="4">
        <f t="shared" si="140"/>
        <v>0</v>
      </c>
    </row>
    <row r="3010" spans="1:21">
      <c r="A3010" s="41">
        <v>730783644</v>
      </c>
      <c r="B3010" s="42">
        <v>730000015</v>
      </c>
      <c r="C3010" s="43">
        <v>730000015</v>
      </c>
      <c r="D3010" t="s">
        <v>2549</v>
      </c>
      <c r="E3010" t="s">
        <v>2546</v>
      </c>
      <c r="F3010" t="s">
        <v>1629</v>
      </c>
      <c r="G3010" t="s">
        <v>1630</v>
      </c>
      <c r="H3010">
        <v>1</v>
      </c>
      <c r="I3010" s="1">
        <v>73</v>
      </c>
      <c r="J3010" t="s">
        <v>199</v>
      </c>
      <c r="K3010" t="s">
        <v>59</v>
      </c>
      <c r="L3010" t="s">
        <v>831</v>
      </c>
      <c r="M3010" t="s">
        <v>59</v>
      </c>
      <c r="N3010" s="4">
        <v>200050292</v>
      </c>
      <c r="O3010" s="44">
        <v>16989</v>
      </c>
      <c r="P3010">
        <v>0</v>
      </c>
      <c r="Q3010">
        <v>0</v>
      </c>
      <c r="R3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0" s="4">
        <f t="shared" si="138"/>
        <v>1</v>
      </c>
      <c r="T3010" s="4">
        <f t="shared" si="139"/>
        <v>0</v>
      </c>
      <c r="U3010" s="4">
        <f t="shared" si="140"/>
        <v>0</v>
      </c>
    </row>
    <row r="3011" spans="1:21">
      <c r="A3011" s="41">
        <v>730780988</v>
      </c>
      <c r="B3011" s="42">
        <v>730002698</v>
      </c>
      <c r="C3011" s="43">
        <v>730780988</v>
      </c>
      <c r="D3011" t="s">
        <v>3574</v>
      </c>
      <c r="E3011" t="s">
        <v>3575</v>
      </c>
      <c r="H3011"/>
      <c r="I3011" s="1">
        <v>73</v>
      </c>
      <c r="J3011" t="s">
        <v>199</v>
      </c>
      <c r="K3011" t="s">
        <v>59</v>
      </c>
      <c r="L3011" t="s">
        <v>96</v>
      </c>
      <c r="M3011" t="s">
        <v>59</v>
      </c>
      <c r="N3011" s="4">
        <v>329393466</v>
      </c>
      <c r="O3011" s="44">
        <v>22533.5</v>
      </c>
      <c r="P3011">
        <v>0</v>
      </c>
      <c r="Q3011">
        <v>0</v>
      </c>
      <c r="R3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1" s="4">
        <f t="shared" si="138"/>
        <v>0</v>
      </c>
      <c r="T3011" s="4">
        <f t="shared" si="139"/>
        <v>0</v>
      </c>
      <c r="U3011" s="4">
        <f t="shared" si="140"/>
        <v>1</v>
      </c>
    </row>
    <row r="3012" spans="1:21">
      <c r="A3012" s="41">
        <v>730000049</v>
      </c>
      <c r="B3012" s="42">
        <v>730002839</v>
      </c>
      <c r="C3012" s="43">
        <v>730002839</v>
      </c>
      <c r="D3012" t="s">
        <v>1627</v>
      </c>
      <c r="E3012" t="s">
        <v>1628</v>
      </c>
      <c r="F3012" t="s">
        <v>1629</v>
      </c>
      <c r="G3012" t="s">
        <v>1630</v>
      </c>
      <c r="H3012">
        <v>0</v>
      </c>
      <c r="I3012" s="1">
        <v>73</v>
      </c>
      <c r="J3012" t="s">
        <v>199</v>
      </c>
      <c r="K3012" t="s">
        <v>59</v>
      </c>
      <c r="L3012" t="s">
        <v>831</v>
      </c>
      <c r="M3012" t="s">
        <v>59</v>
      </c>
      <c r="N3012" s="4">
        <v>267311090</v>
      </c>
      <c r="O3012" s="44">
        <v>18640.5</v>
      </c>
      <c r="P3012">
        <v>0</v>
      </c>
      <c r="Q3012">
        <v>0</v>
      </c>
      <c r="R3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2" s="4">
        <f t="shared" si="138"/>
        <v>1</v>
      </c>
      <c r="T3012" s="4">
        <f t="shared" si="139"/>
        <v>0</v>
      </c>
      <c r="U3012" s="4">
        <f t="shared" si="140"/>
        <v>0</v>
      </c>
    </row>
    <row r="3013" spans="1:21">
      <c r="A3013" s="41">
        <v>730000262</v>
      </c>
      <c r="B3013" s="42">
        <v>730002839</v>
      </c>
      <c r="C3013" s="43">
        <v>730002839</v>
      </c>
      <c r="D3013" t="s">
        <v>1631</v>
      </c>
      <c r="E3013" t="s">
        <v>1628</v>
      </c>
      <c r="F3013" t="s">
        <v>1629</v>
      </c>
      <c r="G3013" t="s">
        <v>1630</v>
      </c>
      <c r="H3013">
        <v>0</v>
      </c>
      <c r="I3013" s="1">
        <v>73</v>
      </c>
      <c r="J3013" t="s">
        <v>199</v>
      </c>
      <c r="K3013" t="s">
        <v>59</v>
      </c>
      <c r="L3013" t="s">
        <v>831</v>
      </c>
      <c r="M3013" t="s">
        <v>59</v>
      </c>
      <c r="N3013" s="4">
        <v>267311090</v>
      </c>
      <c r="O3013" s="44">
        <v>67219.5</v>
      </c>
      <c r="P3013">
        <v>0</v>
      </c>
      <c r="Q3013">
        <v>0</v>
      </c>
      <c r="R3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3" s="4">
        <f t="shared" si="138"/>
        <v>1</v>
      </c>
      <c r="T3013" s="4">
        <f t="shared" si="139"/>
        <v>0</v>
      </c>
      <c r="U3013" s="4">
        <f t="shared" si="140"/>
        <v>0</v>
      </c>
    </row>
    <row r="3014" spans="1:21">
      <c r="A3014" s="41">
        <v>730785276</v>
      </c>
      <c r="B3014" s="42">
        <v>730002839</v>
      </c>
      <c r="C3014" s="43">
        <v>730002839</v>
      </c>
      <c r="D3014" t="s">
        <v>1632</v>
      </c>
      <c r="E3014" t="s">
        <v>1628</v>
      </c>
      <c r="F3014" t="s">
        <v>1629</v>
      </c>
      <c r="G3014" t="s">
        <v>1630</v>
      </c>
      <c r="H3014">
        <v>0</v>
      </c>
      <c r="I3014" s="1">
        <v>73</v>
      </c>
      <c r="J3014" t="s">
        <v>199</v>
      </c>
      <c r="K3014" t="s">
        <v>59</v>
      </c>
      <c r="L3014" t="s">
        <v>831</v>
      </c>
      <c r="M3014" t="s">
        <v>59</v>
      </c>
      <c r="N3014" s="4">
        <v>267311090</v>
      </c>
      <c r="O3014" s="44">
        <v>5413</v>
      </c>
      <c r="P3014">
        <v>0</v>
      </c>
      <c r="Q3014">
        <v>0</v>
      </c>
      <c r="R3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4" s="4">
        <f t="shared" ref="S3014:S3077" si="141">IF(OR(L3014="CH",L3014="CH ex-CHS",L3014="HIA",L3014="Autres publics",L3014="CHU"),1,0)</f>
        <v>1</v>
      </c>
      <c r="T3014" s="4">
        <f t="shared" ref="T3014:T3077" si="142">IF(AND(S3014=1,G3014=""),1,0)</f>
        <v>0</v>
      </c>
      <c r="U3014" s="4">
        <f t="shared" si="140"/>
        <v>0</v>
      </c>
    </row>
    <row r="3015" spans="1:21">
      <c r="A3015" s="41">
        <v>730004298</v>
      </c>
      <c r="B3015" s="42">
        <v>730010048</v>
      </c>
      <c r="C3015" s="43">
        <v>730004298</v>
      </c>
      <c r="D3015" t="s">
        <v>6065</v>
      </c>
      <c r="E3015" t="s">
        <v>6066</v>
      </c>
      <c r="H3015"/>
      <c r="I3015" s="1">
        <v>73</v>
      </c>
      <c r="J3015" t="s">
        <v>199</v>
      </c>
      <c r="K3015" t="s">
        <v>59</v>
      </c>
      <c r="L3015" t="s">
        <v>96</v>
      </c>
      <c r="M3015" t="s">
        <v>59</v>
      </c>
      <c r="N3015" s="4">
        <v>512715947</v>
      </c>
      <c r="O3015" s="44">
        <v>77870.5</v>
      </c>
      <c r="P3015">
        <v>0</v>
      </c>
      <c r="Q3015">
        <v>0</v>
      </c>
      <c r="R3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5" s="4">
        <f t="shared" si="141"/>
        <v>0</v>
      </c>
      <c r="T3015" s="4">
        <f t="shared" si="142"/>
        <v>0</v>
      </c>
      <c r="U3015" s="4">
        <f t="shared" ref="U3015:U3078" si="143">IF(S3015=1,0,1)</f>
        <v>1</v>
      </c>
    </row>
    <row r="3016" spans="1:21">
      <c r="A3016" s="41">
        <v>730007978</v>
      </c>
      <c r="B3016" s="42">
        <v>730011731</v>
      </c>
      <c r="C3016" s="43">
        <v>730007978</v>
      </c>
      <c r="D3016" t="s">
        <v>3372</v>
      </c>
      <c r="E3016" t="s">
        <v>3372</v>
      </c>
      <c r="H3016"/>
      <c r="I3016" s="1">
        <v>73</v>
      </c>
      <c r="J3016" t="s">
        <v>199</v>
      </c>
      <c r="K3016" t="s">
        <v>59</v>
      </c>
      <c r="L3016" t="s">
        <v>96</v>
      </c>
      <c r="M3016" t="s">
        <v>59</v>
      </c>
      <c r="N3016" s="4">
        <v>545820078</v>
      </c>
      <c r="O3016" s="44">
        <v>25719</v>
      </c>
      <c r="P3016">
        <v>1</v>
      </c>
      <c r="Q3016">
        <v>0</v>
      </c>
      <c r="R3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16" s="4">
        <f t="shared" si="141"/>
        <v>0</v>
      </c>
      <c r="T3016" s="4">
        <f t="shared" si="142"/>
        <v>0</v>
      </c>
      <c r="U3016" s="4">
        <f t="shared" si="143"/>
        <v>1</v>
      </c>
    </row>
    <row r="3017" spans="1:21">
      <c r="A3017" s="41">
        <v>730012499</v>
      </c>
      <c r="B3017" s="42">
        <v>730012481</v>
      </c>
      <c r="C3017" s="43">
        <v>730012499</v>
      </c>
      <c r="D3017" t="s">
        <v>4209</v>
      </c>
      <c r="E3017" t="s">
        <v>4209</v>
      </c>
      <c r="H3017"/>
      <c r="I3017" s="1">
        <v>73</v>
      </c>
      <c r="J3017" t="s">
        <v>199</v>
      </c>
      <c r="K3017" t="s">
        <v>59</v>
      </c>
      <c r="L3017" t="s">
        <v>60</v>
      </c>
      <c r="M3017" t="s">
        <v>59</v>
      </c>
      <c r="N3017" s="4">
        <v>830742854</v>
      </c>
      <c r="O3017" s="44">
        <v>11637.5</v>
      </c>
      <c r="P3017">
        <v>0</v>
      </c>
      <c r="Q3017">
        <v>0</v>
      </c>
      <c r="R3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17" s="4">
        <f t="shared" si="141"/>
        <v>0</v>
      </c>
      <c r="T3017" s="4">
        <f t="shared" si="142"/>
        <v>0</v>
      </c>
      <c r="U3017" s="4">
        <f t="shared" si="143"/>
        <v>1</v>
      </c>
    </row>
    <row r="3018" spans="1:21">
      <c r="A3018" s="41">
        <v>730000080</v>
      </c>
      <c r="B3018" s="42">
        <v>730780103</v>
      </c>
      <c r="C3018" s="43">
        <v>730780103</v>
      </c>
      <c r="D3018" t="s">
        <v>2727</v>
      </c>
      <c r="E3018" t="s">
        <v>2727</v>
      </c>
      <c r="F3018" t="s">
        <v>1629</v>
      </c>
      <c r="G3018" t="s">
        <v>1630</v>
      </c>
      <c r="H3018">
        <v>0</v>
      </c>
      <c r="I3018" s="1">
        <v>73</v>
      </c>
      <c r="J3018" t="s">
        <v>199</v>
      </c>
      <c r="K3018" t="s">
        <v>59</v>
      </c>
      <c r="L3018" t="s">
        <v>831</v>
      </c>
      <c r="M3018" t="s">
        <v>59</v>
      </c>
      <c r="N3018" s="4">
        <v>267300135</v>
      </c>
      <c r="O3018" s="44">
        <v>38481</v>
      </c>
      <c r="P3018">
        <v>0</v>
      </c>
      <c r="Q3018">
        <v>0</v>
      </c>
      <c r="R3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8" s="4">
        <f t="shared" si="141"/>
        <v>1</v>
      </c>
      <c r="T3018" s="4">
        <f t="shared" si="142"/>
        <v>0</v>
      </c>
      <c r="U3018" s="4">
        <f t="shared" si="143"/>
        <v>0</v>
      </c>
    </row>
    <row r="3019" spans="1:21">
      <c r="A3019" s="41">
        <v>730000288</v>
      </c>
      <c r="B3019" s="42">
        <v>730780103</v>
      </c>
      <c r="C3019" s="43">
        <v>730780103</v>
      </c>
      <c r="D3019" t="s">
        <v>2728</v>
      </c>
      <c r="E3019" t="s">
        <v>2727</v>
      </c>
      <c r="F3019" t="s">
        <v>1629</v>
      </c>
      <c r="G3019" t="s">
        <v>1630</v>
      </c>
      <c r="H3019">
        <v>0</v>
      </c>
      <c r="I3019" s="1">
        <v>73</v>
      </c>
      <c r="J3019" t="s">
        <v>199</v>
      </c>
      <c r="K3019" t="s">
        <v>59</v>
      </c>
      <c r="L3019" t="s">
        <v>831</v>
      </c>
      <c r="M3019" t="s">
        <v>59</v>
      </c>
      <c r="N3019" s="4">
        <v>267300135</v>
      </c>
      <c r="O3019" s="44">
        <v>3844.5</v>
      </c>
      <c r="P3019">
        <v>0</v>
      </c>
      <c r="Q3019">
        <v>0</v>
      </c>
      <c r="R3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9" s="4">
        <f t="shared" si="141"/>
        <v>1</v>
      </c>
      <c r="T3019" s="4">
        <f t="shared" si="142"/>
        <v>0</v>
      </c>
      <c r="U3019" s="4">
        <f t="shared" si="143"/>
        <v>0</v>
      </c>
    </row>
    <row r="3020" spans="1:21">
      <c r="A3020" s="41">
        <v>730000247</v>
      </c>
      <c r="B3020" s="45">
        <v>730780525</v>
      </c>
      <c r="C3020" s="43">
        <v>730780525</v>
      </c>
      <c r="D3020" t="s">
        <v>1836</v>
      </c>
      <c r="E3020" t="s">
        <v>1837</v>
      </c>
      <c r="F3020" t="s">
        <v>1629</v>
      </c>
      <c r="G3020" t="s">
        <v>1630</v>
      </c>
      <c r="H3020">
        <v>0</v>
      </c>
      <c r="I3020" s="1">
        <v>73</v>
      </c>
      <c r="J3020" t="s">
        <v>199</v>
      </c>
      <c r="K3020" t="s">
        <v>59</v>
      </c>
      <c r="L3020" t="s">
        <v>831</v>
      </c>
      <c r="M3020" t="s">
        <v>59</v>
      </c>
      <c r="N3020" s="4">
        <v>267300069</v>
      </c>
      <c r="O3020" s="44">
        <v>21953</v>
      </c>
      <c r="P3020">
        <v>0</v>
      </c>
      <c r="Q3020">
        <v>0</v>
      </c>
      <c r="R3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20" s="4">
        <f t="shared" si="141"/>
        <v>1</v>
      </c>
      <c r="T3020" s="4">
        <f t="shared" si="142"/>
        <v>0</v>
      </c>
      <c r="U3020" s="4">
        <f t="shared" si="143"/>
        <v>0</v>
      </c>
    </row>
    <row r="3021" spans="1:21">
      <c r="A3021" s="41">
        <v>730000270</v>
      </c>
      <c r="B3021" s="42">
        <v>730780558</v>
      </c>
      <c r="C3021" s="43">
        <v>730780558</v>
      </c>
      <c r="D3021" t="s">
        <v>2550</v>
      </c>
      <c r="E3021" t="s">
        <v>2550</v>
      </c>
      <c r="F3021" t="s">
        <v>1629</v>
      </c>
      <c r="G3021" t="s">
        <v>1630</v>
      </c>
      <c r="H3021">
        <v>0</v>
      </c>
      <c r="I3021" s="1">
        <v>73</v>
      </c>
      <c r="J3021" t="s">
        <v>199</v>
      </c>
      <c r="K3021" t="s">
        <v>59</v>
      </c>
      <c r="L3021" t="s">
        <v>831</v>
      </c>
      <c r="M3021" t="s">
        <v>59</v>
      </c>
      <c r="N3021" s="4">
        <v>267300143</v>
      </c>
      <c r="O3021" s="44">
        <v>5598.5</v>
      </c>
      <c r="P3021">
        <v>0</v>
      </c>
      <c r="Q3021">
        <v>0</v>
      </c>
      <c r="R3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1" s="4">
        <f t="shared" si="141"/>
        <v>1</v>
      </c>
      <c r="T3021" s="4">
        <f t="shared" si="142"/>
        <v>0</v>
      </c>
      <c r="U3021" s="4">
        <f t="shared" si="143"/>
        <v>0</v>
      </c>
    </row>
    <row r="3022" spans="1:21">
      <c r="A3022" s="41">
        <v>730000304</v>
      </c>
      <c r="B3022" s="42">
        <v>730780582</v>
      </c>
      <c r="C3022" s="43">
        <v>730780582</v>
      </c>
      <c r="D3022" t="s">
        <v>2941</v>
      </c>
      <c r="E3022" t="s">
        <v>2941</v>
      </c>
      <c r="F3022" t="s">
        <v>1629</v>
      </c>
      <c r="G3022" t="s">
        <v>1630</v>
      </c>
      <c r="H3022">
        <v>0</v>
      </c>
      <c r="I3022" s="1">
        <v>73</v>
      </c>
      <c r="J3022" t="s">
        <v>199</v>
      </c>
      <c r="K3022" t="s">
        <v>59</v>
      </c>
      <c r="L3022" t="s">
        <v>77</v>
      </c>
      <c r="M3022" t="s">
        <v>59</v>
      </c>
      <c r="N3022" s="4">
        <v>267300044</v>
      </c>
      <c r="O3022" s="44">
        <v>31589.25</v>
      </c>
      <c r="P3022">
        <v>1</v>
      </c>
      <c r="Q3022">
        <v>0</v>
      </c>
      <c r="R3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2" s="4">
        <f t="shared" si="141"/>
        <v>1</v>
      </c>
      <c r="T3022" s="4">
        <f t="shared" si="142"/>
        <v>0</v>
      </c>
      <c r="U3022" s="4">
        <f t="shared" si="143"/>
        <v>0</v>
      </c>
    </row>
    <row r="3023" spans="1:21">
      <c r="A3023" s="41">
        <v>730008299</v>
      </c>
      <c r="B3023" s="42">
        <v>730780582</v>
      </c>
      <c r="C3023" s="43">
        <v>730780582</v>
      </c>
      <c r="D3023" t="s">
        <v>2942</v>
      </c>
      <c r="E3023" t="s">
        <v>2941</v>
      </c>
      <c r="F3023" t="s">
        <v>1629</v>
      </c>
      <c r="G3023" t="s">
        <v>1630</v>
      </c>
      <c r="H3023">
        <v>0</v>
      </c>
      <c r="I3023" s="1">
        <v>73</v>
      </c>
      <c r="J3023" t="s">
        <v>199</v>
      </c>
      <c r="K3023" t="s">
        <v>59</v>
      </c>
      <c r="L3023" t="s">
        <v>77</v>
      </c>
      <c r="M3023" t="s">
        <v>59</v>
      </c>
      <c r="N3023" s="4">
        <v>267300044</v>
      </c>
      <c r="O3023" s="44">
        <v>217.5</v>
      </c>
      <c r="P3023">
        <v>1</v>
      </c>
      <c r="Q3023">
        <v>0</v>
      </c>
      <c r="R3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3" s="4">
        <f t="shared" si="141"/>
        <v>1</v>
      </c>
      <c r="T3023" s="4">
        <f t="shared" si="142"/>
        <v>0</v>
      </c>
      <c r="U3023" s="4">
        <f t="shared" si="143"/>
        <v>0</v>
      </c>
    </row>
    <row r="3024" spans="1:21">
      <c r="A3024" s="41">
        <v>730010378</v>
      </c>
      <c r="B3024" s="42">
        <v>730780582</v>
      </c>
      <c r="C3024" s="43">
        <v>730780582</v>
      </c>
      <c r="D3024" t="s">
        <v>2943</v>
      </c>
      <c r="E3024" t="s">
        <v>2941</v>
      </c>
      <c r="F3024" t="s">
        <v>1629</v>
      </c>
      <c r="G3024" t="s">
        <v>1630</v>
      </c>
      <c r="H3024">
        <v>0</v>
      </c>
      <c r="I3024" s="1">
        <v>73</v>
      </c>
      <c r="J3024" t="s">
        <v>199</v>
      </c>
      <c r="K3024" t="s">
        <v>59</v>
      </c>
      <c r="L3024" t="s">
        <v>77</v>
      </c>
      <c r="M3024" t="s">
        <v>59</v>
      </c>
      <c r="N3024" s="4">
        <v>267300044</v>
      </c>
      <c r="O3024" s="44">
        <v>170.75</v>
      </c>
      <c r="P3024">
        <v>1</v>
      </c>
      <c r="Q3024">
        <v>0</v>
      </c>
      <c r="R3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4" s="4">
        <f t="shared" si="141"/>
        <v>1</v>
      </c>
      <c r="T3024" s="4">
        <f t="shared" si="142"/>
        <v>0</v>
      </c>
      <c r="U3024" s="4">
        <f t="shared" si="143"/>
        <v>0</v>
      </c>
    </row>
    <row r="3025" spans="1:21">
      <c r="A3025" s="41">
        <v>730010527</v>
      </c>
      <c r="B3025" s="42">
        <v>730780582</v>
      </c>
      <c r="C3025" s="43">
        <v>730780582</v>
      </c>
      <c r="D3025" t="s">
        <v>2944</v>
      </c>
      <c r="E3025" t="s">
        <v>2941</v>
      </c>
      <c r="F3025" t="s">
        <v>1629</v>
      </c>
      <c r="G3025" t="s">
        <v>1630</v>
      </c>
      <c r="H3025">
        <v>0</v>
      </c>
      <c r="I3025" s="1">
        <v>73</v>
      </c>
      <c r="J3025" t="s">
        <v>199</v>
      </c>
      <c r="K3025" t="s">
        <v>59</v>
      </c>
      <c r="L3025" t="s">
        <v>77</v>
      </c>
      <c r="M3025" t="s">
        <v>59</v>
      </c>
      <c r="N3025" s="4">
        <v>267300044</v>
      </c>
      <c r="O3025" s="44">
        <v>524.25</v>
      </c>
      <c r="P3025">
        <v>1</v>
      </c>
      <c r="Q3025">
        <v>0</v>
      </c>
      <c r="R3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5" s="4">
        <f t="shared" si="141"/>
        <v>1</v>
      </c>
      <c r="T3025" s="4">
        <f t="shared" si="142"/>
        <v>0</v>
      </c>
      <c r="U3025" s="4">
        <f t="shared" si="143"/>
        <v>0</v>
      </c>
    </row>
    <row r="3026" spans="1:21">
      <c r="A3026" s="41">
        <v>730010535</v>
      </c>
      <c r="B3026" s="42">
        <v>730780582</v>
      </c>
      <c r="C3026" s="43">
        <v>730780582</v>
      </c>
      <c r="D3026" t="s">
        <v>2945</v>
      </c>
      <c r="E3026" t="s">
        <v>2941</v>
      </c>
      <c r="F3026" t="s">
        <v>1629</v>
      </c>
      <c r="G3026" t="s">
        <v>1630</v>
      </c>
      <c r="H3026">
        <v>0</v>
      </c>
      <c r="I3026" s="1">
        <v>73</v>
      </c>
      <c r="J3026" t="s">
        <v>199</v>
      </c>
      <c r="K3026" t="s">
        <v>59</v>
      </c>
      <c r="L3026" t="s">
        <v>77</v>
      </c>
      <c r="M3026" t="s">
        <v>59</v>
      </c>
      <c r="N3026" s="4">
        <v>267300044</v>
      </c>
      <c r="O3026" s="44">
        <v>369.5</v>
      </c>
      <c r="P3026">
        <v>1</v>
      </c>
      <c r="Q3026">
        <v>0</v>
      </c>
      <c r="R3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6" s="4">
        <f t="shared" si="141"/>
        <v>1</v>
      </c>
      <c r="T3026" s="4">
        <f t="shared" si="142"/>
        <v>0</v>
      </c>
      <c r="U3026" s="4">
        <f t="shared" si="143"/>
        <v>0</v>
      </c>
    </row>
    <row r="3027" spans="1:21">
      <c r="A3027" s="9">
        <v>730011251</v>
      </c>
      <c r="B3027" s="45">
        <v>730780582</v>
      </c>
      <c r="C3027" s="10">
        <v>730780582</v>
      </c>
      <c r="D3027" s="12" t="s">
        <v>2946</v>
      </c>
      <c r="E3027" s="12" t="s">
        <v>2941</v>
      </c>
      <c r="F3027" s="12" t="s">
        <v>1629</v>
      </c>
      <c r="G3027" s="12" t="s">
        <v>1630</v>
      </c>
      <c r="H3027" s="12">
        <v>0</v>
      </c>
      <c r="I3027" s="3">
        <v>73</v>
      </c>
      <c r="J3027" s="12" t="s">
        <v>199</v>
      </c>
      <c r="K3027" s="12" t="s">
        <v>59</v>
      </c>
      <c r="L3027" s="12" t="s">
        <v>77</v>
      </c>
      <c r="M3027" s="12" t="s">
        <v>59</v>
      </c>
      <c r="N3027" s="11">
        <v>267300044</v>
      </c>
      <c r="O3027" s="57">
        <v>73.25</v>
      </c>
      <c r="P3027" s="12">
        <v>1</v>
      </c>
      <c r="Q3027" s="12">
        <v>0</v>
      </c>
      <c r="R3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7" s="4">
        <f t="shared" si="141"/>
        <v>1</v>
      </c>
      <c r="T3027" s="4">
        <f t="shared" si="142"/>
        <v>0</v>
      </c>
      <c r="U3027" s="4">
        <f t="shared" si="143"/>
        <v>0</v>
      </c>
    </row>
    <row r="3028" spans="1:21">
      <c r="A3028" s="41">
        <v>730011269</v>
      </c>
      <c r="B3028" s="42">
        <v>730780582</v>
      </c>
      <c r="C3028" s="43">
        <v>730780582</v>
      </c>
      <c r="D3028" t="s">
        <v>2947</v>
      </c>
      <c r="E3028" t="s">
        <v>2941</v>
      </c>
      <c r="F3028" t="s">
        <v>1629</v>
      </c>
      <c r="G3028" t="s">
        <v>1630</v>
      </c>
      <c r="H3028">
        <v>0</v>
      </c>
      <c r="I3028" s="1">
        <v>73</v>
      </c>
      <c r="J3028" t="s">
        <v>199</v>
      </c>
      <c r="K3028" t="s">
        <v>59</v>
      </c>
      <c r="L3028" t="s">
        <v>77</v>
      </c>
      <c r="M3028" t="s">
        <v>59</v>
      </c>
      <c r="N3028" s="4">
        <v>267300044</v>
      </c>
      <c r="O3028" s="44">
        <v>110.5</v>
      </c>
      <c r="P3028">
        <v>1</v>
      </c>
      <c r="Q3028">
        <v>0</v>
      </c>
      <c r="R3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8" s="4">
        <f t="shared" si="141"/>
        <v>1</v>
      </c>
      <c r="T3028" s="4">
        <f t="shared" si="142"/>
        <v>0</v>
      </c>
      <c r="U3028" s="4">
        <f t="shared" si="143"/>
        <v>0</v>
      </c>
    </row>
    <row r="3029" spans="1:21">
      <c r="A3029" s="41">
        <v>730012655</v>
      </c>
      <c r="B3029" s="42">
        <v>730780582</v>
      </c>
      <c r="C3029" s="43">
        <v>730780582</v>
      </c>
      <c r="D3029" t="s">
        <v>2948</v>
      </c>
      <c r="E3029" t="s">
        <v>2941</v>
      </c>
      <c r="F3029" t="s">
        <v>1629</v>
      </c>
      <c r="G3029" t="s">
        <v>1630</v>
      </c>
      <c r="H3029">
        <v>0</v>
      </c>
      <c r="I3029" s="1">
        <v>73</v>
      </c>
      <c r="J3029" t="s">
        <v>199</v>
      </c>
      <c r="K3029" t="s">
        <v>59</v>
      </c>
      <c r="L3029" t="s">
        <v>77</v>
      </c>
      <c r="M3029" t="s">
        <v>59</v>
      </c>
      <c r="N3029" s="4">
        <v>267300044</v>
      </c>
      <c r="O3029" s="44">
        <v>422.5</v>
      </c>
      <c r="P3029">
        <v>1</v>
      </c>
      <c r="Q3029">
        <v>0</v>
      </c>
      <c r="R3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9" s="4">
        <f t="shared" si="141"/>
        <v>1</v>
      </c>
      <c r="T3029" s="4">
        <f t="shared" si="142"/>
        <v>0</v>
      </c>
      <c r="U3029" s="4">
        <f t="shared" si="143"/>
        <v>0</v>
      </c>
    </row>
    <row r="3030" spans="1:21">
      <c r="A3030" s="41">
        <v>740780416</v>
      </c>
      <c r="B3030" s="42">
        <v>740000112</v>
      </c>
      <c r="C3030" s="43">
        <v>740780416</v>
      </c>
      <c r="D3030" t="s">
        <v>3247</v>
      </c>
      <c r="E3030" t="s">
        <v>3247</v>
      </c>
      <c r="H3030"/>
      <c r="I3030" s="1">
        <v>74</v>
      </c>
      <c r="J3030" t="s">
        <v>901</v>
      </c>
      <c r="K3030" t="s">
        <v>59</v>
      </c>
      <c r="L3030" t="s">
        <v>96</v>
      </c>
      <c r="M3030" t="s">
        <v>59</v>
      </c>
      <c r="N3030" s="4">
        <v>302957741</v>
      </c>
      <c r="O3030" s="44">
        <v>31801</v>
      </c>
      <c r="P3030">
        <v>0</v>
      </c>
      <c r="Q3030">
        <v>0</v>
      </c>
      <c r="R3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0" s="4">
        <f t="shared" si="141"/>
        <v>0</v>
      </c>
      <c r="T3030" s="4">
        <f t="shared" si="142"/>
        <v>0</v>
      </c>
      <c r="U3030" s="4">
        <f t="shared" si="143"/>
        <v>1</v>
      </c>
    </row>
    <row r="3031" spans="1:21">
      <c r="A3031" s="41">
        <v>740780424</v>
      </c>
      <c r="B3031" s="42">
        <v>740000120</v>
      </c>
      <c r="C3031" s="43">
        <v>740780424</v>
      </c>
      <c r="D3031" t="s">
        <v>3335</v>
      </c>
      <c r="E3031" t="s">
        <v>3335</v>
      </c>
      <c r="H3031"/>
      <c r="I3031" s="1">
        <v>74</v>
      </c>
      <c r="J3031" t="s">
        <v>901</v>
      </c>
      <c r="K3031" t="s">
        <v>59</v>
      </c>
      <c r="L3031" t="s">
        <v>96</v>
      </c>
      <c r="M3031" t="s">
        <v>59</v>
      </c>
      <c r="N3031" s="4">
        <v>407658087</v>
      </c>
      <c r="O3031" s="44">
        <v>49223</v>
      </c>
      <c r="P3031">
        <v>0</v>
      </c>
      <c r="Q3031">
        <v>0</v>
      </c>
      <c r="R3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1" s="4">
        <f t="shared" si="141"/>
        <v>0</v>
      </c>
      <c r="T3031" s="4">
        <f t="shared" si="142"/>
        <v>0</v>
      </c>
      <c r="U3031" s="4">
        <f t="shared" si="143"/>
        <v>1</v>
      </c>
    </row>
    <row r="3032" spans="1:21">
      <c r="A3032" s="41">
        <v>740781026</v>
      </c>
      <c r="B3032" s="42">
        <v>740000211</v>
      </c>
      <c r="C3032" s="43">
        <v>740781026</v>
      </c>
      <c r="D3032" t="s">
        <v>3389</v>
      </c>
      <c r="E3032" t="s">
        <v>3390</v>
      </c>
      <c r="H3032"/>
      <c r="I3032" s="1">
        <v>74</v>
      </c>
      <c r="J3032" t="s">
        <v>901</v>
      </c>
      <c r="K3032" t="s">
        <v>59</v>
      </c>
      <c r="L3032" t="s">
        <v>96</v>
      </c>
      <c r="M3032" t="s">
        <v>59</v>
      </c>
      <c r="N3032" s="4">
        <v>808575286</v>
      </c>
      <c r="O3032" s="44">
        <v>25047.5</v>
      </c>
      <c r="P3032">
        <v>1</v>
      </c>
      <c r="Q3032">
        <v>0</v>
      </c>
      <c r="R3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2" s="4">
        <f t="shared" si="141"/>
        <v>0</v>
      </c>
      <c r="T3032" s="4">
        <f t="shared" si="142"/>
        <v>0</v>
      </c>
      <c r="U3032" s="4">
        <f t="shared" si="143"/>
        <v>1</v>
      </c>
    </row>
    <row r="3033" spans="1:21">
      <c r="A3033" s="41">
        <v>740014345</v>
      </c>
      <c r="B3033" s="42">
        <v>740000617</v>
      </c>
      <c r="C3033" s="43">
        <v>740014345</v>
      </c>
      <c r="D3033" t="s">
        <v>4594</v>
      </c>
      <c r="E3033" t="s">
        <v>4594</v>
      </c>
      <c r="H3033"/>
      <c r="I3033" s="1">
        <v>74</v>
      </c>
      <c r="J3033" t="s">
        <v>901</v>
      </c>
      <c r="K3033" t="s">
        <v>59</v>
      </c>
      <c r="L3033" t="s">
        <v>96</v>
      </c>
      <c r="M3033" t="s">
        <v>59</v>
      </c>
      <c r="N3033" s="4">
        <v>329381743</v>
      </c>
      <c r="O3033" s="44">
        <v>66718.5</v>
      </c>
      <c r="P3033">
        <v>0</v>
      </c>
      <c r="Q3033">
        <v>0</v>
      </c>
      <c r="R3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3" s="4">
        <f t="shared" si="141"/>
        <v>0</v>
      </c>
      <c r="T3033" s="4">
        <f t="shared" si="142"/>
        <v>0</v>
      </c>
      <c r="U3033" s="4">
        <f t="shared" si="143"/>
        <v>1</v>
      </c>
    </row>
    <row r="3034" spans="1:21">
      <c r="A3034" s="41">
        <v>740781166</v>
      </c>
      <c r="B3034" s="42">
        <v>740001839</v>
      </c>
      <c r="C3034" s="43">
        <v>740001839</v>
      </c>
      <c r="D3034" t="s">
        <v>2796</v>
      </c>
      <c r="E3034" t="s">
        <v>2797</v>
      </c>
      <c r="F3034" t="s">
        <v>1660</v>
      </c>
      <c r="G3034" t="s">
        <v>1661</v>
      </c>
      <c r="H3034">
        <v>0</v>
      </c>
      <c r="I3034" s="1">
        <v>74</v>
      </c>
      <c r="J3034" t="s">
        <v>901</v>
      </c>
      <c r="K3034" t="s">
        <v>59</v>
      </c>
      <c r="L3034" t="s">
        <v>831</v>
      </c>
      <c r="M3034" t="s">
        <v>59</v>
      </c>
      <c r="N3034" s="4">
        <v>267411080</v>
      </c>
      <c r="O3034" s="44">
        <v>5096.5</v>
      </c>
      <c r="P3034">
        <v>0</v>
      </c>
      <c r="Q3034">
        <v>0</v>
      </c>
      <c r="R3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4" s="4">
        <f t="shared" si="141"/>
        <v>1</v>
      </c>
      <c r="T3034" s="4">
        <f t="shared" si="142"/>
        <v>0</v>
      </c>
      <c r="U3034" s="4">
        <f t="shared" si="143"/>
        <v>0</v>
      </c>
    </row>
    <row r="3035" spans="1:21">
      <c r="A3035" s="41">
        <v>740781224</v>
      </c>
      <c r="B3035" s="42">
        <v>740001839</v>
      </c>
      <c r="C3035" s="43">
        <v>740001839</v>
      </c>
      <c r="D3035" t="s">
        <v>2798</v>
      </c>
      <c r="E3035" t="s">
        <v>2797</v>
      </c>
      <c r="F3035" t="s">
        <v>1660</v>
      </c>
      <c r="G3035" t="s">
        <v>1661</v>
      </c>
      <c r="H3035">
        <v>0</v>
      </c>
      <c r="I3035" s="1">
        <v>74</v>
      </c>
      <c r="J3035" t="s">
        <v>901</v>
      </c>
      <c r="K3035" t="s">
        <v>59</v>
      </c>
      <c r="L3035" t="s">
        <v>831</v>
      </c>
      <c r="M3035" t="s">
        <v>59</v>
      </c>
      <c r="N3035" s="4">
        <v>267411080</v>
      </c>
      <c r="O3035" s="44">
        <v>94651.5</v>
      </c>
      <c r="P3035">
        <v>0</v>
      </c>
      <c r="Q3035">
        <v>0</v>
      </c>
      <c r="R3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5" s="4">
        <f t="shared" si="141"/>
        <v>1</v>
      </c>
      <c r="T3035" s="4">
        <f t="shared" si="142"/>
        <v>0</v>
      </c>
      <c r="U3035" s="4">
        <f t="shared" si="143"/>
        <v>0</v>
      </c>
    </row>
    <row r="3036" spans="1:21">
      <c r="A3036" s="41">
        <v>740000062</v>
      </c>
      <c r="B3036" s="42">
        <v>740780168</v>
      </c>
      <c r="C3036" s="43">
        <v>740000062</v>
      </c>
      <c r="D3036" t="s">
        <v>3951</v>
      </c>
      <c r="E3036" t="s">
        <v>3952</v>
      </c>
      <c r="H3036"/>
      <c r="I3036" s="1">
        <v>74</v>
      </c>
      <c r="J3036" t="s">
        <v>901</v>
      </c>
      <c r="K3036" t="s">
        <v>59</v>
      </c>
      <c r="L3036" t="s">
        <v>60</v>
      </c>
      <c r="M3036" t="s">
        <v>59</v>
      </c>
      <c r="N3036" s="4">
        <v>775672397</v>
      </c>
      <c r="O3036" s="44">
        <v>15010.5</v>
      </c>
      <c r="P3036">
        <v>0</v>
      </c>
      <c r="Q3036">
        <v>0</v>
      </c>
      <c r="R3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6" s="4">
        <f t="shared" si="141"/>
        <v>0</v>
      </c>
      <c r="T3036" s="4">
        <f t="shared" si="142"/>
        <v>0</v>
      </c>
      <c r="U3036" s="4">
        <f t="shared" si="143"/>
        <v>1</v>
      </c>
    </row>
    <row r="3037" spans="1:21">
      <c r="A3037" s="41">
        <v>740001847</v>
      </c>
      <c r="B3037" s="42">
        <v>740780168</v>
      </c>
      <c r="C3037" s="43">
        <v>740001847</v>
      </c>
      <c r="D3037" t="s">
        <v>3953</v>
      </c>
      <c r="E3037" t="s">
        <v>3952</v>
      </c>
      <c r="H3037"/>
      <c r="I3037" s="1">
        <v>74</v>
      </c>
      <c r="J3037" t="s">
        <v>901</v>
      </c>
      <c r="K3037" t="s">
        <v>59</v>
      </c>
      <c r="L3037" t="s">
        <v>60</v>
      </c>
      <c r="M3037" t="s">
        <v>59</v>
      </c>
      <c r="N3037" s="4">
        <v>775672397</v>
      </c>
      <c r="O3037" s="44">
        <v>4359</v>
      </c>
      <c r="P3037">
        <v>0</v>
      </c>
      <c r="Q3037">
        <v>0</v>
      </c>
      <c r="R3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7" s="4">
        <f t="shared" si="141"/>
        <v>0</v>
      </c>
      <c r="T3037" s="4">
        <f t="shared" si="142"/>
        <v>0</v>
      </c>
      <c r="U3037" s="4">
        <f t="shared" si="143"/>
        <v>1</v>
      </c>
    </row>
    <row r="3038" spans="1:21">
      <c r="A3038" s="41">
        <v>740014691</v>
      </c>
      <c r="B3038" s="42">
        <v>740780168</v>
      </c>
      <c r="C3038" s="43">
        <v>740014691</v>
      </c>
      <c r="D3038" t="s">
        <v>3954</v>
      </c>
      <c r="E3038" t="s">
        <v>3952</v>
      </c>
      <c r="H3038"/>
      <c r="I3038" s="1">
        <v>74</v>
      </c>
      <c r="J3038" t="s">
        <v>901</v>
      </c>
      <c r="K3038" t="s">
        <v>59</v>
      </c>
      <c r="L3038" t="s">
        <v>60</v>
      </c>
      <c r="M3038" t="s">
        <v>59</v>
      </c>
      <c r="N3038" s="4">
        <v>775672397</v>
      </c>
      <c r="O3038" s="44">
        <v>9347</v>
      </c>
      <c r="P3038">
        <v>0</v>
      </c>
      <c r="Q3038">
        <v>0</v>
      </c>
      <c r="R3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8" s="4">
        <f t="shared" si="141"/>
        <v>0</v>
      </c>
      <c r="T3038" s="4">
        <f t="shared" si="142"/>
        <v>0</v>
      </c>
      <c r="U3038" s="4">
        <f t="shared" si="143"/>
        <v>1</v>
      </c>
    </row>
    <row r="3039" spans="1:21">
      <c r="A3039" s="41">
        <v>740000237</v>
      </c>
      <c r="B3039" s="42">
        <v>740781133</v>
      </c>
      <c r="C3039" s="43">
        <v>740781133</v>
      </c>
      <c r="D3039" t="s">
        <v>1663</v>
      </c>
      <c r="E3039" t="s">
        <v>1664</v>
      </c>
      <c r="F3039" t="s">
        <v>1665</v>
      </c>
      <c r="G3039" t="s">
        <v>1666</v>
      </c>
      <c r="H3039">
        <v>1</v>
      </c>
      <c r="I3039" s="1">
        <v>74</v>
      </c>
      <c r="J3039" t="s">
        <v>901</v>
      </c>
      <c r="K3039" t="s">
        <v>59</v>
      </c>
      <c r="L3039" t="s">
        <v>831</v>
      </c>
      <c r="M3039" t="s">
        <v>59</v>
      </c>
      <c r="N3039" s="4">
        <v>267400026</v>
      </c>
      <c r="O3039" s="44">
        <v>274226</v>
      </c>
      <c r="P3039">
        <v>0</v>
      </c>
      <c r="Q3039">
        <v>0</v>
      </c>
      <c r="R3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9" s="4">
        <f t="shared" si="141"/>
        <v>1</v>
      </c>
      <c r="T3039" s="4">
        <f t="shared" si="142"/>
        <v>0</v>
      </c>
      <c r="U3039" s="4">
        <f t="shared" si="143"/>
        <v>0</v>
      </c>
    </row>
    <row r="3040" spans="1:21">
      <c r="A3040" s="41">
        <v>740000302</v>
      </c>
      <c r="B3040" s="42">
        <v>740781133</v>
      </c>
      <c r="C3040" s="43">
        <v>740781133</v>
      </c>
      <c r="D3040" t="s">
        <v>1667</v>
      </c>
      <c r="E3040" t="s">
        <v>1664</v>
      </c>
      <c r="F3040" t="s">
        <v>1665</v>
      </c>
      <c r="G3040" t="s">
        <v>1666</v>
      </c>
      <c r="H3040">
        <v>1</v>
      </c>
      <c r="I3040" s="1">
        <v>74</v>
      </c>
      <c r="J3040" t="s">
        <v>901</v>
      </c>
      <c r="K3040" t="s">
        <v>59</v>
      </c>
      <c r="L3040" t="s">
        <v>831</v>
      </c>
      <c r="M3040" t="s">
        <v>59</v>
      </c>
      <c r="N3040" s="4">
        <v>267400026</v>
      </c>
      <c r="O3040" s="44">
        <v>64955</v>
      </c>
      <c r="P3040">
        <v>0</v>
      </c>
      <c r="Q3040">
        <v>0</v>
      </c>
      <c r="R3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0" s="4">
        <f t="shared" si="141"/>
        <v>1</v>
      </c>
      <c r="T3040" s="4">
        <f t="shared" si="142"/>
        <v>0</v>
      </c>
      <c r="U3040" s="4">
        <f t="shared" si="143"/>
        <v>0</v>
      </c>
    </row>
    <row r="3041" spans="1:21">
      <c r="A3041" s="41">
        <v>740011481</v>
      </c>
      <c r="B3041" s="42">
        <v>740781133</v>
      </c>
      <c r="C3041" s="43">
        <v>740781133</v>
      </c>
      <c r="D3041" t="s">
        <v>1668</v>
      </c>
      <c r="E3041" t="s">
        <v>1664</v>
      </c>
      <c r="F3041" t="s">
        <v>1665</v>
      </c>
      <c r="G3041" t="s">
        <v>1666</v>
      </c>
      <c r="H3041">
        <v>1</v>
      </c>
      <c r="I3041" s="1">
        <v>74</v>
      </c>
      <c r="J3041" t="s">
        <v>901</v>
      </c>
      <c r="K3041" t="s">
        <v>59</v>
      </c>
      <c r="L3041" t="s">
        <v>831</v>
      </c>
      <c r="M3041" t="s">
        <v>59</v>
      </c>
      <c r="N3041" s="4">
        <v>267400026</v>
      </c>
      <c r="O3041" s="44">
        <v>11725</v>
      </c>
      <c r="P3041">
        <v>0</v>
      </c>
      <c r="Q3041">
        <v>0</v>
      </c>
      <c r="R3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1" s="4">
        <f t="shared" si="141"/>
        <v>1</v>
      </c>
      <c r="T3041" s="4">
        <f t="shared" si="142"/>
        <v>0</v>
      </c>
      <c r="U3041" s="4">
        <f t="shared" si="143"/>
        <v>0</v>
      </c>
    </row>
    <row r="3042" spans="1:21">
      <c r="A3042" s="41">
        <v>740013412</v>
      </c>
      <c r="B3042" s="42">
        <v>740781133</v>
      </c>
      <c r="C3042" s="43">
        <v>740781133</v>
      </c>
      <c r="D3042" t="s">
        <v>1669</v>
      </c>
      <c r="E3042" t="s">
        <v>1664</v>
      </c>
      <c r="F3042" t="s">
        <v>1665</v>
      </c>
      <c r="G3042" t="s">
        <v>1666</v>
      </c>
      <c r="H3042">
        <v>1</v>
      </c>
      <c r="I3042" s="1">
        <v>74</v>
      </c>
      <c r="J3042" t="s">
        <v>901</v>
      </c>
      <c r="K3042" t="s">
        <v>59</v>
      </c>
      <c r="L3042" t="s">
        <v>831</v>
      </c>
      <c r="M3042" t="s">
        <v>59</v>
      </c>
      <c r="N3042" s="4">
        <v>267400026</v>
      </c>
      <c r="O3042" s="44">
        <v>13759.5</v>
      </c>
      <c r="P3042">
        <v>0</v>
      </c>
      <c r="Q3042">
        <v>0</v>
      </c>
      <c r="R3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2" s="4">
        <f t="shared" si="141"/>
        <v>1</v>
      </c>
      <c r="T3042" s="4">
        <f t="shared" si="142"/>
        <v>0</v>
      </c>
      <c r="U3042" s="4">
        <f t="shared" si="143"/>
        <v>0</v>
      </c>
    </row>
    <row r="3043" spans="1:21">
      <c r="A3043" s="41">
        <v>740014113</v>
      </c>
      <c r="B3043" s="42">
        <v>740781133</v>
      </c>
      <c r="C3043" s="43">
        <v>740781133</v>
      </c>
      <c r="D3043" t="s">
        <v>1670</v>
      </c>
      <c r="E3043" t="s">
        <v>1664</v>
      </c>
      <c r="F3043" t="s">
        <v>1665</v>
      </c>
      <c r="G3043" t="s">
        <v>1666</v>
      </c>
      <c r="H3043">
        <v>1</v>
      </c>
      <c r="I3043" s="1">
        <v>74</v>
      </c>
      <c r="J3043" t="s">
        <v>901</v>
      </c>
      <c r="K3043" t="s">
        <v>59</v>
      </c>
      <c r="L3043" t="s">
        <v>831</v>
      </c>
      <c r="M3043" t="s">
        <v>59</v>
      </c>
      <c r="N3043" s="4">
        <v>267400026</v>
      </c>
      <c r="O3043" s="44">
        <v>1445.5</v>
      </c>
      <c r="P3043">
        <v>0</v>
      </c>
      <c r="Q3043">
        <v>0</v>
      </c>
      <c r="R3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3" s="4">
        <f t="shared" si="141"/>
        <v>1</v>
      </c>
      <c r="T3043" s="4">
        <f t="shared" si="142"/>
        <v>0</v>
      </c>
      <c r="U3043" s="4">
        <f t="shared" si="143"/>
        <v>0</v>
      </c>
    </row>
    <row r="3044" spans="1:21">
      <c r="A3044" s="41">
        <v>740014121</v>
      </c>
      <c r="B3044" s="42">
        <v>740781133</v>
      </c>
      <c r="C3044" s="43">
        <v>740781133</v>
      </c>
      <c r="D3044" t="s">
        <v>1671</v>
      </c>
      <c r="E3044" t="s">
        <v>1664</v>
      </c>
      <c r="F3044" t="s">
        <v>1665</v>
      </c>
      <c r="G3044" t="s">
        <v>1666</v>
      </c>
      <c r="H3044">
        <v>1</v>
      </c>
      <c r="I3044" s="1">
        <v>74</v>
      </c>
      <c r="J3044" t="s">
        <v>901</v>
      </c>
      <c r="K3044" t="s">
        <v>59</v>
      </c>
      <c r="L3044" t="s">
        <v>831</v>
      </c>
      <c r="M3044" t="s">
        <v>59</v>
      </c>
      <c r="N3044" s="4">
        <v>267400026</v>
      </c>
      <c r="O3044" s="44">
        <v>1064</v>
      </c>
      <c r="P3044">
        <v>0</v>
      </c>
      <c r="Q3044">
        <v>0</v>
      </c>
      <c r="R3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4" s="4">
        <f t="shared" si="141"/>
        <v>1</v>
      </c>
      <c r="T3044" s="4">
        <f t="shared" si="142"/>
        <v>0</v>
      </c>
      <c r="U3044" s="4">
        <f t="shared" si="143"/>
        <v>0</v>
      </c>
    </row>
    <row r="3045" spans="1:21">
      <c r="A3045" s="41">
        <v>740000278</v>
      </c>
      <c r="B3045" s="42">
        <v>740781182</v>
      </c>
      <c r="C3045" s="43">
        <v>740781182</v>
      </c>
      <c r="D3045" t="s">
        <v>1662</v>
      </c>
      <c r="E3045" t="s">
        <v>1662</v>
      </c>
      <c r="F3045" t="s">
        <v>1660</v>
      </c>
      <c r="G3045" t="s">
        <v>1661</v>
      </c>
      <c r="H3045">
        <v>0</v>
      </c>
      <c r="I3045" s="1">
        <v>74</v>
      </c>
      <c r="J3045" t="s">
        <v>901</v>
      </c>
      <c r="K3045" t="s">
        <v>59</v>
      </c>
      <c r="L3045" t="s">
        <v>831</v>
      </c>
      <c r="M3045" t="s">
        <v>59</v>
      </c>
      <c r="N3045" s="4">
        <v>267400083</v>
      </c>
      <c r="O3045" s="44">
        <v>1722</v>
      </c>
      <c r="P3045">
        <v>0</v>
      </c>
      <c r="Q3045">
        <v>0</v>
      </c>
      <c r="R3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5" s="4">
        <f t="shared" si="141"/>
        <v>1</v>
      </c>
      <c r="T3045" s="4">
        <f t="shared" si="142"/>
        <v>0</v>
      </c>
      <c r="U3045" s="4">
        <f t="shared" si="143"/>
        <v>0</v>
      </c>
    </row>
    <row r="3046" spans="1:21">
      <c r="A3046" s="41">
        <v>740000286</v>
      </c>
      <c r="B3046" s="42">
        <v>740781190</v>
      </c>
      <c r="C3046" s="43">
        <v>740781190</v>
      </c>
      <c r="D3046" t="s">
        <v>2204</v>
      </c>
      <c r="E3046" t="s">
        <v>2204</v>
      </c>
      <c r="F3046" t="s">
        <v>1660</v>
      </c>
      <c r="G3046" t="s">
        <v>1661</v>
      </c>
      <c r="H3046">
        <v>0</v>
      </c>
      <c r="I3046" s="1">
        <v>74</v>
      </c>
      <c r="J3046" t="s">
        <v>901</v>
      </c>
      <c r="K3046" t="s">
        <v>59</v>
      </c>
      <c r="L3046" t="s">
        <v>831</v>
      </c>
      <c r="M3046" t="s">
        <v>59</v>
      </c>
      <c r="N3046" s="4">
        <v>267400174</v>
      </c>
      <c r="O3046" s="44">
        <v>13680.5</v>
      </c>
      <c r="P3046">
        <v>0</v>
      </c>
      <c r="Q3046">
        <v>0</v>
      </c>
      <c r="R3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6" s="4">
        <f t="shared" si="141"/>
        <v>1</v>
      </c>
      <c r="T3046" s="4">
        <f t="shared" si="142"/>
        <v>0</v>
      </c>
      <c r="U3046" s="4">
        <f t="shared" si="143"/>
        <v>0</v>
      </c>
    </row>
    <row r="3047" spans="1:21">
      <c r="A3047" s="41">
        <v>740000294</v>
      </c>
      <c r="B3047" s="42">
        <v>740781208</v>
      </c>
      <c r="C3047" s="43">
        <v>740781208</v>
      </c>
      <c r="D3047" t="s">
        <v>2250</v>
      </c>
      <c r="E3047" t="s">
        <v>2251</v>
      </c>
      <c r="F3047" t="s">
        <v>1665</v>
      </c>
      <c r="G3047" t="s">
        <v>1666</v>
      </c>
      <c r="H3047">
        <v>0</v>
      </c>
      <c r="I3047" s="1">
        <v>74</v>
      </c>
      <c r="J3047" t="s">
        <v>901</v>
      </c>
      <c r="K3047" t="s">
        <v>59</v>
      </c>
      <c r="L3047" t="s">
        <v>831</v>
      </c>
      <c r="M3047" t="s">
        <v>59</v>
      </c>
      <c r="N3047" s="4">
        <v>267400091</v>
      </c>
      <c r="O3047" s="44">
        <v>18142</v>
      </c>
      <c r="P3047">
        <v>0</v>
      </c>
      <c r="Q3047">
        <v>0</v>
      </c>
      <c r="R3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47" s="4">
        <f t="shared" si="141"/>
        <v>1</v>
      </c>
      <c r="T3047" s="4">
        <f t="shared" si="142"/>
        <v>0</v>
      </c>
      <c r="U3047" s="4">
        <f t="shared" si="143"/>
        <v>0</v>
      </c>
    </row>
    <row r="3048" spans="1:21">
      <c r="A3048" s="41">
        <v>740789532</v>
      </c>
      <c r="B3048" s="42">
        <v>740781208</v>
      </c>
      <c r="C3048" s="43">
        <v>740781208</v>
      </c>
      <c r="D3048" t="s">
        <v>2252</v>
      </c>
      <c r="E3048" t="s">
        <v>2251</v>
      </c>
      <c r="F3048" t="s">
        <v>1665</v>
      </c>
      <c r="G3048" t="s">
        <v>1666</v>
      </c>
      <c r="H3048">
        <v>0</v>
      </c>
      <c r="I3048" s="1">
        <v>74</v>
      </c>
      <c r="J3048" t="s">
        <v>901</v>
      </c>
      <c r="K3048" t="s">
        <v>59</v>
      </c>
      <c r="L3048" t="s">
        <v>831</v>
      </c>
      <c r="M3048" t="s">
        <v>59</v>
      </c>
      <c r="N3048" s="4">
        <v>267400091</v>
      </c>
      <c r="O3048" s="44">
        <v>7210</v>
      </c>
      <c r="P3048">
        <v>0</v>
      </c>
      <c r="Q3048">
        <v>0</v>
      </c>
      <c r="R3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48" s="4">
        <f t="shared" si="141"/>
        <v>1</v>
      </c>
      <c r="T3048" s="4">
        <f t="shared" si="142"/>
        <v>0</v>
      </c>
      <c r="U3048" s="4">
        <f t="shared" si="143"/>
        <v>0</v>
      </c>
    </row>
    <row r="3049" spans="1:21">
      <c r="A3049" s="41">
        <v>740000401</v>
      </c>
      <c r="B3049" s="42">
        <v>740781893</v>
      </c>
      <c r="C3049" s="43">
        <v>740781893</v>
      </c>
      <c r="D3049" t="s">
        <v>1995</v>
      </c>
      <c r="E3049" t="s">
        <v>1996</v>
      </c>
      <c r="F3049" t="s">
        <v>1660</v>
      </c>
      <c r="G3049" t="s">
        <v>1661</v>
      </c>
      <c r="H3049">
        <v>0</v>
      </c>
      <c r="I3049" s="1">
        <v>74</v>
      </c>
      <c r="J3049" t="s">
        <v>901</v>
      </c>
      <c r="K3049" t="s">
        <v>59</v>
      </c>
      <c r="L3049" t="s">
        <v>831</v>
      </c>
      <c r="M3049" t="s">
        <v>59</v>
      </c>
      <c r="N3049" s="4">
        <v>267400182</v>
      </c>
      <c r="O3049" s="44">
        <v>8142.5</v>
      </c>
      <c r="P3049">
        <v>0</v>
      </c>
      <c r="Q3049">
        <v>0</v>
      </c>
      <c r="R3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9" s="4">
        <f t="shared" si="141"/>
        <v>1</v>
      </c>
      <c r="T3049" s="4">
        <f t="shared" si="142"/>
        <v>0</v>
      </c>
      <c r="U3049" s="4">
        <f t="shared" si="143"/>
        <v>0</v>
      </c>
    </row>
    <row r="3050" spans="1:21">
      <c r="A3050" s="41">
        <v>740000583</v>
      </c>
      <c r="B3050" s="42">
        <v>740785035</v>
      </c>
      <c r="C3050" s="43">
        <v>740785035</v>
      </c>
      <c r="D3050" t="s">
        <v>3644</v>
      </c>
      <c r="E3050" t="s">
        <v>3644</v>
      </c>
      <c r="F3050" t="s">
        <v>1660</v>
      </c>
      <c r="G3050" t="s">
        <v>1661</v>
      </c>
      <c r="H3050">
        <v>0</v>
      </c>
      <c r="I3050" s="1">
        <v>74</v>
      </c>
      <c r="J3050" t="s">
        <v>901</v>
      </c>
      <c r="K3050" t="s">
        <v>59</v>
      </c>
      <c r="L3050" t="s">
        <v>77</v>
      </c>
      <c r="M3050" t="s">
        <v>59</v>
      </c>
      <c r="N3050" s="4">
        <v>267400166</v>
      </c>
      <c r="O3050" s="44">
        <v>25877.5</v>
      </c>
      <c r="P3050">
        <v>1</v>
      </c>
      <c r="Q3050">
        <v>0</v>
      </c>
      <c r="R3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0" s="4">
        <f t="shared" si="141"/>
        <v>1</v>
      </c>
      <c r="T3050" s="4">
        <f t="shared" si="142"/>
        <v>0</v>
      </c>
      <c r="U3050" s="4">
        <f t="shared" si="143"/>
        <v>0</v>
      </c>
    </row>
    <row r="3051" spans="1:21">
      <c r="A3051" s="41">
        <v>740010715</v>
      </c>
      <c r="B3051" s="42">
        <v>740785035</v>
      </c>
      <c r="C3051" s="43">
        <v>740785035</v>
      </c>
      <c r="D3051" t="s">
        <v>3645</v>
      </c>
      <c r="E3051" t="s">
        <v>3644</v>
      </c>
      <c r="F3051" t="s">
        <v>1660</v>
      </c>
      <c r="G3051" t="s">
        <v>1661</v>
      </c>
      <c r="H3051">
        <v>0</v>
      </c>
      <c r="I3051" s="1">
        <v>74</v>
      </c>
      <c r="J3051" t="s">
        <v>901</v>
      </c>
      <c r="K3051" t="s">
        <v>59</v>
      </c>
      <c r="L3051" t="s">
        <v>77</v>
      </c>
      <c r="M3051" t="s">
        <v>59</v>
      </c>
      <c r="N3051" s="4">
        <v>267400166</v>
      </c>
      <c r="O3051" s="44">
        <v>1820.75</v>
      </c>
      <c r="P3051">
        <v>1</v>
      </c>
      <c r="Q3051">
        <v>0</v>
      </c>
      <c r="R3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1" s="4">
        <f t="shared" si="141"/>
        <v>1</v>
      </c>
      <c r="T3051" s="4">
        <f t="shared" si="142"/>
        <v>0</v>
      </c>
      <c r="U3051" s="4">
        <f t="shared" si="143"/>
        <v>0</v>
      </c>
    </row>
    <row r="3052" spans="1:21">
      <c r="A3052" s="41">
        <v>740011440</v>
      </c>
      <c r="B3052" s="42">
        <v>740785035</v>
      </c>
      <c r="C3052" s="43">
        <v>740785035</v>
      </c>
      <c r="D3052" t="s">
        <v>3646</v>
      </c>
      <c r="E3052" t="s">
        <v>3644</v>
      </c>
      <c r="F3052" t="s">
        <v>1660</v>
      </c>
      <c r="G3052" t="s">
        <v>1661</v>
      </c>
      <c r="H3052">
        <v>0</v>
      </c>
      <c r="I3052" s="1">
        <v>74</v>
      </c>
      <c r="J3052" t="s">
        <v>901</v>
      </c>
      <c r="K3052" t="s">
        <v>59</v>
      </c>
      <c r="L3052" t="s">
        <v>77</v>
      </c>
      <c r="M3052" t="s">
        <v>59</v>
      </c>
      <c r="N3052" s="4">
        <v>267400166</v>
      </c>
      <c r="O3052" s="44">
        <v>480.25</v>
      </c>
      <c r="P3052">
        <v>1</v>
      </c>
      <c r="Q3052">
        <v>0</v>
      </c>
      <c r="R3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2" s="4">
        <f t="shared" si="141"/>
        <v>1</v>
      </c>
      <c r="T3052" s="4">
        <f t="shared" si="142"/>
        <v>0</v>
      </c>
      <c r="U3052" s="4">
        <f t="shared" si="143"/>
        <v>0</v>
      </c>
    </row>
    <row r="3053" spans="1:21">
      <c r="A3053" s="41">
        <v>740011531</v>
      </c>
      <c r="B3053" s="42">
        <v>740785035</v>
      </c>
      <c r="C3053" s="43">
        <v>740785035</v>
      </c>
      <c r="D3053" t="s">
        <v>3647</v>
      </c>
      <c r="E3053" t="s">
        <v>3644</v>
      </c>
      <c r="F3053" t="s">
        <v>1660</v>
      </c>
      <c r="G3053" t="s">
        <v>1661</v>
      </c>
      <c r="H3053">
        <v>0</v>
      </c>
      <c r="I3053" s="1">
        <v>74</v>
      </c>
      <c r="J3053" t="s">
        <v>901</v>
      </c>
      <c r="K3053" t="s">
        <v>59</v>
      </c>
      <c r="L3053" t="s">
        <v>77</v>
      </c>
      <c r="M3053" t="s">
        <v>59</v>
      </c>
      <c r="N3053" s="4">
        <v>267400166</v>
      </c>
      <c r="O3053" s="44">
        <v>595.5</v>
      </c>
      <c r="P3053">
        <v>1</v>
      </c>
      <c r="Q3053">
        <v>0</v>
      </c>
      <c r="R3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3" s="4">
        <f t="shared" si="141"/>
        <v>1</v>
      </c>
      <c r="T3053" s="4">
        <f t="shared" si="142"/>
        <v>0</v>
      </c>
      <c r="U3053" s="4">
        <f t="shared" si="143"/>
        <v>0</v>
      </c>
    </row>
    <row r="3054" spans="1:21">
      <c r="A3054" s="41">
        <v>740017231</v>
      </c>
      <c r="B3054" s="42">
        <v>740785035</v>
      </c>
      <c r="C3054" s="43">
        <v>740785035</v>
      </c>
      <c r="D3054" t="s">
        <v>3648</v>
      </c>
      <c r="E3054" t="s">
        <v>3644</v>
      </c>
      <c r="F3054" t="s">
        <v>1660</v>
      </c>
      <c r="G3054" t="s">
        <v>1661</v>
      </c>
      <c r="H3054">
        <v>0</v>
      </c>
      <c r="I3054" s="1">
        <v>74</v>
      </c>
      <c r="J3054" t="s">
        <v>901</v>
      </c>
      <c r="K3054" t="s">
        <v>59</v>
      </c>
      <c r="L3054" t="s">
        <v>77</v>
      </c>
      <c r="M3054" t="s">
        <v>59</v>
      </c>
      <c r="N3054" s="4">
        <v>267400166</v>
      </c>
      <c r="O3054" s="44">
        <v>693.75</v>
      </c>
      <c r="P3054">
        <v>0</v>
      </c>
      <c r="Q3054">
        <v>0</v>
      </c>
      <c r="R3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4" s="4">
        <f t="shared" si="141"/>
        <v>1</v>
      </c>
      <c r="T3054" s="4">
        <f t="shared" si="142"/>
        <v>0</v>
      </c>
      <c r="U3054" s="4">
        <f t="shared" si="143"/>
        <v>0</v>
      </c>
    </row>
    <row r="3055" spans="1:21">
      <c r="A3055" s="41">
        <v>740017363</v>
      </c>
      <c r="B3055" s="42">
        <v>740785035</v>
      </c>
      <c r="C3055" s="43">
        <v>740785035</v>
      </c>
      <c r="D3055" t="s">
        <v>3649</v>
      </c>
      <c r="E3055" t="s">
        <v>3644</v>
      </c>
      <c r="F3055" t="s">
        <v>1660</v>
      </c>
      <c r="G3055" t="s">
        <v>1661</v>
      </c>
      <c r="H3055">
        <v>0</v>
      </c>
      <c r="I3055" s="1">
        <v>74</v>
      </c>
      <c r="J3055" t="s">
        <v>901</v>
      </c>
      <c r="K3055" t="s">
        <v>59</v>
      </c>
      <c r="L3055" t="s">
        <v>77</v>
      </c>
      <c r="M3055" t="s">
        <v>59</v>
      </c>
      <c r="N3055" s="4">
        <v>267400166</v>
      </c>
      <c r="O3055" s="44">
        <v>353</v>
      </c>
      <c r="P3055">
        <v>0</v>
      </c>
      <c r="Q3055">
        <v>0</v>
      </c>
      <c r="R3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5" s="4">
        <f t="shared" si="141"/>
        <v>1</v>
      </c>
      <c r="T3055" s="4">
        <f t="shared" si="142"/>
        <v>0</v>
      </c>
      <c r="U3055" s="4">
        <f t="shared" si="143"/>
        <v>0</v>
      </c>
    </row>
    <row r="3056" spans="1:21">
      <c r="A3056" s="41">
        <v>740017371</v>
      </c>
      <c r="B3056" s="42">
        <v>740785035</v>
      </c>
      <c r="C3056" s="43">
        <v>740785035</v>
      </c>
      <c r="D3056" t="s">
        <v>3650</v>
      </c>
      <c r="E3056" t="s">
        <v>3644</v>
      </c>
      <c r="F3056" t="s">
        <v>1660</v>
      </c>
      <c r="G3056" t="s">
        <v>1661</v>
      </c>
      <c r="H3056">
        <v>0</v>
      </c>
      <c r="I3056" s="1">
        <v>74</v>
      </c>
      <c r="J3056" t="s">
        <v>901</v>
      </c>
      <c r="K3056" t="s">
        <v>59</v>
      </c>
      <c r="L3056" t="s">
        <v>77</v>
      </c>
      <c r="M3056" t="s">
        <v>59</v>
      </c>
      <c r="N3056" s="4">
        <v>267400166</v>
      </c>
      <c r="O3056" s="44">
        <v>1277.5</v>
      </c>
      <c r="P3056">
        <v>0</v>
      </c>
      <c r="Q3056">
        <v>0</v>
      </c>
      <c r="R3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6" s="4">
        <f t="shared" si="141"/>
        <v>1</v>
      </c>
      <c r="T3056" s="4">
        <f t="shared" si="142"/>
        <v>0</v>
      </c>
      <c r="U3056" s="4">
        <f t="shared" si="143"/>
        <v>0</v>
      </c>
    </row>
    <row r="3057" spans="1:21">
      <c r="A3057" s="41">
        <v>740017405</v>
      </c>
      <c r="B3057" s="42">
        <v>740785035</v>
      </c>
      <c r="C3057" s="43">
        <v>740785035</v>
      </c>
      <c r="D3057" t="s">
        <v>3651</v>
      </c>
      <c r="E3057" t="s">
        <v>3644</v>
      </c>
      <c r="F3057" t="s">
        <v>1660</v>
      </c>
      <c r="G3057" t="s">
        <v>1661</v>
      </c>
      <c r="H3057">
        <v>0</v>
      </c>
      <c r="I3057" s="1">
        <v>74</v>
      </c>
      <c r="J3057" t="s">
        <v>901</v>
      </c>
      <c r="K3057" t="s">
        <v>59</v>
      </c>
      <c r="L3057" t="s">
        <v>77</v>
      </c>
      <c r="M3057" t="s">
        <v>59</v>
      </c>
      <c r="N3057" s="4">
        <v>267400166</v>
      </c>
      <c r="O3057" s="44">
        <v>344</v>
      </c>
      <c r="P3057">
        <v>0</v>
      </c>
      <c r="Q3057">
        <v>0</v>
      </c>
      <c r="R3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7" s="4">
        <f t="shared" si="141"/>
        <v>1</v>
      </c>
      <c r="T3057" s="4">
        <f t="shared" si="142"/>
        <v>0</v>
      </c>
      <c r="U3057" s="4">
        <f t="shared" si="143"/>
        <v>0</v>
      </c>
    </row>
    <row r="3058" spans="1:21">
      <c r="A3058" s="41">
        <v>740017413</v>
      </c>
      <c r="B3058" s="42">
        <v>740785035</v>
      </c>
      <c r="C3058" s="43">
        <v>740785035</v>
      </c>
      <c r="D3058" t="s">
        <v>3652</v>
      </c>
      <c r="E3058" t="s">
        <v>3644</v>
      </c>
      <c r="F3058" t="s">
        <v>1660</v>
      </c>
      <c r="G3058" t="s">
        <v>1661</v>
      </c>
      <c r="H3058">
        <v>0</v>
      </c>
      <c r="I3058" s="1">
        <v>74</v>
      </c>
      <c r="J3058" t="s">
        <v>901</v>
      </c>
      <c r="K3058" t="s">
        <v>59</v>
      </c>
      <c r="L3058" t="s">
        <v>77</v>
      </c>
      <c r="M3058" t="s">
        <v>59</v>
      </c>
      <c r="N3058" s="4">
        <v>267400166</v>
      </c>
      <c r="O3058" s="44">
        <v>293.75</v>
      </c>
      <c r="P3058">
        <v>0</v>
      </c>
      <c r="Q3058">
        <v>0</v>
      </c>
      <c r="R3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8" s="4">
        <f t="shared" si="141"/>
        <v>1</v>
      </c>
      <c r="T3058" s="4">
        <f t="shared" si="142"/>
        <v>0</v>
      </c>
      <c r="U3058" s="4">
        <f t="shared" si="143"/>
        <v>0</v>
      </c>
    </row>
    <row r="3059" spans="1:21">
      <c r="A3059" s="41">
        <v>740018114</v>
      </c>
      <c r="B3059" s="42">
        <v>740785035</v>
      </c>
      <c r="C3059" s="43">
        <v>740785035</v>
      </c>
      <c r="D3059" t="s">
        <v>3653</v>
      </c>
      <c r="E3059" t="s">
        <v>3644</v>
      </c>
      <c r="F3059" t="s">
        <v>1660</v>
      </c>
      <c r="G3059" t="s">
        <v>1661</v>
      </c>
      <c r="H3059">
        <v>0</v>
      </c>
      <c r="I3059" s="1">
        <v>74</v>
      </c>
      <c r="J3059" t="s">
        <v>901</v>
      </c>
      <c r="K3059" t="s">
        <v>59</v>
      </c>
      <c r="L3059" t="s">
        <v>77</v>
      </c>
      <c r="M3059" t="s">
        <v>59</v>
      </c>
      <c r="N3059" s="4">
        <v>267400166</v>
      </c>
      <c r="O3059" s="44">
        <v>292.75</v>
      </c>
      <c r="P3059">
        <v>0</v>
      </c>
      <c r="Q3059">
        <v>0</v>
      </c>
      <c r="R3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9" s="4">
        <f t="shared" si="141"/>
        <v>1</v>
      </c>
      <c r="T3059" s="4">
        <f t="shared" si="142"/>
        <v>0</v>
      </c>
      <c r="U3059" s="4">
        <f t="shared" si="143"/>
        <v>0</v>
      </c>
    </row>
    <row r="3060" spans="1:21">
      <c r="A3060" s="41">
        <v>740781141</v>
      </c>
      <c r="B3060" s="42">
        <v>740790258</v>
      </c>
      <c r="C3060" s="43">
        <v>740790258</v>
      </c>
      <c r="D3060" t="s">
        <v>1659</v>
      </c>
      <c r="E3060" t="s">
        <v>1659</v>
      </c>
      <c r="F3060" t="s">
        <v>1660</v>
      </c>
      <c r="G3060" t="s">
        <v>1661</v>
      </c>
      <c r="H3060">
        <v>1</v>
      </c>
      <c r="I3060" s="1">
        <v>74</v>
      </c>
      <c r="J3060" t="s">
        <v>901</v>
      </c>
      <c r="K3060" t="s">
        <v>59</v>
      </c>
      <c r="L3060" t="s">
        <v>831</v>
      </c>
      <c r="M3060" t="s">
        <v>59</v>
      </c>
      <c r="N3060" s="4">
        <v>267400844</v>
      </c>
      <c r="O3060" s="44">
        <v>152363.5</v>
      </c>
      <c r="P3060">
        <v>0</v>
      </c>
      <c r="Q3060">
        <v>0</v>
      </c>
      <c r="R3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0" s="4">
        <f t="shared" si="141"/>
        <v>1</v>
      </c>
      <c r="T3060" s="4">
        <f t="shared" si="142"/>
        <v>0</v>
      </c>
      <c r="U3060" s="4">
        <f t="shared" si="143"/>
        <v>0</v>
      </c>
    </row>
    <row r="3061" spans="1:21">
      <c r="A3061" s="41">
        <v>740000328</v>
      </c>
      <c r="B3061" s="42">
        <v>740790381</v>
      </c>
      <c r="C3061" s="43">
        <v>740790381</v>
      </c>
      <c r="D3061" t="s">
        <v>2822</v>
      </c>
      <c r="E3061" t="s">
        <v>2823</v>
      </c>
      <c r="F3061" t="s">
        <v>1660</v>
      </c>
      <c r="G3061" t="s">
        <v>1661</v>
      </c>
      <c r="H3061">
        <v>0</v>
      </c>
      <c r="I3061" s="1">
        <v>74</v>
      </c>
      <c r="J3061" t="s">
        <v>901</v>
      </c>
      <c r="K3061" t="s">
        <v>59</v>
      </c>
      <c r="L3061" t="s">
        <v>831</v>
      </c>
      <c r="M3061" t="s">
        <v>59</v>
      </c>
      <c r="N3061" s="4">
        <v>267411031</v>
      </c>
      <c r="O3061" s="44">
        <v>105297</v>
      </c>
      <c r="P3061">
        <v>0</v>
      </c>
      <c r="Q3061">
        <v>0</v>
      </c>
      <c r="R3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1" s="4">
        <f t="shared" si="141"/>
        <v>1</v>
      </c>
      <c r="T3061" s="4">
        <f t="shared" si="142"/>
        <v>0</v>
      </c>
      <c r="U3061" s="4">
        <f t="shared" si="143"/>
        <v>0</v>
      </c>
    </row>
    <row r="3062" spans="1:21">
      <c r="A3062" s="41">
        <v>740788070</v>
      </c>
      <c r="B3062" s="42">
        <v>740790381</v>
      </c>
      <c r="C3062" s="43">
        <v>740790381</v>
      </c>
      <c r="D3062" t="s">
        <v>2824</v>
      </c>
      <c r="E3062" t="s">
        <v>2823</v>
      </c>
      <c r="F3062" t="s">
        <v>1660</v>
      </c>
      <c r="G3062" t="s">
        <v>1661</v>
      </c>
      <c r="H3062">
        <v>0</v>
      </c>
      <c r="I3062" s="1">
        <v>74</v>
      </c>
      <c r="J3062" t="s">
        <v>901</v>
      </c>
      <c r="K3062" t="s">
        <v>59</v>
      </c>
      <c r="L3062" t="s">
        <v>831</v>
      </c>
      <c r="M3062" t="s">
        <v>59</v>
      </c>
      <c r="N3062" s="4">
        <v>267411031</v>
      </c>
      <c r="O3062" s="44">
        <v>5209</v>
      </c>
      <c r="P3062">
        <v>0</v>
      </c>
      <c r="Q3062">
        <v>0</v>
      </c>
      <c r="R3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2" s="4">
        <f t="shared" si="141"/>
        <v>1</v>
      </c>
      <c r="T3062" s="4">
        <f t="shared" si="142"/>
        <v>0</v>
      </c>
      <c r="U3062" s="4">
        <f t="shared" si="143"/>
        <v>0</v>
      </c>
    </row>
    <row r="3063" spans="1:21">
      <c r="A3063" s="41">
        <v>750150187</v>
      </c>
      <c r="B3063" s="42">
        <v>750000143</v>
      </c>
      <c r="C3063" s="43">
        <v>750150187</v>
      </c>
      <c r="D3063" t="s">
        <v>548</v>
      </c>
      <c r="E3063" t="s">
        <v>549</v>
      </c>
      <c r="H3063"/>
      <c r="I3063" s="1">
        <v>75</v>
      </c>
      <c r="J3063" t="s">
        <v>125</v>
      </c>
      <c r="K3063" t="s">
        <v>109</v>
      </c>
      <c r="L3063" t="s">
        <v>60</v>
      </c>
      <c r="M3063" t="s">
        <v>109</v>
      </c>
      <c r="N3063" s="4">
        <v>784615379</v>
      </c>
      <c r="O3063" s="44">
        <v>21699</v>
      </c>
      <c r="P3063">
        <v>0</v>
      </c>
      <c r="Q3063">
        <v>0</v>
      </c>
      <c r="R3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3" s="4">
        <f t="shared" si="141"/>
        <v>0</v>
      </c>
      <c r="T3063" s="4">
        <f t="shared" si="142"/>
        <v>0</v>
      </c>
      <c r="U3063" s="4">
        <f t="shared" si="143"/>
        <v>1</v>
      </c>
    </row>
    <row r="3064" spans="1:21">
      <c r="A3064" s="41">
        <v>750150088</v>
      </c>
      <c r="B3064" s="42">
        <v>750000515</v>
      </c>
      <c r="C3064" s="43">
        <v>750150088</v>
      </c>
      <c r="D3064" t="s">
        <v>4495</v>
      </c>
      <c r="E3064" t="s">
        <v>4495</v>
      </c>
      <c r="H3064"/>
      <c r="I3064" s="1">
        <v>75</v>
      </c>
      <c r="J3064" t="s">
        <v>125</v>
      </c>
      <c r="K3064" t="s">
        <v>109</v>
      </c>
      <c r="L3064" t="s">
        <v>60</v>
      </c>
      <c r="M3064" t="s">
        <v>109</v>
      </c>
      <c r="N3064" s="4">
        <v>775681901</v>
      </c>
      <c r="O3064" s="44">
        <v>10566.5</v>
      </c>
      <c r="P3064">
        <v>0</v>
      </c>
      <c r="Q3064">
        <v>0</v>
      </c>
      <c r="R3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64" s="4">
        <f t="shared" si="141"/>
        <v>0</v>
      </c>
      <c r="T3064" s="4">
        <f t="shared" si="142"/>
        <v>0</v>
      </c>
      <c r="U3064" s="4">
        <f t="shared" si="143"/>
        <v>1</v>
      </c>
    </row>
    <row r="3065" spans="1:21">
      <c r="A3065" s="41">
        <v>750300014</v>
      </c>
      <c r="B3065" s="42">
        <v>750000564</v>
      </c>
      <c r="C3065" s="43">
        <v>750300014</v>
      </c>
      <c r="D3065" t="s">
        <v>5183</v>
      </c>
      <c r="E3065" t="s">
        <v>5184</v>
      </c>
      <c r="H3065"/>
      <c r="I3065" s="1">
        <v>75</v>
      </c>
      <c r="J3065" t="s">
        <v>125</v>
      </c>
      <c r="K3065" t="s">
        <v>109</v>
      </c>
      <c r="L3065" t="s">
        <v>96</v>
      </c>
      <c r="M3065" t="s">
        <v>109</v>
      </c>
      <c r="N3065" s="4">
        <v>552097123</v>
      </c>
      <c r="O3065" s="44">
        <v>8243.5</v>
      </c>
      <c r="P3065">
        <v>0</v>
      </c>
      <c r="Q3065">
        <v>0</v>
      </c>
      <c r="R3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5" s="4">
        <f t="shared" si="141"/>
        <v>0</v>
      </c>
      <c r="T3065" s="4">
        <f t="shared" si="142"/>
        <v>0</v>
      </c>
      <c r="U3065" s="4">
        <f t="shared" si="143"/>
        <v>1</v>
      </c>
    </row>
    <row r="3066" spans="1:21">
      <c r="A3066" s="41">
        <v>750300071</v>
      </c>
      <c r="B3066" s="42">
        <v>750000598</v>
      </c>
      <c r="C3066" s="43">
        <v>750300071</v>
      </c>
      <c r="D3066" t="s">
        <v>5789</v>
      </c>
      <c r="E3066" t="s">
        <v>5790</v>
      </c>
      <c r="H3066"/>
      <c r="I3066" s="1">
        <v>75</v>
      </c>
      <c r="J3066" t="s">
        <v>125</v>
      </c>
      <c r="K3066" t="s">
        <v>109</v>
      </c>
      <c r="L3066" t="s">
        <v>96</v>
      </c>
      <c r="M3066" t="s">
        <v>109</v>
      </c>
      <c r="N3066" s="4">
        <v>562097972</v>
      </c>
      <c r="O3066" s="44">
        <v>43751</v>
      </c>
      <c r="P3066">
        <v>0</v>
      </c>
      <c r="Q3066">
        <v>0</v>
      </c>
      <c r="R3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6" s="4">
        <f t="shared" si="141"/>
        <v>0</v>
      </c>
      <c r="T3066" s="4">
        <f t="shared" si="142"/>
        <v>0</v>
      </c>
      <c r="U3066" s="4">
        <f t="shared" si="143"/>
        <v>1</v>
      </c>
    </row>
    <row r="3067" spans="1:21">
      <c r="A3067" s="41">
        <v>750300089</v>
      </c>
      <c r="B3067" s="42">
        <v>750000606</v>
      </c>
      <c r="C3067" s="43">
        <v>750300089</v>
      </c>
      <c r="D3067" t="s">
        <v>5770</v>
      </c>
      <c r="E3067" t="s">
        <v>5771</v>
      </c>
      <c r="H3067"/>
      <c r="I3067" s="1">
        <v>75</v>
      </c>
      <c r="J3067" t="s">
        <v>125</v>
      </c>
      <c r="K3067" t="s">
        <v>109</v>
      </c>
      <c r="L3067" t="s">
        <v>96</v>
      </c>
      <c r="M3067" t="s">
        <v>109</v>
      </c>
      <c r="N3067" s="4">
        <v>784257859</v>
      </c>
      <c r="O3067" s="44">
        <v>13644</v>
      </c>
      <c r="P3067">
        <v>0</v>
      </c>
      <c r="Q3067">
        <v>0</v>
      </c>
      <c r="R3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7" s="4">
        <f t="shared" si="141"/>
        <v>0</v>
      </c>
      <c r="T3067" s="4">
        <f t="shared" si="142"/>
        <v>0</v>
      </c>
      <c r="U3067" s="4">
        <f t="shared" si="143"/>
        <v>1</v>
      </c>
    </row>
    <row r="3068" spans="1:21">
      <c r="A3068" s="41">
        <v>750300139</v>
      </c>
      <c r="B3068" s="42">
        <v>750000655</v>
      </c>
      <c r="C3068" s="43">
        <v>750300139</v>
      </c>
      <c r="D3068" t="s">
        <v>5742</v>
      </c>
      <c r="E3068" t="s">
        <v>5743</v>
      </c>
      <c r="H3068"/>
      <c r="I3068" s="1">
        <v>75</v>
      </c>
      <c r="J3068" t="s">
        <v>125</v>
      </c>
      <c r="K3068" t="s">
        <v>109</v>
      </c>
      <c r="L3068" t="s">
        <v>96</v>
      </c>
      <c r="M3068" t="s">
        <v>109</v>
      </c>
      <c r="N3068" s="4">
        <v>582026241</v>
      </c>
      <c r="O3068" s="44">
        <v>25952.5</v>
      </c>
      <c r="P3068">
        <v>0</v>
      </c>
      <c r="Q3068">
        <v>0</v>
      </c>
      <c r="R3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8" s="4">
        <f t="shared" si="141"/>
        <v>0</v>
      </c>
      <c r="T3068" s="4">
        <f t="shared" si="142"/>
        <v>0</v>
      </c>
      <c r="U3068" s="4">
        <f t="shared" si="143"/>
        <v>1</v>
      </c>
    </row>
    <row r="3069" spans="1:21">
      <c r="A3069" s="41">
        <v>750300493</v>
      </c>
      <c r="B3069" s="42">
        <v>750000796</v>
      </c>
      <c r="C3069" s="43">
        <v>750300493</v>
      </c>
      <c r="D3069" t="s">
        <v>5702</v>
      </c>
      <c r="E3069" t="s">
        <v>5703</v>
      </c>
      <c r="H3069"/>
      <c r="I3069" s="1">
        <v>75</v>
      </c>
      <c r="J3069" t="s">
        <v>125</v>
      </c>
      <c r="K3069" t="s">
        <v>109</v>
      </c>
      <c r="L3069" t="s">
        <v>96</v>
      </c>
      <c r="M3069" t="s">
        <v>109</v>
      </c>
      <c r="N3069" s="4">
        <v>562093740</v>
      </c>
      <c r="O3069" s="44">
        <v>20470</v>
      </c>
      <c r="P3069">
        <v>0</v>
      </c>
      <c r="Q3069">
        <v>0</v>
      </c>
      <c r="R3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9" s="4">
        <f t="shared" si="141"/>
        <v>0</v>
      </c>
      <c r="T3069" s="4">
        <f t="shared" si="142"/>
        <v>0</v>
      </c>
      <c r="U3069" s="4">
        <f t="shared" si="143"/>
        <v>1</v>
      </c>
    </row>
    <row r="3070" spans="1:21">
      <c r="A3070" s="41">
        <v>750300550</v>
      </c>
      <c r="B3070" s="42">
        <v>750000812</v>
      </c>
      <c r="C3070" s="43">
        <v>750300550</v>
      </c>
      <c r="D3070" t="s">
        <v>5473</v>
      </c>
      <c r="E3070" t="s">
        <v>5474</v>
      </c>
      <c r="H3070"/>
      <c r="I3070" s="1">
        <v>75</v>
      </c>
      <c r="J3070" t="s">
        <v>125</v>
      </c>
      <c r="K3070" t="s">
        <v>109</v>
      </c>
      <c r="L3070" t="s">
        <v>96</v>
      </c>
      <c r="M3070" t="s">
        <v>109</v>
      </c>
      <c r="N3070" s="4">
        <v>323903831</v>
      </c>
      <c r="O3070" s="44">
        <v>13286</v>
      </c>
      <c r="P3070">
        <v>0</v>
      </c>
      <c r="Q3070">
        <v>0</v>
      </c>
      <c r="R3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0" s="4">
        <f t="shared" si="141"/>
        <v>0</v>
      </c>
      <c r="T3070" s="4">
        <f t="shared" si="142"/>
        <v>0</v>
      </c>
      <c r="U3070" s="4">
        <f t="shared" si="143"/>
        <v>1</v>
      </c>
    </row>
    <row r="3071" spans="1:21">
      <c r="A3071" s="41">
        <v>750300592</v>
      </c>
      <c r="B3071" s="45">
        <v>750000820</v>
      </c>
      <c r="C3071" s="43">
        <v>750300592</v>
      </c>
      <c r="D3071" t="s">
        <v>5709</v>
      </c>
      <c r="E3071" t="s">
        <v>5710</v>
      </c>
      <c r="H3071"/>
      <c r="I3071" s="1">
        <v>75</v>
      </c>
      <c r="J3071" t="s">
        <v>125</v>
      </c>
      <c r="K3071" t="s">
        <v>109</v>
      </c>
      <c r="L3071" t="s">
        <v>96</v>
      </c>
      <c r="M3071" t="s">
        <v>109</v>
      </c>
      <c r="N3071" s="4">
        <v>311058788</v>
      </c>
      <c r="O3071" s="44">
        <v>14504.5</v>
      </c>
      <c r="P3071">
        <v>0</v>
      </c>
      <c r="Q3071">
        <v>0</v>
      </c>
      <c r="R3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1" s="4">
        <f t="shared" si="141"/>
        <v>0</v>
      </c>
      <c r="T3071" s="4">
        <f t="shared" si="142"/>
        <v>0</v>
      </c>
      <c r="U3071" s="4">
        <f t="shared" si="143"/>
        <v>1</v>
      </c>
    </row>
    <row r="3072" spans="1:21">
      <c r="A3072" s="41">
        <v>750300667</v>
      </c>
      <c r="B3072" s="42">
        <v>750000838</v>
      </c>
      <c r="C3072" s="43">
        <v>750300667</v>
      </c>
      <c r="D3072" t="s">
        <v>487</v>
      </c>
      <c r="E3072" t="s">
        <v>488</v>
      </c>
      <c r="H3072"/>
      <c r="I3072" s="1">
        <v>75</v>
      </c>
      <c r="J3072" t="s">
        <v>125</v>
      </c>
      <c r="K3072" t="s">
        <v>109</v>
      </c>
      <c r="L3072" t="s">
        <v>60</v>
      </c>
      <c r="M3072" t="s">
        <v>109</v>
      </c>
      <c r="N3072" s="4">
        <v>784615403</v>
      </c>
      <c r="O3072" s="44">
        <v>37179</v>
      </c>
      <c r="P3072">
        <v>0</v>
      </c>
      <c r="Q3072">
        <v>0</v>
      </c>
      <c r="R3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2" s="4">
        <f t="shared" si="141"/>
        <v>0</v>
      </c>
      <c r="T3072" s="4">
        <f t="shared" si="142"/>
        <v>0</v>
      </c>
      <c r="U3072" s="4">
        <f t="shared" si="143"/>
        <v>1</v>
      </c>
    </row>
    <row r="3073" spans="1:21">
      <c r="A3073" s="41">
        <v>750300741</v>
      </c>
      <c r="B3073" s="42">
        <v>750000861</v>
      </c>
      <c r="C3073" s="43">
        <v>750300741</v>
      </c>
      <c r="D3073" t="s">
        <v>5719</v>
      </c>
      <c r="E3073" t="s">
        <v>5720</v>
      </c>
      <c r="H3073"/>
      <c r="I3073" s="1">
        <v>75</v>
      </c>
      <c r="J3073" t="s">
        <v>125</v>
      </c>
      <c r="K3073" t="s">
        <v>109</v>
      </c>
      <c r="L3073" t="s">
        <v>96</v>
      </c>
      <c r="M3073" t="s">
        <v>109</v>
      </c>
      <c r="N3073" s="4">
        <v>484917067</v>
      </c>
      <c r="O3073" s="44">
        <v>11168</v>
      </c>
      <c r="P3073">
        <v>0</v>
      </c>
      <c r="Q3073">
        <v>0</v>
      </c>
      <c r="R3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3" s="4">
        <f t="shared" si="141"/>
        <v>0</v>
      </c>
      <c r="T3073" s="4">
        <f t="shared" si="142"/>
        <v>0</v>
      </c>
      <c r="U3073" s="4">
        <f t="shared" si="143"/>
        <v>1</v>
      </c>
    </row>
    <row r="3074" spans="1:21">
      <c r="A3074" s="41">
        <v>750300774</v>
      </c>
      <c r="B3074" s="42">
        <v>750000895</v>
      </c>
      <c r="C3074" s="43">
        <v>750300774</v>
      </c>
      <c r="D3074" t="s">
        <v>5797</v>
      </c>
      <c r="E3074" t="s">
        <v>5798</v>
      </c>
      <c r="H3074"/>
      <c r="I3074" s="1">
        <v>75</v>
      </c>
      <c r="J3074" t="s">
        <v>125</v>
      </c>
      <c r="K3074" t="s">
        <v>109</v>
      </c>
      <c r="L3074" t="s">
        <v>96</v>
      </c>
      <c r="M3074" t="s">
        <v>109</v>
      </c>
      <c r="N3074" s="4">
        <v>572182103</v>
      </c>
      <c r="O3074" s="44">
        <v>25265.5</v>
      </c>
      <c r="P3074">
        <v>0</v>
      </c>
      <c r="Q3074">
        <v>0</v>
      </c>
      <c r="R3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4" s="4">
        <f t="shared" si="141"/>
        <v>0</v>
      </c>
      <c r="T3074" s="4">
        <f t="shared" si="142"/>
        <v>0</v>
      </c>
      <c r="U3074" s="4">
        <f t="shared" si="143"/>
        <v>1</v>
      </c>
    </row>
    <row r="3075" spans="1:21">
      <c r="A3075" s="41">
        <v>750300840</v>
      </c>
      <c r="B3075" s="42">
        <v>750000903</v>
      </c>
      <c r="C3075" s="43">
        <v>750300840</v>
      </c>
      <c r="D3075" t="s">
        <v>4897</v>
      </c>
      <c r="E3075" t="s">
        <v>4898</v>
      </c>
      <c r="H3075"/>
      <c r="I3075" s="1">
        <v>75</v>
      </c>
      <c r="J3075" t="s">
        <v>125</v>
      </c>
      <c r="K3075" t="s">
        <v>109</v>
      </c>
      <c r="L3075" t="s">
        <v>96</v>
      </c>
      <c r="M3075" t="s">
        <v>109</v>
      </c>
      <c r="N3075" s="4">
        <v>448937417</v>
      </c>
      <c r="O3075" s="44">
        <v>27821</v>
      </c>
      <c r="P3075">
        <v>0</v>
      </c>
      <c r="Q3075">
        <v>0</v>
      </c>
      <c r="R3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5" s="4">
        <f t="shared" si="141"/>
        <v>0</v>
      </c>
      <c r="T3075" s="4">
        <f t="shared" si="142"/>
        <v>0</v>
      </c>
      <c r="U3075" s="4">
        <f t="shared" si="143"/>
        <v>1</v>
      </c>
    </row>
    <row r="3076" spans="1:21">
      <c r="A3076" s="41">
        <v>750300881</v>
      </c>
      <c r="B3076" s="42">
        <v>750000937</v>
      </c>
      <c r="C3076" s="43">
        <v>750300881</v>
      </c>
      <c r="D3076" t="s">
        <v>5149</v>
      </c>
      <c r="E3076" t="s">
        <v>5150</v>
      </c>
      <c r="H3076"/>
      <c r="I3076" s="1">
        <v>75</v>
      </c>
      <c r="J3076" t="s">
        <v>125</v>
      </c>
      <c r="K3076" t="s">
        <v>109</v>
      </c>
      <c r="L3076" t="s">
        <v>96</v>
      </c>
      <c r="M3076" t="s">
        <v>109</v>
      </c>
      <c r="N3076" s="4">
        <v>350508131</v>
      </c>
      <c r="O3076" s="44">
        <v>24488</v>
      </c>
      <c r="P3076">
        <v>0</v>
      </c>
      <c r="Q3076">
        <v>0</v>
      </c>
      <c r="R3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6" s="4">
        <f t="shared" si="141"/>
        <v>0</v>
      </c>
      <c r="T3076" s="4">
        <f t="shared" si="142"/>
        <v>0</v>
      </c>
      <c r="U3076" s="4">
        <f t="shared" si="143"/>
        <v>1</v>
      </c>
    </row>
    <row r="3077" spans="1:21">
      <c r="A3077" s="41">
        <v>750300931</v>
      </c>
      <c r="B3077" s="42">
        <v>750000978</v>
      </c>
      <c r="C3077" s="43">
        <v>750300931</v>
      </c>
      <c r="D3077" t="s">
        <v>5872</v>
      </c>
      <c r="E3077" t="s">
        <v>5873</v>
      </c>
      <c r="H3077"/>
      <c r="I3077" s="1">
        <v>75</v>
      </c>
      <c r="J3077" t="s">
        <v>125</v>
      </c>
      <c r="K3077" t="s">
        <v>109</v>
      </c>
      <c r="L3077" t="s">
        <v>96</v>
      </c>
      <c r="M3077" t="s">
        <v>109</v>
      </c>
      <c r="N3077" s="4">
        <v>784710279</v>
      </c>
      <c r="O3077" s="44">
        <v>11942.5</v>
      </c>
      <c r="P3077">
        <v>0</v>
      </c>
      <c r="Q3077">
        <v>0</v>
      </c>
      <c r="R3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7" s="4">
        <f t="shared" si="141"/>
        <v>0</v>
      </c>
      <c r="T3077" s="4">
        <f t="shared" si="142"/>
        <v>0</v>
      </c>
      <c r="U3077" s="4">
        <f t="shared" si="143"/>
        <v>1</v>
      </c>
    </row>
    <row r="3078" spans="1:21">
      <c r="A3078" s="41">
        <v>750301145</v>
      </c>
      <c r="B3078" s="42">
        <v>750001042</v>
      </c>
      <c r="C3078" s="43">
        <v>750301145</v>
      </c>
      <c r="D3078" t="s">
        <v>5766</v>
      </c>
      <c r="E3078" t="s">
        <v>5767</v>
      </c>
      <c r="H3078"/>
      <c r="I3078" s="1">
        <v>75</v>
      </c>
      <c r="J3078" t="s">
        <v>125</v>
      </c>
      <c r="K3078" t="s">
        <v>109</v>
      </c>
      <c r="L3078" t="s">
        <v>96</v>
      </c>
      <c r="M3078" t="s">
        <v>109</v>
      </c>
      <c r="N3078" s="4">
        <v>702048117</v>
      </c>
      <c r="O3078" s="44">
        <v>42433</v>
      </c>
      <c r="P3078">
        <v>0</v>
      </c>
      <c r="Q3078">
        <v>0</v>
      </c>
      <c r="R3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8" s="4">
        <f t="shared" ref="S3078:S3141" si="144">IF(OR(L3078="CH",L3078="CH ex-CHS",L3078="HIA",L3078="Autres publics",L3078="CHU"),1,0)</f>
        <v>0</v>
      </c>
      <c r="T3078" s="4">
        <f t="shared" ref="T3078:T3141" si="145">IF(AND(S3078=1,G3078=""),1,0)</f>
        <v>0</v>
      </c>
      <c r="U3078" s="4">
        <f t="shared" si="143"/>
        <v>1</v>
      </c>
    </row>
    <row r="3079" spans="1:21">
      <c r="A3079" s="41">
        <v>750301160</v>
      </c>
      <c r="B3079" s="42">
        <v>750001067</v>
      </c>
      <c r="C3079" s="43">
        <v>750301160</v>
      </c>
      <c r="D3079" t="s">
        <v>5213</v>
      </c>
      <c r="E3079" t="s">
        <v>5214</v>
      </c>
      <c r="H3079"/>
      <c r="I3079" s="1">
        <v>75</v>
      </c>
      <c r="J3079" t="s">
        <v>125</v>
      </c>
      <c r="K3079" t="s">
        <v>109</v>
      </c>
      <c r="L3079" t="s">
        <v>96</v>
      </c>
      <c r="M3079" t="s">
        <v>109</v>
      </c>
      <c r="N3079" s="4">
        <v>712056928</v>
      </c>
      <c r="O3079" s="44">
        <v>19383</v>
      </c>
      <c r="P3079">
        <v>0</v>
      </c>
      <c r="Q3079">
        <v>0</v>
      </c>
      <c r="R3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9" s="4">
        <f t="shared" si="144"/>
        <v>0</v>
      </c>
      <c r="T3079" s="4">
        <f t="shared" si="145"/>
        <v>0</v>
      </c>
      <c r="U3079" s="4">
        <f t="shared" ref="U3079:U3142" si="146">IF(S3079=1,0,1)</f>
        <v>1</v>
      </c>
    </row>
    <row r="3080" spans="1:21">
      <c r="A3080" s="41">
        <v>10780476</v>
      </c>
      <c r="B3080" s="42">
        <v>750005068</v>
      </c>
      <c r="C3080" s="43">
        <v>10780476</v>
      </c>
      <c r="D3080" t="s">
        <v>4804</v>
      </c>
      <c r="E3080" t="s">
        <v>4805</v>
      </c>
      <c r="H3080"/>
      <c r="I3080" s="1">
        <v>1</v>
      </c>
      <c r="J3080" t="s">
        <v>899</v>
      </c>
      <c r="K3080" t="s">
        <v>59</v>
      </c>
      <c r="L3080" t="s">
        <v>60</v>
      </c>
      <c r="M3080" t="s">
        <v>109</v>
      </c>
      <c r="N3080" s="4">
        <v>441921913</v>
      </c>
      <c r="O3080" s="44">
        <v>7571.5</v>
      </c>
      <c r="P3080">
        <v>0</v>
      </c>
      <c r="Q3080">
        <v>0</v>
      </c>
      <c r="R3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0" s="4">
        <f t="shared" si="144"/>
        <v>0</v>
      </c>
      <c r="T3080" s="4">
        <f t="shared" si="145"/>
        <v>0</v>
      </c>
      <c r="U3080" s="4">
        <f t="shared" si="146"/>
        <v>1</v>
      </c>
    </row>
    <row r="3081" spans="1:21">
      <c r="A3081" s="41">
        <v>380784462</v>
      </c>
      <c r="B3081" s="42">
        <v>750005068</v>
      </c>
      <c r="C3081" s="43">
        <v>380784462</v>
      </c>
      <c r="D3081" t="s">
        <v>4809</v>
      </c>
      <c r="E3081" t="s">
        <v>4805</v>
      </c>
      <c r="H3081"/>
      <c r="I3081" s="1">
        <v>38</v>
      </c>
      <c r="J3081" t="s">
        <v>65</v>
      </c>
      <c r="K3081" t="s">
        <v>59</v>
      </c>
      <c r="L3081" t="s">
        <v>60</v>
      </c>
      <c r="M3081" t="s">
        <v>109</v>
      </c>
      <c r="N3081" s="4">
        <v>441921913</v>
      </c>
      <c r="O3081" s="44">
        <v>2858</v>
      </c>
      <c r="P3081">
        <v>1</v>
      </c>
      <c r="Q3081">
        <v>0</v>
      </c>
      <c r="R3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1" s="4">
        <f t="shared" si="144"/>
        <v>0</v>
      </c>
      <c r="T3081" s="4">
        <f t="shared" si="145"/>
        <v>0</v>
      </c>
      <c r="U3081" s="4">
        <f t="shared" si="146"/>
        <v>1</v>
      </c>
    </row>
    <row r="3082" spans="1:21">
      <c r="A3082" s="41">
        <v>690782081</v>
      </c>
      <c r="B3082" s="42">
        <v>750005068</v>
      </c>
      <c r="C3082" s="43">
        <v>690782081</v>
      </c>
      <c r="D3082" t="s">
        <v>4814</v>
      </c>
      <c r="E3082" t="s">
        <v>4805</v>
      </c>
      <c r="H3082"/>
      <c r="I3082" s="1">
        <v>69</v>
      </c>
      <c r="J3082" t="s">
        <v>140</v>
      </c>
      <c r="K3082" t="s">
        <v>59</v>
      </c>
      <c r="L3082" t="s">
        <v>60</v>
      </c>
      <c r="M3082" t="s">
        <v>109</v>
      </c>
      <c r="N3082" s="4">
        <v>441921913</v>
      </c>
      <c r="O3082" s="44">
        <v>2879</v>
      </c>
      <c r="P3082">
        <v>1</v>
      </c>
      <c r="Q3082">
        <v>0</v>
      </c>
      <c r="R3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2" s="4">
        <f t="shared" si="144"/>
        <v>0</v>
      </c>
      <c r="T3082" s="4">
        <f t="shared" si="145"/>
        <v>0</v>
      </c>
      <c r="U3082" s="4">
        <f t="shared" si="146"/>
        <v>1</v>
      </c>
    </row>
    <row r="3083" spans="1:21">
      <c r="A3083" s="41">
        <v>740780143</v>
      </c>
      <c r="B3083" s="42">
        <v>750005068</v>
      </c>
      <c r="C3083" s="43">
        <v>740780143</v>
      </c>
      <c r="D3083" t="s">
        <v>4815</v>
      </c>
      <c r="E3083" t="s">
        <v>4805</v>
      </c>
      <c r="H3083"/>
      <c r="I3083" s="1">
        <v>74</v>
      </c>
      <c r="J3083" t="s">
        <v>901</v>
      </c>
      <c r="K3083" t="s">
        <v>59</v>
      </c>
      <c r="L3083" t="s">
        <v>60</v>
      </c>
      <c r="M3083" t="s">
        <v>109</v>
      </c>
      <c r="N3083" s="4">
        <v>441921913</v>
      </c>
      <c r="O3083" s="44">
        <v>27148.5</v>
      </c>
      <c r="P3083">
        <v>0</v>
      </c>
      <c r="Q3083">
        <v>0</v>
      </c>
      <c r="R3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3" s="4">
        <f t="shared" si="144"/>
        <v>0</v>
      </c>
      <c r="T3083" s="4">
        <f t="shared" si="145"/>
        <v>0</v>
      </c>
      <c r="U3083" s="4">
        <f t="shared" si="146"/>
        <v>1</v>
      </c>
    </row>
    <row r="3084" spans="1:21">
      <c r="A3084" s="41">
        <v>410000442</v>
      </c>
      <c r="B3084" s="42">
        <v>750005068</v>
      </c>
      <c r="C3084" s="43">
        <v>410000442</v>
      </c>
      <c r="D3084" t="s">
        <v>4810</v>
      </c>
      <c r="E3084" t="s">
        <v>4805</v>
      </c>
      <c r="H3084"/>
      <c r="I3084" s="1">
        <v>41</v>
      </c>
      <c r="J3084" t="s">
        <v>360</v>
      </c>
      <c r="K3084" t="s">
        <v>100</v>
      </c>
      <c r="L3084" t="s">
        <v>60</v>
      </c>
      <c r="M3084" t="s">
        <v>109</v>
      </c>
      <c r="N3084" s="4">
        <v>441921913</v>
      </c>
      <c r="O3084" s="44">
        <v>13526</v>
      </c>
      <c r="P3084">
        <v>0</v>
      </c>
      <c r="Q3084">
        <v>0</v>
      </c>
      <c r="R3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4" s="4">
        <f t="shared" si="144"/>
        <v>0</v>
      </c>
      <c r="T3084" s="4">
        <f t="shared" si="145"/>
        <v>0</v>
      </c>
      <c r="U3084" s="4">
        <f t="shared" si="146"/>
        <v>1</v>
      </c>
    </row>
    <row r="3085" spans="1:21">
      <c r="A3085" s="41">
        <v>680001328</v>
      </c>
      <c r="B3085" s="42">
        <v>750005068</v>
      </c>
      <c r="C3085" s="43">
        <v>680001328</v>
      </c>
      <c r="D3085" t="s">
        <v>4813</v>
      </c>
      <c r="E3085" t="s">
        <v>4805</v>
      </c>
      <c r="H3085"/>
      <c r="I3085" s="1">
        <v>68</v>
      </c>
      <c r="J3085" t="s">
        <v>472</v>
      </c>
      <c r="K3085" t="s">
        <v>137</v>
      </c>
      <c r="L3085" t="s">
        <v>60</v>
      </c>
      <c r="M3085" t="s">
        <v>109</v>
      </c>
      <c r="N3085" s="4">
        <v>441921913</v>
      </c>
      <c r="O3085" s="44">
        <v>25405.5</v>
      </c>
      <c r="P3085">
        <v>0</v>
      </c>
      <c r="Q3085">
        <v>0</v>
      </c>
      <c r="R3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5" s="4">
        <f t="shared" si="144"/>
        <v>0</v>
      </c>
      <c r="T3085" s="4">
        <f t="shared" si="145"/>
        <v>0</v>
      </c>
      <c r="U3085" s="4">
        <f t="shared" si="146"/>
        <v>1</v>
      </c>
    </row>
    <row r="3086" spans="1:21">
      <c r="A3086" s="41">
        <v>590785341</v>
      </c>
      <c r="B3086" s="42">
        <v>750005068</v>
      </c>
      <c r="C3086" s="43">
        <v>590785341</v>
      </c>
      <c r="D3086" t="s">
        <v>4811</v>
      </c>
      <c r="E3086" t="s">
        <v>4805</v>
      </c>
      <c r="H3086"/>
      <c r="I3086" s="1">
        <v>59</v>
      </c>
      <c r="J3086" t="s">
        <v>227</v>
      </c>
      <c r="K3086" t="s">
        <v>228</v>
      </c>
      <c r="L3086" t="s">
        <v>60</v>
      </c>
      <c r="M3086" t="s">
        <v>109</v>
      </c>
      <c r="N3086" s="4">
        <v>441921913</v>
      </c>
      <c r="O3086" s="44">
        <v>3346.75</v>
      </c>
      <c r="P3086">
        <v>1</v>
      </c>
      <c r="Q3086">
        <v>0</v>
      </c>
      <c r="R3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6" s="4">
        <f t="shared" si="144"/>
        <v>0</v>
      </c>
      <c r="T3086" s="4">
        <f t="shared" si="145"/>
        <v>0</v>
      </c>
      <c r="U3086" s="4">
        <f t="shared" si="146"/>
        <v>1</v>
      </c>
    </row>
    <row r="3087" spans="1:21">
      <c r="A3087" s="41">
        <v>750057028</v>
      </c>
      <c r="B3087" s="42">
        <v>750005068</v>
      </c>
      <c r="C3087" s="43">
        <v>750057028</v>
      </c>
      <c r="D3087" t="s">
        <v>4816</v>
      </c>
      <c r="E3087" t="s">
        <v>4805</v>
      </c>
      <c r="H3087"/>
      <c r="I3087" s="1">
        <v>75</v>
      </c>
      <c r="J3087" t="s">
        <v>125</v>
      </c>
      <c r="K3087" t="s">
        <v>109</v>
      </c>
      <c r="L3087" t="s">
        <v>60</v>
      </c>
      <c r="M3087" t="s">
        <v>109</v>
      </c>
      <c r="N3087" s="4">
        <v>441921913</v>
      </c>
      <c r="O3087" s="44">
        <v>12607.75</v>
      </c>
      <c r="P3087">
        <v>1</v>
      </c>
      <c r="Q3087">
        <v>0</v>
      </c>
      <c r="R3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7" s="4">
        <f t="shared" si="144"/>
        <v>0</v>
      </c>
      <c r="T3087" s="4">
        <f t="shared" si="145"/>
        <v>0</v>
      </c>
      <c r="U3087" s="4">
        <f t="shared" si="146"/>
        <v>1</v>
      </c>
    </row>
    <row r="3088" spans="1:21">
      <c r="A3088" s="41">
        <v>780140018</v>
      </c>
      <c r="B3088" s="42">
        <v>750005068</v>
      </c>
      <c r="C3088" s="43">
        <v>780140018</v>
      </c>
      <c r="D3088" t="s">
        <v>4818</v>
      </c>
      <c r="E3088" t="s">
        <v>4805</v>
      </c>
      <c r="H3088"/>
      <c r="I3088" s="1">
        <v>78</v>
      </c>
      <c r="J3088" t="s">
        <v>311</v>
      </c>
      <c r="K3088" t="s">
        <v>109</v>
      </c>
      <c r="L3088" t="s">
        <v>60</v>
      </c>
      <c r="M3088" t="s">
        <v>109</v>
      </c>
      <c r="N3088" s="4">
        <v>441921913</v>
      </c>
      <c r="O3088" s="44">
        <v>41284.25</v>
      </c>
      <c r="P3088">
        <v>1</v>
      </c>
      <c r="Q3088">
        <v>0</v>
      </c>
      <c r="R3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8" s="4">
        <f t="shared" si="144"/>
        <v>0</v>
      </c>
      <c r="T3088" s="4">
        <f t="shared" si="145"/>
        <v>0</v>
      </c>
      <c r="U3088" s="4">
        <f t="shared" si="146"/>
        <v>1</v>
      </c>
    </row>
    <row r="3089" spans="1:21">
      <c r="A3089" s="41">
        <v>780150017</v>
      </c>
      <c r="B3089" s="42">
        <v>750005068</v>
      </c>
      <c r="C3089" s="43">
        <v>780150017</v>
      </c>
      <c r="D3089" t="s">
        <v>4819</v>
      </c>
      <c r="E3089" t="s">
        <v>4805</v>
      </c>
      <c r="H3089"/>
      <c r="I3089" s="1">
        <v>78</v>
      </c>
      <c r="J3089" t="s">
        <v>311</v>
      </c>
      <c r="K3089" t="s">
        <v>109</v>
      </c>
      <c r="L3089" t="s">
        <v>60</v>
      </c>
      <c r="M3089" t="s">
        <v>109</v>
      </c>
      <c r="N3089" s="4">
        <v>441921913</v>
      </c>
      <c r="O3089" s="44">
        <v>18341</v>
      </c>
      <c r="P3089">
        <v>0</v>
      </c>
      <c r="Q3089">
        <v>0</v>
      </c>
      <c r="R3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9" s="4">
        <f t="shared" si="144"/>
        <v>0</v>
      </c>
      <c r="T3089" s="4">
        <f t="shared" si="145"/>
        <v>0</v>
      </c>
      <c r="U3089" s="4">
        <f t="shared" si="146"/>
        <v>1</v>
      </c>
    </row>
    <row r="3090" spans="1:21">
      <c r="A3090" s="41">
        <v>920140019</v>
      </c>
      <c r="B3090" s="42">
        <v>750005068</v>
      </c>
      <c r="C3090" s="43">
        <v>920140019</v>
      </c>
      <c r="D3090" t="s">
        <v>4822</v>
      </c>
      <c r="E3090" t="s">
        <v>4805</v>
      </c>
      <c r="H3090"/>
      <c r="I3090" s="1">
        <v>92</v>
      </c>
      <c r="J3090" t="s">
        <v>114</v>
      </c>
      <c r="K3090" t="s">
        <v>109</v>
      </c>
      <c r="L3090" t="s">
        <v>60</v>
      </c>
      <c r="M3090" t="s">
        <v>109</v>
      </c>
      <c r="N3090" s="4">
        <v>441921913</v>
      </c>
      <c r="O3090" s="44">
        <v>9457.5</v>
      </c>
      <c r="P3090">
        <v>1</v>
      </c>
      <c r="Q3090">
        <v>0</v>
      </c>
      <c r="R3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0" s="4">
        <f t="shared" si="144"/>
        <v>0</v>
      </c>
      <c r="T3090" s="4">
        <f t="shared" si="145"/>
        <v>0</v>
      </c>
      <c r="U3090" s="4">
        <f t="shared" si="146"/>
        <v>1</v>
      </c>
    </row>
    <row r="3091" spans="1:21">
      <c r="A3091" s="41">
        <v>760780288</v>
      </c>
      <c r="B3091" s="42">
        <v>750005068</v>
      </c>
      <c r="C3091" s="43">
        <v>760780288</v>
      </c>
      <c r="D3091" t="s">
        <v>4817</v>
      </c>
      <c r="E3091" t="s">
        <v>4805</v>
      </c>
      <c r="H3091"/>
      <c r="I3091" s="1">
        <v>76</v>
      </c>
      <c r="J3091" t="s">
        <v>201</v>
      </c>
      <c r="K3091" t="s">
        <v>120</v>
      </c>
      <c r="L3091" t="s">
        <v>60</v>
      </c>
      <c r="M3091" t="s">
        <v>109</v>
      </c>
      <c r="N3091" s="4">
        <v>441921913</v>
      </c>
      <c r="O3091" s="44">
        <v>4860.5</v>
      </c>
      <c r="P3091">
        <v>1</v>
      </c>
      <c r="Q3091">
        <v>0</v>
      </c>
      <c r="R3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1" s="4">
        <f t="shared" si="144"/>
        <v>0</v>
      </c>
      <c r="T3091" s="4">
        <f t="shared" si="145"/>
        <v>0</v>
      </c>
      <c r="U3091" s="4">
        <f t="shared" si="146"/>
        <v>1</v>
      </c>
    </row>
    <row r="3092" spans="1:21">
      <c r="A3092" s="41">
        <v>230780082</v>
      </c>
      <c r="B3092" s="42">
        <v>750005068</v>
      </c>
      <c r="C3092" s="43">
        <v>230780082</v>
      </c>
      <c r="D3092" t="s">
        <v>4806</v>
      </c>
      <c r="E3092" t="s">
        <v>4805</v>
      </c>
      <c r="H3092"/>
      <c r="I3092" s="1">
        <v>23</v>
      </c>
      <c r="J3092" t="s">
        <v>830</v>
      </c>
      <c r="K3092" t="s">
        <v>93</v>
      </c>
      <c r="L3092" t="s">
        <v>60</v>
      </c>
      <c r="M3092" t="s">
        <v>109</v>
      </c>
      <c r="N3092" s="4">
        <v>441921913</v>
      </c>
      <c r="O3092" s="44">
        <v>30139.5</v>
      </c>
      <c r="P3092">
        <v>0</v>
      </c>
      <c r="Q3092">
        <v>0</v>
      </c>
      <c r="R3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2" s="4">
        <f t="shared" si="144"/>
        <v>0</v>
      </c>
      <c r="T3092" s="4">
        <f t="shared" si="145"/>
        <v>0</v>
      </c>
      <c r="U3092" s="4">
        <f t="shared" si="146"/>
        <v>1</v>
      </c>
    </row>
    <row r="3093" spans="1:21">
      <c r="A3093" s="41">
        <v>330783960</v>
      </c>
      <c r="B3093" s="42">
        <v>750005068</v>
      </c>
      <c r="C3093" s="43">
        <v>330783960</v>
      </c>
      <c r="D3093" t="s">
        <v>4808</v>
      </c>
      <c r="E3093" t="s">
        <v>4805</v>
      </c>
      <c r="H3093"/>
      <c r="I3093" s="1">
        <v>33</v>
      </c>
      <c r="J3093" t="s">
        <v>298</v>
      </c>
      <c r="K3093" t="s">
        <v>93</v>
      </c>
      <c r="L3093" t="s">
        <v>60</v>
      </c>
      <c r="M3093" t="s">
        <v>109</v>
      </c>
      <c r="N3093" s="4">
        <v>441921913</v>
      </c>
      <c r="O3093" s="44">
        <v>4756</v>
      </c>
      <c r="P3093">
        <v>1</v>
      </c>
      <c r="Q3093">
        <v>0</v>
      </c>
      <c r="R3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3" s="4">
        <f t="shared" si="144"/>
        <v>0</v>
      </c>
      <c r="T3093" s="4">
        <f t="shared" si="145"/>
        <v>0</v>
      </c>
      <c r="U3093" s="4">
        <f t="shared" si="146"/>
        <v>1</v>
      </c>
    </row>
    <row r="3094" spans="1:21">
      <c r="A3094" s="41">
        <v>310783097</v>
      </c>
      <c r="B3094" s="42">
        <v>750005068</v>
      </c>
      <c r="C3094" s="43">
        <v>310783097</v>
      </c>
      <c r="D3094" t="s">
        <v>4807</v>
      </c>
      <c r="E3094" t="s">
        <v>4805</v>
      </c>
      <c r="H3094"/>
      <c r="I3094" s="1">
        <v>31</v>
      </c>
      <c r="J3094" t="s">
        <v>314</v>
      </c>
      <c r="K3094" t="s">
        <v>33</v>
      </c>
      <c r="L3094" t="s">
        <v>60</v>
      </c>
      <c r="M3094" t="s">
        <v>109</v>
      </c>
      <c r="N3094" s="4">
        <v>441921913</v>
      </c>
      <c r="O3094" s="44">
        <v>5141.75</v>
      </c>
      <c r="P3094">
        <v>1</v>
      </c>
      <c r="Q3094">
        <v>0</v>
      </c>
      <c r="R3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4" s="4">
        <f t="shared" si="144"/>
        <v>0</v>
      </c>
      <c r="T3094" s="4">
        <f t="shared" si="145"/>
        <v>0</v>
      </c>
      <c r="U3094" s="4">
        <f t="shared" si="146"/>
        <v>1</v>
      </c>
    </row>
    <row r="3095" spans="1:21">
      <c r="A3095" s="41">
        <v>650780398</v>
      </c>
      <c r="B3095" s="42">
        <v>750005068</v>
      </c>
      <c r="C3095" s="43">
        <v>650780398</v>
      </c>
      <c r="D3095" t="s">
        <v>4812</v>
      </c>
      <c r="E3095" t="s">
        <v>4805</v>
      </c>
      <c r="H3095"/>
      <c r="I3095" s="1">
        <v>65</v>
      </c>
      <c r="J3095" t="s">
        <v>1712</v>
      </c>
      <c r="K3095" t="s">
        <v>33</v>
      </c>
      <c r="L3095" t="s">
        <v>60</v>
      </c>
      <c r="M3095" t="s">
        <v>109</v>
      </c>
      <c r="N3095" s="4">
        <v>441921913</v>
      </c>
      <c r="O3095" s="44">
        <v>12221.5</v>
      </c>
      <c r="P3095">
        <v>0</v>
      </c>
      <c r="Q3095">
        <v>0</v>
      </c>
      <c r="R3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5" s="4">
        <f t="shared" si="144"/>
        <v>0</v>
      </c>
      <c r="T3095" s="4">
        <f t="shared" si="145"/>
        <v>0</v>
      </c>
      <c r="U3095" s="4">
        <f t="shared" si="146"/>
        <v>1</v>
      </c>
    </row>
    <row r="3096" spans="1:21">
      <c r="A3096" s="41">
        <v>850000399</v>
      </c>
      <c r="B3096" s="42">
        <v>750005068</v>
      </c>
      <c r="C3096" s="43">
        <v>850000399</v>
      </c>
      <c r="D3096" t="s">
        <v>4821</v>
      </c>
      <c r="E3096" t="s">
        <v>4805</v>
      </c>
      <c r="H3096"/>
      <c r="I3096" s="1">
        <v>85</v>
      </c>
      <c r="J3096" t="s">
        <v>482</v>
      </c>
      <c r="K3096" t="s">
        <v>223</v>
      </c>
      <c r="L3096" t="s">
        <v>60</v>
      </c>
      <c r="M3096" t="s">
        <v>109</v>
      </c>
      <c r="N3096" s="4">
        <v>441921913</v>
      </c>
      <c r="O3096" s="44">
        <v>10267.5</v>
      </c>
      <c r="P3096">
        <v>0</v>
      </c>
      <c r="Q3096">
        <v>0</v>
      </c>
      <c r="R3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6" s="4">
        <f t="shared" si="144"/>
        <v>0</v>
      </c>
      <c r="T3096" s="4">
        <f t="shared" si="145"/>
        <v>0</v>
      </c>
      <c r="U3096" s="4">
        <f t="shared" si="146"/>
        <v>1</v>
      </c>
    </row>
    <row r="3097" spans="1:21">
      <c r="A3097" s="41">
        <v>830100681</v>
      </c>
      <c r="B3097" s="42">
        <v>750005068</v>
      </c>
      <c r="C3097" s="43">
        <v>830100681</v>
      </c>
      <c r="D3097" t="s">
        <v>4820</v>
      </c>
      <c r="E3097" t="s">
        <v>4805</v>
      </c>
      <c r="H3097"/>
      <c r="I3097" s="1">
        <v>83</v>
      </c>
      <c r="J3097" t="s">
        <v>244</v>
      </c>
      <c r="K3097" t="s">
        <v>151</v>
      </c>
      <c r="L3097" t="s">
        <v>60</v>
      </c>
      <c r="M3097" t="s">
        <v>109</v>
      </c>
      <c r="N3097" s="4">
        <v>441921913</v>
      </c>
      <c r="O3097" s="44">
        <v>25624.5</v>
      </c>
      <c r="P3097">
        <v>0</v>
      </c>
      <c r="Q3097">
        <v>0</v>
      </c>
      <c r="R3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7" s="4">
        <f t="shared" si="144"/>
        <v>0</v>
      </c>
      <c r="T3097" s="4">
        <f t="shared" si="145"/>
        <v>0</v>
      </c>
      <c r="U3097" s="4">
        <f t="shared" si="146"/>
        <v>1</v>
      </c>
    </row>
    <row r="3098" spans="1:21">
      <c r="A3098" s="41">
        <v>750150237</v>
      </c>
      <c r="B3098" s="42">
        <v>750006728</v>
      </c>
      <c r="C3098" s="43">
        <v>750150237</v>
      </c>
      <c r="D3098" t="s">
        <v>4420</v>
      </c>
      <c r="E3098" t="s">
        <v>4421</v>
      </c>
      <c r="H3098"/>
      <c r="I3098" s="1">
        <v>75</v>
      </c>
      <c r="J3098" t="s">
        <v>125</v>
      </c>
      <c r="K3098" t="s">
        <v>109</v>
      </c>
      <c r="L3098" t="s">
        <v>60</v>
      </c>
      <c r="M3098" t="s">
        <v>109</v>
      </c>
      <c r="N3098" s="4">
        <v>445043326</v>
      </c>
      <c r="O3098" s="44">
        <v>74102</v>
      </c>
      <c r="P3098">
        <v>0</v>
      </c>
      <c r="Q3098">
        <v>0</v>
      </c>
      <c r="R3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8" s="4">
        <f t="shared" si="144"/>
        <v>0</v>
      </c>
      <c r="T3098" s="4">
        <f t="shared" si="145"/>
        <v>0</v>
      </c>
      <c r="U3098" s="4">
        <f t="shared" si="146"/>
        <v>1</v>
      </c>
    </row>
    <row r="3099" spans="1:21">
      <c r="A3099" s="41">
        <v>750150260</v>
      </c>
      <c r="B3099" s="42">
        <v>750006728</v>
      </c>
      <c r="C3099" s="43">
        <v>750150260</v>
      </c>
      <c r="D3099" t="s">
        <v>4422</v>
      </c>
      <c r="E3099" t="s">
        <v>4421</v>
      </c>
      <c r="H3099"/>
      <c r="I3099" s="1">
        <v>75</v>
      </c>
      <c r="J3099" t="s">
        <v>125</v>
      </c>
      <c r="K3099" t="s">
        <v>109</v>
      </c>
      <c r="L3099" t="s">
        <v>60</v>
      </c>
      <c r="M3099" t="s">
        <v>109</v>
      </c>
      <c r="N3099" s="4">
        <v>445043326</v>
      </c>
      <c r="O3099" s="44">
        <v>29436</v>
      </c>
      <c r="P3099">
        <v>0</v>
      </c>
      <c r="Q3099">
        <v>0</v>
      </c>
      <c r="R3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9" s="4">
        <f t="shared" si="144"/>
        <v>0</v>
      </c>
      <c r="T3099" s="4">
        <f t="shared" si="145"/>
        <v>0</v>
      </c>
      <c r="U3099" s="4">
        <f t="shared" si="146"/>
        <v>1</v>
      </c>
    </row>
    <row r="3100" spans="1:21">
      <c r="A3100" s="41">
        <v>750790164</v>
      </c>
      <c r="B3100" s="42">
        <v>750008310</v>
      </c>
      <c r="C3100" s="43">
        <v>750790164</v>
      </c>
      <c r="D3100" t="s">
        <v>5392</v>
      </c>
      <c r="E3100" t="s">
        <v>5393</v>
      </c>
      <c r="H3100"/>
      <c r="I3100" s="1">
        <v>75</v>
      </c>
      <c r="J3100" t="s">
        <v>125</v>
      </c>
      <c r="K3100" t="s">
        <v>109</v>
      </c>
      <c r="L3100" t="s">
        <v>96</v>
      </c>
      <c r="M3100" t="s">
        <v>109</v>
      </c>
      <c r="N3100" s="4">
        <v>348055633</v>
      </c>
      <c r="O3100" s="44">
        <v>175.5</v>
      </c>
      <c r="P3100">
        <v>0</v>
      </c>
      <c r="Q3100">
        <v>0</v>
      </c>
      <c r="R3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0" s="4">
        <f t="shared" si="144"/>
        <v>0</v>
      </c>
      <c r="T3100" s="4">
        <f t="shared" si="145"/>
        <v>0</v>
      </c>
      <c r="U3100" s="4">
        <f t="shared" si="146"/>
        <v>1</v>
      </c>
    </row>
    <row r="3101" spans="1:21">
      <c r="A3101" s="41">
        <v>750014128</v>
      </c>
      <c r="B3101" s="42">
        <v>750014078</v>
      </c>
      <c r="C3101" s="43">
        <v>750014128</v>
      </c>
      <c r="D3101" t="s">
        <v>3224</v>
      </c>
      <c r="E3101" t="s">
        <v>3225</v>
      </c>
      <c r="H3101"/>
      <c r="I3101" s="1">
        <v>75</v>
      </c>
      <c r="J3101" t="s">
        <v>125</v>
      </c>
      <c r="K3101" t="s">
        <v>109</v>
      </c>
      <c r="L3101" t="s">
        <v>96</v>
      </c>
      <c r="M3101" t="s">
        <v>109</v>
      </c>
      <c r="N3101" s="4">
        <v>441637402</v>
      </c>
      <c r="O3101" s="44">
        <v>26100</v>
      </c>
      <c r="P3101">
        <v>0</v>
      </c>
      <c r="Q3101">
        <v>0</v>
      </c>
      <c r="R3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1" s="4">
        <f t="shared" si="144"/>
        <v>0</v>
      </c>
      <c r="T3101" s="4">
        <f t="shared" si="145"/>
        <v>0</v>
      </c>
      <c r="U3101" s="4">
        <f t="shared" si="146"/>
        <v>1</v>
      </c>
    </row>
    <row r="3102" spans="1:21">
      <c r="A3102" s="41">
        <v>750300360</v>
      </c>
      <c r="B3102" s="42">
        <v>750026569</v>
      </c>
      <c r="C3102" s="43">
        <v>750300360</v>
      </c>
      <c r="D3102" t="s">
        <v>5955</v>
      </c>
      <c r="E3102" t="s">
        <v>5956</v>
      </c>
      <c r="H3102"/>
      <c r="I3102" s="1">
        <v>75</v>
      </c>
      <c r="J3102" t="s">
        <v>125</v>
      </c>
      <c r="K3102" t="s">
        <v>109</v>
      </c>
      <c r="L3102" t="s">
        <v>96</v>
      </c>
      <c r="M3102" t="s">
        <v>109</v>
      </c>
      <c r="N3102" s="4">
        <v>433909413</v>
      </c>
      <c r="O3102" s="44">
        <v>69229.5</v>
      </c>
      <c r="P3102">
        <v>0</v>
      </c>
      <c r="Q3102">
        <v>0</v>
      </c>
      <c r="R3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2" s="4">
        <f t="shared" si="144"/>
        <v>0</v>
      </c>
      <c r="T3102" s="4">
        <f t="shared" si="145"/>
        <v>0</v>
      </c>
      <c r="U3102" s="4">
        <f t="shared" si="146"/>
        <v>1</v>
      </c>
    </row>
    <row r="3103" spans="1:21">
      <c r="A3103" s="41">
        <v>420000192</v>
      </c>
      <c r="B3103" s="42">
        <v>750034589</v>
      </c>
      <c r="C3103" s="56">
        <v>420000192</v>
      </c>
      <c r="D3103" t="s">
        <v>818</v>
      </c>
      <c r="E3103" t="s">
        <v>817</v>
      </c>
      <c r="H3103"/>
      <c r="I3103" s="1">
        <v>42</v>
      </c>
      <c r="J3103" t="s">
        <v>69</v>
      </c>
      <c r="K3103" t="s">
        <v>59</v>
      </c>
      <c r="L3103" t="s">
        <v>60</v>
      </c>
      <c r="M3103" t="s">
        <v>109</v>
      </c>
      <c r="N3103" s="4">
        <v>488411844</v>
      </c>
      <c r="O3103" s="44">
        <v>11339.5</v>
      </c>
      <c r="P3103">
        <v>0</v>
      </c>
      <c r="Q3103">
        <v>0</v>
      </c>
      <c r="R3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3" s="4">
        <f t="shared" si="144"/>
        <v>0</v>
      </c>
      <c r="T3103" s="4">
        <f t="shared" si="145"/>
        <v>0</v>
      </c>
      <c r="U3103" s="4">
        <f t="shared" si="146"/>
        <v>1</v>
      </c>
    </row>
    <row r="3104" spans="1:21">
      <c r="A3104" s="41">
        <v>510000201</v>
      </c>
      <c r="B3104" s="42">
        <v>750034589</v>
      </c>
      <c r="C3104" s="43">
        <v>510000201</v>
      </c>
      <c r="D3104" t="s">
        <v>819</v>
      </c>
      <c r="E3104" t="s">
        <v>817</v>
      </c>
      <c r="H3104"/>
      <c r="I3104" s="1">
        <v>51</v>
      </c>
      <c r="J3104" t="s">
        <v>721</v>
      </c>
      <c r="K3104" t="s">
        <v>137</v>
      </c>
      <c r="L3104" t="s">
        <v>60</v>
      </c>
      <c r="M3104" t="s">
        <v>109</v>
      </c>
      <c r="N3104" s="4">
        <v>488411844</v>
      </c>
      <c r="O3104" s="44">
        <v>5073.5</v>
      </c>
      <c r="P3104">
        <v>0</v>
      </c>
      <c r="Q3104">
        <v>0</v>
      </c>
      <c r="R3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4" s="4">
        <f t="shared" si="144"/>
        <v>0</v>
      </c>
      <c r="T3104" s="4">
        <f t="shared" si="145"/>
        <v>0</v>
      </c>
      <c r="U3104" s="4">
        <f t="shared" si="146"/>
        <v>1</v>
      </c>
    </row>
    <row r="3105" spans="1:21">
      <c r="A3105" s="41">
        <v>590782694</v>
      </c>
      <c r="B3105" s="42">
        <v>750034589</v>
      </c>
      <c r="C3105" s="43">
        <v>590782694</v>
      </c>
      <c r="D3105" t="s">
        <v>820</v>
      </c>
      <c r="E3105" t="s">
        <v>817</v>
      </c>
      <c r="H3105"/>
      <c r="I3105" s="1">
        <v>59</v>
      </c>
      <c r="J3105" t="s">
        <v>227</v>
      </c>
      <c r="K3105" t="s">
        <v>228</v>
      </c>
      <c r="L3105" t="s">
        <v>60</v>
      </c>
      <c r="M3105" t="s">
        <v>109</v>
      </c>
      <c r="N3105" s="4">
        <v>488411844</v>
      </c>
      <c r="O3105" s="44">
        <v>3295</v>
      </c>
      <c r="P3105">
        <v>0</v>
      </c>
      <c r="Q3105">
        <v>0</v>
      </c>
      <c r="R3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5" s="4">
        <f t="shared" si="144"/>
        <v>0</v>
      </c>
      <c r="T3105" s="4">
        <f t="shared" si="145"/>
        <v>0</v>
      </c>
      <c r="U3105" s="4">
        <f t="shared" si="146"/>
        <v>1</v>
      </c>
    </row>
    <row r="3106" spans="1:21">
      <c r="A3106" s="41">
        <v>600100275</v>
      </c>
      <c r="B3106" s="42">
        <v>750034589</v>
      </c>
      <c r="C3106" s="43">
        <v>600100275</v>
      </c>
      <c r="D3106" t="s">
        <v>821</v>
      </c>
      <c r="E3106" t="s">
        <v>817</v>
      </c>
      <c r="H3106"/>
      <c r="I3106" s="1">
        <v>60</v>
      </c>
      <c r="J3106" t="s">
        <v>393</v>
      </c>
      <c r="K3106" t="s">
        <v>228</v>
      </c>
      <c r="L3106" t="s">
        <v>60</v>
      </c>
      <c r="M3106" t="s">
        <v>109</v>
      </c>
      <c r="N3106" s="4">
        <v>488411844</v>
      </c>
      <c r="O3106" s="44">
        <v>12039</v>
      </c>
      <c r="P3106">
        <v>0</v>
      </c>
      <c r="Q3106">
        <v>0</v>
      </c>
      <c r="R3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6" s="4">
        <f t="shared" si="144"/>
        <v>0</v>
      </c>
      <c r="T3106" s="4">
        <f t="shared" si="145"/>
        <v>0</v>
      </c>
      <c r="U3106" s="4">
        <f t="shared" si="146"/>
        <v>1</v>
      </c>
    </row>
    <row r="3107" spans="1:21">
      <c r="A3107" s="41">
        <v>600100671</v>
      </c>
      <c r="B3107" s="42">
        <v>750034589</v>
      </c>
      <c r="C3107" s="43">
        <v>600100671</v>
      </c>
      <c r="D3107" t="s">
        <v>822</v>
      </c>
      <c r="E3107" t="s">
        <v>817</v>
      </c>
      <c r="H3107"/>
      <c r="I3107" s="1">
        <v>60</v>
      </c>
      <c r="J3107" t="s">
        <v>393</v>
      </c>
      <c r="K3107" t="s">
        <v>228</v>
      </c>
      <c r="L3107" t="s">
        <v>60</v>
      </c>
      <c r="M3107" t="s">
        <v>109</v>
      </c>
      <c r="N3107" s="4">
        <v>488411844</v>
      </c>
      <c r="O3107" s="44">
        <v>17367</v>
      </c>
      <c r="P3107">
        <v>0</v>
      </c>
      <c r="Q3107">
        <v>0</v>
      </c>
      <c r="R3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7" s="4">
        <f t="shared" si="144"/>
        <v>0</v>
      </c>
      <c r="T3107" s="4">
        <f t="shared" si="145"/>
        <v>0</v>
      </c>
      <c r="U3107" s="4">
        <f t="shared" si="146"/>
        <v>1</v>
      </c>
    </row>
    <row r="3108" spans="1:21">
      <c r="A3108" s="41">
        <v>770150043</v>
      </c>
      <c r="B3108" s="42">
        <v>750034589</v>
      </c>
      <c r="C3108" s="43">
        <v>770150043</v>
      </c>
      <c r="D3108" t="s">
        <v>824</v>
      </c>
      <c r="E3108" t="s">
        <v>817</v>
      </c>
      <c r="H3108"/>
      <c r="I3108" s="1">
        <v>77</v>
      </c>
      <c r="J3108" t="s">
        <v>339</v>
      </c>
      <c r="K3108" t="s">
        <v>109</v>
      </c>
      <c r="L3108" t="s">
        <v>60</v>
      </c>
      <c r="M3108" t="s">
        <v>109</v>
      </c>
      <c r="N3108" s="4">
        <v>488411844</v>
      </c>
      <c r="O3108" s="44">
        <v>11090.5</v>
      </c>
      <c r="P3108">
        <v>0</v>
      </c>
      <c r="Q3108">
        <v>0</v>
      </c>
      <c r="R3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8" s="4">
        <f t="shared" si="144"/>
        <v>0</v>
      </c>
      <c r="T3108" s="4">
        <f t="shared" si="145"/>
        <v>0</v>
      </c>
      <c r="U3108" s="4">
        <f t="shared" si="146"/>
        <v>1</v>
      </c>
    </row>
    <row r="3109" spans="1:21">
      <c r="A3109" s="41">
        <v>930150057</v>
      </c>
      <c r="B3109" s="42">
        <v>750034589</v>
      </c>
      <c r="C3109" s="43">
        <v>930150057</v>
      </c>
      <c r="D3109" t="s">
        <v>825</v>
      </c>
      <c r="E3109" t="s">
        <v>817</v>
      </c>
      <c r="H3109"/>
      <c r="I3109" s="1">
        <v>93</v>
      </c>
      <c r="J3109" t="s">
        <v>265</v>
      </c>
      <c r="K3109" t="s">
        <v>109</v>
      </c>
      <c r="L3109" t="s">
        <v>60</v>
      </c>
      <c r="M3109" t="s">
        <v>109</v>
      </c>
      <c r="N3109" s="4">
        <v>488411844</v>
      </c>
      <c r="O3109" s="44">
        <v>14035.5</v>
      </c>
      <c r="P3109">
        <v>0</v>
      </c>
      <c r="Q3109">
        <v>0</v>
      </c>
      <c r="R3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9" s="4">
        <f t="shared" si="144"/>
        <v>0</v>
      </c>
      <c r="T3109" s="4">
        <f t="shared" si="145"/>
        <v>0</v>
      </c>
      <c r="U3109" s="4">
        <f t="shared" si="146"/>
        <v>1</v>
      </c>
    </row>
    <row r="3110" spans="1:21">
      <c r="A3110" s="41">
        <v>760780676</v>
      </c>
      <c r="B3110" s="42">
        <v>750034589</v>
      </c>
      <c r="C3110" s="43">
        <v>760780676</v>
      </c>
      <c r="D3110" t="s">
        <v>823</v>
      </c>
      <c r="E3110" t="s">
        <v>817</v>
      </c>
      <c r="H3110"/>
      <c r="I3110" s="1">
        <v>76</v>
      </c>
      <c r="J3110" t="s">
        <v>201</v>
      </c>
      <c r="K3110" t="s">
        <v>120</v>
      </c>
      <c r="L3110" t="s">
        <v>60</v>
      </c>
      <c r="M3110" t="s">
        <v>109</v>
      </c>
      <c r="N3110" s="4">
        <v>488411844</v>
      </c>
      <c r="O3110" s="44">
        <v>5059</v>
      </c>
      <c r="P3110">
        <v>0</v>
      </c>
      <c r="Q3110">
        <v>0</v>
      </c>
      <c r="R3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10" s="4">
        <f t="shared" si="144"/>
        <v>0</v>
      </c>
      <c r="T3110" s="4">
        <f t="shared" si="145"/>
        <v>0</v>
      </c>
      <c r="U3110" s="4">
        <f t="shared" si="146"/>
        <v>1</v>
      </c>
    </row>
    <row r="3111" spans="1:21">
      <c r="A3111" s="41">
        <v>330780370</v>
      </c>
      <c r="B3111" s="42">
        <v>750034589</v>
      </c>
      <c r="C3111" s="43">
        <v>330780370</v>
      </c>
      <c r="D3111" t="s">
        <v>816</v>
      </c>
      <c r="E3111" t="s">
        <v>817</v>
      </c>
      <c r="H3111"/>
      <c r="I3111" s="1">
        <v>33</v>
      </c>
      <c r="J3111" t="s">
        <v>298</v>
      </c>
      <c r="K3111" t="s">
        <v>93</v>
      </c>
      <c r="L3111" t="s">
        <v>60</v>
      </c>
      <c r="M3111" t="s">
        <v>109</v>
      </c>
      <c r="N3111" s="4">
        <v>488411844</v>
      </c>
      <c r="O3111" s="44">
        <v>6277.5</v>
      </c>
      <c r="P3111">
        <v>0</v>
      </c>
      <c r="Q3111">
        <v>0</v>
      </c>
      <c r="R3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11" s="4">
        <f t="shared" si="144"/>
        <v>0</v>
      </c>
      <c r="T3111" s="4">
        <f t="shared" si="145"/>
        <v>0</v>
      </c>
      <c r="U3111" s="4">
        <f t="shared" si="146"/>
        <v>1</v>
      </c>
    </row>
    <row r="3112" spans="1:21">
      <c r="A3112" s="41">
        <v>760026674</v>
      </c>
      <c r="B3112" s="42">
        <v>750035578</v>
      </c>
      <c r="C3112" s="43">
        <v>760026674</v>
      </c>
      <c r="D3112" t="s">
        <v>5282</v>
      </c>
      <c r="E3112" t="s">
        <v>5283</v>
      </c>
      <c r="H3112"/>
      <c r="I3112" s="1">
        <v>76</v>
      </c>
      <c r="J3112" t="s">
        <v>201</v>
      </c>
      <c r="K3112" t="s">
        <v>120</v>
      </c>
      <c r="L3112" t="s">
        <v>96</v>
      </c>
      <c r="M3112" t="s">
        <v>109</v>
      </c>
      <c r="N3112" s="4">
        <v>405163528</v>
      </c>
      <c r="O3112" s="44">
        <v>16576.5</v>
      </c>
      <c r="P3112">
        <v>1</v>
      </c>
      <c r="Q3112">
        <v>0</v>
      </c>
      <c r="R3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2" s="4">
        <f t="shared" si="144"/>
        <v>0</v>
      </c>
      <c r="T3112" s="4">
        <f t="shared" si="145"/>
        <v>0</v>
      </c>
      <c r="U3112" s="4">
        <f t="shared" si="146"/>
        <v>1</v>
      </c>
    </row>
    <row r="3113" spans="1:21">
      <c r="A3113" s="41">
        <v>560002685</v>
      </c>
      <c r="B3113" s="42">
        <v>750043713</v>
      </c>
      <c r="C3113" s="43">
        <v>560002685</v>
      </c>
      <c r="D3113" t="s">
        <v>744</v>
      </c>
      <c r="E3113" t="s">
        <v>743</v>
      </c>
      <c r="H3113"/>
      <c r="I3113" s="1">
        <v>56</v>
      </c>
      <c r="J3113" t="s">
        <v>367</v>
      </c>
      <c r="K3113" t="s">
        <v>193</v>
      </c>
      <c r="L3113" t="s">
        <v>60</v>
      </c>
      <c r="M3113" t="s">
        <v>109</v>
      </c>
      <c r="N3113" s="4">
        <v>300570256</v>
      </c>
      <c r="O3113" s="44">
        <v>6833</v>
      </c>
      <c r="P3113">
        <v>1</v>
      </c>
      <c r="Q3113">
        <v>0</v>
      </c>
      <c r="R3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3" s="4">
        <f t="shared" si="144"/>
        <v>0</v>
      </c>
      <c r="T3113" s="4">
        <f t="shared" si="145"/>
        <v>0</v>
      </c>
      <c r="U3113" s="4">
        <f t="shared" si="146"/>
        <v>1</v>
      </c>
    </row>
    <row r="3114" spans="1:21">
      <c r="A3114" s="41">
        <v>310786702</v>
      </c>
      <c r="B3114" s="42">
        <v>750043713</v>
      </c>
      <c r="C3114" s="43">
        <v>310786702</v>
      </c>
      <c r="D3114" t="s">
        <v>742</v>
      </c>
      <c r="E3114" t="s">
        <v>743</v>
      </c>
      <c r="H3114"/>
      <c r="I3114" s="1">
        <v>31</v>
      </c>
      <c r="J3114" t="s">
        <v>314</v>
      </c>
      <c r="K3114" t="s">
        <v>33</v>
      </c>
      <c r="L3114" t="s">
        <v>60</v>
      </c>
      <c r="M3114" t="s">
        <v>109</v>
      </c>
      <c r="N3114" s="4">
        <v>300570256</v>
      </c>
      <c r="O3114" s="44">
        <v>22880</v>
      </c>
      <c r="P3114">
        <v>0</v>
      </c>
      <c r="Q3114">
        <v>0</v>
      </c>
      <c r="R3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4" s="4">
        <f t="shared" si="144"/>
        <v>0</v>
      </c>
      <c r="T3114" s="4">
        <f t="shared" si="145"/>
        <v>0</v>
      </c>
      <c r="U3114" s="4">
        <f t="shared" si="146"/>
        <v>1</v>
      </c>
    </row>
    <row r="3115" spans="1:21">
      <c r="A3115" s="41">
        <v>890009178</v>
      </c>
      <c r="B3115" s="42">
        <v>750047367</v>
      </c>
      <c r="C3115" s="43">
        <v>890009178</v>
      </c>
      <c r="D3115" t="s">
        <v>5942</v>
      </c>
      <c r="E3115" t="s">
        <v>5938</v>
      </c>
      <c r="H3115"/>
      <c r="I3115" s="1">
        <v>89</v>
      </c>
      <c r="J3115" t="s">
        <v>355</v>
      </c>
      <c r="K3115" t="s">
        <v>10</v>
      </c>
      <c r="L3115" t="s">
        <v>96</v>
      </c>
      <c r="M3115" t="s">
        <v>109</v>
      </c>
      <c r="N3115" s="4">
        <v>499824977</v>
      </c>
      <c r="O3115" s="44">
        <v>8461.5</v>
      </c>
      <c r="P3115">
        <v>0</v>
      </c>
      <c r="Q3115">
        <v>0</v>
      </c>
      <c r="R3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5" s="4">
        <f t="shared" si="144"/>
        <v>0</v>
      </c>
      <c r="T3115" s="4">
        <f t="shared" si="145"/>
        <v>0</v>
      </c>
      <c r="U3115" s="4">
        <f t="shared" si="146"/>
        <v>1</v>
      </c>
    </row>
    <row r="3116" spans="1:21">
      <c r="A3116" s="41">
        <v>510020548</v>
      </c>
      <c r="B3116" s="42">
        <v>750047367</v>
      </c>
      <c r="C3116" s="43">
        <v>510020548</v>
      </c>
      <c r="D3116" t="s">
        <v>5940</v>
      </c>
      <c r="E3116" t="s">
        <v>5938</v>
      </c>
      <c r="H3116"/>
      <c r="I3116" s="1">
        <v>51</v>
      </c>
      <c r="J3116" t="s">
        <v>721</v>
      </c>
      <c r="K3116" t="s">
        <v>137</v>
      </c>
      <c r="L3116" t="s">
        <v>96</v>
      </c>
      <c r="M3116" t="s">
        <v>109</v>
      </c>
      <c r="N3116" s="4">
        <v>499824977</v>
      </c>
      <c r="O3116" s="44">
        <v>5846</v>
      </c>
      <c r="P3116">
        <v>0</v>
      </c>
      <c r="Q3116">
        <v>0</v>
      </c>
      <c r="R3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6" s="4">
        <f t="shared" si="144"/>
        <v>0</v>
      </c>
      <c r="T3116" s="4">
        <f t="shared" si="145"/>
        <v>0</v>
      </c>
      <c r="U3116" s="4">
        <f t="shared" si="146"/>
        <v>1</v>
      </c>
    </row>
    <row r="3117" spans="1:21">
      <c r="A3117" s="41">
        <v>520003823</v>
      </c>
      <c r="B3117" s="42">
        <v>750047367</v>
      </c>
      <c r="C3117" s="43">
        <v>520003823</v>
      </c>
      <c r="D3117" t="s">
        <v>5941</v>
      </c>
      <c r="E3117" t="s">
        <v>5938</v>
      </c>
      <c r="H3117"/>
      <c r="I3117" s="1">
        <v>52</v>
      </c>
      <c r="J3117" t="s">
        <v>1133</v>
      </c>
      <c r="K3117" t="s">
        <v>137</v>
      </c>
      <c r="L3117" t="s">
        <v>96</v>
      </c>
      <c r="M3117" t="s">
        <v>109</v>
      </c>
      <c r="N3117" s="4">
        <v>499824977</v>
      </c>
      <c r="O3117" s="44">
        <v>5924</v>
      </c>
      <c r="P3117">
        <v>0</v>
      </c>
      <c r="Q3117">
        <v>0</v>
      </c>
      <c r="R3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7" s="4">
        <f t="shared" si="144"/>
        <v>0</v>
      </c>
      <c r="T3117" s="4">
        <f t="shared" si="145"/>
        <v>0</v>
      </c>
      <c r="U3117" s="4">
        <f t="shared" si="146"/>
        <v>1</v>
      </c>
    </row>
    <row r="3118" spans="1:21">
      <c r="A3118" s="41">
        <v>270016058</v>
      </c>
      <c r="B3118" s="42">
        <v>750047367</v>
      </c>
      <c r="C3118" s="43">
        <v>270016058</v>
      </c>
      <c r="D3118" t="s">
        <v>5937</v>
      </c>
      <c r="E3118" t="s">
        <v>5938</v>
      </c>
      <c r="H3118"/>
      <c r="I3118" s="1">
        <v>27</v>
      </c>
      <c r="J3118" t="s">
        <v>696</v>
      </c>
      <c r="K3118" t="s">
        <v>120</v>
      </c>
      <c r="L3118" t="s">
        <v>96</v>
      </c>
      <c r="M3118" t="s">
        <v>109</v>
      </c>
      <c r="N3118" s="4">
        <v>499824977</v>
      </c>
      <c r="O3118" s="44">
        <v>5627.5</v>
      </c>
      <c r="P3118">
        <v>0</v>
      </c>
      <c r="Q3118">
        <v>0</v>
      </c>
      <c r="R3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8" s="4">
        <f t="shared" si="144"/>
        <v>0</v>
      </c>
      <c r="T3118" s="4">
        <f t="shared" si="145"/>
        <v>0</v>
      </c>
      <c r="U3118" s="4">
        <f t="shared" si="146"/>
        <v>1</v>
      </c>
    </row>
    <row r="3119" spans="1:21">
      <c r="A3119" s="41">
        <v>480001825</v>
      </c>
      <c r="B3119" s="42">
        <v>750047367</v>
      </c>
      <c r="C3119" s="43">
        <v>480001825</v>
      </c>
      <c r="D3119" t="s">
        <v>5939</v>
      </c>
      <c r="E3119" t="s">
        <v>5938</v>
      </c>
      <c r="H3119"/>
      <c r="I3119" s="1">
        <v>48</v>
      </c>
      <c r="J3119" t="s">
        <v>128</v>
      </c>
      <c r="K3119" t="s">
        <v>33</v>
      </c>
      <c r="L3119" t="s">
        <v>96</v>
      </c>
      <c r="M3119" t="s">
        <v>109</v>
      </c>
      <c r="N3119" s="4">
        <v>499824977</v>
      </c>
      <c r="O3119" s="44">
        <v>6468</v>
      </c>
      <c r="P3119">
        <v>0</v>
      </c>
      <c r="Q3119">
        <v>0</v>
      </c>
      <c r="R3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9" s="4">
        <f t="shared" si="144"/>
        <v>0</v>
      </c>
      <c r="T3119" s="4">
        <f t="shared" si="145"/>
        <v>0</v>
      </c>
      <c r="U3119" s="4">
        <f t="shared" si="146"/>
        <v>1</v>
      </c>
    </row>
    <row r="3120" spans="1:21">
      <c r="A3120" s="41">
        <v>930020987</v>
      </c>
      <c r="B3120" s="42">
        <v>750048522</v>
      </c>
      <c r="C3120" s="43">
        <v>930020987</v>
      </c>
      <c r="D3120" t="s">
        <v>3300</v>
      </c>
      <c r="E3120" t="s">
        <v>3300</v>
      </c>
      <c r="H3120"/>
      <c r="I3120" s="1">
        <v>93</v>
      </c>
      <c r="J3120" t="s">
        <v>265</v>
      </c>
      <c r="K3120" t="s">
        <v>109</v>
      </c>
      <c r="L3120" t="s">
        <v>96</v>
      </c>
      <c r="M3120" t="s">
        <v>109</v>
      </c>
      <c r="N3120" s="4">
        <v>493181150</v>
      </c>
      <c r="O3120" s="44">
        <v>9065.5</v>
      </c>
      <c r="P3120">
        <v>0</v>
      </c>
      <c r="Q3120">
        <v>0</v>
      </c>
      <c r="R3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0" s="4">
        <f t="shared" si="144"/>
        <v>0</v>
      </c>
      <c r="T3120" s="4">
        <f t="shared" si="145"/>
        <v>0</v>
      </c>
      <c r="U3120" s="4">
        <f t="shared" si="146"/>
        <v>1</v>
      </c>
    </row>
    <row r="3121" spans="1:21">
      <c r="A3121" s="41">
        <v>750049561</v>
      </c>
      <c r="B3121" s="42">
        <v>750049553</v>
      </c>
      <c r="C3121" s="43">
        <v>750049561</v>
      </c>
      <c r="D3121" t="s">
        <v>5439</v>
      </c>
      <c r="E3121" t="s">
        <v>5440</v>
      </c>
      <c r="H3121"/>
      <c r="I3121" s="1">
        <v>75</v>
      </c>
      <c r="J3121" t="s">
        <v>125</v>
      </c>
      <c r="K3121" t="s">
        <v>109</v>
      </c>
      <c r="L3121" t="s">
        <v>96</v>
      </c>
      <c r="M3121" t="s">
        <v>109</v>
      </c>
      <c r="N3121" s="4">
        <v>498726090</v>
      </c>
      <c r="O3121" s="44">
        <v>10933</v>
      </c>
      <c r="P3121">
        <v>0</v>
      </c>
      <c r="Q3121">
        <v>0</v>
      </c>
      <c r="R3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1" s="4">
        <f t="shared" si="144"/>
        <v>0</v>
      </c>
      <c r="T3121" s="4">
        <f t="shared" si="145"/>
        <v>0</v>
      </c>
      <c r="U3121" s="4">
        <f t="shared" si="146"/>
        <v>1</v>
      </c>
    </row>
    <row r="3122" spans="1:21">
      <c r="A3122" s="41">
        <v>70780226</v>
      </c>
      <c r="B3122" s="42">
        <v>750050759</v>
      </c>
      <c r="C3122" s="43">
        <v>70780226</v>
      </c>
      <c r="D3122" t="s">
        <v>878</v>
      </c>
      <c r="E3122" t="s">
        <v>879</v>
      </c>
      <c r="H3122"/>
      <c r="I3122" s="1">
        <v>7</v>
      </c>
      <c r="J3122" t="s">
        <v>58</v>
      </c>
      <c r="K3122" t="s">
        <v>59</v>
      </c>
      <c r="L3122" t="s">
        <v>60</v>
      </c>
      <c r="M3122" t="s">
        <v>109</v>
      </c>
      <c r="N3122" s="4">
        <v>775685316</v>
      </c>
      <c r="O3122" s="44">
        <v>7273</v>
      </c>
      <c r="P3122">
        <v>0</v>
      </c>
      <c r="Q3122">
        <v>0</v>
      </c>
      <c r="R3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2" s="4">
        <f t="shared" si="144"/>
        <v>0</v>
      </c>
      <c r="T3122" s="4">
        <f t="shared" si="145"/>
        <v>0</v>
      </c>
      <c r="U3122" s="4">
        <f t="shared" si="146"/>
        <v>1</v>
      </c>
    </row>
    <row r="3123" spans="1:21">
      <c r="A3123" s="41">
        <v>570000091</v>
      </c>
      <c r="B3123" s="42">
        <v>750050759</v>
      </c>
      <c r="C3123" s="43">
        <v>570000091</v>
      </c>
      <c r="D3123" t="s">
        <v>881</v>
      </c>
      <c r="E3123" t="s">
        <v>879</v>
      </c>
      <c r="H3123"/>
      <c r="I3123" s="1">
        <v>57</v>
      </c>
      <c r="J3123" t="s">
        <v>589</v>
      </c>
      <c r="K3123" t="s">
        <v>137</v>
      </c>
      <c r="L3123" t="s">
        <v>60</v>
      </c>
      <c r="M3123" t="s">
        <v>109</v>
      </c>
      <c r="N3123" s="4">
        <v>775685316</v>
      </c>
      <c r="O3123" s="44">
        <v>30072</v>
      </c>
      <c r="P3123">
        <v>0</v>
      </c>
      <c r="Q3123">
        <v>0</v>
      </c>
      <c r="R3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3" s="4">
        <f t="shared" si="144"/>
        <v>0</v>
      </c>
      <c r="T3123" s="4">
        <f t="shared" si="145"/>
        <v>0</v>
      </c>
      <c r="U3123" s="4">
        <f t="shared" si="146"/>
        <v>1</v>
      </c>
    </row>
    <row r="3124" spans="1:21">
      <c r="A3124" s="41">
        <v>570000448</v>
      </c>
      <c r="B3124" s="42">
        <v>750050759</v>
      </c>
      <c r="C3124" s="43">
        <v>570000448</v>
      </c>
      <c r="D3124" t="s">
        <v>882</v>
      </c>
      <c r="E3124" t="s">
        <v>879</v>
      </c>
      <c r="H3124"/>
      <c r="I3124" s="1">
        <v>57</v>
      </c>
      <c r="J3124" t="s">
        <v>589</v>
      </c>
      <c r="K3124" t="s">
        <v>137</v>
      </c>
      <c r="L3124" t="s">
        <v>60</v>
      </c>
      <c r="M3124" t="s">
        <v>109</v>
      </c>
      <c r="N3124" s="4">
        <v>775685316</v>
      </c>
      <c r="O3124" s="44">
        <v>8859.5</v>
      </c>
      <c r="P3124">
        <v>0</v>
      </c>
      <c r="Q3124">
        <v>0</v>
      </c>
      <c r="R3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4" s="4">
        <f t="shared" si="144"/>
        <v>0</v>
      </c>
      <c r="T3124" s="4">
        <f t="shared" si="145"/>
        <v>0</v>
      </c>
      <c r="U3124" s="4">
        <f t="shared" si="146"/>
        <v>1</v>
      </c>
    </row>
    <row r="3125" spans="1:21">
      <c r="A3125" s="41">
        <v>570015776</v>
      </c>
      <c r="B3125" s="42">
        <v>750050759</v>
      </c>
      <c r="C3125" s="43">
        <v>570015776</v>
      </c>
      <c r="D3125" t="s">
        <v>883</v>
      </c>
      <c r="E3125" t="s">
        <v>879</v>
      </c>
      <c r="H3125"/>
      <c r="I3125" s="1">
        <v>57</v>
      </c>
      <c r="J3125" t="s">
        <v>589</v>
      </c>
      <c r="K3125" t="s">
        <v>137</v>
      </c>
      <c r="L3125" t="s">
        <v>60</v>
      </c>
      <c r="M3125" t="s">
        <v>109</v>
      </c>
      <c r="N3125" s="4">
        <v>775685316</v>
      </c>
      <c r="O3125" s="44">
        <v>7116</v>
      </c>
      <c r="P3125">
        <v>0</v>
      </c>
      <c r="Q3125">
        <v>0</v>
      </c>
      <c r="R3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25" s="4">
        <f t="shared" si="144"/>
        <v>0</v>
      </c>
      <c r="T3125" s="4">
        <f t="shared" si="145"/>
        <v>0</v>
      </c>
      <c r="U3125" s="4">
        <f t="shared" si="146"/>
        <v>1</v>
      </c>
    </row>
    <row r="3126" spans="1:21">
      <c r="A3126" s="41">
        <v>590786984</v>
      </c>
      <c r="B3126" s="42">
        <v>750050759</v>
      </c>
      <c r="C3126" s="43">
        <v>590786984</v>
      </c>
      <c r="D3126" t="s">
        <v>884</v>
      </c>
      <c r="E3126" t="s">
        <v>879</v>
      </c>
      <c r="H3126"/>
      <c r="I3126" s="1">
        <v>59</v>
      </c>
      <c r="J3126" t="s">
        <v>227</v>
      </c>
      <c r="K3126" t="s">
        <v>228</v>
      </c>
      <c r="L3126" t="s">
        <v>60</v>
      </c>
      <c r="M3126" t="s">
        <v>109</v>
      </c>
      <c r="N3126" s="4">
        <v>775685316</v>
      </c>
      <c r="O3126" s="44">
        <v>6000.5</v>
      </c>
      <c r="P3126">
        <v>0</v>
      </c>
      <c r="Q3126">
        <v>0</v>
      </c>
      <c r="R3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6" s="4">
        <f t="shared" si="144"/>
        <v>0</v>
      </c>
      <c r="T3126" s="4">
        <f t="shared" si="145"/>
        <v>0</v>
      </c>
      <c r="U3126" s="4">
        <f t="shared" si="146"/>
        <v>1</v>
      </c>
    </row>
    <row r="3127" spans="1:21">
      <c r="A3127" s="41">
        <v>590790473</v>
      </c>
      <c r="B3127" s="42">
        <v>750050759</v>
      </c>
      <c r="C3127" s="43">
        <v>590790473</v>
      </c>
      <c r="D3127" t="s">
        <v>885</v>
      </c>
      <c r="E3127" t="s">
        <v>879</v>
      </c>
      <c r="H3127"/>
      <c r="I3127" s="1">
        <v>59</v>
      </c>
      <c r="J3127" t="s">
        <v>227</v>
      </c>
      <c r="K3127" t="s">
        <v>228</v>
      </c>
      <c r="L3127" t="s">
        <v>60</v>
      </c>
      <c r="M3127" t="s">
        <v>109</v>
      </c>
      <c r="N3127" s="4">
        <v>775685316</v>
      </c>
      <c r="O3127" s="44">
        <v>7177.5</v>
      </c>
      <c r="P3127">
        <v>0</v>
      </c>
      <c r="Q3127">
        <v>0</v>
      </c>
      <c r="R3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7" s="4">
        <f t="shared" si="144"/>
        <v>0</v>
      </c>
      <c r="T3127" s="4">
        <f t="shared" si="145"/>
        <v>0</v>
      </c>
      <c r="U3127" s="4">
        <f t="shared" si="146"/>
        <v>1</v>
      </c>
    </row>
    <row r="3128" spans="1:21">
      <c r="A3128" s="41">
        <v>590797346</v>
      </c>
      <c r="B3128" s="42">
        <v>750050759</v>
      </c>
      <c r="C3128" s="43">
        <v>590797346</v>
      </c>
      <c r="D3128" t="s">
        <v>886</v>
      </c>
      <c r="E3128" t="s">
        <v>879</v>
      </c>
      <c r="H3128"/>
      <c r="I3128" s="1">
        <v>59</v>
      </c>
      <c r="J3128" t="s">
        <v>227</v>
      </c>
      <c r="K3128" t="s">
        <v>228</v>
      </c>
      <c r="L3128" t="s">
        <v>60</v>
      </c>
      <c r="M3128" t="s">
        <v>109</v>
      </c>
      <c r="N3128" s="4">
        <v>775685316</v>
      </c>
      <c r="O3128" s="44">
        <v>4343.5</v>
      </c>
      <c r="P3128">
        <v>0</v>
      </c>
      <c r="Q3128">
        <v>0</v>
      </c>
      <c r="R3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8" s="4">
        <f t="shared" si="144"/>
        <v>0</v>
      </c>
      <c r="T3128" s="4">
        <f t="shared" si="145"/>
        <v>0</v>
      </c>
      <c r="U3128" s="4">
        <f t="shared" si="146"/>
        <v>1</v>
      </c>
    </row>
    <row r="3129" spans="1:21">
      <c r="A3129" s="41">
        <v>620102954</v>
      </c>
      <c r="B3129" s="42">
        <v>750050759</v>
      </c>
      <c r="C3129" s="43">
        <v>620102954</v>
      </c>
      <c r="D3129" t="s">
        <v>887</v>
      </c>
      <c r="E3129" t="s">
        <v>879</v>
      </c>
      <c r="H3129"/>
      <c r="I3129" s="1">
        <v>62</v>
      </c>
      <c r="J3129" t="s">
        <v>289</v>
      </c>
      <c r="K3129" t="s">
        <v>228</v>
      </c>
      <c r="L3129" t="s">
        <v>60</v>
      </c>
      <c r="M3129" t="s">
        <v>109</v>
      </c>
      <c r="N3129" s="4">
        <v>775685316</v>
      </c>
      <c r="O3129" s="44">
        <v>6397.5</v>
      </c>
      <c r="P3129">
        <v>0</v>
      </c>
      <c r="Q3129">
        <v>0</v>
      </c>
      <c r="R3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9" s="4">
        <f t="shared" si="144"/>
        <v>0</v>
      </c>
      <c r="T3129" s="4">
        <f t="shared" si="145"/>
        <v>0</v>
      </c>
      <c r="U3129" s="4">
        <f t="shared" si="146"/>
        <v>1</v>
      </c>
    </row>
    <row r="3130" spans="1:21">
      <c r="A3130" s="41">
        <v>620106203</v>
      </c>
      <c r="B3130" s="42">
        <v>750050759</v>
      </c>
      <c r="C3130" s="43">
        <v>620106203</v>
      </c>
      <c r="D3130" t="s">
        <v>888</v>
      </c>
      <c r="E3130" t="s">
        <v>879</v>
      </c>
      <c r="H3130"/>
      <c r="I3130" s="1">
        <v>62</v>
      </c>
      <c r="J3130" t="s">
        <v>289</v>
      </c>
      <c r="K3130" t="s">
        <v>228</v>
      </c>
      <c r="L3130" t="s">
        <v>60</v>
      </c>
      <c r="M3130" t="s">
        <v>109</v>
      </c>
      <c r="N3130" s="4">
        <v>775685316</v>
      </c>
      <c r="O3130" s="44">
        <v>4198</v>
      </c>
      <c r="P3130">
        <v>0</v>
      </c>
      <c r="Q3130">
        <v>0</v>
      </c>
      <c r="R3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0" s="4">
        <f t="shared" si="144"/>
        <v>0</v>
      </c>
      <c r="T3130" s="4">
        <f t="shared" si="145"/>
        <v>0</v>
      </c>
      <c r="U3130" s="4">
        <f t="shared" si="146"/>
        <v>1</v>
      </c>
    </row>
    <row r="3131" spans="1:21" ht="17.25" customHeight="1">
      <c r="A3131" s="41">
        <v>620106625</v>
      </c>
      <c r="B3131" s="42">
        <v>750050759</v>
      </c>
      <c r="C3131" s="41">
        <v>620106625</v>
      </c>
      <c r="D3131" t="s">
        <v>3933</v>
      </c>
      <c r="E3131" t="s">
        <v>3934</v>
      </c>
      <c r="H3131"/>
      <c r="I3131" s="1">
        <v>62</v>
      </c>
      <c r="J3131" t="s">
        <v>289</v>
      </c>
      <c r="K3131" t="s">
        <v>228</v>
      </c>
      <c r="L3131" t="s">
        <v>60</v>
      </c>
      <c r="M3131" t="s">
        <v>109</v>
      </c>
      <c r="N3131" s="4">
        <v>775685316</v>
      </c>
      <c r="O3131" s="44">
        <v>4290.5</v>
      </c>
      <c r="P3131">
        <v>0</v>
      </c>
      <c r="Q3131">
        <v>0</v>
      </c>
      <c r="R3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1" s="4">
        <f t="shared" si="144"/>
        <v>0</v>
      </c>
      <c r="T3131" s="4">
        <f t="shared" si="145"/>
        <v>0</v>
      </c>
      <c r="U3131" s="4">
        <f t="shared" si="146"/>
        <v>1</v>
      </c>
    </row>
    <row r="3132" spans="1:21">
      <c r="A3132" s="41">
        <v>620117606</v>
      </c>
      <c r="B3132" s="42">
        <v>750050759</v>
      </c>
      <c r="C3132" s="43">
        <v>620117606</v>
      </c>
      <c r="D3132" t="s">
        <v>889</v>
      </c>
      <c r="E3132" t="s">
        <v>879</v>
      </c>
      <c r="H3132"/>
      <c r="I3132" s="1">
        <v>62</v>
      </c>
      <c r="J3132" t="s">
        <v>289</v>
      </c>
      <c r="K3132" t="s">
        <v>228</v>
      </c>
      <c r="L3132" t="s">
        <v>60</v>
      </c>
      <c r="M3132" t="s">
        <v>109</v>
      </c>
      <c r="N3132" s="4">
        <v>775685316</v>
      </c>
      <c r="O3132" s="44">
        <v>3063</v>
      </c>
      <c r="P3132">
        <v>0</v>
      </c>
      <c r="Q3132">
        <v>0</v>
      </c>
      <c r="R3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2" s="4">
        <f t="shared" si="144"/>
        <v>0</v>
      </c>
      <c r="T3132" s="4">
        <f t="shared" si="145"/>
        <v>0</v>
      </c>
      <c r="U3132" s="4">
        <f t="shared" si="146"/>
        <v>1</v>
      </c>
    </row>
    <row r="3133" spans="1:21">
      <c r="A3133" s="41">
        <v>300780111</v>
      </c>
      <c r="B3133" s="42">
        <v>750050759</v>
      </c>
      <c r="C3133" s="43">
        <v>300780111</v>
      </c>
      <c r="D3133" t="s">
        <v>880</v>
      </c>
      <c r="E3133" t="s">
        <v>879</v>
      </c>
      <c r="H3133"/>
      <c r="I3133" s="1">
        <v>30</v>
      </c>
      <c r="J3133" t="s">
        <v>105</v>
      </c>
      <c r="K3133" t="s">
        <v>33</v>
      </c>
      <c r="L3133" t="s">
        <v>60</v>
      </c>
      <c r="M3133" t="s">
        <v>109</v>
      </c>
      <c r="N3133" s="4">
        <v>775685316</v>
      </c>
      <c r="O3133" s="44">
        <v>7689.5</v>
      </c>
      <c r="P3133">
        <v>0</v>
      </c>
      <c r="Q3133">
        <v>0</v>
      </c>
      <c r="R3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3" s="4">
        <f t="shared" si="144"/>
        <v>0</v>
      </c>
      <c r="T3133" s="4">
        <f t="shared" si="145"/>
        <v>0</v>
      </c>
      <c r="U3133" s="4">
        <f t="shared" si="146"/>
        <v>1</v>
      </c>
    </row>
    <row r="3134" spans="1:21" ht="17.25" customHeight="1">
      <c r="A3134" s="41">
        <v>810000448</v>
      </c>
      <c r="B3134" s="45">
        <v>750050759</v>
      </c>
      <c r="C3134" s="46">
        <v>810000448</v>
      </c>
      <c r="D3134" t="s">
        <v>890</v>
      </c>
      <c r="E3134" t="s">
        <v>879</v>
      </c>
      <c r="H3134"/>
      <c r="I3134" s="1">
        <v>81</v>
      </c>
      <c r="J3134" t="s">
        <v>891</v>
      </c>
      <c r="K3134" t="s">
        <v>33</v>
      </c>
      <c r="L3134" t="s">
        <v>60</v>
      </c>
      <c r="M3134" t="s">
        <v>109</v>
      </c>
      <c r="N3134" s="4">
        <v>775685316</v>
      </c>
      <c r="O3134" s="44">
        <v>12136</v>
      </c>
      <c r="P3134">
        <v>0</v>
      </c>
      <c r="Q3134">
        <v>0</v>
      </c>
      <c r="R3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4" s="4">
        <f t="shared" si="144"/>
        <v>0</v>
      </c>
      <c r="T3134" s="4">
        <f t="shared" si="145"/>
        <v>0</v>
      </c>
      <c r="U3134" s="4">
        <f t="shared" si="146"/>
        <v>1</v>
      </c>
    </row>
    <row r="3135" spans="1:21">
      <c r="A3135" s="41">
        <v>630783348</v>
      </c>
      <c r="B3135" s="42">
        <v>750050916</v>
      </c>
      <c r="C3135" s="43">
        <v>630783348</v>
      </c>
      <c r="D3135" t="s">
        <v>3928</v>
      </c>
      <c r="E3135" t="s">
        <v>3929</v>
      </c>
      <c r="H3135"/>
      <c r="I3135" s="1">
        <v>63</v>
      </c>
      <c r="J3135" t="s">
        <v>162</v>
      </c>
      <c r="K3135" t="s">
        <v>59</v>
      </c>
      <c r="L3135" t="s">
        <v>60</v>
      </c>
      <c r="M3135" t="s">
        <v>109</v>
      </c>
      <c r="N3135" s="4">
        <v>784579682</v>
      </c>
      <c r="O3135" s="44">
        <v>13175</v>
      </c>
      <c r="P3135">
        <v>0</v>
      </c>
      <c r="Q3135">
        <v>0</v>
      </c>
      <c r="R3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5" s="4">
        <f t="shared" si="144"/>
        <v>0</v>
      </c>
      <c r="T3135" s="4">
        <f t="shared" si="145"/>
        <v>0</v>
      </c>
      <c r="U3135" s="4">
        <f t="shared" si="146"/>
        <v>1</v>
      </c>
    </row>
    <row r="3136" spans="1:21" ht="17.25" customHeight="1">
      <c r="A3136" s="41">
        <v>220000616</v>
      </c>
      <c r="B3136" s="42">
        <v>750052037</v>
      </c>
      <c r="C3136" s="41">
        <v>220000616</v>
      </c>
      <c r="D3136" t="s">
        <v>4156</v>
      </c>
      <c r="E3136" t="s">
        <v>4157</v>
      </c>
      <c r="H3136"/>
      <c r="I3136" s="1">
        <v>22</v>
      </c>
      <c r="J3136" t="s">
        <v>210</v>
      </c>
      <c r="K3136" t="s">
        <v>193</v>
      </c>
      <c r="L3136" t="s">
        <v>60</v>
      </c>
      <c r="M3136" t="s">
        <v>109</v>
      </c>
      <c r="N3136" s="4">
        <v>753313329</v>
      </c>
      <c r="O3136" s="44">
        <v>21025.25</v>
      </c>
      <c r="P3136">
        <v>1</v>
      </c>
      <c r="Q3136">
        <v>0</v>
      </c>
      <c r="R3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6" s="4">
        <f t="shared" si="144"/>
        <v>0</v>
      </c>
      <c r="T3136" s="4">
        <f t="shared" si="145"/>
        <v>0</v>
      </c>
      <c r="U3136" s="4">
        <f t="shared" si="146"/>
        <v>1</v>
      </c>
    </row>
    <row r="3137" spans="1:21" ht="17.25" customHeight="1">
      <c r="A3137" s="41">
        <v>220005029</v>
      </c>
      <c r="B3137" s="42">
        <v>750052037</v>
      </c>
      <c r="C3137" s="41">
        <v>220005029</v>
      </c>
      <c r="D3137" t="s">
        <v>4158</v>
      </c>
      <c r="E3137" t="s">
        <v>4157</v>
      </c>
      <c r="H3137"/>
      <c r="I3137" s="1">
        <v>22</v>
      </c>
      <c r="J3137" t="s">
        <v>210</v>
      </c>
      <c r="K3137" t="s">
        <v>193</v>
      </c>
      <c r="L3137" t="s">
        <v>60</v>
      </c>
      <c r="M3137" t="s">
        <v>109</v>
      </c>
      <c r="N3137" s="4">
        <v>753313329</v>
      </c>
      <c r="O3137" s="44">
        <v>785.75</v>
      </c>
      <c r="P3137">
        <v>0</v>
      </c>
      <c r="Q3137">
        <v>0</v>
      </c>
      <c r="R3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7" s="4">
        <f t="shared" si="144"/>
        <v>0</v>
      </c>
      <c r="T3137" s="4">
        <f t="shared" si="145"/>
        <v>0</v>
      </c>
      <c r="U3137" s="4">
        <f t="shared" si="146"/>
        <v>1</v>
      </c>
    </row>
    <row r="3138" spans="1:21">
      <c r="A3138" s="41">
        <v>220012769</v>
      </c>
      <c r="B3138" s="42">
        <v>750052037</v>
      </c>
      <c r="C3138" s="43">
        <v>220012769</v>
      </c>
      <c r="D3138" t="s">
        <v>4159</v>
      </c>
      <c r="E3138" t="s">
        <v>4157</v>
      </c>
      <c r="H3138"/>
      <c r="I3138" s="1">
        <v>22</v>
      </c>
      <c r="J3138" t="s">
        <v>210</v>
      </c>
      <c r="K3138" t="s">
        <v>193</v>
      </c>
      <c r="L3138" t="s">
        <v>60</v>
      </c>
      <c r="M3138" t="s">
        <v>109</v>
      </c>
      <c r="N3138" s="4">
        <v>753313329</v>
      </c>
      <c r="O3138" s="44">
        <v>770.25</v>
      </c>
      <c r="P3138">
        <v>0</v>
      </c>
      <c r="Q3138">
        <v>0</v>
      </c>
      <c r="R3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8" s="4">
        <f t="shared" si="144"/>
        <v>0</v>
      </c>
      <c r="T3138" s="4">
        <f t="shared" si="145"/>
        <v>0</v>
      </c>
      <c r="U3138" s="4">
        <f t="shared" si="146"/>
        <v>1</v>
      </c>
    </row>
    <row r="3139" spans="1:21">
      <c r="A3139" s="41">
        <v>220018402</v>
      </c>
      <c r="B3139" s="42">
        <v>750052037</v>
      </c>
      <c r="C3139" s="43">
        <v>220018402</v>
      </c>
      <c r="D3139" t="s">
        <v>4160</v>
      </c>
      <c r="E3139" t="s">
        <v>4157</v>
      </c>
      <c r="H3139"/>
      <c r="I3139" s="1">
        <v>22</v>
      </c>
      <c r="J3139" t="s">
        <v>210</v>
      </c>
      <c r="K3139" t="s">
        <v>193</v>
      </c>
      <c r="L3139" t="s">
        <v>60</v>
      </c>
      <c r="M3139" t="s">
        <v>109</v>
      </c>
      <c r="N3139" s="4">
        <v>753313329</v>
      </c>
      <c r="O3139" s="44">
        <v>13403.5</v>
      </c>
      <c r="P3139">
        <v>0</v>
      </c>
      <c r="Q3139">
        <v>1</v>
      </c>
      <c r="R3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9" s="4">
        <f t="shared" si="144"/>
        <v>0</v>
      </c>
      <c r="T3139" s="4">
        <f t="shared" si="145"/>
        <v>0</v>
      </c>
      <c r="U3139" s="4">
        <f t="shared" si="146"/>
        <v>1</v>
      </c>
    </row>
    <row r="3140" spans="1:21">
      <c r="A3140" s="41">
        <v>220018436</v>
      </c>
      <c r="B3140" s="42">
        <v>750052037</v>
      </c>
      <c r="C3140" s="43">
        <v>220018436</v>
      </c>
      <c r="D3140" t="s">
        <v>4161</v>
      </c>
      <c r="E3140" t="s">
        <v>4157</v>
      </c>
      <c r="H3140"/>
      <c r="I3140" s="1">
        <v>22</v>
      </c>
      <c r="J3140" t="s">
        <v>210</v>
      </c>
      <c r="K3140" t="s">
        <v>193</v>
      </c>
      <c r="L3140" t="s">
        <v>60</v>
      </c>
      <c r="M3140" t="s">
        <v>109</v>
      </c>
      <c r="N3140" s="4">
        <v>753313329</v>
      </c>
      <c r="O3140" s="44">
        <v>905</v>
      </c>
      <c r="P3140">
        <v>0</v>
      </c>
      <c r="Q3140">
        <v>1</v>
      </c>
      <c r="R3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0" s="4">
        <f t="shared" si="144"/>
        <v>0</v>
      </c>
      <c r="T3140" s="4">
        <f t="shared" si="145"/>
        <v>0</v>
      </c>
      <c r="U3140" s="4">
        <f t="shared" si="146"/>
        <v>1</v>
      </c>
    </row>
    <row r="3141" spans="1:21">
      <c r="A3141" s="41">
        <v>220018444</v>
      </c>
      <c r="B3141" s="42">
        <v>750052037</v>
      </c>
      <c r="C3141" s="43">
        <v>220018444</v>
      </c>
      <c r="D3141" t="s">
        <v>4162</v>
      </c>
      <c r="E3141" t="s">
        <v>4157</v>
      </c>
      <c r="H3141"/>
      <c r="I3141" s="1">
        <v>22</v>
      </c>
      <c r="J3141" t="s">
        <v>210</v>
      </c>
      <c r="K3141" t="s">
        <v>193</v>
      </c>
      <c r="L3141" t="s">
        <v>60</v>
      </c>
      <c r="M3141" t="s">
        <v>109</v>
      </c>
      <c r="N3141" s="4">
        <v>753313329</v>
      </c>
      <c r="O3141" s="44">
        <v>759</v>
      </c>
      <c r="P3141">
        <v>0</v>
      </c>
      <c r="Q3141">
        <v>1</v>
      </c>
      <c r="R3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1" s="4">
        <f t="shared" si="144"/>
        <v>0</v>
      </c>
      <c r="T3141" s="4">
        <f t="shared" si="145"/>
        <v>0</v>
      </c>
      <c r="U3141" s="4">
        <f t="shared" si="146"/>
        <v>1</v>
      </c>
    </row>
    <row r="3142" spans="1:21">
      <c r="A3142" s="41">
        <v>220018873</v>
      </c>
      <c r="B3142" s="42">
        <v>750052037</v>
      </c>
      <c r="C3142" s="43">
        <v>220018873</v>
      </c>
      <c r="D3142" t="s">
        <v>4163</v>
      </c>
      <c r="E3142" t="s">
        <v>4157</v>
      </c>
      <c r="H3142"/>
      <c r="I3142" s="1">
        <v>22</v>
      </c>
      <c r="J3142" t="s">
        <v>210</v>
      </c>
      <c r="K3142" t="s">
        <v>193</v>
      </c>
      <c r="L3142" t="s">
        <v>60</v>
      </c>
      <c r="M3142" t="s">
        <v>109</v>
      </c>
      <c r="N3142" s="4">
        <v>753313329</v>
      </c>
      <c r="O3142" s="44">
        <v>752</v>
      </c>
      <c r="P3142">
        <v>0</v>
      </c>
      <c r="Q3142">
        <v>1</v>
      </c>
      <c r="R3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2" s="4">
        <f t="shared" ref="S3142:S3205" si="147">IF(OR(L3142="CH",L3142="CH ex-CHS",L3142="HIA",L3142="Autres publics",L3142="CHU"),1,0)</f>
        <v>0</v>
      </c>
      <c r="T3142" s="4">
        <f t="shared" ref="T3142:T3205" si="148">IF(AND(S3142=1,G3142=""),1,0)</f>
        <v>0</v>
      </c>
      <c r="U3142" s="4">
        <f t="shared" si="146"/>
        <v>1</v>
      </c>
    </row>
    <row r="3143" spans="1:21">
      <c r="A3143" s="41">
        <v>220019574</v>
      </c>
      <c r="B3143" s="42">
        <v>750052037</v>
      </c>
      <c r="C3143" s="43">
        <v>220019574</v>
      </c>
      <c r="D3143" t="s">
        <v>4164</v>
      </c>
      <c r="E3143" t="s">
        <v>4157</v>
      </c>
      <c r="H3143"/>
      <c r="I3143" s="1">
        <v>22</v>
      </c>
      <c r="J3143" t="s">
        <v>210</v>
      </c>
      <c r="K3143" t="s">
        <v>193</v>
      </c>
      <c r="L3143" t="s">
        <v>60</v>
      </c>
      <c r="M3143" t="s">
        <v>109</v>
      </c>
      <c r="N3143" s="4">
        <v>753313329</v>
      </c>
      <c r="O3143" s="44">
        <v>489</v>
      </c>
      <c r="P3143">
        <v>0</v>
      </c>
      <c r="Q3143">
        <v>1</v>
      </c>
      <c r="R3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3" s="4">
        <f t="shared" si="147"/>
        <v>0</v>
      </c>
      <c r="T3143" s="4">
        <f t="shared" si="148"/>
        <v>0</v>
      </c>
      <c r="U3143" s="4">
        <f t="shared" ref="U3143:U3206" si="149">IF(S3143=1,0,1)</f>
        <v>1</v>
      </c>
    </row>
    <row r="3144" spans="1:21">
      <c r="A3144" s="41">
        <v>220020747</v>
      </c>
      <c r="B3144" s="42">
        <v>750052037</v>
      </c>
      <c r="C3144" s="43">
        <v>220020747</v>
      </c>
      <c r="D3144" t="s">
        <v>4165</v>
      </c>
      <c r="E3144" t="s">
        <v>4157</v>
      </c>
      <c r="H3144"/>
      <c r="I3144" s="1">
        <v>22</v>
      </c>
      <c r="J3144" t="s">
        <v>210</v>
      </c>
      <c r="K3144" t="s">
        <v>193</v>
      </c>
      <c r="L3144" t="s">
        <v>60</v>
      </c>
      <c r="M3144" t="s">
        <v>109</v>
      </c>
      <c r="N3144" s="4">
        <v>753313329</v>
      </c>
      <c r="O3144" s="44">
        <v>984.5</v>
      </c>
      <c r="P3144">
        <v>0</v>
      </c>
      <c r="Q3144">
        <v>1</v>
      </c>
      <c r="R3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4" s="4">
        <f t="shared" si="147"/>
        <v>0</v>
      </c>
      <c r="T3144" s="4">
        <f t="shared" si="148"/>
        <v>0</v>
      </c>
      <c r="U3144" s="4">
        <f t="shared" si="149"/>
        <v>1</v>
      </c>
    </row>
    <row r="3145" spans="1:21">
      <c r="A3145" s="41">
        <v>490000601</v>
      </c>
      <c r="B3145" s="42">
        <v>750052037</v>
      </c>
      <c r="C3145" s="43">
        <v>490000601</v>
      </c>
      <c r="D3145" t="s">
        <v>4166</v>
      </c>
      <c r="E3145" t="s">
        <v>4157</v>
      </c>
      <c r="H3145"/>
      <c r="I3145" s="1">
        <v>49</v>
      </c>
      <c r="J3145" t="s">
        <v>225</v>
      </c>
      <c r="K3145" t="s">
        <v>223</v>
      </c>
      <c r="L3145" t="s">
        <v>60</v>
      </c>
      <c r="M3145" t="s">
        <v>109</v>
      </c>
      <c r="N3145" s="4">
        <v>753313329</v>
      </c>
      <c r="O3145" s="44">
        <v>5628.5</v>
      </c>
      <c r="P3145">
        <v>0</v>
      </c>
      <c r="Q3145">
        <v>0</v>
      </c>
      <c r="R3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5" s="4">
        <f t="shared" si="147"/>
        <v>0</v>
      </c>
      <c r="T3145" s="4">
        <f t="shared" si="148"/>
        <v>0</v>
      </c>
      <c r="U3145" s="4">
        <f t="shared" si="149"/>
        <v>1</v>
      </c>
    </row>
    <row r="3146" spans="1:21">
      <c r="A3146" s="41">
        <v>850002130</v>
      </c>
      <c r="B3146" s="42">
        <v>750054157</v>
      </c>
      <c r="C3146" s="43">
        <v>850002130</v>
      </c>
      <c r="D3146" t="s">
        <v>4908</v>
      </c>
      <c r="E3146" t="s">
        <v>4909</v>
      </c>
      <c r="H3146"/>
      <c r="I3146" s="1">
        <v>85</v>
      </c>
      <c r="J3146" t="s">
        <v>482</v>
      </c>
      <c r="K3146" t="s">
        <v>223</v>
      </c>
      <c r="L3146" t="s">
        <v>60</v>
      </c>
      <c r="M3146" t="s">
        <v>109</v>
      </c>
      <c r="N3146" s="4">
        <v>326021177</v>
      </c>
      <c r="O3146" s="44">
        <v>1110</v>
      </c>
      <c r="P3146">
        <v>0</v>
      </c>
      <c r="Q3146">
        <v>0</v>
      </c>
      <c r="R3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6" s="4">
        <f t="shared" si="147"/>
        <v>0</v>
      </c>
      <c r="T3146" s="4">
        <f t="shared" si="148"/>
        <v>0</v>
      </c>
      <c r="U3146" s="4">
        <f t="shared" si="149"/>
        <v>1</v>
      </c>
    </row>
    <row r="3147" spans="1:21">
      <c r="A3147" s="41">
        <v>850005224</v>
      </c>
      <c r="B3147" s="42">
        <v>750054157</v>
      </c>
      <c r="C3147" s="43">
        <v>850005224</v>
      </c>
      <c r="D3147" t="s">
        <v>4910</v>
      </c>
      <c r="E3147" t="s">
        <v>4909</v>
      </c>
      <c r="H3147"/>
      <c r="I3147" s="1">
        <v>85</v>
      </c>
      <c r="J3147" t="s">
        <v>482</v>
      </c>
      <c r="K3147" t="s">
        <v>223</v>
      </c>
      <c r="L3147" t="s">
        <v>60</v>
      </c>
      <c r="M3147" t="s">
        <v>109</v>
      </c>
      <c r="N3147" s="4">
        <v>326021177</v>
      </c>
      <c r="O3147" s="44">
        <v>2920.5</v>
      </c>
      <c r="P3147">
        <v>0</v>
      </c>
      <c r="Q3147">
        <v>0</v>
      </c>
      <c r="R3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7" s="4">
        <f t="shared" si="147"/>
        <v>0</v>
      </c>
      <c r="T3147" s="4">
        <f t="shared" si="148"/>
        <v>0</v>
      </c>
      <c r="U3147" s="4">
        <f t="shared" si="149"/>
        <v>1</v>
      </c>
    </row>
    <row r="3148" spans="1:21">
      <c r="A3148" s="41">
        <v>750300766</v>
      </c>
      <c r="B3148" s="42">
        <v>750056145</v>
      </c>
      <c r="C3148" s="43">
        <v>750300766</v>
      </c>
      <c r="D3148" t="s">
        <v>5526</v>
      </c>
      <c r="E3148" t="s">
        <v>5527</v>
      </c>
      <c r="H3148"/>
      <c r="I3148" s="1">
        <v>75</v>
      </c>
      <c r="J3148" t="s">
        <v>125</v>
      </c>
      <c r="K3148" t="s">
        <v>109</v>
      </c>
      <c r="L3148" t="s">
        <v>96</v>
      </c>
      <c r="M3148" t="s">
        <v>109</v>
      </c>
      <c r="N3148" s="4">
        <v>754094902</v>
      </c>
      <c r="O3148" s="44">
        <v>45491.5</v>
      </c>
      <c r="P3148">
        <v>0</v>
      </c>
      <c r="Q3148">
        <v>0</v>
      </c>
      <c r="R3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8" s="4">
        <f t="shared" si="147"/>
        <v>0</v>
      </c>
      <c r="T3148" s="4">
        <f t="shared" si="148"/>
        <v>0</v>
      </c>
      <c r="U3148" s="4">
        <f t="shared" si="149"/>
        <v>1</v>
      </c>
    </row>
    <row r="3149" spans="1:21">
      <c r="A3149" s="41">
        <v>750000507</v>
      </c>
      <c r="B3149" s="42">
        <v>750058844</v>
      </c>
      <c r="C3149" s="43">
        <v>750000507</v>
      </c>
      <c r="D3149" t="s">
        <v>6388</v>
      </c>
      <c r="E3149" t="s">
        <v>6389</v>
      </c>
      <c r="H3149"/>
      <c r="I3149" s="1">
        <v>75</v>
      </c>
      <c r="J3149" t="s">
        <v>125</v>
      </c>
      <c r="K3149" t="s">
        <v>109</v>
      </c>
      <c r="L3149" t="s">
        <v>60</v>
      </c>
      <c r="M3149" t="s">
        <v>109</v>
      </c>
      <c r="N3149" s="4">
        <v>480266014</v>
      </c>
      <c r="O3149" s="44">
        <v>28286</v>
      </c>
      <c r="P3149">
        <v>0</v>
      </c>
      <c r="Q3149">
        <v>0</v>
      </c>
      <c r="R3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9" s="4">
        <f t="shared" si="147"/>
        <v>0</v>
      </c>
      <c r="T3149" s="4">
        <f t="shared" si="148"/>
        <v>0</v>
      </c>
      <c r="U3149" s="4">
        <f t="shared" si="149"/>
        <v>1</v>
      </c>
    </row>
    <row r="3150" spans="1:21">
      <c r="A3150" s="41">
        <v>930700018</v>
      </c>
      <c r="B3150" s="42">
        <v>750058844</v>
      </c>
      <c r="C3150" s="43">
        <v>930700018</v>
      </c>
      <c r="D3150" t="s">
        <v>6390</v>
      </c>
      <c r="E3150" t="s">
        <v>6389</v>
      </c>
      <c r="H3150"/>
      <c r="I3150" s="1">
        <v>93</v>
      </c>
      <c r="J3150" t="s">
        <v>265</v>
      </c>
      <c r="K3150" t="s">
        <v>109</v>
      </c>
      <c r="L3150" t="s">
        <v>60</v>
      </c>
      <c r="M3150" t="s">
        <v>109</v>
      </c>
      <c r="N3150" s="4">
        <v>480266014</v>
      </c>
      <c r="O3150" s="44">
        <v>8227.5</v>
      </c>
      <c r="P3150">
        <v>0</v>
      </c>
      <c r="Q3150">
        <v>0</v>
      </c>
      <c r="R3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0" s="4">
        <f t="shared" si="147"/>
        <v>0</v>
      </c>
      <c r="T3150" s="4">
        <f t="shared" si="148"/>
        <v>0</v>
      </c>
      <c r="U3150" s="4">
        <f t="shared" si="149"/>
        <v>1</v>
      </c>
    </row>
    <row r="3151" spans="1:21">
      <c r="A3151" s="41">
        <v>710015587</v>
      </c>
      <c r="B3151" s="42">
        <v>750060246</v>
      </c>
      <c r="C3151" s="43">
        <v>710015587</v>
      </c>
      <c r="D3151" t="s">
        <v>5805</v>
      </c>
      <c r="E3151" t="s">
        <v>5806</v>
      </c>
      <c r="H3151"/>
      <c r="I3151" s="1">
        <v>71</v>
      </c>
      <c r="J3151" t="s">
        <v>76</v>
      </c>
      <c r="K3151" t="s">
        <v>10</v>
      </c>
      <c r="L3151" t="s">
        <v>96</v>
      </c>
      <c r="M3151" t="s">
        <v>109</v>
      </c>
      <c r="N3151" s="4">
        <v>513996934</v>
      </c>
      <c r="O3151" s="44">
        <v>6072</v>
      </c>
      <c r="P3151">
        <v>1</v>
      </c>
      <c r="Q3151">
        <v>0</v>
      </c>
      <c r="R3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1" s="4">
        <f t="shared" si="147"/>
        <v>0</v>
      </c>
      <c r="T3151" s="4">
        <f t="shared" si="148"/>
        <v>0</v>
      </c>
      <c r="U3151" s="4">
        <f t="shared" si="149"/>
        <v>1</v>
      </c>
    </row>
    <row r="3152" spans="1:21">
      <c r="A3152" s="41">
        <v>750000069</v>
      </c>
      <c r="B3152" s="42">
        <v>750062036</v>
      </c>
      <c r="C3152" s="43">
        <v>750062036</v>
      </c>
      <c r="D3152" t="s">
        <v>4296</v>
      </c>
      <c r="E3152" t="s">
        <v>4297</v>
      </c>
      <c r="F3152" t="s">
        <v>4298</v>
      </c>
      <c r="G3152" t="s">
        <v>4299</v>
      </c>
      <c r="H3152">
        <v>1</v>
      </c>
      <c r="I3152" s="1">
        <v>75</v>
      </c>
      <c r="J3152" t="s">
        <v>125</v>
      </c>
      <c r="K3152" t="s">
        <v>109</v>
      </c>
      <c r="L3152" t="s">
        <v>831</v>
      </c>
      <c r="M3152" t="s">
        <v>109</v>
      </c>
      <c r="N3152" s="4">
        <v>200082105</v>
      </c>
      <c r="O3152" s="44">
        <v>4132</v>
      </c>
      <c r="P3152">
        <v>1</v>
      </c>
      <c r="Q3152">
        <v>0</v>
      </c>
      <c r="R3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2" s="4">
        <f t="shared" si="147"/>
        <v>1</v>
      </c>
      <c r="T3152" s="4">
        <f t="shared" si="148"/>
        <v>0</v>
      </c>
      <c r="U3152" s="4">
        <f t="shared" si="149"/>
        <v>0</v>
      </c>
    </row>
    <row r="3153" spans="1:21">
      <c r="A3153" s="41">
        <v>750000499</v>
      </c>
      <c r="B3153" s="42">
        <v>750062036</v>
      </c>
      <c r="C3153" s="43">
        <v>750062036</v>
      </c>
      <c r="D3153" t="s">
        <v>4300</v>
      </c>
      <c r="E3153" t="s">
        <v>4297</v>
      </c>
      <c r="F3153" t="s">
        <v>4298</v>
      </c>
      <c r="G3153" t="s">
        <v>4299</v>
      </c>
      <c r="H3153">
        <v>1</v>
      </c>
      <c r="I3153" s="1">
        <v>75</v>
      </c>
      <c r="J3153" t="s">
        <v>125</v>
      </c>
      <c r="K3153" t="s">
        <v>109</v>
      </c>
      <c r="L3153" t="s">
        <v>831</v>
      </c>
      <c r="M3153" t="s">
        <v>109</v>
      </c>
      <c r="N3153" s="4">
        <v>200082105</v>
      </c>
      <c r="O3153" s="44">
        <v>92516.5</v>
      </c>
      <c r="P3153">
        <v>0</v>
      </c>
      <c r="Q3153">
        <v>0</v>
      </c>
      <c r="R3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3" s="4">
        <f t="shared" si="147"/>
        <v>1</v>
      </c>
      <c r="T3153" s="4">
        <f t="shared" si="148"/>
        <v>0</v>
      </c>
      <c r="U3153" s="4">
        <f t="shared" si="149"/>
        <v>0</v>
      </c>
    </row>
    <row r="3154" spans="1:21">
      <c r="A3154" s="41">
        <v>750003295</v>
      </c>
      <c r="B3154" s="42">
        <v>750062036</v>
      </c>
      <c r="C3154" s="43">
        <v>750062036</v>
      </c>
      <c r="D3154" t="s">
        <v>4301</v>
      </c>
      <c r="E3154" t="s">
        <v>4297</v>
      </c>
      <c r="F3154" t="s">
        <v>4298</v>
      </c>
      <c r="G3154" t="s">
        <v>4299</v>
      </c>
      <c r="H3154">
        <v>1</v>
      </c>
      <c r="I3154" s="1">
        <v>75</v>
      </c>
      <c r="J3154" t="s">
        <v>125</v>
      </c>
      <c r="K3154" t="s">
        <v>109</v>
      </c>
      <c r="L3154" t="s">
        <v>831</v>
      </c>
      <c r="M3154" t="s">
        <v>109</v>
      </c>
      <c r="N3154" s="4">
        <v>200082105</v>
      </c>
      <c r="O3154" s="44">
        <v>4561.5</v>
      </c>
      <c r="P3154">
        <v>1</v>
      </c>
      <c r="Q3154">
        <v>0</v>
      </c>
      <c r="R3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4" s="4">
        <f t="shared" si="147"/>
        <v>1</v>
      </c>
      <c r="T3154" s="4">
        <f t="shared" si="148"/>
        <v>0</v>
      </c>
      <c r="U3154" s="4">
        <f t="shared" si="149"/>
        <v>0</v>
      </c>
    </row>
    <row r="3155" spans="1:21">
      <c r="A3155" s="41">
        <v>750003931</v>
      </c>
      <c r="B3155" s="42">
        <v>750062036</v>
      </c>
      <c r="C3155" s="43">
        <v>750062036</v>
      </c>
      <c r="D3155" t="s">
        <v>4302</v>
      </c>
      <c r="E3155" t="s">
        <v>4297</v>
      </c>
      <c r="F3155" t="s">
        <v>4298</v>
      </c>
      <c r="G3155" t="s">
        <v>4299</v>
      </c>
      <c r="H3155">
        <v>1</v>
      </c>
      <c r="I3155" s="1">
        <v>75</v>
      </c>
      <c r="J3155" t="s">
        <v>125</v>
      </c>
      <c r="K3155" t="s">
        <v>109</v>
      </c>
      <c r="L3155" t="s">
        <v>831</v>
      </c>
      <c r="M3155" t="s">
        <v>109</v>
      </c>
      <c r="N3155" s="4">
        <v>200082105</v>
      </c>
      <c r="O3155" s="44">
        <v>1513.5</v>
      </c>
      <c r="P3155">
        <v>0</v>
      </c>
      <c r="Q3155">
        <v>0</v>
      </c>
      <c r="R3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5" s="4">
        <f t="shared" si="147"/>
        <v>1</v>
      </c>
      <c r="T3155" s="4">
        <f t="shared" si="148"/>
        <v>0</v>
      </c>
      <c r="U3155" s="4">
        <f t="shared" si="149"/>
        <v>0</v>
      </c>
    </row>
    <row r="3156" spans="1:21">
      <c r="A3156" s="41">
        <v>750005449</v>
      </c>
      <c r="B3156" s="42">
        <v>750062036</v>
      </c>
      <c r="C3156" s="43">
        <v>750062036</v>
      </c>
      <c r="D3156" t="s">
        <v>4303</v>
      </c>
      <c r="E3156" t="s">
        <v>4297</v>
      </c>
      <c r="F3156" t="s">
        <v>4298</v>
      </c>
      <c r="G3156" t="s">
        <v>4299</v>
      </c>
      <c r="H3156">
        <v>1</v>
      </c>
      <c r="I3156" s="1">
        <v>75</v>
      </c>
      <c r="J3156" t="s">
        <v>125</v>
      </c>
      <c r="K3156" t="s">
        <v>109</v>
      </c>
      <c r="L3156" t="s">
        <v>831</v>
      </c>
      <c r="M3156" t="s">
        <v>109</v>
      </c>
      <c r="N3156" s="4">
        <v>200082105</v>
      </c>
      <c r="O3156" s="44">
        <v>765.25</v>
      </c>
      <c r="P3156">
        <v>0</v>
      </c>
      <c r="Q3156">
        <v>0</v>
      </c>
      <c r="R3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6" s="4">
        <f t="shared" si="147"/>
        <v>1</v>
      </c>
      <c r="T3156" s="4">
        <f t="shared" si="148"/>
        <v>0</v>
      </c>
      <c r="U3156" s="4">
        <f t="shared" si="149"/>
        <v>0</v>
      </c>
    </row>
    <row r="3157" spans="1:21">
      <c r="A3157" s="41">
        <v>750005928</v>
      </c>
      <c r="B3157" s="47">
        <v>750062036</v>
      </c>
      <c r="C3157" s="47">
        <v>750062036</v>
      </c>
      <c r="D3157" t="s">
        <v>4304</v>
      </c>
      <c r="E3157" t="s">
        <v>4297</v>
      </c>
      <c r="F3157" t="s">
        <v>4298</v>
      </c>
      <c r="G3157" t="s">
        <v>4299</v>
      </c>
      <c r="H3157">
        <v>1</v>
      </c>
      <c r="I3157" s="1">
        <v>75</v>
      </c>
      <c r="J3157" t="s">
        <v>125</v>
      </c>
      <c r="K3157" t="s">
        <v>109</v>
      </c>
      <c r="L3157" t="s">
        <v>831</v>
      </c>
      <c r="M3157" t="s">
        <v>109</v>
      </c>
      <c r="N3157" s="4">
        <v>200082105</v>
      </c>
      <c r="O3157" s="44">
        <v>2868.25</v>
      </c>
      <c r="P3157">
        <v>0</v>
      </c>
      <c r="Q3157">
        <v>0</v>
      </c>
      <c r="R3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7" s="4">
        <f t="shared" si="147"/>
        <v>1</v>
      </c>
      <c r="T3157" s="4">
        <f t="shared" si="148"/>
        <v>0</v>
      </c>
      <c r="U3157" s="4">
        <f t="shared" si="149"/>
        <v>0</v>
      </c>
    </row>
    <row r="3158" spans="1:21">
      <c r="A3158" s="41">
        <v>750005969</v>
      </c>
      <c r="B3158" s="45">
        <v>750062036</v>
      </c>
      <c r="C3158" s="43">
        <v>750062036</v>
      </c>
      <c r="D3158" t="s">
        <v>4305</v>
      </c>
      <c r="E3158" t="s">
        <v>4297</v>
      </c>
      <c r="F3158" t="s">
        <v>4298</v>
      </c>
      <c r="G3158" t="s">
        <v>4299</v>
      </c>
      <c r="H3158">
        <v>1</v>
      </c>
      <c r="I3158" s="1">
        <v>75</v>
      </c>
      <c r="J3158" t="s">
        <v>125</v>
      </c>
      <c r="K3158" t="s">
        <v>109</v>
      </c>
      <c r="L3158" t="s">
        <v>831</v>
      </c>
      <c r="M3158" t="s">
        <v>109</v>
      </c>
      <c r="N3158" s="4">
        <v>200082105</v>
      </c>
      <c r="O3158" s="44">
        <v>856.25</v>
      </c>
      <c r="P3158">
        <v>0</v>
      </c>
      <c r="Q3158">
        <v>0</v>
      </c>
      <c r="R3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8" s="4">
        <f t="shared" si="147"/>
        <v>1</v>
      </c>
      <c r="T3158" s="4">
        <f t="shared" si="148"/>
        <v>0</v>
      </c>
      <c r="U3158" s="4">
        <f t="shared" si="149"/>
        <v>0</v>
      </c>
    </row>
    <row r="3159" spans="1:21">
      <c r="A3159" s="41">
        <v>750006249</v>
      </c>
      <c r="B3159" s="42">
        <v>750062036</v>
      </c>
      <c r="C3159" s="43">
        <v>750062036</v>
      </c>
      <c r="D3159" t="s">
        <v>4306</v>
      </c>
      <c r="E3159" t="s">
        <v>4297</v>
      </c>
      <c r="F3159" t="s">
        <v>4298</v>
      </c>
      <c r="G3159" t="s">
        <v>4299</v>
      </c>
      <c r="H3159">
        <v>1</v>
      </c>
      <c r="I3159" s="1">
        <v>75</v>
      </c>
      <c r="J3159" t="s">
        <v>125</v>
      </c>
      <c r="K3159" t="s">
        <v>109</v>
      </c>
      <c r="L3159" t="s">
        <v>831</v>
      </c>
      <c r="M3159" t="s">
        <v>109</v>
      </c>
      <c r="N3159" s="4">
        <v>200082105</v>
      </c>
      <c r="O3159" s="44">
        <v>1074.5</v>
      </c>
      <c r="P3159">
        <v>0</v>
      </c>
      <c r="Q3159">
        <v>0</v>
      </c>
      <c r="R3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9" s="4">
        <f t="shared" si="147"/>
        <v>1</v>
      </c>
      <c r="T3159" s="4">
        <f t="shared" si="148"/>
        <v>0</v>
      </c>
      <c r="U3159" s="4">
        <f t="shared" si="149"/>
        <v>0</v>
      </c>
    </row>
    <row r="3160" spans="1:21">
      <c r="A3160" s="41">
        <v>750006298</v>
      </c>
      <c r="B3160" s="42">
        <v>750062036</v>
      </c>
      <c r="C3160" s="43">
        <v>750062036</v>
      </c>
      <c r="D3160" t="s">
        <v>4307</v>
      </c>
      <c r="E3160" t="s">
        <v>4297</v>
      </c>
      <c r="F3160" t="s">
        <v>4298</v>
      </c>
      <c r="G3160" t="s">
        <v>4299</v>
      </c>
      <c r="H3160">
        <v>1</v>
      </c>
      <c r="I3160" s="1">
        <v>75</v>
      </c>
      <c r="J3160" t="s">
        <v>125</v>
      </c>
      <c r="K3160" t="s">
        <v>109</v>
      </c>
      <c r="L3160" t="s">
        <v>831</v>
      </c>
      <c r="M3160" t="s">
        <v>109</v>
      </c>
      <c r="N3160" s="4">
        <v>200082105</v>
      </c>
      <c r="O3160" s="44">
        <v>33.5</v>
      </c>
      <c r="P3160">
        <v>0</v>
      </c>
      <c r="Q3160">
        <v>0</v>
      </c>
      <c r="R3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0" s="4">
        <f t="shared" si="147"/>
        <v>1</v>
      </c>
      <c r="T3160" s="4">
        <f t="shared" si="148"/>
        <v>0</v>
      </c>
      <c r="U3160" s="4">
        <f t="shared" si="149"/>
        <v>0</v>
      </c>
    </row>
    <row r="3161" spans="1:21">
      <c r="A3161" s="41">
        <v>750006348</v>
      </c>
      <c r="B3161" s="45">
        <v>750062036</v>
      </c>
      <c r="C3161" s="47">
        <v>750062036</v>
      </c>
      <c r="D3161" t="s">
        <v>4308</v>
      </c>
      <c r="E3161" t="s">
        <v>4297</v>
      </c>
      <c r="F3161" t="s">
        <v>4298</v>
      </c>
      <c r="G3161" t="s">
        <v>4299</v>
      </c>
      <c r="H3161">
        <v>1</v>
      </c>
      <c r="I3161" s="1">
        <v>75</v>
      </c>
      <c r="J3161" t="s">
        <v>125</v>
      </c>
      <c r="K3161" t="s">
        <v>109</v>
      </c>
      <c r="L3161" t="s">
        <v>831</v>
      </c>
      <c r="M3161" t="s">
        <v>109</v>
      </c>
      <c r="N3161" s="4">
        <v>200082105</v>
      </c>
      <c r="O3161" s="44">
        <v>1801.5</v>
      </c>
      <c r="P3161">
        <v>0</v>
      </c>
      <c r="Q3161">
        <v>0</v>
      </c>
      <c r="R3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1" s="4">
        <f t="shared" si="147"/>
        <v>1</v>
      </c>
      <c r="T3161" s="4">
        <f t="shared" si="148"/>
        <v>0</v>
      </c>
      <c r="U3161" s="4">
        <f t="shared" si="149"/>
        <v>0</v>
      </c>
    </row>
    <row r="3162" spans="1:21">
      <c r="A3162" s="41">
        <v>750006389</v>
      </c>
      <c r="B3162" s="42">
        <v>750062036</v>
      </c>
      <c r="C3162" s="43">
        <v>750062036</v>
      </c>
      <c r="D3162" t="s">
        <v>4309</v>
      </c>
      <c r="E3162" t="s">
        <v>4297</v>
      </c>
      <c r="F3162" t="s">
        <v>4298</v>
      </c>
      <c r="G3162" t="s">
        <v>4299</v>
      </c>
      <c r="H3162">
        <v>1</v>
      </c>
      <c r="I3162" s="1">
        <v>75</v>
      </c>
      <c r="J3162" t="s">
        <v>125</v>
      </c>
      <c r="K3162" t="s">
        <v>109</v>
      </c>
      <c r="L3162" t="s">
        <v>831</v>
      </c>
      <c r="M3162" t="s">
        <v>109</v>
      </c>
      <c r="N3162" s="4">
        <v>200082105</v>
      </c>
      <c r="O3162" s="44">
        <v>1170.25</v>
      </c>
      <c r="P3162">
        <v>0</v>
      </c>
      <c r="Q3162">
        <v>0</v>
      </c>
      <c r="R3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2" s="4">
        <f t="shared" si="147"/>
        <v>1</v>
      </c>
      <c r="T3162" s="4">
        <f t="shared" si="148"/>
        <v>0</v>
      </c>
      <c r="U3162" s="4">
        <f t="shared" si="149"/>
        <v>0</v>
      </c>
    </row>
    <row r="3163" spans="1:21">
      <c r="A3163" s="41">
        <v>750007338</v>
      </c>
      <c r="B3163" s="42">
        <v>750062036</v>
      </c>
      <c r="C3163" s="43">
        <v>750062036</v>
      </c>
      <c r="D3163" t="s">
        <v>4310</v>
      </c>
      <c r="E3163" t="s">
        <v>4297</v>
      </c>
      <c r="F3163" t="s">
        <v>4298</v>
      </c>
      <c r="G3163" t="s">
        <v>4299</v>
      </c>
      <c r="H3163">
        <v>1</v>
      </c>
      <c r="I3163" s="1">
        <v>75</v>
      </c>
      <c r="J3163" t="s">
        <v>125</v>
      </c>
      <c r="K3163" t="s">
        <v>109</v>
      </c>
      <c r="L3163" t="s">
        <v>831</v>
      </c>
      <c r="M3163" t="s">
        <v>109</v>
      </c>
      <c r="N3163" s="4">
        <v>200082105</v>
      </c>
      <c r="O3163" s="44">
        <v>3170</v>
      </c>
      <c r="P3163">
        <v>1</v>
      </c>
      <c r="Q3163">
        <v>0</v>
      </c>
      <c r="R3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3" s="4">
        <f t="shared" si="147"/>
        <v>1</v>
      </c>
      <c r="T3163" s="4">
        <f t="shared" si="148"/>
        <v>0</v>
      </c>
      <c r="U3163" s="4">
        <f t="shared" si="149"/>
        <v>0</v>
      </c>
    </row>
    <row r="3164" spans="1:21">
      <c r="A3164" s="41">
        <v>750015109</v>
      </c>
      <c r="B3164" s="42">
        <v>750062036</v>
      </c>
      <c r="C3164" s="43">
        <v>750062036</v>
      </c>
      <c r="D3164" t="s">
        <v>4311</v>
      </c>
      <c r="E3164" t="s">
        <v>4297</v>
      </c>
      <c r="F3164" t="s">
        <v>4298</v>
      </c>
      <c r="G3164" t="s">
        <v>4299</v>
      </c>
      <c r="H3164">
        <v>1</v>
      </c>
      <c r="I3164" s="1">
        <v>75</v>
      </c>
      <c r="J3164" t="s">
        <v>125</v>
      </c>
      <c r="K3164" t="s">
        <v>109</v>
      </c>
      <c r="L3164" t="s">
        <v>831</v>
      </c>
      <c r="M3164" t="s">
        <v>109</v>
      </c>
      <c r="N3164" s="4">
        <v>200082105</v>
      </c>
      <c r="O3164" s="44">
        <v>14153</v>
      </c>
      <c r="P3164">
        <v>0</v>
      </c>
      <c r="Q3164">
        <v>0</v>
      </c>
      <c r="R3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4" s="4">
        <f t="shared" si="147"/>
        <v>1</v>
      </c>
      <c r="T3164" s="4">
        <f t="shared" si="148"/>
        <v>0</v>
      </c>
      <c r="U3164" s="4">
        <f t="shared" si="149"/>
        <v>0</v>
      </c>
    </row>
    <row r="3165" spans="1:21">
      <c r="A3165" s="41">
        <v>750023749</v>
      </c>
      <c r="B3165" s="42">
        <v>750062036</v>
      </c>
      <c r="C3165" s="43">
        <v>750062036</v>
      </c>
      <c r="D3165" t="s">
        <v>4312</v>
      </c>
      <c r="E3165" t="s">
        <v>4297</v>
      </c>
      <c r="F3165" t="s">
        <v>4298</v>
      </c>
      <c r="G3165" t="s">
        <v>4299</v>
      </c>
      <c r="H3165">
        <v>1</v>
      </c>
      <c r="I3165" s="1">
        <v>75</v>
      </c>
      <c r="J3165" t="s">
        <v>125</v>
      </c>
      <c r="K3165" t="s">
        <v>109</v>
      </c>
      <c r="L3165" t="s">
        <v>831</v>
      </c>
      <c r="M3165" t="s">
        <v>109</v>
      </c>
      <c r="N3165" s="4">
        <v>200082105</v>
      </c>
      <c r="O3165" s="44">
        <v>14636.5</v>
      </c>
      <c r="P3165">
        <v>0</v>
      </c>
      <c r="Q3165">
        <v>0</v>
      </c>
      <c r="R3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5" s="4">
        <f t="shared" si="147"/>
        <v>1</v>
      </c>
      <c r="T3165" s="4">
        <f t="shared" si="148"/>
        <v>0</v>
      </c>
      <c r="U3165" s="4">
        <f t="shared" si="149"/>
        <v>0</v>
      </c>
    </row>
    <row r="3166" spans="1:21">
      <c r="A3166" s="41">
        <v>750024069</v>
      </c>
      <c r="B3166" s="42">
        <v>750062036</v>
      </c>
      <c r="C3166" s="43">
        <v>750062036</v>
      </c>
      <c r="D3166" t="s">
        <v>4313</v>
      </c>
      <c r="E3166" t="s">
        <v>4297</v>
      </c>
      <c r="F3166" t="s">
        <v>4298</v>
      </c>
      <c r="G3166" t="s">
        <v>4299</v>
      </c>
      <c r="H3166">
        <v>1</v>
      </c>
      <c r="I3166" s="1">
        <v>75</v>
      </c>
      <c r="J3166" t="s">
        <v>125</v>
      </c>
      <c r="K3166" t="s">
        <v>109</v>
      </c>
      <c r="L3166" t="s">
        <v>831</v>
      </c>
      <c r="M3166" t="s">
        <v>109</v>
      </c>
      <c r="N3166" s="4">
        <v>200082105</v>
      </c>
      <c r="O3166" s="44">
        <v>138</v>
      </c>
      <c r="P3166">
        <v>0</v>
      </c>
      <c r="Q3166">
        <v>0</v>
      </c>
      <c r="R3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6" s="4">
        <f t="shared" si="147"/>
        <v>1</v>
      </c>
      <c r="T3166" s="4">
        <f t="shared" si="148"/>
        <v>0</v>
      </c>
      <c r="U3166" s="4">
        <f t="shared" si="149"/>
        <v>0</v>
      </c>
    </row>
    <row r="3167" spans="1:21">
      <c r="A3167" s="41">
        <v>750027369</v>
      </c>
      <c r="B3167" s="42">
        <v>750062036</v>
      </c>
      <c r="C3167" s="43">
        <v>750062036</v>
      </c>
      <c r="D3167" t="s">
        <v>4314</v>
      </c>
      <c r="E3167" t="s">
        <v>4297</v>
      </c>
      <c r="F3167" t="s">
        <v>4298</v>
      </c>
      <c r="G3167" t="s">
        <v>4299</v>
      </c>
      <c r="H3167">
        <v>1</v>
      </c>
      <c r="I3167" s="1">
        <v>75</v>
      </c>
      <c r="J3167" t="s">
        <v>125</v>
      </c>
      <c r="K3167" t="s">
        <v>109</v>
      </c>
      <c r="L3167" t="s">
        <v>831</v>
      </c>
      <c r="M3167" t="s">
        <v>109</v>
      </c>
      <c r="N3167" s="4">
        <v>200082105</v>
      </c>
      <c r="O3167" s="44">
        <v>19948.5</v>
      </c>
      <c r="P3167">
        <v>0</v>
      </c>
      <c r="Q3167">
        <v>0</v>
      </c>
      <c r="R3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7" s="4">
        <f t="shared" si="147"/>
        <v>1</v>
      </c>
      <c r="T3167" s="4">
        <f t="shared" si="148"/>
        <v>0</v>
      </c>
      <c r="U3167" s="4">
        <f t="shared" si="149"/>
        <v>0</v>
      </c>
    </row>
    <row r="3168" spans="1:21">
      <c r="A3168" s="41">
        <v>750038358</v>
      </c>
      <c r="B3168" s="42">
        <v>750062036</v>
      </c>
      <c r="C3168" s="43">
        <v>750062036</v>
      </c>
      <c r="D3168" t="s">
        <v>4315</v>
      </c>
      <c r="E3168" t="s">
        <v>4297</v>
      </c>
      <c r="F3168" t="s">
        <v>4298</v>
      </c>
      <c r="G3168" t="s">
        <v>4299</v>
      </c>
      <c r="H3168">
        <v>1</v>
      </c>
      <c r="I3168" s="1">
        <v>75</v>
      </c>
      <c r="J3168" t="s">
        <v>125</v>
      </c>
      <c r="K3168" t="s">
        <v>109</v>
      </c>
      <c r="L3168" t="s">
        <v>831</v>
      </c>
      <c r="M3168" t="s">
        <v>109</v>
      </c>
      <c r="N3168" s="4">
        <v>200082105</v>
      </c>
      <c r="O3168" s="44">
        <v>3461.5</v>
      </c>
      <c r="P3168">
        <v>1</v>
      </c>
      <c r="Q3168">
        <v>0</v>
      </c>
      <c r="R3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8" s="4">
        <f t="shared" si="147"/>
        <v>1</v>
      </c>
      <c r="T3168" s="4">
        <f t="shared" si="148"/>
        <v>0</v>
      </c>
      <c r="U3168" s="4">
        <f t="shared" si="149"/>
        <v>0</v>
      </c>
    </row>
    <row r="3169" spans="1:21">
      <c r="A3169" s="41">
        <v>750047771</v>
      </c>
      <c r="B3169" s="42">
        <v>750062036</v>
      </c>
      <c r="C3169" s="43">
        <v>750062036</v>
      </c>
      <c r="D3169" t="s">
        <v>4316</v>
      </c>
      <c r="E3169" t="s">
        <v>4297</v>
      </c>
      <c r="F3169" t="s">
        <v>4298</v>
      </c>
      <c r="G3169" t="s">
        <v>4299</v>
      </c>
      <c r="H3169">
        <v>1</v>
      </c>
      <c r="I3169" s="1">
        <v>75</v>
      </c>
      <c r="J3169" t="s">
        <v>125</v>
      </c>
      <c r="K3169" t="s">
        <v>109</v>
      </c>
      <c r="L3169" t="s">
        <v>831</v>
      </c>
      <c r="M3169" t="s">
        <v>109</v>
      </c>
      <c r="N3169" s="4">
        <v>200082105</v>
      </c>
      <c r="O3169" s="44">
        <v>16401</v>
      </c>
      <c r="P3169">
        <v>0</v>
      </c>
      <c r="Q3169">
        <v>0</v>
      </c>
      <c r="R3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9" s="4">
        <f t="shared" si="147"/>
        <v>1</v>
      </c>
      <c r="T3169" s="4">
        <f t="shared" si="148"/>
        <v>0</v>
      </c>
      <c r="U3169" s="4">
        <f t="shared" si="149"/>
        <v>0</v>
      </c>
    </row>
    <row r="3170" spans="1:21">
      <c r="A3170" s="41">
        <v>750058471</v>
      </c>
      <c r="B3170" s="42">
        <v>750062036</v>
      </c>
      <c r="C3170" s="43">
        <v>750062036</v>
      </c>
      <c r="D3170" t="s">
        <v>4317</v>
      </c>
      <c r="E3170" t="s">
        <v>4297</v>
      </c>
      <c r="F3170" t="s">
        <v>4298</v>
      </c>
      <c r="G3170" t="s">
        <v>4299</v>
      </c>
      <c r="H3170">
        <v>1</v>
      </c>
      <c r="I3170" s="1">
        <v>75</v>
      </c>
      <c r="J3170" t="s">
        <v>125</v>
      </c>
      <c r="K3170" t="s">
        <v>109</v>
      </c>
      <c r="L3170" t="s">
        <v>831</v>
      </c>
      <c r="M3170" t="s">
        <v>109</v>
      </c>
      <c r="N3170" s="4">
        <v>200082105</v>
      </c>
      <c r="O3170" s="44">
        <v>17763</v>
      </c>
      <c r="P3170">
        <v>0</v>
      </c>
      <c r="Q3170">
        <v>0</v>
      </c>
      <c r="R3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0" s="4">
        <f t="shared" si="147"/>
        <v>1</v>
      </c>
      <c r="T3170" s="4">
        <f t="shared" si="148"/>
        <v>0</v>
      </c>
      <c r="U3170" s="4">
        <f t="shared" si="149"/>
        <v>0</v>
      </c>
    </row>
    <row r="3171" spans="1:21">
      <c r="A3171" s="41">
        <v>750170599</v>
      </c>
      <c r="B3171" s="42">
        <v>750062036</v>
      </c>
      <c r="C3171" s="43">
        <v>750062036</v>
      </c>
      <c r="D3171" t="s">
        <v>4318</v>
      </c>
      <c r="E3171" t="s">
        <v>4297</v>
      </c>
      <c r="F3171" t="s">
        <v>4298</v>
      </c>
      <c r="G3171" t="s">
        <v>4299</v>
      </c>
      <c r="H3171">
        <v>1</v>
      </c>
      <c r="I3171" s="1">
        <v>75</v>
      </c>
      <c r="J3171" t="s">
        <v>125</v>
      </c>
      <c r="K3171" t="s">
        <v>109</v>
      </c>
      <c r="L3171" t="s">
        <v>831</v>
      </c>
      <c r="M3171" t="s">
        <v>109</v>
      </c>
      <c r="N3171" s="4">
        <v>200082105</v>
      </c>
      <c r="O3171" s="44">
        <v>1224</v>
      </c>
      <c r="P3171">
        <v>1</v>
      </c>
      <c r="Q3171">
        <v>0</v>
      </c>
      <c r="R3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1" s="4">
        <f t="shared" si="147"/>
        <v>1</v>
      </c>
      <c r="T3171" s="4">
        <f t="shared" si="148"/>
        <v>0</v>
      </c>
      <c r="U3171" s="4">
        <f t="shared" si="149"/>
        <v>0</v>
      </c>
    </row>
    <row r="3172" spans="1:21">
      <c r="A3172" s="41">
        <v>750801326</v>
      </c>
      <c r="B3172" s="42">
        <v>750062036</v>
      </c>
      <c r="C3172" s="43">
        <v>750062036</v>
      </c>
      <c r="D3172" t="s">
        <v>4319</v>
      </c>
      <c r="E3172" t="s">
        <v>4297</v>
      </c>
      <c r="F3172" t="s">
        <v>4298</v>
      </c>
      <c r="G3172" t="s">
        <v>4299</v>
      </c>
      <c r="H3172">
        <v>1</v>
      </c>
      <c r="I3172" s="1">
        <v>75</v>
      </c>
      <c r="J3172" t="s">
        <v>125</v>
      </c>
      <c r="K3172" t="s">
        <v>109</v>
      </c>
      <c r="L3172" t="s">
        <v>831</v>
      </c>
      <c r="M3172" t="s">
        <v>109</v>
      </c>
      <c r="N3172" s="4">
        <v>200082105</v>
      </c>
      <c r="O3172" s="44">
        <v>237.75</v>
      </c>
      <c r="P3172">
        <v>0</v>
      </c>
      <c r="Q3172">
        <v>0</v>
      </c>
      <c r="R3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2" s="4">
        <f t="shared" si="147"/>
        <v>1</v>
      </c>
      <c r="T3172" s="4">
        <f t="shared" si="148"/>
        <v>0</v>
      </c>
      <c r="U3172" s="4">
        <f t="shared" si="149"/>
        <v>0</v>
      </c>
    </row>
    <row r="3173" spans="1:21">
      <c r="A3173" s="41">
        <v>750813628</v>
      </c>
      <c r="B3173" s="42">
        <v>750062036</v>
      </c>
      <c r="C3173" s="43">
        <v>750062036</v>
      </c>
      <c r="D3173" t="s">
        <v>4320</v>
      </c>
      <c r="E3173" t="s">
        <v>4297</v>
      </c>
      <c r="F3173" t="s">
        <v>4298</v>
      </c>
      <c r="G3173" t="s">
        <v>4299</v>
      </c>
      <c r="H3173">
        <v>1</v>
      </c>
      <c r="I3173" s="1">
        <v>75</v>
      </c>
      <c r="J3173" t="s">
        <v>125</v>
      </c>
      <c r="K3173" t="s">
        <v>109</v>
      </c>
      <c r="L3173" t="s">
        <v>831</v>
      </c>
      <c r="M3173" t="s">
        <v>109</v>
      </c>
      <c r="N3173" s="4">
        <v>200082105</v>
      </c>
      <c r="O3173" s="44">
        <v>1542.75</v>
      </c>
      <c r="P3173">
        <v>0</v>
      </c>
      <c r="Q3173">
        <v>0</v>
      </c>
      <c r="R3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3" s="4">
        <f t="shared" si="147"/>
        <v>1</v>
      </c>
      <c r="T3173" s="4">
        <f t="shared" si="148"/>
        <v>0</v>
      </c>
      <c r="U3173" s="4">
        <f t="shared" si="149"/>
        <v>0</v>
      </c>
    </row>
    <row r="3174" spans="1:21">
      <c r="A3174" s="41">
        <v>750814881</v>
      </c>
      <c r="B3174" s="42">
        <v>750062036</v>
      </c>
      <c r="C3174" s="43">
        <v>750062036</v>
      </c>
      <c r="D3174" t="s">
        <v>4321</v>
      </c>
      <c r="E3174" t="s">
        <v>4297</v>
      </c>
      <c r="F3174" t="s">
        <v>4298</v>
      </c>
      <c r="G3174" t="s">
        <v>4299</v>
      </c>
      <c r="H3174">
        <v>1</v>
      </c>
      <c r="I3174" s="1">
        <v>75</v>
      </c>
      <c r="J3174" t="s">
        <v>125</v>
      </c>
      <c r="K3174" t="s">
        <v>109</v>
      </c>
      <c r="L3174" t="s">
        <v>831</v>
      </c>
      <c r="M3174" t="s">
        <v>109</v>
      </c>
      <c r="N3174" s="4">
        <v>200082105</v>
      </c>
      <c r="O3174" s="44">
        <v>85</v>
      </c>
      <c r="P3174">
        <v>0</v>
      </c>
      <c r="Q3174">
        <v>0</v>
      </c>
      <c r="R3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4" s="4">
        <f t="shared" si="147"/>
        <v>1</v>
      </c>
      <c r="T3174" s="4">
        <f t="shared" si="148"/>
        <v>0</v>
      </c>
      <c r="U3174" s="4">
        <f t="shared" si="149"/>
        <v>0</v>
      </c>
    </row>
    <row r="3175" spans="1:21">
      <c r="A3175" s="41">
        <v>750824849</v>
      </c>
      <c r="B3175" s="42">
        <v>750062036</v>
      </c>
      <c r="C3175" s="43">
        <v>750062036</v>
      </c>
      <c r="D3175" t="s">
        <v>4322</v>
      </c>
      <c r="E3175" t="s">
        <v>4297</v>
      </c>
      <c r="F3175" t="s">
        <v>4298</v>
      </c>
      <c r="G3175" t="s">
        <v>4299</v>
      </c>
      <c r="H3175">
        <v>1</v>
      </c>
      <c r="I3175" s="1">
        <v>75</v>
      </c>
      <c r="J3175" t="s">
        <v>125</v>
      </c>
      <c r="K3175" t="s">
        <v>109</v>
      </c>
      <c r="L3175" t="s">
        <v>831</v>
      </c>
      <c r="M3175" t="s">
        <v>109</v>
      </c>
      <c r="N3175" s="4">
        <v>200082105</v>
      </c>
      <c r="O3175" s="44">
        <v>775</v>
      </c>
      <c r="P3175">
        <v>0</v>
      </c>
      <c r="Q3175">
        <v>0</v>
      </c>
      <c r="R3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5" s="4">
        <f t="shared" si="147"/>
        <v>1</v>
      </c>
      <c r="T3175" s="4">
        <f t="shared" si="148"/>
        <v>0</v>
      </c>
      <c r="U3175" s="4">
        <f t="shared" si="149"/>
        <v>0</v>
      </c>
    </row>
    <row r="3176" spans="1:21">
      <c r="A3176" s="41">
        <v>750827990</v>
      </c>
      <c r="B3176" s="42">
        <v>750062036</v>
      </c>
      <c r="C3176" s="43">
        <v>750062036</v>
      </c>
      <c r="D3176" t="s">
        <v>4323</v>
      </c>
      <c r="E3176" t="s">
        <v>4297</v>
      </c>
      <c r="F3176" t="s">
        <v>4298</v>
      </c>
      <c r="G3176" t="s">
        <v>4299</v>
      </c>
      <c r="H3176">
        <v>1</v>
      </c>
      <c r="I3176" s="1">
        <v>75</v>
      </c>
      <c r="J3176" t="s">
        <v>125</v>
      </c>
      <c r="K3176" t="s">
        <v>109</v>
      </c>
      <c r="L3176" t="s">
        <v>831</v>
      </c>
      <c r="M3176" t="s">
        <v>109</v>
      </c>
      <c r="N3176" s="4">
        <v>200082105</v>
      </c>
      <c r="O3176" s="44">
        <v>1520</v>
      </c>
      <c r="P3176">
        <v>1</v>
      </c>
      <c r="Q3176">
        <v>0</v>
      </c>
      <c r="R3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6" s="4">
        <f t="shared" si="147"/>
        <v>1</v>
      </c>
      <c r="T3176" s="4">
        <f t="shared" si="148"/>
        <v>0</v>
      </c>
      <c r="U3176" s="4">
        <f t="shared" si="149"/>
        <v>0</v>
      </c>
    </row>
    <row r="3177" spans="1:21">
      <c r="A3177" s="41">
        <v>750830044</v>
      </c>
      <c r="B3177" s="42">
        <v>750062036</v>
      </c>
      <c r="C3177" s="43">
        <v>750062036</v>
      </c>
      <c r="D3177" t="s">
        <v>4324</v>
      </c>
      <c r="E3177" t="s">
        <v>4297</v>
      </c>
      <c r="F3177" t="s">
        <v>4298</v>
      </c>
      <c r="G3177" t="s">
        <v>4299</v>
      </c>
      <c r="H3177">
        <v>1</v>
      </c>
      <c r="I3177" s="1">
        <v>75</v>
      </c>
      <c r="J3177" t="s">
        <v>125</v>
      </c>
      <c r="K3177" t="s">
        <v>109</v>
      </c>
      <c r="L3177" t="s">
        <v>831</v>
      </c>
      <c r="M3177" t="s">
        <v>109</v>
      </c>
      <c r="N3177" s="4">
        <v>200082105</v>
      </c>
      <c r="O3177" s="44">
        <v>1035.5</v>
      </c>
      <c r="P3177">
        <v>1</v>
      </c>
      <c r="Q3177">
        <v>0</v>
      </c>
      <c r="R3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7" s="4">
        <f t="shared" si="147"/>
        <v>1</v>
      </c>
      <c r="T3177" s="4">
        <f t="shared" si="148"/>
        <v>0</v>
      </c>
      <c r="U3177" s="4">
        <f t="shared" si="149"/>
        <v>0</v>
      </c>
    </row>
    <row r="3178" spans="1:21">
      <c r="A3178" s="41">
        <v>750830564</v>
      </c>
      <c r="B3178" s="42">
        <v>750062036</v>
      </c>
      <c r="C3178" s="43">
        <v>750062036</v>
      </c>
      <c r="D3178" t="s">
        <v>4325</v>
      </c>
      <c r="E3178" t="s">
        <v>4297</v>
      </c>
      <c r="F3178" t="s">
        <v>4298</v>
      </c>
      <c r="G3178" t="s">
        <v>4299</v>
      </c>
      <c r="H3178">
        <v>1</v>
      </c>
      <c r="I3178" s="1">
        <v>75</v>
      </c>
      <c r="J3178" t="s">
        <v>125</v>
      </c>
      <c r="K3178" t="s">
        <v>109</v>
      </c>
      <c r="L3178" t="s">
        <v>831</v>
      </c>
      <c r="M3178" t="s">
        <v>109</v>
      </c>
      <c r="N3178" s="4">
        <v>200082105</v>
      </c>
      <c r="O3178" s="44">
        <v>6936.25</v>
      </c>
      <c r="P3178">
        <v>0</v>
      </c>
      <c r="Q3178">
        <v>0</v>
      </c>
      <c r="R3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8" s="4">
        <f t="shared" si="147"/>
        <v>1</v>
      </c>
      <c r="T3178" s="4">
        <f t="shared" si="148"/>
        <v>0</v>
      </c>
      <c r="U3178" s="4">
        <f t="shared" si="149"/>
        <v>0</v>
      </c>
    </row>
    <row r="3179" spans="1:21">
      <c r="A3179" s="41">
        <v>750830978</v>
      </c>
      <c r="B3179" s="42">
        <v>750062036</v>
      </c>
      <c r="C3179" s="43">
        <v>750062036</v>
      </c>
      <c r="D3179" t="s">
        <v>4326</v>
      </c>
      <c r="E3179" t="s">
        <v>4297</v>
      </c>
      <c r="F3179" t="s">
        <v>4298</v>
      </c>
      <c r="G3179" t="s">
        <v>4299</v>
      </c>
      <c r="H3179">
        <v>1</v>
      </c>
      <c r="I3179" s="1">
        <v>75</v>
      </c>
      <c r="J3179" t="s">
        <v>125</v>
      </c>
      <c r="K3179" t="s">
        <v>109</v>
      </c>
      <c r="L3179" t="s">
        <v>831</v>
      </c>
      <c r="M3179" t="s">
        <v>109</v>
      </c>
      <c r="N3179" s="4">
        <v>200082105</v>
      </c>
      <c r="O3179" s="44">
        <v>2591</v>
      </c>
      <c r="P3179">
        <v>0</v>
      </c>
      <c r="Q3179">
        <v>0</v>
      </c>
      <c r="R3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9" s="4">
        <f t="shared" si="147"/>
        <v>1</v>
      </c>
      <c r="T3179" s="4">
        <f t="shared" si="148"/>
        <v>0</v>
      </c>
      <c r="U3179" s="4">
        <f t="shared" si="149"/>
        <v>0</v>
      </c>
    </row>
    <row r="3180" spans="1:21">
      <c r="A3180" s="41">
        <v>910000322</v>
      </c>
      <c r="B3180" s="42">
        <v>750062036</v>
      </c>
      <c r="C3180" s="43">
        <v>750062036</v>
      </c>
      <c r="D3180" t="s">
        <v>4327</v>
      </c>
      <c r="E3180" t="s">
        <v>4297</v>
      </c>
      <c r="F3180" t="s">
        <v>4298</v>
      </c>
      <c r="G3180" t="s">
        <v>4299</v>
      </c>
      <c r="H3180">
        <v>1</v>
      </c>
      <c r="I3180" s="1">
        <v>91</v>
      </c>
      <c r="J3180" t="s">
        <v>108</v>
      </c>
      <c r="K3180" t="s">
        <v>109</v>
      </c>
      <c r="L3180" t="s">
        <v>831</v>
      </c>
      <c r="M3180" t="s">
        <v>109</v>
      </c>
      <c r="N3180" s="4">
        <v>200082105</v>
      </c>
      <c r="O3180" s="44">
        <v>3516</v>
      </c>
      <c r="P3180">
        <v>0</v>
      </c>
      <c r="Q3180">
        <v>0</v>
      </c>
      <c r="R3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0" s="4">
        <f t="shared" si="147"/>
        <v>1</v>
      </c>
      <c r="T3180" s="4">
        <f t="shared" si="148"/>
        <v>0</v>
      </c>
      <c r="U3180" s="4">
        <f t="shared" si="149"/>
        <v>0</v>
      </c>
    </row>
    <row r="3181" spans="1:21">
      <c r="A3181" s="41">
        <v>930000351</v>
      </c>
      <c r="B3181" s="42">
        <v>750062036</v>
      </c>
      <c r="C3181" s="43">
        <v>750062036</v>
      </c>
      <c r="D3181" t="s">
        <v>4328</v>
      </c>
      <c r="E3181" t="s">
        <v>4297</v>
      </c>
      <c r="F3181" t="s">
        <v>4298</v>
      </c>
      <c r="G3181" t="s">
        <v>4299</v>
      </c>
      <c r="H3181">
        <v>1</v>
      </c>
      <c r="I3181" s="1">
        <v>93</v>
      </c>
      <c r="J3181" t="s">
        <v>265</v>
      </c>
      <c r="K3181" t="s">
        <v>109</v>
      </c>
      <c r="L3181" t="s">
        <v>831</v>
      </c>
      <c r="M3181" t="s">
        <v>109</v>
      </c>
      <c r="N3181" s="4">
        <v>200082105</v>
      </c>
      <c r="O3181" s="44">
        <v>4555</v>
      </c>
      <c r="P3181">
        <v>0</v>
      </c>
      <c r="Q3181">
        <v>0</v>
      </c>
      <c r="R3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1" s="4">
        <f t="shared" si="147"/>
        <v>1</v>
      </c>
      <c r="T3181" s="4">
        <f t="shared" si="148"/>
        <v>0</v>
      </c>
      <c r="U3181" s="4">
        <f t="shared" si="149"/>
        <v>0</v>
      </c>
    </row>
    <row r="3182" spans="1:21">
      <c r="A3182" s="41">
        <v>930815501</v>
      </c>
      <c r="B3182" s="42">
        <v>750062036</v>
      </c>
      <c r="C3182" s="43">
        <v>750062036</v>
      </c>
      <c r="D3182" t="s">
        <v>4329</v>
      </c>
      <c r="E3182" t="s">
        <v>4297</v>
      </c>
      <c r="F3182" t="s">
        <v>4298</v>
      </c>
      <c r="G3182" t="s">
        <v>4299</v>
      </c>
      <c r="H3182">
        <v>1</v>
      </c>
      <c r="I3182" s="1">
        <v>93</v>
      </c>
      <c r="J3182" t="s">
        <v>265</v>
      </c>
      <c r="K3182" t="s">
        <v>109</v>
      </c>
      <c r="L3182" t="s">
        <v>831</v>
      </c>
      <c r="M3182" t="s">
        <v>109</v>
      </c>
      <c r="N3182" s="4">
        <v>200082105</v>
      </c>
      <c r="O3182" s="44">
        <v>14662.5</v>
      </c>
      <c r="P3182">
        <v>0</v>
      </c>
      <c r="Q3182">
        <v>0</v>
      </c>
      <c r="R3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2" s="4">
        <f t="shared" si="147"/>
        <v>1</v>
      </c>
      <c r="T3182" s="4">
        <f t="shared" si="148"/>
        <v>0</v>
      </c>
      <c r="U3182" s="4">
        <f t="shared" si="149"/>
        <v>0</v>
      </c>
    </row>
    <row r="3183" spans="1:21">
      <c r="A3183" s="41">
        <v>750300857</v>
      </c>
      <c r="B3183" s="42">
        <v>750062218</v>
      </c>
      <c r="C3183" s="43">
        <v>750300857</v>
      </c>
      <c r="D3183" t="s">
        <v>5850</v>
      </c>
      <c r="E3183" t="s">
        <v>5851</v>
      </c>
      <c r="H3183"/>
      <c r="I3183" s="1">
        <v>75</v>
      </c>
      <c r="J3183" t="s">
        <v>125</v>
      </c>
      <c r="K3183" t="s">
        <v>109</v>
      </c>
      <c r="L3183" t="s">
        <v>96</v>
      </c>
      <c r="M3183" t="s">
        <v>109</v>
      </c>
      <c r="N3183" s="4">
        <v>840344428</v>
      </c>
      <c r="O3183" s="44">
        <v>6402.5</v>
      </c>
      <c r="P3183">
        <v>0</v>
      </c>
      <c r="Q3183">
        <v>0</v>
      </c>
      <c r="R3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3" s="4">
        <f t="shared" si="147"/>
        <v>0</v>
      </c>
      <c r="T3183" s="4">
        <f t="shared" si="148"/>
        <v>0</v>
      </c>
      <c r="U3183" s="4">
        <f t="shared" si="149"/>
        <v>1</v>
      </c>
    </row>
    <row r="3184" spans="1:21">
      <c r="A3184" s="41">
        <v>750300121</v>
      </c>
      <c r="B3184" s="42">
        <v>750063679</v>
      </c>
      <c r="C3184" s="43">
        <v>750300121</v>
      </c>
      <c r="D3184" t="s">
        <v>4243</v>
      </c>
      <c r="E3184" t="s">
        <v>4244</v>
      </c>
      <c r="H3184"/>
      <c r="I3184" s="1">
        <v>75</v>
      </c>
      <c r="J3184" t="s">
        <v>125</v>
      </c>
      <c r="K3184" t="s">
        <v>109</v>
      </c>
      <c r="L3184" t="s">
        <v>60</v>
      </c>
      <c r="M3184" t="s">
        <v>109</v>
      </c>
      <c r="N3184" s="4">
        <v>881505101</v>
      </c>
      <c r="O3184" s="44">
        <v>27307</v>
      </c>
      <c r="P3184">
        <v>0</v>
      </c>
      <c r="Q3184">
        <v>0</v>
      </c>
      <c r="R3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4" s="4">
        <f t="shared" si="147"/>
        <v>0</v>
      </c>
      <c r="T3184" s="4">
        <f t="shared" si="148"/>
        <v>0</v>
      </c>
      <c r="U3184" s="4">
        <f t="shared" si="149"/>
        <v>1</v>
      </c>
    </row>
    <row r="3185" spans="1:21">
      <c r="A3185" s="41">
        <v>750064495</v>
      </c>
      <c r="B3185" s="42">
        <v>750064487</v>
      </c>
      <c r="C3185" s="43">
        <v>750064495</v>
      </c>
      <c r="D3185" t="s">
        <v>5603</v>
      </c>
      <c r="E3185" t="s">
        <v>5604</v>
      </c>
      <c r="H3185"/>
      <c r="I3185" s="1">
        <v>75</v>
      </c>
      <c r="J3185" t="s">
        <v>125</v>
      </c>
      <c r="K3185" t="s">
        <v>109</v>
      </c>
      <c r="L3185" t="s">
        <v>96</v>
      </c>
      <c r="M3185" t="s">
        <v>109</v>
      </c>
      <c r="N3185" s="4">
        <v>894449990</v>
      </c>
      <c r="O3185" s="44">
        <v>3287</v>
      </c>
      <c r="P3185">
        <v>0</v>
      </c>
      <c r="Q3185">
        <v>0</v>
      </c>
      <c r="R3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85" s="4">
        <f t="shared" si="147"/>
        <v>0</v>
      </c>
      <c r="T3185" s="4">
        <f t="shared" si="148"/>
        <v>0</v>
      </c>
      <c r="U3185" s="4">
        <f t="shared" si="149"/>
        <v>1</v>
      </c>
    </row>
    <row r="3186" spans="1:21">
      <c r="A3186" s="41">
        <v>750300915</v>
      </c>
      <c r="B3186" s="42">
        <v>750065963</v>
      </c>
      <c r="C3186" s="43">
        <v>750300915</v>
      </c>
      <c r="D3186" t="s">
        <v>5793</v>
      </c>
      <c r="E3186" t="s">
        <v>5794</v>
      </c>
      <c r="H3186"/>
      <c r="I3186" s="1">
        <v>75</v>
      </c>
      <c r="J3186" t="s">
        <v>125</v>
      </c>
      <c r="K3186" t="s">
        <v>109</v>
      </c>
      <c r="L3186" t="s">
        <v>96</v>
      </c>
      <c r="M3186" t="s">
        <v>109</v>
      </c>
      <c r="N3186" s="4">
        <v>880066774</v>
      </c>
      <c r="O3186" s="44">
        <v>34786</v>
      </c>
      <c r="P3186">
        <v>0</v>
      </c>
      <c r="Q3186">
        <v>0</v>
      </c>
      <c r="R3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6" s="4">
        <f t="shared" si="147"/>
        <v>0</v>
      </c>
      <c r="T3186" s="4">
        <f t="shared" si="148"/>
        <v>0</v>
      </c>
      <c r="U3186" s="4">
        <f t="shared" si="149"/>
        <v>1</v>
      </c>
    </row>
    <row r="3187" spans="1:21">
      <c r="A3187" s="41">
        <v>750300154</v>
      </c>
      <c r="B3187" s="42">
        <v>750065971</v>
      </c>
      <c r="C3187" s="43">
        <v>750300154</v>
      </c>
      <c r="D3187" t="s">
        <v>5875</v>
      </c>
      <c r="E3187" t="s">
        <v>5876</v>
      </c>
      <c r="H3187"/>
      <c r="I3187" s="1">
        <v>75</v>
      </c>
      <c r="J3187" t="s">
        <v>125</v>
      </c>
      <c r="K3187" t="s">
        <v>109</v>
      </c>
      <c r="L3187" t="s">
        <v>96</v>
      </c>
      <c r="M3187" t="s">
        <v>109</v>
      </c>
      <c r="N3187" s="4">
        <v>880066295</v>
      </c>
      <c r="O3187" s="44">
        <v>58565.5</v>
      </c>
      <c r="P3187">
        <v>0</v>
      </c>
      <c r="Q3187">
        <v>0</v>
      </c>
      <c r="R3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7" s="4">
        <f t="shared" si="147"/>
        <v>0</v>
      </c>
      <c r="T3187" s="4">
        <f t="shared" si="148"/>
        <v>0</v>
      </c>
      <c r="U3187" s="4">
        <f t="shared" si="149"/>
        <v>1</v>
      </c>
    </row>
    <row r="3188" spans="1:21">
      <c r="A3188" s="41">
        <v>750064461</v>
      </c>
      <c r="B3188" s="42">
        <v>750066235</v>
      </c>
      <c r="C3188" s="43">
        <v>750064461</v>
      </c>
      <c r="D3188" t="s">
        <v>4679</v>
      </c>
      <c r="E3188" t="s">
        <v>4680</v>
      </c>
      <c r="H3188"/>
      <c r="I3188" s="1">
        <v>75</v>
      </c>
      <c r="J3188" t="s">
        <v>125</v>
      </c>
      <c r="K3188" t="s">
        <v>109</v>
      </c>
      <c r="L3188" t="s">
        <v>96</v>
      </c>
      <c r="M3188" t="s">
        <v>109</v>
      </c>
      <c r="N3188" s="4">
        <v>879411015</v>
      </c>
      <c r="O3188" s="44">
        <v>4159</v>
      </c>
      <c r="P3188">
        <v>0</v>
      </c>
      <c r="Q3188">
        <v>0</v>
      </c>
      <c r="R3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8" s="4">
        <f t="shared" si="147"/>
        <v>0</v>
      </c>
      <c r="T3188" s="4">
        <f t="shared" si="148"/>
        <v>0</v>
      </c>
      <c r="U3188" s="4">
        <f t="shared" si="149"/>
        <v>1</v>
      </c>
    </row>
    <row r="3189" spans="1:21">
      <c r="A3189" s="41">
        <v>750064479</v>
      </c>
      <c r="B3189" s="45">
        <v>750066243</v>
      </c>
      <c r="C3189" s="47">
        <v>750064479</v>
      </c>
      <c r="D3189" t="s">
        <v>4681</v>
      </c>
      <c r="E3189" t="s">
        <v>4681</v>
      </c>
      <c r="H3189"/>
      <c r="I3189" s="1">
        <v>75</v>
      </c>
      <c r="J3189" t="s">
        <v>125</v>
      </c>
      <c r="K3189" t="s">
        <v>109</v>
      </c>
      <c r="L3189" t="s">
        <v>96</v>
      </c>
      <c r="M3189" t="s">
        <v>109</v>
      </c>
      <c r="N3189" s="4">
        <v>829358977</v>
      </c>
      <c r="O3189" s="44">
        <v>591</v>
      </c>
      <c r="P3189">
        <v>0</v>
      </c>
      <c r="Q3189">
        <v>0</v>
      </c>
      <c r="R3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89" s="4">
        <f t="shared" si="147"/>
        <v>0</v>
      </c>
      <c r="T3189" s="4">
        <f t="shared" si="148"/>
        <v>0</v>
      </c>
      <c r="U3189" s="4">
        <f t="shared" si="149"/>
        <v>1</v>
      </c>
    </row>
    <row r="3190" spans="1:21">
      <c r="A3190" s="41">
        <v>420790081</v>
      </c>
      <c r="B3190" s="42">
        <v>750071292</v>
      </c>
      <c r="C3190" s="43">
        <v>420790081</v>
      </c>
      <c r="D3190" t="s">
        <v>5979</v>
      </c>
      <c r="E3190" t="s">
        <v>5980</v>
      </c>
      <c r="H3190"/>
      <c r="I3190" s="1">
        <v>42</v>
      </c>
      <c r="J3190" t="s">
        <v>69</v>
      </c>
      <c r="K3190" t="s">
        <v>59</v>
      </c>
      <c r="L3190" t="s">
        <v>96</v>
      </c>
      <c r="M3190" t="s">
        <v>109</v>
      </c>
      <c r="N3190" s="4">
        <v>819158965</v>
      </c>
      <c r="O3190" s="44">
        <v>12436.5</v>
      </c>
      <c r="P3190">
        <v>1</v>
      </c>
      <c r="Q3190">
        <v>0</v>
      </c>
      <c r="R3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0" s="4">
        <f t="shared" si="147"/>
        <v>0</v>
      </c>
      <c r="T3190" s="4">
        <f t="shared" si="148"/>
        <v>0</v>
      </c>
      <c r="U3190" s="4">
        <f t="shared" si="149"/>
        <v>1</v>
      </c>
    </row>
    <row r="3191" spans="1:21">
      <c r="A3191" s="41">
        <v>830215919</v>
      </c>
      <c r="B3191" s="42">
        <v>750071292</v>
      </c>
      <c r="C3191" s="43">
        <v>830215919</v>
      </c>
      <c r="D3191" t="s">
        <v>5981</v>
      </c>
      <c r="E3191" t="s">
        <v>5980</v>
      </c>
      <c r="H3191"/>
      <c r="I3191" s="1">
        <v>83</v>
      </c>
      <c r="J3191" t="s">
        <v>244</v>
      </c>
      <c r="K3191" t="s">
        <v>151</v>
      </c>
      <c r="L3191" t="s">
        <v>96</v>
      </c>
      <c r="M3191" t="s">
        <v>109</v>
      </c>
      <c r="N3191" s="4">
        <v>819158965</v>
      </c>
      <c r="O3191" s="44">
        <v>15757.5</v>
      </c>
      <c r="P3191">
        <v>1</v>
      </c>
      <c r="Q3191">
        <v>0</v>
      </c>
      <c r="R3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1" s="4">
        <f t="shared" si="147"/>
        <v>0</v>
      </c>
      <c r="T3191" s="4">
        <f t="shared" si="148"/>
        <v>0</v>
      </c>
      <c r="U3191" s="4">
        <f t="shared" si="149"/>
        <v>1</v>
      </c>
    </row>
    <row r="3192" spans="1:21">
      <c r="A3192" s="41">
        <v>750301137</v>
      </c>
      <c r="B3192" s="42">
        <v>750071870</v>
      </c>
      <c r="C3192" s="43">
        <v>750301137</v>
      </c>
      <c r="D3192" t="s">
        <v>5485</v>
      </c>
      <c r="E3192" t="s">
        <v>5486</v>
      </c>
      <c r="H3192"/>
      <c r="I3192" s="1">
        <v>75</v>
      </c>
      <c r="J3192" t="s">
        <v>125</v>
      </c>
      <c r="K3192" t="s">
        <v>109</v>
      </c>
      <c r="L3192" t="s">
        <v>96</v>
      </c>
      <c r="M3192" t="s">
        <v>109</v>
      </c>
      <c r="N3192" s="4" t="s">
        <v>5487</v>
      </c>
      <c r="O3192" s="44">
        <v>35072.5</v>
      </c>
      <c r="P3192">
        <v>0</v>
      </c>
      <c r="Q3192">
        <v>0</v>
      </c>
      <c r="R3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2" s="4">
        <f t="shared" si="147"/>
        <v>0</v>
      </c>
      <c r="T3192" s="4">
        <f t="shared" si="148"/>
        <v>0</v>
      </c>
      <c r="U3192" s="4">
        <f t="shared" si="149"/>
        <v>1</v>
      </c>
    </row>
    <row r="3193" spans="1:21">
      <c r="A3193" s="41">
        <v>750000481</v>
      </c>
      <c r="B3193" s="42">
        <v>750110025</v>
      </c>
      <c r="C3193" s="43">
        <v>750110025</v>
      </c>
      <c r="D3193" t="s">
        <v>2870</v>
      </c>
      <c r="E3193" t="s">
        <v>2871</v>
      </c>
      <c r="H3193"/>
      <c r="I3193" s="1">
        <v>75</v>
      </c>
      <c r="J3193" t="s">
        <v>125</v>
      </c>
      <c r="K3193" t="s">
        <v>109</v>
      </c>
      <c r="L3193" t="s">
        <v>831</v>
      </c>
      <c r="M3193" t="s">
        <v>109</v>
      </c>
      <c r="N3193" s="4">
        <v>180036014</v>
      </c>
      <c r="O3193" s="44">
        <v>34974.5</v>
      </c>
      <c r="P3193">
        <v>0</v>
      </c>
      <c r="Q3193">
        <v>0</v>
      </c>
      <c r="R3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3" s="4">
        <f t="shared" si="147"/>
        <v>1</v>
      </c>
      <c r="T3193" s="4">
        <f t="shared" si="148"/>
        <v>1</v>
      </c>
      <c r="U3193" s="4">
        <f t="shared" si="149"/>
        <v>0</v>
      </c>
    </row>
    <row r="3194" spans="1:21">
      <c r="A3194" s="41">
        <v>750000523</v>
      </c>
      <c r="B3194" s="42">
        <v>750150120</v>
      </c>
      <c r="C3194" s="43">
        <v>750000523</v>
      </c>
      <c r="D3194" t="s">
        <v>4101</v>
      </c>
      <c r="E3194" t="s">
        <v>4102</v>
      </c>
      <c r="H3194"/>
      <c r="I3194" s="1">
        <v>75</v>
      </c>
      <c r="J3194" t="s">
        <v>125</v>
      </c>
      <c r="K3194" t="s">
        <v>109</v>
      </c>
      <c r="L3194" t="s">
        <v>60</v>
      </c>
      <c r="M3194" t="s">
        <v>109</v>
      </c>
      <c r="N3194" s="4">
        <v>775682990</v>
      </c>
      <c r="O3194" s="44">
        <v>289034</v>
      </c>
      <c r="P3194">
        <v>0</v>
      </c>
      <c r="Q3194">
        <v>0</v>
      </c>
      <c r="R3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4" s="4">
        <f t="shared" si="147"/>
        <v>0</v>
      </c>
      <c r="T3194" s="4">
        <f t="shared" si="148"/>
        <v>0</v>
      </c>
      <c r="U3194" s="4">
        <f t="shared" si="149"/>
        <v>1</v>
      </c>
    </row>
    <row r="3195" spans="1:21">
      <c r="A3195" s="41">
        <v>920000684</v>
      </c>
      <c r="B3195" s="42">
        <v>750150120</v>
      </c>
      <c r="C3195" s="43">
        <v>920000684</v>
      </c>
      <c r="D3195" t="s">
        <v>4103</v>
      </c>
      <c r="E3195" t="s">
        <v>4102</v>
      </c>
      <c r="H3195"/>
      <c r="I3195" s="1">
        <v>92</v>
      </c>
      <c r="J3195" t="s">
        <v>114</v>
      </c>
      <c r="K3195" t="s">
        <v>109</v>
      </c>
      <c r="L3195" t="s">
        <v>60</v>
      </c>
      <c r="M3195" t="s">
        <v>109</v>
      </c>
      <c r="N3195" s="4">
        <v>775682990</v>
      </c>
      <c r="O3195" s="44">
        <v>57653</v>
      </c>
      <c r="P3195">
        <v>0</v>
      </c>
      <c r="Q3195">
        <v>0</v>
      </c>
      <c r="R3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5" s="4">
        <f t="shared" si="147"/>
        <v>0</v>
      </c>
      <c r="T3195" s="4">
        <f t="shared" si="148"/>
        <v>0</v>
      </c>
      <c r="U3195" s="4">
        <f t="shared" si="149"/>
        <v>1</v>
      </c>
    </row>
    <row r="3196" spans="1:21">
      <c r="A3196" s="41">
        <v>750000549</v>
      </c>
      <c r="B3196" s="42">
        <v>750150229</v>
      </c>
      <c r="C3196" s="43">
        <v>750000549</v>
      </c>
      <c r="D3196" t="s">
        <v>3949</v>
      </c>
      <c r="E3196" t="s">
        <v>3950</v>
      </c>
      <c r="H3196"/>
      <c r="I3196" s="1">
        <v>75</v>
      </c>
      <c r="J3196" t="s">
        <v>125</v>
      </c>
      <c r="K3196" t="s">
        <v>109</v>
      </c>
      <c r="L3196" t="s">
        <v>60</v>
      </c>
      <c r="M3196" t="s">
        <v>109</v>
      </c>
      <c r="N3196" s="4">
        <v>784778029</v>
      </c>
      <c r="O3196" s="44">
        <v>85133.5</v>
      </c>
      <c r="P3196">
        <v>0</v>
      </c>
      <c r="Q3196">
        <v>0</v>
      </c>
      <c r="R3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6" s="4">
        <f t="shared" si="147"/>
        <v>0</v>
      </c>
      <c r="T3196" s="4">
        <f t="shared" si="148"/>
        <v>0</v>
      </c>
      <c r="U3196" s="4">
        <f t="shared" si="149"/>
        <v>1</v>
      </c>
    </row>
    <row r="3197" spans="1:21">
      <c r="A3197" s="41">
        <v>600100283</v>
      </c>
      <c r="B3197" s="42">
        <v>750710428</v>
      </c>
      <c r="C3197" s="43">
        <v>600100283</v>
      </c>
      <c r="D3197" t="s">
        <v>4069</v>
      </c>
      <c r="E3197" t="s">
        <v>4070</v>
      </c>
      <c r="H3197"/>
      <c r="I3197" s="1">
        <v>60</v>
      </c>
      <c r="J3197" t="s">
        <v>393</v>
      </c>
      <c r="K3197" t="s">
        <v>228</v>
      </c>
      <c r="L3197" t="s">
        <v>60</v>
      </c>
      <c r="M3197" t="s">
        <v>109</v>
      </c>
      <c r="N3197" s="4">
        <v>775681091</v>
      </c>
      <c r="O3197" s="44">
        <v>16055</v>
      </c>
      <c r="P3197">
        <v>0</v>
      </c>
      <c r="Q3197">
        <v>0</v>
      </c>
      <c r="R3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7" s="4">
        <f t="shared" si="147"/>
        <v>0</v>
      </c>
      <c r="T3197" s="4">
        <f t="shared" si="148"/>
        <v>0</v>
      </c>
      <c r="U3197" s="4">
        <f t="shared" si="149"/>
        <v>1</v>
      </c>
    </row>
    <row r="3198" spans="1:21">
      <c r="A3198" s="41">
        <v>750042830</v>
      </c>
      <c r="B3198" s="42">
        <v>750710428</v>
      </c>
      <c r="C3198" s="43">
        <v>750042830</v>
      </c>
      <c r="D3198" t="s">
        <v>4071</v>
      </c>
      <c r="E3198" t="s">
        <v>4070</v>
      </c>
      <c r="H3198"/>
      <c r="I3198" s="1">
        <v>75</v>
      </c>
      <c r="J3198" t="s">
        <v>125</v>
      </c>
      <c r="K3198" t="s">
        <v>109</v>
      </c>
      <c r="L3198" t="s">
        <v>60</v>
      </c>
      <c r="M3198" t="s">
        <v>109</v>
      </c>
      <c r="N3198" s="4">
        <v>775681091</v>
      </c>
      <c r="O3198" s="44">
        <v>9905</v>
      </c>
      <c r="P3198">
        <v>0</v>
      </c>
      <c r="Q3198">
        <v>0</v>
      </c>
      <c r="R3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98" s="4">
        <f t="shared" si="147"/>
        <v>0</v>
      </c>
      <c r="T3198" s="4">
        <f t="shared" si="148"/>
        <v>0</v>
      </c>
      <c r="U3198" s="4">
        <f t="shared" si="149"/>
        <v>1</v>
      </c>
    </row>
    <row r="3199" spans="1:21">
      <c r="A3199" s="41">
        <v>750170128</v>
      </c>
      <c r="B3199" s="42">
        <v>750710428</v>
      </c>
      <c r="C3199" s="43">
        <v>750170128</v>
      </c>
      <c r="D3199" t="s">
        <v>4072</v>
      </c>
      <c r="E3199" t="s">
        <v>4070</v>
      </c>
      <c r="H3199"/>
      <c r="I3199" s="1">
        <v>75</v>
      </c>
      <c r="J3199" t="s">
        <v>125</v>
      </c>
      <c r="K3199" t="s">
        <v>109</v>
      </c>
      <c r="L3199" t="s">
        <v>60</v>
      </c>
      <c r="M3199" t="s">
        <v>109</v>
      </c>
      <c r="N3199" s="4">
        <v>775681091</v>
      </c>
      <c r="O3199" s="44">
        <v>1798.25</v>
      </c>
      <c r="P3199">
        <v>1</v>
      </c>
      <c r="Q3199">
        <v>0</v>
      </c>
      <c r="R3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99" s="4">
        <f t="shared" si="147"/>
        <v>0</v>
      </c>
      <c r="T3199" s="4">
        <f t="shared" si="148"/>
        <v>0</v>
      </c>
      <c r="U3199" s="4">
        <f t="shared" si="149"/>
        <v>1</v>
      </c>
    </row>
    <row r="3200" spans="1:21" ht="17.25" customHeight="1">
      <c r="A3200" s="41">
        <v>600100101</v>
      </c>
      <c r="B3200" s="45">
        <v>750712184</v>
      </c>
      <c r="C3200" s="46">
        <v>600100101</v>
      </c>
      <c r="D3200" t="s">
        <v>391</v>
      </c>
      <c r="E3200" t="s">
        <v>392</v>
      </c>
      <c r="H3200"/>
      <c r="I3200" s="1">
        <v>60</v>
      </c>
      <c r="J3200" t="s">
        <v>393</v>
      </c>
      <c r="K3200" t="s">
        <v>228</v>
      </c>
      <c r="L3200" t="s">
        <v>233</v>
      </c>
      <c r="M3200" t="s">
        <v>109</v>
      </c>
      <c r="N3200" s="4">
        <v>267500452</v>
      </c>
      <c r="O3200" s="44">
        <v>37149</v>
      </c>
      <c r="P3200">
        <v>0</v>
      </c>
      <c r="Q3200">
        <v>0</v>
      </c>
      <c r="R3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00" s="4">
        <f t="shared" si="147"/>
        <v>1</v>
      </c>
      <c r="T3200" s="4">
        <f t="shared" si="148"/>
        <v>1</v>
      </c>
      <c r="U3200" s="4">
        <f t="shared" si="149"/>
        <v>0</v>
      </c>
    </row>
    <row r="3201" spans="1:21" ht="17.25" customHeight="1">
      <c r="A3201" s="41">
        <v>620100016</v>
      </c>
      <c r="B3201" s="42" t="s">
        <v>8386</v>
      </c>
      <c r="C3201" s="41" t="s">
        <v>286</v>
      </c>
      <c r="D3201" t="s">
        <v>287</v>
      </c>
      <c r="E3201" t="s">
        <v>288</v>
      </c>
      <c r="H3201"/>
      <c r="I3201" s="1">
        <v>62</v>
      </c>
      <c r="J3201" t="s">
        <v>289</v>
      </c>
      <c r="K3201" t="s">
        <v>228</v>
      </c>
      <c r="L3201" t="s">
        <v>233</v>
      </c>
      <c r="M3201" t="s">
        <v>109</v>
      </c>
      <c r="N3201" s="4">
        <v>267500452</v>
      </c>
      <c r="O3201" s="44">
        <v>30558</v>
      </c>
      <c r="P3201">
        <v>0</v>
      </c>
      <c r="Q3201">
        <v>0</v>
      </c>
      <c r="R3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1" s="4">
        <f t="shared" si="147"/>
        <v>1</v>
      </c>
      <c r="T3201" s="4">
        <f t="shared" si="148"/>
        <v>1</v>
      </c>
      <c r="U3201" s="4">
        <f t="shared" si="149"/>
        <v>0</v>
      </c>
    </row>
    <row r="3202" spans="1:21">
      <c r="A3202" s="41">
        <v>640790150</v>
      </c>
      <c r="B3202" s="42">
        <v>750712184</v>
      </c>
      <c r="C3202" s="43">
        <v>640790150</v>
      </c>
      <c r="D3202" t="s">
        <v>239</v>
      </c>
      <c r="E3202" t="s">
        <v>240</v>
      </c>
      <c r="H3202"/>
      <c r="I3202" s="1">
        <v>64</v>
      </c>
      <c r="J3202" t="s">
        <v>241</v>
      </c>
      <c r="K3202" t="s">
        <v>93</v>
      </c>
      <c r="L3202" t="s">
        <v>233</v>
      </c>
      <c r="M3202" t="s">
        <v>109</v>
      </c>
      <c r="N3202" s="4">
        <v>267500452</v>
      </c>
      <c r="O3202" s="44">
        <v>44476</v>
      </c>
      <c r="P3202">
        <v>0</v>
      </c>
      <c r="Q3202">
        <v>0</v>
      </c>
      <c r="R3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02" s="4">
        <f t="shared" si="147"/>
        <v>1</v>
      </c>
      <c r="T3202" s="4">
        <f t="shared" si="148"/>
        <v>1</v>
      </c>
      <c r="U3202" s="4">
        <f t="shared" si="149"/>
        <v>0</v>
      </c>
    </row>
    <row r="3203" spans="1:21">
      <c r="A3203" s="41">
        <v>750041543</v>
      </c>
      <c r="B3203" s="42" t="s">
        <v>8387</v>
      </c>
      <c r="C3203" s="43" t="s">
        <v>268</v>
      </c>
      <c r="D3203" s="48" t="s">
        <v>269</v>
      </c>
      <c r="E3203" s="48" t="s">
        <v>270</v>
      </c>
      <c r="G3203" s="49"/>
      <c r="H3203"/>
      <c r="I3203" s="1">
        <v>75</v>
      </c>
      <c r="J3203" t="s">
        <v>125</v>
      </c>
      <c r="K3203" t="s">
        <v>109</v>
      </c>
      <c r="L3203" t="s">
        <v>233</v>
      </c>
      <c r="M3203" t="s">
        <v>109</v>
      </c>
      <c r="N3203" s="4">
        <v>267500452</v>
      </c>
      <c r="O3203" s="44">
        <v>38479.5</v>
      </c>
      <c r="P3203">
        <v>0</v>
      </c>
      <c r="Q3203">
        <v>0</v>
      </c>
      <c r="R3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3" s="4">
        <f t="shared" si="147"/>
        <v>1</v>
      </c>
      <c r="T3203" s="4">
        <f t="shared" si="148"/>
        <v>1</v>
      </c>
      <c r="U3203" s="4">
        <f t="shared" si="149"/>
        <v>0</v>
      </c>
    </row>
    <row r="3204" spans="1:21">
      <c r="A3204" s="41">
        <v>750100018</v>
      </c>
      <c r="B3204" s="42" t="s">
        <v>8388</v>
      </c>
      <c r="C3204" s="43" t="s">
        <v>245</v>
      </c>
      <c r="D3204" s="48" t="s">
        <v>246</v>
      </c>
      <c r="E3204" s="48" t="s">
        <v>247</v>
      </c>
      <c r="G3204" s="49"/>
      <c r="H3204"/>
      <c r="I3204" s="1">
        <v>75</v>
      </c>
      <c r="J3204" t="s">
        <v>125</v>
      </c>
      <c r="K3204" t="s">
        <v>109</v>
      </c>
      <c r="L3204" t="s">
        <v>233</v>
      </c>
      <c r="M3204" t="s">
        <v>109</v>
      </c>
      <c r="N3204" s="4">
        <v>267500452</v>
      </c>
      <c r="O3204" s="44">
        <v>12270</v>
      </c>
      <c r="P3204">
        <v>0</v>
      </c>
      <c r="Q3204">
        <v>0</v>
      </c>
      <c r="R3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4" s="4">
        <f t="shared" si="147"/>
        <v>1</v>
      </c>
      <c r="T3204" s="4">
        <f t="shared" si="148"/>
        <v>1</v>
      </c>
      <c r="U3204" s="4">
        <f t="shared" si="149"/>
        <v>0</v>
      </c>
    </row>
    <row r="3205" spans="1:21">
      <c r="A3205" s="41">
        <v>750100042</v>
      </c>
      <c r="B3205" s="42" t="s">
        <v>8387</v>
      </c>
      <c r="C3205" s="43" t="s">
        <v>268</v>
      </c>
      <c r="D3205" t="s">
        <v>271</v>
      </c>
      <c r="E3205" t="s">
        <v>270</v>
      </c>
      <c r="H3205"/>
      <c r="I3205" s="1">
        <v>75</v>
      </c>
      <c r="J3205" t="s">
        <v>125</v>
      </c>
      <c r="K3205" t="s">
        <v>109</v>
      </c>
      <c r="L3205" t="s">
        <v>233</v>
      </c>
      <c r="M3205" t="s">
        <v>109</v>
      </c>
      <c r="N3205" s="4">
        <v>267500452</v>
      </c>
      <c r="O3205" s="44">
        <v>214101.5</v>
      </c>
      <c r="P3205">
        <v>0</v>
      </c>
      <c r="Q3205">
        <v>0</v>
      </c>
      <c r="R3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5" s="4">
        <f t="shared" si="147"/>
        <v>1</v>
      </c>
      <c r="T3205" s="4">
        <f t="shared" si="148"/>
        <v>1</v>
      </c>
      <c r="U3205" s="4">
        <f t="shared" si="149"/>
        <v>0</v>
      </c>
    </row>
    <row r="3206" spans="1:21">
      <c r="A3206" s="41">
        <v>750100067</v>
      </c>
      <c r="B3206" s="42" t="s">
        <v>8387</v>
      </c>
      <c r="C3206" s="43" t="s">
        <v>268</v>
      </c>
      <c r="D3206" t="s">
        <v>272</v>
      </c>
      <c r="E3206" t="s">
        <v>270</v>
      </c>
      <c r="H3206"/>
      <c r="I3206" s="1">
        <v>75</v>
      </c>
      <c r="J3206" t="s">
        <v>125</v>
      </c>
      <c r="K3206" t="s">
        <v>109</v>
      </c>
      <c r="L3206" t="s">
        <v>233</v>
      </c>
      <c r="M3206" t="s">
        <v>109</v>
      </c>
      <c r="N3206" s="4">
        <v>267500452</v>
      </c>
      <c r="O3206" s="44">
        <v>23017.75</v>
      </c>
      <c r="P3206">
        <v>0</v>
      </c>
      <c r="Q3206">
        <v>0</v>
      </c>
      <c r="R3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6" s="4">
        <f t="shared" ref="S3206:S3269" si="150">IF(OR(L3206="CH",L3206="CH ex-CHS",L3206="HIA",L3206="Autres publics",L3206="CHU"),1,0)</f>
        <v>1</v>
      </c>
      <c r="T3206" s="4">
        <f t="shared" ref="T3206:T3269" si="151">IF(AND(S3206=1,G3206=""),1,0)</f>
        <v>1</v>
      </c>
      <c r="U3206" s="4">
        <f t="shared" si="149"/>
        <v>0</v>
      </c>
    </row>
    <row r="3207" spans="1:21">
      <c r="A3207" s="41">
        <v>750100075</v>
      </c>
      <c r="B3207" s="42" t="s">
        <v>8387</v>
      </c>
      <c r="C3207" s="43" t="s">
        <v>268</v>
      </c>
      <c r="D3207" t="s">
        <v>273</v>
      </c>
      <c r="E3207" t="s">
        <v>270</v>
      </c>
      <c r="H3207"/>
      <c r="I3207" s="1">
        <v>75</v>
      </c>
      <c r="J3207" t="s">
        <v>125</v>
      </c>
      <c r="K3207" t="s">
        <v>109</v>
      </c>
      <c r="L3207" t="s">
        <v>233</v>
      </c>
      <c r="M3207" t="s">
        <v>109</v>
      </c>
      <c r="N3207" s="4">
        <v>267500452</v>
      </c>
      <c r="O3207" s="44">
        <v>203192.5</v>
      </c>
      <c r="P3207">
        <v>0</v>
      </c>
      <c r="Q3207">
        <v>0</v>
      </c>
      <c r="R3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7" s="4">
        <f t="shared" si="150"/>
        <v>1</v>
      </c>
      <c r="T3207" s="4">
        <f t="shared" si="151"/>
        <v>1</v>
      </c>
      <c r="U3207" s="4">
        <f t="shared" ref="U3207:U3270" si="152">IF(S3207=1,0,1)</f>
        <v>0</v>
      </c>
    </row>
    <row r="3208" spans="1:21">
      <c r="A3208" s="41">
        <v>750100083</v>
      </c>
      <c r="B3208" s="42" t="s">
        <v>8389</v>
      </c>
      <c r="C3208" s="43">
        <v>750100125</v>
      </c>
      <c r="D3208" t="s">
        <v>277</v>
      </c>
      <c r="E3208" t="s">
        <v>278</v>
      </c>
      <c r="H3208"/>
      <c r="I3208" s="1">
        <v>75</v>
      </c>
      <c r="J3208" t="s">
        <v>125</v>
      </c>
      <c r="K3208" t="s">
        <v>109</v>
      </c>
      <c r="L3208" t="s">
        <v>233</v>
      </c>
      <c r="M3208" t="s">
        <v>109</v>
      </c>
      <c r="N3208" s="4">
        <v>267500452</v>
      </c>
      <c r="O3208" s="44">
        <v>50081</v>
      </c>
      <c r="P3208">
        <v>0</v>
      </c>
      <c r="Q3208">
        <v>0</v>
      </c>
      <c r="R3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8" s="4">
        <f t="shared" si="150"/>
        <v>1</v>
      </c>
      <c r="T3208" s="4">
        <f t="shared" si="151"/>
        <v>1</v>
      </c>
      <c r="U3208" s="4">
        <f t="shared" si="152"/>
        <v>0</v>
      </c>
    </row>
    <row r="3209" spans="1:21">
      <c r="A3209" s="41">
        <v>750100091</v>
      </c>
      <c r="B3209" s="42" t="s">
        <v>8389</v>
      </c>
      <c r="C3209" s="43">
        <v>750100125</v>
      </c>
      <c r="D3209" t="s">
        <v>279</v>
      </c>
      <c r="E3209" t="s">
        <v>278</v>
      </c>
      <c r="H3209"/>
      <c r="I3209" s="1">
        <v>75</v>
      </c>
      <c r="J3209" t="s">
        <v>125</v>
      </c>
      <c r="K3209" t="s">
        <v>109</v>
      </c>
      <c r="L3209" t="s">
        <v>233</v>
      </c>
      <c r="M3209" t="s">
        <v>109</v>
      </c>
      <c r="N3209" s="4">
        <v>267500452</v>
      </c>
      <c r="O3209" s="44">
        <v>239118.25</v>
      </c>
      <c r="P3209">
        <v>0</v>
      </c>
      <c r="Q3209">
        <v>0</v>
      </c>
      <c r="R3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9" s="4">
        <f t="shared" si="150"/>
        <v>1</v>
      </c>
      <c r="T3209" s="4">
        <f t="shared" si="151"/>
        <v>1</v>
      </c>
      <c r="U3209" s="4">
        <f t="shared" si="152"/>
        <v>0</v>
      </c>
    </row>
    <row r="3210" spans="1:21">
      <c r="A3210" s="41">
        <v>750100109</v>
      </c>
      <c r="B3210" s="42" t="s">
        <v>8389</v>
      </c>
      <c r="C3210" s="43">
        <v>750100125</v>
      </c>
      <c r="D3210" t="s">
        <v>280</v>
      </c>
      <c r="E3210" t="s">
        <v>278</v>
      </c>
      <c r="H3210"/>
      <c r="I3210" s="1">
        <v>75</v>
      </c>
      <c r="J3210" t="s">
        <v>125</v>
      </c>
      <c r="K3210" t="s">
        <v>109</v>
      </c>
      <c r="L3210" t="s">
        <v>233</v>
      </c>
      <c r="M3210" t="s">
        <v>109</v>
      </c>
      <c r="N3210" s="4">
        <v>267500452</v>
      </c>
      <c r="O3210" s="44">
        <v>132837</v>
      </c>
      <c r="P3210">
        <v>0</v>
      </c>
      <c r="Q3210">
        <v>0</v>
      </c>
      <c r="R3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0" s="4">
        <f t="shared" si="150"/>
        <v>1</v>
      </c>
      <c r="T3210" s="4">
        <f t="shared" si="151"/>
        <v>1</v>
      </c>
      <c r="U3210" s="4">
        <f t="shared" si="152"/>
        <v>0</v>
      </c>
    </row>
    <row r="3211" spans="1:21">
      <c r="A3211" s="41">
        <v>750100125</v>
      </c>
      <c r="B3211" s="42" t="s">
        <v>8389</v>
      </c>
      <c r="C3211" s="43">
        <v>750100125</v>
      </c>
      <c r="D3211" t="s">
        <v>281</v>
      </c>
      <c r="E3211" t="s">
        <v>278</v>
      </c>
      <c r="H3211"/>
      <c r="I3211" s="1">
        <v>75</v>
      </c>
      <c r="J3211" t="s">
        <v>125</v>
      </c>
      <c r="K3211" t="s">
        <v>109</v>
      </c>
      <c r="L3211" t="s">
        <v>233</v>
      </c>
      <c r="M3211" t="s">
        <v>109</v>
      </c>
      <c r="N3211" s="4">
        <v>267500452</v>
      </c>
      <c r="O3211" s="44">
        <v>526691.5</v>
      </c>
      <c r="P3211">
        <v>0</v>
      </c>
      <c r="Q3211">
        <v>0</v>
      </c>
      <c r="R3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1" s="4">
        <f t="shared" si="150"/>
        <v>1</v>
      </c>
      <c r="T3211" s="4">
        <f t="shared" si="151"/>
        <v>1</v>
      </c>
      <c r="U3211" s="4">
        <f t="shared" si="152"/>
        <v>0</v>
      </c>
    </row>
    <row r="3212" spans="1:21">
      <c r="A3212" s="41">
        <v>750100166</v>
      </c>
      <c r="B3212" s="42" t="s">
        <v>8388</v>
      </c>
      <c r="C3212" s="43" t="s">
        <v>245</v>
      </c>
      <c r="D3212" t="s">
        <v>248</v>
      </c>
      <c r="E3212" t="s">
        <v>247</v>
      </c>
      <c r="H3212"/>
      <c r="I3212" s="1">
        <v>75</v>
      </c>
      <c r="J3212" t="s">
        <v>125</v>
      </c>
      <c r="K3212" t="s">
        <v>109</v>
      </c>
      <c r="L3212" t="s">
        <v>233</v>
      </c>
      <c r="M3212" t="s">
        <v>109</v>
      </c>
      <c r="N3212" s="4">
        <v>267500452</v>
      </c>
      <c r="O3212" s="44">
        <v>337797.5</v>
      </c>
      <c r="P3212">
        <v>0</v>
      </c>
      <c r="Q3212">
        <v>0</v>
      </c>
      <c r="R3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2" s="4">
        <f t="shared" si="150"/>
        <v>1</v>
      </c>
      <c r="T3212" s="4">
        <f t="shared" si="151"/>
        <v>1</v>
      </c>
      <c r="U3212" s="4">
        <f t="shared" si="152"/>
        <v>0</v>
      </c>
    </row>
    <row r="3213" spans="1:21">
      <c r="A3213" s="41">
        <v>750100208</v>
      </c>
      <c r="B3213" s="42" t="s">
        <v>8388</v>
      </c>
      <c r="C3213" s="43" t="s">
        <v>245</v>
      </c>
      <c r="D3213" t="s">
        <v>249</v>
      </c>
      <c r="E3213" t="s">
        <v>247</v>
      </c>
      <c r="H3213"/>
      <c r="I3213" s="1">
        <v>75</v>
      </c>
      <c r="J3213" t="s">
        <v>125</v>
      </c>
      <c r="K3213" t="s">
        <v>109</v>
      </c>
      <c r="L3213" t="s">
        <v>233</v>
      </c>
      <c r="M3213" t="s">
        <v>109</v>
      </c>
      <c r="N3213" s="4">
        <v>267500452</v>
      </c>
      <c r="O3213" s="44">
        <v>224610.75</v>
      </c>
      <c r="P3213">
        <v>0</v>
      </c>
      <c r="Q3213">
        <v>0</v>
      </c>
      <c r="R3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3" s="4">
        <f t="shared" si="150"/>
        <v>1</v>
      </c>
      <c r="T3213" s="4">
        <f t="shared" si="151"/>
        <v>1</v>
      </c>
      <c r="U3213" s="4">
        <f t="shared" si="152"/>
        <v>0</v>
      </c>
    </row>
    <row r="3214" spans="1:21">
      <c r="A3214" s="41">
        <v>750100216</v>
      </c>
      <c r="B3214" s="42" t="s">
        <v>8388</v>
      </c>
      <c r="C3214" s="43" t="s">
        <v>245</v>
      </c>
      <c r="D3214" t="s">
        <v>250</v>
      </c>
      <c r="E3214" t="s">
        <v>247</v>
      </c>
      <c r="H3214"/>
      <c r="I3214" s="1">
        <v>75</v>
      </c>
      <c r="J3214" t="s">
        <v>125</v>
      </c>
      <c r="K3214" t="s">
        <v>109</v>
      </c>
      <c r="L3214" t="s">
        <v>233</v>
      </c>
      <c r="M3214" t="s">
        <v>109</v>
      </c>
      <c r="N3214" s="4">
        <v>267500452</v>
      </c>
      <c r="O3214" s="44">
        <v>28352</v>
      </c>
      <c r="P3214">
        <v>0</v>
      </c>
      <c r="Q3214">
        <v>0</v>
      </c>
      <c r="R3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4" s="4">
        <f t="shared" si="150"/>
        <v>1</v>
      </c>
      <c r="T3214" s="4">
        <f t="shared" si="151"/>
        <v>1</v>
      </c>
      <c r="U3214" s="4">
        <f t="shared" si="152"/>
        <v>0</v>
      </c>
    </row>
    <row r="3215" spans="1:21">
      <c r="A3215" s="41">
        <v>750100232</v>
      </c>
      <c r="B3215" s="42" t="s">
        <v>8387</v>
      </c>
      <c r="C3215" s="43" t="s">
        <v>268</v>
      </c>
      <c r="D3215" t="s">
        <v>4295</v>
      </c>
      <c r="E3215" t="s">
        <v>270</v>
      </c>
      <c r="H3215"/>
      <c r="I3215" s="1">
        <v>75</v>
      </c>
      <c r="J3215" t="s">
        <v>125</v>
      </c>
      <c r="K3215" t="s">
        <v>109</v>
      </c>
      <c r="L3215" t="s">
        <v>233</v>
      </c>
      <c r="M3215" t="s">
        <v>109</v>
      </c>
      <c r="N3215" s="4">
        <v>267500452</v>
      </c>
      <c r="O3215" s="44">
        <v>287447.75</v>
      </c>
      <c r="P3215">
        <v>0</v>
      </c>
      <c r="Q3215">
        <v>0</v>
      </c>
      <c r="R3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5" s="4">
        <f t="shared" si="150"/>
        <v>1</v>
      </c>
      <c r="T3215" s="4">
        <f t="shared" si="151"/>
        <v>1</v>
      </c>
      <c r="U3215" s="4">
        <f t="shared" si="152"/>
        <v>0</v>
      </c>
    </row>
    <row r="3216" spans="1:21" ht="17.25" customHeight="1">
      <c r="A3216" s="41">
        <v>750100273</v>
      </c>
      <c r="B3216" s="42" t="s">
        <v>8389</v>
      </c>
      <c r="C3216" s="41">
        <v>750100125</v>
      </c>
      <c r="D3216" t="s">
        <v>282</v>
      </c>
      <c r="E3216" t="s">
        <v>278</v>
      </c>
      <c r="H3216"/>
      <c r="I3216" s="1">
        <v>75</v>
      </c>
      <c r="J3216" t="s">
        <v>125</v>
      </c>
      <c r="K3216" t="s">
        <v>109</v>
      </c>
      <c r="L3216" t="s">
        <v>233</v>
      </c>
      <c r="M3216" t="s">
        <v>109</v>
      </c>
      <c r="N3216" s="4">
        <v>267500452</v>
      </c>
      <c r="O3216" s="44">
        <v>210069</v>
      </c>
      <c r="P3216">
        <v>0</v>
      </c>
      <c r="Q3216">
        <v>0</v>
      </c>
      <c r="R3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6" s="4">
        <f t="shared" si="150"/>
        <v>1</v>
      </c>
      <c r="T3216" s="4">
        <f t="shared" si="151"/>
        <v>1</v>
      </c>
      <c r="U3216" s="4">
        <f t="shared" si="152"/>
        <v>0</v>
      </c>
    </row>
    <row r="3217" spans="1:21" ht="17.25" customHeight="1">
      <c r="A3217" s="41">
        <v>750100299</v>
      </c>
      <c r="B3217" s="42" t="s">
        <v>8386</v>
      </c>
      <c r="C3217" s="41" t="s">
        <v>286</v>
      </c>
      <c r="D3217" t="s">
        <v>290</v>
      </c>
      <c r="E3217" t="s">
        <v>288</v>
      </c>
      <c r="H3217"/>
      <c r="I3217" s="1">
        <v>75</v>
      </c>
      <c r="J3217" t="s">
        <v>125</v>
      </c>
      <c r="K3217" t="s">
        <v>109</v>
      </c>
      <c r="L3217" t="s">
        <v>233</v>
      </c>
      <c r="M3217" t="s">
        <v>109</v>
      </c>
      <c r="N3217" s="4">
        <v>267500452</v>
      </c>
      <c r="O3217" s="44">
        <v>65134.5</v>
      </c>
      <c r="P3217">
        <v>0</v>
      </c>
      <c r="Q3217">
        <v>0</v>
      </c>
      <c r="R3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7" s="4">
        <f t="shared" si="150"/>
        <v>1</v>
      </c>
      <c r="T3217" s="4">
        <f t="shared" si="151"/>
        <v>1</v>
      </c>
      <c r="U3217" s="4">
        <f t="shared" si="152"/>
        <v>0</v>
      </c>
    </row>
    <row r="3218" spans="1:21">
      <c r="A3218" s="41">
        <v>750801441</v>
      </c>
      <c r="B3218" s="42" t="s">
        <v>8388</v>
      </c>
      <c r="C3218" s="43" t="s">
        <v>245</v>
      </c>
      <c r="D3218" t="s">
        <v>251</v>
      </c>
      <c r="E3218" t="s">
        <v>247</v>
      </c>
      <c r="H3218"/>
      <c r="I3218" s="1">
        <v>75</v>
      </c>
      <c r="J3218" t="s">
        <v>125</v>
      </c>
      <c r="K3218" t="s">
        <v>109</v>
      </c>
      <c r="L3218" t="s">
        <v>233</v>
      </c>
      <c r="M3218" t="s">
        <v>109</v>
      </c>
      <c r="N3218" s="4">
        <v>267500452</v>
      </c>
      <c r="O3218" s="44">
        <v>60376.5</v>
      </c>
      <c r="P3218">
        <v>0</v>
      </c>
      <c r="Q3218">
        <v>0</v>
      </c>
      <c r="R3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8" s="4">
        <f t="shared" si="150"/>
        <v>1</v>
      </c>
      <c r="T3218" s="4">
        <f t="shared" si="151"/>
        <v>1</v>
      </c>
      <c r="U3218" s="4">
        <f t="shared" si="152"/>
        <v>0</v>
      </c>
    </row>
    <row r="3219" spans="1:21">
      <c r="A3219" s="41">
        <v>750803447</v>
      </c>
      <c r="B3219" s="45" t="s">
        <v>8388</v>
      </c>
      <c r="C3219" s="46" t="s">
        <v>245</v>
      </c>
      <c r="D3219" t="s">
        <v>252</v>
      </c>
      <c r="E3219" t="s">
        <v>247</v>
      </c>
      <c r="H3219"/>
      <c r="I3219" s="1">
        <v>75</v>
      </c>
      <c r="J3219" t="s">
        <v>125</v>
      </c>
      <c r="K3219" t="s">
        <v>109</v>
      </c>
      <c r="L3219" t="s">
        <v>233</v>
      </c>
      <c r="M3219" t="s">
        <v>109</v>
      </c>
      <c r="N3219" s="4">
        <v>267500452</v>
      </c>
      <c r="O3219" s="44">
        <v>256611</v>
      </c>
      <c r="P3219">
        <v>0</v>
      </c>
      <c r="Q3219">
        <v>0</v>
      </c>
      <c r="R3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9" s="4">
        <f t="shared" si="150"/>
        <v>1</v>
      </c>
      <c r="T3219" s="4">
        <f t="shared" si="151"/>
        <v>1</v>
      </c>
      <c r="U3219" s="4">
        <f t="shared" si="152"/>
        <v>0</v>
      </c>
    </row>
    <row r="3220" spans="1:21">
      <c r="A3220" s="41">
        <v>750803454</v>
      </c>
      <c r="B3220" s="42" t="s">
        <v>8387</v>
      </c>
      <c r="C3220" s="41" t="s">
        <v>268</v>
      </c>
      <c r="D3220" t="s">
        <v>274</v>
      </c>
      <c r="E3220" t="s">
        <v>270</v>
      </c>
      <c r="H3220"/>
      <c r="I3220" s="1">
        <v>75</v>
      </c>
      <c r="J3220" t="s">
        <v>125</v>
      </c>
      <c r="K3220" t="s">
        <v>109</v>
      </c>
      <c r="L3220" t="s">
        <v>233</v>
      </c>
      <c r="M3220" t="s">
        <v>109</v>
      </c>
      <c r="N3220" s="4">
        <v>267500452</v>
      </c>
      <c r="O3220" s="44">
        <v>144326.75</v>
      </c>
      <c r="P3220">
        <v>0</v>
      </c>
      <c r="Q3220">
        <v>0</v>
      </c>
      <c r="R3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0" s="4">
        <f t="shared" si="150"/>
        <v>1</v>
      </c>
      <c r="T3220" s="4">
        <f t="shared" si="151"/>
        <v>1</v>
      </c>
      <c r="U3220" s="4">
        <f t="shared" si="152"/>
        <v>0</v>
      </c>
    </row>
    <row r="3221" spans="1:21">
      <c r="A3221" s="41">
        <v>750806226</v>
      </c>
      <c r="B3221" s="42">
        <v>750712184</v>
      </c>
      <c r="C3221" s="41">
        <v>750806226</v>
      </c>
      <c r="D3221" t="s">
        <v>242</v>
      </c>
      <c r="E3221" t="s">
        <v>240</v>
      </c>
      <c r="H3221"/>
      <c r="I3221" s="1">
        <v>75</v>
      </c>
      <c r="J3221" t="s">
        <v>125</v>
      </c>
      <c r="K3221" t="s">
        <v>109</v>
      </c>
      <c r="L3221" t="s">
        <v>233</v>
      </c>
      <c r="M3221" t="s">
        <v>109</v>
      </c>
      <c r="N3221" s="4">
        <v>267500452</v>
      </c>
      <c r="O3221" s="44">
        <v>135223.5</v>
      </c>
      <c r="P3221">
        <v>0</v>
      </c>
      <c r="Q3221">
        <v>0</v>
      </c>
      <c r="R3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21" s="4">
        <f t="shared" si="150"/>
        <v>1</v>
      </c>
      <c r="T3221" s="4">
        <f t="shared" si="151"/>
        <v>1</v>
      </c>
      <c r="U3221" s="4">
        <f t="shared" si="152"/>
        <v>0</v>
      </c>
    </row>
    <row r="3222" spans="1:21">
      <c r="A3222" s="41">
        <v>830100012</v>
      </c>
      <c r="B3222" s="42">
        <v>750712184</v>
      </c>
      <c r="C3222" s="41">
        <v>830100012</v>
      </c>
      <c r="D3222" t="s">
        <v>243</v>
      </c>
      <c r="E3222" t="s">
        <v>240</v>
      </c>
      <c r="H3222"/>
      <c r="I3222" s="1">
        <v>83</v>
      </c>
      <c r="J3222" t="s">
        <v>244</v>
      </c>
      <c r="K3222" t="s">
        <v>151</v>
      </c>
      <c r="L3222" t="s">
        <v>233</v>
      </c>
      <c r="M3222" t="s">
        <v>109</v>
      </c>
      <c r="N3222" s="4">
        <v>267500452</v>
      </c>
      <c r="O3222" s="44">
        <v>18282</v>
      </c>
      <c r="P3222">
        <v>0</v>
      </c>
      <c r="Q3222">
        <v>0</v>
      </c>
      <c r="R3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22" s="4">
        <f t="shared" si="150"/>
        <v>1</v>
      </c>
      <c r="T3222" s="4">
        <f t="shared" si="151"/>
        <v>1</v>
      </c>
      <c r="U3222" s="4">
        <f t="shared" si="152"/>
        <v>0</v>
      </c>
    </row>
    <row r="3223" spans="1:21">
      <c r="A3223" s="41">
        <v>910100015</v>
      </c>
      <c r="B3223" s="42" t="s">
        <v>8390</v>
      </c>
      <c r="C3223" s="41" t="s">
        <v>254</v>
      </c>
      <c r="D3223" t="s">
        <v>255</v>
      </c>
      <c r="E3223" t="s">
        <v>256</v>
      </c>
      <c r="H3223"/>
      <c r="I3223" s="1">
        <v>91</v>
      </c>
      <c r="J3223" t="s">
        <v>108</v>
      </c>
      <c r="K3223" t="s">
        <v>109</v>
      </c>
      <c r="L3223" t="s">
        <v>233</v>
      </c>
      <c r="M3223" t="s">
        <v>109</v>
      </c>
      <c r="N3223" s="4">
        <v>267500452</v>
      </c>
      <c r="O3223" s="44">
        <v>48645.5</v>
      </c>
      <c r="P3223">
        <v>0</v>
      </c>
      <c r="Q3223">
        <v>0</v>
      </c>
      <c r="R3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3" s="4">
        <f t="shared" si="150"/>
        <v>1</v>
      </c>
      <c r="T3223" s="4">
        <f t="shared" si="151"/>
        <v>1</v>
      </c>
      <c r="U3223" s="4">
        <f t="shared" si="152"/>
        <v>0</v>
      </c>
    </row>
    <row r="3224" spans="1:21">
      <c r="A3224" s="41">
        <v>910100031</v>
      </c>
      <c r="B3224" s="42" t="s">
        <v>8390</v>
      </c>
      <c r="C3224" s="41" t="s">
        <v>254</v>
      </c>
      <c r="D3224" t="s">
        <v>257</v>
      </c>
      <c r="E3224" t="s">
        <v>256</v>
      </c>
      <c r="H3224"/>
      <c r="I3224" s="1">
        <v>91</v>
      </c>
      <c r="J3224" t="s">
        <v>108</v>
      </c>
      <c r="K3224" t="s">
        <v>109</v>
      </c>
      <c r="L3224" t="s">
        <v>233</v>
      </c>
      <c r="M3224" t="s">
        <v>109</v>
      </c>
      <c r="N3224" s="4">
        <v>267500452</v>
      </c>
      <c r="O3224" s="44">
        <v>69762.5</v>
      </c>
      <c r="P3224">
        <v>0</v>
      </c>
      <c r="Q3224">
        <v>0</v>
      </c>
      <c r="R3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4" s="4">
        <f t="shared" si="150"/>
        <v>1</v>
      </c>
      <c r="T3224" s="4">
        <f t="shared" si="151"/>
        <v>1</v>
      </c>
      <c r="U3224" s="4">
        <f t="shared" si="152"/>
        <v>0</v>
      </c>
    </row>
    <row r="3225" spans="1:21">
      <c r="A3225" s="41">
        <v>920100013</v>
      </c>
      <c r="B3225" s="42" t="s">
        <v>8386</v>
      </c>
      <c r="C3225" s="41" t="s">
        <v>286</v>
      </c>
      <c r="D3225" t="s">
        <v>291</v>
      </c>
      <c r="E3225" t="s">
        <v>288</v>
      </c>
      <c r="H3225"/>
      <c r="I3225" s="1">
        <v>92</v>
      </c>
      <c r="J3225" t="s">
        <v>114</v>
      </c>
      <c r="K3225" t="s">
        <v>109</v>
      </c>
      <c r="L3225" t="s">
        <v>233</v>
      </c>
      <c r="M3225" t="s">
        <v>109</v>
      </c>
      <c r="N3225" s="4">
        <v>267500452</v>
      </c>
      <c r="O3225" s="44">
        <v>137997</v>
      </c>
      <c r="P3225">
        <v>0</v>
      </c>
      <c r="Q3225">
        <v>0</v>
      </c>
      <c r="R3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5" s="4">
        <f t="shared" si="150"/>
        <v>1</v>
      </c>
      <c r="T3225" s="4">
        <f t="shared" si="151"/>
        <v>1</v>
      </c>
      <c r="U3225" s="4">
        <f t="shared" si="152"/>
        <v>0</v>
      </c>
    </row>
    <row r="3226" spans="1:21">
      <c r="A3226" s="41">
        <v>920100021</v>
      </c>
      <c r="B3226" s="42" t="s">
        <v>8386</v>
      </c>
      <c r="C3226" s="41" t="s">
        <v>286</v>
      </c>
      <c r="D3226" t="s">
        <v>292</v>
      </c>
      <c r="E3226" t="s">
        <v>288</v>
      </c>
      <c r="H3226"/>
      <c r="I3226" s="1">
        <v>92</v>
      </c>
      <c r="J3226" t="s">
        <v>114</v>
      </c>
      <c r="K3226" t="s">
        <v>109</v>
      </c>
      <c r="L3226" t="s">
        <v>233</v>
      </c>
      <c r="M3226" t="s">
        <v>109</v>
      </c>
      <c r="N3226" s="4">
        <v>267500452</v>
      </c>
      <c r="O3226" s="44">
        <v>161040</v>
      </c>
      <c r="P3226">
        <v>0</v>
      </c>
      <c r="Q3226">
        <v>0</v>
      </c>
      <c r="R3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6" s="4">
        <f t="shared" si="150"/>
        <v>1</v>
      </c>
      <c r="T3226" s="4">
        <f t="shared" si="151"/>
        <v>1</v>
      </c>
      <c r="U3226" s="4">
        <f t="shared" si="152"/>
        <v>0</v>
      </c>
    </row>
    <row r="3227" spans="1:21">
      <c r="A3227" s="41">
        <v>920100039</v>
      </c>
      <c r="B3227" s="42" t="s">
        <v>8387</v>
      </c>
      <c r="C3227" s="41" t="s">
        <v>268</v>
      </c>
      <c r="D3227" t="s">
        <v>275</v>
      </c>
      <c r="E3227" t="s">
        <v>270</v>
      </c>
      <c r="H3227"/>
      <c r="I3227" s="1">
        <v>92</v>
      </c>
      <c r="J3227" t="s">
        <v>114</v>
      </c>
      <c r="K3227" t="s">
        <v>109</v>
      </c>
      <c r="L3227" t="s">
        <v>233</v>
      </c>
      <c r="M3227" t="s">
        <v>109</v>
      </c>
      <c r="N3227" s="4">
        <v>267500452</v>
      </c>
      <c r="O3227" s="44">
        <v>139467.5</v>
      </c>
      <c r="P3227">
        <v>0</v>
      </c>
      <c r="Q3227">
        <v>0</v>
      </c>
      <c r="R3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7" s="4">
        <f t="shared" si="150"/>
        <v>1</v>
      </c>
      <c r="T3227" s="4">
        <f t="shared" si="151"/>
        <v>1</v>
      </c>
      <c r="U3227" s="4">
        <f t="shared" si="152"/>
        <v>0</v>
      </c>
    </row>
    <row r="3228" spans="1:21">
      <c r="A3228" s="41">
        <v>920100047</v>
      </c>
      <c r="B3228" s="42" t="s">
        <v>8387</v>
      </c>
      <c r="C3228" s="41" t="s">
        <v>268</v>
      </c>
      <c r="D3228" t="s">
        <v>276</v>
      </c>
      <c r="E3228" t="s">
        <v>270</v>
      </c>
      <c r="H3228"/>
      <c r="I3228" s="1">
        <v>92</v>
      </c>
      <c r="J3228" t="s">
        <v>114</v>
      </c>
      <c r="K3228" t="s">
        <v>109</v>
      </c>
      <c r="L3228" t="s">
        <v>233</v>
      </c>
      <c r="M3228" t="s">
        <v>109</v>
      </c>
      <c r="N3228" s="4">
        <v>267500452</v>
      </c>
      <c r="O3228" s="44">
        <v>133879.5</v>
      </c>
      <c r="P3228">
        <v>0</v>
      </c>
      <c r="Q3228">
        <v>0</v>
      </c>
      <c r="R3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8" s="4">
        <f t="shared" si="150"/>
        <v>1</v>
      </c>
      <c r="T3228" s="4">
        <f t="shared" si="151"/>
        <v>1</v>
      </c>
      <c r="U3228" s="4">
        <f t="shared" si="152"/>
        <v>0</v>
      </c>
    </row>
    <row r="3229" spans="1:21">
      <c r="A3229" s="41">
        <v>920100054</v>
      </c>
      <c r="B3229" s="42" t="s">
        <v>8386</v>
      </c>
      <c r="C3229" s="41" t="s">
        <v>286</v>
      </c>
      <c r="D3229" t="s">
        <v>293</v>
      </c>
      <c r="E3229" t="s">
        <v>288</v>
      </c>
      <c r="H3229"/>
      <c r="I3229" s="1">
        <v>92</v>
      </c>
      <c r="J3229" t="s">
        <v>114</v>
      </c>
      <c r="K3229" t="s">
        <v>109</v>
      </c>
      <c r="L3229" t="s">
        <v>233</v>
      </c>
      <c r="M3229" t="s">
        <v>109</v>
      </c>
      <c r="N3229" s="4">
        <v>267500452</v>
      </c>
      <c r="O3229" s="44">
        <v>77786</v>
      </c>
      <c r="P3229">
        <v>0</v>
      </c>
      <c r="Q3229">
        <v>0</v>
      </c>
      <c r="R3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9" s="4">
        <f t="shared" si="150"/>
        <v>1</v>
      </c>
      <c r="T3229" s="4">
        <f t="shared" si="151"/>
        <v>1</v>
      </c>
      <c r="U3229" s="4">
        <f t="shared" si="152"/>
        <v>0</v>
      </c>
    </row>
    <row r="3230" spans="1:21">
      <c r="A3230" s="41">
        <v>920100062</v>
      </c>
      <c r="B3230" s="42" t="s">
        <v>8388</v>
      </c>
      <c r="C3230" s="41" t="s">
        <v>245</v>
      </c>
      <c r="D3230" t="s">
        <v>253</v>
      </c>
      <c r="E3230" t="s">
        <v>247</v>
      </c>
      <c r="H3230"/>
      <c r="I3230" s="1">
        <v>92</v>
      </c>
      <c r="J3230" t="s">
        <v>114</v>
      </c>
      <c r="K3230" t="s">
        <v>109</v>
      </c>
      <c r="L3230" t="s">
        <v>233</v>
      </c>
      <c r="M3230" t="s">
        <v>109</v>
      </c>
      <c r="N3230" s="4">
        <v>267500452</v>
      </c>
      <c r="O3230" s="44">
        <v>76199.5</v>
      </c>
      <c r="P3230">
        <v>0</v>
      </c>
      <c r="Q3230">
        <v>0</v>
      </c>
      <c r="R3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0" s="4">
        <f t="shared" si="150"/>
        <v>1</v>
      </c>
      <c r="T3230" s="4">
        <f t="shared" si="151"/>
        <v>1</v>
      </c>
      <c r="U3230" s="4">
        <f t="shared" si="152"/>
        <v>0</v>
      </c>
    </row>
    <row r="3231" spans="1:21">
      <c r="A3231" s="41">
        <v>930100011</v>
      </c>
      <c r="B3231" s="42" t="s">
        <v>8391</v>
      </c>
      <c r="C3231" s="41" t="s">
        <v>262</v>
      </c>
      <c r="D3231" t="s">
        <v>263</v>
      </c>
      <c r="E3231" t="s">
        <v>264</v>
      </c>
      <c r="H3231"/>
      <c r="I3231" s="1">
        <v>93</v>
      </c>
      <c r="J3231" t="s">
        <v>265</v>
      </c>
      <c r="K3231" t="s">
        <v>109</v>
      </c>
      <c r="L3231" t="s">
        <v>233</v>
      </c>
      <c r="M3231" t="s">
        <v>109</v>
      </c>
      <c r="N3231" s="4">
        <v>267500452</v>
      </c>
      <c r="O3231" s="44">
        <v>51687</v>
      </c>
      <c r="P3231">
        <v>0</v>
      </c>
      <c r="Q3231">
        <v>0</v>
      </c>
      <c r="R3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1" s="4">
        <f t="shared" si="150"/>
        <v>1</v>
      </c>
      <c r="T3231" s="4">
        <f t="shared" si="151"/>
        <v>1</v>
      </c>
      <c r="U3231" s="4">
        <f t="shared" si="152"/>
        <v>0</v>
      </c>
    </row>
    <row r="3232" spans="1:21">
      <c r="A3232" s="41">
        <v>930100037</v>
      </c>
      <c r="B3232" s="42" t="s">
        <v>8391</v>
      </c>
      <c r="C3232" s="41" t="s">
        <v>262</v>
      </c>
      <c r="D3232" t="s">
        <v>266</v>
      </c>
      <c r="E3232" t="s">
        <v>264</v>
      </c>
      <c r="H3232"/>
      <c r="I3232" s="1">
        <v>93</v>
      </c>
      <c r="J3232" t="s">
        <v>265</v>
      </c>
      <c r="K3232" t="s">
        <v>109</v>
      </c>
      <c r="L3232" t="s">
        <v>233</v>
      </c>
      <c r="M3232" t="s">
        <v>109</v>
      </c>
      <c r="N3232" s="4">
        <v>267500452</v>
      </c>
      <c r="O3232" s="44">
        <v>166730</v>
      </c>
      <c r="P3232">
        <v>0</v>
      </c>
      <c r="Q3232">
        <v>0</v>
      </c>
      <c r="R3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2" s="4">
        <f t="shared" si="150"/>
        <v>1</v>
      </c>
      <c r="T3232" s="4">
        <f t="shared" si="151"/>
        <v>1</v>
      </c>
      <c r="U3232" s="4">
        <f t="shared" si="152"/>
        <v>0</v>
      </c>
    </row>
    <row r="3233" spans="1:21">
      <c r="A3233" s="41">
        <v>930100045</v>
      </c>
      <c r="B3233" s="42" t="s">
        <v>8391</v>
      </c>
      <c r="C3233" s="41" t="s">
        <v>262</v>
      </c>
      <c r="D3233" t="s">
        <v>267</v>
      </c>
      <c r="E3233" t="s">
        <v>264</v>
      </c>
      <c r="H3233"/>
      <c r="I3233" s="1">
        <v>93</v>
      </c>
      <c r="J3233" t="s">
        <v>265</v>
      </c>
      <c r="K3233" t="s">
        <v>109</v>
      </c>
      <c r="L3233" t="s">
        <v>233</v>
      </c>
      <c r="M3233" t="s">
        <v>109</v>
      </c>
      <c r="N3233" s="4">
        <v>267500452</v>
      </c>
      <c r="O3233" s="44">
        <v>65802</v>
      </c>
      <c r="P3233">
        <v>0</v>
      </c>
      <c r="Q3233">
        <v>0</v>
      </c>
      <c r="R3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3" s="4">
        <f t="shared" si="150"/>
        <v>1</v>
      </c>
      <c r="T3233" s="4">
        <f t="shared" si="151"/>
        <v>1</v>
      </c>
      <c r="U3233" s="4">
        <f t="shared" si="152"/>
        <v>0</v>
      </c>
    </row>
    <row r="3234" spans="1:21">
      <c r="A3234" s="41">
        <v>940100019</v>
      </c>
      <c r="B3234" s="42" t="s">
        <v>8390</v>
      </c>
      <c r="C3234" s="41" t="s">
        <v>254</v>
      </c>
      <c r="D3234" t="s">
        <v>258</v>
      </c>
      <c r="E3234" t="s">
        <v>256</v>
      </c>
      <c r="H3234"/>
      <c r="I3234" s="1">
        <v>94</v>
      </c>
      <c r="J3234" t="s">
        <v>259</v>
      </c>
      <c r="K3234" t="s">
        <v>109</v>
      </c>
      <c r="L3234" t="s">
        <v>233</v>
      </c>
      <c r="M3234" t="s">
        <v>109</v>
      </c>
      <c r="N3234" s="4">
        <v>267500452</v>
      </c>
      <c r="O3234" s="44">
        <v>32949</v>
      </c>
      <c r="P3234">
        <v>0</v>
      </c>
      <c r="Q3234">
        <v>0</v>
      </c>
      <c r="R3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4" s="4">
        <f t="shared" si="150"/>
        <v>1</v>
      </c>
      <c r="T3234" s="4">
        <f t="shared" si="151"/>
        <v>1</v>
      </c>
      <c r="U3234" s="4">
        <f t="shared" si="152"/>
        <v>0</v>
      </c>
    </row>
    <row r="3235" spans="1:21">
      <c r="A3235" s="41">
        <v>940100027</v>
      </c>
      <c r="B3235" s="42" t="s">
        <v>8390</v>
      </c>
      <c r="C3235" s="41" t="s">
        <v>254</v>
      </c>
      <c r="D3235" t="s">
        <v>260</v>
      </c>
      <c r="E3235" t="s">
        <v>256</v>
      </c>
      <c r="H3235"/>
      <c r="I3235" s="1">
        <v>94</v>
      </c>
      <c r="J3235" t="s">
        <v>259</v>
      </c>
      <c r="K3235" t="s">
        <v>109</v>
      </c>
      <c r="L3235" t="s">
        <v>233</v>
      </c>
      <c r="M3235" t="s">
        <v>109</v>
      </c>
      <c r="N3235" s="4">
        <v>267500452</v>
      </c>
      <c r="O3235" s="44">
        <v>319611.75</v>
      </c>
      <c r="P3235">
        <v>0</v>
      </c>
      <c r="Q3235">
        <v>0</v>
      </c>
      <c r="R3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5" s="4">
        <f t="shared" si="150"/>
        <v>1</v>
      </c>
      <c r="T3235" s="4">
        <f t="shared" si="151"/>
        <v>1</v>
      </c>
      <c r="U3235" s="4">
        <f t="shared" si="152"/>
        <v>0</v>
      </c>
    </row>
    <row r="3236" spans="1:21">
      <c r="A3236" s="41">
        <v>940100035</v>
      </c>
      <c r="B3236" s="42" t="s">
        <v>8389</v>
      </c>
      <c r="C3236" s="41">
        <v>750100125</v>
      </c>
      <c r="D3236" t="s">
        <v>283</v>
      </c>
      <c r="E3236" t="s">
        <v>278</v>
      </c>
      <c r="H3236"/>
      <c r="I3236" s="1">
        <v>94</v>
      </c>
      <c r="J3236" t="s">
        <v>259</v>
      </c>
      <c r="K3236" t="s">
        <v>109</v>
      </c>
      <c r="L3236" t="s">
        <v>233</v>
      </c>
      <c r="M3236" t="s">
        <v>109</v>
      </c>
      <c r="N3236" s="4">
        <v>267500452</v>
      </c>
      <c r="O3236" s="44">
        <v>81288.25</v>
      </c>
      <c r="P3236">
        <v>0</v>
      </c>
      <c r="Q3236">
        <v>0</v>
      </c>
      <c r="R3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6" s="4">
        <f t="shared" si="150"/>
        <v>1</v>
      </c>
      <c r="T3236" s="4">
        <f t="shared" si="151"/>
        <v>1</v>
      </c>
      <c r="U3236" s="4">
        <f t="shared" si="152"/>
        <v>0</v>
      </c>
    </row>
    <row r="3237" spans="1:21">
      <c r="A3237" s="65">
        <v>940100043</v>
      </c>
      <c r="B3237" s="66" t="s">
        <v>8386</v>
      </c>
      <c r="C3237" s="65" t="s">
        <v>286</v>
      </c>
      <c r="D3237" t="s">
        <v>294</v>
      </c>
      <c r="E3237" t="s">
        <v>288</v>
      </c>
      <c r="H3237"/>
      <c r="I3237" s="1">
        <v>94</v>
      </c>
      <c r="J3237" t="s">
        <v>259</v>
      </c>
      <c r="K3237" t="s">
        <v>109</v>
      </c>
      <c r="L3237" t="s">
        <v>233</v>
      </c>
      <c r="M3237" t="s">
        <v>109</v>
      </c>
      <c r="N3237" s="4">
        <v>267500452</v>
      </c>
      <c r="O3237" s="44">
        <v>312607.5</v>
      </c>
      <c r="P3237">
        <v>0</v>
      </c>
      <c r="Q3237">
        <v>0</v>
      </c>
      <c r="R3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7" s="4">
        <f t="shared" si="150"/>
        <v>1</v>
      </c>
      <c r="T3237" s="4">
        <f t="shared" si="151"/>
        <v>1</v>
      </c>
      <c r="U3237" s="4">
        <f t="shared" si="152"/>
        <v>0</v>
      </c>
    </row>
    <row r="3238" spans="1:21">
      <c r="A3238" s="41">
        <v>940100050</v>
      </c>
      <c r="B3238" s="42" t="s">
        <v>8390</v>
      </c>
      <c r="C3238" s="41" t="s">
        <v>254</v>
      </c>
      <c r="D3238" t="s">
        <v>261</v>
      </c>
      <c r="E3238" t="s">
        <v>256</v>
      </c>
      <c r="H3238"/>
      <c r="I3238" s="1">
        <v>94</v>
      </c>
      <c r="J3238" t="s">
        <v>259</v>
      </c>
      <c r="K3238" t="s">
        <v>109</v>
      </c>
      <c r="L3238" t="s">
        <v>233</v>
      </c>
      <c r="M3238" t="s">
        <v>109</v>
      </c>
      <c r="N3238" s="4">
        <v>267500452</v>
      </c>
      <c r="O3238" s="44">
        <v>102174</v>
      </c>
      <c r="P3238">
        <v>0</v>
      </c>
      <c r="Q3238">
        <v>0</v>
      </c>
      <c r="R3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8" s="4">
        <f t="shared" si="150"/>
        <v>1</v>
      </c>
      <c r="T3238" s="4">
        <f t="shared" si="151"/>
        <v>1</v>
      </c>
      <c r="U3238" s="4">
        <f t="shared" si="152"/>
        <v>0</v>
      </c>
    </row>
    <row r="3239" spans="1:21">
      <c r="A3239" s="41">
        <v>940100068</v>
      </c>
      <c r="B3239" s="42" t="s">
        <v>8386</v>
      </c>
      <c r="C3239" s="41" t="s">
        <v>286</v>
      </c>
      <c r="D3239" t="s">
        <v>295</v>
      </c>
      <c r="E3239" t="s">
        <v>288</v>
      </c>
      <c r="H3239"/>
      <c r="I3239" s="1">
        <v>94</v>
      </c>
      <c r="J3239" t="s">
        <v>259</v>
      </c>
      <c r="K3239" t="s">
        <v>109</v>
      </c>
      <c r="L3239" t="s">
        <v>233</v>
      </c>
      <c r="M3239" t="s">
        <v>109</v>
      </c>
      <c r="N3239" s="4">
        <v>267500452</v>
      </c>
      <c r="O3239" s="44">
        <v>134228</v>
      </c>
      <c r="P3239">
        <v>0</v>
      </c>
      <c r="Q3239">
        <v>0</v>
      </c>
      <c r="R3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9" s="4">
        <f t="shared" si="150"/>
        <v>1</v>
      </c>
      <c r="T3239" s="4">
        <f t="shared" si="151"/>
        <v>1</v>
      </c>
      <c r="U3239" s="4">
        <f t="shared" si="152"/>
        <v>0</v>
      </c>
    </row>
    <row r="3240" spans="1:21">
      <c r="A3240" s="41">
        <v>950100024</v>
      </c>
      <c r="B3240" s="42" t="s">
        <v>8389</v>
      </c>
      <c r="C3240" s="41">
        <v>750100125</v>
      </c>
      <c r="D3240" t="s">
        <v>284</v>
      </c>
      <c r="E3240" t="s">
        <v>278</v>
      </c>
      <c r="H3240"/>
      <c r="I3240" s="1">
        <v>95</v>
      </c>
      <c r="J3240" t="s">
        <v>285</v>
      </c>
      <c r="K3240" t="s">
        <v>109</v>
      </c>
      <c r="L3240" t="s">
        <v>233</v>
      </c>
      <c r="M3240" t="s">
        <v>109</v>
      </c>
      <c r="N3240" s="4">
        <v>267500452</v>
      </c>
      <c r="O3240" s="44">
        <v>10810</v>
      </c>
      <c r="P3240">
        <v>0</v>
      </c>
      <c r="Q3240">
        <v>0</v>
      </c>
      <c r="R3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0" s="4">
        <f t="shared" si="150"/>
        <v>1</v>
      </c>
      <c r="T3240" s="4">
        <f t="shared" si="151"/>
        <v>1</v>
      </c>
      <c r="U3240" s="4">
        <f t="shared" si="152"/>
        <v>0</v>
      </c>
    </row>
    <row r="3241" spans="1:21">
      <c r="A3241" s="41">
        <v>750042459</v>
      </c>
      <c r="B3241" s="42">
        <v>750712341</v>
      </c>
      <c r="C3241" s="41">
        <v>750042459</v>
      </c>
      <c r="D3241" t="s">
        <v>4144</v>
      </c>
      <c r="E3241" t="s">
        <v>4145</v>
      </c>
      <c r="H3241"/>
      <c r="I3241" s="1">
        <v>75</v>
      </c>
      <c r="J3241" t="s">
        <v>125</v>
      </c>
      <c r="K3241" t="s">
        <v>109</v>
      </c>
      <c r="L3241" t="s">
        <v>60</v>
      </c>
      <c r="M3241" t="s">
        <v>109</v>
      </c>
      <c r="N3241" s="4">
        <v>784809683</v>
      </c>
      <c r="O3241" s="44">
        <v>61283</v>
      </c>
      <c r="P3241">
        <v>0</v>
      </c>
      <c r="Q3241">
        <v>0</v>
      </c>
      <c r="R3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1" s="4">
        <f t="shared" si="150"/>
        <v>0</v>
      </c>
      <c r="T3241" s="4">
        <f t="shared" si="151"/>
        <v>0</v>
      </c>
      <c r="U3241" s="4">
        <f t="shared" si="152"/>
        <v>1</v>
      </c>
    </row>
    <row r="3242" spans="1:21">
      <c r="A3242" s="41">
        <v>590782611</v>
      </c>
      <c r="B3242" s="42">
        <v>750719239</v>
      </c>
      <c r="C3242" s="41">
        <v>590782611</v>
      </c>
      <c r="D3242" t="s">
        <v>226</v>
      </c>
      <c r="E3242" t="s">
        <v>221</v>
      </c>
      <c r="H3242"/>
      <c r="I3242" s="1">
        <v>59</v>
      </c>
      <c r="J3242" t="s">
        <v>227</v>
      </c>
      <c r="K3242" t="s">
        <v>228</v>
      </c>
      <c r="L3242" t="s">
        <v>60</v>
      </c>
      <c r="M3242" t="s">
        <v>109</v>
      </c>
      <c r="N3242" s="4">
        <v>775688732</v>
      </c>
      <c r="O3242" s="44">
        <v>10955.5</v>
      </c>
      <c r="P3242">
        <v>0</v>
      </c>
      <c r="Q3242">
        <v>0</v>
      </c>
      <c r="R3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2" s="4">
        <f t="shared" si="150"/>
        <v>0</v>
      </c>
      <c r="T3242" s="4">
        <f t="shared" si="151"/>
        <v>0</v>
      </c>
      <c r="U3242" s="4">
        <f t="shared" si="152"/>
        <v>1</v>
      </c>
    </row>
    <row r="3243" spans="1:21">
      <c r="A3243" s="41">
        <v>440043123</v>
      </c>
      <c r="B3243" s="42">
        <v>750719239</v>
      </c>
      <c r="C3243" s="41">
        <v>440043123</v>
      </c>
      <c r="D3243" t="s">
        <v>220</v>
      </c>
      <c r="E3243" t="s">
        <v>221</v>
      </c>
      <c r="H3243"/>
      <c r="I3243" s="1">
        <v>44</v>
      </c>
      <c r="J3243" t="s">
        <v>222</v>
      </c>
      <c r="K3243" t="s">
        <v>223</v>
      </c>
      <c r="L3243" t="s">
        <v>60</v>
      </c>
      <c r="M3243" t="s">
        <v>109</v>
      </c>
      <c r="N3243" s="4">
        <v>775688732</v>
      </c>
      <c r="O3243" s="44">
        <v>6403.5</v>
      </c>
      <c r="P3243">
        <v>0</v>
      </c>
      <c r="Q3243">
        <v>0</v>
      </c>
      <c r="R3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3" s="4">
        <f t="shared" si="150"/>
        <v>0</v>
      </c>
      <c r="T3243" s="4">
        <f t="shared" si="151"/>
        <v>0</v>
      </c>
      <c r="U3243" s="4">
        <f t="shared" si="152"/>
        <v>1</v>
      </c>
    </row>
    <row r="3244" spans="1:21">
      <c r="A3244" s="41">
        <v>490000817</v>
      </c>
      <c r="B3244" s="42">
        <v>750719239</v>
      </c>
      <c r="C3244" s="41">
        <v>490000817</v>
      </c>
      <c r="D3244" t="s">
        <v>224</v>
      </c>
      <c r="E3244" t="s">
        <v>221</v>
      </c>
      <c r="H3244"/>
      <c r="I3244" s="1">
        <v>49</v>
      </c>
      <c r="J3244" t="s">
        <v>225</v>
      </c>
      <c r="K3244" t="s">
        <v>223</v>
      </c>
      <c r="L3244" t="s">
        <v>60</v>
      </c>
      <c r="M3244" t="s">
        <v>109</v>
      </c>
      <c r="N3244" s="4">
        <v>775688732</v>
      </c>
      <c r="O3244" s="44">
        <v>6411.5</v>
      </c>
      <c r="P3244">
        <v>0</v>
      </c>
      <c r="Q3244">
        <v>0</v>
      </c>
      <c r="R3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4" s="4">
        <f t="shared" si="150"/>
        <v>0</v>
      </c>
      <c r="T3244" s="4">
        <f t="shared" si="151"/>
        <v>0</v>
      </c>
      <c r="U3244" s="4">
        <f t="shared" si="152"/>
        <v>1</v>
      </c>
    </row>
    <row r="3245" spans="1:21">
      <c r="A3245" s="41">
        <v>750007668</v>
      </c>
      <c r="B3245" s="42">
        <v>750719270</v>
      </c>
      <c r="C3245" s="41">
        <v>750007668</v>
      </c>
      <c r="D3245" t="s">
        <v>724</v>
      </c>
      <c r="E3245" t="s">
        <v>725</v>
      </c>
      <c r="H3245"/>
      <c r="I3245" s="1">
        <v>75</v>
      </c>
      <c r="J3245" t="s">
        <v>125</v>
      </c>
      <c r="K3245" t="s">
        <v>109</v>
      </c>
      <c r="L3245" t="s">
        <v>60</v>
      </c>
      <c r="M3245" t="s">
        <v>109</v>
      </c>
      <c r="N3245" s="4">
        <v>775670896</v>
      </c>
      <c r="O3245" s="44">
        <v>2599</v>
      </c>
      <c r="P3245">
        <v>1</v>
      </c>
      <c r="Q3245">
        <v>0</v>
      </c>
      <c r="R3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5" s="4">
        <f t="shared" si="150"/>
        <v>0</v>
      </c>
      <c r="T3245" s="4">
        <f t="shared" si="151"/>
        <v>0</v>
      </c>
      <c r="U3245" s="4">
        <f t="shared" si="152"/>
        <v>1</v>
      </c>
    </row>
    <row r="3246" spans="1:21">
      <c r="A3246" s="41">
        <v>750170425</v>
      </c>
      <c r="B3246" s="42">
        <v>750719270</v>
      </c>
      <c r="C3246" s="41">
        <v>750170425</v>
      </c>
      <c r="D3246" t="s">
        <v>726</v>
      </c>
      <c r="E3246" s="48" t="s">
        <v>725</v>
      </c>
      <c r="H3246"/>
      <c r="I3246" s="1">
        <v>75</v>
      </c>
      <c r="J3246" t="s">
        <v>125</v>
      </c>
      <c r="K3246" t="s">
        <v>109</v>
      </c>
      <c r="L3246" t="s">
        <v>60</v>
      </c>
      <c r="M3246" t="s">
        <v>109</v>
      </c>
      <c r="N3246" s="4">
        <v>775670896</v>
      </c>
      <c r="O3246" s="44">
        <v>2560.75</v>
      </c>
      <c r="P3246">
        <v>1</v>
      </c>
      <c r="Q3246">
        <v>0</v>
      </c>
      <c r="R3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6" s="4">
        <f t="shared" si="150"/>
        <v>0</v>
      </c>
      <c r="T3246" s="4">
        <f t="shared" si="151"/>
        <v>0</v>
      </c>
      <c r="U3246" s="4">
        <f t="shared" si="152"/>
        <v>1</v>
      </c>
    </row>
    <row r="3247" spans="1:21">
      <c r="A3247" s="41">
        <v>750170516</v>
      </c>
      <c r="B3247" s="42">
        <v>750719270</v>
      </c>
      <c r="C3247" s="41">
        <v>750170516</v>
      </c>
      <c r="D3247" t="s">
        <v>727</v>
      </c>
      <c r="E3247" t="s">
        <v>725</v>
      </c>
      <c r="H3247"/>
      <c r="I3247" s="1">
        <v>75</v>
      </c>
      <c r="J3247" t="s">
        <v>125</v>
      </c>
      <c r="K3247" t="s">
        <v>109</v>
      </c>
      <c r="L3247" t="s">
        <v>60</v>
      </c>
      <c r="M3247" t="s">
        <v>109</v>
      </c>
      <c r="N3247" s="4">
        <v>775670896</v>
      </c>
      <c r="O3247" s="44">
        <v>2466.5</v>
      </c>
      <c r="P3247">
        <v>1</v>
      </c>
      <c r="Q3247">
        <v>0</v>
      </c>
      <c r="R3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7" s="4">
        <f t="shared" si="150"/>
        <v>0</v>
      </c>
      <c r="T3247" s="4">
        <f t="shared" si="151"/>
        <v>0</v>
      </c>
      <c r="U3247" s="4">
        <f t="shared" si="152"/>
        <v>1</v>
      </c>
    </row>
    <row r="3248" spans="1:21">
      <c r="A3248" s="41">
        <v>750170581</v>
      </c>
      <c r="B3248" s="42">
        <v>750719270</v>
      </c>
      <c r="C3248" s="41">
        <v>750170581</v>
      </c>
      <c r="D3248" t="s">
        <v>728</v>
      </c>
      <c r="E3248" t="s">
        <v>725</v>
      </c>
      <c r="H3248"/>
      <c r="I3248" s="1">
        <v>75</v>
      </c>
      <c r="J3248" t="s">
        <v>125</v>
      </c>
      <c r="K3248" t="s">
        <v>109</v>
      </c>
      <c r="L3248" t="s">
        <v>60</v>
      </c>
      <c r="M3248" t="s">
        <v>109</v>
      </c>
      <c r="N3248" s="4">
        <v>775670896</v>
      </c>
      <c r="O3248" s="44">
        <v>1780.75</v>
      </c>
      <c r="P3248">
        <v>1</v>
      </c>
      <c r="Q3248">
        <v>0</v>
      </c>
      <c r="R3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8" s="4">
        <f t="shared" si="150"/>
        <v>0</v>
      </c>
      <c r="T3248" s="4">
        <f t="shared" si="151"/>
        <v>0</v>
      </c>
      <c r="U3248" s="4">
        <f t="shared" si="152"/>
        <v>1</v>
      </c>
    </row>
    <row r="3249" spans="1:21">
      <c r="A3249" s="41">
        <v>750510083</v>
      </c>
      <c r="B3249" s="42">
        <v>750719270</v>
      </c>
      <c r="C3249" s="41">
        <v>750510083</v>
      </c>
      <c r="D3249" t="s">
        <v>729</v>
      </c>
      <c r="E3249" t="s">
        <v>725</v>
      </c>
      <c r="H3249"/>
      <c r="I3249" s="1">
        <v>75</v>
      </c>
      <c r="J3249" t="s">
        <v>125</v>
      </c>
      <c r="K3249" t="s">
        <v>109</v>
      </c>
      <c r="L3249" t="s">
        <v>60</v>
      </c>
      <c r="M3249" t="s">
        <v>109</v>
      </c>
      <c r="N3249" s="4">
        <v>775670896</v>
      </c>
      <c r="O3249" s="44">
        <v>2348.5</v>
      </c>
      <c r="P3249">
        <v>1</v>
      </c>
      <c r="Q3249">
        <v>0</v>
      </c>
      <c r="R3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9" s="4">
        <f t="shared" si="150"/>
        <v>0</v>
      </c>
      <c r="T3249" s="4">
        <f t="shared" si="151"/>
        <v>0</v>
      </c>
      <c r="U3249" s="4">
        <f t="shared" si="152"/>
        <v>1</v>
      </c>
    </row>
    <row r="3250" spans="1:21">
      <c r="A3250" s="41">
        <v>750826166</v>
      </c>
      <c r="B3250" s="42">
        <v>750719270</v>
      </c>
      <c r="C3250" s="41">
        <v>750826166</v>
      </c>
      <c r="D3250" t="s">
        <v>730</v>
      </c>
      <c r="E3250" t="s">
        <v>725</v>
      </c>
      <c r="H3250"/>
      <c r="I3250" s="1">
        <v>75</v>
      </c>
      <c r="J3250" t="s">
        <v>125</v>
      </c>
      <c r="K3250" t="s">
        <v>109</v>
      </c>
      <c r="L3250" t="s">
        <v>60</v>
      </c>
      <c r="M3250" t="s">
        <v>109</v>
      </c>
      <c r="N3250" s="4">
        <v>775670896</v>
      </c>
      <c r="O3250" s="44">
        <v>1917</v>
      </c>
      <c r="P3250">
        <v>1</v>
      </c>
      <c r="Q3250">
        <v>0</v>
      </c>
      <c r="R3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0" s="4">
        <f t="shared" si="150"/>
        <v>0</v>
      </c>
      <c r="T3250" s="4">
        <f t="shared" si="151"/>
        <v>0</v>
      </c>
      <c r="U3250" s="4">
        <f t="shared" si="152"/>
        <v>1</v>
      </c>
    </row>
    <row r="3251" spans="1:21">
      <c r="A3251" s="41">
        <v>770510055</v>
      </c>
      <c r="B3251" s="42">
        <v>750719270</v>
      </c>
      <c r="C3251" s="41">
        <v>770510055</v>
      </c>
      <c r="D3251" t="s">
        <v>731</v>
      </c>
      <c r="E3251" t="s">
        <v>725</v>
      </c>
      <c r="H3251"/>
      <c r="I3251" s="1">
        <v>77</v>
      </c>
      <c r="J3251" t="s">
        <v>339</v>
      </c>
      <c r="K3251" t="s">
        <v>109</v>
      </c>
      <c r="L3251" t="s">
        <v>60</v>
      </c>
      <c r="M3251" t="s">
        <v>109</v>
      </c>
      <c r="N3251" s="4">
        <v>775670896</v>
      </c>
      <c r="O3251" s="44">
        <v>8995.5</v>
      </c>
      <c r="P3251">
        <v>1</v>
      </c>
      <c r="Q3251">
        <v>0</v>
      </c>
      <c r="R3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1" s="4">
        <f t="shared" si="150"/>
        <v>0</v>
      </c>
      <c r="T3251" s="4">
        <f t="shared" si="151"/>
        <v>0</v>
      </c>
      <c r="U3251" s="4">
        <f t="shared" si="152"/>
        <v>1</v>
      </c>
    </row>
    <row r="3252" spans="1:21">
      <c r="A3252" s="41">
        <v>950006908</v>
      </c>
      <c r="B3252" s="42">
        <v>750719270</v>
      </c>
      <c r="C3252" s="41">
        <v>950006908</v>
      </c>
      <c r="D3252" t="s">
        <v>732</v>
      </c>
      <c r="E3252" t="s">
        <v>725</v>
      </c>
      <c r="H3252"/>
      <c r="I3252" s="1">
        <v>95</v>
      </c>
      <c r="J3252" t="s">
        <v>285</v>
      </c>
      <c r="K3252" t="s">
        <v>109</v>
      </c>
      <c r="L3252" t="s">
        <v>60</v>
      </c>
      <c r="M3252" t="s">
        <v>109</v>
      </c>
      <c r="N3252" s="4">
        <v>775670896</v>
      </c>
      <c r="O3252" s="44">
        <v>15114</v>
      </c>
      <c r="P3252">
        <v>1</v>
      </c>
      <c r="Q3252">
        <v>0</v>
      </c>
      <c r="R3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2" s="4">
        <f t="shared" si="150"/>
        <v>0</v>
      </c>
      <c r="T3252" s="4">
        <f t="shared" si="151"/>
        <v>0</v>
      </c>
      <c r="U3252" s="4">
        <f t="shared" si="152"/>
        <v>1</v>
      </c>
    </row>
    <row r="3253" spans="1:21">
      <c r="A3253" s="41">
        <v>750170490</v>
      </c>
      <c r="B3253" s="42">
        <v>750719312</v>
      </c>
      <c r="C3253" s="41">
        <v>750170490</v>
      </c>
      <c r="D3253" t="s">
        <v>576</v>
      </c>
      <c r="E3253" t="s">
        <v>577</v>
      </c>
      <c r="H3253"/>
      <c r="I3253" s="1">
        <v>75</v>
      </c>
      <c r="J3253" t="s">
        <v>125</v>
      </c>
      <c r="K3253" t="s">
        <v>109</v>
      </c>
      <c r="L3253" t="s">
        <v>60</v>
      </c>
      <c r="M3253" t="s">
        <v>109</v>
      </c>
      <c r="N3253" s="4">
        <v>775672462</v>
      </c>
      <c r="O3253" s="44">
        <v>677.5</v>
      </c>
      <c r="P3253">
        <v>1</v>
      </c>
      <c r="Q3253">
        <v>0</v>
      </c>
      <c r="R3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3" s="4">
        <f t="shared" si="150"/>
        <v>0</v>
      </c>
      <c r="T3253" s="4">
        <f t="shared" si="151"/>
        <v>0</v>
      </c>
      <c r="U3253" s="4">
        <f t="shared" si="152"/>
        <v>1</v>
      </c>
    </row>
    <row r="3254" spans="1:21">
      <c r="A3254" s="41">
        <v>20010310</v>
      </c>
      <c r="B3254" s="42">
        <v>750719361</v>
      </c>
      <c r="C3254" s="41">
        <v>20010310</v>
      </c>
      <c r="D3254" t="s">
        <v>512</v>
      </c>
      <c r="E3254" t="s">
        <v>513</v>
      </c>
      <c r="H3254"/>
      <c r="I3254" s="1">
        <v>2</v>
      </c>
      <c r="J3254" t="s">
        <v>365</v>
      </c>
      <c r="K3254" t="s">
        <v>228</v>
      </c>
      <c r="L3254" t="s">
        <v>60</v>
      </c>
      <c r="M3254" t="s">
        <v>109</v>
      </c>
      <c r="N3254" s="4">
        <v>775684970</v>
      </c>
      <c r="O3254" s="44">
        <v>2417.5</v>
      </c>
      <c r="P3254">
        <v>0</v>
      </c>
      <c r="Q3254">
        <v>0</v>
      </c>
      <c r="R3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4" s="4">
        <f t="shared" si="150"/>
        <v>0</v>
      </c>
      <c r="T3254" s="4">
        <f t="shared" si="151"/>
        <v>0</v>
      </c>
      <c r="U3254" s="4">
        <f t="shared" si="152"/>
        <v>1</v>
      </c>
    </row>
    <row r="3255" spans="1:21">
      <c r="A3255" s="41">
        <v>750170185</v>
      </c>
      <c r="B3255" s="42">
        <v>750719361</v>
      </c>
      <c r="C3255" s="41">
        <v>750170185</v>
      </c>
      <c r="D3255" t="s">
        <v>514</v>
      </c>
      <c r="E3255" t="s">
        <v>513</v>
      </c>
      <c r="H3255"/>
      <c r="I3255" s="1">
        <v>75</v>
      </c>
      <c r="J3255" t="s">
        <v>125</v>
      </c>
      <c r="K3255" t="s">
        <v>109</v>
      </c>
      <c r="L3255" t="s">
        <v>60</v>
      </c>
      <c r="M3255" t="s">
        <v>109</v>
      </c>
      <c r="N3255" s="4">
        <v>775684970</v>
      </c>
      <c r="O3255" s="44">
        <v>6378.5</v>
      </c>
      <c r="P3255">
        <v>1</v>
      </c>
      <c r="Q3255">
        <v>0</v>
      </c>
      <c r="R3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5" s="4">
        <f t="shared" si="150"/>
        <v>0</v>
      </c>
      <c r="T3255" s="4">
        <f t="shared" si="151"/>
        <v>0</v>
      </c>
      <c r="U3255" s="4">
        <f t="shared" si="152"/>
        <v>1</v>
      </c>
    </row>
    <row r="3256" spans="1:21">
      <c r="A3256" s="41">
        <v>750170193</v>
      </c>
      <c r="B3256" s="42">
        <v>750719361</v>
      </c>
      <c r="C3256" s="41">
        <v>750170193</v>
      </c>
      <c r="D3256" t="s">
        <v>515</v>
      </c>
      <c r="E3256" t="s">
        <v>513</v>
      </c>
      <c r="H3256"/>
      <c r="I3256" s="1">
        <v>75</v>
      </c>
      <c r="J3256" t="s">
        <v>125</v>
      </c>
      <c r="K3256" t="s">
        <v>109</v>
      </c>
      <c r="L3256" t="s">
        <v>60</v>
      </c>
      <c r="M3256" t="s">
        <v>109</v>
      </c>
      <c r="N3256" s="4">
        <v>775684970</v>
      </c>
      <c r="O3256" s="44">
        <v>1876</v>
      </c>
      <c r="P3256">
        <v>1</v>
      </c>
      <c r="Q3256">
        <v>0</v>
      </c>
      <c r="R3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6" s="4">
        <f t="shared" si="150"/>
        <v>0</v>
      </c>
      <c r="T3256" s="4">
        <f t="shared" si="151"/>
        <v>0</v>
      </c>
      <c r="U3256" s="4">
        <f t="shared" si="152"/>
        <v>1</v>
      </c>
    </row>
    <row r="3257" spans="1:21">
      <c r="A3257" s="41">
        <v>750170201</v>
      </c>
      <c r="B3257" s="42">
        <v>750719361</v>
      </c>
      <c r="C3257" s="41">
        <v>750170201</v>
      </c>
      <c r="D3257" t="s">
        <v>516</v>
      </c>
      <c r="E3257" t="s">
        <v>513</v>
      </c>
      <c r="H3257"/>
      <c r="I3257" s="1">
        <v>75</v>
      </c>
      <c r="J3257" t="s">
        <v>125</v>
      </c>
      <c r="K3257" t="s">
        <v>109</v>
      </c>
      <c r="L3257" t="s">
        <v>60</v>
      </c>
      <c r="M3257" t="s">
        <v>109</v>
      </c>
      <c r="N3257" s="4">
        <v>775684970</v>
      </c>
      <c r="O3257" s="44">
        <v>4828</v>
      </c>
      <c r="P3257">
        <v>1</v>
      </c>
      <c r="Q3257">
        <v>0</v>
      </c>
      <c r="R3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7" s="4">
        <f t="shared" si="150"/>
        <v>0</v>
      </c>
      <c r="T3257" s="4">
        <f t="shared" si="151"/>
        <v>0</v>
      </c>
      <c r="U3257" s="4">
        <f t="shared" si="152"/>
        <v>1</v>
      </c>
    </row>
    <row r="3258" spans="1:21">
      <c r="A3258" s="41">
        <v>750150344</v>
      </c>
      <c r="B3258" s="42">
        <v>750720468</v>
      </c>
      <c r="C3258" s="41">
        <v>750150344</v>
      </c>
      <c r="D3258" t="s">
        <v>4040</v>
      </c>
      <c r="E3258" s="48" t="s">
        <v>4041</v>
      </c>
      <c r="H3258"/>
      <c r="I3258" s="1">
        <v>75</v>
      </c>
      <c r="J3258" t="s">
        <v>125</v>
      </c>
      <c r="K3258" t="s">
        <v>109</v>
      </c>
      <c r="L3258" t="s">
        <v>60</v>
      </c>
      <c r="M3258" t="s">
        <v>109</v>
      </c>
      <c r="N3258" s="4">
        <v>775657612</v>
      </c>
      <c r="O3258" s="44">
        <v>19747</v>
      </c>
      <c r="P3258">
        <v>0</v>
      </c>
      <c r="Q3258">
        <v>0</v>
      </c>
      <c r="R3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8" s="4">
        <f t="shared" si="150"/>
        <v>0</v>
      </c>
      <c r="T3258" s="4">
        <f t="shared" si="151"/>
        <v>0</v>
      </c>
      <c r="U3258" s="4">
        <f t="shared" si="152"/>
        <v>1</v>
      </c>
    </row>
    <row r="3259" spans="1:21">
      <c r="A3259" s="41">
        <v>770020477</v>
      </c>
      <c r="B3259" s="42">
        <v>750720468</v>
      </c>
      <c r="C3259" s="41">
        <v>770020477</v>
      </c>
      <c r="D3259" t="s">
        <v>4042</v>
      </c>
      <c r="E3259" t="s">
        <v>4041</v>
      </c>
      <c r="H3259"/>
      <c r="I3259" s="1">
        <v>77</v>
      </c>
      <c r="J3259" t="s">
        <v>339</v>
      </c>
      <c r="K3259" t="s">
        <v>109</v>
      </c>
      <c r="L3259" t="s">
        <v>60</v>
      </c>
      <c r="M3259" t="s">
        <v>109</v>
      </c>
      <c r="N3259" s="4">
        <v>775657612</v>
      </c>
      <c r="O3259" s="44">
        <v>64960.5</v>
      </c>
      <c r="P3259">
        <v>0</v>
      </c>
      <c r="Q3259">
        <v>0</v>
      </c>
      <c r="R3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9" s="4">
        <f t="shared" si="150"/>
        <v>0</v>
      </c>
      <c r="T3259" s="4">
        <f t="shared" si="151"/>
        <v>0</v>
      </c>
      <c r="U3259" s="4">
        <f t="shared" si="152"/>
        <v>1</v>
      </c>
    </row>
    <row r="3260" spans="1:21">
      <c r="A3260" s="41">
        <v>920000643</v>
      </c>
      <c r="B3260" s="42">
        <v>750720468</v>
      </c>
      <c r="C3260" s="43">
        <v>920000643</v>
      </c>
      <c r="D3260" t="s">
        <v>4043</v>
      </c>
      <c r="E3260" t="s">
        <v>4041</v>
      </c>
      <c r="H3260"/>
      <c r="I3260" s="1">
        <v>92</v>
      </c>
      <c r="J3260" t="s">
        <v>114</v>
      </c>
      <c r="K3260" t="s">
        <v>109</v>
      </c>
      <c r="L3260" t="s">
        <v>60</v>
      </c>
      <c r="M3260" t="s">
        <v>109</v>
      </c>
      <c r="N3260" s="4">
        <v>775657612</v>
      </c>
      <c r="O3260" s="44">
        <v>82710.5</v>
      </c>
      <c r="P3260">
        <v>0</v>
      </c>
      <c r="Q3260">
        <v>0</v>
      </c>
      <c r="R3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0" s="4">
        <f t="shared" si="150"/>
        <v>0</v>
      </c>
      <c r="T3260" s="4">
        <f t="shared" si="151"/>
        <v>0</v>
      </c>
      <c r="U3260" s="4">
        <f t="shared" si="152"/>
        <v>1</v>
      </c>
    </row>
    <row r="3261" spans="1:21">
      <c r="A3261" s="41">
        <v>750150104</v>
      </c>
      <c r="B3261" s="42">
        <v>750720476</v>
      </c>
      <c r="C3261" s="43">
        <v>750150104</v>
      </c>
      <c r="D3261" t="s">
        <v>4832</v>
      </c>
      <c r="E3261" t="s">
        <v>4833</v>
      </c>
      <c r="H3261"/>
      <c r="I3261" s="1">
        <v>75</v>
      </c>
      <c r="J3261" t="s">
        <v>125</v>
      </c>
      <c r="K3261" t="s">
        <v>109</v>
      </c>
      <c r="L3261" t="s">
        <v>60</v>
      </c>
      <c r="M3261" t="s">
        <v>109</v>
      </c>
      <c r="N3261" s="4">
        <v>443577739</v>
      </c>
      <c r="O3261" s="44">
        <v>118870</v>
      </c>
      <c r="P3261">
        <v>0</v>
      </c>
      <c r="Q3261">
        <v>0</v>
      </c>
      <c r="R3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1" s="4">
        <f t="shared" si="150"/>
        <v>0</v>
      </c>
      <c r="T3261" s="4">
        <f t="shared" si="151"/>
        <v>0</v>
      </c>
      <c r="U3261" s="4">
        <f t="shared" si="152"/>
        <v>1</v>
      </c>
    </row>
    <row r="3262" spans="1:21">
      <c r="A3262" s="41">
        <v>920150018</v>
      </c>
      <c r="B3262" s="42">
        <v>750720492</v>
      </c>
      <c r="C3262" s="43">
        <v>920150018</v>
      </c>
      <c r="D3262" t="s">
        <v>6223</v>
      </c>
      <c r="E3262" t="s">
        <v>6224</v>
      </c>
      <c r="H3262"/>
      <c r="I3262" s="1">
        <v>92</v>
      </c>
      <c r="J3262" t="s">
        <v>114</v>
      </c>
      <c r="K3262" t="s">
        <v>109</v>
      </c>
      <c r="L3262" t="s">
        <v>60</v>
      </c>
      <c r="M3262" t="s">
        <v>109</v>
      </c>
      <c r="N3262" s="4">
        <v>775666530</v>
      </c>
      <c r="O3262" s="44">
        <v>12812.5</v>
      </c>
      <c r="P3262">
        <v>0</v>
      </c>
      <c r="Q3262">
        <v>0</v>
      </c>
      <c r="R3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2" s="4">
        <f t="shared" si="150"/>
        <v>0</v>
      </c>
      <c r="T3262" s="4">
        <f t="shared" si="151"/>
        <v>0</v>
      </c>
      <c r="U3262" s="4">
        <f t="shared" si="152"/>
        <v>1</v>
      </c>
    </row>
    <row r="3263" spans="1:21">
      <c r="A3263" s="41">
        <v>510000292</v>
      </c>
      <c r="B3263" s="42">
        <v>750720534</v>
      </c>
      <c r="C3263" s="43">
        <v>510000292</v>
      </c>
      <c r="D3263" t="s">
        <v>6384</v>
      </c>
      <c r="E3263" t="s">
        <v>6383</v>
      </c>
      <c r="H3263"/>
      <c r="I3263" s="1">
        <v>51</v>
      </c>
      <c r="J3263" t="s">
        <v>721</v>
      </c>
      <c r="K3263" t="s">
        <v>137</v>
      </c>
      <c r="L3263" t="s">
        <v>60</v>
      </c>
      <c r="M3263" t="s">
        <v>109</v>
      </c>
      <c r="N3263" s="4">
        <v>775672454</v>
      </c>
      <c r="O3263" s="44">
        <v>10718.5</v>
      </c>
      <c r="P3263">
        <v>0</v>
      </c>
      <c r="Q3263">
        <v>0</v>
      </c>
      <c r="R3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3" s="4">
        <f t="shared" si="150"/>
        <v>0</v>
      </c>
      <c r="T3263" s="4">
        <f t="shared" si="151"/>
        <v>0</v>
      </c>
      <c r="U3263" s="4">
        <f t="shared" si="152"/>
        <v>1</v>
      </c>
    </row>
    <row r="3264" spans="1:21">
      <c r="A3264" s="41">
        <v>930500012</v>
      </c>
      <c r="B3264" s="42">
        <v>750720534</v>
      </c>
      <c r="C3264" s="43">
        <v>930500012</v>
      </c>
      <c r="D3264" t="s">
        <v>6385</v>
      </c>
      <c r="E3264" t="s">
        <v>6383</v>
      </c>
      <c r="H3264"/>
      <c r="I3264" s="1">
        <v>93</v>
      </c>
      <c r="J3264" t="s">
        <v>265</v>
      </c>
      <c r="K3264" t="s">
        <v>109</v>
      </c>
      <c r="L3264" t="s">
        <v>60</v>
      </c>
      <c r="M3264" t="s">
        <v>109</v>
      </c>
      <c r="N3264" s="4">
        <v>775672454</v>
      </c>
      <c r="O3264" s="44">
        <v>15245</v>
      </c>
      <c r="P3264">
        <v>0</v>
      </c>
      <c r="Q3264">
        <v>0</v>
      </c>
      <c r="R3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4" s="4">
        <f t="shared" si="150"/>
        <v>0</v>
      </c>
      <c r="T3264" s="4">
        <f t="shared" si="151"/>
        <v>0</v>
      </c>
      <c r="U3264" s="4">
        <f t="shared" si="152"/>
        <v>1</v>
      </c>
    </row>
    <row r="3265" spans="1:21">
      <c r="A3265" s="41">
        <v>130806011</v>
      </c>
      <c r="B3265" s="45">
        <v>750720534</v>
      </c>
      <c r="C3265" s="47">
        <v>130806011</v>
      </c>
      <c r="D3265" t="s">
        <v>6382</v>
      </c>
      <c r="E3265" t="s">
        <v>6383</v>
      </c>
      <c r="H3265"/>
      <c r="I3265" s="1">
        <v>13</v>
      </c>
      <c r="J3265" t="s">
        <v>219</v>
      </c>
      <c r="K3265" t="s">
        <v>151</v>
      </c>
      <c r="L3265" t="s">
        <v>60</v>
      </c>
      <c r="M3265" t="s">
        <v>109</v>
      </c>
      <c r="N3265" s="4">
        <v>775672454</v>
      </c>
      <c r="O3265" s="44">
        <v>11942.5</v>
      </c>
      <c r="P3265">
        <v>1</v>
      </c>
      <c r="Q3265">
        <v>0</v>
      </c>
      <c r="R3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5" s="4">
        <f t="shared" si="150"/>
        <v>0</v>
      </c>
      <c r="T3265" s="4">
        <f t="shared" si="151"/>
        <v>0</v>
      </c>
      <c r="U3265" s="4">
        <f t="shared" si="152"/>
        <v>1</v>
      </c>
    </row>
    <row r="3266" spans="1:21">
      <c r="A3266" s="41">
        <v>380780312</v>
      </c>
      <c r="B3266" s="42">
        <v>750720575</v>
      </c>
      <c r="C3266" s="43">
        <v>380780312</v>
      </c>
      <c r="D3266" t="s">
        <v>4170</v>
      </c>
      <c r="E3266" t="s">
        <v>4168</v>
      </c>
      <c r="H3266"/>
      <c r="I3266" s="1">
        <v>38</v>
      </c>
      <c r="J3266" t="s">
        <v>65</v>
      </c>
      <c r="K3266" t="s">
        <v>59</v>
      </c>
      <c r="L3266" t="s">
        <v>60</v>
      </c>
      <c r="M3266" t="s">
        <v>109</v>
      </c>
      <c r="N3266" s="4">
        <v>775683006</v>
      </c>
      <c r="O3266" s="44">
        <v>25578.25</v>
      </c>
      <c r="P3266">
        <v>0</v>
      </c>
      <c r="Q3266">
        <v>0</v>
      </c>
      <c r="R3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6" s="4">
        <f t="shared" si="150"/>
        <v>0</v>
      </c>
      <c r="T3266" s="4">
        <f t="shared" si="151"/>
        <v>0</v>
      </c>
      <c r="U3266" s="4">
        <f t="shared" si="152"/>
        <v>1</v>
      </c>
    </row>
    <row r="3267" spans="1:21">
      <c r="A3267" s="41">
        <v>350002234</v>
      </c>
      <c r="B3267" s="42">
        <v>750720575</v>
      </c>
      <c r="C3267" s="43">
        <v>350002234</v>
      </c>
      <c r="D3267" t="s">
        <v>4169</v>
      </c>
      <c r="E3267" t="s">
        <v>4168</v>
      </c>
      <c r="H3267"/>
      <c r="I3267" s="1">
        <v>35</v>
      </c>
      <c r="J3267" t="s">
        <v>529</v>
      </c>
      <c r="K3267" t="s">
        <v>193</v>
      </c>
      <c r="L3267" t="s">
        <v>60</v>
      </c>
      <c r="M3267" t="s">
        <v>109</v>
      </c>
      <c r="N3267" s="4">
        <v>775683006</v>
      </c>
      <c r="O3267" s="44">
        <v>12440.25</v>
      </c>
      <c r="P3267">
        <v>0</v>
      </c>
      <c r="Q3267">
        <v>0</v>
      </c>
      <c r="R3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7" s="4">
        <f t="shared" si="150"/>
        <v>0</v>
      </c>
      <c r="T3267" s="4">
        <f t="shared" si="151"/>
        <v>0</v>
      </c>
      <c r="U3267" s="4">
        <f t="shared" si="152"/>
        <v>1</v>
      </c>
    </row>
    <row r="3268" spans="1:21">
      <c r="A3268" s="41">
        <v>510025471</v>
      </c>
      <c r="B3268" s="42">
        <v>750720575</v>
      </c>
      <c r="C3268" s="43">
        <v>510025471</v>
      </c>
      <c r="D3268" t="s">
        <v>4172</v>
      </c>
      <c r="E3268" t="s">
        <v>4168</v>
      </c>
      <c r="H3268"/>
      <c r="I3268" s="1">
        <v>51</v>
      </c>
      <c r="J3268" t="s">
        <v>721</v>
      </c>
      <c r="K3268" t="s">
        <v>137</v>
      </c>
      <c r="L3268" t="s">
        <v>60</v>
      </c>
      <c r="M3268" t="s">
        <v>109</v>
      </c>
      <c r="N3268" s="4">
        <v>775683006</v>
      </c>
      <c r="O3268" s="44">
        <v>4916.75</v>
      </c>
      <c r="P3268">
        <v>1</v>
      </c>
      <c r="Q3268">
        <v>0</v>
      </c>
      <c r="R3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68" s="4">
        <f t="shared" si="150"/>
        <v>0</v>
      </c>
      <c r="T3268" s="4">
        <f t="shared" si="151"/>
        <v>0</v>
      </c>
      <c r="U3268" s="4">
        <f t="shared" si="152"/>
        <v>1</v>
      </c>
    </row>
    <row r="3269" spans="1:21">
      <c r="A3269" s="41">
        <v>590044665</v>
      </c>
      <c r="B3269" s="42">
        <v>750720575</v>
      </c>
      <c r="C3269" s="43">
        <v>590044665</v>
      </c>
      <c r="D3269" t="s">
        <v>4173</v>
      </c>
      <c r="E3269" t="s">
        <v>4168</v>
      </c>
      <c r="H3269"/>
      <c r="I3269" s="1">
        <v>59</v>
      </c>
      <c r="J3269" t="s">
        <v>227</v>
      </c>
      <c r="K3269" t="s">
        <v>228</v>
      </c>
      <c r="L3269" t="s">
        <v>60</v>
      </c>
      <c r="M3269" t="s">
        <v>109</v>
      </c>
      <c r="N3269" s="4">
        <v>775683006</v>
      </c>
      <c r="O3269" s="44">
        <v>6680.25</v>
      </c>
      <c r="P3269">
        <v>1</v>
      </c>
      <c r="Q3269">
        <v>0</v>
      </c>
      <c r="R3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9" s="4">
        <f t="shared" si="150"/>
        <v>0</v>
      </c>
      <c r="T3269" s="4">
        <f t="shared" si="151"/>
        <v>0</v>
      </c>
      <c r="U3269" s="4">
        <f t="shared" si="152"/>
        <v>1</v>
      </c>
    </row>
    <row r="3270" spans="1:21">
      <c r="A3270" s="41">
        <v>750140022</v>
      </c>
      <c r="B3270" s="42">
        <v>750720575</v>
      </c>
      <c r="C3270" s="43">
        <v>750140022</v>
      </c>
      <c r="D3270" t="s">
        <v>4175</v>
      </c>
      <c r="E3270" t="s">
        <v>4168</v>
      </c>
      <c r="H3270"/>
      <c r="I3270" s="1">
        <v>75</v>
      </c>
      <c r="J3270" t="s">
        <v>125</v>
      </c>
      <c r="K3270" t="s">
        <v>109</v>
      </c>
      <c r="L3270" t="s">
        <v>60</v>
      </c>
      <c r="M3270" t="s">
        <v>109</v>
      </c>
      <c r="N3270" s="4">
        <v>775683006</v>
      </c>
      <c r="O3270" s="44">
        <v>6965.75</v>
      </c>
      <c r="P3270">
        <v>1</v>
      </c>
      <c r="Q3270">
        <v>0</v>
      </c>
      <c r="R3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0" s="4">
        <f t="shared" ref="S3270:S3333" si="153">IF(OR(L3270="CH",L3270="CH ex-CHS",L3270="HIA",L3270="Autres publics",L3270="CHU"),1,0)</f>
        <v>0</v>
      </c>
      <c r="T3270" s="4">
        <f t="shared" ref="T3270:T3333" si="154">IF(AND(S3270=1,G3270=""),1,0)</f>
        <v>0</v>
      </c>
      <c r="U3270" s="4">
        <f t="shared" si="152"/>
        <v>1</v>
      </c>
    </row>
    <row r="3271" spans="1:21">
      <c r="A3271" s="41">
        <v>750150252</v>
      </c>
      <c r="B3271" s="42">
        <v>750720575</v>
      </c>
      <c r="C3271" s="43">
        <v>750150252</v>
      </c>
      <c r="D3271" t="s">
        <v>4176</v>
      </c>
      <c r="E3271" t="s">
        <v>4168</v>
      </c>
      <c r="H3271"/>
      <c r="I3271" s="1">
        <v>75</v>
      </c>
      <c r="J3271" t="s">
        <v>125</v>
      </c>
      <c r="K3271" t="s">
        <v>109</v>
      </c>
      <c r="L3271" t="s">
        <v>60</v>
      </c>
      <c r="M3271" t="s">
        <v>109</v>
      </c>
      <c r="N3271" s="4">
        <v>775683006</v>
      </c>
      <c r="O3271" s="44">
        <v>34207.5</v>
      </c>
      <c r="P3271">
        <v>0</v>
      </c>
      <c r="Q3271">
        <v>0</v>
      </c>
      <c r="R3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1" s="4">
        <f t="shared" si="153"/>
        <v>0</v>
      </c>
      <c r="T3271" s="4">
        <f t="shared" si="154"/>
        <v>0</v>
      </c>
      <c r="U3271" s="4">
        <f t="shared" ref="U3271:U3334" si="155">IF(S3271=1,0,1)</f>
        <v>1</v>
      </c>
    </row>
    <row r="3272" spans="1:21">
      <c r="A3272" s="41">
        <v>770022473</v>
      </c>
      <c r="B3272" s="42">
        <v>750720575</v>
      </c>
      <c r="C3272" s="43">
        <v>770022473</v>
      </c>
      <c r="D3272" t="s">
        <v>4177</v>
      </c>
      <c r="E3272" t="s">
        <v>4168</v>
      </c>
      <c r="H3272"/>
      <c r="I3272" s="1">
        <v>77</v>
      </c>
      <c r="J3272" t="s">
        <v>339</v>
      </c>
      <c r="K3272" t="s">
        <v>109</v>
      </c>
      <c r="L3272" t="s">
        <v>60</v>
      </c>
      <c r="M3272" t="s">
        <v>109</v>
      </c>
      <c r="N3272" s="4">
        <v>775683006</v>
      </c>
      <c r="O3272" s="44">
        <v>1860.5</v>
      </c>
      <c r="P3272">
        <v>0</v>
      </c>
      <c r="Q3272">
        <v>0</v>
      </c>
      <c r="R3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2" s="4">
        <f t="shared" si="153"/>
        <v>0</v>
      </c>
      <c r="T3272" s="4">
        <f t="shared" si="154"/>
        <v>0</v>
      </c>
      <c r="U3272" s="4">
        <f t="shared" si="155"/>
        <v>1</v>
      </c>
    </row>
    <row r="3273" spans="1:21">
      <c r="A3273" s="41">
        <v>770150027</v>
      </c>
      <c r="B3273" s="42">
        <v>750720575</v>
      </c>
      <c r="C3273" s="43">
        <v>770150027</v>
      </c>
      <c r="D3273" t="s">
        <v>4178</v>
      </c>
      <c r="E3273" t="s">
        <v>4168</v>
      </c>
      <c r="H3273"/>
      <c r="I3273" s="1">
        <v>77</v>
      </c>
      <c r="J3273" t="s">
        <v>339</v>
      </c>
      <c r="K3273" t="s">
        <v>109</v>
      </c>
      <c r="L3273" t="s">
        <v>60</v>
      </c>
      <c r="M3273" t="s">
        <v>109</v>
      </c>
      <c r="N3273" s="4">
        <v>775683006</v>
      </c>
      <c r="O3273" s="44">
        <v>11858.75</v>
      </c>
      <c r="P3273">
        <v>0</v>
      </c>
      <c r="Q3273">
        <v>0</v>
      </c>
      <c r="R3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3" s="4">
        <f t="shared" si="153"/>
        <v>0</v>
      </c>
      <c r="T3273" s="4">
        <f t="shared" si="154"/>
        <v>0</v>
      </c>
      <c r="U3273" s="4">
        <f t="shared" si="155"/>
        <v>1</v>
      </c>
    </row>
    <row r="3274" spans="1:21">
      <c r="A3274" s="41">
        <v>910150077</v>
      </c>
      <c r="B3274" s="42">
        <v>750720575</v>
      </c>
      <c r="C3274" s="43">
        <v>910150077</v>
      </c>
      <c r="D3274" t="s">
        <v>4179</v>
      </c>
      <c r="E3274" t="s">
        <v>4168</v>
      </c>
      <c r="H3274"/>
      <c r="I3274" s="1">
        <v>91</v>
      </c>
      <c r="J3274" t="s">
        <v>108</v>
      </c>
      <c r="K3274" t="s">
        <v>109</v>
      </c>
      <c r="L3274" t="s">
        <v>60</v>
      </c>
      <c r="M3274" t="s">
        <v>109</v>
      </c>
      <c r="N3274" s="4">
        <v>775683006</v>
      </c>
      <c r="O3274" s="44">
        <v>3473</v>
      </c>
      <c r="P3274">
        <v>0</v>
      </c>
      <c r="Q3274">
        <v>0</v>
      </c>
      <c r="R3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4" s="4">
        <f t="shared" si="153"/>
        <v>0</v>
      </c>
      <c r="T3274" s="4">
        <f t="shared" si="154"/>
        <v>0</v>
      </c>
      <c r="U3274" s="4">
        <f t="shared" si="155"/>
        <v>1</v>
      </c>
    </row>
    <row r="3275" spans="1:21">
      <c r="A3275" s="41">
        <v>920140027</v>
      </c>
      <c r="B3275" s="42">
        <v>750720575</v>
      </c>
      <c r="C3275" s="43">
        <v>920140027</v>
      </c>
      <c r="D3275" t="s">
        <v>4180</v>
      </c>
      <c r="E3275" t="s">
        <v>4168</v>
      </c>
      <c r="H3275"/>
      <c r="I3275" s="1">
        <v>92</v>
      </c>
      <c r="J3275" t="s">
        <v>114</v>
      </c>
      <c r="K3275" t="s">
        <v>109</v>
      </c>
      <c r="L3275" t="s">
        <v>60</v>
      </c>
      <c r="M3275" t="s">
        <v>109</v>
      </c>
      <c r="N3275" s="4">
        <v>775683006</v>
      </c>
      <c r="O3275" s="44">
        <v>11979.75</v>
      </c>
      <c r="P3275">
        <v>1</v>
      </c>
      <c r="Q3275">
        <v>0</v>
      </c>
      <c r="R3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5" s="4">
        <f t="shared" si="153"/>
        <v>0</v>
      </c>
      <c r="T3275" s="4">
        <f t="shared" si="154"/>
        <v>0</v>
      </c>
      <c r="U3275" s="4">
        <f t="shared" si="155"/>
        <v>1</v>
      </c>
    </row>
    <row r="3276" spans="1:21">
      <c r="A3276" s="41">
        <v>950150052</v>
      </c>
      <c r="B3276" s="42">
        <v>750720575</v>
      </c>
      <c r="C3276" s="43">
        <v>950150052</v>
      </c>
      <c r="D3276" t="s">
        <v>4181</v>
      </c>
      <c r="E3276" t="s">
        <v>4168</v>
      </c>
      <c r="H3276"/>
      <c r="I3276" s="1">
        <v>95</v>
      </c>
      <c r="J3276" t="s">
        <v>285</v>
      </c>
      <c r="K3276" t="s">
        <v>109</v>
      </c>
      <c r="L3276" t="s">
        <v>60</v>
      </c>
      <c r="M3276" t="s">
        <v>109</v>
      </c>
      <c r="N3276" s="4">
        <v>775683006</v>
      </c>
      <c r="O3276" s="44">
        <v>15383.5</v>
      </c>
      <c r="P3276">
        <v>0</v>
      </c>
      <c r="Q3276">
        <v>0</v>
      </c>
      <c r="R3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6" s="4">
        <f t="shared" si="153"/>
        <v>0</v>
      </c>
      <c r="T3276" s="4">
        <f t="shared" si="154"/>
        <v>0</v>
      </c>
      <c r="U3276" s="4">
        <f t="shared" si="155"/>
        <v>1</v>
      </c>
    </row>
    <row r="3277" spans="1:21">
      <c r="A3277" s="41">
        <v>400780367</v>
      </c>
      <c r="B3277" s="42">
        <v>750720575</v>
      </c>
      <c r="C3277" s="43">
        <v>400780367</v>
      </c>
      <c r="D3277" t="s">
        <v>4171</v>
      </c>
      <c r="E3277" t="s">
        <v>4168</v>
      </c>
      <c r="H3277"/>
      <c r="I3277" s="1">
        <v>40</v>
      </c>
      <c r="J3277" t="s">
        <v>92</v>
      </c>
      <c r="K3277" t="s">
        <v>93</v>
      </c>
      <c r="L3277" t="s">
        <v>60</v>
      </c>
      <c r="M3277" t="s">
        <v>109</v>
      </c>
      <c r="N3277" s="4">
        <v>775683006</v>
      </c>
      <c r="O3277" s="44">
        <v>6008.5</v>
      </c>
      <c r="P3277">
        <v>1</v>
      </c>
      <c r="Q3277">
        <v>0</v>
      </c>
      <c r="R3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7" s="4">
        <f t="shared" si="153"/>
        <v>0</v>
      </c>
      <c r="T3277" s="4">
        <f t="shared" si="154"/>
        <v>0</v>
      </c>
      <c r="U3277" s="4">
        <f t="shared" si="155"/>
        <v>1</v>
      </c>
    </row>
    <row r="3278" spans="1:21">
      <c r="A3278" s="41">
        <v>720018100</v>
      </c>
      <c r="B3278" s="42">
        <v>750720575</v>
      </c>
      <c r="C3278" s="43">
        <v>720018100</v>
      </c>
      <c r="D3278" t="s">
        <v>4174</v>
      </c>
      <c r="E3278" t="s">
        <v>4168</v>
      </c>
      <c r="H3278"/>
      <c r="I3278" s="1">
        <v>72</v>
      </c>
      <c r="J3278" t="s">
        <v>554</v>
      </c>
      <c r="K3278" t="s">
        <v>223</v>
      </c>
      <c r="L3278" t="s">
        <v>60</v>
      </c>
      <c r="M3278" t="s">
        <v>109</v>
      </c>
      <c r="N3278" s="4">
        <v>775683006</v>
      </c>
      <c r="O3278" s="44">
        <v>10965.75</v>
      </c>
      <c r="P3278">
        <v>1</v>
      </c>
      <c r="Q3278">
        <v>0</v>
      </c>
      <c r="R3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8" s="4">
        <f t="shared" si="153"/>
        <v>0</v>
      </c>
      <c r="T3278" s="4">
        <f t="shared" si="154"/>
        <v>0</v>
      </c>
      <c r="U3278" s="4">
        <f t="shared" si="155"/>
        <v>1</v>
      </c>
    </row>
    <row r="3279" spans="1:21">
      <c r="A3279" s="41">
        <v>60780558</v>
      </c>
      <c r="B3279" s="42">
        <v>750720575</v>
      </c>
      <c r="C3279" s="43">
        <v>60780558</v>
      </c>
      <c r="D3279" t="s">
        <v>4167</v>
      </c>
      <c r="E3279" t="s">
        <v>4168</v>
      </c>
      <c r="H3279"/>
      <c r="I3279" s="1">
        <v>6</v>
      </c>
      <c r="J3279" t="s">
        <v>159</v>
      </c>
      <c r="K3279" t="s">
        <v>151</v>
      </c>
      <c r="L3279" t="s">
        <v>60</v>
      </c>
      <c r="M3279" t="s">
        <v>109</v>
      </c>
      <c r="N3279" s="4">
        <v>775683006</v>
      </c>
      <c r="O3279" s="44">
        <v>14738.5</v>
      </c>
      <c r="P3279">
        <v>0</v>
      </c>
      <c r="Q3279">
        <v>0</v>
      </c>
      <c r="R3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9" s="4">
        <f t="shared" si="153"/>
        <v>0</v>
      </c>
      <c r="T3279" s="4">
        <f t="shared" si="154"/>
        <v>0</v>
      </c>
      <c r="U3279" s="4">
        <f t="shared" si="155"/>
        <v>1</v>
      </c>
    </row>
    <row r="3280" spans="1:21">
      <c r="A3280" s="41">
        <v>600013981</v>
      </c>
      <c r="B3280" s="42">
        <v>750720609</v>
      </c>
      <c r="C3280" s="43">
        <v>600013981</v>
      </c>
      <c r="D3280" t="s">
        <v>3941</v>
      </c>
      <c r="E3280" t="s">
        <v>3942</v>
      </c>
      <c r="H3280"/>
      <c r="I3280" s="1">
        <v>60</v>
      </c>
      <c r="J3280" t="s">
        <v>393</v>
      </c>
      <c r="K3280" t="s">
        <v>228</v>
      </c>
      <c r="L3280" t="s">
        <v>60</v>
      </c>
      <c r="M3280" t="s">
        <v>109</v>
      </c>
      <c r="N3280" s="4">
        <v>775672165</v>
      </c>
      <c r="O3280" s="44">
        <v>2252.5</v>
      </c>
      <c r="P3280">
        <v>0</v>
      </c>
      <c r="Q3280">
        <v>0</v>
      </c>
      <c r="R3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0" s="4">
        <f t="shared" si="153"/>
        <v>0</v>
      </c>
      <c r="T3280" s="4">
        <f t="shared" si="154"/>
        <v>0</v>
      </c>
      <c r="U3280" s="4">
        <f t="shared" si="155"/>
        <v>1</v>
      </c>
    </row>
    <row r="3281" spans="1:21">
      <c r="A3281" s="41">
        <v>600100796</v>
      </c>
      <c r="B3281" s="42">
        <v>750720609</v>
      </c>
      <c r="C3281" s="43">
        <v>600100796</v>
      </c>
      <c r="D3281" t="s">
        <v>3943</v>
      </c>
      <c r="E3281" t="s">
        <v>3942</v>
      </c>
      <c r="H3281"/>
      <c r="I3281" s="1">
        <v>60</v>
      </c>
      <c r="J3281" t="s">
        <v>393</v>
      </c>
      <c r="K3281" t="s">
        <v>228</v>
      </c>
      <c r="L3281" t="s">
        <v>60</v>
      </c>
      <c r="M3281" t="s">
        <v>109</v>
      </c>
      <c r="N3281" s="4">
        <v>775672165</v>
      </c>
      <c r="O3281" s="44">
        <v>11696</v>
      </c>
      <c r="P3281">
        <v>0</v>
      </c>
      <c r="Q3281">
        <v>0</v>
      </c>
      <c r="R3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1" s="4">
        <f t="shared" si="153"/>
        <v>0</v>
      </c>
      <c r="T3281" s="4">
        <f t="shared" si="154"/>
        <v>0</v>
      </c>
      <c r="U3281" s="4">
        <f t="shared" si="155"/>
        <v>1</v>
      </c>
    </row>
    <row r="3282" spans="1:21">
      <c r="A3282" s="41">
        <v>600101943</v>
      </c>
      <c r="B3282" s="42">
        <v>750720609</v>
      </c>
      <c r="C3282" s="43">
        <v>600101943</v>
      </c>
      <c r="D3282" t="s">
        <v>3944</v>
      </c>
      <c r="E3282" t="s">
        <v>3942</v>
      </c>
      <c r="H3282"/>
      <c r="I3282" s="1">
        <v>60</v>
      </c>
      <c r="J3282" t="s">
        <v>393</v>
      </c>
      <c r="K3282" t="s">
        <v>228</v>
      </c>
      <c r="L3282" t="s">
        <v>60</v>
      </c>
      <c r="M3282" t="s">
        <v>109</v>
      </c>
      <c r="N3282" s="4">
        <v>775672165</v>
      </c>
      <c r="O3282" s="44">
        <v>6369</v>
      </c>
      <c r="P3282">
        <v>0</v>
      </c>
      <c r="Q3282">
        <v>0</v>
      </c>
      <c r="R3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2" s="4">
        <f t="shared" si="153"/>
        <v>0</v>
      </c>
      <c r="T3282" s="4">
        <f t="shared" si="154"/>
        <v>0</v>
      </c>
      <c r="U3282" s="4">
        <f t="shared" si="155"/>
        <v>1</v>
      </c>
    </row>
    <row r="3283" spans="1:21">
      <c r="A3283" s="41">
        <v>750150146</v>
      </c>
      <c r="B3283" s="42">
        <v>750720609</v>
      </c>
      <c r="C3283" s="43">
        <v>750150146</v>
      </c>
      <c r="D3283" t="s">
        <v>3945</v>
      </c>
      <c r="E3283" t="s">
        <v>3942</v>
      </c>
      <c r="H3283"/>
      <c r="I3283" s="1">
        <v>75</v>
      </c>
      <c r="J3283" t="s">
        <v>125</v>
      </c>
      <c r="K3283" t="s">
        <v>109</v>
      </c>
      <c r="L3283" t="s">
        <v>60</v>
      </c>
      <c r="M3283" t="s">
        <v>109</v>
      </c>
      <c r="N3283" s="4">
        <v>775672165</v>
      </c>
      <c r="O3283" s="44">
        <v>26675</v>
      </c>
      <c r="P3283">
        <v>0</v>
      </c>
      <c r="Q3283">
        <v>0</v>
      </c>
      <c r="R3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3" s="4">
        <f t="shared" si="153"/>
        <v>0</v>
      </c>
      <c r="T3283" s="4">
        <f t="shared" si="154"/>
        <v>0</v>
      </c>
      <c r="U3283" s="4">
        <f t="shared" si="155"/>
        <v>1</v>
      </c>
    </row>
    <row r="3284" spans="1:21">
      <c r="A3284" s="41">
        <v>750700015</v>
      </c>
      <c r="B3284" s="42">
        <v>750720609</v>
      </c>
      <c r="C3284" s="43">
        <v>750700015</v>
      </c>
      <c r="D3284" t="s">
        <v>3946</v>
      </c>
      <c r="E3284" t="s">
        <v>3942</v>
      </c>
      <c r="H3284"/>
      <c r="I3284" s="1">
        <v>75</v>
      </c>
      <c r="J3284" t="s">
        <v>125</v>
      </c>
      <c r="K3284" t="s">
        <v>109</v>
      </c>
      <c r="L3284" t="s">
        <v>60</v>
      </c>
      <c r="M3284" t="s">
        <v>109</v>
      </c>
      <c r="N3284" s="4">
        <v>775672165</v>
      </c>
      <c r="O3284" s="44">
        <v>8973.5</v>
      </c>
      <c r="P3284">
        <v>0</v>
      </c>
      <c r="Q3284">
        <v>0</v>
      </c>
      <c r="R3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4" s="4">
        <f t="shared" si="153"/>
        <v>0</v>
      </c>
      <c r="T3284" s="4">
        <f t="shared" si="154"/>
        <v>0</v>
      </c>
      <c r="U3284" s="4">
        <f t="shared" si="155"/>
        <v>1</v>
      </c>
    </row>
    <row r="3285" spans="1:21">
      <c r="A3285" s="41">
        <v>780023545</v>
      </c>
      <c r="B3285" s="42">
        <v>750720609</v>
      </c>
      <c r="C3285" s="43">
        <v>780023545</v>
      </c>
      <c r="D3285" t="s">
        <v>3947</v>
      </c>
      <c r="E3285" t="s">
        <v>3942</v>
      </c>
      <c r="H3285"/>
      <c r="I3285" s="1">
        <v>78</v>
      </c>
      <c r="J3285" t="s">
        <v>311</v>
      </c>
      <c r="K3285" t="s">
        <v>109</v>
      </c>
      <c r="L3285" t="s">
        <v>60</v>
      </c>
      <c r="M3285" t="s">
        <v>109</v>
      </c>
      <c r="N3285" s="4">
        <v>775672165</v>
      </c>
      <c r="O3285" s="44">
        <v>5394</v>
      </c>
      <c r="P3285">
        <v>0</v>
      </c>
      <c r="Q3285">
        <v>0</v>
      </c>
      <c r="R3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5" s="4">
        <f t="shared" si="153"/>
        <v>0</v>
      </c>
      <c r="T3285" s="4">
        <f t="shared" si="154"/>
        <v>0</v>
      </c>
      <c r="U3285" s="4">
        <f t="shared" si="155"/>
        <v>1</v>
      </c>
    </row>
    <row r="3286" spans="1:21">
      <c r="A3286" s="41">
        <v>940170012</v>
      </c>
      <c r="B3286" s="42">
        <v>750720609</v>
      </c>
      <c r="C3286" s="43">
        <v>940170012</v>
      </c>
      <c r="D3286" t="s">
        <v>3948</v>
      </c>
      <c r="E3286" t="s">
        <v>3942</v>
      </c>
      <c r="H3286"/>
      <c r="I3286" s="1">
        <v>94</v>
      </c>
      <c r="J3286" t="s">
        <v>259</v>
      </c>
      <c r="K3286" t="s">
        <v>109</v>
      </c>
      <c r="L3286" t="s">
        <v>60</v>
      </c>
      <c r="M3286" t="s">
        <v>109</v>
      </c>
      <c r="N3286" s="4">
        <v>775672165</v>
      </c>
      <c r="O3286" s="44">
        <v>4059.5</v>
      </c>
      <c r="P3286">
        <v>1</v>
      </c>
      <c r="Q3286">
        <v>0</v>
      </c>
      <c r="R3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6" s="4">
        <f t="shared" si="153"/>
        <v>0</v>
      </c>
      <c r="T3286" s="4">
        <f t="shared" si="154"/>
        <v>0</v>
      </c>
      <c r="U3286" s="4">
        <f t="shared" si="155"/>
        <v>1</v>
      </c>
    </row>
    <row r="3287" spans="1:21">
      <c r="A3287" s="41">
        <v>750007619</v>
      </c>
      <c r="B3287" s="42">
        <v>750720674</v>
      </c>
      <c r="C3287" s="43">
        <v>750007619</v>
      </c>
      <c r="D3287" t="s">
        <v>1613</v>
      </c>
      <c r="E3287" t="s">
        <v>1614</v>
      </c>
      <c r="H3287"/>
      <c r="I3287" s="1">
        <v>75</v>
      </c>
      <c r="J3287" t="s">
        <v>125</v>
      </c>
      <c r="K3287" t="s">
        <v>109</v>
      </c>
      <c r="L3287" t="s">
        <v>60</v>
      </c>
      <c r="M3287" t="s">
        <v>109</v>
      </c>
      <c r="N3287" s="4">
        <v>784448433</v>
      </c>
      <c r="O3287" s="44">
        <v>2124.75</v>
      </c>
      <c r="P3287">
        <v>1</v>
      </c>
      <c r="Q3287">
        <v>0</v>
      </c>
      <c r="R3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7" s="4">
        <f t="shared" si="153"/>
        <v>0</v>
      </c>
      <c r="T3287" s="4">
        <f t="shared" si="154"/>
        <v>0</v>
      </c>
      <c r="U3287" s="4">
        <f t="shared" si="155"/>
        <v>1</v>
      </c>
    </row>
    <row r="3288" spans="1:21">
      <c r="A3288" s="41">
        <v>750170110</v>
      </c>
      <c r="B3288" s="42">
        <v>750720674</v>
      </c>
      <c r="C3288" s="43">
        <v>750170110</v>
      </c>
      <c r="D3288" t="s">
        <v>1615</v>
      </c>
      <c r="E3288" t="s">
        <v>1614</v>
      </c>
      <c r="H3288"/>
      <c r="I3288" s="1">
        <v>75</v>
      </c>
      <c r="J3288" t="s">
        <v>125</v>
      </c>
      <c r="K3288" t="s">
        <v>109</v>
      </c>
      <c r="L3288" t="s">
        <v>60</v>
      </c>
      <c r="M3288" t="s">
        <v>109</v>
      </c>
      <c r="N3288" s="4">
        <v>784448433</v>
      </c>
      <c r="O3288" s="44">
        <v>2403.25</v>
      </c>
      <c r="P3288">
        <v>1</v>
      </c>
      <c r="Q3288">
        <v>0</v>
      </c>
      <c r="R3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8" s="4">
        <f t="shared" si="153"/>
        <v>0</v>
      </c>
      <c r="T3288" s="4">
        <f t="shared" si="154"/>
        <v>0</v>
      </c>
      <c r="U3288" s="4">
        <f t="shared" si="155"/>
        <v>1</v>
      </c>
    </row>
    <row r="3289" spans="1:21">
      <c r="A3289" s="41">
        <v>750170375</v>
      </c>
      <c r="B3289" s="42">
        <v>750720674</v>
      </c>
      <c r="C3289" s="43">
        <v>750170375</v>
      </c>
      <c r="D3289" t="s">
        <v>1616</v>
      </c>
      <c r="E3289" t="s">
        <v>1614</v>
      </c>
      <c r="H3289"/>
      <c r="I3289" s="1">
        <v>75</v>
      </c>
      <c r="J3289" t="s">
        <v>125</v>
      </c>
      <c r="K3289" t="s">
        <v>109</v>
      </c>
      <c r="L3289" t="s">
        <v>60</v>
      </c>
      <c r="M3289" t="s">
        <v>109</v>
      </c>
      <c r="N3289" s="4">
        <v>784448433</v>
      </c>
      <c r="O3289" s="44">
        <v>1993.5</v>
      </c>
      <c r="P3289">
        <v>1</v>
      </c>
      <c r="Q3289">
        <v>0</v>
      </c>
      <c r="R3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9" s="4">
        <f t="shared" si="153"/>
        <v>0</v>
      </c>
      <c r="T3289" s="4">
        <f t="shared" si="154"/>
        <v>0</v>
      </c>
      <c r="U3289" s="4">
        <f t="shared" si="155"/>
        <v>1</v>
      </c>
    </row>
    <row r="3290" spans="1:21">
      <c r="A3290" s="41">
        <v>750039448</v>
      </c>
      <c r="B3290" s="42">
        <v>750720914</v>
      </c>
      <c r="C3290" s="43">
        <v>750720914</v>
      </c>
      <c r="D3290" t="s">
        <v>327</v>
      </c>
      <c r="E3290" t="s">
        <v>328</v>
      </c>
      <c r="H3290"/>
      <c r="I3290" s="1">
        <v>75</v>
      </c>
      <c r="J3290" t="s">
        <v>125</v>
      </c>
      <c r="K3290" t="s">
        <v>109</v>
      </c>
      <c r="L3290" t="s">
        <v>60</v>
      </c>
      <c r="M3290" t="s">
        <v>109</v>
      </c>
      <c r="N3290" s="4">
        <v>775681943</v>
      </c>
      <c r="O3290" s="44">
        <v>865.5</v>
      </c>
      <c r="P3290">
        <v>1</v>
      </c>
      <c r="Q3290">
        <v>0</v>
      </c>
      <c r="R3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0" s="4">
        <f t="shared" si="153"/>
        <v>0</v>
      </c>
      <c r="T3290" s="4">
        <f t="shared" si="154"/>
        <v>0</v>
      </c>
      <c r="U3290" s="4">
        <f t="shared" si="155"/>
        <v>1</v>
      </c>
    </row>
    <row r="3291" spans="1:21">
      <c r="A3291" s="41">
        <v>750140030</v>
      </c>
      <c r="B3291" s="42">
        <v>750720914</v>
      </c>
      <c r="C3291" s="43">
        <v>750720914</v>
      </c>
      <c r="D3291" t="s">
        <v>329</v>
      </c>
      <c r="E3291" t="s">
        <v>328</v>
      </c>
      <c r="H3291"/>
      <c r="I3291" s="1">
        <v>75</v>
      </c>
      <c r="J3291" t="s">
        <v>125</v>
      </c>
      <c r="K3291" t="s">
        <v>109</v>
      </c>
      <c r="L3291" t="s">
        <v>60</v>
      </c>
      <c r="M3291" t="s">
        <v>109</v>
      </c>
      <c r="N3291" s="4">
        <v>775681943</v>
      </c>
      <c r="O3291" s="44">
        <v>7578.75</v>
      </c>
      <c r="P3291">
        <v>1</v>
      </c>
      <c r="Q3291">
        <v>0</v>
      </c>
      <c r="R3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1" s="4">
        <f t="shared" si="153"/>
        <v>0</v>
      </c>
      <c r="T3291" s="4">
        <f t="shared" si="154"/>
        <v>0</v>
      </c>
      <c r="U3291" s="4">
        <f t="shared" si="155"/>
        <v>1</v>
      </c>
    </row>
    <row r="3292" spans="1:21">
      <c r="A3292" s="41">
        <v>750170300</v>
      </c>
      <c r="B3292" s="42">
        <v>750720914</v>
      </c>
      <c r="C3292" s="43">
        <v>750720914</v>
      </c>
      <c r="D3292" t="s">
        <v>330</v>
      </c>
      <c r="E3292" t="s">
        <v>328</v>
      </c>
      <c r="H3292"/>
      <c r="I3292" s="1">
        <v>75</v>
      </c>
      <c r="J3292" t="s">
        <v>125</v>
      </c>
      <c r="K3292" t="s">
        <v>109</v>
      </c>
      <c r="L3292" t="s">
        <v>60</v>
      </c>
      <c r="M3292" t="s">
        <v>109</v>
      </c>
      <c r="N3292" s="4">
        <v>775681943</v>
      </c>
      <c r="O3292" s="44">
        <v>1662.5</v>
      </c>
      <c r="P3292">
        <v>1</v>
      </c>
      <c r="Q3292">
        <v>0</v>
      </c>
      <c r="R3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2" s="4">
        <f t="shared" si="153"/>
        <v>0</v>
      </c>
      <c r="T3292" s="4">
        <f t="shared" si="154"/>
        <v>0</v>
      </c>
      <c r="U3292" s="4">
        <f t="shared" si="155"/>
        <v>1</v>
      </c>
    </row>
    <row r="3293" spans="1:21">
      <c r="A3293" s="41">
        <v>750170441</v>
      </c>
      <c r="B3293" s="42">
        <v>750720914</v>
      </c>
      <c r="C3293" s="43">
        <v>750720914</v>
      </c>
      <c r="D3293" t="s">
        <v>331</v>
      </c>
      <c r="E3293" t="s">
        <v>328</v>
      </c>
      <c r="H3293"/>
      <c r="I3293" s="1">
        <v>75</v>
      </c>
      <c r="J3293" t="s">
        <v>125</v>
      </c>
      <c r="K3293" t="s">
        <v>109</v>
      </c>
      <c r="L3293" t="s">
        <v>60</v>
      </c>
      <c r="M3293" t="s">
        <v>109</v>
      </c>
      <c r="N3293" s="4">
        <v>775681943</v>
      </c>
      <c r="O3293" s="44">
        <v>5562.5</v>
      </c>
      <c r="P3293">
        <v>1</v>
      </c>
      <c r="Q3293">
        <v>0</v>
      </c>
      <c r="R3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3" s="4">
        <f t="shared" si="153"/>
        <v>0</v>
      </c>
      <c r="T3293" s="4">
        <f t="shared" si="154"/>
        <v>0</v>
      </c>
      <c r="U3293" s="4">
        <f t="shared" si="155"/>
        <v>1</v>
      </c>
    </row>
    <row r="3294" spans="1:21">
      <c r="A3294" s="41">
        <v>750170524</v>
      </c>
      <c r="B3294" s="42">
        <v>750720914</v>
      </c>
      <c r="C3294" s="43">
        <v>750720914</v>
      </c>
      <c r="D3294" t="s">
        <v>332</v>
      </c>
      <c r="E3294" t="s">
        <v>328</v>
      </c>
      <c r="H3294"/>
      <c r="I3294" s="1">
        <v>75</v>
      </c>
      <c r="J3294" t="s">
        <v>125</v>
      </c>
      <c r="K3294" t="s">
        <v>109</v>
      </c>
      <c r="L3294" t="s">
        <v>60</v>
      </c>
      <c r="M3294" t="s">
        <v>109</v>
      </c>
      <c r="N3294" s="4">
        <v>775681943</v>
      </c>
      <c r="O3294" s="44">
        <v>1914</v>
      </c>
      <c r="P3294">
        <v>1</v>
      </c>
      <c r="Q3294">
        <v>0</v>
      </c>
      <c r="R3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4" s="4">
        <f t="shared" si="153"/>
        <v>0</v>
      </c>
      <c r="T3294" s="4">
        <f t="shared" si="154"/>
        <v>0</v>
      </c>
      <c r="U3294" s="4">
        <f t="shared" si="155"/>
        <v>1</v>
      </c>
    </row>
    <row r="3295" spans="1:21">
      <c r="A3295" s="41">
        <v>750510059</v>
      </c>
      <c r="B3295" s="42">
        <v>750720914</v>
      </c>
      <c r="C3295" s="43">
        <v>750720914</v>
      </c>
      <c r="D3295" t="s">
        <v>333</v>
      </c>
      <c r="E3295" t="s">
        <v>328</v>
      </c>
      <c r="H3295"/>
      <c r="I3295" s="1">
        <v>75</v>
      </c>
      <c r="J3295" t="s">
        <v>125</v>
      </c>
      <c r="K3295" t="s">
        <v>109</v>
      </c>
      <c r="L3295" t="s">
        <v>60</v>
      </c>
      <c r="M3295" t="s">
        <v>109</v>
      </c>
      <c r="N3295" s="4">
        <v>775681943</v>
      </c>
      <c r="O3295" s="44">
        <v>3732</v>
      </c>
      <c r="P3295">
        <v>1</v>
      </c>
      <c r="Q3295">
        <v>0</v>
      </c>
      <c r="R3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5" s="4">
        <f t="shared" si="153"/>
        <v>0</v>
      </c>
      <c r="T3295" s="4">
        <f t="shared" si="154"/>
        <v>0</v>
      </c>
      <c r="U3295" s="4">
        <f t="shared" si="155"/>
        <v>1</v>
      </c>
    </row>
    <row r="3296" spans="1:21">
      <c r="A3296" s="41">
        <v>750802662</v>
      </c>
      <c r="B3296" s="42">
        <v>750720914</v>
      </c>
      <c r="C3296" s="43">
        <v>750720914</v>
      </c>
      <c r="D3296" t="s">
        <v>334</v>
      </c>
      <c r="E3296" t="s">
        <v>328</v>
      </c>
      <c r="H3296"/>
      <c r="I3296" s="1">
        <v>75</v>
      </c>
      <c r="J3296" t="s">
        <v>125</v>
      </c>
      <c r="K3296" t="s">
        <v>109</v>
      </c>
      <c r="L3296" t="s">
        <v>60</v>
      </c>
      <c r="M3296" t="s">
        <v>109</v>
      </c>
      <c r="N3296" s="4">
        <v>775681943</v>
      </c>
      <c r="O3296" s="44">
        <v>19.5</v>
      </c>
      <c r="P3296">
        <v>0</v>
      </c>
      <c r="Q3296">
        <v>0</v>
      </c>
      <c r="R3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6" s="4">
        <f t="shared" si="153"/>
        <v>0</v>
      </c>
      <c r="T3296" s="4">
        <f t="shared" si="154"/>
        <v>0</v>
      </c>
      <c r="U3296" s="4">
        <f t="shared" si="155"/>
        <v>1</v>
      </c>
    </row>
    <row r="3297" spans="1:21">
      <c r="A3297" s="41">
        <v>910140037</v>
      </c>
      <c r="B3297" s="42">
        <v>750720914</v>
      </c>
      <c r="C3297" s="43">
        <v>750720914</v>
      </c>
      <c r="D3297" t="s">
        <v>335</v>
      </c>
      <c r="E3297" t="s">
        <v>328</v>
      </c>
      <c r="H3297"/>
      <c r="I3297" s="1">
        <v>91</v>
      </c>
      <c r="J3297" t="s">
        <v>108</v>
      </c>
      <c r="K3297" t="s">
        <v>109</v>
      </c>
      <c r="L3297" t="s">
        <v>60</v>
      </c>
      <c r="M3297" t="s">
        <v>109</v>
      </c>
      <c r="N3297" s="4">
        <v>775681943</v>
      </c>
      <c r="O3297" s="44">
        <v>17641.5</v>
      </c>
      <c r="P3297">
        <v>1</v>
      </c>
      <c r="Q3297">
        <v>0</v>
      </c>
      <c r="R3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7" s="4">
        <f t="shared" si="153"/>
        <v>0</v>
      </c>
      <c r="T3297" s="4">
        <f t="shared" si="154"/>
        <v>0</v>
      </c>
      <c r="U3297" s="4">
        <f t="shared" si="155"/>
        <v>1</v>
      </c>
    </row>
    <row r="3298" spans="1:21">
      <c r="A3298" s="41">
        <v>750170243</v>
      </c>
      <c r="B3298" s="42">
        <v>750720922</v>
      </c>
      <c r="C3298" s="43">
        <v>750170243</v>
      </c>
      <c r="D3298" t="s">
        <v>580</v>
      </c>
      <c r="E3298" t="s">
        <v>581</v>
      </c>
      <c r="H3298"/>
      <c r="I3298" s="1">
        <v>75</v>
      </c>
      <c r="J3298" t="s">
        <v>125</v>
      </c>
      <c r="K3298" t="s">
        <v>109</v>
      </c>
      <c r="L3298" t="s">
        <v>60</v>
      </c>
      <c r="M3298" t="s">
        <v>109</v>
      </c>
      <c r="N3298" s="4">
        <v>784710337</v>
      </c>
      <c r="O3298" s="44">
        <v>3229.75</v>
      </c>
      <c r="P3298">
        <v>1</v>
      </c>
      <c r="Q3298">
        <v>0</v>
      </c>
      <c r="R3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8" s="4">
        <f t="shared" si="153"/>
        <v>0</v>
      </c>
      <c r="T3298" s="4">
        <f t="shared" si="154"/>
        <v>0</v>
      </c>
      <c r="U3298" s="4">
        <f t="shared" si="155"/>
        <v>1</v>
      </c>
    </row>
    <row r="3299" spans="1:21">
      <c r="A3299" s="41">
        <v>750690083</v>
      </c>
      <c r="B3299" s="42">
        <v>750720922</v>
      </c>
      <c r="C3299" s="43">
        <v>750690083</v>
      </c>
      <c r="D3299" t="s">
        <v>582</v>
      </c>
      <c r="E3299" t="s">
        <v>581</v>
      </c>
      <c r="H3299"/>
      <c r="I3299" s="1">
        <v>75</v>
      </c>
      <c r="J3299" t="s">
        <v>125</v>
      </c>
      <c r="K3299" t="s">
        <v>109</v>
      </c>
      <c r="L3299" t="s">
        <v>60</v>
      </c>
      <c r="M3299" t="s">
        <v>109</v>
      </c>
      <c r="N3299" s="4">
        <v>784710337</v>
      </c>
      <c r="O3299" s="44">
        <v>2076.75</v>
      </c>
      <c r="P3299">
        <v>1</v>
      </c>
      <c r="Q3299">
        <v>0</v>
      </c>
      <c r="R3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9" s="4">
        <f t="shared" si="153"/>
        <v>0</v>
      </c>
      <c r="T3299" s="4">
        <f t="shared" si="154"/>
        <v>0</v>
      </c>
      <c r="U3299" s="4">
        <f t="shared" si="155"/>
        <v>1</v>
      </c>
    </row>
    <row r="3300" spans="1:21">
      <c r="A3300" s="41">
        <v>750810384</v>
      </c>
      <c r="B3300" s="42">
        <v>750720922</v>
      </c>
      <c r="C3300" s="43">
        <v>750810384</v>
      </c>
      <c r="D3300" t="s">
        <v>583</v>
      </c>
      <c r="E3300" t="s">
        <v>581</v>
      </c>
      <c r="H3300"/>
      <c r="I3300" s="1">
        <v>75</v>
      </c>
      <c r="J3300" t="s">
        <v>125</v>
      </c>
      <c r="K3300" t="s">
        <v>109</v>
      </c>
      <c r="L3300" t="s">
        <v>60</v>
      </c>
      <c r="M3300" t="s">
        <v>109</v>
      </c>
      <c r="N3300" s="4">
        <v>784710337</v>
      </c>
      <c r="O3300" s="44">
        <v>1142.25</v>
      </c>
      <c r="P3300">
        <v>1</v>
      </c>
      <c r="Q3300">
        <v>0</v>
      </c>
      <c r="R3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0" s="4">
        <f t="shared" si="153"/>
        <v>0</v>
      </c>
      <c r="T3300" s="4">
        <f t="shared" si="154"/>
        <v>0</v>
      </c>
      <c r="U3300" s="4">
        <f t="shared" si="155"/>
        <v>1</v>
      </c>
    </row>
    <row r="3301" spans="1:21">
      <c r="A3301" s="41">
        <v>930004288</v>
      </c>
      <c r="B3301" s="42">
        <v>750720922</v>
      </c>
      <c r="C3301" s="43">
        <v>930004288</v>
      </c>
      <c r="D3301" t="s">
        <v>584</v>
      </c>
      <c r="E3301" t="s">
        <v>581</v>
      </c>
      <c r="H3301"/>
      <c r="I3301" s="1">
        <v>93</v>
      </c>
      <c r="J3301" t="s">
        <v>265</v>
      </c>
      <c r="K3301" t="s">
        <v>109</v>
      </c>
      <c r="L3301" t="s">
        <v>60</v>
      </c>
      <c r="M3301" t="s">
        <v>109</v>
      </c>
      <c r="N3301" s="4">
        <v>784710337</v>
      </c>
      <c r="O3301" s="44">
        <v>2358.5</v>
      </c>
      <c r="P3301">
        <v>1</v>
      </c>
      <c r="Q3301">
        <v>0</v>
      </c>
      <c r="R3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1" s="4">
        <f t="shared" si="153"/>
        <v>0</v>
      </c>
      <c r="T3301" s="4">
        <f t="shared" si="154"/>
        <v>0</v>
      </c>
      <c r="U3301" s="4">
        <f t="shared" si="155"/>
        <v>1</v>
      </c>
    </row>
    <row r="3302" spans="1:21">
      <c r="A3302" s="41">
        <v>560004277</v>
      </c>
      <c r="B3302" s="42">
        <v>750721029</v>
      </c>
      <c r="C3302" s="43">
        <v>560004277</v>
      </c>
      <c r="D3302" t="s">
        <v>683</v>
      </c>
      <c r="E3302" t="s">
        <v>684</v>
      </c>
      <c r="H3302"/>
      <c r="I3302" s="1">
        <v>56</v>
      </c>
      <c r="J3302" t="s">
        <v>367</v>
      </c>
      <c r="K3302" t="s">
        <v>193</v>
      </c>
      <c r="L3302" t="s">
        <v>60</v>
      </c>
      <c r="M3302" t="s">
        <v>109</v>
      </c>
      <c r="N3302" s="4">
        <v>775676265</v>
      </c>
      <c r="O3302" s="44">
        <v>2230</v>
      </c>
      <c r="P3302">
        <v>1</v>
      </c>
      <c r="Q3302">
        <v>0</v>
      </c>
      <c r="R3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2" s="4">
        <f t="shared" si="153"/>
        <v>0</v>
      </c>
      <c r="T3302" s="4">
        <f t="shared" si="154"/>
        <v>0</v>
      </c>
      <c r="U3302" s="4">
        <f t="shared" si="155"/>
        <v>1</v>
      </c>
    </row>
    <row r="3303" spans="1:21">
      <c r="A3303" s="41">
        <v>210780144</v>
      </c>
      <c r="B3303" s="42">
        <v>750721235</v>
      </c>
      <c r="C3303" s="43">
        <v>210780144</v>
      </c>
      <c r="D3303" t="s">
        <v>4047</v>
      </c>
      <c r="E3303" t="s">
        <v>4048</v>
      </c>
      <c r="H3303"/>
      <c r="I3303" s="1">
        <v>21</v>
      </c>
      <c r="J3303" t="s">
        <v>561</v>
      </c>
      <c r="K3303" t="s">
        <v>10</v>
      </c>
      <c r="L3303" t="s">
        <v>60</v>
      </c>
      <c r="M3303" t="s">
        <v>109</v>
      </c>
      <c r="N3303" s="4">
        <v>775657570</v>
      </c>
      <c r="O3303" s="44">
        <v>19917</v>
      </c>
      <c r="P3303">
        <v>0</v>
      </c>
      <c r="Q3303">
        <v>0</v>
      </c>
      <c r="R3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3" s="4">
        <f t="shared" si="153"/>
        <v>0</v>
      </c>
      <c r="T3303" s="4">
        <f t="shared" si="154"/>
        <v>0</v>
      </c>
      <c r="U3303" s="4">
        <f t="shared" si="155"/>
        <v>1</v>
      </c>
    </row>
    <row r="3304" spans="1:21">
      <c r="A3304" s="41">
        <v>930006648</v>
      </c>
      <c r="B3304" s="42">
        <v>750721235</v>
      </c>
      <c r="C3304" s="43">
        <v>930006648</v>
      </c>
      <c r="D3304" t="s">
        <v>4050</v>
      </c>
      <c r="E3304" t="s">
        <v>4048</v>
      </c>
      <c r="H3304"/>
      <c r="I3304" s="1">
        <v>93</v>
      </c>
      <c r="J3304" t="s">
        <v>265</v>
      </c>
      <c r="K3304" t="s">
        <v>109</v>
      </c>
      <c r="L3304" t="s">
        <v>60</v>
      </c>
      <c r="M3304" t="s">
        <v>109</v>
      </c>
      <c r="N3304" s="4">
        <v>775657570</v>
      </c>
      <c r="O3304" s="44">
        <v>36462</v>
      </c>
      <c r="P3304">
        <v>0</v>
      </c>
      <c r="Q3304">
        <v>0</v>
      </c>
      <c r="R3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4" s="4">
        <f t="shared" si="153"/>
        <v>0</v>
      </c>
      <c r="T3304" s="4">
        <f t="shared" si="154"/>
        <v>0</v>
      </c>
      <c r="U3304" s="4">
        <f t="shared" si="155"/>
        <v>1</v>
      </c>
    </row>
    <row r="3305" spans="1:21">
      <c r="A3305" s="41">
        <v>830017372</v>
      </c>
      <c r="B3305" s="42">
        <v>750721235</v>
      </c>
      <c r="C3305" s="43">
        <v>830017372</v>
      </c>
      <c r="D3305" t="s">
        <v>4049</v>
      </c>
      <c r="E3305" t="s">
        <v>4048</v>
      </c>
      <c r="H3305"/>
      <c r="I3305" s="1">
        <v>83</v>
      </c>
      <c r="J3305" t="s">
        <v>244</v>
      </c>
      <c r="K3305" t="s">
        <v>151</v>
      </c>
      <c r="L3305" t="s">
        <v>60</v>
      </c>
      <c r="M3305" t="s">
        <v>109</v>
      </c>
      <c r="N3305" s="4">
        <v>775657570</v>
      </c>
      <c r="O3305" s="44">
        <v>24911</v>
      </c>
      <c r="P3305">
        <v>0</v>
      </c>
      <c r="Q3305">
        <v>0</v>
      </c>
      <c r="R3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5" s="4">
        <f t="shared" si="153"/>
        <v>0</v>
      </c>
      <c r="T3305" s="4">
        <f t="shared" si="154"/>
        <v>0</v>
      </c>
      <c r="U3305" s="4">
        <f t="shared" si="155"/>
        <v>1</v>
      </c>
    </row>
    <row r="3306" spans="1:21">
      <c r="A3306" s="41">
        <v>70780234</v>
      </c>
      <c r="B3306" s="42">
        <v>750721300</v>
      </c>
      <c r="C3306" s="43">
        <v>70780234</v>
      </c>
      <c r="D3306" t="s">
        <v>4067</v>
      </c>
      <c r="E3306" t="s">
        <v>4068</v>
      </c>
      <c r="H3306"/>
      <c r="I3306" s="1">
        <v>7</v>
      </c>
      <c r="J3306" t="s">
        <v>58</v>
      </c>
      <c r="K3306" t="s">
        <v>59</v>
      </c>
      <c r="L3306" t="s">
        <v>60</v>
      </c>
      <c r="M3306" t="s">
        <v>109</v>
      </c>
      <c r="N3306" s="4">
        <v>431968601</v>
      </c>
      <c r="O3306" s="44">
        <v>3524.5</v>
      </c>
      <c r="P3306">
        <v>0</v>
      </c>
      <c r="Q3306">
        <v>0</v>
      </c>
      <c r="R3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6" s="4">
        <f t="shared" si="153"/>
        <v>0</v>
      </c>
      <c r="T3306" s="4">
        <f t="shared" si="154"/>
        <v>0</v>
      </c>
      <c r="U3306" s="4">
        <f t="shared" si="155"/>
        <v>1</v>
      </c>
    </row>
    <row r="3307" spans="1:21">
      <c r="A3307" s="41">
        <v>690000427</v>
      </c>
      <c r="B3307" s="42">
        <v>750721334</v>
      </c>
      <c r="C3307" s="43">
        <v>690000427</v>
      </c>
      <c r="D3307" t="s">
        <v>3479</v>
      </c>
      <c r="E3307" t="s">
        <v>3469</v>
      </c>
      <c r="H3307"/>
      <c r="I3307" s="1">
        <v>69</v>
      </c>
      <c r="J3307" t="s">
        <v>140</v>
      </c>
      <c r="K3307" t="s">
        <v>59</v>
      </c>
      <c r="L3307" t="s">
        <v>60</v>
      </c>
      <c r="M3307" t="s">
        <v>109</v>
      </c>
      <c r="N3307" s="4">
        <v>775672272</v>
      </c>
      <c r="O3307" s="44">
        <v>49435.5</v>
      </c>
      <c r="P3307">
        <v>0</v>
      </c>
      <c r="Q3307">
        <v>0</v>
      </c>
      <c r="R3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7" s="4">
        <f t="shared" si="153"/>
        <v>0</v>
      </c>
      <c r="T3307" s="4">
        <f t="shared" si="154"/>
        <v>0</v>
      </c>
      <c r="U3307" s="4">
        <f t="shared" si="155"/>
        <v>1</v>
      </c>
    </row>
    <row r="3308" spans="1:21">
      <c r="A3308" s="41">
        <v>730780681</v>
      </c>
      <c r="B3308" s="42">
        <v>750721334</v>
      </c>
      <c r="C3308" s="43">
        <v>730780681</v>
      </c>
      <c r="D3308" t="s">
        <v>3481</v>
      </c>
      <c r="E3308" t="s">
        <v>3469</v>
      </c>
      <c r="H3308"/>
      <c r="I3308" s="1">
        <v>73</v>
      </c>
      <c r="J3308" t="s">
        <v>199</v>
      </c>
      <c r="K3308" t="s">
        <v>59</v>
      </c>
      <c r="L3308" t="s">
        <v>60</v>
      </c>
      <c r="M3308" t="s">
        <v>109</v>
      </c>
      <c r="N3308" s="4">
        <v>775672272</v>
      </c>
      <c r="O3308" s="44">
        <v>15119.5</v>
      </c>
      <c r="P3308">
        <v>0</v>
      </c>
      <c r="Q3308">
        <v>0</v>
      </c>
      <c r="R3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8" s="4">
        <f t="shared" si="153"/>
        <v>0</v>
      </c>
      <c r="T3308" s="4">
        <f t="shared" si="154"/>
        <v>0</v>
      </c>
      <c r="U3308" s="4">
        <f t="shared" si="155"/>
        <v>1</v>
      </c>
    </row>
    <row r="3309" spans="1:21">
      <c r="A3309" s="41">
        <v>580001899</v>
      </c>
      <c r="B3309" s="42">
        <v>750721334</v>
      </c>
      <c r="C3309" s="43">
        <v>580001899</v>
      </c>
      <c r="D3309" t="s">
        <v>3476</v>
      </c>
      <c r="E3309" t="s">
        <v>3469</v>
      </c>
      <c r="H3309"/>
      <c r="I3309" s="1">
        <v>58</v>
      </c>
      <c r="J3309" t="s">
        <v>1466</v>
      </c>
      <c r="K3309" t="s">
        <v>10</v>
      </c>
      <c r="L3309" t="s">
        <v>60</v>
      </c>
      <c r="M3309" t="s">
        <v>109</v>
      </c>
      <c r="N3309" s="4">
        <v>775672272</v>
      </c>
      <c r="O3309" s="44">
        <v>7388.5</v>
      </c>
      <c r="P3309">
        <v>0</v>
      </c>
      <c r="Q3309">
        <v>0</v>
      </c>
      <c r="R3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9" s="4">
        <f t="shared" si="153"/>
        <v>0</v>
      </c>
      <c r="T3309" s="4">
        <f t="shared" si="154"/>
        <v>0</v>
      </c>
      <c r="U3309" s="4">
        <f t="shared" si="155"/>
        <v>1</v>
      </c>
    </row>
    <row r="3310" spans="1:21">
      <c r="A3310" s="41">
        <v>710002288</v>
      </c>
      <c r="B3310" s="42">
        <v>750721334</v>
      </c>
      <c r="C3310" s="43">
        <v>710002288</v>
      </c>
      <c r="D3310" t="s">
        <v>3480</v>
      </c>
      <c r="E3310" t="s">
        <v>3469</v>
      </c>
      <c r="H3310"/>
      <c r="I3310" s="1">
        <v>71</v>
      </c>
      <c r="J3310" t="s">
        <v>76</v>
      </c>
      <c r="K3310" t="s">
        <v>10</v>
      </c>
      <c r="L3310" t="s">
        <v>60</v>
      </c>
      <c r="M3310" t="s">
        <v>109</v>
      </c>
      <c r="N3310" s="4">
        <v>775672272</v>
      </c>
      <c r="O3310" s="44">
        <v>20850.5</v>
      </c>
      <c r="P3310">
        <v>0</v>
      </c>
      <c r="Q3310">
        <v>0</v>
      </c>
      <c r="R3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0" s="4">
        <f t="shared" si="153"/>
        <v>0</v>
      </c>
      <c r="T3310" s="4">
        <f t="shared" si="154"/>
        <v>0</v>
      </c>
      <c r="U3310" s="4">
        <f t="shared" si="155"/>
        <v>1</v>
      </c>
    </row>
    <row r="3311" spans="1:21">
      <c r="A3311" s="41">
        <v>890000250</v>
      </c>
      <c r="B3311" s="42">
        <v>750721334</v>
      </c>
      <c r="C3311" s="43">
        <v>890000250</v>
      </c>
      <c r="D3311" t="s">
        <v>3487</v>
      </c>
      <c r="E3311" t="s">
        <v>3469</v>
      </c>
      <c r="H3311"/>
      <c r="I3311" s="1">
        <v>89</v>
      </c>
      <c r="J3311" t="s">
        <v>355</v>
      </c>
      <c r="K3311" t="s">
        <v>10</v>
      </c>
      <c r="L3311" t="s">
        <v>60</v>
      </c>
      <c r="M3311" t="s">
        <v>109</v>
      </c>
      <c r="N3311" s="4">
        <v>775672272</v>
      </c>
      <c r="O3311" s="44">
        <v>5357.5</v>
      </c>
      <c r="P3311">
        <v>0</v>
      </c>
      <c r="Q3311">
        <v>0</v>
      </c>
      <c r="R3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1" s="4">
        <f t="shared" si="153"/>
        <v>0</v>
      </c>
      <c r="T3311" s="4">
        <f t="shared" si="154"/>
        <v>0</v>
      </c>
      <c r="U3311" s="4">
        <f t="shared" si="155"/>
        <v>1</v>
      </c>
    </row>
    <row r="3312" spans="1:21">
      <c r="A3312" s="41">
        <v>370000374</v>
      </c>
      <c r="B3312" s="42">
        <v>750721334</v>
      </c>
      <c r="C3312" s="43">
        <v>370000374</v>
      </c>
      <c r="D3312" t="s">
        <v>3473</v>
      </c>
      <c r="E3312" t="s">
        <v>3469</v>
      </c>
      <c r="H3312"/>
      <c r="I3312" s="1">
        <v>37</v>
      </c>
      <c r="J3312" t="s">
        <v>381</v>
      </c>
      <c r="K3312" t="s">
        <v>100</v>
      </c>
      <c r="L3312" t="s">
        <v>60</v>
      </c>
      <c r="M3312" t="s">
        <v>109</v>
      </c>
      <c r="N3312" s="4">
        <v>775672272</v>
      </c>
      <c r="O3312" s="44">
        <v>16744</v>
      </c>
      <c r="P3312">
        <v>0</v>
      </c>
      <c r="Q3312">
        <v>0</v>
      </c>
      <c r="R3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2" s="4">
        <f t="shared" si="153"/>
        <v>0</v>
      </c>
      <c r="T3312" s="4">
        <f t="shared" si="154"/>
        <v>0</v>
      </c>
      <c r="U3312" s="4">
        <f t="shared" si="155"/>
        <v>1</v>
      </c>
    </row>
    <row r="3313" spans="1:21">
      <c r="A3313" s="41">
        <v>510002298</v>
      </c>
      <c r="B3313" s="43">
        <v>750721334</v>
      </c>
      <c r="C3313" s="43">
        <v>510002298</v>
      </c>
      <c r="D3313" t="s">
        <v>3474</v>
      </c>
      <c r="E3313" t="s">
        <v>3469</v>
      </c>
      <c r="H3313"/>
      <c r="I3313" s="1">
        <v>51</v>
      </c>
      <c r="J3313" t="s">
        <v>721</v>
      </c>
      <c r="K3313" t="s">
        <v>137</v>
      </c>
      <c r="L3313" t="s">
        <v>60</v>
      </c>
      <c r="M3313" t="s">
        <v>109</v>
      </c>
      <c r="N3313" s="4">
        <v>775672272</v>
      </c>
      <c r="O3313" s="44">
        <v>8692.5</v>
      </c>
      <c r="P3313">
        <v>0</v>
      </c>
      <c r="Q3313">
        <v>0</v>
      </c>
      <c r="R3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3" s="4">
        <f t="shared" si="153"/>
        <v>0</v>
      </c>
      <c r="T3313" s="4">
        <f t="shared" si="154"/>
        <v>0</v>
      </c>
      <c r="U3313" s="4">
        <f t="shared" si="155"/>
        <v>1</v>
      </c>
    </row>
    <row r="3314" spans="1:21">
      <c r="A3314" s="41">
        <v>540000726</v>
      </c>
      <c r="B3314" s="42">
        <v>750721334</v>
      </c>
      <c r="C3314" s="43">
        <v>540000726</v>
      </c>
      <c r="D3314" t="s">
        <v>3475</v>
      </c>
      <c r="E3314" t="s">
        <v>3469</v>
      </c>
      <c r="H3314"/>
      <c r="I3314" s="1">
        <v>54</v>
      </c>
      <c r="J3314" t="s">
        <v>464</v>
      </c>
      <c r="K3314" t="s">
        <v>137</v>
      </c>
      <c r="L3314" t="s">
        <v>60</v>
      </c>
      <c r="M3314" t="s">
        <v>109</v>
      </c>
      <c r="N3314" s="4">
        <v>775672272</v>
      </c>
      <c r="O3314" s="44">
        <v>2792</v>
      </c>
      <c r="P3314">
        <v>0</v>
      </c>
      <c r="Q3314">
        <v>0</v>
      </c>
      <c r="R3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4" s="4">
        <f t="shared" si="153"/>
        <v>0</v>
      </c>
      <c r="T3314" s="4">
        <f t="shared" si="154"/>
        <v>0</v>
      </c>
      <c r="U3314" s="4">
        <f t="shared" si="155"/>
        <v>1</v>
      </c>
    </row>
    <row r="3315" spans="1:21">
      <c r="A3315" s="41">
        <v>20010898</v>
      </c>
      <c r="B3315" s="42">
        <v>750721334</v>
      </c>
      <c r="C3315" s="43">
        <v>20010898</v>
      </c>
      <c r="D3315" t="s">
        <v>3468</v>
      </c>
      <c r="E3315" t="s">
        <v>3469</v>
      </c>
      <c r="H3315"/>
      <c r="I3315" s="1">
        <v>2</v>
      </c>
      <c r="J3315" t="s">
        <v>365</v>
      </c>
      <c r="K3315" t="s">
        <v>228</v>
      </c>
      <c r="L3315" t="s">
        <v>60</v>
      </c>
      <c r="M3315" t="s">
        <v>109</v>
      </c>
      <c r="N3315" s="4">
        <v>775672272</v>
      </c>
      <c r="O3315" s="44">
        <v>3217.5</v>
      </c>
      <c r="P3315">
        <v>0</v>
      </c>
      <c r="Q3315">
        <v>0</v>
      </c>
      <c r="R3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5" s="4">
        <f t="shared" si="153"/>
        <v>0</v>
      </c>
      <c r="T3315" s="4">
        <f t="shared" si="154"/>
        <v>0</v>
      </c>
      <c r="U3315" s="4">
        <f t="shared" si="155"/>
        <v>1</v>
      </c>
    </row>
    <row r="3316" spans="1:21">
      <c r="A3316" s="41">
        <v>600100309</v>
      </c>
      <c r="B3316" s="42">
        <v>750721334</v>
      </c>
      <c r="C3316" s="43">
        <v>600100309</v>
      </c>
      <c r="D3316" t="s">
        <v>3477</v>
      </c>
      <c r="E3316" t="s">
        <v>3469</v>
      </c>
      <c r="H3316"/>
      <c r="I3316" s="1">
        <v>60</v>
      </c>
      <c r="J3316" t="s">
        <v>393</v>
      </c>
      <c r="K3316" t="s">
        <v>228</v>
      </c>
      <c r="L3316" t="s">
        <v>60</v>
      </c>
      <c r="M3316" t="s">
        <v>109</v>
      </c>
      <c r="N3316" s="4">
        <v>775672272</v>
      </c>
      <c r="O3316" s="44">
        <v>8438</v>
      </c>
      <c r="P3316">
        <v>0</v>
      </c>
      <c r="Q3316">
        <v>0</v>
      </c>
      <c r="R3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6" s="4">
        <f t="shared" si="153"/>
        <v>0</v>
      </c>
      <c r="T3316" s="4">
        <f t="shared" si="154"/>
        <v>0</v>
      </c>
      <c r="U3316" s="4">
        <f t="shared" si="155"/>
        <v>1</v>
      </c>
    </row>
    <row r="3317" spans="1:21">
      <c r="A3317" s="41">
        <v>750150377</v>
      </c>
      <c r="B3317" s="42">
        <v>750721334</v>
      </c>
      <c r="C3317" s="43">
        <v>750150377</v>
      </c>
      <c r="D3317" t="s">
        <v>3482</v>
      </c>
      <c r="E3317" t="s">
        <v>3469</v>
      </c>
      <c r="H3317"/>
      <c r="I3317" s="1">
        <v>75</v>
      </c>
      <c r="J3317" t="s">
        <v>125</v>
      </c>
      <c r="K3317" t="s">
        <v>109</v>
      </c>
      <c r="L3317" t="s">
        <v>60</v>
      </c>
      <c r="M3317" t="s">
        <v>109</v>
      </c>
      <c r="N3317" s="4">
        <v>775672272</v>
      </c>
      <c r="O3317" s="44">
        <v>28247</v>
      </c>
      <c r="P3317">
        <v>0</v>
      </c>
      <c r="Q3317">
        <v>0</v>
      </c>
      <c r="R3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7" s="4">
        <f t="shared" si="153"/>
        <v>0</v>
      </c>
      <c r="T3317" s="4">
        <f t="shared" si="154"/>
        <v>0</v>
      </c>
      <c r="U3317" s="4">
        <f t="shared" si="155"/>
        <v>1</v>
      </c>
    </row>
    <row r="3318" spans="1:21">
      <c r="A3318" s="41">
        <v>750170268</v>
      </c>
      <c r="B3318" s="42">
        <v>750721334</v>
      </c>
      <c r="C3318" s="43">
        <v>750170268</v>
      </c>
      <c r="D3318" t="s">
        <v>3483</v>
      </c>
      <c r="E3318" t="s">
        <v>3469</v>
      </c>
      <c r="H3318"/>
      <c r="I3318" s="1">
        <v>75</v>
      </c>
      <c r="J3318" t="s">
        <v>125</v>
      </c>
      <c r="K3318" t="s">
        <v>109</v>
      </c>
      <c r="L3318" t="s">
        <v>60</v>
      </c>
      <c r="M3318" t="s">
        <v>109</v>
      </c>
      <c r="N3318" s="4">
        <v>775672272</v>
      </c>
      <c r="O3318" s="44">
        <v>612.25</v>
      </c>
      <c r="P3318">
        <v>1</v>
      </c>
      <c r="Q3318">
        <v>0</v>
      </c>
      <c r="R3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8" s="4">
        <f t="shared" si="153"/>
        <v>0</v>
      </c>
      <c r="T3318" s="4">
        <f t="shared" si="154"/>
        <v>0</v>
      </c>
      <c r="U3318" s="4">
        <f t="shared" si="155"/>
        <v>1</v>
      </c>
    </row>
    <row r="3319" spans="1:21">
      <c r="A3319" s="41">
        <v>770701225</v>
      </c>
      <c r="B3319" s="42">
        <v>750721334</v>
      </c>
      <c r="C3319" s="43">
        <v>770701225</v>
      </c>
      <c r="D3319" t="s">
        <v>3485</v>
      </c>
      <c r="E3319" t="s">
        <v>3469</v>
      </c>
      <c r="H3319"/>
      <c r="I3319" s="1">
        <v>77</v>
      </c>
      <c r="J3319" t="s">
        <v>339</v>
      </c>
      <c r="K3319" t="s">
        <v>109</v>
      </c>
      <c r="L3319" t="s">
        <v>60</v>
      </c>
      <c r="M3319" t="s">
        <v>109</v>
      </c>
      <c r="N3319" s="4">
        <v>775672272</v>
      </c>
      <c r="O3319" s="44">
        <v>4255</v>
      </c>
      <c r="P3319">
        <v>0</v>
      </c>
      <c r="Q3319">
        <v>0</v>
      </c>
      <c r="R3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9" s="4">
        <f t="shared" si="153"/>
        <v>0</v>
      </c>
      <c r="T3319" s="4">
        <f t="shared" si="154"/>
        <v>0</v>
      </c>
      <c r="U3319" s="4">
        <f t="shared" si="155"/>
        <v>1</v>
      </c>
    </row>
    <row r="3320" spans="1:21">
      <c r="A3320" s="41">
        <v>950630012</v>
      </c>
      <c r="B3320" s="42">
        <v>750721334</v>
      </c>
      <c r="C3320" s="43">
        <v>950630012</v>
      </c>
      <c r="D3320" t="s">
        <v>3488</v>
      </c>
      <c r="E3320" t="s">
        <v>3469</v>
      </c>
      <c r="H3320"/>
      <c r="I3320" s="1">
        <v>95</v>
      </c>
      <c r="J3320" t="s">
        <v>285</v>
      </c>
      <c r="K3320" t="s">
        <v>109</v>
      </c>
      <c r="L3320" t="s">
        <v>60</v>
      </c>
      <c r="M3320" t="s">
        <v>109</v>
      </c>
      <c r="N3320" s="4">
        <v>775672272</v>
      </c>
      <c r="O3320" s="44">
        <v>11401.5</v>
      </c>
      <c r="P3320">
        <v>0</v>
      </c>
      <c r="Q3320">
        <v>0</v>
      </c>
      <c r="R3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0" s="4">
        <f t="shared" si="153"/>
        <v>0</v>
      </c>
      <c r="T3320" s="4">
        <f t="shared" si="154"/>
        <v>0</v>
      </c>
      <c r="U3320" s="4">
        <f t="shared" si="155"/>
        <v>1</v>
      </c>
    </row>
    <row r="3321" spans="1:21">
      <c r="A3321" s="41">
        <v>140002619</v>
      </c>
      <c r="B3321" s="42">
        <v>750721334</v>
      </c>
      <c r="C3321" s="43">
        <v>140002619</v>
      </c>
      <c r="D3321" t="s">
        <v>3470</v>
      </c>
      <c r="E3321" t="s">
        <v>3469</v>
      </c>
      <c r="H3321"/>
      <c r="I3321" s="1">
        <v>14</v>
      </c>
      <c r="J3321" t="s">
        <v>119</v>
      </c>
      <c r="K3321" t="s">
        <v>120</v>
      </c>
      <c r="L3321" t="s">
        <v>60</v>
      </c>
      <c r="M3321" t="s">
        <v>109</v>
      </c>
      <c r="N3321" s="4">
        <v>775672272</v>
      </c>
      <c r="O3321" s="44">
        <v>11827.5</v>
      </c>
      <c r="P3321">
        <v>0</v>
      </c>
      <c r="Q3321">
        <v>0</v>
      </c>
      <c r="R3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21" s="4">
        <f t="shared" si="153"/>
        <v>0</v>
      </c>
      <c r="T3321" s="4">
        <f t="shared" si="154"/>
        <v>0</v>
      </c>
      <c r="U3321" s="4">
        <f t="shared" si="155"/>
        <v>1</v>
      </c>
    </row>
    <row r="3322" spans="1:21">
      <c r="A3322" s="41">
        <v>760783035</v>
      </c>
      <c r="B3322" s="42">
        <v>750721334</v>
      </c>
      <c r="C3322" s="43">
        <v>760783035</v>
      </c>
      <c r="D3322" t="s">
        <v>3484</v>
      </c>
      <c r="E3322" t="s">
        <v>3469</v>
      </c>
      <c r="H3322"/>
      <c r="I3322" s="1">
        <v>76</v>
      </c>
      <c r="J3322" t="s">
        <v>201</v>
      </c>
      <c r="K3322" t="s">
        <v>120</v>
      </c>
      <c r="L3322" t="s">
        <v>60</v>
      </c>
      <c r="M3322" t="s">
        <v>109</v>
      </c>
      <c r="N3322" s="4">
        <v>775672272</v>
      </c>
      <c r="O3322" s="44">
        <v>27743.5</v>
      </c>
      <c r="P3322">
        <v>0</v>
      </c>
      <c r="Q3322">
        <v>0</v>
      </c>
      <c r="R3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22" s="4">
        <f t="shared" si="153"/>
        <v>0</v>
      </c>
      <c r="T3322" s="4">
        <f t="shared" si="154"/>
        <v>0</v>
      </c>
      <c r="U3322" s="4">
        <f t="shared" si="155"/>
        <v>1</v>
      </c>
    </row>
    <row r="3323" spans="1:21">
      <c r="A3323" s="41">
        <v>170780043</v>
      </c>
      <c r="B3323" s="42">
        <v>750721334</v>
      </c>
      <c r="C3323" s="43">
        <v>170780043</v>
      </c>
      <c r="D3323" t="s">
        <v>3471</v>
      </c>
      <c r="E3323" t="s">
        <v>3469</v>
      </c>
      <c r="H3323"/>
      <c r="I3323" s="1">
        <v>17</v>
      </c>
      <c r="J3323" t="s">
        <v>508</v>
      </c>
      <c r="K3323" t="s">
        <v>93</v>
      </c>
      <c r="L3323" t="s">
        <v>60</v>
      </c>
      <c r="M3323" t="s">
        <v>109</v>
      </c>
      <c r="N3323" s="4">
        <v>775672272</v>
      </c>
      <c r="O3323" s="44">
        <v>18076</v>
      </c>
      <c r="P3323">
        <v>0</v>
      </c>
      <c r="Q3323">
        <v>0</v>
      </c>
      <c r="R3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3" s="4">
        <f t="shared" si="153"/>
        <v>0</v>
      </c>
      <c r="T3323" s="4">
        <f t="shared" si="154"/>
        <v>0</v>
      </c>
      <c r="U3323" s="4">
        <f t="shared" si="155"/>
        <v>1</v>
      </c>
    </row>
    <row r="3324" spans="1:21">
      <c r="A3324" s="41">
        <v>640780904</v>
      </c>
      <c r="B3324" s="42">
        <v>750721334</v>
      </c>
      <c r="C3324" s="43">
        <v>640780904</v>
      </c>
      <c r="D3324" t="s">
        <v>3478</v>
      </c>
      <c r="E3324" t="s">
        <v>3469</v>
      </c>
      <c r="H3324"/>
      <c r="I3324" s="1">
        <v>64</v>
      </c>
      <c r="J3324" t="s">
        <v>241</v>
      </c>
      <c r="K3324" t="s">
        <v>93</v>
      </c>
      <c r="L3324" t="s">
        <v>60</v>
      </c>
      <c r="M3324" t="s">
        <v>109</v>
      </c>
      <c r="N3324" s="4">
        <v>775672272</v>
      </c>
      <c r="O3324" s="44">
        <v>2584</v>
      </c>
      <c r="P3324">
        <v>0</v>
      </c>
      <c r="Q3324">
        <v>0</v>
      </c>
      <c r="R3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4" s="4">
        <f t="shared" si="153"/>
        <v>0</v>
      </c>
      <c r="T3324" s="4">
        <f t="shared" si="154"/>
        <v>0</v>
      </c>
      <c r="U3324" s="4">
        <f t="shared" si="155"/>
        <v>1</v>
      </c>
    </row>
    <row r="3325" spans="1:21">
      <c r="A3325" s="41">
        <v>300780384</v>
      </c>
      <c r="B3325" s="42">
        <v>750721334</v>
      </c>
      <c r="C3325" s="43">
        <v>300780384</v>
      </c>
      <c r="D3325" t="s">
        <v>3472</v>
      </c>
      <c r="E3325" t="s">
        <v>3469</v>
      </c>
      <c r="H3325"/>
      <c r="I3325" s="1">
        <v>30</v>
      </c>
      <c r="J3325" t="s">
        <v>105</v>
      </c>
      <c r="K3325" t="s">
        <v>33</v>
      </c>
      <c r="L3325" t="s">
        <v>60</v>
      </c>
      <c r="M3325" t="s">
        <v>109</v>
      </c>
      <c r="N3325" s="4">
        <v>775672272</v>
      </c>
      <c r="O3325" s="44">
        <v>875.5</v>
      </c>
      <c r="P3325">
        <v>0</v>
      </c>
      <c r="Q3325">
        <v>0</v>
      </c>
      <c r="R3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5" s="4">
        <f t="shared" si="153"/>
        <v>0</v>
      </c>
      <c r="T3325" s="4">
        <f t="shared" si="154"/>
        <v>0</v>
      </c>
      <c r="U3325" s="4">
        <f t="shared" si="155"/>
        <v>1</v>
      </c>
    </row>
    <row r="3326" spans="1:21">
      <c r="A3326" s="41">
        <v>850002403</v>
      </c>
      <c r="B3326" s="42">
        <v>750721334</v>
      </c>
      <c r="C3326" s="43">
        <v>850002403</v>
      </c>
      <c r="D3326" t="s">
        <v>3486</v>
      </c>
      <c r="E3326" t="s">
        <v>3469</v>
      </c>
      <c r="H3326"/>
      <c r="I3326" s="1">
        <v>85</v>
      </c>
      <c r="J3326" t="s">
        <v>482</v>
      </c>
      <c r="K3326" t="s">
        <v>223</v>
      </c>
      <c r="L3326" t="s">
        <v>60</v>
      </c>
      <c r="M3326" t="s">
        <v>109</v>
      </c>
      <c r="N3326" s="4">
        <v>775672272</v>
      </c>
      <c r="O3326" s="44">
        <v>13442.5</v>
      </c>
      <c r="P3326">
        <v>0</v>
      </c>
      <c r="Q3326">
        <v>0</v>
      </c>
      <c r="R3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6" s="4">
        <f t="shared" si="153"/>
        <v>0</v>
      </c>
      <c r="T3326" s="4">
        <f t="shared" si="154"/>
        <v>0</v>
      </c>
      <c r="U3326" s="4">
        <f t="shared" si="155"/>
        <v>1</v>
      </c>
    </row>
    <row r="3327" spans="1:21">
      <c r="A3327" s="41">
        <v>370000341</v>
      </c>
      <c r="B3327" s="42">
        <v>750721391</v>
      </c>
      <c r="C3327" s="43">
        <v>370000341</v>
      </c>
      <c r="D3327" t="s">
        <v>4121</v>
      </c>
      <c r="E3327" t="s">
        <v>4122</v>
      </c>
      <c r="H3327"/>
      <c r="I3327" s="1">
        <v>37</v>
      </c>
      <c r="J3327" t="s">
        <v>381</v>
      </c>
      <c r="K3327" t="s">
        <v>100</v>
      </c>
      <c r="L3327" t="s">
        <v>60</v>
      </c>
      <c r="M3327" t="s">
        <v>109</v>
      </c>
      <c r="N3327" s="4">
        <v>775676349</v>
      </c>
      <c r="O3327" s="44">
        <v>6724.5</v>
      </c>
      <c r="P3327">
        <v>0</v>
      </c>
      <c r="Q3327">
        <v>0</v>
      </c>
      <c r="R3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7" s="4">
        <f t="shared" si="153"/>
        <v>0</v>
      </c>
      <c r="T3327" s="4">
        <f t="shared" si="154"/>
        <v>0</v>
      </c>
      <c r="U3327" s="4">
        <f t="shared" si="155"/>
        <v>1</v>
      </c>
    </row>
    <row r="3328" spans="1:21">
      <c r="A3328" s="41">
        <v>750170102</v>
      </c>
      <c r="B3328" s="42">
        <v>750721391</v>
      </c>
      <c r="C3328" s="43">
        <v>750170102</v>
      </c>
      <c r="D3328" t="s">
        <v>4123</v>
      </c>
      <c r="E3328" t="s">
        <v>4122</v>
      </c>
      <c r="H3328"/>
      <c r="I3328" s="1">
        <v>75</v>
      </c>
      <c r="J3328" t="s">
        <v>125</v>
      </c>
      <c r="K3328" t="s">
        <v>109</v>
      </c>
      <c r="L3328" t="s">
        <v>60</v>
      </c>
      <c r="M3328" t="s">
        <v>109</v>
      </c>
      <c r="N3328" s="4">
        <v>775676349</v>
      </c>
      <c r="O3328" s="44">
        <v>17638.25</v>
      </c>
      <c r="P3328">
        <v>1</v>
      </c>
      <c r="Q3328">
        <v>0</v>
      </c>
      <c r="R3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8" s="4">
        <f t="shared" si="153"/>
        <v>0</v>
      </c>
      <c r="T3328" s="4">
        <f t="shared" si="154"/>
        <v>0</v>
      </c>
      <c r="U3328" s="4">
        <f t="shared" si="155"/>
        <v>1</v>
      </c>
    </row>
    <row r="3329" spans="1:21">
      <c r="A3329" s="41">
        <v>780140075</v>
      </c>
      <c r="B3329" s="42">
        <v>750721391</v>
      </c>
      <c r="C3329" s="43">
        <v>780140075</v>
      </c>
      <c r="D3329" t="s">
        <v>4124</v>
      </c>
      <c r="E3329" t="s">
        <v>4122</v>
      </c>
      <c r="H3329"/>
      <c r="I3329" s="1">
        <v>78</v>
      </c>
      <c r="J3329" t="s">
        <v>311</v>
      </c>
      <c r="K3329" t="s">
        <v>109</v>
      </c>
      <c r="L3329" t="s">
        <v>60</v>
      </c>
      <c r="M3329" t="s">
        <v>109</v>
      </c>
      <c r="N3329" s="4">
        <v>775676349</v>
      </c>
      <c r="O3329" s="44">
        <v>14228</v>
      </c>
      <c r="P3329">
        <v>0</v>
      </c>
      <c r="Q3329">
        <v>0</v>
      </c>
      <c r="R3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9" s="4">
        <f t="shared" si="153"/>
        <v>0</v>
      </c>
      <c r="T3329" s="4">
        <f t="shared" si="154"/>
        <v>0</v>
      </c>
      <c r="U3329" s="4">
        <f t="shared" si="155"/>
        <v>1</v>
      </c>
    </row>
    <row r="3330" spans="1:21">
      <c r="A3330" s="41">
        <v>920170081</v>
      </c>
      <c r="B3330" s="42">
        <v>750721391</v>
      </c>
      <c r="C3330" s="43">
        <v>920170081</v>
      </c>
      <c r="D3330" t="s">
        <v>4125</v>
      </c>
      <c r="E3330" t="s">
        <v>4122</v>
      </c>
      <c r="H3330"/>
      <c r="I3330" s="1">
        <v>92</v>
      </c>
      <c r="J3330" t="s">
        <v>114</v>
      </c>
      <c r="K3330" t="s">
        <v>109</v>
      </c>
      <c r="L3330" t="s">
        <v>60</v>
      </c>
      <c r="M3330" t="s">
        <v>109</v>
      </c>
      <c r="N3330" s="4">
        <v>775676349</v>
      </c>
      <c r="O3330" s="44">
        <v>8829.75</v>
      </c>
      <c r="P3330">
        <v>1</v>
      </c>
      <c r="Q3330">
        <v>0</v>
      </c>
      <c r="R3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0" s="4">
        <f t="shared" si="153"/>
        <v>0</v>
      </c>
      <c r="T3330" s="4">
        <f t="shared" si="154"/>
        <v>0</v>
      </c>
      <c r="U3330" s="4">
        <f t="shared" si="155"/>
        <v>1</v>
      </c>
    </row>
    <row r="3331" spans="1:21">
      <c r="A3331" s="41">
        <v>940170137</v>
      </c>
      <c r="B3331" s="42">
        <v>750721391</v>
      </c>
      <c r="C3331" s="43">
        <v>940170137</v>
      </c>
      <c r="D3331" t="s">
        <v>4126</v>
      </c>
      <c r="E3331" t="s">
        <v>4122</v>
      </c>
      <c r="H3331"/>
      <c r="I3331" s="1">
        <v>94</v>
      </c>
      <c r="J3331" t="s">
        <v>259</v>
      </c>
      <c r="K3331" t="s">
        <v>109</v>
      </c>
      <c r="L3331" t="s">
        <v>60</v>
      </c>
      <c r="M3331" t="s">
        <v>109</v>
      </c>
      <c r="N3331" s="4">
        <v>775676349</v>
      </c>
      <c r="O3331" s="44">
        <v>3792.75</v>
      </c>
      <c r="P3331">
        <v>1</v>
      </c>
      <c r="Q3331">
        <v>0</v>
      </c>
      <c r="R3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1" s="4">
        <f t="shared" si="153"/>
        <v>0</v>
      </c>
      <c r="T3331" s="4">
        <f t="shared" si="154"/>
        <v>0</v>
      </c>
      <c r="U3331" s="4">
        <f t="shared" si="155"/>
        <v>1</v>
      </c>
    </row>
    <row r="3332" spans="1:21">
      <c r="A3332" s="41">
        <v>750140055</v>
      </c>
      <c r="B3332" s="42">
        <v>750802985</v>
      </c>
      <c r="C3332" s="43">
        <v>750140055</v>
      </c>
      <c r="D3332" t="s">
        <v>758</v>
      </c>
      <c r="E3332" t="s">
        <v>759</v>
      </c>
      <c r="H3332"/>
      <c r="I3332" s="1">
        <v>75</v>
      </c>
      <c r="J3332" t="s">
        <v>125</v>
      </c>
      <c r="K3332" t="s">
        <v>109</v>
      </c>
      <c r="L3332" t="s">
        <v>60</v>
      </c>
      <c r="M3332" t="s">
        <v>109</v>
      </c>
      <c r="N3332" s="4">
        <v>309320935</v>
      </c>
      <c r="O3332" s="44">
        <v>2551.25</v>
      </c>
      <c r="P3332">
        <v>1</v>
      </c>
      <c r="Q3332">
        <v>0</v>
      </c>
      <c r="R3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2" s="4">
        <f t="shared" si="153"/>
        <v>0</v>
      </c>
      <c r="T3332" s="4">
        <f t="shared" si="154"/>
        <v>0</v>
      </c>
      <c r="U3332" s="4">
        <f t="shared" si="155"/>
        <v>1</v>
      </c>
    </row>
    <row r="3333" spans="1:21">
      <c r="A3333" s="41">
        <v>750802977</v>
      </c>
      <c r="B3333" s="42">
        <v>750802985</v>
      </c>
      <c r="C3333" s="43">
        <v>750802977</v>
      </c>
      <c r="D3333" t="s">
        <v>760</v>
      </c>
      <c r="E3333" t="s">
        <v>759</v>
      </c>
      <c r="H3333"/>
      <c r="I3333" s="1">
        <v>75</v>
      </c>
      <c r="J3333" t="s">
        <v>125</v>
      </c>
      <c r="K3333" t="s">
        <v>109</v>
      </c>
      <c r="L3333" t="s">
        <v>60</v>
      </c>
      <c r="M3333" t="s">
        <v>109</v>
      </c>
      <c r="N3333" s="4">
        <v>309320935</v>
      </c>
      <c r="O3333" s="44">
        <v>2614.5</v>
      </c>
      <c r="P3333">
        <v>0</v>
      </c>
      <c r="Q3333">
        <v>0</v>
      </c>
      <c r="R3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3" s="4">
        <f t="shared" si="153"/>
        <v>0</v>
      </c>
      <c r="T3333" s="4">
        <f t="shared" si="154"/>
        <v>0</v>
      </c>
      <c r="U3333" s="4">
        <f t="shared" si="155"/>
        <v>1</v>
      </c>
    </row>
    <row r="3334" spans="1:21">
      <c r="A3334" s="41">
        <v>780630026</v>
      </c>
      <c r="B3334" s="42">
        <v>750803900</v>
      </c>
      <c r="C3334" s="43">
        <v>780630026</v>
      </c>
      <c r="D3334" t="s">
        <v>6200</v>
      </c>
      <c r="E3334" t="s">
        <v>6201</v>
      </c>
      <c r="H3334"/>
      <c r="I3334" s="1">
        <v>78</v>
      </c>
      <c r="J3334" t="s">
        <v>311</v>
      </c>
      <c r="K3334" t="s">
        <v>109</v>
      </c>
      <c r="L3334" t="s">
        <v>60</v>
      </c>
      <c r="M3334" t="s">
        <v>109</v>
      </c>
      <c r="N3334" s="4">
        <v>331914929</v>
      </c>
      <c r="O3334" s="44">
        <v>8829.5</v>
      </c>
      <c r="P3334">
        <v>0</v>
      </c>
      <c r="Q3334">
        <v>0</v>
      </c>
      <c r="R3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4" s="4">
        <f t="shared" ref="S3334:S3397" si="156">IF(OR(L3334="CH",L3334="CH ex-CHS",L3334="HIA",L3334="Autres publics",L3334="CHU"),1,0)</f>
        <v>0</v>
      </c>
      <c r="T3334" s="4">
        <f t="shared" ref="T3334:T3397" si="157">IF(AND(S3334=1,G3334=""),1,0)</f>
        <v>0</v>
      </c>
      <c r="U3334" s="4">
        <f t="shared" si="155"/>
        <v>1</v>
      </c>
    </row>
    <row r="3335" spans="1:21">
      <c r="A3335" s="41">
        <v>750007528</v>
      </c>
      <c r="B3335" s="42">
        <v>750804940</v>
      </c>
      <c r="C3335" s="43">
        <v>750007528</v>
      </c>
      <c r="D3335" t="s">
        <v>123</v>
      </c>
      <c r="E3335" t="s">
        <v>124</v>
      </c>
      <c r="H3335"/>
      <c r="I3335" s="1">
        <v>75</v>
      </c>
      <c r="J3335" t="s">
        <v>125</v>
      </c>
      <c r="K3335" t="s">
        <v>109</v>
      </c>
      <c r="L3335" t="s">
        <v>60</v>
      </c>
      <c r="M3335" t="s">
        <v>109</v>
      </c>
      <c r="N3335" s="4">
        <v>775657224</v>
      </c>
      <c r="O3335" s="44">
        <v>5691</v>
      </c>
      <c r="P3335">
        <v>1</v>
      </c>
      <c r="Q3335">
        <v>0</v>
      </c>
      <c r="R3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5" s="4">
        <f t="shared" si="156"/>
        <v>0</v>
      </c>
      <c r="T3335" s="4">
        <f t="shared" si="157"/>
        <v>0</v>
      </c>
      <c r="U3335" s="4">
        <f t="shared" ref="U3335:U3398" si="158">IF(S3335=1,0,1)</f>
        <v>1</v>
      </c>
    </row>
    <row r="3336" spans="1:21">
      <c r="A3336" s="41">
        <v>320780323</v>
      </c>
      <c r="B3336" s="42">
        <v>750810590</v>
      </c>
      <c r="C3336" s="43">
        <v>320780323</v>
      </c>
      <c r="D3336" t="s">
        <v>4899</v>
      </c>
      <c r="E3336" t="s">
        <v>4900</v>
      </c>
      <c r="H3336"/>
      <c r="I3336" s="1">
        <v>32</v>
      </c>
      <c r="J3336" t="s">
        <v>1699</v>
      </c>
      <c r="K3336" t="s">
        <v>33</v>
      </c>
      <c r="L3336" t="s">
        <v>60</v>
      </c>
      <c r="M3336" t="s">
        <v>109</v>
      </c>
      <c r="N3336" s="4">
        <v>309802205</v>
      </c>
      <c r="O3336" s="44">
        <v>7101</v>
      </c>
      <c r="P3336">
        <v>0</v>
      </c>
      <c r="Q3336">
        <v>0</v>
      </c>
      <c r="R3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6" s="4">
        <f t="shared" si="156"/>
        <v>0</v>
      </c>
      <c r="T3336" s="4">
        <f t="shared" si="157"/>
        <v>0</v>
      </c>
      <c r="U3336" s="4">
        <f t="shared" si="158"/>
        <v>1</v>
      </c>
    </row>
    <row r="3337" spans="1:21">
      <c r="A3337" s="41">
        <v>940806490</v>
      </c>
      <c r="B3337" s="42">
        <v>750810798</v>
      </c>
      <c r="C3337" s="43">
        <v>750810798</v>
      </c>
      <c r="D3337" t="s">
        <v>4823</v>
      </c>
      <c r="E3337" t="s">
        <v>4824</v>
      </c>
      <c r="H3337"/>
      <c r="I3337" s="1">
        <v>94</v>
      </c>
      <c r="J3337" t="s">
        <v>259</v>
      </c>
      <c r="K3337" t="s">
        <v>109</v>
      </c>
      <c r="L3337" t="s">
        <v>4825</v>
      </c>
      <c r="M3337" t="s">
        <v>109</v>
      </c>
      <c r="N3337" s="4">
        <v>120013016</v>
      </c>
      <c r="O3337" s="44">
        <v>11919</v>
      </c>
      <c r="P3337">
        <v>0</v>
      </c>
      <c r="Q3337">
        <v>0</v>
      </c>
      <c r="R3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7" s="4">
        <f t="shared" si="156"/>
        <v>1</v>
      </c>
      <c r="T3337" s="4">
        <f t="shared" si="157"/>
        <v>1</v>
      </c>
      <c r="U3337" s="4">
        <f t="shared" si="158"/>
        <v>0</v>
      </c>
    </row>
    <row r="3338" spans="1:21">
      <c r="A3338" s="41">
        <v>290000728</v>
      </c>
      <c r="B3338" s="42">
        <v>750810814</v>
      </c>
      <c r="C3338" s="43">
        <v>290000728</v>
      </c>
      <c r="D3338" t="s">
        <v>6169</v>
      </c>
      <c r="E3338" t="s">
        <v>6167</v>
      </c>
      <c r="H3338"/>
      <c r="I3338" s="1">
        <v>29</v>
      </c>
      <c r="J3338" t="s">
        <v>192</v>
      </c>
      <c r="K3338" t="s">
        <v>193</v>
      </c>
      <c r="L3338" t="s">
        <v>6168</v>
      </c>
      <c r="M3338" t="s">
        <v>109</v>
      </c>
      <c r="N3338" s="4">
        <v>151000023</v>
      </c>
      <c r="O3338" s="44">
        <v>29222</v>
      </c>
      <c r="P3338">
        <v>0</v>
      </c>
      <c r="Q3338">
        <v>0</v>
      </c>
      <c r="R3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8" s="4">
        <f t="shared" si="156"/>
        <v>1</v>
      </c>
      <c r="T3338" s="4">
        <f t="shared" si="157"/>
        <v>1</v>
      </c>
      <c r="U3338" s="4">
        <f t="shared" si="158"/>
        <v>0</v>
      </c>
    </row>
    <row r="3339" spans="1:21">
      <c r="A3339" s="41">
        <v>570000596</v>
      </c>
      <c r="B3339" s="42">
        <v>750810814</v>
      </c>
      <c r="C3339" s="43">
        <v>570000596</v>
      </c>
      <c r="D3339" t="s">
        <v>6171</v>
      </c>
      <c r="E3339" t="s">
        <v>6167</v>
      </c>
      <c r="H3339"/>
      <c r="I3339" s="1">
        <v>57</v>
      </c>
      <c r="J3339" t="s">
        <v>589</v>
      </c>
      <c r="K3339" t="s">
        <v>137</v>
      </c>
      <c r="L3339" t="s">
        <v>6168</v>
      </c>
      <c r="M3339" t="s">
        <v>109</v>
      </c>
      <c r="N3339" s="4">
        <v>151000023</v>
      </c>
      <c r="O3339" s="44">
        <v>21430.5</v>
      </c>
      <c r="P3339">
        <v>0</v>
      </c>
      <c r="Q3339">
        <v>0</v>
      </c>
      <c r="R3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9" s="4">
        <f t="shared" si="156"/>
        <v>1</v>
      </c>
      <c r="T3339" s="4">
        <f t="shared" si="157"/>
        <v>1</v>
      </c>
      <c r="U3339" s="4">
        <f t="shared" si="158"/>
        <v>0</v>
      </c>
    </row>
    <row r="3340" spans="1:21">
      <c r="A3340" s="41">
        <v>920120011</v>
      </c>
      <c r="B3340" s="42">
        <v>750810814</v>
      </c>
      <c r="C3340" s="43">
        <v>920120011</v>
      </c>
      <c r="D3340" t="s">
        <v>6173</v>
      </c>
      <c r="E3340" t="s">
        <v>6167</v>
      </c>
      <c r="H3340"/>
      <c r="I3340" s="1">
        <v>92</v>
      </c>
      <c r="J3340" t="s">
        <v>114</v>
      </c>
      <c r="K3340" t="s">
        <v>109</v>
      </c>
      <c r="L3340" t="s">
        <v>6168</v>
      </c>
      <c r="M3340" t="s">
        <v>109</v>
      </c>
      <c r="N3340" s="4">
        <v>151000023</v>
      </c>
      <c r="O3340" s="44">
        <v>75899.25</v>
      </c>
      <c r="P3340">
        <v>0</v>
      </c>
      <c r="Q3340">
        <v>0</v>
      </c>
      <c r="R3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0" s="4">
        <f t="shared" si="156"/>
        <v>1</v>
      </c>
      <c r="T3340" s="4">
        <f t="shared" si="157"/>
        <v>1</v>
      </c>
      <c r="U3340" s="4">
        <f t="shared" si="158"/>
        <v>0</v>
      </c>
    </row>
    <row r="3341" spans="1:21">
      <c r="A3341" s="41">
        <v>940120017</v>
      </c>
      <c r="B3341" s="42">
        <v>750810814</v>
      </c>
      <c r="C3341" s="43">
        <v>940120017</v>
      </c>
      <c r="D3341" t="s">
        <v>6174</v>
      </c>
      <c r="E3341" t="s">
        <v>6167</v>
      </c>
      <c r="H3341"/>
      <c r="I3341" s="1">
        <v>94</v>
      </c>
      <c r="J3341" t="s">
        <v>259</v>
      </c>
      <c r="K3341" t="s">
        <v>109</v>
      </c>
      <c r="L3341" t="s">
        <v>6168</v>
      </c>
      <c r="M3341" t="s">
        <v>109</v>
      </c>
      <c r="N3341" s="4">
        <v>151000023</v>
      </c>
      <c r="O3341" s="44">
        <v>62245</v>
      </c>
      <c r="P3341">
        <v>0</v>
      </c>
      <c r="Q3341">
        <v>0</v>
      </c>
      <c r="R3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1" s="4">
        <f t="shared" si="156"/>
        <v>1</v>
      </c>
      <c r="T3341" s="4">
        <f t="shared" si="157"/>
        <v>1</v>
      </c>
      <c r="U3341" s="4">
        <f t="shared" si="158"/>
        <v>0</v>
      </c>
    </row>
    <row r="3342" spans="1:21">
      <c r="A3342" s="41">
        <v>330781303</v>
      </c>
      <c r="B3342" s="42">
        <v>750810814</v>
      </c>
      <c r="C3342" s="43">
        <v>330781303</v>
      </c>
      <c r="D3342" t="s">
        <v>6170</v>
      </c>
      <c r="E3342" t="s">
        <v>6167</v>
      </c>
      <c r="H3342"/>
      <c r="I3342" s="1">
        <v>33</v>
      </c>
      <c r="J3342" t="s">
        <v>298</v>
      </c>
      <c r="K3342" t="s">
        <v>93</v>
      </c>
      <c r="L3342" t="s">
        <v>6168</v>
      </c>
      <c r="M3342" t="s">
        <v>109</v>
      </c>
      <c r="N3342" s="4">
        <v>151000023</v>
      </c>
      <c r="O3342" s="44">
        <v>9381.5</v>
      </c>
      <c r="P3342">
        <v>0</v>
      </c>
      <c r="Q3342">
        <v>0</v>
      </c>
      <c r="R3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2" s="4">
        <f t="shared" si="156"/>
        <v>1</v>
      </c>
      <c r="T3342" s="4">
        <f t="shared" si="157"/>
        <v>1</v>
      </c>
      <c r="U3342" s="4">
        <f t="shared" si="158"/>
        <v>0</v>
      </c>
    </row>
    <row r="3343" spans="1:21">
      <c r="A3343" s="41">
        <v>130786742</v>
      </c>
      <c r="B3343" s="42">
        <v>750810814</v>
      </c>
      <c r="C3343" s="43">
        <v>130786742</v>
      </c>
      <c r="D3343" t="s">
        <v>6166</v>
      </c>
      <c r="E3343" t="s">
        <v>6167</v>
      </c>
      <c r="H3343"/>
      <c r="I3343" s="1">
        <v>13</v>
      </c>
      <c r="J3343" t="s">
        <v>219</v>
      </c>
      <c r="K3343" t="s">
        <v>151</v>
      </c>
      <c r="L3343" t="s">
        <v>6168</v>
      </c>
      <c r="M3343" t="s">
        <v>109</v>
      </c>
      <c r="N3343" s="4">
        <v>151000023</v>
      </c>
      <c r="O3343" s="44">
        <v>51455.5</v>
      </c>
      <c r="P3343">
        <v>0</v>
      </c>
      <c r="Q3343">
        <v>0</v>
      </c>
      <c r="R3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3" s="4">
        <f t="shared" si="156"/>
        <v>1</v>
      </c>
      <c r="T3343" s="4">
        <f t="shared" si="157"/>
        <v>1</v>
      </c>
      <c r="U3343" s="4">
        <f t="shared" si="158"/>
        <v>0</v>
      </c>
    </row>
    <row r="3344" spans="1:21">
      <c r="A3344" s="41">
        <v>830100574</v>
      </c>
      <c r="B3344" s="42">
        <v>750810814</v>
      </c>
      <c r="C3344" s="43">
        <v>830100574</v>
      </c>
      <c r="D3344" t="s">
        <v>6172</v>
      </c>
      <c r="E3344" t="s">
        <v>6167</v>
      </c>
      <c r="H3344"/>
      <c r="I3344" s="1">
        <v>83</v>
      </c>
      <c r="J3344" t="s">
        <v>244</v>
      </c>
      <c r="K3344" t="s">
        <v>151</v>
      </c>
      <c r="L3344" t="s">
        <v>6168</v>
      </c>
      <c r="M3344" t="s">
        <v>109</v>
      </c>
      <c r="N3344" s="4">
        <v>151000023</v>
      </c>
      <c r="O3344" s="44">
        <v>97120</v>
      </c>
      <c r="P3344">
        <v>0</v>
      </c>
      <c r="Q3344">
        <v>0</v>
      </c>
      <c r="R3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4" s="4">
        <f t="shared" si="156"/>
        <v>1</v>
      </c>
      <c r="T3344" s="4">
        <f t="shared" si="157"/>
        <v>1</v>
      </c>
      <c r="U3344" s="4">
        <f t="shared" si="158"/>
        <v>0</v>
      </c>
    </row>
    <row r="3345" spans="1:21">
      <c r="A3345" s="41">
        <v>910150028</v>
      </c>
      <c r="B3345" s="42">
        <v>750811184</v>
      </c>
      <c r="C3345" s="43">
        <v>910150028</v>
      </c>
      <c r="D3345" t="s">
        <v>342</v>
      </c>
      <c r="E3345" t="s">
        <v>343</v>
      </c>
      <c r="H3345"/>
      <c r="I3345" s="1">
        <v>91</v>
      </c>
      <c r="J3345" t="s">
        <v>108</v>
      </c>
      <c r="K3345" t="s">
        <v>109</v>
      </c>
      <c r="L3345" t="s">
        <v>60</v>
      </c>
      <c r="M3345" t="s">
        <v>109</v>
      </c>
      <c r="N3345" s="4">
        <v>784670630</v>
      </c>
      <c r="O3345" s="44">
        <v>58871.5</v>
      </c>
      <c r="P3345">
        <v>0</v>
      </c>
      <c r="Q3345">
        <v>0</v>
      </c>
      <c r="R3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5" s="4">
        <f t="shared" si="156"/>
        <v>0</v>
      </c>
      <c r="T3345" s="4">
        <f t="shared" si="157"/>
        <v>0</v>
      </c>
      <c r="U3345" s="4">
        <f t="shared" si="158"/>
        <v>1</v>
      </c>
    </row>
    <row r="3346" spans="1:21">
      <c r="A3346" s="41">
        <v>430000216</v>
      </c>
      <c r="B3346" s="42">
        <v>750811820</v>
      </c>
      <c r="C3346" s="43">
        <v>430000216</v>
      </c>
      <c r="D3346" t="s">
        <v>3489</v>
      </c>
      <c r="E3346" t="s">
        <v>3490</v>
      </c>
      <c r="H3346"/>
      <c r="I3346" s="1">
        <v>43</v>
      </c>
      <c r="J3346" t="s">
        <v>669</v>
      </c>
      <c r="K3346" t="s">
        <v>59</v>
      </c>
      <c r="L3346" t="s">
        <v>60</v>
      </c>
      <c r="M3346" t="s">
        <v>109</v>
      </c>
      <c r="N3346" s="4">
        <v>775691967</v>
      </c>
      <c r="O3346" s="44">
        <v>8143</v>
      </c>
      <c r="P3346">
        <v>0</v>
      </c>
      <c r="Q3346">
        <v>0</v>
      </c>
      <c r="R3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46" s="4">
        <f t="shared" si="156"/>
        <v>0</v>
      </c>
      <c r="T3346" s="4">
        <f t="shared" si="157"/>
        <v>0</v>
      </c>
      <c r="U3346" s="4">
        <f t="shared" si="158"/>
        <v>1</v>
      </c>
    </row>
    <row r="3347" spans="1:21">
      <c r="A3347" s="41">
        <v>750150013</v>
      </c>
      <c r="B3347" s="42">
        <v>750811887</v>
      </c>
      <c r="C3347" s="43">
        <v>750150013</v>
      </c>
      <c r="D3347" t="s">
        <v>497</v>
      </c>
      <c r="E3347" t="s">
        <v>498</v>
      </c>
      <c r="H3347"/>
      <c r="I3347" s="1">
        <v>75</v>
      </c>
      <c r="J3347" t="s">
        <v>125</v>
      </c>
      <c r="K3347" t="s">
        <v>109</v>
      </c>
      <c r="L3347" t="s">
        <v>60</v>
      </c>
      <c r="M3347" t="s">
        <v>109</v>
      </c>
      <c r="N3347" s="4">
        <v>300512647</v>
      </c>
      <c r="O3347" s="44">
        <v>39170</v>
      </c>
      <c r="P3347">
        <v>0</v>
      </c>
      <c r="Q3347">
        <v>0</v>
      </c>
      <c r="R3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47" s="4">
        <f t="shared" si="156"/>
        <v>0</v>
      </c>
      <c r="T3347" s="4">
        <f t="shared" si="157"/>
        <v>0</v>
      </c>
      <c r="U3347" s="4">
        <f t="shared" si="158"/>
        <v>1</v>
      </c>
    </row>
    <row r="3348" spans="1:21">
      <c r="A3348" s="41">
        <v>750300097</v>
      </c>
      <c r="B3348" s="42">
        <v>750813305</v>
      </c>
      <c r="C3348" s="43">
        <v>750300097</v>
      </c>
      <c r="D3348" t="s">
        <v>4108</v>
      </c>
      <c r="E3348" t="s">
        <v>4109</v>
      </c>
      <c r="H3348"/>
      <c r="I3348" s="1">
        <v>75</v>
      </c>
      <c r="J3348" t="s">
        <v>125</v>
      </c>
      <c r="K3348" t="s">
        <v>109</v>
      </c>
      <c r="L3348" t="s">
        <v>60</v>
      </c>
      <c r="M3348" t="s">
        <v>109</v>
      </c>
      <c r="N3348" s="4">
        <v>775663883</v>
      </c>
      <c r="O3348" s="44">
        <v>7120</v>
      </c>
      <c r="P3348">
        <v>0</v>
      </c>
      <c r="Q3348">
        <v>0</v>
      </c>
      <c r="R3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8" s="4">
        <f t="shared" si="156"/>
        <v>0</v>
      </c>
      <c r="T3348" s="4">
        <f t="shared" si="157"/>
        <v>0</v>
      </c>
      <c r="U3348" s="4">
        <f t="shared" si="158"/>
        <v>1</v>
      </c>
    </row>
    <row r="3349" spans="1:21">
      <c r="A3349" s="41">
        <v>750160012</v>
      </c>
      <c r="B3349" s="42">
        <v>750813321</v>
      </c>
      <c r="C3349" s="43">
        <v>750160012</v>
      </c>
      <c r="D3349" t="s">
        <v>4051</v>
      </c>
      <c r="E3349" t="s">
        <v>4052</v>
      </c>
      <c r="H3349"/>
      <c r="I3349" s="1">
        <v>75</v>
      </c>
      <c r="J3349" t="s">
        <v>125</v>
      </c>
      <c r="K3349" t="s">
        <v>109</v>
      </c>
      <c r="L3349" t="s">
        <v>457</v>
      </c>
      <c r="M3349" t="s">
        <v>109</v>
      </c>
      <c r="N3349" s="4">
        <v>784257164</v>
      </c>
      <c r="O3349" s="44">
        <v>80472</v>
      </c>
      <c r="P3349">
        <v>0</v>
      </c>
      <c r="Q3349">
        <v>0</v>
      </c>
      <c r="R3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9" s="4">
        <f t="shared" si="156"/>
        <v>0</v>
      </c>
      <c r="T3349" s="4">
        <f t="shared" si="157"/>
        <v>0</v>
      </c>
      <c r="U3349" s="4">
        <f t="shared" si="158"/>
        <v>1</v>
      </c>
    </row>
    <row r="3350" spans="1:21">
      <c r="A3350" s="41">
        <v>910813732</v>
      </c>
      <c r="B3350" s="42">
        <v>750813321</v>
      </c>
      <c r="C3350" s="43">
        <v>910813732</v>
      </c>
      <c r="D3350" t="s">
        <v>4053</v>
      </c>
      <c r="E3350" t="s">
        <v>4052</v>
      </c>
      <c r="H3350"/>
      <c r="I3350" s="1">
        <v>91</v>
      </c>
      <c r="J3350" t="s">
        <v>108</v>
      </c>
      <c r="K3350" t="s">
        <v>109</v>
      </c>
      <c r="L3350" t="s">
        <v>457</v>
      </c>
      <c r="M3350" t="s">
        <v>109</v>
      </c>
      <c r="N3350" s="4">
        <v>784257164</v>
      </c>
      <c r="O3350" s="44">
        <v>9365</v>
      </c>
      <c r="P3350">
        <v>0</v>
      </c>
      <c r="Q3350">
        <v>0</v>
      </c>
      <c r="R3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0" s="4">
        <f t="shared" si="156"/>
        <v>0</v>
      </c>
      <c r="T3350" s="4">
        <f t="shared" si="157"/>
        <v>0</v>
      </c>
      <c r="U3350" s="4">
        <f t="shared" si="158"/>
        <v>1</v>
      </c>
    </row>
    <row r="3351" spans="1:21">
      <c r="A3351" s="41">
        <v>920000460</v>
      </c>
      <c r="B3351" s="42">
        <v>750813321</v>
      </c>
      <c r="C3351" s="43">
        <v>920000460</v>
      </c>
      <c r="D3351" t="s">
        <v>4054</v>
      </c>
      <c r="E3351" t="s">
        <v>4052</v>
      </c>
      <c r="H3351"/>
      <c r="I3351" s="1">
        <v>92</v>
      </c>
      <c r="J3351" t="s">
        <v>114</v>
      </c>
      <c r="K3351" t="s">
        <v>109</v>
      </c>
      <c r="L3351" t="s">
        <v>457</v>
      </c>
      <c r="M3351" t="s">
        <v>109</v>
      </c>
      <c r="N3351" s="4">
        <v>784257164</v>
      </c>
      <c r="O3351" s="44">
        <v>50499</v>
      </c>
      <c r="P3351">
        <v>0</v>
      </c>
      <c r="Q3351">
        <v>0</v>
      </c>
      <c r="R3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1" s="4">
        <f t="shared" si="156"/>
        <v>0</v>
      </c>
      <c r="T3351" s="4">
        <f t="shared" si="157"/>
        <v>0</v>
      </c>
      <c r="U3351" s="4">
        <f t="shared" si="158"/>
        <v>1</v>
      </c>
    </row>
    <row r="3352" spans="1:21">
      <c r="A3352" s="41">
        <v>20000303</v>
      </c>
      <c r="B3352" s="42">
        <v>750814030</v>
      </c>
      <c r="C3352" s="43">
        <v>20000303</v>
      </c>
      <c r="D3352" t="s">
        <v>4114</v>
      </c>
      <c r="E3352" t="s">
        <v>4115</v>
      </c>
      <c r="H3352"/>
      <c r="I3352" s="1">
        <v>2</v>
      </c>
      <c r="J3352" t="s">
        <v>365</v>
      </c>
      <c r="K3352" t="s">
        <v>228</v>
      </c>
      <c r="L3352" t="s">
        <v>60</v>
      </c>
      <c r="M3352" t="s">
        <v>109</v>
      </c>
      <c r="N3352" s="4">
        <v>775661796</v>
      </c>
      <c r="O3352" s="44">
        <v>43877</v>
      </c>
      <c r="P3352">
        <v>0</v>
      </c>
      <c r="Q3352">
        <v>0</v>
      </c>
      <c r="R3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2" s="4">
        <f t="shared" si="156"/>
        <v>0</v>
      </c>
      <c r="T3352" s="4">
        <f t="shared" si="157"/>
        <v>0</v>
      </c>
      <c r="U3352" s="4">
        <f t="shared" si="158"/>
        <v>1</v>
      </c>
    </row>
    <row r="3353" spans="1:21">
      <c r="A3353" s="41">
        <v>20016341</v>
      </c>
      <c r="B3353" s="42">
        <v>750814030</v>
      </c>
      <c r="C3353" s="43">
        <v>20016341</v>
      </c>
      <c r="D3353" t="s">
        <v>4116</v>
      </c>
      <c r="E3353" t="s">
        <v>4115</v>
      </c>
      <c r="H3353"/>
      <c r="I3353" s="1">
        <v>2</v>
      </c>
      <c r="J3353" t="s">
        <v>365</v>
      </c>
      <c r="K3353" t="s">
        <v>228</v>
      </c>
      <c r="L3353" t="s">
        <v>60</v>
      </c>
      <c r="M3353" t="s">
        <v>109</v>
      </c>
      <c r="N3353" s="4">
        <v>775661796</v>
      </c>
      <c r="O3353" s="44">
        <v>2040</v>
      </c>
      <c r="P3353">
        <v>0</v>
      </c>
      <c r="Q3353">
        <v>0</v>
      </c>
      <c r="R3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3" s="4">
        <f t="shared" si="156"/>
        <v>0</v>
      </c>
      <c r="T3353" s="4">
        <f t="shared" si="157"/>
        <v>0</v>
      </c>
      <c r="U3353" s="4">
        <f t="shared" si="158"/>
        <v>1</v>
      </c>
    </row>
    <row r="3354" spans="1:21">
      <c r="A3354" s="41">
        <v>770023026</v>
      </c>
      <c r="B3354" s="42">
        <v>750814030</v>
      </c>
      <c r="C3354" s="43">
        <v>770023026</v>
      </c>
      <c r="D3354" t="s">
        <v>4118</v>
      </c>
      <c r="E3354" t="s">
        <v>4115</v>
      </c>
      <c r="H3354"/>
      <c r="I3354" s="1">
        <v>77</v>
      </c>
      <c r="J3354" t="s">
        <v>339</v>
      </c>
      <c r="K3354" t="s">
        <v>109</v>
      </c>
      <c r="L3354" t="s">
        <v>60</v>
      </c>
      <c r="M3354" t="s">
        <v>109</v>
      </c>
      <c r="N3354" s="4">
        <v>775661796</v>
      </c>
      <c r="O3354" s="44">
        <v>2226.5</v>
      </c>
      <c r="P3354">
        <v>0</v>
      </c>
      <c r="Q3354">
        <v>0</v>
      </c>
      <c r="R3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4" s="4">
        <f t="shared" si="156"/>
        <v>0</v>
      </c>
      <c r="T3354" s="4">
        <f t="shared" si="157"/>
        <v>0</v>
      </c>
      <c r="U3354" s="4">
        <f t="shared" si="158"/>
        <v>1</v>
      </c>
    </row>
    <row r="3355" spans="1:21">
      <c r="A3355" s="41">
        <v>770023034</v>
      </c>
      <c r="B3355" s="42">
        <v>750814030</v>
      </c>
      <c r="C3355" s="43">
        <v>770023034</v>
      </c>
      <c r="D3355" t="s">
        <v>4119</v>
      </c>
      <c r="E3355" t="s">
        <v>4115</v>
      </c>
      <c r="H3355"/>
      <c r="I3355" s="1">
        <v>77</v>
      </c>
      <c r="J3355" t="s">
        <v>339</v>
      </c>
      <c r="K3355" t="s">
        <v>109</v>
      </c>
      <c r="L3355" t="s">
        <v>60</v>
      </c>
      <c r="M3355" t="s">
        <v>109</v>
      </c>
      <c r="N3355" s="4">
        <v>775661796</v>
      </c>
      <c r="O3355" s="44">
        <v>826</v>
      </c>
      <c r="P3355">
        <v>0</v>
      </c>
      <c r="Q3355">
        <v>0</v>
      </c>
      <c r="R3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5" s="4">
        <f t="shared" si="156"/>
        <v>0</v>
      </c>
      <c r="T3355" s="4">
        <f t="shared" si="157"/>
        <v>0</v>
      </c>
      <c r="U3355" s="4">
        <f t="shared" si="158"/>
        <v>1</v>
      </c>
    </row>
    <row r="3356" spans="1:21">
      <c r="A3356" s="41">
        <v>770023042</v>
      </c>
      <c r="B3356" s="42">
        <v>750814030</v>
      </c>
      <c r="C3356" s="43">
        <v>770023042</v>
      </c>
      <c r="D3356" t="s">
        <v>4120</v>
      </c>
      <c r="E3356" t="s">
        <v>4115</v>
      </c>
      <c r="H3356"/>
      <c r="I3356" s="1">
        <v>77</v>
      </c>
      <c r="J3356" t="s">
        <v>339</v>
      </c>
      <c r="K3356" t="s">
        <v>109</v>
      </c>
      <c r="L3356" t="s">
        <v>60</v>
      </c>
      <c r="M3356" t="s">
        <v>109</v>
      </c>
      <c r="N3356" s="4">
        <v>775661796</v>
      </c>
      <c r="O3356" s="44">
        <v>1603.5</v>
      </c>
      <c r="P3356">
        <v>0</v>
      </c>
      <c r="Q3356">
        <v>0</v>
      </c>
      <c r="R3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6" s="4">
        <f t="shared" si="156"/>
        <v>0</v>
      </c>
      <c r="T3356" s="4">
        <f t="shared" si="157"/>
        <v>0</v>
      </c>
      <c r="U3356" s="4">
        <f t="shared" si="158"/>
        <v>1</v>
      </c>
    </row>
    <row r="3357" spans="1:21">
      <c r="A3357" s="41">
        <v>270000912</v>
      </c>
      <c r="B3357" s="42">
        <v>750814030</v>
      </c>
      <c r="C3357" s="43">
        <v>270000912</v>
      </c>
      <c r="D3357" t="s">
        <v>4117</v>
      </c>
      <c r="E3357" t="s">
        <v>4115</v>
      </c>
      <c r="H3357"/>
      <c r="I3357" s="1">
        <v>27</v>
      </c>
      <c r="J3357" t="s">
        <v>696</v>
      </c>
      <c r="K3357" t="s">
        <v>120</v>
      </c>
      <c r="L3357" t="s">
        <v>60</v>
      </c>
      <c r="M3357" t="s">
        <v>109</v>
      </c>
      <c r="N3357" s="4">
        <v>775661796</v>
      </c>
      <c r="O3357" s="44">
        <v>69790.5</v>
      </c>
      <c r="P3357">
        <v>0</v>
      </c>
      <c r="Q3357">
        <v>0</v>
      </c>
      <c r="R3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7" s="4">
        <f t="shared" si="156"/>
        <v>0</v>
      </c>
      <c r="T3357" s="4">
        <f t="shared" si="157"/>
        <v>0</v>
      </c>
      <c r="U3357" s="4">
        <f t="shared" si="158"/>
        <v>1</v>
      </c>
    </row>
    <row r="3358" spans="1:21">
      <c r="A3358" s="41">
        <v>70784897</v>
      </c>
      <c r="B3358" s="42">
        <v>750820680</v>
      </c>
      <c r="C3358" s="43">
        <v>70784897</v>
      </c>
      <c r="D3358" t="s">
        <v>6192</v>
      </c>
      <c r="E3358" t="s">
        <v>6193</v>
      </c>
      <c r="H3358"/>
      <c r="I3358" s="1">
        <v>7</v>
      </c>
      <c r="J3358" t="s">
        <v>58</v>
      </c>
      <c r="K3358" t="s">
        <v>59</v>
      </c>
      <c r="L3358" t="s">
        <v>60</v>
      </c>
      <c r="M3358" t="s">
        <v>109</v>
      </c>
      <c r="N3358" s="4">
        <v>775676430</v>
      </c>
      <c r="O3358" s="44">
        <v>4889.5</v>
      </c>
      <c r="P3358">
        <v>0</v>
      </c>
      <c r="Q3358">
        <v>0</v>
      </c>
      <c r="R3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8" s="4">
        <f t="shared" si="156"/>
        <v>0</v>
      </c>
      <c r="T3358" s="4">
        <f t="shared" si="157"/>
        <v>0</v>
      </c>
      <c r="U3358" s="4">
        <f t="shared" si="158"/>
        <v>1</v>
      </c>
    </row>
    <row r="3359" spans="1:21">
      <c r="A3359" s="41">
        <v>750826141</v>
      </c>
      <c r="B3359" s="45">
        <v>750825960</v>
      </c>
      <c r="C3359" s="43">
        <v>750826141</v>
      </c>
      <c r="D3359" t="s">
        <v>557</v>
      </c>
      <c r="E3359" t="s">
        <v>558</v>
      </c>
      <c r="H3359"/>
      <c r="I3359" s="1">
        <v>75</v>
      </c>
      <c r="J3359" t="s">
        <v>125</v>
      </c>
      <c r="K3359" t="s">
        <v>109</v>
      </c>
      <c r="L3359" t="s">
        <v>60</v>
      </c>
      <c r="M3359" t="s">
        <v>109</v>
      </c>
      <c r="N3359" s="4">
        <v>784201337</v>
      </c>
      <c r="O3359" s="44">
        <v>3503</v>
      </c>
      <c r="P3359">
        <v>1</v>
      </c>
      <c r="Q3359">
        <v>0</v>
      </c>
      <c r="R3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9" s="4">
        <f t="shared" si="156"/>
        <v>0</v>
      </c>
      <c r="T3359" s="4">
        <f t="shared" si="157"/>
        <v>0</v>
      </c>
      <c r="U3359" s="4">
        <f t="shared" si="158"/>
        <v>1</v>
      </c>
    </row>
    <row r="3360" spans="1:21">
      <c r="A3360" s="41">
        <v>730783974</v>
      </c>
      <c r="B3360" s="42">
        <v>750826307</v>
      </c>
      <c r="C3360" s="43">
        <v>730783974</v>
      </c>
      <c r="D3360" t="s">
        <v>198</v>
      </c>
      <c r="E3360" t="s">
        <v>191</v>
      </c>
      <c r="H3360"/>
      <c r="I3360" s="1">
        <v>73</v>
      </c>
      <c r="J3360" t="s">
        <v>199</v>
      </c>
      <c r="K3360" t="s">
        <v>59</v>
      </c>
      <c r="L3360" t="s">
        <v>60</v>
      </c>
      <c r="M3360" t="s">
        <v>109</v>
      </c>
      <c r="N3360" s="4">
        <v>775688831</v>
      </c>
      <c r="O3360" s="44">
        <v>1460</v>
      </c>
      <c r="P3360">
        <v>0</v>
      </c>
      <c r="Q3360">
        <v>0</v>
      </c>
      <c r="R3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0" s="4">
        <f t="shared" si="156"/>
        <v>0</v>
      </c>
      <c r="T3360" s="4">
        <f t="shared" si="157"/>
        <v>0</v>
      </c>
      <c r="U3360" s="4">
        <f t="shared" si="158"/>
        <v>1</v>
      </c>
    </row>
    <row r="3361" spans="1:21">
      <c r="A3361" s="41">
        <v>290007905</v>
      </c>
      <c r="B3361" s="42">
        <v>750826307</v>
      </c>
      <c r="C3361" s="43">
        <v>290007905</v>
      </c>
      <c r="D3361" t="s">
        <v>190</v>
      </c>
      <c r="E3361" t="s">
        <v>191</v>
      </c>
      <c r="H3361"/>
      <c r="I3361" s="1">
        <v>29</v>
      </c>
      <c r="J3361" t="s">
        <v>192</v>
      </c>
      <c r="K3361" t="s">
        <v>193</v>
      </c>
      <c r="L3361" t="s">
        <v>60</v>
      </c>
      <c r="M3361" t="s">
        <v>109</v>
      </c>
      <c r="N3361" s="4">
        <v>775688831</v>
      </c>
      <c r="O3361" s="44">
        <v>539.5</v>
      </c>
      <c r="P3361">
        <v>0</v>
      </c>
      <c r="Q3361">
        <v>0</v>
      </c>
      <c r="R3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1" s="4">
        <f t="shared" si="156"/>
        <v>0</v>
      </c>
      <c r="T3361" s="4">
        <f t="shared" si="157"/>
        <v>0</v>
      </c>
      <c r="U3361" s="4">
        <f t="shared" si="158"/>
        <v>1</v>
      </c>
    </row>
    <row r="3362" spans="1:21">
      <c r="A3362" s="41">
        <v>970406096</v>
      </c>
      <c r="B3362" s="42">
        <v>750826307</v>
      </c>
      <c r="C3362" s="43">
        <v>970406096</v>
      </c>
      <c r="D3362" t="s">
        <v>202</v>
      </c>
      <c r="E3362" t="s">
        <v>191</v>
      </c>
      <c r="H3362"/>
      <c r="I3362" s="1" t="s">
        <v>87</v>
      </c>
      <c r="J3362" t="s">
        <v>88</v>
      </c>
      <c r="K3362" t="s">
        <v>89</v>
      </c>
      <c r="L3362" t="s">
        <v>60</v>
      </c>
      <c r="M3362" t="s">
        <v>109</v>
      </c>
      <c r="N3362" s="4">
        <v>775688831</v>
      </c>
      <c r="O3362" s="44">
        <v>278.5</v>
      </c>
      <c r="P3362">
        <v>0</v>
      </c>
      <c r="Q3362">
        <v>0</v>
      </c>
      <c r="R3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2" s="4">
        <f t="shared" si="156"/>
        <v>0</v>
      </c>
      <c r="T3362" s="4">
        <f t="shared" si="157"/>
        <v>0</v>
      </c>
      <c r="U3362" s="4">
        <f t="shared" si="158"/>
        <v>1</v>
      </c>
    </row>
    <row r="3363" spans="1:21">
      <c r="A3363" s="41">
        <v>500012968</v>
      </c>
      <c r="B3363" s="42">
        <v>750826307</v>
      </c>
      <c r="C3363" s="43">
        <v>500012968</v>
      </c>
      <c r="D3363" t="s">
        <v>196</v>
      </c>
      <c r="E3363" t="s">
        <v>191</v>
      </c>
      <c r="H3363"/>
      <c r="I3363" s="1">
        <v>50</v>
      </c>
      <c r="J3363" t="s">
        <v>197</v>
      </c>
      <c r="K3363" t="s">
        <v>120</v>
      </c>
      <c r="L3363" t="s">
        <v>60</v>
      </c>
      <c r="M3363" t="s">
        <v>109</v>
      </c>
      <c r="N3363" s="4">
        <v>775688831</v>
      </c>
      <c r="O3363" s="44">
        <v>1893.5</v>
      </c>
      <c r="P3363">
        <v>0</v>
      </c>
      <c r="Q3363">
        <v>0</v>
      </c>
      <c r="R3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3" s="4">
        <f t="shared" si="156"/>
        <v>0</v>
      </c>
      <c r="T3363" s="4">
        <f t="shared" si="157"/>
        <v>0</v>
      </c>
      <c r="U3363" s="4">
        <f t="shared" si="158"/>
        <v>1</v>
      </c>
    </row>
    <row r="3364" spans="1:21">
      <c r="A3364" s="41">
        <v>760802439</v>
      </c>
      <c r="B3364" s="42">
        <v>750826307</v>
      </c>
      <c r="C3364" s="43">
        <v>760802439</v>
      </c>
      <c r="D3364" t="s">
        <v>200</v>
      </c>
      <c r="E3364" t="s">
        <v>191</v>
      </c>
      <c r="H3364"/>
      <c r="I3364" s="1">
        <v>76</v>
      </c>
      <c r="J3364" t="s">
        <v>201</v>
      </c>
      <c r="K3364" t="s">
        <v>120</v>
      </c>
      <c r="L3364" t="s">
        <v>60</v>
      </c>
      <c r="M3364" t="s">
        <v>109</v>
      </c>
      <c r="N3364" s="4">
        <v>775688831</v>
      </c>
      <c r="O3364" s="44">
        <v>349.5</v>
      </c>
      <c r="P3364">
        <v>0</v>
      </c>
      <c r="Q3364">
        <v>0</v>
      </c>
      <c r="R3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4" s="4">
        <f t="shared" si="156"/>
        <v>0</v>
      </c>
      <c r="T3364" s="4">
        <f t="shared" si="157"/>
        <v>0</v>
      </c>
      <c r="U3364" s="4">
        <f t="shared" si="158"/>
        <v>1</v>
      </c>
    </row>
    <row r="3365" spans="1:21">
      <c r="A3365" s="41">
        <v>470002627</v>
      </c>
      <c r="B3365" s="42">
        <v>750826307</v>
      </c>
      <c r="C3365" s="43">
        <v>470002627</v>
      </c>
      <c r="D3365" t="s">
        <v>194</v>
      </c>
      <c r="E3365" t="s">
        <v>191</v>
      </c>
      <c r="H3365"/>
      <c r="I3365" s="1">
        <v>47</v>
      </c>
      <c r="J3365" t="s">
        <v>195</v>
      </c>
      <c r="K3365" t="s">
        <v>93</v>
      </c>
      <c r="L3365" t="s">
        <v>60</v>
      </c>
      <c r="M3365" t="s">
        <v>109</v>
      </c>
      <c r="N3365" s="4">
        <v>775688831</v>
      </c>
      <c r="O3365" s="44">
        <v>1562</v>
      </c>
      <c r="P3365">
        <v>0</v>
      </c>
      <c r="Q3365">
        <v>0</v>
      </c>
      <c r="R3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5" s="4">
        <f t="shared" si="156"/>
        <v>0</v>
      </c>
      <c r="T3365" s="4">
        <f t="shared" si="157"/>
        <v>0</v>
      </c>
      <c r="U3365" s="4">
        <f t="shared" si="158"/>
        <v>1</v>
      </c>
    </row>
    <row r="3366" spans="1:21">
      <c r="A3366" s="41">
        <v>470003062</v>
      </c>
      <c r="B3366" s="45">
        <v>750826307</v>
      </c>
      <c r="C3366" s="47">
        <v>470003062</v>
      </c>
      <c r="D3366" t="s">
        <v>194</v>
      </c>
      <c r="E3366" t="s">
        <v>191</v>
      </c>
      <c r="H3366"/>
      <c r="I3366" s="1">
        <v>47</v>
      </c>
      <c r="J3366" t="s">
        <v>195</v>
      </c>
      <c r="K3366" t="s">
        <v>93</v>
      </c>
      <c r="L3366" t="s">
        <v>60</v>
      </c>
      <c r="M3366" t="s">
        <v>109</v>
      </c>
      <c r="N3366" s="4">
        <v>775688831</v>
      </c>
      <c r="O3366" s="44">
        <v>1612.5</v>
      </c>
      <c r="P3366">
        <v>0</v>
      </c>
      <c r="Q3366">
        <v>0</v>
      </c>
      <c r="R3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6" s="4">
        <f t="shared" si="156"/>
        <v>0</v>
      </c>
      <c r="T3366" s="4">
        <f t="shared" si="157"/>
        <v>0</v>
      </c>
      <c r="U3366" s="4">
        <f t="shared" si="158"/>
        <v>1</v>
      </c>
    </row>
    <row r="3367" spans="1:21">
      <c r="A3367" s="41">
        <v>470000175</v>
      </c>
      <c r="B3367" s="42">
        <v>750826604</v>
      </c>
      <c r="C3367" s="43">
        <v>470000175</v>
      </c>
      <c r="D3367" t="s">
        <v>370</v>
      </c>
      <c r="E3367" t="s">
        <v>371</v>
      </c>
      <c r="H3367"/>
      <c r="I3367" s="1">
        <v>47</v>
      </c>
      <c r="J3367" t="s">
        <v>195</v>
      </c>
      <c r="K3367" t="s">
        <v>93</v>
      </c>
      <c r="L3367" t="s">
        <v>60</v>
      </c>
      <c r="M3367" t="s">
        <v>109</v>
      </c>
      <c r="N3367" s="4">
        <v>784809956</v>
      </c>
      <c r="O3367" s="44">
        <v>7348.5</v>
      </c>
      <c r="P3367">
        <v>0</v>
      </c>
      <c r="Q3367">
        <v>0</v>
      </c>
      <c r="R3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67" s="4">
        <f t="shared" si="156"/>
        <v>0</v>
      </c>
      <c r="T3367" s="4">
        <f t="shared" si="157"/>
        <v>0</v>
      </c>
      <c r="U3367" s="4">
        <f t="shared" si="158"/>
        <v>1</v>
      </c>
    </row>
    <row r="3368" spans="1:21">
      <c r="A3368" s="41">
        <v>750032229</v>
      </c>
      <c r="B3368" s="45">
        <v>750827933</v>
      </c>
      <c r="C3368" s="47">
        <v>750032229</v>
      </c>
      <c r="D3368" t="s">
        <v>3823</v>
      </c>
      <c r="E3368" t="s">
        <v>3824</v>
      </c>
      <c r="H3368"/>
      <c r="I3368" s="1">
        <v>75</v>
      </c>
      <c r="J3368" t="s">
        <v>125</v>
      </c>
      <c r="K3368" t="s">
        <v>109</v>
      </c>
      <c r="L3368" t="s">
        <v>60</v>
      </c>
      <c r="M3368" t="s">
        <v>109</v>
      </c>
      <c r="N3368" s="4">
        <v>348782368</v>
      </c>
      <c r="O3368" s="44">
        <v>7465</v>
      </c>
      <c r="P3368">
        <v>0</v>
      </c>
      <c r="Q3368">
        <v>0</v>
      </c>
      <c r="R3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8" s="4">
        <f t="shared" si="156"/>
        <v>0</v>
      </c>
      <c r="T3368" s="4">
        <f t="shared" si="157"/>
        <v>0</v>
      </c>
      <c r="U3368" s="4">
        <f t="shared" si="158"/>
        <v>1</v>
      </c>
    </row>
    <row r="3369" spans="1:21">
      <c r="A3369" s="41">
        <v>760780130</v>
      </c>
      <c r="B3369" s="42">
        <v>760000091</v>
      </c>
      <c r="C3369" s="43">
        <v>760780130</v>
      </c>
      <c r="D3369" t="s">
        <v>6231</v>
      </c>
      <c r="E3369" t="s">
        <v>6232</v>
      </c>
      <c r="H3369"/>
      <c r="I3369" s="1">
        <v>76</v>
      </c>
      <c r="J3369" t="s">
        <v>201</v>
      </c>
      <c r="K3369" t="s">
        <v>120</v>
      </c>
      <c r="L3369" t="s">
        <v>96</v>
      </c>
      <c r="M3369" t="s">
        <v>120</v>
      </c>
      <c r="N3369" s="4">
        <v>480080969</v>
      </c>
      <c r="O3369" s="44">
        <v>12665.5</v>
      </c>
      <c r="P3369">
        <v>0</v>
      </c>
      <c r="Q3369">
        <v>0</v>
      </c>
      <c r="R3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69" s="4">
        <f t="shared" si="156"/>
        <v>0</v>
      </c>
      <c r="T3369" s="4">
        <f t="shared" si="157"/>
        <v>0</v>
      </c>
      <c r="U3369" s="4">
        <f t="shared" si="158"/>
        <v>1</v>
      </c>
    </row>
    <row r="3370" spans="1:21">
      <c r="A3370" s="41">
        <v>760780205</v>
      </c>
      <c r="B3370" s="42">
        <v>760000125</v>
      </c>
      <c r="C3370" s="43">
        <v>760780205</v>
      </c>
      <c r="D3370" t="s">
        <v>3422</v>
      </c>
      <c r="E3370" t="s">
        <v>3422</v>
      </c>
      <c r="H3370"/>
      <c r="I3370" s="1">
        <v>76</v>
      </c>
      <c r="J3370" t="s">
        <v>201</v>
      </c>
      <c r="K3370" t="s">
        <v>120</v>
      </c>
      <c r="L3370" t="s">
        <v>96</v>
      </c>
      <c r="M3370" t="s">
        <v>120</v>
      </c>
      <c r="N3370" s="4">
        <v>320355175</v>
      </c>
      <c r="O3370" s="44">
        <v>7938</v>
      </c>
      <c r="P3370">
        <v>0</v>
      </c>
      <c r="Q3370">
        <v>0</v>
      </c>
      <c r="R3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0" s="4">
        <f t="shared" si="156"/>
        <v>0</v>
      </c>
      <c r="T3370" s="4">
        <f t="shared" si="157"/>
        <v>0</v>
      </c>
      <c r="U3370" s="4">
        <f t="shared" si="158"/>
        <v>1</v>
      </c>
    </row>
    <row r="3371" spans="1:21">
      <c r="A3371" s="41">
        <v>760020529</v>
      </c>
      <c r="B3371" s="43">
        <v>760000257</v>
      </c>
      <c r="C3371" s="43">
        <v>760020529</v>
      </c>
      <c r="D3371" t="s">
        <v>5423</v>
      </c>
      <c r="E3371" t="s">
        <v>5424</v>
      </c>
      <c r="H3371"/>
      <c r="I3371" s="1">
        <v>76</v>
      </c>
      <c r="J3371" t="s">
        <v>201</v>
      </c>
      <c r="K3371" t="s">
        <v>120</v>
      </c>
      <c r="L3371" t="s">
        <v>96</v>
      </c>
      <c r="M3371" t="s">
        <v>120</v>
      </c>
      <c r="N3371" s="4">
        <v>326226172</v>
      </c>
      <c r="O3371" s="44">
        <v>5980</v>
      </c>
      <c r="P3371">
        <v>0</v>
      </c>
      <c r="Q3371">
        <v>0</v>
      </c>
      <c r="R3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1" s="4">
        <f t="shared" si="156"/>
        <v>0</v>
      </c>
      <c r="T3371" s="4">
        <f t="shared" si="157"/>
        <v>0</v>
      </c>
      <c r="U3371" s="4">
        <f t="shared" si="158"/>
        <v>1</v>
      </c>
    </row>
    <row r="3372" spans="1:21">
      <c r="A3372" s="41">
        <v>760780510</v>
      </c>
      <c r="B3372" s="42">
        <v>760000257</v>
      </c>
      <c r="C3372" s="43">
        <v>760780510</v>
      </c>
      <c r="D3372" t="s">
        <v>5425</v>
      </c>
      <c r="E3372" t="s">
        <v>5424</v>
      </c>
      <c r="H3372"/>
      <c r="I3372" s="1">
        <v>76</v>
      </c>
      <c r="J3372" t="s">
        <v>201</v>
      </c>
      <c r="K3372" t="s">
        <v>120</v>
      </c>
      <c r="L3372" t="s">
        <v>96</v>
      </c>
      <c r="M3372" t="s">
        <v>120</v>
      </c>
      <c r="N3372" s="4">
        <v>326226172</v>
      </c>
      <c r="O3372" s="44">
        <v>43669</v>
      </c>
      <c r="P3372">
        <v>0</v>
      </c>
      <c r="Q3372">
        <v>0</v>
      </c>
      <c r="R3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2" s="4">
        <f t="shared" si="156"/>
        <v>0</v>
      </c>
      <c r="T3372" s="4">
        <f t="shared" si="157"/>
        <v>0</v>
      </c>
      <c r="U3372" s="4">
        <f t="shared" si="158"/>
        <v>1</v>
      </c>
    </row>
    <row r="3373" spans="1:21">
      <c r="A3373" s="41">
        <v>760920918</v>
      </c>
      <c r="B3373" s="42">
        <v>760000273</v>
      </c>
      <c r="C3373" s="43">
        <v>760920918</v>
      </c>
      <c r="D3373" t="s">
        <v>5168</v>
      </c>
      <c r="E3373" t="s">
        <v>5169</v>
      </c>
      <c r="H3373"/>
      <c r="I3373" s="1">
        <v>76</v>
      </c>
      <c r="J3373" t="s">
        <v>201</v>
      </c>
      <c r="K3373" t="s">
        <v>120</v>
      </c>
      <c r="L3373" t="s">
        <v>96</v>
      </c>
      <c r="M3373" t="s">
        <v>120</v>
      </c>
      <c r="N3373" s="4">
        <v>390487767</v>
      </c>
      <c r="O3373" s="44">
        <v>18665.5</v>
      </c>
      <c r="P3373">
        <v>0</v>
      </c>
      <c r="Q3373">
        <v>0</v>
      </c>
      <c r="R3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3" s="4">
        <f t="shared" si="156"/>
        <v>0</v>
      </c>
      <c r="T3373" s="4">
        <f t="shared" si="157"/>
        <v>0</v>
      </c>
      <c r="U3373" s="4">
        <f t="shared" si="158"/>
        <v>1</v>
      </c>
    </row>
    <row r="3374" spans="1:21">
      <c r="A3374" s="41">
        <v>760921809</v>
      </c>
      <c r="B3374" s="42">
        <v>760000273</v>
      </c>
      <c r="C3374" s="43">
        <v>760921809</v>
      </c>
      <c r="D3374" t="s">
        <v>5170</v>
      </c>
      <c r="E3374" t="s">
        <v>5169</v>
      </c>
      <c r="H3374"/>
      <c r="I3374" s="1">
        <v>76</v>
      </c>
      <c r="J3374" t="s">
        <v>201</v>
      </c>
      <c r="K3374" t="s">
        <v>120</v>
      </c>
      <c r="L3374" t="s">
        <v>96</v>
      </c>
      <c r="M3374" t="s">
        <v>120</v>
      </c>
      <c r="N3374" s="4">
        <v>390487767</v>
      </c>
      <c r="O3374" s="44">
        <v>59030</v>
      </c>
      <c r="P3374">
        <v>0</v>
      </c>
      <c r="Q3374">
        <v>0</v>
      </c>
      <c r="R3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4" s="4">
        <f t="shared" si="156"/>
        <v>0</v>
      </c>
      <c r="T3374" s="4">
        <f t="shared" si="157"/>
        <v>0</v>
      </c>
      <c r="U3374" s="4">
        <f t="shared" si="158"/>
        <v>1</v>
      </c>
    </row>
    <row r="3375" spans="1:21">
      <c r="A3375" s="41">
        <v>760780619</v>
      </c>
      <c r="B3375" s="42">
        <v>760000307</v>
      </c>
      <c r="C3375" s="43">
        <v>760780619</v>
      </c>
      <c r="D3375" t="s">
        <v>5241</v>
      </c>
      <c r="E3375" t="s">
        <v>5242</v>
      </c>
      <c r="H3375"/>
      <c r="I3375" s="1">
        <v>76</v>
      </c>
      <c r="J3375" t="s">
        <v>201</v>
      </c>
      <c r="K3375" t="s">
        <v>120</v>
      </c>
      <c r="L3375" t="s">
        <v>96</v>
      </c>
      <c r="M3375" t="s">
        <v>120</v>
      </c>
      <c r="N3375" s="4">
        <v>323933549</v>
      </c>
      <c r="O3375" s="44">
        <v>79205</v>
      </c>
      <c r="P3375">
        <v>0</v>
      </c>
      <c r="Q3375">
        <v>0</v>
      </c>
      <c r="R3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5" s="4">
        <f t="shared" si="156"/>
        <v>0</v>
      </c>
      <c r="T3375" s="4">
        <f t="shared" si="157"/>
        <v>0</v>
      </c>
      <c r="U3375" s="4">
        <f t="shared" si="158"/>
        <v>1</v>
      </c>
    </row>
    <row r="3376" spans="1:21">
      <c r="A3376" s="41">
        <v>760025312</v>
      </c>
      <c r="B3376" s="42">
        <v>760000315</v>
      </c>
      <c r="C3376" s="43">
        <v>760025312</v>
      </c>
      <c r="D3376" t="s">
        <v>5034</v>
      </c>
      <c r="E3376" t="s">
        <v>5035</v>
      </c>
      <c r="H3376"/>
      <c r="I3376" s="1">
        <v>76</v>
      </c>
      <c r="J3376" t="s">
        <v>201</v>
      </c>
      <c r="K3376" t="s">
        <v>120</v>
      </c>
      <c r="L3376" t="s">
        <v>96</v>
      </c>
      <c r="M3376" t="s">
        <v>120</v>
      </c>
      <c r="N3376" s="4">
        <v>620500223</v>
      </c>
      <c r="O3376" s="44">
        <v>85609.5</v>
      </c>
      <c r="P3376">
        <v>0</v>
      </c>
      <c r="Q3376">
        <v>0</v>
      </c>
      <c r="R3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6" s="4">
        <f t="shared" si="156"/>
        <v>0</v>
      </c>
      <c r="T3376" s="4">
        <f t="shared" si="157"/>
        <v>0</v>
      </c>
      <c r="U3376" s="4">
        <f t="shared" si="158"/>
        <v>1</v>
      </c>
    </row>
    <row r="3377" spans="1:21">
      <c r="A3377" s="41">
        <v>760780668</v>
      </c>
      <c r="B3377" s="42">
        <v>760000331</v>
      </c>
      <c r="C3377" s="43">
        <v>760780668</v>
      </c>
      <c r="D3377" t="s">
        <v>5791</v>
      </c>
      <c r="E3377" t="s">
        <v>5792</v>
      </c>
      <c r="H3377"/>
      <c r="I3377" s="1">
        <v>76</v>
      </c>
      <c r="J3377" t="s">
        <v>201</v>
      </c>
      <c r="K3377" t="s">
        <v>120</v>
      </c>
      <c r="L3377" t="s">
        <v>96</v>
      </c>
      <c r="M3377" t="s">
        <v>120</v>
      </c>
      <c r="N3377" s="4">
        <v>501056816</v>
      </c>
      <c r="O3377" s="44">
        <v>7330</v>
      </c>
      <c r="P3377">
        <v>0</v>
      </c>
      <c r="Q3377">
        <v>0</v>
      </c>
      <c r="R3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7" s="4">
        <f t="shared" si="156"/>
        <v>0</v>
      </c>
      <c r="T3377" s="4">
        <f t="shared" si="157"/>
        <v>0</v>
      </c>
      <c r="U3377" s="4">
        <f t="shared" si="158"/>
        <v>1</v>
      </c>
    </row>
    <row r="3378" spans="1:21">
      <c r="A3378" s="41">
        <v>760780783</v>
      </c>
      <c r="B3378" s="42">
        <v>760000406</v>
      </c>
      <c r="C3378" s="43">
        <v>760780783</v>
      </c>
      <c r="D3378" t="s">
        <v>3424</v>
      </c>
      <c r="E3378" t="s">
        <v>3425</v>
      </c>
      <c r="H3378"/>
      <c r="I3378" s="1">
        <v>76</v>
      </c>
      <c r="J3378" t="s">
        <v>201</v>
      </c>
      <c r="K3378" t="s">
        <v>120</v>
      </c>
      <c r="L3378" t="s">
        <v>96</v>
      </c>
      <c r="M3378" t="s">
        <v>120</v>
      </c>
      <c r="N3378" s="4">
        <v>351480538</v>
      </c>
      <c r="O3378" s="44">
        <v>5614</v>
      </c>
      <c r="P3378">
        <v>0</v>
      </c>
      <c r="Q3378">
        <v>0</v>
      </c>
      <c r="R3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8" s="4">
        <f t="shared" si="156"/>
        <v>0</v>
      </c>
      <c r="T3378" s="4">
        <f t="shared" si="157"/>
        <v>0</v>
      </c>
      <c r="U3378" s="4">
        <f t="shared" si="158"/>
        <v>1</v>
      </c>
    </row>
    <row r="3379" spans="1:21">
      <c r="A3379" s="41">
        <v>760780791</v>
      </c>
      <c r="B3379" s="42">
        <v>760000414</v>
      </c>
      <c r="C3379" s="43">
        <v>760780791</v>
      </c>
      <c r="D3379" t="s">
        <v>5211</v>
      </c>
      <c r="E3379" t="s">
        <v>5212</v>
      </c>
      <c r="H3379"/>
      <c r="I3379" s="1">
        <v>76</v>
      </c>
      <c r="J3379" t="s">
        <v>201</v>
      </c>
      <c r="K3379" t="s">
        <v>120</v>
      </c>
      <c r="L3379" t="s">
        <v>96</v>
      </c>
      <c r="M3379" t="s">
        <v>120</v>
      </c>
      <c r="N3379" s="4">
        <v>781061023</v>
      </c>
      <c r="O3379" s="44">
        <v>28607</v>
      </c>
      <c r="P3379">
        <v>0</v>
      </c>
      <c r="Q3379">
        <v>0</v>
      </c>
      <c r="R3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9" s="4">
        <f t="shared" si="156"/>
        <v>0</v>
      </c>
      <c r="T3379" s="4">
        <f t="shared" si="157"/>
        <v>0</v>
      </c>
      <c r="U3379" s="4">
        <f t="shared" si="158"/>
        <v>1</v>
      </c>
    </row>
    <row r="3380" spans="1:21">
      <c r="A3380" s="41">
        <v>760780825</v>
      </c>
      <c r="B3380" s="42">
        <v>760000430</v>
      </c>
      <c r="C3380" s="43">
        <v>760780825</v>
      </c>
      <c r="D3380" t="s">
        <v>3256</v>
      </c>
      <c r="E3380" t="s">
        <v>3257</v>
      </c>
      <c r="H3380"/>
      <c r="I3380" s="1">
        <v>76</v>
      </c>
      <c r="J3380" t="s">
        <v>201</v>
      </c>
      <c r="K3380" t="s">
        <v>120</v>
      </c>
      <c r="L3380" t="s">
        <v>96</v>
      </c>
      <c r="M3380" t="s">
        <v>120</v>
      </c>
      <c r="N3380" s="4">
        <v>345550230</v>
      </c>
      <c r="O3380" s="44">
        <v>7860.5</v>
      </c>
      <c r="P3380">
        <v>0</v>
      </c>
      <c r="Q3380">
        <v>0</v>
      </c>
      <c r="R3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80" s="4">
        <f t="shared" si="156"/>
        <v>0</v>
      </c>
      <c r="T3380" s="4">
        <f t="shared" si="157"/>
        <v>0</v>
      </c>
      <c r="U3380" s="4">
        <f t="shared" si="158"/>
        <v>1</v>
      </c>
    </row>
    <row r="3381" spans="1:21">
      <c r="A3381" s="41">
        <v>760021329</v>
      </c>
      <c r="B3381" s="42">
        <v>760000448</v>
      </c>
      <c r="C3381" s="43">
        <v>760021329</v>
      </c>
      <c r="D3381" t="s">
        <v>5290</v>
      </c>
      <c r="E3381" t="s">
        <v>5291</v>
      </c>
      <c r="H3381"/>
      <c r="I3381" s="1">
        <v>76</v>
      </c>
      <c r="J3381" t="s">
        <v>201</v>
      </c>
      <c r="K3381" t="s">
        <v>120</v>
      </c>
      <c r="L3381" t="s">
        <v>96</v>
      </c>
      <c r="M3381" t="s">
        <v>120</v>
      </c>
      <c r="N3381" s="4">
        <v>367500931</v>
      </c>
      <c r="O3381" s="44">
        <v>117987</v>
      </c>
      <c r="P3381">
        <v>0</v>
      </c>
      <c r="Q3381">
        <v>0</v>
      </c>
      <c r="R3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1" s="4">
        <f t="shared" si="156"/>
        <v>0</v>
      </c>
      <c r="T3381" s="4">
        <f t="shared" si="157"/>
        <v>0</v>
      </c>
      <c r="U3381" s="4">
        <f t="shared" si="158"/>
        <v>1</v>
      </c>
    </row>
    <row r="3382" spans="1:21">
      <c r="A3382" s="41">
        <v>760034637</v>
      </c>
      <c r="B3382" s="42">
        <v>760000448</v>
      </c>
      <c r="C3382" s="43">
        <v>760034637</v>
      </c>
      <c r="D3382" t="s">
        <v>5292</v>
      </c>
      <c r="E3382" t="s">
        <v>5291</v>
      </c>
      <c r="H3382"/>
      <c r="I3382" s="1">
        <v>76</v>
      </c>
      <c r="J3382" t="s">
        <v>201</v>
      </c>
      <c r="K3382" t="s">
        <v>120</v>
      </c>
      <c r="L3382" t="s">
        <v>96</v>
      </c>
      <c r="M3382" t="s">
        <v>120</v>
      </c>
      <c r="N3382" s="4">
        <v>367500931</v>
      </c>
      <c r="O3382" s="44">
        <v>21398.5</v>
      </c>
      <c r="P3382">
        <v>0</v>
      </c>
      <c r="Q3382">
        <v>0</v>
      </c>
      <c r="R3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2" s="4">
        <f t="shared" si="156"/>
        <v>0</v>
      </c>
      <c r="T3382" s="4">
        <f t="shared" si="157"/>
        <v>0</v>
      </c>
      <c r="U3382" s="4">
        <f t="shared" si="158"/>
        <v>1</v>
      </c>
    </row>
    <row r="3383" spans="1:21">
      <c r="A3383" s="41">
        <v>760783159</v>
      </c>
      <c r="B3383" s="42">
        <v>760000851</v>
      </c>
      <c r="C3383" s="43">
        <v>760783159</v>
      </c>
      <c r="D3383" t="s">
        <v>3297</v>
      </c>
      <c r="E3383" t="s">
        <v>3297</v>
      </c>
      <c r="H3383"/>
      <c r="I3383" s="1">
        <v>76</v>
      </c>
      <c r="J3383" t="s">
        <v>201</v>
      </c>
      <c r="K3383" t="s">
        <v>120</v>
      </c>
      <c r="L3383" t="s">
        <v>96</v>
      </c>
      <c r="M3383" t="s">
        <v>120</v>
      </c>
      <c r="N3383" s="4">
        <v>300818580</v>
      </c>
      <c r="O3383" s="44">
        <v>15844</v>
      </c>
      <c r="P3383">
        <v>0</v>
      </c>
      <c r="Q3383">
        <v>0</v>
      </c>
      <c r="R3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3" s="4">
        <f t="shared" si="156"/>
        <v>0</v>
      </c>
      <c r="T3383" s="4">
        <f t="shared" si="157"/>
        <v>0</v>
      </c>
      <c r="U3383" s="4">
        <f t="shared" si="158"/>
        <v>1</v>
      </c>
    </row>
    <row r="3384" spans="1:21">
      <c r="A3384" s="41">
        <v>760017079</v>
      </c>
      <c r="B3384" s="42">
        <v>760017038</v>
      </c>
      <c r="C3384" s="43">
        <v>760017079</v>
      </c>
      <c r="D3384" t="s">
        <v>5518</v>
      </c>
      <c r="E3384" t="s">
        <v>5519</v>
      </c>
      <c r="H3384"/>
      <c r="I3384" s="1">
        <v>76</v>
      </c>
      <c r="J3384" t="s">
        <v>201</v>
      </c>
      <c r="K3384" t="s">
        <v>120</v>
      </c>
      <c r="L3384" t="s">
        <v>96</v>
      </c>
      <c r="M3384" t="s">
        <v>120</v>
      </c>
      <c r="N3384" s="4">
        <v>482261179</v>
      </c>
      <c r="O3384" s="44">
        <v>17319.5</v>
      </c>
      <c r="P3384">
        <v>0</v>
      </c>
      <c r="Q3384">
        <v>0</v>
      </c>
      <c r="R3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4" s="4">
        <f t="shared" si="156"/>
        <v>0</v>
      </c>
      <c r="T3384" s="4">
        <f t="shared" si="157"/>
        <v>0</v>
      </c>
      <c r="U3384" s="4">
        <f t="shared" si="158"/>
        <v>1</v>
      </c>
    </row>
    <row r="3385" spans="1:21">
      <c r="A3385" s="41">
        <v>270000391</v>
      </c>
      <c r="B3385" s="42">
        <v>760024042</v>
      </c>
      <c r="C3385" s="43">
        <v>760024042</v>
      </c>
      <c r="D3385" t="s">
        <v>2802</v>
      </c>
      <c r="E3385" t="s">
        <v>2803</v>
      </c>
      <c r="F3385" t="s">
        <v>2484</v>
      </c>
      <c r="G3385" t="s">
        <v>2485</v>
      </c>
      <c r="H3385">
        <v>1</v>
      </c>
      <c r="I3385" s="1">
        <v>27</v>
      </c>
      <c r="J3385" t="s">
        <v>696</v>
      </c>
      <c r="K3385" t="s">
        <v>120</v>
      </c>
      <c r="L3385" t="s">
        <v>831</v>
      </c>
      <c r="M3385" t="s">
        <v>120</v>
      </c>
      <c r="N3385" s="4">
        <v>267601763</v>
      </c>
      <c r="O3385" s="44">
        <v>23609</v>
      </c>
      <c r="P3385">
        <v>0</v>
      </c>
      <c r="Q3385">
        <v>0</v>
      </c>
      <c r="R3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5" s="4">
        <f t="shared" si="156"/>
        <v>1</v>
      </c>
      <c r="T3385" s="4">
        <f t="shared" si="157"/>
        <v>0</v>
      </c>
      <c r="U3385" s="4">
        <f t="shared" si="158"/>
        <v>0</v>
      </c>
    </row>
    <row r="3386" spans="1:21">
      <c r="A3386" s="41">
        <v>760000463</v>
      </c>
      <c r="B3386" s="42">
        <v>760024042</v>
      </c>
      <c r="C3386" s="43">
        <v>760024042</v>
      </c>
      <c r="D3386" t="s">
        <v>2804</v>
      </c>
      <c r="E3386" t="s">
        <v>2803</v>
      </c>
      <c r="F3386" t="s">
        <v>2484</v>
      </c>
      <c r="G3386" t="s">
        <v>2485</v>
      </c>
      <c r="H3386">
        <v>1</v>
      </c>
      <c r="I3386" s="1">
        <v>76</v>
      </c>
      <c r="J3386" t="s">
        <v>201</v>
      </c>
      <c r="K3386" t="s">
        <v>120</v>
      </c>
      <c r="L3386" t="s">
        <v>831</v>
      </c>
      <c r="M3386" t="s">
        <v>120</v>
      </c>
      <c r="N3386" s="4">
        <v>267601763</v>
      </c>
      <c r="O3386" s="44">
        <v>149407.5</v>
      </c>
      <c r="P3386">
        <v>0</v>
      </c>
      <c r="Q3386">
        <v>0</v>
      </c>
      <c r="R3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6" s="4">
        <f t="shared" si="156"/>
        <v>1</v>
      </c>
      <c r="T3386" s="4">
        <f t="shared" si="157"/>
        <v>0</v>
      </c>
      <c r="U3386" s="4">
        <f t="shared" si="158"/>
        <v>0</v>
      </c>
    </row>
    <row r="3387" spans="1:21">
      <c r="A3387" s="41">
        <v>270000417</v>
      </c>
      <c r="B3387" s="42">
        <v>760025734</v>
      </c>
      <c r="C3387" s="43">
        <v>270000417</v>
      </c>
      <c r="D3387" t="s">
        <v>6295</v>
      </c>
      <c r="E3387" t="s">
        <v>6296</v>
      </c>
      <c r="H3387"/>
      <c r="I3387" s="1">
        <v>27</v>
      </c>
      <c r="J3387" t="s">
        <v>696</v>
      </c>
      <c r="K3387" t="s">
        <v>120</v>
      </c>
      <c r="L3387" t="s">
        <v>60</v>
      </c>
      <c r="M3387" t="s">
        <v>120</v>
      </c>
      <c r="N3387" s="4">
        <v>424037919</v>
      </c>
      <c r="O3387" s="44">
        <v>12748.5</v>
      </c>
      <c r="P3387">
        <v>0</v>
      </c>
      <c r="Q3387">
        <v>0</v>
      </c>
      <c r="R3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7" s="4">
        <f t="shared" si="156"/>
        <v>0</v>
      </c>
      <c r="T3387" s="4">
        <f t="shared" si="157"/>
        <v>0</v>
      </c>
      <c r="U3387" s="4">
        <f t="shared" si="158"/>
        <v>1</v>
      </c>
    </row>
    <row r="3388" spans="1:21">
      <c r="A3388" s="41">
        <v>610780371</v>
      </c>
      <c r="B3388" s="42">
        <v>760025734</v>
      </c>
      <c r="C3388" s="43">
        <v>610780371</v>
      </c>
      <c r="D3388" t="s">
        <v>6297</v>
      </c>
      <c r="E3388" t="s">
        <v>6296</v>
      </c>
      <c r="H3388"/>
      <c r="I3388" s="1">
        <v>61</v>
      </c>
      <c r="J3388" t="s">
        <v>491</v>
      </c>
      <c r="K3388" t="s">
        <v>120</v>
      </c>
      <c r="L3388" t="s">
        <v>60</v>
      </c>
      <c r="M3388" t="s">
        <v>120</v>
      </c>
      <c r="N3388" s="4">
        <v>424037919</v>
      </c>
      <c r="O3388" s="44">
        <v>12974</v>
      </c>
      <c r="P3388">
        <v>0</v>
      </c>
      <c r="Q3388">
        <v>0</v>
      </c>
      <c r="R3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8" s="4">
        <f t="shared" si="156"/>
        <v>0</v>
      </c>
      <c r="T3388" s="4">
        <f t="shared" si="157"/>
        <v>0</v>
      </c>
      <c r="U3388" s="4">
        <f t="shared" si="158"/>
        <v>1</v>
      </c>
    </row>
    <row r="3389" spans="1:21">
      <c r="A3389" s="41">
        <v>760780692</v>
      </c>
      <c r="B3389" s="42">
        <v>760025734</v>
      </c>
      <c r="C3389" s="43">
        <v>760780692</v>
      </c>
      <c r="D3389" t="s">
        <v>6298</v>
      </c>
      <c r="E3389" t="s">
        <v>6296</v>
      </c>
      <c r="H3389"/>
      <c r="I3389" s="1">
        <v>76</v>
      </c>
      <c r="J3389" t="s">
        <v>201</v>
      </c>
      <c r="K3389" t="s">
        <v>120</v>
      </c>
      <c r="L3389" t="s">
        <v>60</v>
      </c>
      <c r="M3389" t="s">
        <v>120</v>
      </c>
      <c r="N3389" s="4">
        <v>424037919</v>
      </c>
      <c r="O3389" s="44">
        <v>26952.5</v>
      </c>
      <c r="P3389">
        <v>0</v>
      </c>
      <c r="Q3389">
        <v>0</v>
      </c>
      <c r="R3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9" s="4">
        <f t="shared" si="156"/>
        <v>0</v>
      </c>
      <c r="T3389" s="4">
        <f t="shared" si="157"/>
        <v>0</v>
      </c>
      <c r="U3389" s="4">
        <f t="shared" si="158"/>
        <v>1</v>
      </c>
    </row>
    <row r="3390" spans="1:21">
      <c r="A3390" s="41">
        <v>760027292</v>
      </c>
      <c r="B3390" s="42">
        <v>760027300</v>
      </c>
      <c r="C3390" s="43">
        <v>760027292</v>
      </c>
      <c r="D3390" t="s">
        <v>5834</v>
      </c>
      <c r="E3390" t="s">
        <v>5835</v>
      </c>
      <c r="H3390"/>
      <c r="I3390" s="1">
        <v>76</v>
      </c>
      <c r="J3390" t="s">
        <v>201</v>
      </c>
      <c r="K3390" t="s">
        <v>120</v>
      </c>
      <c r="L3390" t="s">
        <v>96</v>
      </c>
      <c r="M3390" t="s">
        <v>120</v>
      </c>
      <c r="N3390" s="4">
        <v>498158161</v>
      </c>
      <c r="O3390" s="44">
        <v>25019.5</v>
      </c>
      <c r="P3390">
        <v>0</v>
      </c>
      <c r="Q3390">
        <v>0</v>
      </c>
      <c r="R3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0" s="4">
        <f t="shared" si="156"/>
        <v>0</v>
      </c>
      <c r="T3390" s="4">
        <f t="shared" si="157"/>
        <v>0</v>
      </c>
      <c r="U3390" s="4">
        <f t="shared" si="158"/>
        <v>1</v>
      </c>
    </row>
    <row r="3391" spans="1:21">
      <c r="A3391" s="41">
        <v>760780981</v>
      </c>
      <c r="B3391" s="42">
        <v>760027342</v>
      </c>
      <c r="C3391" s="43">
        <v>760780981</v>
      </c>
      <c r="D3391" t="s">
        <v>5400</v>
      </c>
      <c r="E3391" t="s">
        <v>5401</v>
      </c>
      <c r="H3391"/>
      <c r="I3391" s="1">
        <v>76</v>
      </c>
      <c r="J3391" t="s">
        <v>201</v>
      </c>
      <c r="K3391" t="s">
        <v>120</v>
      </c>
      <c r="L3391" t="s">
        <v>96</v>
      </c>
      <c r="M3391" t="s">
        <v>120</v>
      </c>
      <c r="N3391" s="4">
        <v>499221703</v>
      </c>
      <c r="O3391" s="44">
        <v>13659</v>
      </c>
      <c r="P3391">
        <v>0</v>
      </c>
      <c r="Q3391">
        <v>0</v>
      </c>
      <c r="R3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1" s="4">
        <f t="shared" si="156"/>
        <v>0</v>
      </c>
      <c r="T3391" s="4">
        <f t="shared" si="157"/>
        <v>0</v>
      </c>
      <c r="U3391" s="4">
        <f t="shared" si="158"/>
        <v>1</v>
      </c>
    </row>
    <row r="3392" spans="1:21">
      <c r="A3392" s="41">
        <v>760035147</v>
      </c>
      <c r="B3392" s="42">
        <v>760035139</v>
      </c>
      <c r="C3392" s="43">
        <v>760035147</v>
      </c>
      <c r="D3392" t="s">
        <v>3292</v>
      </c>
      <c r="E3392" t="s">
        <v>3292</v>
      </c>
      <c r="H3392"/>
      <c r="I3392" s="1">
        <v>76</v>
      </c>
      <c r="J3392" t="s">
        <v>201</v>
      </c>
      <c r="K3392" t="s">
        <v>120</v>
      </c>
      <c r="L3392" t="s">
        <v>96</v>
      </c>
      <c r="M3392" t="s">
        <v>120</v>
      </c>
      <c r="N3392" s="4">
        <v>804114130</v>
      </c>
      <c r="O3392" s="44">
        <v>17780</v>
      </c>
      <c r="P3392">
        <v>1</v>
      </c>
      <c r="Q3392">
        <v>0</v>
      </c>
      <c r="R3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2" s="4">
        <f t="shared" si="156"/>
        <v>0</v>
      </c>
      <c r="T3392" s="4">
        <f t="shared" si="157"/>
        <v>0</v>
      </c>
      <c r="U3392" s="4">
        <f t="shared" si="158"/>
        <v>1</v>
      </c>
    </row>
    <row r="3393" spans="1:21">
      <c r="A3393" s="41">
        <v>760000018</v>
      </c>
      <c r="B3393" s="42">
        <v>760780023</v>
      </c>
      <c r="C3393" s="43">
        <v>760780023</v>
      </c>
      <c r="D3393" t="s">
        <v>2111</v>
      </c>
      <c r="E3393" t="s">
        <v>2111</v>
      </c>
      <c r="F3393" t="s">
        <v>2112</v>
      </c>
      <c r="G3393" t="s">
        <v>2113</v>
      </c>
      <c r="H3393">
        <v>1</v>
      </c>
      <c r="I3393" s="1">
        <v>76</v>
      </c>
      <c r="J3393" t="s">
        <v>201</v>
      </c>
      <c r="K3393" t="s">
        <v>120</v>
      </c>
      <c r="L3393" t="s">
        <v>831</v>
      </c>
      <c r="M3393" t="s">
        <v>120</v>
      </c>
      <c r="N3393" s="4">
        <v>267601615</v>
      </c>
      <c r="O3393" s="44">
        <v>142276.25</v>
      </c>
      <c r="P3393">
        <v>0</v>
      </c>
      <c r="Q3393">
        <v>0</v>
      </c>
      <c r="R3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3" s="4">
        <f t="shared" si="156"/>
        <v>1</v>
      </c>
      <c r="T3393" s="4">
        <f t="shared" si="157"/>
        <v>0</v>
      </c>
      <c r="U3393" s="4">
        <f t="shared" si="158"/>
        <v>0</v>
      </c>
    </row>
    <row r="3394" spans="1:21">
      <c r="A3394" s="41">
        <v>760800938</v>
      </c>
      <c r="B3394" s="42">
        <v>760780023</v>
      </c>
      <c r="C3394" s="43">
        <v>760780023</v>
      </c>
      <c r="D3394" t="s">
        <v>2114</v>
      </c>
      <c r="E3394" t="s">
        <v>2111</v>
      </c>
      <c r="F3394" t="s">
        <v>2112</v>
      </c>
      <c r="G3394" t="s">
        <v>2113</v>
      </c>
      <c r="H3394">
        <v>1</v>
      </c>
      <c r="I3394" s="1">
        <v>76</v>
      </c>
      <c r="J3394" t="s">
        <v>201</v>
      </c>
      <c r="K3394" t="s">
        <v>120</v>
      </c>
      <c r="L3394" t="s">
        <v>831</v>
      </c>
      <c r="M3394" t="s">
        <v>120</v>
      </c>
      <c r="N3394" s="4">
        <v>267601615</v>
      </c>
      <c r="O3394" s="44">
        <v>21090.5</v>
      </c>
      <c r="P3394">
        <v>0</v>
      </c>
      <c r="Q3394">
        <v>0</v>
      </c>
      <c r="R3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4" s="4">
        <f t="shared" si="156"/>
        <v>1</v>
      </c>
      <c r="T3394" s="4">
        <f t="shared" si="157"/>
        <v>0</v>
      </c>
      <c r="U3394" s="4">
        <f t="shared" si="158"/>
        <v>0</v>
      </c>
    </row>
    <row r="3395" spans="1:21">
      <c r="A3395" s="41">
        <v>760000026</v>
      </c>
      <c r="B3395" s="42">
        <v>760780031</v>
      </c>
      <c r="C3395" s="43">
        <v>760780031</v>
      </c>
      <c r="D3395" t="s">
        <v>2169</v>
      </c>
      <c r="E3395" t="s">
        <v>2170</v>
      </c>
      <c r="F3395" t="s">
        <v>2112</v>
      </c>
      <c r="G3395" t="s">
        <v>2113</v>
      </c>
      <c r="H3395">
        <v>0</v>
      </c>
      <c r="I3395" s="1">
        <v>76</v>
      </c>
      <c r="J3395" t="s">
        <v>201</v>
      </c>
      <c r="K3395" t="s">
        <v>120</v>
      </c>
      <c r="L3395" t="s">
        <v>831</v>
      </c>
      <c r="M3395" t="s">
        <v>120</v>
      </c>
      <c r="N3395" s="4">
        <v>267601623</v>
      </c>
      <c r="O3395" s="44">
        <v>3020</v>
      </c>
      <c r="P3395">
        <v>0</v>
      </c>
      <c r="Q3395">
        <v>0</v>
      </c>
      <c r="R3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95" s="4">
        <f t="shared" si="156"/>
        <v>1</v>
      </c>
      <c r="T3395" s="4">
        <f t="shared" si="157"/>
        <v>0</v>
      </c>
      <c r="U3395" s="4">
        <f t="shared" si="158"/>
        <v>0</v>
      </c>
    </row>
    <row r="3396" spans="1:21">
      <c r="A3396" s="41">
        <v>760000034</v>
      </c>
      <c r="B3396" s="42">
        <v>760780049</v>
      </c>
      <c r="C3396" s="43">
        <v>760780049</v>
      </c>
      <c r="D3396" t="s">
        <v>4467</v>
      </c>
      <c r="E3396" t="s">
        <v>4467</v>
      </c>
      <c r="F3396" t="s">
        <v>1206</v>
      </c>
      <c r="G3396" t="s">
        <v>1207</v>
      </c>
      <c r="H3396">
        <v>0</v>
      </c>
      <c r="I3396" s="1">
        <v>76</v>
      </c>
      <c r="J3396" t="s">
        <v>201</v>
      </c>
      <c r="K3396" t="s">
        <v>120</v>
      </c>
      <c r="L3396" t="s">
        <v>831</v>
      </c>
      <c r="M3396" t="s">
        <v>120</v>
      </c>
      <c r="N3396" s="4">
        <v>267601631</v>
      </c>
      <c r="O3396" s="44">
        <v>3304.5</v>
      </c>
      <c r="P3396">
        <v>0</v>
      </c>
      <c r="Q3396">
        <v>0</v>
      </c>
      <c r="R3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96" s="4">
        <f t="shared" si="156"/>
        <v>1</v>
      </c>
      <c r="T3396" s="4">
        <f t="shared" si="157"/>
        <v>0</v>
      </c>
      <c r="U3396" s="4">
        <f t="shared" si="158"/>
        <v>0</v>
      </c>
    </row>
    <row r="3397" spans="1:21">
      <c r="A3397" s="41">
        <v>760000042</v>
      </c>
      <c r="B3397" s="42">
        <v>760780056</v>
      </c>
      <c r="C3397" s="43">
        <v>760780056</v>
      </c>
      <c r="D3397" t="s">
        <v>2213</v>
      </c>
      <c r="E3397" t="s">
        <v>2213</v>
      </c>
      <c r="F3397" t="s">
        <v>2112</v>
      </c>
      <c r="G3397" t="s">
        <v>2113</v>
      </c>
      <c r="H3397">
        <v>0</v>
      </c>
      <c r="I3397" s="1">
        <v>76</v>
      </c>
      <c r="J3397" t="s">
        <v>201</v>
      </c>
      <c r="K3397" t="s">
        <v>120</v>
      </c>
      <c r="L3397" t="s">
        <v>831</v>
      </c>
      <c r="M3397" t="s">
        <v>120</v>
      </c>
      <c r="N3397" s="4">
        <v>267601649</v>
      </c>
      <c r="O3397" s="44">
        <v>8961.5</v>
      </c>
      <c r="P3397">
        <v>0</v>
      </c>
      <c r="Q3397">
        <v>0</v>
      </c>
      <c r="R3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7" s="4">
        <f t="shared" si="156"/>
        <v>1</v>
      </c>
      <c r="T3397" s="4">
        <f t="shared" si="157"/>
        <v>0</v>
      </c>
      <c r="U3397" s="4">
        <f t="shared" si="158"/>
        <v>0</v>
      </c>
    </row>
    <row r="3398" spans="1:21">
      <c r="A3398" s="41">
        <v>760000059</v>
      </c>
      <c r="B3398" s="42">
        <v>760780064</v>
      </c>
      <c r="C3398" s="43">
        <v>760780064</v>
      </c>
      <c r="D3398" t="s">
        <v>2572</v>
      </c>
      <c r="E3398" t="s">
        <v>2572</v>
      </c>
      <c r="F3398" t="s">
        <v>1206</v>
      </c>
      <c r="G3398" t="s">
        <v>1207</v>
      </c>
      <c r="H3398">
        <v>0</v>
      </c>
      <c r="I3398" s="1">
        <v>76</v>
      </c>
      <c r="J3398" t="s">
        <v>201</v>
      </c>
      <c r="K3398" t="s">
        <v>120</v>
      </c>
      <c r="L3398" t="s">
        <v>831</v>
      </c>
      <c r="M3398" t="s">
        <v>120</v>
      </c>
      <c r="N3398" s="4">
        <v>267601656</v>
      </c>
      <c r="O3398" s="44">
        <v>8572.5</v>
      </c>
      <c r="P3398">
        <v>0</v>
      </c>
      <c r="Q3398">
        <v>0</v>
      </c>
      <c r="R3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8" s="4">
        <f t="shared" ref="S3398:S3461" si="159">IF(OR(L3398="CH",L3398="CH ex-CHS",L3398="HIA",L3398="Autres publics",L3398="CHU"),1,0)</f>
        <v>1</v>
      </c>
      <c r="T3398" s="4">
        <f t="shared" ref="T3398:T3461" si="160">IF(AND(S3398=1,G3398=""),1,0)</f>
        <v>0</v>
      </c>
      <c r="U3398" s="4">
        <f t="shared" si="158"/>
        <v>0</v>
      </c>
    </row>
    <row r="3399" spans="1:21">
      <c r="A3399" s="41">
        <v>760000133</v>
      </c>
      <c r="B3399" s="42">
        <v>760780213</v>
      </c>
      <c r="C3399" s="43">
        <v>760780213</v>
      </c>
      <c r="D3399" t="s">
        <v>1204</v>
      </c>
      <c r="E3399" t="s">
        <v>1205</v>
      </c>
      <c r="F3399" t="s">
        <v>1206</v>
      </c>
      <c r="G3399" t="s">
        <v>1207</v>
      </c>
      <c r="H3399">
        <v>0</v>
      </c>
      <c r="I3399" s="1">
        <v>76</v>
      </c>
      <c r="J3399" t="s">
        <v>201</v>
      </c>
      <c r="K3399" t="s">
        <v>120</v>
      </c>
      <c r="L3399" t="s">
        <v>831</v>
      </c>
      <c r="M3399" t="s">
        <v>120</v>
      </c>
      <c r="N3399" s="4">
        <v>267601664</v>
      </c>
      <c r="O3399" s="44">
        <v>12223</v>
      </c>
      <c r="P3399">
        <v>0</v>
      </c>
      <c r="Q3399">
        <v>0</v>
      </c>
      <c r="R3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9" s="4">
        <f t="shared" si="159"/>
        <v>1</v>
      </c>
      <c r="T3399" s="4">
        <f t="shared" si="160"/>
        <v>0</v>
      </c>
      <c r="U3399" s="4">
        <f t="shared" ref="U3399:U3462" si="161">IF(S3399=1,0,1)</f>
        <v>0</v>
      </c>
    </row>
    <row r="3400" spans="1:21">
      <c r="A3400" s="41">
        <v>760000141</v>
      </c>
      <c r="B3400" s="42">
        <v>760780239</v>
      </c>
      <c r="C3400" s="43">
        <v>760780239</v>
      </c>
      <c r="D3400" t="s">
        <v>3181</v>
      </c>
      <c r="E3400" t="s">
        <v>3182</v>
      </c>
      <c r="F3400" t="s">
        <v>1206</v>
      </c>
      <c r="G3400" t="s">
        <v>1207</v>
      </c>
      <c r="H3400">
        <v>1</v>
      </c>
      <c r="I3400" s="1">
        <v>76</v>
      </c>
      <c r="J3400" t="s">
        <v>201</v>
      </c>
      <c r="K3400" t="s">
        <v>120</v>
      </c>
      <c r="L3400" t="s">
        <v>233</v>
      </c>
      <c r="M3400" t="s">
        <v>120</v>
      </c>
      <c r="N3400" s="4">
        <v>267601680</v>
      </c>
      <c r="O3400" s="44">
        <v>60409</v>
      </c>
      <c r="P3400">
        <v>0</v>
      </c>
      <c r="Q3400">
        <v>0</v>
      </c>
      <c r="R3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0" s="4">
        <f t="shared" si="159"/>
        <v>1</v>
      </c>
      <c r="T3400" s="4">
        <f t="shared" si="160"/>
        <v>0</v>
      </c>
      <c r="U3400" s="4">
        <f t="shared" si="161"/>
        <v>0</v>
      </c>
    </row>
    <row r="3401" spans="1:21">
      <c r="A3401" s="41">
        <v>760000158</v>
      </c>
      <c r="B3401" s="42">
        <v>760780239</v>
      </c>
      <c r="C3401" s="43">
        <v>760780239</v>
      </c>
      <c r="D3401" t="s">
        <v>3183</v>
      </c>
      <c r="E3401" t="s">
        <v>3182</v>
      </c>
      <c r="F3401" t="s">
        <v>1206</v>
      </c>
      <c r="G3401" t="s">
        <v>1207</v>
      </c>
      <c r="H3401">
        <v>1</v>
      </c>
      <c r="I3401" s="1">
        <v>76</v>
      </c>
      <c r="J3401" t="s">
        <v>201</v>
      </c>
      <c r="K3401" t="s">
        <v>120</v>
      </c>
      <c r="L3401" t="s">
        <v>233</v>
      </c>
      <c r="M3401" t="s">
        <v>120</v>
      </c>
      <c r="N3401" s="4">
        <v>267601680</v>
      </c>
      <c r="O3401" s="44">
        <v>493006.5</v>
      </c>
      <c r="P3401">
        <v>0</v>
      </c>
      <c r="Q3401">
        <v>0</v>
      </c>
      <c r="R3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1" s="4">
        <f t="shared" si="159"/>
        <v>1</v>
      </c>
      <c r="T3401" s="4">
        <f t="shared" si="160"/>
        <v>0</v>
      </c>
      <c r="U3401" s="4">
        <f t="shared" si="161"/>
        <v>0</v>
      </c>
    </row>
    <row r="3402" spans="1:21">
      <c r="A3402" s="41">
        <v>760023671</v>
      </c>
      <c r="B3402" s="42">
        <v>760780239</v>
      </c>
      <c r="C3402" s="43">
        <v>760780239</v>
      </c>
      <c r="D3402" t="s">
        <v>3184</v>
      </c>
      <c r="E3402" t="s">
        <v>3182</v>
      </c>
      <c r="F3402" t="s">
        <v>1206</v>
      </c>
      <c r="G3402" t="s">
        <v>1207</v>
      </c>
      <c r="H3402">
        <v>1</v>
      </c>
      <c r="I3402" s="1">
        <v>76</v>
      </c>
      <c r="J3402" t="s">
        <v>201</v>
      </c>
      <c r="K3402" t="s">
        <v>120</v>
      </c>
      <c r="L3402" t="s">
        <v>831</v>
      </c>
      <c r="M3402" t="s">
        <v>120</v>
      </c>
      <c r="N3402" s="4">
        <v>267601680</v>
      </c>
      <c r="O3402" s="44">
        <v>12459</v>
      </c>
      <c r="P3402">
        <v>0</v>
      </c>
      <c r="Q3402">
        <v>0</v>
      </c>
      <c r="R3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2" s="4">
        <f t="shared" si="159"/>
        <v>1</v>
      </c>
      <c r="T3402" s="4">
        <f t="shared" si="160"/>
        <v>0</v>
      </c>
      <c r="U3402" s="4">
        <f t="shared" si="161"/>
        <v>0</v>
      </c>
    </row>
    <row r="3403" spans="1:21">
      <c r="A3403" s="41">
        <v>760783522</v>
      </c>
      <c r="B3403" s="42">
        <v>760780239</v>
      </c>
      <c r="C3403" s="43">
        <v>760780239</v>
      </c>
      <c r="D3403" t="s">
        <v>3185</v>
      </c>
      <c r="E3403" t="s">
        <v>3182</v>
      </c>
      <c r="F3403" t="s">
        <v>1206</v>
      </c>
      <c r="G3403" t="s">
        <v>1207</v>
      </c>
      <c r="H3403">
        <v>1</v>
      </c>
      <c r="I3403" s="1">
        <v>76</v>
      </c>
      <c r="J3403" t="s">
        <v>201</v>
      </c>
      <c r="K3403" t="s">
        <v>120</v>
      </c>
      <c r="L3403" t="s">
        <v>233</v>
      </c>
      <c r="M3403" t="s">
        <v>120</v>
      </c>
      <c r="N3403" s="4">
        <v>267601680</v>
      </c>
      <c r="O3403" s="44">
        <v>76790.5</v>
      </c>
      <c r="P3403">
        <v>0</v>
      </c>
      <c r="Q3403">
        <v>0</v>
      </c>
      <c r="R3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3" s="4">
        <f t="shared" si="159"/>
        <v>1</v>
      </c>
      <c r="T3403" s="4">
        <f t="shared" si="160"/>
        <v>0</v>
      </c>
      <c r="U3403" s="4">
        <f t="shared" si="161"/>
        <v>0</v>
      </c>
    </row>
    <row r="3404" spans="1:21">
      <c r="A3404" s="41">
        <v>760783530</v>
      </c>
      <c r="B3404" s="42">
        <v>760780239</v>
      </c>
      <c r="C3404" s="43">
        <v>760780239</v>
      </c>
      <c r="D3404" t="s">
        <v>3186</v>
      </c>
      <c r="E3404" t="s">
        <v>3182</v>
      </c>
      <c r="F3404" t="s">
        <v>1206</v>
      </c>
      <c r="G3404" t="s">
        <v>1207</v>
      </c>
      <c r="H3404">
        <v>1</v>
      </c>
      <c r="I3404" s="1">
        <v>76</v>
      </c>
      <c r="J3404" t="s">
        <v>201</v>
      </c>
      <c r="K3404" t="s">
        <v>120</v>
      </c>
      <c r="L3404" t="s">
        <v>233</v>
      </c>
      <c r="M3404" t="s">
        <v>120</v>
      </c>
      <c r="N3404" s="4">
        <v>267601680</v>
      </c>
      <c r="O3404" s="44">
        <v>22185</v>
      </c>
      <c r="P3404">
        <v>0</v>
      </c>
      <c r="Q3404">
        <v>0</v>
      </c>
      <c r="R3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4" s="4">
        <f t="shared" si="159"/>
        <v>1</v>
      </c>
      <c r="T3404" s="4">
        <f t="shared" si="160"/>
        <v>0</v>
      </c>
      <c r="U3404" s="4">
        <f t="shared" si="161"/>
        <v>0</v>
      </c>
    </row>
    <row r="3405" spans="1:21">
      <c r="A3405" s="41">
        <v>760000166</v>
      </c>
      <c r="B3405" s="42">
        <v>760780247</v>
      </c>
      <c r="C3405" s="43">
        <v>760000166</v>
      </c>
      <c r="D3405" t="s">
        <v>3467</v>
      </c>
      <c r="E3405" t="s">
        <v>3467</v>
      </c>
      <c r="H3405"/>
      <c r="I3405" s="1">
        <v>76</v>
      </c>
      <c r="J3405" t="s">
        <v>201</v>
      </c>
      <c r="K3405" t="s">
        <v>120</v>
      </c>
      <c r="L3405" t="s">
        <v>457</v>
      </c>
      <c r="M3405" t="s">
        <v>120</v>
      </c>
      <c r="N3405" s="4">
        <v>781112891</v>
      </c>
      <c r="O3405" s="44">
        <v>83699</v>
      </c>
      <c r="P3405">
        <v>0</v>
      </c>
      <c r="Q3405">
        <v>0</v>
      </c>
      <c r="R3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5" s="4">
        <f t="shared" si="159"/>
        <v>0</v>
      </c>
      <c r="T3405" s="4">
        <f t="shared" si="160"/>
        <v>0</v>
      </c>
      <c r="U3405" s="4">
        <f t="shared" si="161"/>
        <v>1</v>
      </c>
    </row>
    <row r="3406" spans="1:21">
      <c r="A3406" s="41">
        <v>760000174</v>
      </c>
      <c r="B3406" s="42">
        <v>760780254</v>
      </c>
      <c r="C3406" s="43">
        <v>760780254</v>
      </c>
      <c r="D3406" t="s">
        <v>4470</v>
      </c>
      <c r="E3406" t="s">
        <v>4470</v>
      </c>
      <c r="F3406" t="s">
        <v>1206</v>
      </c>
      <c r="G3406" t="s">
        <v>1207</v>
      </c>
      <c r="H3406">
        <v>0</v>
      </c>
      <c r="I3406" s="1">
        <v>76</v>
      </c>
      <c r="J3406" t="s">
        <v>201</v>
      </c>
      <c r="K3406" t="s">
        <v>120</v>
      </c>
      <c r="L3406" t="s">
        <v>831</v>
      </c>
      <c r="M3406" t="s">
        <v>120</v>
      </c>
      <c r="N3406" s="4">
        <v>267601698</v>
      </c>
      <c r="O3406" s="44">
        <v>8067.5</v>
      </c>
      <c r="P3406">
        <v>0</v>
      </c>
      <c r="Q3406">
        <v>0</v>
      </c>
      <c r="R3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6" s="4">
        <f t="shared" si="159"/>
        <v>1</v>
      </c>
      <c r="T3406" s="4">
        <f t="shared" si="160"/>
        <v>0</v>
      </c>
      <c r="U3406" s="4">
        <f t="shared" si="161"/>
        <v>0</v>
      </c>
    </row>
    <row r="3407" spans="1:21">
      <c r="A3407" s="41">
        <v>760000182</v>
      </c>
      <c r="B3407" s="42">
        <v>760780262</v>
      </c>
      <c r="C3407" s="43">
        <v>760780262</v>
      </c>
      <c r="D3407" t="s">
        <v>2147</v>
      </c>
      <c r="E3407" t="s">
        <v>2147</v>
      </c>
      <c r="F3407" t="s">
        <v>1206</v>
      </c>
      <c r="G3407" t="s">
        <v>1207</v>
      </c>
      <c r="H3407">
        <v>0</v>
      </c>
      <c r="I3407" s="1">
        <v>76</v>
      </c>
      <c r="J3407" t="s">
        <v>201</v>
      </c>
      <c r="K3407" t="s">
        <v>120</v>
      </c>
      <c r="L3407" t="s">
        <v>831</v>
      </c>
      <c r="M3407" t="s">
        <v>120</v>
      </c>
      <c r="N3407" s="4">
        <v>267601706</v>
      </c>
      <c r="O3407" s="44">
        <v>34811.5</v>
      </c>
      <c r="P3407">
        <v>0</v>
      </c>
      <c r="Q3407">
        <v>0</v>
      </c>
      <c r="R3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7" s="4">
        <f t="shared" si="159"/>
        <v>1</v>
      </c>
      <c r="T3407" s="4">
        <f t="shared" si="160"/>
        <v>0</v>
      </c>
      <c r="U3407" s="4">
        <f t="shared" si="161"/>
        <v>0</v>
      </c>
    </row>
    <row r="3408" spans="1:21">
      <c r="A3408" s="41">
        <v>760000190</v>
      </c>
      <c r="B3408" s="42">
        <v>760780270</v>
      </c>
      <c r="C3408" s="43">
        <v>760780270</v>
      </c>
      <c r="D3408" t="s">
        <v>2978</v>
      </c>
      <c r="E3408" t="s">
        <v>2978</v>
      </c>
      <c r="F3408" t="s">
        <v>1206</v>
      </c>
      <c r="G3408" t="s">
        <v>1207</v>
      </c>
      <c r="H3408">
        <v>0</v>
      </c>
      <c r="I3408" s="1">
        <v>76</v>
      </c>
      <c r="J3408" t="s">
        <v>201</v>
      </c>
      <c r="K3408" t="s">
        <v>120</v>
      </c>
      <c r="L3408" t="s">
        <v>77</v>
      </c>
      <c r="M3408" t="s">
        <v>120</v>
      </c>
      <c r="N3408" s="4">
        <v>267602175</v>
      </c>
      <c r="O3408" s="44">
        <v>90875.25</v>
      </c>
      <c r="P3408">
        <v>1</v>
      </c>
      <c r="Q3408">
        <v>0</v>
      </c>
      <c r="R3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8" s="4">
        <f t="shared" si="159"/>
        <v>1</v>
      </c>
      <c r="T3408" s="4">
        <f t="shared" si="160"/>
        <v>0</v>
      </c>
      <c r="U3408" s="4">
        <f t="shared" si="161"/>
        <v>0</v>
      </c>
    </row>
    <row r="3409" spans="1:21">
      <c r="A3409" s="41">
        <v>760023937</v>
      </c>
      <c r="B3409" s="42">
        <v>760780270</v>
      </c>
      <c r="C3409" s="43">
        <v>760780270</v>
      </c>
      <c r="D3409" t="s">
        <v>2979</v>
      </c>
      <c r="E3409" t="s">
        <v>2978</v>
      </c>
      <c r="F3409" t="s">
        <v>1206</v>
      </c>
      <c r="G3409" t="s">
        <v>1207</v>
      </c>
      <c r="H3409">
        <v>0</v>
      </c>
      <c r="I3409" s="1">
        <v>76</v>
      </c>
      <c r="J3409" t="s">
        <v>201</v>
      </c>
      <c r="K3409" t="s">
        <v>120</v>
      </c>
      <c r="L3409" t="s">
        <v>77</v>
      </c>
      <c r="M3409" t="s">
        <v>120</v>
      </c>
      <c r="N3409" s="4">
        <v>267602175</v>
      </c>
      <c r="O3409" s="44">
        <v>857.75</v>
      </c>
      <c r="P3409">
        <v>1</v>
      </c>
      <c r="Q3409">
        <v>0</v>
      </c>
      <c r="R3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9" s="4">
        <f t="shared" si="159"/>
        <v>1</v>
      </c>
      <c r="T3409" s="4">
        <f t="shared" si="160"/>
        <v>0</v>
      </c>
      <c r="U3409" s="4">
        <f t="shared" si="161"/>
        <v>0</v>
      </c>
    </row>
    <row r="3410" spans="1:21">
      <c r="A3410" s="41">
        <v>760023945</v>
      </c>
      <c r="B3410" s="42">
        <v>760780270</v>
      </c>
      <c r="C3410" s="43">
        <v>760780270</v>
      </c>
      <c r="D3410" t="s">
        <v>2980</v>
      </c>
      <c r="E3410" t="s">
        <v>2978</v>
      </c>
      <c r="F3410" t="s">
        <v>1206</v>
      </c>
      <c r="G3410" t="s">
        <v>1207</v>
      </c>
      <c r="H3410">
        <v>0</v>
      </c>
      <c r="I3410" s="1">
        <v>76</v>
      </c>
      <c r="J3410" t="s">
        <v>201</v>
      </c>
      <c r="K3410" t="s">
        <v>120</v>
      </c>
      <c r="L3410" t="s">
        <v>77</v>
      </c>
      <c r="M3410" t="s">
        <v>120</v>
      </c>
      <c r="N3410" s="4">
        <v>267602175</v>
      </c>
      <c r="O3410" s="44">
        <v>787.5</v>
      </c>
      <c r="P3410">
        <v>1</v>
      </c>
      <c r="Q3410">
        <v>0</v>
      </c>
      <c r="R3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0" s="4">
        <f t="shared" si="159"/>
        <v>1</v>
      </c>
      <c r="T3410" s="4">
        <f t="shared" si="160"/>
        <v>0</v>
      </c>
      <c r="U3410" s="4">
        <f t="shared" si="161"/>
        <v>0</v>
      </c>
    </row>
    <row r="3411" spans="1:21">
      <c r="A3411" s="9">
        <v>760023952</v>
      </c>
      <c r="B3411" s="45">
        <v>760780270</v>
      </c>
      <c r="C3411" s="10">
        <v>760780270</v>
      </c>
      <c r="D3411" s="12" t="s">
        <v>2981</v>
      </c>
      <c r="E3411" s="12" t="s">
        <v>2978</v>
      </c>
      <c r="F3411" s="12" t="s">
        <v>1206</v>
      </c>
      <c r="G3411" s="12" t="s">
        <v>1207</v>
      </c>
      <c r="H3411" s="12">
        <v>0</v>
      </c>
      <c r="I3411" s="3">
        <v>76</v>
      </c>
      <c r="J3411" s="12" t="s">
        <v>201</v>
      </c>
      <c r="K3411" s="12" t="s">
        <v>120</v>
      </c>
      <c r="L3411" s="12" t="s">
        <v>77</v>
      </c>
      <c r="M3411" s="12" t="s">
        <v>120</v>
      </c>
      <c r="N3411" s="11">
        <v>267602175</v>
      </c>
      <c r="O3411" s="57">
        <v>3679.5</v>
      </c>
      <c r="P3411" s="12">
        <v>1</v>
      </c>
      <c r="Q3411" s="12">
        <v>0</v>
      </c>
      <c r="R3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1" s="4">
        <f t="shared" si="159"/>
        <v>1</v>
      </c>
      <c r="T3411" s="4">
        <f t="shared" si="160"/>
        <v>0</v>
      </c>
      <c r="U3411" s="4">
        <f t="shared" si="161"/>
        <v>0</v>
      </c>
    </row>
    <row r="3412" spans="1:21">
      <c r="A3412" s="41">
        <v>760024760</v>
      </c>
      <c r="B3412" s="42">
        <v>760780270</v>
      </c>
      <c r="C3412" s="43">
        <v>760780270</v>
      </c>
      <c r="D3412" t="s">
        <v>2982</v>
      </c>
      <c r="E3412" t="s">
        <v>2978</v>
      </c>
      <c r="F3412" t="s">
        <v>1206</v>
      </c>
      <c r="G3412" t="s">
        <v>1207</v>
      </c>
      <c r="H3412">
        <v>0</v>
      </c>
      <c r="I3412" s="1">
        <v>76</v>
      </c>
      <c r="J3412" t="s">
        <v>201</v>
      </c>
      <c r="K3412" t="s">
        <v>120</v>
      </c>
      <c r="L3412" t="s">
        <v>77</v>
      </c>
      <c r="M3412" t="s">
        <v>120</v>
      </c>
      <c r="N3412" s="4">
        <v>267602175</v>
      </c>
      <c r="O3412" s="44">
        <v>861</v>
      </c>
      <c r="P3412">
        <v>1</v>
      </c>
      <c r="Q3412">
        <v>0</v>
      </c>
      <c r="R3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2" s="4">
        <f t="shared" si="159"/>
        <v>1</v>
      </c>
      <c r="T3412" s="4">
        <f t="shared" si="160"/>
        <v>0</v>
      </c>
      <c r="U3412" s="4">
        <f t="shared" si="161"/>
        <v>0</v>
      </c>
    </row>
    <row r="3413" spans="1:21">
      <c r="A3413" s="41">
        <v>760025775</v>
      </c>
      <c r="B3413" s="42">
        <v>760780270</v>
      </c>
      <c r="C3413" s="43">
        <v>760780270</v>
      </c>
      <c r="D3413" t="s">
        <v>2983</v>
      </c>
      <c r="E3413" t="s">
        <v>2978</v>
      </c>
      <c r="F3413" t="s">
        <v>1206</v>
      </c>
      <c r="G3413" t="s">
        <v>1207</v>
      </c>
      <c r="H3413">
        <v>0</v>
      </c>
      <c r="I3413" s="1">
        <v>76</v>
      </c>
      <c r="J3413" t="s">
        <v>201</v>
      </c>
      <c r="K3413" t="s">
        <v>120</v>
      </c>
      <c r="L3413" t="s">
        <v>77</v>
      </c>
      <c r="M3413" t="s">
        <v>120</v>
      </c>
      <c r="N3413" s="4">
        <v>267602175</v>
      </c>
      <c r="O3413" s="44">
        <v>1193</v>
      </c>
      <c r="P3413">
        <v>1</v>
      </c>
      <c r="Q3413">
        <v>0</v>
      </c>
      <c r="R3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3" s="4">
        <f t="shared" si="159"/>
        <v>1</v>
      </c>
      <c r="T3413" s="4">
        <f t="shared" si="160"/>
        <v>0</v>
      </c>
      <c r="U3413" s="4">
        <f t="shared" si="161"/>
        <v>0</v>
      </c>
    </row>
    <row r="3414" spans="1:21">
      <c r="A3414" s="41">
        <v>760025825</v>
      </c>
      <c r="B3414" s="42">
        <v>760780270</v>
      </c>
      <c r="C3414" s="43">
        <v>760780270</v>
      </c>
      <c r="D3414" t="s">
        <v>2984</v>
      </c>
      <c r="E3414" t="s">
        <v>2978</v>
      </c>
      <c r="F3414" t="s">
        <v>1206</v>
      </c>
      <c r="G3414" t="s">
        <v>1207</v>
      </c>
      <c r="H3414">
        <v>0</v>
      </c>
      <c r="I3414" s="1">
        <v>76</v>
      </c>
      <c r="J3414" t="s">
        <v>201</v>
      </c>
      <c r="K3414" t="s">
        <v>120</v>
      </c>
      <c r="L3414" t="s">
        <v>77</v>
      </c>
      <c r="M3414" t="s">
        <v>120</v>
      </c>
      <c r="N3414" s="4">
        <v>267602175</v>
      </c>
      <c r="O3414" s="44">
        <v>528</v>
      </c>
      <c r="P3414">
        <v>1</v>
      </c>
      <c r="Q3414">
        <v>0</v>
      </c>
      <c r="R3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4" s="4">
        <f t="shared" si="159"/>
        <v>1</v>
      </c>
      <c r="T3414" s="4">
        <f t="shared" si="160"/>
        <v>0</v>
      </c>
      <c r="U3414" s="4">
        <f t="shared" si="161"/>
        <v>0</v>
      </c>
    </row>
    <row r="3415" spans="1:21">
      <c r="A3415" s="41">
        <v>760806026</v>
      </c>
      <c r="B3415" s="42">
        <v>760780270</v>
      </c>
      <c r="C3415" s="43">
        <v>760780270</v>
      </c>
      <c r="D3415" t="s">
        <v>2985</v>
      </c>
      <c r="E3415" t="s">
        <v>2978</v>
      </c>
      <c r="F3415" t="s">
        <v>1206</v>
      </c>
      <c r="G3415" t="s">
        <v>1207</v>
      </c>
      <c r="H3415">
        <v>0</v>
      </c>
      <c r="I3415" s="1">
        <v>76</v>
      </c>
      <c r="J3415" t="s">
        <v>201</v>
      </c>
      <c r="K3415" t="s">
        <v>120</v>
      </c>
      <c r="L3415" t="s">
        <v>77</v>
      </c>
      <c r="M3415" t="s">
        <v>120</v>
      </c>
      <c r="N3415" s="4">
        <v>267602175</v>
      </c>
      <c r="O3415" s="44">
        <v>2795.5</v>
      </c>
      <c r="P3415">
        <v>1</v>
      </c>
      <c r="Q3415">
        <v>0</v>
      </c>
      <c r="R3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5" s="4">
        <f t="shared" si="159"/>
        <v>1</v>
      </c>
      <c r="T3415" s="4">
        <f t="shared" si="160"/>
        <v>0</v>
      </c>
      <c r="U3415" s="4">
        <f t="shared" si="161"/>
        <v>0</v>
      </c>
    </row>
    <row r="3416" spans="1:21">
      <c r="A3416" s="41">
        <v>760806109</v>
      </c>
      <c r="B3416" s="42">
        <v>760780270</v>
      </c>
      <c r="C3416" s="43">
        <v>760780270</v>
      </c>
      <c r="D3416" t="s">
        <v>2986</v>
      </c>
      <c r="E3416" t="s">
        <v>2978</v>
      </c>
      <c r="F3416" t="s">
        <v>1206</v>
      </c>
      <c r="G3416" t="s">
        <v>1207</v>
      </c>
      <c r="H3416">
        <v>0</v>
      </c>
      <c r="I3416" s="1">
        <v>76</v>
      </c>
      <c r="J3416" t="s">
        <v>201</v>
      </c>
      <c r="K3416" t="s">
        <v>120</v>
      </c>
      <c r="L3416" t="s">
        <v>77</v>
      </c>
      <c r="M3416" t="s">
        <v>120</v>
      </c>
      <c r="N3416" s="4">
        <v>267602175</v>
      </c>
      <c r="O3416" s="44">
        <v>796.75</v>
      </c>
      <c r="P3416">
        <v>1</v>
      </c>
      <c r="Q3416">
        <v>0</v>
      </c>
      <c r="R3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6" s="4">
        <f t="shared" si="159"/>
        <v>1</v>
      </c>
      <c r="T3416" s="4">
        <f t="shared" si="160"/>
        <v>0</v>
      </c>
      <c r="U3416" s="4">
        <f t="shared" si="161"/>
        <v>0</v>
      </c>
    </row>
    <row r="3417" spans="1:21">
      <c r="A3417" s="41">
        <v>760807149</v>
      </c>
      <c r="B3417" s="42">
        <v>760780270</v>
      </c>
      <c r="C3417" s="43">
        <v>760780270</v>
      </c>
      <c r="D3417" t="s">
        <v>2987</v>
      </c>
      <c r="E3417" t="s">
        <v>2978</v>
      </c>
      <c r="F3417" t="s">
        <v>1206</v>
      </c>
      <c r="G3417" t="s">
        <v>1207</v>
      </c>
      <c r="H3417">
        <v>0</v>
      </c>
      <c r="I3417" s="1">
        <v>76</v>
      </c>
      <c r="J3417" t="s">
        <v>201</v>
      </c>
      <c r="K3417" t="s">
        <v>120</v>
      </c>
      <c r="L3417" t="s">
        <v>77</v>
      </c>
      <c r="M3417" t="s">
        <v>120</v>
      </c>
      <c r="N3417" s="4">
        <v>267602175</v>
      </c>
      <c r="O3417" s="44">
        <v>800</v>
      </c>
      <c r="P3417">
        <v>1</v>
      </c>
      <c r="Q3417">
        <v>0</v>
      </c>
      <c r="R3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7" s="4">
        <f t="shared" si="159"/>
        <v>1</v>
      </c>
      <c r="T3417" s="4">
        <f t="shared" si="160"/>
        <v>0</v>
      </c>
      <c r="U3417" s="4">
        <f t="shared" si="161"/>
        <v>0</v>
      </c>
    </row>
    <row r="3418" spans="1:21">
      <c r="A3418" s="41">
        <v>760807594</v>
      </c>
      <c r="B3418" s="42">
        <v>760780270</v>
      </c>
      <c r="C3418" s="43">
        <v>760780270</v>
      </c>
      <c r="D3418" t="s">
        <v>2988</v>
      </c>
      <c r="E3418" t="s">
        <v>2978</v>
      </c>
      <c r="F3418" t="s">
        <v>1206</v>
      </c>
      <c r="G3418" t="s">
        <v>1207</v>
      </c>
      <c r="H3418">
        <v>0</v>
      </c>
      <c r="I3418" s="1">
        <v>76</v>
      </c>
      <c r="J3418" t="s">
        <v>201</v>
      </c>
      <c r="K3418" t="s">
        <v>120</v>
      </c>
      <c r="L3418" t="s">
        <v>77</v>
      </c>
      <c r="M3418" t="s">
        <v>120</v>
      </c>
      <c r="N3418" s="4">
        <v>267602175</v>
      </c>
      <c r="O3418" s="44">
        <v>811</v>
      </c>
      <c r="P3418">
        <v>1</v>
      </c>
      <c r="Q3418">
        <v>0</v>
      </c>
      <c r="R3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8" s="4">
        <f t="shared" si="159"/>
        <v>1</v>
      </c>
      <c r="T3418" s="4">
        <f t="shared" si="160"/>
        <v>0</v>
      </c>
      <c r="U3418" s="4">
        <f t="shared" si="161"/>
        <v>0</v>
      </c>
    </row>
    <row r="3419" spans="1:21">
      <c r="A3419" s="41">
        <v>760913483</v>
      </c>
      <c r="B3419" s="42">
        <v>760780270</v>
      </c>
      <c r="C3419" s="43">
        <v>760780270</v>
      </c>
      <c r="D3419" t="s">
        <v>2989</v>
      </c>
      <c r="E3419" t="s">
        <v>2978</v>
      </c>
      <c r="F3419" t="s">
        <v>1206</v>
      </c>
      <c r="G3419" t="s">
        <v>1207</v>
      </c>
      <c r="H3419">
        <v>0</v>
      </c>
      <c r="I3419" s="1">
        <v>76</v>
      </c>
      <c r="J3419" t="s">
        <v>201</v>
      </c>
      <c r="K3419" t="s">
        <v>120</v>
      </c>
      <c r="L3419" t="s">
        <v>77</v>
      </c>
      <c r="M3419" t="s">
        <v>120</v>
      </c>
      <c r="N3419" s="4">
        <v>267602175</v>
      </c>
      <c r="O3419" s="44">
        <v>1240.25</v>
      </c>
      <c r="P3419">
        <v>1</v>
      </c>
      <c r="Q3419">
        <v>0</v>
      </c>
      <c r="R3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9" s="4">
        <f t="shared" si="159"/>
        <v>1</v>
      </c>
      <c r="T3419" s="4">
        <f t="shared" si="160"/>
        <v>0</v>
      </c>
      <c r="U3419" s="4">
        <f t="shared" si="161"/>
        <v>0</v>
      </c>
    </row>
    <row r="3420" spans="1:21">
      <c r="A3420" s="41">
        <v>760913491</v>
      </c>
      <c r="B3420" s="42">
        <v>760780270</v>
      </c>
      <c r="C3420" s="43">
        <v>760780270</v>
      </c>
      <c r="D3420" t="s">
        <v>2990</v>
      </c>
      <c r="E3420" t="s">
        <v>2978</v>
      </c>
      <c r="F3420" t="s">
        <v>1206</v>
      </c>
      <c r="G3420" t="s">
        <v>1207</v>
      </c>
      <c r="H3420">
        <v>0</v>
      </c>
      <c r="I3420" s="1">
        <v>76</v>
      </c>
      <c r="J3420" t="s">
        <v>201</v>
      </c>
      <c r="K3420" t="s">
        <v>120</v>
      </c>
      <c r="L3420" t="s">
        <v>77</v>
      </c>
      <c r="M3420" t="s">
        <v>120</v>
      </c>
      <c r="N3420" s="4">
        <v>267602175</v>
      </c>
      <c r="O3420" s="44">
        <v>2461.5</v>
      </c>
      <c r="P3420">
        <v>1</v>
      </c>
      <c r="Q3420">
        <v>0</v>
      </c>
      <c r="R3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0" s="4">
        <f t="shared" si="159"/>
        <v>1</v>
      </c>
      <c r="T3420" s="4">
        <f t="shared" si="160"/>
        <v>0</v>
      </c>
      <c r="U3420" s="4">
        <f t="shared" si="161"/>
        <v>0</v>
      </c>
    </row>
    <row r="3421" spans="1:21">
      <c r="A3421" s="41">
        <v>760913541</v>
      </c>
      <c r="B3421" s="42">
        <v>760780270</v>
      </c>
      <c r="C3421" s="43">
        <v>760780270</v>
      </c>
      <c r="D3421" t="s">
        <v>2991</v>
      </c>
      <c r="E3421" t="s">
        <v>2978</v>
      </c>
      <c r="F3421" t="s">
        <v>1206</v>
      </c>
      <c r="G3421" t="s">
        <v>1207</v>
      </c>
      <c r="H3421">
        <v>0</v>
      </c>
      <c r="I3421" s="1">
        <v>76</v>
      </c>
      <c r="J3421" t="s">
        <v>201</v>
      </c>
      <c r="K3421" t="s">
        <v>120</v>
      </c>
      <c r="L3421" t="s">
        <v>77</v>
      </c>
      <c r="M3421" t="s">
        <v>120</v>
      </c>
      <c r="N3421" s="4">
        <v>267602175</v>
      </c>
      <c r="O3421" s="44">
        <v>750.75</v>
      </c>
      <c r="P3421">
        <v>1</v>
      </c>
      <c r="Q3421">
        <v>0</v>
      </c>
      <c r="R3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1" s="4">
        <f t="shared" si="159"/>
        <v>1</v>
      </c>
      <c r="T3421" s="4">
        <f t="shared" si="160"/>
        <v>0</v>
      </c>
      <c r="U3421" s="4">
        <f t="shared" si="161"/>
        <v>0</v>
      </c>
    </row>
    <row r="3422" spans="1:21">
      <c r="A3422" s="41">
        <v>760913558</v>
      </c>
      <c r="B3422" s="42">
        <v>760780270</v>
      </c>
      <c r="C3422" s="43">
        <v>760780270</v>
      </c>
      <c r="D3422" t="s">
        <v>2992</v>
      </c>
      <c r="E3422" t="s">
        <v>2978</v>
      </c>
      <c r="F3422" t="s">
        <v>1206</v>
      </c>
      <c r="G3422" t="s">
        <v>1207</v>
      </c>
      <c r="H3422">
        <v>0</v>
      </c>
      <c r="I3422" s="1">
        <v>76</v>
      </c>
      <c r="J3422" t="s">
        <v>201</v>
      </c>
      <c r="K3422" t="s">
        <v>120</v>
      </c>
      <c r="L3422" t="s">
        <v>77</v>
      </c>
      <c r="M3422" t="s">
        <v>120</v>
      </c>
      <c r="N3422" s="4">
        <v>267602175</v>
      </c>
      <c r="O3422" s="44">
        <v>930</v>
      </c>
      <c r="P3422">
        <v>1</v>
      </c>
      <c r="Q3422">
        <v>0</v>
      </c>
      <c r="R3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2" s="4">
        <f t="shared" si="159"/>
        <v>1</v>
      </c>
      <c r="T3422" s="4">
        <f t="shared" si="160"/>
        <v>0</v>
      </c>
      <c r="U3422" s="4">
        <f t="shared" si="161"/>
        <v>0</v>
      </c>
    </row>
    <row r="3423" spans="1:21">
      <c r="A3423" s="41">
        <v>760913566</v>
      </c>
      <c r="B3423" s="42">
        <v>760780270</v>
      </c>
      <c r="C3423" s="43">
        <v>760780270</v>
      </c>
      <c r="D3423" t="s">
        <v>2993</v>
      </c>
      <c r="E3423" t="s">
        <v>2978</v>
      </c>
      <c r="F3423" t="s">
        <v>1206</v>
      </c>
      <c r="G3423" t="s">
        <v>1207</v>
      </c>
      <c r="H3423">
        <v>0</v>
      </c>
      <c r="I3423" s="1">
        <v>76</v>
      </c>
      <c r="J3423" t="s">
        <v>201</v>
      </c>
      <c r="K3423" t="s">
        <v>120</v>
      </c>
      <c r="L3423" t="s">
        <v>77</v>
      </c>
      <c r="M3423" t="s">
        <v>120</v>
      </c>
      <c r="N3423" s="4">
        <v>267602175</v>
      </c>
      <c r="O3423" s="44">
        <v>6467.5</v>
      </c>
      <c r="P3423">
        <v>1</v>
      </c>
      <c r="Q3423">
        <v>0</v>
      </c>
      <c r="R3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3" s="4">
        <f t="shared" si="159"/>
        <v>1</v>
      </c>
      <c r="T3423" s="4">
        <f t="shared" si="160"/>
        <v>0</v>
      </c>
      <c r="U3423" s="4">
        <f t="shared" si="161"/>
        <v>0</v>
      </c>
    </row>
    <row r="3424" spans="1:21">
      <c r="A3424" s="41">
        <v>760917781</v>
      </c>
      <c r="B3424" s="42">
        <v>760780270</v>
      </c>
      <c r="C3424" s="43">
        <v>760780270</v>
      </c>
      <c r="D3424" t="s">
        <v>2994</v>
      </c>
      <c r="E3424" t="s">
        <v>2978</v>
      </c>
      <c r="F3424" t="s">
        <v>1206</v>
      </c>
      <c r="G3424" t="s">
        <v>1207</v>
      </c>
      <c r="H3424">
        <v>0</v>
      </c>
      <c r="I3424" s="1">
        <v>76</v>
      </c>
      <c r="J3424" t="s">
        <v>201</v>
      </c>
      <c r="K3424" t="s">
        <v>120</v>
      </c>
      <c r="L3424" t="s">
        <v>77</v>
      </c>
      <c r="M3424" t="s">
        <v>120</v>
      </c>
      <c r="N3424" s="4">
        <v>267602175</v>
      </c>
      <c r="O3424" s="44">
        <v>639.75</v>
      </c>
      <c r="P3424">
        <v>1</v>
      </c>
      <c r="Q3424">
        <v>0</v>
      </c>
      <c r="R3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4" s="4">
        <f t="shared" si="159"/>
        <v>1</v>
      </c>
      <c r="T3424" s="4">
        <f t="shared" si="160"/>
        <v>0</v>
      </c>
      <c r="U3424" s="4">
        <f t="shared" si="161"/>
        <v>0</v>
      </c>
    </row>
    <row r="3425" spans="1:21">
      <c r="A3425" s="41">
        <v>760919621</v>
      </c>
      <c r="B3425" s="42">
        <v>760780270</v>
      </c>
      <c r="C3425" s="43">
        <v>760780270</v>
      </c>
      <c r="D3425" t="s">
        <v>2995</v>
      </c>
      <c r="E3425" t="s">
        <v>2978</v>
      </c>
      <c r="F3425" t="s">
        <v>1206</v>
      </c>
      <c r="G3425" t="s">
        <v>1207</v>
      </c>
      <c r="H3425">
        <v>0</v>
      </c>
      <c r="I3425" s="1">
        <v>76</v>
      </c>
      <c r="J3425" t="s">
        <v>201</v>
      </c>
      <c r="K3425" t="s">
        <v>120</v>
      </c>
      <c r="L3425" t="s">
        <v>77</v>
      </c>
      <c r="M3425" t="s">
        <v>120</v>
      </c>
      <c r="N3425" s="4">
        <v>267602175</v>
      </c>
      <c r="O3425" s="44">
        <v>1375.25</v>
      </c>
      <c r="P3425">
        <v>1</v>
      </c>
      <c r="Q3425">
        <v>0</v>
      </c>
      <c r="R3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5" s="4">
        <f t="shared" si="159"/>
        <v>1</v>
      </c>
      <c r="T3425" s="4">
        <f t="shared" si="160"/>
        <v>0</v>
      </c>
      <c r="U3425" s="4">
        <f t="shared" si="161"/>
        <v>0</v>
      </c>
    </row>
    <row r="3426" spans="1:21">
      <c r="A3426" s="41">
        <v>760922047</v>
      </c>
      <c r="B3426" s="42">
        <v>760780270</v>
      </c>
      <c r="C3426" s="43">
        <v>760780270</v>
      </c>
      <c r="D3426" t="s">
        <v>2996</v>
      </c>
      <c r="E3426" t="s">
        <v>2978</v>
      </c>
      <c r="F3426" t="s">
        <v>1206</v>
      </c>
      <c r="G3426" t="s">
        <v>1207</v>
      </c>
      <c r="H3426">
        <v>0</v>
      </c>
      <c r="I3426" s="1">
        <v>76</v>
      </c>
      <c r="J3426" t="s">
        <v>201</v>
      </c>
      <c r="K3426" t="s">
        <v>120</v>
      </c>
      <c r="L3426" t="s">
        <v>77</v>
      </c>
      <c r="M3426" t="s">
        <v>120</v>
      </c>
      <c r="N3426" s="4">
        <v>267602175</v>
      </c>
      <c r="O3426" s="44">
        <v>967</v>
      </c>
      <c r="P3426">
        <v>1</v>
      </c>
      <c r="Q3426">
        <v>0</v>
      </c>
      <c r="R3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6" s="4">
        <f t="shared" si="159"/>
        <v>1</v>
      </c>
      <c r="T3426" s="4">
        <f t="shared" si="160"/>
        <v>0</v>
      </c>
      <c r="U3426" s="4">
        <f t="shared" si="161"/>
        <v>0</v>
      </c>
    </row>
    <row r="3427" spans="1:21">
      <c r="A3427" s="41">
        <v>760000356</v>
      </c>
      <c r="B3427" s="42">
        <v>760780726</v>
      </c>
      <c r="C3427" s="43">
        <v>760780726</v>
      </c>
      <c r="D3427" t="s">
        <v>4272</v>
      </c>
      <c r="E3427" t="s">
        <v>4273</v>
      </c>
      <c r="F3427" t="s">
        <v>1919</v>
      </c>
      <c r="G3427" t="s">
        <v>1920</v>
      </c>
      <c r="H3427">
        <v>1</v>
      </c>
      <c r="I3427" s="1">
        <v>76</v>
      </c>
      <c r="J3427" t="s">
        <v>201</v>
      </c>
      <c r="K3427" t="s">
        <v>120</v>
      </c>
      <c r="L3427" t="s">
        <v>831</v>
      </c>
      <c r="M3427" t="s">
        <v>120</v>
      </c>
      <c r="N3427" s="4">
        <v>267601714</v>
      </c>
      <c r="O3427" s="44">
        <v>47493</v>
      </c>
      <c r="P3427">
        <v>0</v>
      </c>
      <c r="Q3427">
        <v>0</v>
      </c>
      <c r="R3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7" s="4">
        <f t="shared" si="159"/>
        <v>1</v>
      </c>
      <c r="T3427" s="4">
        <f t="shared" si="160"/>
        <v>0</v>
      </c>
      <c r="U3427" s="4">
        <f t="shared" si="161"/>
        <v>0</v>
      </c>
    </row>
    <row r="3428" spans="1:21">
      <c r="A3428" s="41">
        <v>760019208</v>
      </c>
      <c r="B3428" s="42">
        <v>760780726</v>
      </c>
      <c r="C3428" s="43">
        <v>760780726</v>
      </c>
      <c r="D3428" t="s">
        <v>4274</v>
      </c>
      <c r="E3428" t="s">
        <v>4273</v>
      </c>
      <c r="F3428" t="s">
        <v>1919</v>
      </c>
      <c r="G3428" t="s">
        <v>1920</v>
      </c>
      <c r="H3428">
        <v>1</v>
      </c>
      <c r="I3428" s="1">
        <v>76</v>
      </c>
      <c r="J3428" t="s">
        <v>201</v>
      </c>
      <c r="K3428" t="s">
        <v>120</v>
      </c>
      <c r="L3428" t="s">
        <v>831</v>
      </c>
      <c r="M3428" t="s">
        <v>120</v>
      </c>
      <c r="N3428" s="4">
        <v>267601714</v>
      </c>
      <c r="O3428" s="44">
        <v>745</v>
      </c>
      <c r="P3428">
        <v>0</v>
      </c>
      <c r="Q3428">
        <v>0</v>
      </c>
      <c r="R3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8" s="4">
        <f t="shared" si="159"/>
        <v>1</v>
      </c>
      <c r="T3428" s="4">
        <f t="shared" si="160"/>
        <v>0</v>
      </c>
      <c r="U3428" s="4">
        <f t="shared" si="161"/>
        <v>0</v>
      </c>
    </row>
    <row r="3429" spans="1:21">
      <c r="A3429" s="41">
        <v>760025403</v>
      </c>
      <c r="B3429" s="42">
        <v>760780726</v>
      </c>
      <c r="C3429" s="43">
        <v>760780726</v>
      </c>
      <c r="D3429" t="s">
        <v>4275</v>
      </c>
      <c r="E3429" t="s">
        <v>4273</v>
      </c>
      <c r="F3429" t="s">
        <v>1919</v>
      </c>
      <c r="G3429" t="s">
        <v>1920</v>
      </c>
      <c r="H3429">
        <v>1</v>
      </c>
      <c r="I3429" s="1">
        <v>76</v>
      </c>
      <c r="J3429" t="s">
        <v>201</v>
      </c>
      <c r="K3429" t="s">
        <v>120</v>
      </c>
      <c r="L3429" t="s">
        <v>831</v>
      </c>
      <c r="M3429" t="s">
        <v>120</v>
      </c>
      <c r="N3429" s="4">
        <v>267601714</v>
      </c>
      <c r="O3429" s="44">
        <v>3169</v>
      </c>
      <c r="P3429">
        <v>0</v>
      </c>
      <c r="Q3429">
        <v>0</v>
      </c>
      <c r="R3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9" s="4">
        <f t="shared" si="159"/>
        <v>1</v>
      </c>
      <c r="T3429" s="4">
        <f t="shared" si="160"/>
        <v>0</v>
      </c>
      <c r="U3429" s="4">
        <f t="shared" si="161"/>
        <v>0</v>
      </c>
    </row>
    <row r="3430" spans="1:21">
      <c r="A3430" s="41">
        <v>760025411</v>
      </c>
      <c r="B3430" s="42">
        <v>760780726</v>
      </c>
      <c r="C3430" s="43">
        <v>760780726</v>
      </c>
      <c r="D3430" t="s">
        <v>4276</v>
      </c>
      <c r="E3430" t="s">
        <v>4273</v>
      </c>
      <c r="F3430" t="s">
        <v>1919</v>
      </c>
      <c r="G3430" t="s">
        <v>1920</v>
      </c>
      <c r="H3430">
        <v>1</v>
      </c>
      <c r="I3430" s="1">
        <v>76</v>
      </c>
      <c r="J3430" t="s">
        <v>201</v>
      </c>
      <c r="K3430" t="s">
        <v>120</v>
      </c>
      <c r="L3430" t="s">
        <v>831</v>
      </c>
      <c r="M3430" t="s">
        <v>120</v>
      </c>
      <c r="N3430" s="4">
        <v>267601714</v>
      </c>
      <c r="O3430" s="44">
        <v>559</v>
      </c>
      <c r="P3430">
        <v>0</v>
      </c>
      <c r="Q3430">
        <v>0</v>
      </c>
      <c r="R3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0" s="4">
        <f t="shared" si="159"/>
        <v>1</v>
      </c>
      <c r="T3430" s="4">
        <f t="shared" si="160"/>
        <v>0</v>
      </c>
      <c r="U3430" s="4">
        <f t="shared" si="161"/>
        <v>0</v>
      </c>
    </row>
    <row r="3431" spans="1:21">
      <c r="A3431" s="41">
        <v>760026104</v>
      </c>
      <c r="B3431" s="42">
        <v>760780726</v>
      </c>
      <c r="C3431" s="43">
        <v>760780726</v>
      </c>
      <c r="D3431" t="s">
        <v>4277</v>
      </c>
      <c r="E3431" t="s">
        <v>4273</v>
      </c>
      <c r="F3431" t="s">
        <v>1919</v>
      </c>
      <c r="G3431" t="s">
        <v>1920</v>
      </c>
      <c r="H3431">
        <v>1</v>
      </c>
      <c r="I3431" s="1">
        <v>76</v>
      </c>
      <c r="J3431" t="s">
        <v>201</v>
      </c>
      <c r="K3431" t="s">
        <v>120</v>
      </c>
      <c r="L3431" t="s">
        <v>831</v>
      </c>
      <c r="M3431" t="s">
        <v>120</v>
      </c>
      <c r="N3431" s="4">
        <v>267601714</v>
      </c>
      <c r="O3431" s="44">
        <v>475.5</v>
      </c>
      <c r="P3431">
        <v>0</v>
      </c>
      <c r="Q3431">
        <v>0</v>
      </c>
      <c r="R3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1" s="4">
        <f t="shared" si="159"/>
        <v>1</v>
      </c>
      <c r="T3431" s="4">
        <f t="shared" si="160"/>
        <v>0</v>
      </c>
      <c r="U3431" s="4">
        <f t="shared" si="161"/>
        <v>0</v>
      </c>
    </row>
    <row r="3432" spans="1:21">
      <c r="A3432" s="41">
        <v>760026112</v>
      </c>
      <c r="B3432" s="42">
        <v>760780726</v>
      </c>
      <c r="C3432" s="43">
        <v>760780726</v>
      </c>
      <c r="D3432" t="s">
        <v>4278</v>
      </c>
      <c r="E3432" t="s">
        <v>4273</v>
      </c>
      <c r="F3432" t="s">
        <v>1919</v>
      </c>
      <c r="G3432" t="s">
        <v>1920</v>
      </c>
      <c r="H3432">
        <v>1</v>
      </c>
      <c r="I3432" s="1">
        <v>76</v>
      </c>
      <c r="J3432" t="s">
        <v>201</v>
      </c>
      <c r="K3432" t="s">
        <v>120</v>
      </c>
      <c r="L3432" t="s">
        <v>831</v>
      </c>
      <c r="M3432" t="s">
        <v>120</v>
      </c>
      <c r="N3432" s="4">
        <v>267601714</v>
      </c>
      <c r="O3432" s="44">
        <v>419.25</v>
      </c>
      <c r="P3432">
        <v>0</v>
      </c>
      <c r="Q3432">
        <v>0</v>
      </c>
      <c r="R3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2" s="4">
        <f t="shared" si="159"/>
        <v>1</v>
      </c>
      <c r="T3432" s="4">
        <f t="shared" si="160"/>
        <v>0</v>
      </c>
      <c r="U3432" s="4">
        <f t="shared" si="161"/>
        <v>0</v>
      </c>
    </row>
    <row r="3433" spans="1:21">
      <c r="A3433" s="41">
        <v>760026161</v>
      </c>
      <c r="B3433" s="42">
        <v>760780726</v>
      </c>
      <c r="C3433" s="43">
        <v>760780726</v>
      </c>
      <c r="D3433" t="s">
        <v>4279</v>
      </c>
      <c r="E3433" t="s">
        <v>4273</v>
      </c>
      <c r="F3433" t="s">
        <v>1919</v>
      </c>
      <c r="G3433" t="s">
        <v>1920</v>
      </c>
      <c r="H3433">
        <v>1</v>
      </c>
      <c r="I3433" s="1">
        <v>76</v>
      </c>
      <c r="J3433" t="s">
        <v>201</v>
      </c>
      <c r="K3433" t="s">
        <v>120</v>
      </c>
      <c r="L3433" t="s">
        <v>831</v>
      </c>
      <c r="M3433" t="s">
        <v>120</v>
      </c>
      <c r="N3433" s="4">
        <v>267601714</v>
      </c>
      <c r="O3433" s="44">
        <v>388.5</v>
      </c>
      <c r="P3433">
        <v>0</v>
      </c>
      <c r="Q3433">
        <v>0</v>
      </c>
      <c r="R3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3" s="4">
        <f t="shared" si="159"/>
        <v>1</v>
      </c>
      <c r="T3433" s="4">
        <f t="shared" si="160"/>
        <v>0</v>
      </c>
      <c r="U3433" s="4">
        <f t="shared" si="161"/>
        <v>0</v>
      </c>
    </row>
    <row r="3434" spans="1:21">
      <c r="A3434" s="41">
        <v>760026419</v>
      </c>
      <c r="B3434" s="42">
        <v>760780726</v>
      </c>
      <c r="C3434" s="43">
        <v>760780726</v>
      </c>
      <c r="D3434" t="s">
        <v>4280</v>
      </c>
      <c r="E3434" t="s">
        <v>4273</v>
      </c>
      <c r="F3434" t="s">
        <v>1919</v>
      </c>
      <c r="G3434" t="s">
        <v>1920</v>
      </c>
      <c r="H3434">
        <v>1</v>
      </c>
      <c r="I3434" s="1">
        <v>76</v>
      </c>
      <c r="J3434" t="s">
        <v>201</v>
      </c>
      <c r="K3434" t="s">
        <v>120</v>
      </c>
      <c r="L3434" t="s">
        <v>831</v>
      </c>
      <c r="M3434" t="s">
        <v>120</v>
      </c>
      <c r="N3434" s="4">
        <v>267601714</v>
      </c>
      <c r="O3434" s="44">
        <v>873.5</v>
      </c>
      <c r="P3434">
        <v>0</v>
      </c>
      <c r="Q3434">
        <v>0</v>
      </c>
      <c r="R3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4" s="4">
        <f t="shared" si="159"/>
        <v>1</v>
      </c>
      <c r="T3434" s="4">
        <f t="shared" si="160"/>
        <v>0</v>
      </c>
      <c r="U3434" s="4">
        <f t="shared" si="161"/>
        <v>0</v>
      </c>
    </row>
    <row r="3435" spans="1:21">
      <c r="A3435" s="41">
        <v>760026484</v>
      </c>
      <c r="B3435" s="42">
        <v>760780726</v>
      </c>
      <c r="C3435" s="43">
        <v>760780726</v>
      </c>
      <c r="D3435" t="s">
        <v>4281</v>
      </c>
      <c r="E3435" t="s">
        <v>4273</v>
      </c>
      <c r="F3435" t="s">
        <v>1919</v>
      </c>
      <c r="G3435" t="s">
        <v>1920</v>
      </c>
      <c r="H3435">
        <v>1</v>
      </c>
      <c r="I3435" s="1">
        <v>76</v>
      </c>
      <c r="J3435" t="s">
        <v>201</v>
      </c>
      <c r="K3435" t="s">
        <v>120</v>
      </c>
      <c r="L3435" t="s">
        <v>831</v>
      </c>
      <c r="M3435" t="s">
        <v>120</v>
      </c>
      <c r="N3435" s="4">
        <v>267601714</v>
      </c>
      <c r="O3435" s="44">
        <v>1618</v>
      </c>
      <c r="P3435">
        <v>1</v>
      </c>
      <c r="Q3435">
        <v>0</v>
      </c>
      <c r="R3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5" s="4">
        <f t="shared" si="159"/>
        <v>1</v>
      </c>
      <c r="T3435" s="4">
        <f t="shared" si="160"/>
        <v>0</v>
      </c>
      <c r="U3435" s="4">
        <f t="shared" si="161"/>
        <v>0</v>
      </c>
    </row>
    <row r="3436" spans="1:21">
      <c r="A3436" s="41">
        <v>760033555</v>
      </c>
      <c r="B3436" s="42">
        <v>760780726</v>
      </c>
      <c r="C3436" s="43">
        <v>760780726</v>
      </c>
      <c r="D3436" t="s">
        <v>4282</v>
      </c>
      <c r="E3436" t="s">
        <v>4273</v>
      </c>
      <c r="F3436" t="s">
        <v>1919</v>
      </c>
      <c r="G3436" t="s">
        <v>1920</v>
      </c>
      <c r="H3436">
        <v>1</v>
      </c>
      <c r="I3436" s="1">
        <v>76</v>
      </c>
      <c r="J3436" t="s">
        <v>201</v>
      </c>
      <c r="K3436" t="s">
        <v>120</v>
      </c>
      <c r="L3436" t="s">
        <v>831</v>
      </c>
      <c r="M3436" t="s">
        <v>120</v>
      </c>
      <c r="N3436" s="4">
        <v>267601714</v>
      </c>
      <c r="O3436" s="44">
        <v>486.5</v>
      </c>
      <c r="P3436">
        <v>1</v>
      </c>
      <c r="Q3436">
        <v>0</v>
      </c>
      <c r="R3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6" s="4">
        <f t="shared" si="159"/>
        <v>1</v>
      </c>
      <c r="T3436" s="4">
        <f t="shared" si="160"/>
        <v>0</v>
      </c>
      <c r="U3436" s="4">
        <f t="shared" si="161"/>
        <v>0</v>
      </c>
    </row>
    <row r="3437" spans="1:21">
      <c r="A3437" s="41">
        <v>760034165</v>
      </c>
      <c r="B3437" s="42">
        <v>760780726</v>
      </c>
      <c r="C3437" s="43">
        <v>760780726</v>
      </c>
      <c r="D3437" t="s">
        <v>4283</v>
      </c>
      <c r="E3437" t="s">
        <v>4273</v>
      </c>
      <c r="F3437" t="s">
        <v>1919</v>
      </c>
      <c r="G3437" t="s">
        <v>1920</v>
      </c>
      <c r="H3437">
        <v>1</v>
      </c>
      <c r="I3437" s="1">
        <v>76</v>
      </c>
      <c r="J3437" t="s">
        <v>201</v>
      </c>
      <c r="K3437" t="s">
        <v>120</v>
      </c>
      <c r="L3437" t="s">
        <v>831</v>
      </c>
      <c r="M3437" t="s">
        <v>120</v>
      </c>
      <c r="N3437" s="4">
        <v>267601714</v>
      </c>
      <c r="O3437" s="44">
        <v>5733</v>
      </c>
      <c r="P3437">
        <v>0</v>
      </c>
      <c r="Q3437">
        <v>0</v>
      </c>
      <c r="R3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7" s="4">
        <f t="shared" si="159"/>
        <v>1</v>
      </c>
      <c r="T3437" s="4">
        <f t="shared" si="160"/>
        <v>0</v>
      </c>
      <c r="U3437" s="4">
        <f t="shared" si="161"/>
        <v>0</v>
      </c>
    </row>
    <row r="3438" spans="1:21">
      <c r="A3438" s="41">
        <v>760037275</v>
      </c>
      <c r="B3438" s="42">
        <v>760780726</v>
      </c>
      <c r="C3438" s="43">
        <v>760780726</v>
      </c>
      <c r="D3438" t="s">
        <v>4284</v>
      </c>
      <c r="E3438" t="s">
        <v>4273</v>
      </c>
      <c r="F3438" t="s">
        <v>1919</v>
      </c>
      <c r="G3438" t="s">
        <v>1920</v>
      </c>
      <c r="H3438">
        <v>1</v>
      </c>
      <c r="I3438" s="1">
        <v>76</v>
      </c>
      <c r="J3438" t="s">
        <v>201</v>
      </c>
      <c r="K3438" t="s">
        <v>120</v>
      </c>
      <c r="L3438" t="s">
        <v>831</v>
      </c>
      <c r="M3438" t="s">
        <v>120</v>
      </c>
      <c r="N3438" s="4">
        <v>267601714</v>
      </c>
      <c r="O3438" s="44">
        <v>133.5</v>
      </c>
      <c r="P3438">
        <v>0</v>
      </c>
      <c r="Q3438">
        <v>0</v>
      </c>
      <c r="R3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8" s="4">
        <f t="shared" si="159"/>
        <v>1</v>
      </c>
      <c r="T3438" s="4">
        <f t="shared" si="160"/>
        <v>0</v>
      </c>
      <c r="U3438" s="4">
        <f t="shared" si="161"/>
        <v>0</v>
      </c>
    </row>
    <row r="3439" spans="1:21">
      <c r="A3439" s="41">
        <v>760040030</v>
      </c>
      <c r="B3439" s="42">
        <v>760780726</v>
      </c>
      <c r="C3439" s="43">
        <v>760780726</v>
      </c>
      <c r="D3439" t="s">
        <v>4285</v>
      </c>
      <c r="E3439" t="s">
        <v>4273</v>
      </c>
      <c r="F3439" t="s">
        <v>1919</v>
      </c>
      <c r="G3439" t="s">
        <v>1920</v>
      </c>
      <c r="H3439">
        <v>1</v>
      </c>
      <c r="I3439" s="1">
        <v>76</v>
      </c>
      <c r="J3439" t="s">
        <v>201</v>
      </c>
      <c r="K3439" t="s">
        <v>120</v>
      </c>
      <c r="L3439" t="s">
        <v>831</v>
      </c>
      <c r="M3439" t="s">
        <v>120</v>
      </c>
      <c r="N3439" s="4">
        <v>267601714</v>
      </c>
      <c r="O3439" s="44">
        <v>22.75</v>
      </c>
      <c r="P3439">
        <v>0</v>
      </c>
      <c r="Q3439">
        <v>0</v>
      </c>
      <c r="R3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9" s="4">
        <f t="shared" si="159"/>
        <v>1</v>
      </c>
      <c r="T3439" s="4">
        <f t="shared" si="160"/>
        <v>0</v>
      </c>
      <c r="U3439" s="4">
        <f t="shared" si="161"/>
        <v>0</v>
      </c>
    </row>
    <row r="3440" spans="1:21">
      <c r="A3440" s="41">
        <v>760780882</v>
      </c>
      <c r="B3440" s="42">
        <v>760780726</v>
      </c>
      <c r="C3440" s="43">
        <v>760780726</v>
      </c>
      <c r="D3440" t="s">
        <v>4286</v>
      </c>
      <c r="E3440" t="s">
        <v>4273</v>
      </c>
      <c r="F3440" t="s">
        <v>1919</v>
      </c>
      <c r="G3440" t="s">
        <v>1920</v>
      </c>
      <c r="H3440">
        <v>1</v>
      </c>
      <c r="I3440" s="1">
        <v>76</v>
      </c>
      <c r="J3440" t="s">
        <v>201</v>
      </c>
      <c r="K3440" t="s">
        <v>120</v>
      </c>
      <c r="L3440" t="s">
        <v>831</v>
      </c>
      <c r="M3440" t="s">
        <v>120</v>
      </c>
      <c r="N3440" s="4">
        <v>267601714</v>
      </c>
      <c r="O3440" s="44">
        <v>537.25</v>
      </c>
      <c r="P3440">
        <v>0</v>
      </c>
      <c r="Q3440">
        <v>0</v>
      </c>
      <c r="R3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0" s="4">
        <f t="shared" si="159"/>
        <v>1</v>
      </c>
      <c r="T3440" s="4">
        <f t="shared" si="160"/>
        <v>0</v>
      </c>
      <c r="U3440" s="4">
        <f t="shared" si="161"/>
        <v>0</v>
      </c>
    </row>
    <row r="3441" spans="1:21">
      <c r="A3441" s="41">
        <v>760781070</v>
      </c>
      <c r="B3441" s="42">
        <v>760780726</v>
      </c>
      <c r="C3441" s="43">
        <v>760780726</v>
      </c>
      <c r="D3441" t="s">
        <v>4287</v>
      </c>
      <c r="E3441" t="s">
        <v>4273</v>
      </c>
      <c r="F3441" t="s">
        <v>1919</v>
      </c>
      <c r="G3441" t="s">
        <v>1920</v>
      </c>
      <c r="H3441">
        <v>1</v>
      </c>
      <c r="I3441" s="1">
        <v>76</v>
      </c>
      <c r="J3441" t="s">
        <v>201</v>
      </c>
      <c r="K3441" t="s">
        <v>120</v>
      </c>
      <c r="L3441" t="s">
        <v>831</v>
      </c>
      <c r="M3441" t="s">
        <v>120</v>
      </c>
      <c r="N3441" s="4">
        <v>267601714</v>
      </c>
      <c r="O3441" s="44">
        <v>39953</v>
      </c>
      <c r="P3441">
        <v>0</v>
      </c>
      <c r="Q3441">
        <v>0</v>
      </c>
      <c r="R3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1" s="4">
        <f t="shared" si="159"/>
        <v>1</v>
      </c>
      <c r="T3441" s="4">
        <f t="shared" si="160"/>
        <v>0</v>
      </c>
      <c r="U3441" s="4">
        <f t="shared" si="161"/>
        <v>0</v>
      </c>
    </row>
    <row r="3442" spans="1:21">
      <c r="A3442" s="41">
        <v>760805770</v>
      </c>
      <c r="B3442" s="42">
        <v>760780726</v>
      </c>
      <c r="C3442" s="43">
        <v>760780726</v>
      </c>
      <c r="D3442" t="s">
        <v>4288</v>
      </c>
      <c r="E3442" t="s">
        <v>4273</v>
      </c>
      <c r="F3442" t="s">
        <v>1919</v>
      </c>
      <c r="G3442" t="s">
        <v>1920</v>
      </c>
      <c r="H3442">
        <v>1</v>
      </c>
      <c r="I3442" s="1">
        <v>76</v>
      </c>
      <c r="J3442" t="s">
        <v>201</v>
      </c>
      <c r="K3442" t="s">
        <v>120</v>
      </c>
      <c r="L3442" t="s">
        <v>831</v>
      </c>
      <c r="M3442" t="s">
        <v>120</v>
      </c>
      <c r="N3442" s="4">
        <v>267601714</v>
      </c>
      <c r="O3442" s="44">
        <v>245882.5</v>
      </c>
      <c r="P3442">
        <v>0</v>
      </c>
      <c r="Q3442">
        <v>0</v>
      </c>
      <c r="R3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2" s="4">
        <f t="shared" si="159"/>
        <v>1</v>
      </c>
      <c r="T3442" s="4">
        <f t="shared" si="160"/>
        <v>0</v>
      </c>
      <c r="U3442" s="4">
        <f t="shared" si="161"/>
        <v>0</v>
      </c>
    </row>
    <row r="3443" spans="1:21">
      <c r="A3443" s="41">
        <v>760000364</v>
      </c>
      <c r="B3443" s="42">
        <v>760780734</v>
      </c>
      <c r="C3443" s="43">
        <v>760780734</v>
      </c>
      <c r="D3443" t="s">
        <v>2799</v>
      </c>
      <c r="E3443" t="s">
        <v>2800</v>
      </c>
      <c r="F3443" t="s">
        <v>1919</v>
      </c>
      <c r="G3443" t="s">
        <v>1920</v>
      </c>
      <c r="H3443">
        <v>0</v>
      </c>
      <c r="I3443" s="1">
        <v>76</v>
      </c>
      <c r="J3443" t="s">
        <v>201</v>
      </c>
      <c r="K3443" t="s">
        <v>120</v>
      </c>
      <c r="L3443" t="s">
        <v>831</v>
      </c>
      <c r="M3443" t="s">
        <v>120</v>
      </c>
      <c r="N3443" s="4">
        <v>267601722</v>
      </c>
      <c r="O3443" s="44">
        <v>62937</v>
      </c>
      <c r="P3443">
        <v>0</v>
      </c>
      <c r="Q3443">
        <v>0</v>
      </c>
      <c r="R3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3" s="4">
        <f t="shared" si="159"/>
        <v>1</v>
      </c>
      <c r="T3443" s="4">
        <f t="shared" si="160"/>
        <v>0</v>
      </c>
      <c r="U3443" s="4">
        <f t="shared" si="161"/>
        <v>0</v>
      </c>
    </row>
    <row r="3444" spans="1:21">
      <c r="A3444" s="41">
        <v>760806950</v>
      </c>
      <c r="B3444" s="42">
        <v>760780734</v>
      </c>
      <c r="C3444" s="43">
        <v>760780734</v>
      </c>
      <c r="D3444" t="s">
        <v>2801</v>
      </c>
      <c r="E3444" t="s">
        <v>2800</v>
      </c>
      <c r="F3444" t="s">
        <v>1919</v>
      </c>
      <c r="G3444" t="s">
        <v>1920</v>
      </c>
      <c r="H3444">
        <v>0</v>
      </c>
      <c r="I3444" s="1">
        <v>76</v>
      </c>
      <c r="J3444" t="s">
        <v>201</v>
      </c>
      <c r="K3444" t="s">
        <v>120</v>
      </c>
      <c r="L3444" t="s">
        <v>831</v>
      </c>
      <c r="M3444" t="s">
        <v>120</v>
      </c>
      <c r="N3444" s="4">
        <v>267601722</v>
      </c>
      <c r="O3444" s="44">
        <v>7055.5</v>
      </c>
      <c r="P3444">
        <v>0</v>
      </c>
      <c r="Q3444">
        <v>0</v>
      </c>
      <c r="R3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4" s="4">
        <f t="shared" si="159"/>
        <v>1</v>
      </c>
      <c r="T3444" s="4">
        <f t="shared" si="160"/>
        <v>0</v>
      </c>
      <c r="U3444" s="4">
        <f t="shared" si="161"/>
        <v>0</v>
      </c>
    </row>
    <row r="3445" spans="1:21">
      <c r="A3445" s="41">
        <v>760000372</v>
      </c>
      <c r="B3445" s="42">
        <v>760780742</v>
      </c>
      <c r="C3445" s="43">
        <v>760780742</v>
      </c>
      <c r="D3445" t="s">
        <v>2772</v>
      </c>
      <c r="E3445" t="s">
        <v>2773</v>
      </c>
      <c r="F3445" t="s">
        <v>1919</v>
      </c>
      <c r="G3445" t="s">
        <v>1920</v>
      </c>
      <c r="H3445">
        <v>0</v>
      </c>
      <c r="I3445" s="1">
        <v>76</v>
      </c>
      <c r="J3445" t="s">
        <v>201</v>
      </c>
      <c r="K3445" t="s">
        <v>120</v>
      </c>
      <c r="L3445" t="s">
        <v>831</v>
      </c>
      <c r="M3445" t="s">
        <v>120</v>
      </c>
      <c r="N3445" s="4">
        <v>267601730</v>
      </c>
      <c r="O3445" s="44">
        <v>27902.5</v>
      </c>
      <c r="P3445">
        <v>0</v>
      </c>
      <c r="Q3445">
        <v>0</v>
      </c>
      <c r="R3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5" s="4">
        <f t="shared" si="159"/>
        <v>1</v>
      </c>
      <c r="T3445" s="4">
        <f t="shared" si="160"/>
        <v>0</v>
      </c>
      <c r="U3445" s="4">
        <f t="shared" si="161"/>
        <v>0</v>
      </c>
    </row>
    <row r="3446" spans="1:21">
      <c r="A3446" s="41">
        <v>760000398</v>
      </c>
      <c r="B3446" s="42">
        <v>760780742</v>
      </c>
      <c r="C3446" s="43">
        <v>760780742</v>
      </c>
      <c r="D3446" t="s">
        <v>2774</v>
      </c>
      <c r="E3446" t="s">
        <v>2773</v>
      </c>
      <c r="F3446" t="s">
        <v>1919</v>
      </c>
      <c r="G3446" t="s">
        <v>1920</v>
      </c>
      <c r="H3446">
        <v>0</v>
      </c>
      <c r="I3446" s="1">
        <v>76</v>
      </c>
      <c r="J3446" t="s">
        <v>201</v>
      </c>
      <c r="K3446" t="s">
        <v>120</v>
      </c>
      <c r="L3446" t="s">
        <v>831</v>
      </c>
      <c r="M3446" t="s">
        <v>120</v>
      </c>
      <c r="N3446" s="4">
        <v>267601730</v>
      </c>
      <c r="O3446" s="44">
        <v>8315.5</v>
      </c>
      <c r="P3446">
        <v>0</v>
      </c>
      <c r="Q3446">
        <v>0</v>
      </c>
      <c r="R3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6" s="4">
        <f t="shared" si="159"/>
        <v>1</v>
      </c>
      <c r="T3446" s="4">
        <f t="shared" si="160"/>
        <v>0</v>
      </c>
      <c r="U3446" s="4">
        <f t="shared" si="161"/>
        <v>0</v>
      </c>
    </row>
    <row r="3447" spans="1:21">
      <c r="A3447" s="41">
        <v>760000380</v>
      </c>
      <c r="B3447" s="42">
        <v>760780759</v>
      </c>
      <c r="C3447" s="43">
        <v>760780759</v>
      </c>
      <c r="D3447" t="s">
        <v>2661</v>
      </c>
      <c r="E3447" t="s">
        <v>2662</v>
      </c>
      <c r="F3447" t="s">
        <v>1919</v>
      </c>
      <c r="G3447" t="s">
        <v>1920</v>
      </c>
      <c r="H3447">
        <v>0</v>
      </c>
      <c r="I3447" s="1">
        <v>76</v>
      </c>
      <c r="J3447" t="s">
        <v>201</v>
      </c>
      <c r="K3447" t="s">
        <v>120</v>
      </c>
      <c r="L3447" t="s">
        <v>831</v>
      </c>
      <c r="M3447" t="s">
        <v>120</v>
      </c>
      <c r="N3447" s="4">
        <v>267601748</v>
      </c>
      <c r="O3447" s="44">
        <v>8744</v>
      </c>
      <c r="P3447">
        <v>0</v>
      </c>
      <c r="Q3447">
        <v>0</v>
      </c>
      <c r="R3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7" s="4">
        <f t="shared" si="159"/>
        <v>1</v>
      </c>
      <c r="T3447" s="4">
        <f t="shared" si="160"/>
        <v>0</v>
      </c>
      <c r="U3447" s="4">
        <f t="shared" si="161"/>
        <v>0</v>
      </c>
    </row>
    <row r="3448" spans="1:21">
      <c r="A3448" s="41">
        <v>760000620</v>
      </c>
      <c r="B3448" s="42">
        <v>760782227</v>
      </c>
      <c r="C3448" s="43">
        <v>760782227</v>
      </c>
      <c r="D3448" t="s">
        <v>2206</v>
      </c>
      <c r="E3448" t="s">
        <v>2207</v>
      </c>
      <c r="F3448" t="s">
        <v>1206</v>
      </c>
      <c r="G3448" t="s">
        <v>1207</v>
      </c>
      <c r="H3448">
        <v>0</v>
      </c>
      <c r="I3448" s="1">
        <v>76</v>
      </c>
      <c r="J3448" t="s">
        <v>201</v>
      </c>
      <c r="K3448" t="s">
        <v>120</v>
      </c>
      <c r="L3448" t="s">
        <v>831</v>
      </c>
      <c r="M3448" t="s">
        <v>120</v>
      </c>
      <c r="N3448" s="4">
        <v>267601839</v>
      </c>
      <c r="O3448" s="44">
        <v>8749.5</v>
      </c>
      <c r="P3448">
        <v>0</v>
      </c>
      <c r="Q3448">
        <v>0</v>
      </c>
      <c r="R3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8" s="4">
        <f t="shared" si="159"/>
        <v>1</v>
      </c>
      <c r="T3448" s="4">
        <f t="shared" si="160"/>
        <v>0</v>
      </c>
      <c r="U3448" s="4">
        <f t="shared" si="161"/>
        <v>0</v>
      </c>
    </row>
    <row r="3449" spans="1:21">
      <c r="A3449" s="41">
        <v>760000802</v>
      </c>
      <c r="B3449" s="42">
        <v>760782425</v>
      </c>
      <c r="C3449" s="43">
        <v>760782425</v>
      </c>
      <c r="D3449" t="s">
        <v>2148</v>
      </c>
      <c r="E3449" t="s">
        <v>2149</v>
      </c>
      <c r="F3449" t="s">
        <v>1206</v>
      </c>
      <c r="G3449" t="s">
        <v>1207</v>
      </c>
      <c r="H3449">
        <v>0</v>
      </c>
      <c r="I3449" s="1">
        <v>76</v>
      </c>
      <c r="J3449" t="s">
        <v>201</v>
      </c>
      <c r="K3449" t="s">
        <v>120</v>
      </c>
      <c r="L3449" t="s">
        <v>831</v>
      </c>
      <c r="M3449" t="s">
        <v>120</v>
      </c>
      <c r="N3449" s="4">
        <v>267602027</v>
      </c>
      <c r="O3449" s="44">
        <v>5282.5</v>
      </c>
      <c r="P3449">
        <v>0</v>
      </c>
      <c r="Q3449">
        <v>0</v>
      </c>
      <c r="R3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9" s="4">
        <f t="shared" si="159"/>
        <v>1</v>
      </c>
      <c r="T3449" s="4">
        <f t="shared" si="160"/>
        <v>0</v>
      </c>
      <c r="U3449" s="4">
        <f t="shared" si="161"/>
        <v>0</v>
      </c>
    </row>
    <row r="3450" spans="1:21">
      <c r="A3450" s="41">
        <v>760920603</v>
      </c>
      <c r="B3450" s="42">
        <v>760920587</v>
      </c>
      <c r="C3450" s="43">
        <v>760920603</v>
      </c>
      <c r="D3450" t="s">
        <v>5112</v>
      </c>
      <c r="E3450" t="s">
        <v>5113</v>
      </c>
      <c r="H3450"/>
      <c r="I3450" s="1">
        <v>76</v>
      </c>
      <c r="J3450" t="s">
        <v>201</v>
      </c>
      <c r="K3450" t="s">
        <v>120</v>
      </c>
      <c r="L3450" t="s">
        <v>96</v>
      </c>
      <c r="M3450" t="s">
        <v>120</v>
      </c>
      <c r="N3450" s="4">
        <v>497488833</v>
      </c>
      <c r="O3450" s="44">
        <v>15181.5</v>
      </c>
      <c r="P3450">
        <v>0</v>
      </c>
      <c r="Q3450">
        <v>0</v>
      </c>
      <c r="R3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0" s="4">
        <f t="shared" si="159"/>
        <v>0</v>
      </c>
      <c r="T3450" s="4">
        <f t="shared" si="160"/>
        <v>0</v>
      </c>
      <c r="U3450" s="4">
        <f t="shared" si="161"/>
        <v>1</v>
      </c>
    </row>
    <row r="3451" spans="1:21">
      <c r="A3451" s="41">
        <v>770020055</v>
      </c>
      <c r="B3451" s="42">
        <v>770000271</v>
      </c>
      <c r="C3451" s="43">
        <v>770020055</v>
      </c>
      <c r="D3451" t="s">
        <v>6080</v>
      </c>
      <c r="E3451" t="s">
        <v>6081</v>
      </c>
      <c r="H3451"/>
      <c r="I3451" s="1">
        <v>77</v>
      </c>
      <c r="J3451" t="s">
        <v>339</v>
      </c>
      <c r="K3451" t="s">
        <v>109</v>
      </c>
      <c r="L3451" t="s">
        <v>96</v>
      </c>
      <c r="M3451" t="s">
        <v>109</v>
      </c>
      <c r="N3451" s="4">
        <v>384208427</v>
      </c>
      <c r="O3451" s="44">
        <v>18666</v>
      </c>
      <c r="P3451">
        <v>0</v>
      </c>
      <c r="Q3451">
        <v>1</v>
      </c>
      <c r="R3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1" s="4">
        <f t="shared" si="159"/>
        <v>0</v>
      </c>
      <c r="T3451" s="4">
        <f t="shared" si="160"/>
        <v>0</v>
      </c>
      <c r="U3451" s="4">
        <f t="shared" si="161"/>
        <v>1</v>
      </c>
    </row>
    <row r="3452" spans="1:21">
      <c r="A3452" s="41">
        <v>770300135</v>
      </c>
      <c r="B3452" s="42">
        <v>770000289</v>
      </c>
      <c r="C3452" s="43">
        <v>770300135</v>
      </c>
      <c r="D3452" t="s">
        <v>5209</v>
      </c>
      <c r="E3452" t="s">
        <v>5210</v>
      </c>
      <c r="H3452"/>
      <c r="I3452" s="1">
        <v>77</v>
      </c>
      <c r="J3452" t="s">
        <v>339</v>
      </c>
      <c r="K3452" t="s">
        <v>109</v>
      </c>
      <c r="L3452" t="s">
        <v>96</v>
      </c>
      <c r="M3452" t="s">
        <v>109</v>
      </c>
      <c r="N3452" s="4">
        <v>786450247</v>
      </c>
      <c r="O3452" s="44">
        <v>36938</v>
      </c>
      <c r="P3452">
        <v>0</v>
      </c>
      <c r="Q3452">
        <v>0</v>
      </c>
      <c r="R3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2" s="4">
        <f t="shared" si="159"/>
        <v>0</v>
      </c>
      <c r="T3452" s="4">
        <f t="shared" si="160"/>
        <v>0</v>
      </c>
      <c r="U3452" s="4">
        <f t="shared" si="161"/>
        <v>1</v>
      </c>
    </row>
    <row r="3453" spans="1:21">
      <c r="A3453" s="41">
        <v>770300192</v>
      </c>
      <c r="B3453" s="42">
        <v>770000313</v>
      </c>
      <c r="C3453" s="43">
        <v>770300192</v>
      </c>
      <c r="D3453" t="s">
        <v>5036</v>
      </c>
      <c r="E3453" t="s">
        <v>5037</v>
      </c>
      <c r="H3453"/>
      <c r="I3453" s="1">
        <v>77</v>
      </c>
      <c r="J3453" t="s">
        <v>339</v>
      </c>
      <c r="K3453" t="s">
        <v>109</v>
      </c>
      <c r="L3453" t="s">
        <v>96</v>
      </c>
      <c r="M3453" t="s">
        <v>109</v>
      </c>
      <c r="N3453" s="4">
        <v>346980105</v>
      </c>
      <c r="O3453" s="44">
        <v>2156.5</v>
      </c>
      <c r="P3453">
        <v>0</v>
      </c>
      <c r="Q3453">
        <v>0</v>
      </c>
      <c r="R3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53" s="4">
        <f t="shared" si="159"/>
        <v>0</v>
      </c>
      <c r="T3453" s="4">
        <f t="shared" si="160"/>
        <v>0</v>
      </c>
      <c r="U3453" s="4">
        <f t="shared" si="161"/>
        <v>1</v>
      </c>
    </row>
    <row r="3454" spans="1:21">
      <c r="A3454" s="41">
        <v>770300259</v>
      </c>
      <c r="B3454" s="42">
        <v>770000347</v>
      </c>
      <c r="C3454" s="43">
        <v>770300259</v>
      </c>
      <c r="D3454" t="s">
        <v>6046</v>
      </c>
      <c r="E3454" t="s">
        <v>6047</v>
      </c>
      <c r="H3454"/>
      <c r="I3454" s="1">
        <v>77</v>
      </c>
      <c r="J3454" t="s">
        <v>339</v>
      </c>
      <c r="K3454" t="s">
        <v>109</v>
      </c>
      <c r="L3454" t="s">
        <v>96</v>
      </c>
      <c r="M3454" t="s">
        <v>109</v>
      </c>
      <c r="N3454" s="4">
        <v>784900417</v>
      </c>
      <c r="O3454" s="44">
        <v>35509.5</v>
      </c>
      <c r="P3454">
        <v>0</v>
      </c>
      <c r="Q3454">
        <v>0</v>
      </c>
      <c r="R3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4" s="4">
        <f t="shared" si="159"/>
        <v>0</v>
      </c>
      <c r="T3454" s="4">
        <f t="shared" si="160"/>
        <v>0</v>
      </c>
      <c r="U3454" s="4">
        <f t="shared" si="161"/>
        <v>1</v>
      </c>
    </row>
    <row r="3455" spans="1:21">
      <c r="A3455" s="41">
        <v>770300143</v>
      </c>
      <c r="B3455" s="42">
        <v>770000362</v>
      </c>
      <c r="C3455" s="43">
        <v>770300143</v>
      </c>
      <c r="D3455" t="s">
        <v>5856</v>
      </c>
      <c r="E3455" t="s">
        <v>5857</v>
      </c>
      <c r="H3455"/>
      <c r="I3455" s="1">
        <v>77</v>
      </c>
      <c r="J3455" t="s">
        <v>339</v>
      </c>
      <c r="K3455" t="s">
        <v>109</v>
      </c>
      <c r="L3455" t="s">
        <v>96</v>
      </c>
      <c r="M3455" t="s">
        <v>109</v>
      </c>
      <c r="N3455" s="4">
        <v>304100332</v>
      </c>
      <c r="O3455" s="44">
        <v>37648</v>
      </c>
      <c r="P3455">
        <v>0</v>
      </c>
      <c r="Q3455">
        <v>0</v>
      </c>
      <c r="R3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5" s="4">
        <f t="shared" si="159"/>
        <v>0</v>
      </c>
      <c r="T3455" s="4">
        <f t="shared" si="160"/>
        <v>0</v>
      </c>
      <c r="U3455" s="4">
        <f t="shared" si="161"/>
        <v>1</v>
      </c>
    </row>
    <row r="3456" spans="1:21">
      <c r="A3456" s="41">
        <v>770310027</v>
      </c>
      <c r="B3456" s="42">
        <v>770000388</v>
      </c>
      <c r="C3456" s="43">
        <v>770310027</v>
      </c>
      <c r="D3456" t="s">
        <v>6180</v>
      </c>
      <c r="E3456" t="s">
        <v>6181</v>
      </c>
      <c r="H3456"/>
      <c r="I3456" s="1">
        <v>77</v>
      </c>
      <c r="J3456" t="s">
        <v>339</v>
      </c>
      <c r="K3456" t="s">
        <v>109</v>
      </c>
      <c r="L3456" t="s">
        <v>96</v>
      </c>
      <c r="M3456" t="s">
        <v>109</v>
      </c>
      <c r="N3456" s="4">
        <v>313523482</v>
      </c>
      <c r="O3456" s="44">
        <v>14295.75</v>
      </c>
      <c r="P3456">
        <v>1</v>
      </c>
      <c r="Q3456">
        <v>0</v>
      </c>
      <c r="R3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6" s="4">
        <f t="shared" si="159"/>
        <v>0</v>
      </c>
      <c r="T3456" s="4">
        <f t="shared" si="160"/>
        <v>0</v>
      </c>
      <c r="U3456" s="4">
        <f t="shared" si="161"/>
        <v>1</v>
      </c>
    </row>
    <row r="3457" spans="1:21">
      <c r="A3457" s="41">
        <v>770790707</v>
      </c>
      <c r="B3457" s="42">
        <v>770000719</v>
      </c>
      <c r="C3457" s="43">
        <v>770790707</v>
      </c>
      <c r="D3457" t="s">
        <v>5028</v>
      </c>
      <c r="E3457" t="s">
        <v>5029</v>
      </c>
      <c r="H3457"/>
      <c r="I3457" s="1">
        <v>77</v>
      </c>
      <c r="J3457" t="s">
        <v>339</v>
      </c>
      <c r="K3457" t="s">
        <v>109</v>
      </c>
      <c r="L3457" t="s">
        <v>96</v>
      </c>
      <c r="M3457" t="s">
        <v>109</v>
      </c>
      <c r="N3457" s="4">
        <v>327113627</v>
      </c>
      <c r="O3457" s="44">
        <v>32824</v>
      </c>
      <c r="P3457">
        <v>0</v>
      </c>
      <c r="Q3457">
        <v>0</v>
      </c>
      <c r="R3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7" s="4">
        <f t="shared" si="159"/>
        <v>0</v>
      </c>
      <c r="T3457" s="4">
        <f t="shared" si="160"/>
        <v>0</v>
      </c>
      <c r="U3457" s="4">
        <f t="shared" si="161"/>
        <v>1</v>
      </c>
    </row>
    <row r="3458" spans="1:21">
      <c r="A3458" s="41">
        <v>770803989</v>
      </c>
      <c r="B3458" s="45">
        <v>770000925</v>
      </c>
      <c r="C3458" s="47">
        <v>770803989</v>
      </c>
      <c r="D3458" t="s">
        <v>5534</v>
      </c>
      <c r="E3458" t="s">
        <v>5535</v>
      </c>
      <c r="H3458"/>
      <c r="I3458" s="1">
        <v>77</v>
      </c>
      <c r="J3458" t="s">
        <v>339</v>
      </c>
      <c r="K3458" t="s">
        <v>109</v>
      </c>
      <c r="L3458" t="s">
        <v>96</v>
      </c>
      <c r="M3458" t="s">
        <v>109</v>
      </c>
      <c r="N3458" s="4">
        <v>389627365</v>
      </c>
      <c r="O3458" s="44">
        <v>13075</v>
      </c>
      <c r="P3458">
        <v>0</v>
      </c>
      <c r="Q3458">
        <v>0</v>
      </c>
      <c r="R3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8" s="4">
        <f t="shared" si="159"/>
        <v>0</v>
      </c>
      <c r="T3458" s="4">
        <f t="shared" si="160"/>
        <v>0</v>
      </c>
      <c r="U3458" s="4">
        <f t="shared" si="161"/>
        <v>1</v>
      </c>
    </row>
    <row r="3459" spans="1:21">
      <c r="A3459" s="41">
        <v>770813400</v>
      </c>
      <c r="B3459" s="42">
        <v>770001014</v>
      </c>
      <c r="C3459" s="43">
        <v>770813400</v>
      </c>
      <c r="D3459" t="s">
        <v>5226</v>
      </c>
      <c r="E3459" t="s">
        <v>5227</v>
      </c>
      <c r="H3459"/>
      <c r="I3459" s="1">
        <v>77</v>
      </c>
      <c r="J3459" t="s">
        <v>339</v>
      </c>
      <c r="K3459" t="s">
        <v>109</v>
      </c>
      <c r="L3459" t="s">
        <v>96</v>
      </c>
      <c r="M3459" t="s">
        <v>109</v>
      </c>
      <c r="N3459" s="4">
        <v>745751339</v>
      </c>
      <c r="O3459" s="44">
        <v>19357</v>
      </c>
      <c r="P3459">
        <v>0</v>
      </c>
      <c r="Q3459">
        <v>0</v>
      </c>
      <c r="R3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9" s="4">
        <f t="shared" si="159"/>
        <v>0</v>
      </c>
      <c r="T3459" s="4">
        <f t="shared" si="160"/>
        <v>0</v>
      </c>
      <c r="U3459" s="4">
        <f t="shared" si="161"/>
        <v>1</v>
      </c>
    </row>
    <row r="3460" spans="1:21">
      <c r="A3460" s="41">
        <v>770300010</v>
      </c>
      <c r="B3460" s="42">
        <v>770004299</v>
      </c>
      <c r="C3460" s="43">
        <v>770300010</v>
      </c>
      <c r="D3460" t="s">
        <v>4575</v>
      </c>
      <c r="E3460" t="s">
        <v>4575</v>
      </c>
      <c r="H3460"/>
      <c r="I3460" s="1">
        <v>77</v>
      </c>
      <c r="J3460" t="s">
        <v>339</v>
      </c>
      <c r="K3460" t="s">
        <v>109</v>
      </c>
      <c r="L3460" t="s">
        <v>96</v>
      </c>
      <c r="M3460" t="s">
        <v>109</v>
      </c>
      <c r="N3460" s="4">
        <v>746951292</v>
      </c>
      <c r="O3460" s="44">
        <v>44471.5</v>
      </c>
      <c r="P3460">
        <v>0</v>
      </c>
      <c r="Q3460">
        <v>0</v>
      </c>
      <c r="R3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0" s="4">
        <f t="shared" si="159"/>
        <v>0</v>
      </c>
      <c r="T3460" s="4">
        <f t="shared" si="160"/>
        <v>0</v>
      </c>
      <c r="U3460" s="4">
        <f t="shared" si="161"/>
        <v>1</v>
      </c>
    </row>
    <row r="3461" spans="1:21">
      <c r="A3461" s="41">
        <v>770016087</v>
      </c>
      <c r="B3461" s="42">
        <v>770016137</v>
      </c>
      <c r="C3461" s="43">
        <v>770016087</v>
      </c>
      <c r="D3461" t="s">
        <v>3582</v>
      </c>
      <c r="E3461" t="s">
        <v>3583</v>
      </c>
      <c r="H3461"/>
      <c r="I3461" s="1">
        <v>77</v>
      </c>
      <c r="J3461" t="s">
        <v>339</v>
      </c>
      <c r="K3461" t="s">
        <v>109</v>
      </c>
      <c r="L3461" t="s">
        <v>96</v>
      </c>
      <c r="M3461" t="s">
        <v>109</v>
      </c>
      <c r="N3461" s="4">
        <v>423724822</v>
      </c>
      <c r="O3461" s="44">
        <v>7299</v>
      </c>
      <c r="P3461">
        <v>0</v>
      </c>
      <c r="Q3461">
        <v>1</v>
      </c>
      <c r="R3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61" s="4">
        <f t="shared" si="159"/>
        <v>0</v>
      </c>
      <c r="T3461" s="4">
        <f t="shared" si="160"/>
        <v>0</v>
      </c>
      <c r="U3461" s="4">
        <f t="shared" si="161"/>
        <v>1</v>
      </c>
    </row>
    <row r="3462" spans="1:21">
      <c r="A3462" s="41">
        <v>770016491</v>
      </c>
      <c r="B3462" s="42">
        <v>770016483</v>
      </c>
      <c r="C3462" s="43">
        <v>770016491</v>
      </c>
      <c r="D3462" t="s">
        <v>5750</v>
      </c>
      <c r="E3462" t="s">
        <v>5751</v>
      </c>
      <c r="H3462"/>
      <c r="I3462" s="1">
        <v>77</v>
      </c>
      <c r="J3462" t="s">
        <v>339</v>
      </c>
      <c r="K3462" t="s">
        <v>109</v>
      </c>
      <c r="L3462" t="s">
        <v>96</v>
      </c>
      <c r="M3462" t="s">
        <v>109</v>
      </c>
      <c r="N3462" s="4">
        <v>492139027</v>
      </c>
      <c r="O3462" s="44">
        <v>21376.5</v>
      </c>
      <c r="P3462">
        <v>0</v>
      </c>
      <c r="Q3462">
        <v>0</v>
      </c>
      <c r="R3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2" s="4">
        <f t="shared" ref="S3462:S3525" si="162">IF(OR(L3462="CH",L3462="CH ex-CHS",L3462="HIA",L3462="Autres publics",L3462="CHU"),1,0)</f>
        <v>0</v>
      </c>
      <c r="T3462" s="4">
        <f t="shared" ref="T3462:T3525" si="163">IF(AND(S3462=1,G3462=""),1,0)</f>
        <v>0</v>
      </c>
      <c r="U3462" s="4">
        <f t="shared" si="161"/>
        <v>1</v>
      </c>
    </row>
    <row r="3463" spans="1:21">
      <c r="A3463" s="41">
        <v>770006138</v>
      </c>
      <c r="B3463" s="42">
        <v>770020113</v>
      </c>
      <c r="C3463" s="43">
        <v>770006138</v>
      </c>
      <c r="D3463" t="s">
        <v>5601</v>
      </c>
      <c r="E3463" t="s">
        <v>5602</v>
      </c>
      <c r="H3463"/>
      <c r="I3463" s="1">
        <v>77</v>
      </c>
      <c r="J3463" t="s">
        <v>339</v>
      </c>
      <c r="K3463" t="s">
        <v>109</v>
      </c>
      <c r="L3463" t="s">
        <v>96</v>
      </c>
      <c r="M3463" t="s">
        <v>109</v>
      </c>
      <c r="N3463" s="4">
        <v>438188575</v>
      </c>
      <c r="O3463" s="44">
        <v>23166.25</v>
      </c>
      <c r="P3463">
        <v>1</v>
      </c>
      <c r="Q3463">
        <v>0</v>
      </c>
      <c r="R3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3" s="4">
        <f t="shared" si="162"/>
        <v>0</v>
      </c>
      <c r="T3463" s="4">
        <f t="shared" si="163"/>
        <v>0</v>
      </c>
      <c r="U3463" s="4">
        <f t="shared" ref="U3463:U3526" si="164">IF(S3463=1,0,1)</f>
        <v>1</v>
      </c>
    </row>
    <row r="3464" spans="1:21">
      <c r="A3464" s="41">
        <v>770000131</v>
      </c>
      <c r="B3464" s="42">
        <v>770021145</v>
      </c>
      <c r="C3464" s="43">
        <v>770021145</v>
      </c>
      <c r="D3464" t="s">
        <v>4338</v>
      </c>
      <c r="E3464" t="s">
        <v>4339</v>
      </c>
      <c r="F3464" t="s">
        <v>4340</v>
      </c>
      <c r="G3464" t="s">
        <v>4341</v>
      </c>
      <c r="H3464">
        <v>1</v>
      </c>
      <c r="I3464" s="1">
        <v>77</v>
      </c>
      <c r="J3464" t="s">
        <v>339</v>
      </c>
      <c r="K3464" t="s">
        <v>109</v>
      </c>
      <c r="L3464" t="s">
        <v>831</v>
      </c>
      <c r="M3464" t="s">
        <v>109</v>
      </c>
      <c r="N3464" s="4">
        <v>200063477</v>
      </c>
      <c r="O3464" s="44">
        <v>87130</v>
      </c>
      <c r="P3464">
        <v>0</v>
      </c>
      <c r="Q3464">
        <v>0</v>
      </c>
      <c r="R3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4" s="4">
        <f t="shared" si="162"/>
        <v>1</v>
      </c>
      <c r="T3464" s="4">
        <f t="shared" si="163"/>
        <v>0</v>
      </c>
      <c r="U3464" s="4">
        <f t="shared" si="164"/>
        <v>0</v>
      </c>
    </row>
    <row r="3465" spans="1:21">
      <c r="A3465" s="41">
        <v>770000446</v>
      </c>
      <c r="B3465" s="42">
        <v>770021145</v>
      </c>
      <c r="C3465" s="43">
        <v>770021145</v>
      </c>
      <c r="D3465" t="s">
        <v>4342</v>
      </c>
      <c r="E3465" t="s">
        <v>4339</v>
      </c>
      <c r="F3465" t="s">
        <v>4340</v>
      </c>
      <c r="G3465" t="s">
        <v>4341</v>
      </c>
      <c r="H3465">
        <v>1</v>
      </c>
      <c r="I3465" s="1">
        <v>77</v>
      </c>
      <c r="J3465" t="s">
        <v>339</v>
      </c>
      <c r="K3465" t="s">
        <v>109</v>
      </c>
      <c r="L3465" t="s">
        <v>831</v>
      </c>
      <c r="M3465" t="s">
        <v>109</v>
      </c>
      <c r="N3465" s="4">
        <v>200063477</v>
      </c>
      <c r="O3465" s="44">
        <v>186193.5</v>
      </c>
      <c r="P3465">
        <v>0</v>
      </c>
      <c r="Q3465">
        <v>0</v>
      </c>
      <c r="R3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5" s="4">
        <f t="shared" si="162"/>
        <v>1</v>
      </c>
      <c r="T3465" s="4">
        <f t="shared" si="163"/>
        <v>0</v>
      </c>
      <c r="U3465" s="4">
        <f t="shared" si="164"/>
        <v>0</v>
      </c>
    </row>
    <row r="3466" spans="1:21">
      <c r="A3466" s="41">
        <v>770001253</v>
      </c>
      <c r="B3466" s="42">
        <v>770021145</v>
      </c>
      <c r="C3466" s="43">
        <v>770021145</v>
      </c>
      <c r="D3466" t="s">
        <v>4343</v>
      </c>
      <c r="E3466" t="s">
        <v>4339</v>
      </c>
      <c r="F3466" t="s">
        <v>4340</v>
      </c>
      <c r="G3466" t="s">
        <v>4341</v>
      </c>
      <c r="H3466">
        <v>1</v>
      </c>
      <c r="I3466" s="1">
        <v>77</v>
      </c>
      <c r="J3466" t="s">
        <v>339</v>
      </c>
      <c r="K3466" t="s">
        <v>109</v>
      </c>
      <c r="L3466" t="s">
        <v>831</v>
      </c>
      <c r="M3466" t="s">
        <v>109</v>
      </c>
      <c r="N3466" s="4">
        <v>200063477</v>
      </c>
      <c r="O3466" s="44">
        <v>408</v>
      </c>
      <c r="P3466">
        <v>0</v>
      </c>
      <c r="Q3466">
        <v>0</v>
      </c>
      <c r="R3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6" s="4">
        <f t="shared" si="162"/>
        <v>1</v>
      </c>
      <c r="T3466" s="4">
        <f t="shared" si="163"/>
        <v>0</v>
      </c>
      <c r="U3466" s="4">
        <f t="shared" si="164"/>
        <v>0</v>
      </c>
    </row>
    <row r="3467" spans="1:21">
      <c r="A3467" s="41">
        <v>770001261</v>
      </c>
      <c r="B3467" s="42">
        <v>770021145</v>
      </c>
      <c r="C3467" s="43">
        <v>770021145</v>
      </c>
      <c r="D3467" t="s">
        <v>4344</v>
      </c>
      <c r="E3467" t="s">
        <v>4339</v>
      </c>
      <c r="F3467" t="s">
        <v>4340</v>
      </c>
      <c r="G3467" t="s">
        <v>4341</v>
      </c>
      <c r="H3467">
        <v>1</v>
      </c>
      <c r="I3467" s="1">
        <v>77</v>
      </c>
      <c r="J3467" t="s">
        <v>339</v>
      </c>
      <c r="K3467" t="s">
        <v>109</v>
      </c>
      <c r="L3467" t="s">
        <v>831</v>
      </c>
      <c r="M3467" t="s">
        <v>109</v>
      </c>
      <c r="N3467" s="4">
        <v>200063477</v>
      </c>
      <c r="O3467" s="44">
        <v>979.5</v>
      </c>
      <c r="P3467">
        <v>0</v>
      </c>
      <c r="Q3467">
        <v>0</v>
      </c>
      <c r="R3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7" s="4">
        <f t="shared" si="162"/>
        <v>1</v>
      </c>
      <c r="T3467" s="4">
        <f t="shared" si="163"/>
        <v>0</v>
      </c>
      <c r="U3467" s="4">
        <f t="shared" si="164"/>
        <v>0</v>
      </c>
    </row>
    <row r="3468" spans="1:21">
      <c r="A3468" s="41">
        <v>770001279</v>
      </c>
      <c r="B3468" s="42">
        <v>770021145</v>
      </c>
      <c r="C3468" s="43">
        <v>770021145</v>
      </c>
      <c r="D3468" t="s">
        <v>4345</v>
      </c>
      <c r="E3468" t="s">
        <v>4339</v>
      </c>
      <c r="F3468" t="s">
        <v>4340</v>
      </c>
      <c r="G3468" t="s">
        <v>4341</v>
      </c>
      <c r="H3468">
        <v>1</v>
      </c>
      <c r="I3468" s="1">
        <v>77</v>
      </c>
      <c r="J3468" t="s">
        <v>339</v>
      </c>
      <c r="K3468" t="s">
        <v>109</v>
      </c>
      <c r="L3468" t="s">
        <v>831</v>
      </c>
      <c r="M3468" t="s">
        <v>109</v>
      </c>
      <c r="N3468" s="4">
        <v>200063477</v>
      </c>
      <c r="O3468" s="44">
        <v>677.25</v>
      </c>
      <c r="P3468">
        <v>0</v>
      </c>
      <c r="Q3468">
        <v>0</v>
      </c>
      <c r="R3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8" s="4">
        <f t="shared" si="162"/>
        <v>1</v>
      </c>
      <c r="T3468" s="4">
        <f t="shared" si="163"/>
        <v>0</v>
      </c>
      <c r="U3468" s="4">
        <f t="shared" si="164"/>
        <v>0</v>
      </c>
    </row>
    <row r="3469" spans="1:21">
      <c r="A3469" s="41">
        <v>770001295</v>
      </c>
      <c r="B3469" s="42">
        <v>770021145</v>
      </c>
      <c r="C3469" s="43">
        <v>770021145</v>
      </c>
      <c r="D3469" t="s">
        <v>4346</v>
      </c>
      <c r="E3469" t="s">
        <v>4339</v>
      </c>
      <c r="F3469" t="s">
        <v>4340</v>
      </c>
      <c r="G3469" t="s">
        <v>4341</v>
      </c>
      <c r="H3469">
        <v>1</v>
      </c>
      <c r="I3469" s="1">
        <v>77</v>
      </c>
      <c r="J3469" t="s">
        <v>339</v>
      </c>
      <c r="K3469" t="s">
        <v>109</v>
      </c>
      <c r="L3469" t="s">
        <v>831</v>
      </c>
      <c r="M3469" t="s">
        <v>109</v>
      </c>
      <c r="N3469" s="4">
        <v>200063477</v>
      </c>
      <c r="O3469" s="44">
        <v>477.25</v>
      </c>
      <c r="P3469">
        <v>0</v>
      </c>
      <c r="Q3469">
        <v>0</v>
      </c>
      <c r="R3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9" s="4">
        <f t="shared" si="162"/>
        <v>1</v>
      </c>
      <c r="T3469" s="4">
        <f t="shared" si="163"/>
        <v>0</v>
      </c>
      <c r="U3469" s="4">
        <f t="shared" si="164"/>
        <v>0</v>
      </c>
    </row>
    <row r="3470" spans="1:21">
      <c r="A3470" s="41">
        <v>770003317</v>
      </c>
      <c r="B3470" s="42">
        <v>770021145</v>
      </c>
      <c r="C3470" s="43">
        <v>770021145</v>
      </c>
      <c r="D3470" t="s">
        <v>4347</v>
      </c>
      <c r="E3470" t="s">
        <v>4339</v>
      </c>
      <c r="F3470" t="s">
        <v>4340</v>
      </c>
      <c r="G3470" t="s">
        <v>4341</v>
      </c>
      <c r="H3470">
        <v>1</v>
      </c>
      <c r="I3470" s="1">
        <v>77</v>
      </c>
      <c r="J3470" t="s">
        <v>339</v>
      </c>
      <c r="K3470" t="s">
        <v>109</v>
      </c>
      <c r="L3470" t="s">
        <v>831</v>
      </c>
      <c r="M3470" t="s">
        <v>109</v>
      </c>
      <c r="N3470" s="4">
        <v>200063477</v>
      </c>
      <c r="O3470" s="44">
        <v>776.5</v>
      </c>
      <c r="P3470">
        <v>1</v>
      </c>
      <c r="Q3470">
        <v>0</v>
      </c>
      <c r="R3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0" s="4">
        <f t="shared" si="162"/>
        <v>1</v>
      </c>
      <c r="T3470" s="4">
        <f t="shared" si="163"/>
        <v>0</v>
      </c>
      <c r="U3470" s="4">
        <f t="shared" si="164"/>
        <v>0</v>
      </c>
    </row>
    <row r="3471" spans="1:21" ht="17.25" customHeight="1">
      <c r="A3471" s="41">
        <v>770003515</v>
      </c>
      <c r="B3471" s="42">
        <v>770021145</v>
      </c>
      <c r="C3471" s="41">
        <v>770021145</v>
      </c>
      <c r="D3471" t="s">
        <v>4348</v>
      </c>
      <c r="E3471" t="s">
        <v>4339</v>
      </c>
      <c r="F3471" t="s">
        <v>4340</v>
      </c>
      <c r="G3471" t="s">
        <v>4341</v>
      </c>
      <c r="H3471">
        <v>1</v>
      </c>
      <c r="I3471" s="1">
        <v>77</v>
      </c>
      <c r="J3471" t="s">
        <v>339</v>
      </c>
      <c r="K3471" t="s">
        <v>109</v>
      </c>
      <c r="L3471" t="s">
        <v>831</v>
      </c>
      <c r="M3471" t="s">
        <v>109</v>
      </c>
      <c r="N3471" s="4">
        <v>200063477</v>
      </c>
      <c r="O3471" s="44">
        <v>194.5</v>
      </c>
      <c r="P3471">
        <v>1</v>
      </c>
      <c r="Q3471">
        <v>0</v>
      </c>
      <c r="R3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1" s="4">
        <f t="shared" si="162"/>
        <v>1</v>
      </c>
      <c r="T3471" s="4">
        <f t="shared" si="163"/>
        <v>0</v>
      </c>
      <c r="U3471" s="4">
        <f t="shared" si="164"/>
        <v>0</v>
      </c>
    </row>
    <row r="3472" spans="1:21">
      <c r="A3472" s="41">
        <v>770003523</v>
      </c>
      <c r="B3472" s="42">
        <v>770021145</v>
      </c>
      <c r="C3472" s="43">
        <v>770021145</v>
      </c>
      <c r="D3472" t="s">
        <v>4349</v>
      </c>
      <c r="E3472" t="s">
        <v>4339</v>
      </c>
      <c r="F3472" t="s">
        <v>4340</v>
      </c>
      <c r="G3472" t="s">
        <v>4341</v>
      </c>
      <c r="H3472">
        <v>1</v>
      </c>
      <c r="I3472" s="1">
        <v>77</v>
      </c>
      <c r="J3472" t="s">
        <v>339</v>
      </c>
      <c r="K3472" t="s">
        <v>109</v>
      </c>
      <c r="L3472" t="s">
        <v>831</v>
      </c>
      <c r="M3472" t="s">
        <v>109</v>
      </c>
      <c r="N3472" s="4">
        <v>200063477</v>
      </c>
      <c r="O3472" s="44">
        <v>642</v>
      </c>
      <c r="P3472">
        <v>1</v>
      </c>
      <c r="Q3472">
        <v>0</v>
      </c>
      <c r="R3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2" s="4">
        <f t="shared" si="162"/>
        <v>1</v>
      </c>
      <c r="T3472" s="4">
        <f t="shared" si="163"/>
        <v>0</v>
      </c>
      <c r="U3472" s="4">
        <f t="shared" si="164"/>
        <v>0</v>
      </c>
    </row>
    <row r="3473" spans="1:21">
      <c r="A3473" s="41">
        <v>770003531</v>
      </c>
      <c r="B3473" s="42">
        <v>770021145</v>
      </c>
      <c r="C3473" s="43">
        <v>770021145</v>
      </c>
      <c r="D3473" t="s">
        <v>4350</v>
      </c>
      <c r="E3473" t="s">
        <v>4339</v>
      </c>
      <c r="F3473" t="s">
        <v>4340</v>
      </c>
      <c r="G3473" t="s">
        <v>4341</v>
      </c>
      <c r="H3473">
        <v>1</v>
      </c>
      <c r="I3473" s="1">
        <v>77</v>
      </c>
      <c r="J3473" t="s">
        <v>339</v>
      </c>
      <c r="K3473" t="s">
        <v>109</v>
      </c>
      <c r="L3473" t="s">
        <v>831</v>
      </c>
      <c r="M3473" t="s">
        <v>109</v>
      </c>
      <c r="N3473" s="4">
        <v>200063477</v>
      </c>
      <c r="O3473" s="44">
        <v>1305.75</v>
      </c>
      <c r="P3473">
        <v>0</v>
      </c>
      <c r="Q3473">
        <v>0</v>
      </c>
      <c r="R3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3" s="4">
        <f t="shared" si="162"/>
        <v>1</v>
      </c>
      <c r="T3473" s="4">
        <f t="shared" si="163"/>
        <v>0</v>
      </c>
      <c r="U3473" s="4">
        <f t="shared" si="164"/>
        <v>0</v>
      </c>
    </row>
    <row r="3474" spans="1:21">
      <c r="A3474" s="41">
        <v>770011799</v>
      </c>
      <c r="B3474" s="42">
        <v>770021145</v>
      </c>
      <c r="C3474" s="43">
        <v>770021145</v>
      </c>
      <c r="D3474" t="s">
        <v>4351</v>
      </c>
      <c r="E3474" t="s">
        <v>4339</v>
      </c>
      <c r="F3474" t="s">
        <v>4340</v>
      </c>
      <c r="G3474" t="s">
        <v>4341</v>
      </c>
      <c r="H3474">
        <v>1</v>
      </c>
      <c r="I3474" s="1">
        <v>77</v>
      </c>
      <c r="J3474" t="s">
        <v>339</v>
      </c>
      <c r="K3474" t="s">
        <v>109</v>
      </c>
      <c r="L3474" t="s">
        <v>831</v>
      </c>
      <c r="M3474" t="s">
        <v>109</v>
      </c>
      <c r="N3474" s="4">
        <v>200063477</v>
      </c>
      <c r="O3474" s="44">
        <v>847</v>
      </c>
      <c r="P3474">
        <v>0</v>
      </c>
      <c r="Q3474">
        <v>0</v>
      </c>
      <c r="R3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4" s="4">
        <f t="shared" si="162"/>
        <v>1</v>
      </c>
      <c r="T3474" s="4">
        <f t="shared" si="163"/>
        <v>0</v>
      </c>
      <c r="U3474" s="4">
        <f t="shared" si="164"/>
        <v>0</v>
      </c>
    </row>
    <row r="3475" spans="1:21">
      <c r="A3475" s="41">
        <v>770011898</v>
      </c>
      <c r="B3475" s="42">
        <v>770021145</v>
      </c>
      <c r="C3475" s="43">
        <v>770021145</v>
      </c>
      <c r="D3475" t="s">
        <v>4352</v>
      </c>
      <c r="E3475" t="s">
        <v>4339</v>
      </c>
      <c r="F3475" t="s">
        <v>4340</v>
      </c>
      <c r="G3475" t="s">
        <v>4341</v>
      </c>
      <c r="H3475">
        <v>1</v>
      </c>
      <c r="I3475" s="1">
        <v>77</v>
      </c>
      <c r="J3475" t="s">
        <v>339</v>
      </c>
      <c r="K3475" t="s">
        <v>109</v>
      </c>
      <c r="L3475" t="s">
        <v>831</v>
      </c>
      <c r="M3475" t="s">
        <v>109</v>
      </c>
      <c r="N3475" s="4">
        <v>200063477</v>
      </c>
      <c r="O3475" s="44">
        <v>550.25</v>
      </c>
      <c r="P3475">
        <v>0</v>
      </c>
      <c r="Q3475">
        <v>0</v>
      </c>
      <c r="R3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5" s="4">
        <f t="shared" si="162"/>
        <v>1</v>
      </c>
      <c r="T3475" s="4">
        <f t="shared" si="163"/>
        <v>0</v>
      </c>
      <c r="U3475" s="4">
        <f t="shared" si="164"/>
        <v>0</v>
      </c>
    </row>
    <row r="3476" spans="1:21">
      <c r="A3476" s="41">
        <v>770014611</v>
      </c>
      <c r="B3476" s="42">
        <v>770021145</v>
      </c>
      <c r="C3476" s="43">
        <v>770021145</v>
      </c>
      <c r="D3476" t="s">
        <v>4353</v>
      </c>
      <c r="E3476" t="s">
        <v>4339</v>
      </c>
      <c r="F3476" t="s">
        <v>4340</v>
      </c>
      <c r="G3476" t="s">
        <v>4341</v>
      </c>
      <c r="H3476">
        <v>1</v>
      </c>
      <c r="I3476" s="1">
        <v>77</v>
      </c>
      <c r="J3476" t="s">
        <v>339</v>
      </c>
      <c r="K3476" t="s">
        <v>109</v>
      </c>
      <c r="L3476" t="s">
        <v>831</v>
      </c>
      <c r="M3476" t="s">
        <v>109</v>
      </c>
      <c r="N3476" s="4">
        <v>200063477</v>
      </c>
      <c r="O3476" s="44">
        <v>1130.25</v>
      </c>
      <c r="P3476">
        <v>1</v>
      </c>
      <c r="Q3476">
        <v>0</v>
      </c>
      <c r="R3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6" s="4">
        <f t="shared" si="162"/>
        <v>1</v>
      </c>
      <c r="T3476" s="4">
        <f t="shared" si="163"/>
        <v>0</v>
      </c>
      <c r="U3476" s="4">
        <f t="shared" si="164"/>
        <v>0</v>
      </c>
    </row>
    <row r="3477" spans="1:21">
      <c r="A3477" s="41">
        <v>770014934</v>
      </c>
      <c r="B3477" s="42">
        <v>770021145</v>
      </c>
      <c r="C3477" s="43">
        <v>770021145</v>
      </c>
      <c r="D3477" t="s">
        <v>4354</v>
      </c>
      <c r="E3477" t="s">
        <v>4339</v>
      </c>
      <c r="F3477" t="s">
        <v>4340</v>
      </c>
      <c r="G3477" t="s">
        <v>4341</v>
      </c>
      <c r="H3477">
        <v>1</v>
      </c>
      <c r="I3477" s="1">
        <v>77</v>
      </c>
      <c r="J3477" t="s">
        <v>339</v>
      </c>
      <c r="K3477" t="s">
        <v>109</v>
      </c>
      <c r="L3477" t="s">
        <v>831</v>
      </c>
      <c r="M3477" t="s">
        <v>109</v>
      </c>
      <c r="N3477" s="4">
        <v>200063477</v>
      </c>
      <c r="O3477" s="44">
        <v>418.5</v>
      </c>
      <c r="P3477">
        <v>1</v>
      </c>
      <c r="Q3477">
        <v>0</v>
      </c>
      <c r="R3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7" s="4">
        <f t="shared" si="162"/>
        <v>1</v>
      </c>
      <c r="T3477" s="4">
        <f t="shared" si="163"/>
        <v>0</v>
      </c>
      <c r="U3477" s="4">
        <f t="shared" si="164"/>
        <v>0</v>
      </c>
    </row>
    <row r="3478" spans="1:21">
      <c r="A3478" s="41">
        <v>770019032</v>
      </c>
      <c r="B3478" s="42">
        <v>770021145</v>
      </c>
      <c r="C3478" s="43">
        <v>770021145</v>
      </c>
      <c r="D3478" t="s">
        <v>4355</v>
      </c>
      <c r="E3478" t="s">
        <v>4339</v>
      </c>
      <c r="F3478" t="s">
        <v>4340</v>
      </c>
      <c r="G3478" t="s">
        <v>4341</v>
      </c>
      <c r="H3478">
        <v>1</v>
      </c>
      <c r="I3478" s="1">
        <v>77</v>
      </c>
      <c r="J3478" t="s">
        <v>339</v>
      </c>
      <c r="K3478" t="s">
        <v>109</v>
      </c>
      <c r="L3478" t="s">
        <v>831</v>
      </c>
      <c r="M3478" t="s">
        <v>109</v>
      </c>
      <c r="N3478" s="4">
        <v>200063477</v>
      </c>
      <c r="O3478" s="44">
        <v>187179.75</v>
      </c>
      <c r="P3478">
        <v>0</v>
      </c>
      <c r="Q3478">
        <v>0</v>
      </c>
      <c r="R3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8" s="4">
        <f t="shared" si="162"/>
        <v>1</v>
      </c>
      <c r="T3478" s="4">
        <f t="shared" si="163"/>
        <v>0</v>
      </c>
      <c r="U3478" s="4">
        <f t="shared" si="164"/>
        <v>0</v>
      </c>
    </row>
    <row r="3479" spans="1:21">
      <c r="A3479" s="41">
        <v>770023638</v>
      </c>
      <c r="B3479" s="42">
        <v>770021145</v>
      </c>
      <c r="C3479" s="43">
        <v>770021145</v>
      </c>
      <c r="D3479" t="s">
        <v>4356</v>
      </c>
      <c r="E3479" t="s">
        <v>4339</v>
      </c>
      <c r="F3479" t="s">
        <v>4340</v>
      </c>
      <c r="G3479" t="s">
        <v>4341</v>
      </c>
      <c r="H3479">
        <v>1</v>
      </c>
      <c r="I3479" s="1">
        <v>77</v>
      </c>
      <c r="J3479" t="s">
        <v>339</v>
      </c>
      <c r="K3479" t="s">
        <v>109</v>
      </c>
      <c r="L3479" t="s">
        <v>831</v>
      </c>
      <c r="M3479" t="s">
        <v>109</v>
      </c>
      <c r="N3479" s="4">
        <v>200063477</v>
      </c>
      <c r="O3479" s="44">
        <v>656.25</v>
      </c>
      <c r="P3479">
        <v>0</v>
      </c>
      <c r="Q3479">
        <v>0</v>
      </c>
      <c r="R3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9" s="4">
        <f t="shared" si="162"/>
        <v>1</v>
      </c>
      <c r="T3479" s="4">
        <f t="shared" si="163"/>
        <v>0</v>
      </c>
      <c r="U3479" s="4">
        <f t="shared" si="164"/>
        <v>0</v>
      </c>
    </row>
    <row r="3480" spans="1:21">
      <c r="A3480" s="41">
        <v>770813814</v>
      </c>
      <c r="B3480" s="42">
        <v>770021145</v>
      </c>
      <c r="C3480" s="43">
        <v>770021145</v>
      </c>
      <c r="D3480" t="s">
        <v>4357</v>
      </c>
      <c r="E3480" t="s">
        <v>4339</v>
      </c>
      <c r="F3480" t="s">
        <v>4340</v>
      </c>
      <c r="G3480" t="s">
        <v>4341</v>
      </c>
      <c r="H3480">
        <v>1</v>
      </c>
      <c r="I3480" s="1">
        <v>77</v>
      </c>
      <c r="J3480" t="s">
        <v>339</v>
      </c>
      <c r="K3480" t="s">
        <v>109</v>
      </c>
      <c r="L3480" t="s">
        <v>831</v>
      </c>
      <c r="M3480" t="s">
        <v>109</v>
      </c>
      <c r="N3480" s="4">
        <v>200063477</v>
      </c>
      <c r="O3480" s="44">
        <v>13441.5</v>
      </c>
      <c r="P3480">
        <v>0</v>
      </c>
      <c r="Q3480">
        <v>0</v>
      </c>
      <c r="R3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0" s="4">
        <f t="shared" si="162"/>
        <v>1</v>
      </c>
      <c r="T3480" s="4">
        <f t="shared" si="163"/>
        <v>0</v>
      </c>
      <c r="U3480" s="4">
        <f t="shared" si="164"/>
        <v>0</v>
      </c>
    </row>
    <row r="3481" spans="1:21">
      <c r="A3481" s="41">
        <v>770000149</v>
      </c>
      <c r="B3481" s="42">
        <v>770021152</v>
      </c>
      <c r="C3481" s="43">
        <v>770021152</v>
      </c>
      <c r="D3481" t="s">
        <v>1543</v>
      </c>
      <c r="E3481" t="s">
        <v>1544</v>
      </c>
      <c r="F3481" t="s">
        <v>1545</v>
      </c>
      <c r="G3481" t="s">
        <v>1546</v>
      </c>
      <c r="H3481">
        <v>0</v>
      </c>
      <c r="I3481" s="1">
        <v>77</v>
      </c>
      <c r="J3481" t="s">
        <v>339</v>
      </c>
      <c r="K3481" t="s">
        <v>109</v>
      </c>
      <c r="L3481" t="s">
        <v>831</v>
      </c>
      <c r="M3481" t="s">
        <v>109</v>
      </c>
      <c r="N3481" s="4">
        <v>200063451</v>
      </c>
      <c r="O3481" s="44">
        <v>81179</v>
      </c>
      <c r="P3481">
        <v>0</v>
      </c>
      <c r="Q3481">
        <v>0</v>
      </c>
      <c r="R3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1" s="4">
        <f t="shared" si="162"/>
        <v>1</v>
      </c>
      <c r="T3481" s="4">
        <f t="shared" si="163"/>
        <v>0</v>
      </c>
      <c r="U3481" s="4">
        <f t="shared" si="164"/>
        <v>0</v>
      </c>
    </row>
    <row r="3482" spans="1:21">
      <c r="A3482" s="41">
        <v>770000164</v>
      </c>
      <c r="B3482" s="42">
        <v>770021152</v>
      </c>
      <c r="C3482" s="43">
        <v>770021152</v>
      </c>
      <c r="D3482" t="s">
        <v>1547</v>
      </c>
      <c r="E3482" t="s">
        <v>1544</v>
      </c>
      <c r="F3482" t="s">
        <v>1545</v>
      </c>
      <c r="G3482" t="s">
        <v>1546</v>
      </c>
      <c r="H3482">
        <v>0</v>
      </c>
      <c r="I3482" s="1">
        <v>77</v>
      </c>
      <c r="J3482" t="s">
        <v>339</v>
      </c>
      <c r="K3482" t="s">
        <v>109</v>
      </c>
      <c r="L3482" t="s">
        <v>831</v>
      </c>
      <c r="M3482" t="s">
        <v>109</v>
      </c>
      <c r="N3482" s="4">
        <v>200063451</v>
      </c>
      <c r="O3482" s="44">
        <v>79222.5</v>
      </c>
      <c r="P3482">
        <v>0</v>
      </c>
      <c r="Q3482">
        <v>0</v>
      </c>
      <c r="R3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2" s="4">
        <f t="shared" si="162"/>
        <v>1</v>
      </c>
      <c r="T3482" s="4">
        <f t="shared" si="163"/>
        <v>0</v>
      </c>
      <c r="U3482" s="4">
        <f t="shared" si="164"/>
        <v>0</v>
      </c>
    </row>
    <row r="3483" spans="1:21">
      <c r="A3483" s="41">
        <v>770000214</v>
      </c>
      <c r="B3483" s="42">
        <v>770021152</v>
      </c>
      <c r="C3483" s="43">
        <v>770021152</v>
      </c>
      <c r="D3483" t="s">
        <v>1548</v>
      </c>
      <c r="E3483" t="s">
        <v>1544</v>
      </c>
      <c r="F3483" t="s">
        <v>1545</v>
      </c>
      <c r="G3483" t="s">
        <v>1546</v>
      </c>
      <c r="H3483">
        <v>0</v>
      </c>
      <c r="I3483" s="1">
        <v>77</v>
      </c>
      <c r="J3483" t="s">
        <v>339</v>
      </c>
      <c r="K3483" t="s">
        <v>109</v>
      </c>
      <c r="L3483" t="s">
        <v>831</v>
      </c>
      <c r="M3483" t="s">
        <v>109</v>
      </c>
      <c r="N3483" s="4">
        <v>200063451</v>
      </c>
      <c r="O3483" s="44">
        <v>46772.5</v>
      </c>
      <c r="P3483">
        <v>0</v>
      </c>
      <c r="Q3483">
        <v>0</v>
      </c>
      <c r="R3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3" s="4">
        <f t="shared" si="162"/>
        <v>1</v>
      </c>
      <c r="T3483" s="4">
        <f t="shared" si="163"/>
        <v>0</v>
      </c>
      <c r="U3483" s="4">
        <f t="shared" si="164"/>
        <v>0</v>
      </c>
    </row>
    <row r="3484" spans="1:21">
      <c r="A3484" s="41">
        <v>770021186</v>
      </c>
      <c r="B3484" s="45">
        <v>770021160</v>
      </c>
      <c r="C3484" s="47">
        <v>770021186</v>
      </c>
      <c r="D3484" t="s">
        <v>4231</v>
      </c>
      <c r="E3484" t="s">
        <v>4232</v>
      </c>
      <c r="H3484"/>
      <c r="I3484" s="1">
        <v>77</v>
      </c>
      <c r="J3484" t="s">
        <v>339</v>
      </c>
      <c r="K3484" t="s">
        <v>109</v>
      </c>
      <c r="L3484" t="s">
        <v>60</v>
      </c>
      <c r="M3484" t="s">
        <v>109</v>
      </c>
      <c r="N3484" s="4">
        <v>821161304</v>
      </c>
      <c r="O3484" s="44">
        <v>12873</v>
      </c>
      <c r="P3484">
        <v>0</v>
      </c>
      <c r="Q3484">
        <v>0</v>
      </c>
      <c r="R3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84" s="4">
        <f t="shared" si="162"/>
        <v>0</v>
      </c>
      <c r="T3484" s="4">
        <f t="shared" si="163"/>
        <v>0</v>
      </c>
      <c r="U3484" s="4">
        <f t="shared" si="164"/>
        <v>1</v>
      </c>
    </row>
    <row r="3485" spans="1:21">
      <c r="A3485" s="41">
        <v>770000156</v>
      </c>
      <c r="B3485" s="42">
        <v>770110054</v>
      </c>
      <c r="C3485" s="43">
        <v>770110054</v>
      </c>
      <c r="D3485" t="s">
        <v>4432</v>
      </c>
      <c r="E3485" t="s">
        <v>4433</v>
      </c>
      <c r="F3485" t="s">
        <v>1545</v>
      </c>
      <c r="G3485" t="s">
        <v>1546</v>
      </c>
      <c r="H3485">
        <v>1</v>
      </c>
      <c r="I3485" s="1">
        <v>77</v>
      </c>
      <c r="J3485" t="s">
        <v>339</v>
      </c>
      <c r="K3485" t="s">
        <v>109</v>
      </c>
      <c r="L3485" t="s">
        <v>831</v>
      </c>
      <c r="M3485" t="s">
        <v>109</v>
      </c>
      <c r="N3485" s="4">
        <v>267700052</v>
      </c>
      <c r="O3485" s="44">
        <v>194432.5</v>
      </c>
      <c r="P3485">
        <v>0</v>
      </c>
      <c r="Q3485">
        <v>0</v>
      </c>
      <c r="R3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5" s="4">
        <f t="shared" si="162"/>
        <v>1</v>
      </c>
      <c r="T3485" s="4">
        <f t="shared" si="163"/>
        <v>0</v>
      </c>
      <c r="U3485" s="4">
        <f t="shared" si="164"/>
        <v>0</v>
      </c>
    </row>
    <row r="3486" spans="1:21">
      <c r="A3486" s="41">
        <v>770000180</v>
      </c>
      <c r="B3486" s="42">
        <v>770110054</v>
      </c>
      <c r="C3486" s="43">
        <v>770110054</v>
      </c>
      <c r="D3486" t="s">
        <v>4434</v>
      </c>
      <c r="E3486" t="s">
        <v>4433</v>
      </c>
      <c r="F3486" t="s">
        <v>1545</v>
      </c>
      <c r="G3486" t="s">
        <v>1546</v>
      </c>
      <c r="H3486">
        <v>1</v>
      </c>
      <c r="I3486" s="1">
        <v>77</v>
      </c>
      <c r="J3486" t="s">
        <v>339</v>
      </c>
      <c r="K3486" t="s">
        <v>109</v>
      </c>
      <c r="L3486" t="s">
        <v>831</v>
      </c>
      <c r="M3486" t="s">
        <v>109</v>
      </c>
      <c r="N3486" s="4">
        <v>267700052</v>
      </c>
      <c r="O3486" s="44">
        <v>13174</v>
      </c>
      <c r="P3486">
        <v>0</v>
      </c>
      <c r="Q3486">
        <v>0</v>
      </c>
      <c r="R3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6" s="4">
        <f t="shared" si="162"/>
        <v>1</v>
      </c>
      <c r="T3486" s="4">
        <f t="shared" si="163"/>
        <v>0</v>
      </c>
      <c r="U3486" s="4">
        <f t="shared" si="164"/>
        <v>0</v>
      </c>
    </row>
    <row r="3487" spans="1:21">
      <c r="A3487" s="41">
        <v>770010759</v>
      </c>
      <c r="B3487" s="42">
        <v>770110054</v>
      </c>
      <c r="C3487" s="43">
        <v>770110054</v>
      </c>
      <c r="D3487" t="s">
        <v>4435</v>
      </c>
      <c r="E3487" t="s">
        <v>4433</v>
      </c>
      <c r="F3487" t="s">
        <v>1545</v>
      </c>
      <c r="G3487" t="s">
        <v>1546</v>
      </c>
      <c r="H3487">
        <v>1</v>
      </c>
      <c r="I3487" s="1">
        <v>77</v>
      </c>
      <c r="J3487" t="s">
        <v>339</v>
      </c>
      <c r="K3487" t="s">
        <v>109</v>
      </c>
      <c r="L3487" t="s">
        <v>831</v>
      </c>
      <c r="M3487" t="s">
        <v>109</v>
      </c>
      <c r="N3487" s="4">
        <v>267700052</v>
      </c>
      <c r="O3487" s="44">
        <v>275</v>
      </c>
      <c r="P3487">
        <v>1</v>
      </c>
      <c r="Q3487">
        <v>0</v>
      </c>
      <c r="R3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7" s="4">
        <f t="shared" si="162"/>
        <v>1</v>
      </c>
      <c r="T3487" s="4">
        <f t="shared" si="163"/>
        <v>0</v>
      </c>
      <c r="U3487" s="4">
        <f t="shared" si="164"/>
        <v>0</v>
      </c>
    </row>
    <row r="3488" spans="1:21">
      <c r="A3488" s="41">
        <v>770000172</v>
      </c>
      <c r="B3488" s="42">
        <v>770110070</v>
      </c>
      <c r="C3488" s="43">
        <v>770110070</v>
      </c>
      <c r="D3488" t="s">
        <v>1459</v>
      </c>
      <c r="E3488" t="s">
        <v>1460</v>
      </c>
      <c r="F3488" t="s">
        <v>8392</v>
      </c>
      <c r="G3488" t="s">
        <v>8393</v>
      </c>
      <c r="H3488">
        <v>1</v>
      </c>
      <c r="I3488" s="1">
        <v>77</v>
      </c>
      <c r="J3488" t="s">
        <v>339</v>
      </c>
      <c r="K3488" t="s">
        <v>109</v>
      </c>
      <c r="L3488" t="s">
        <v>831</v>
      </c>
      <c r="M3488" t="s">
        <v>109</v>
      </c>
      <c r="N3488" s="4">
        <v>267700086</v>
      </c>
      <c r="O3488" s="44">
        <v>78327.75</v>
      </c>
      <c r="P3488">
        <v>0</v>
      </c>
      <c r="Q3488">
        <v>0</v>
      </c>
      <c r="R3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8" s="4">
        <f t="shared" si="162"/>
        <v>1</v>
      </c>
      <c r="T3488" s="4">
        <f t="shared" si="163"/>
        <v>0</v>
      </c>
      <c r="U3488" s="4">
        <f t="shared" si="164"/>
        <v>0</v>
      </c>
    </row>
    <row r="3489" spans="1:21">
      <c r="A3489" s="41">
        <v>770000420</v>
      </c>
      <c r="B3489" s="42">
        <v>770700029</v>
      </c>
      <c r="C3489" s="43">
        <v>770000420</v>
      </c>
      <c r="D3489" t="s">
        <v>4080</v>
      </c>
      <c r="E3489" t="s">
        <v>4081</v>
      </c>
      <c r="H3489"/>
      <c r="I3489" s="1">
        <v>77</v>
      </c>
      <c r="J3489" t="s">
        <v>339</v>
      </c>
      <c r="K3489" t="s">
        <v>109</v>
      </c>
      <c r="L3489" t="s">
        <v>60</v>
      </c>
      <c r="M3489" t="s">
        <v>109</v>
      </c>
      <c r="N3489" s="4">
        <v>785003138</v>
      </c>
      <c r="O3489" s="44">
        <v>7285.5</v>
      </c>
      <c r="P3489">
        <v>0</v>
      </c>
      <c r="Q3489">
        <v>0</v>
      </c>
      <c r="R3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89" s="4">
        <f t="shared" si="162"/>
        <v>0</v>
      </c>
      <c r="T3489" s="4">
        <f t="shared" si="163"/>
        <v>0</v>
      </c>
      <c r="U3489" s="4">
        <f t="shared" si="164"/>
        <v>1</v>
      </c>
    </row>
    <row r="3490" spans="1:21">
      <c r="A3490" s="41">
        <v>920700010</v>
      </c>
      <c r="B3490" s="42">
        <v>770700029</v>
      </c>
      <c r="C3490" s="43">
        <v>920700010</v>
      </c>
      <c r="D3490" t="s">
        <v>4082</v>
      </c>
      <c r="E3490" t="s">
        <v>4081</v>
      </c>
      <c r="H3490"/>
      <c r="I3490" s="1">
        <v>92</v>
      </c>
      <c r="J3490" t="s">
        <v>114</v>
      </c>
      <c r="K3490" t="s">
        <v>109</v>
      </c>
      <c r="L3490" t="s">
        <v>60</v>
      </c>
      <c r="M3490" t="s">
        <v>109</v>
      </c>
      <c r="N3490" s="4">
        <v>785003138</v>
      </c>
      <c r="O3490" s="44">
        <v>5894</v>
      </c>
      <c r="P3490">
        <v>0</v>
      </c>
      <c r="Q3490">
        <v>0</v>
      </c>
      <c r="R3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90" s="4">
        <f t="shared" si="162"/>
        <v>0</v>
      </c>
      <c r="T3490" s="4">
        <f t="shared" si="163"/>
        <v>0</v>
      </c>
      <c r="U3490" s="4">
        <f t="shared" si="164"/>
        <v>1</v>
      </c>
    </row>
    <row r="3491" spans="1:21">
      <c r="A3491" s="41">
        <v>780300075</v>
      </c>
      <c r="B3491" s="42">
        <v>780000485</v>
      </c>
      <c r="C3491" s="43">
        <v>780300075</v>
      </c>
      <c r="D3491" t="s">
        <v>5503</v>
      </c>
      <c r="E3491" t="s">
        <v>5504</v>
      </c>
      <c r="H3491"/>
      <c r="I3491" s="1">
        <v>78</v>
      </c>
      <c r="J3491" t="s">
        <v>311</v>
      </c>
      <c r="K3491" t="s">
        <v>109</v>
      </c>
      <c r="L3491" t="s">
        <v>96</v>
      </c>
      <c r="M3491" t="s">
        <v>109</v>
      </c>
      <c r="N3491" s="4">
        <v>403235575</v>
      </c>
      <c r="O3491" s="44">
        <v>26757.5</v>
      </c>
      <c r="P3491">
        <v>0</v>
      </c>
      <c r="Q3491">
        <v>0</v>
      </c>
      <c r="R3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1" s="4">
        <f t="shared" si="162"/>
        <v>0</v>
      </c>
      <c r="T3491" s="4">
        <f t="shared" si="163"/>
        <v>0</v>
      </c>
      <c r="U3491" s="4">
        <f t="shared" si="164"/>
        <v>1</v>
      </c>
    </row>
    <row r="3492" spans="1:21">
      <c r="A3492" s="41">
        <v>780300109</v>
      </c>
      <c r="B3492" s="42">
        <v>780000519</v>
      </c>
      <c r="C3492" s="43">
        <v>780300109</v>
      </c>
      <c r="D3492" t="s">
        <v>5774</v>
      </c>
      <c r="E3492" t="s">
        <v>5775</v>
      </c>
      <c r="H3492"/>
      <c r="I3492" s="1">
        <v>78</v>
      </c>
      <c r="J3492" t="s">
        <v>311</v>
      </c>
      <c r="K3492" t="s">
        <v>109</v>
      </c>
      <c r="L3492" t="s">
        <v>96</v>
      </c>
      <c r="M3492" t="s">
        <v>109</v>
      </c>
      <c r="N3492" s="4">
        <v>659805071</v>
      </c>
      <c r="O3492" s="44">
        <v>13015</v>
      </c>
      <c r="P3492">
        <v>0</v>
      </c>
      <c r="Q3492">
        <v>0</v>
      </c>
      <c r="R3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2" s="4">
        <f t="shared" si="162"/>
        <v>0</v>
      </c>
      <c r="T3492" s="4">
        <f t="shared" si="163"/>
        <v>0</v>
      </c>
      <c r="U3492" s="4">
        <f t="shared" si="164"/>
        <v>1</v>
      </c>
    </row>
    <row r="3493" spans="1:21">
      <c r="A3493" s="41">
        <v>780300125</v>
      </c>
      <c r="B3493" s="42">
        <v>780000535</v>
      </c>
      <c r="C3493" s="43">
        <v>780300125</v>
      </c>
      <c r="D3493" t="s">
        <v>5162</v>
      </c>
      <c r="E3493" t="s">
        <v>5163</v>
      </c>
      <c r="H3493"/>
      <c r="I3493" s="1">
        <v>78</v>
      </c>
      <c r="J3493" t="s">
        <v>311</v>
      </c>
      <c r="K3493" t="s">
        <v>109</v>
      </c>
      <c r="L3493" t="s">
        <v>96</v>
      </c>
      <c r="M3493" t="s">
        <v>109</v>
      </c>
      <c r="N3493" s="4">
        <v>383060431</v>
      </c>
      <c r="O3493" s="44">
        <v>25307.5</v>
      </c>
      <c r="P3493">
        <v>0</v>
      </c>
      <c r="Q3493">
        <v>0</v>
      </c>
      <c r="R3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3" s="4">
        <f t="shared" si="162"/>
        <v>0</v>
      </c>
      <c r="T3493" s="4">
        <f t="shared" si="163"/>
        <v>0</v>
      </c>
      <c r="U3493" s="4">
        <f t="shared" si="164"/>
        <v>1</v>
      </c>
    </row>
    <row r="3494" spans="1:21">
      <c r="A3494" s="41">
        <v>780300208</v>
      </c>
      <c r="B3494" s="42">
        <v>780000576</v>
      </c>
      <c r="C3494" s="43">
        <v>780300208</v>
      </c>
      <c r="D3494" t="s">
        <v>5231</v>
      </c>
      <c r="E3494" t="s">
        <v>5232</v>
      </c>
      <c r="H3494"/>
      <c r="I3494" s="1">
        <v>78</v>
      </c>
      <c r="J3494" t="s">
        <v>311</v>
      </c>
      <c r="K3494" t="s">
        <v>109</v>
      </c>
      <c r="L3494" t="s">
        <v>96</v>
      </c>
      <c r="M3494" t="s">
        <v>109</v>
      </c>
      <c r="N3494" s="4">
        <v>599803632</v>
      </c>
      <c r="O3494" s="44">
        <v>26442.5</v>
      </c>
      <c r="P3494">
        <v>0</v>
      </c>
      <c r="Q3494">
        <v>0</v>
      </c>
      <c r="R3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4" s="4">
        <f t="shared" si="162"/>
        <v>0</v>
      </c>
      <c r="T3494" s="4">
        <f t="shared" si="163"/>
        <v>0</v>
      </c>
      <c r="U3494" s="4">
        <f t="shared" si="164"/>
        <v>1</v>
      </c>
    </row>
    <row r="3495" spans="1:21">
      <c r="A3495" s="41">
        <v>780022737</v>
      </c>
      <c r="B3495" s="42">
        <v>780000675</v>
      </c>
      <c r="C3495" s="43">
        <v>780022737</v>
      </c>
      <c r="D3495" t="s">
        <v>5114</v>
      </c>
      <c r="E3495" t="s">
        <v>5115</v>
      </c>
      <c r="H3495"/>
      <c r="I3495" s="1">
        <v>78</v>
      </c>
      <c r="J3495" t="s">
        <v>311</v>
      </c>
      <c r="K3495" t="s">
        <v>109</v>
      </c>
      <c r="L3495" t="s">
        <v>96</v>
      </c>
      <c r="M3495" t="s">
        <v>109</v>
      </c>
      <c r="N3495" s="4">
        <v>392015186</v>
      </c>
      <c r="O3495" s="44">
        <v>6498</v>
      </c>
      <c r="P3495">
        <v>0</v>
      </c>
      <c r="Q3495">
        <v>0</v>
      </c>
      <c r="R3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5" s="4">
        <f t="shared" si="162"/>
        <v>0</v>
      </c>
      <c r="T3495" s="4">
        <f t="shared" si="163"/>
        <v>0</v>
      </c>
      <c r="U3495" s="4">
        <f t="shared" si="164"/>
        <v>1</v>
      </c>
    </row>
    <row r="3496" spans="1:21">
      <c r="A3496" s="41">
        <v>780300414</v>
      </c>
      <c r="B3496" s="42">
        <v>780000675</v>
      </c>
      <c r="C3496" s="43">
        <v>780300414</v>
      </c>
      <c r="D3496" t="s">
        <v>5116</v>
      </c>
      <c r="E3496" t="s">
        <v>5115</v>
      </c>
      <c r="H3496"/>
      <c r="I3496" s="1">
        <v>78</v>
      </c>
      <c r="J3496" t="s">
        <v>311</v>
      </c>
      <c r="K3496" t="s">
        <v>109</v>
      </c>
      <c r="L3496" t="s">
        <v>96</v>
      </c>
      <c r="M3496" t="s">
        <v>109</v>
      </c>
      <c r="N3496" s="4">
        <v>392015186</v>
      </c>
      <c r="O3496" s="44">
        <v>57464</v>
      </c>
      <c r="P3496">
        <v>0</v>
      </c>
      <c r="Q3496">
        <v>0</v>
      </c>
      <c r="R3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6" s="4">
        <f t="shared" si="162"/>
        <v>0</v>
      </c>
      <c r="T3496" s="4">
        <f t="shared" si="163"/>
        <v>0</v>
      </c>
      <c r="U3496" s="4">
        <f t="shared" si="164"/>
        <v>1</v>
      </c>
    </row>
    <row r="3497" spans="1:21">
      <c r="A3497" s="41">
        <v>780300455</v>
      </c>
      <c r="B3497" s="42">
        <v>780000717</v>
      </c>
      <c r="C3497" s="43">
        <v>780300455</v>
      </c>
      <c r="D3497" t="s">
        <v>5909</v>
      </c>
      <c r="E3497" t="s">
        <v>5910</v>
      </c>
      <c r="H3497"/>
      <c r="I3497" s="1">
        <v>78</v>
      </c>
      <c r="J3497" t="s">
        <v>311</v>
      </c>
      <c r="K3497" t="s">
        <v>109</v>
      </c>
      <c r="L3497" t="s">
        <v>96</v>
      </c>
      <c r="M3497" t="s">
        <v>109</v>
      </c>
      <c r="N3497" s="4">
        <v>410220032</v>
      </c>
      <c r="O3497" s="44">
        <v>25830.5</v>
      </c>
      <c r="P3497">
        <v>0</v>
      </c>
      <c r="Q3497">
        <v>0</v>
      </c>
      <c r="R3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7" s="4">
        <f t="shared" si="162"/>
        <v>0</v>
      </c>
      <c r="T3497" s="4">
        <f t="shared" si="163"/>
        <v>0</v>
      </c>
      <c r="U3497" s="4">
        <f t="shared" si="164"/>
        <v>1</v>
      </c>
    </row>
    <row r="3498" spans="1:21">
      <c r="A3498" s="41">
        <v>780000311</v>
      </c>
      <c r="B3498" s="42">
        <v>780001236</v>
      </c>
      <c r="C3498" s="43">
        <v>780001236</v>
      </c>
      <c r="D3498" t="s">
        <v>2841</v>
      </c>
      <c r="E3498" t="s">
        <v>2842</v>
      </c>
      <c r="F3498" t="s">
        <v>2245</v>
      </c>
      <c r="G3498" t="s">
        <v>2246</v>
      </c>
      <c r="H3498">
        <v>1</v>
      </c>
      <c r="I3498" s="1">
        <v>78</v>
      </c>
      <c r="J3498" t="s">
        <v>311</v>
      </c>
      <c r="K3498" t="s">
        <v>109</v>
      </c>
      <c r="L3498" t="s">
        <v>831</v>
      </c>
      <c r="M3498" t="s">
        <v>109</v>
      </c>
      <c r="N3498" s="4">
        <v>267805802</v>
      </c>
      <c r="O3498" s="44">
        <v>263261.5</v>
      </c>
      <c r="P3498">
        <v>0</v>
      </c>
      <c r="Q3498">
        <v>0</v>
      </c>
      <c r="R3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8" s="4">
        <f t="shared" si="162"/>
        <v>1</v>
      </c>
      <c r="T3498" s="4">
        <f t="shared" si="163"/>
        <v>0</v>
      </c>
      <c r="U3498" s="4">
        <f t="shared" si="164"/>
        <v>0</v>
      </c>
    </row>
    <row r="3499" spans="1:21">
      <c r="A3499" s="41">
        <v>780000337</v>
      </c>
      <c r="B3499" s="42">
        <v>780001236</v>
      </c>
      <c r="C3499" s="43">
        <v>780001236</v>
      </c>
      <c r="D3499" t="s">
        <v>2843</v>
      </c>
      <c r="E3499" t="s">
        <v>2842</v>
      </c>
      <c r="F3499" t="s">
        <v>2245</v>
      </c>
      <c r="G3499" t="s">
        <v>2246</v>
      </c>
      <c r="H3499">
        <v>1</v>
      </c>
      <c r="I3499" s="1">
        <v>78</v>
      </c>
      <c r="J3499" t="s">
        <v>311</v>
      </c>
      <c r="K3499" t="s">
        <v>109</v>
      </c>
      <c r="L3499" t="s">
        <v>831</v>
      </c>
      <c r="M3499" t="s">
        <v>109</v>
      </c>
      <c r="N3499" s="4">
        <v>267805802</v>
      </c>
      <c r="O3499" s="44">
        <v>16053.5</v>
      </c>
      <c r="P3499">
        <v>0</v>
      </c>
      <c r="Q3499">
        <v>0</v>
      </c>
      <c r="R3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9" s="4">
        <f t="shared" si="162"/>
        <v>1</v>
      </c>
      <c r="T3499" s="4">
        <f t="shared" si="163"/>
        <v>0</v>
      </c>
      <c r="U3499" s="4">
        <f t="shared" si="164"/>
        <v>0</v>
      </c>
    </row>
    <row r="3500" spans="1:21">
      <c r="A3500" s="41">
        <v>780300422</v>
      </c>
      <c r="B3500" s="42">
        <v>780002259</v>
      </c>
      <c r="C3500" s="43">
        <v>780300422</v>
      </c>
      <c r="D3500" t="s">
        <v>5961</v>
      </c>
      <c r="E3500" t="s">
        <v>5962</v>
      </c>
      <c r="H3500"/>
      <c r="I3500" s="1">
        <v>78</v>
      </c>
      <c r="J3500" t="s">
        <v>311</v>
      </c>
      <c r="K3500" t="s">
        <v>109</v>
      </c>
      <c r="L3500" t="s">
        <v>96</v>
      </c>
      <c r="M3500" t="s">
        <v>109</v>
      </c>
      <c r="N3500" s="4">
        <v>310227673</v>
      </c>
      <c r="O3500" s="44">
        <v>86721</v>
      </c>
      <c r="P3500">
        <v>0</v>
      </c>
      <c r="Q3500">
        <v>0</v>
      </c>
      <c r="R3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0" s="4">
        <f t="shared" si="162"/>
        <v>0</v>
      </c>
      <c r="T3500" s="4">
        <f t="shared" si="163"/>
        <v>0</v>
      </c>
      <c r="U3500" s="4">
        <f t="shared" si="164"/>
        <v>1</v>
      </c>
    </row>
    <row r="3501" spans="1:21">
      <c r="A3501" s="41">
        <v>780000295</v>
      </c>
      <c r="B3501" s="42">
        <v>780002697</v>
      </c>
      <c r="C3501" s="43">
        <v>780002697</v>
      </c>
      <c r="D3501" t="s">
        <v>2367</v>
      </c>
      <c r="E3501" t="s">
        <v>2368</v>
      </c>
      <c r="F3501" t="s">
        <v>2245</v>
      </c>
      <c r="G3501" t="s">
        <v>2246</v>
      </c>
      <c r="H3501">
        <v>0</v>
      </c>
      <c r="I3501" s="1">
        <v>78</v>
      </c>
      <c r="J3501" t="s">
        <v>311</v>
      </c>
      <c r="K3501" t="s">
        <v>109</v>
      </c>
      <c r="L3501" t="s">
        <v>831</v>
      </c>
      <c r="M3501" t="s">
        <v>109</v>
      </c>
      <c r="N3501" s="4">
        <v>267805778</v>
      </c>
      <c r="O3501" s="44">
        <v>39470</v>
      </c>
      <c r="P3501">
        <v>0</v>
      </c>
      <c r="Q3501">
        <v>0</v>
      </c>
      <c r="R3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1" s="4">
        <f t="shared" si="162"/>
        <v>1</v>
      </c>
      <c r="T3501" s="4">
        <f t="shared" si="163"/>
        <v>0</v>
      </c>
      <c r="U3501" s="4">
        <f t="shared" si="164"/>
        <v>0</v>
      </c>
    </row>
    <row r="3502" spans="1:21">
      <c r="A3502" s="41">
        <v>780000428</v>
      </c>
      <c r="B3502" s="42">
        <v>780002697</v>
      </c>
      <c r="C3502" s="43">
        <v>780002697</v>
      </c>
      <c r="D3502" t="s">
        <v>2369</v>
      </c>
      <c r="E3502" t="s">
        <v>2368</v>
      </c>
      <c r="F3502" t="s">
        <v>2245</v>
      </c>
      <c r="G3502" t="s">
        <v>2246</v>
      </c>
      <c r="H3502">
        <v>0</v>
      </c>
      <c r="I3502" s="1">
        <v>78</v>
      </c>
      <c r="J3502" t="s">
        <v>311</v>
      </c>
      <c r="K3502" t="s">
        <v>109</v>
      </c>
      <c r="L3502" t="s">
        <v>831</v>
      </c>
      <c r="M3502" t="s">
        <v>109</v>
      </c>
      <c r="N3502" s="4">
        <v>267805778</v>
      </c>
      <c r="O3502" s="44">
        <v>23289.5</v>
      </c>
      <c r="P3502">
        <v>0</v>
      </c>
      <c r="Q3502">
        <v>0</v>
      </c>
      <c r="R3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2" s="4">
        <f t="shared" si="162"/>
        <v>1</v>
      </c>
      <c r="T3502" s="4">
        <f t="shared" si="163"/>
        <v>0</v>
      </c>
      <c r="U3502" s="4">
        <f t="shared" si="164"/>
        <v>0</v>
      </c>
    </row>
    <row r="3503" spans="1:21">
      <c r="A3503" s="41">
        <v>780801528</v>
      </c>
      <c r="B3503" s="42">
        <v>780002697</v>
      </c>
      <c r="C3503" s="43">
        <v>780002697</v>
      </c>
      <c r="D3503" t="s">
        <v>2370</v>
      </c>
      <c r="E3503" t="s">
        <v>2368</v>
      </c>
      <c r="F3503" t="s">
        <v>2245</v>
      </c>
      <c r="G3503" t="s">
        <v>2246</v>
      </c>
      <c r="H3503">
        <v>0</v>
      </c>
      <c r="I3503" s="1">
        <v>78</v>
      </c>
      <c r="J3503" t="s">
        <v>311</v>
      </c>
      <c r="K3503" t="s">
        <v>109</v>
      </c>
      <c r="L3503" t="s">
        <v>831</v>
      </c>
      <c r="M3503" t="s">
        <v>109</v>
      </c>
      <c r="N3503" s="4">
        <v>267805778</v>
      </c>
      <c r="O3503" s="44">
        <v>3808.5</v>
      </c>
      <c r="P3503">
        <v>0</v>
      </c>
      <c r="Q3503">
        <v>0</v>
      </c>
      <c r="R3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3" s="4">
        <f t="shared" si="162"/>
        <v>1</v>
      </c>
      <c r="T3503" s="4">
        <f t="shared" si="163"/>
        <v>0</v>
      </c>
      <c r="U3503" s="4">
        <f t="shared" si="164"/>
        <v>0</v>
      </c>
    </row>
    <row r="3504" spans="1:21" ht="17.25" customHeight="1">
      <c r="A3504" s="41">
        <v>780822748</v>
      </c>
      <c r="B3504" s="42">
        <v>780002697</v>
      </c>
      <c r="C3504" s="41">
        <v>780002697</v>
      </c>
      <c r="D3504" t="s">
        <v>2371</v>
      </c>
      <c r="E3504" t="s">
        <v>2368</v>
      </c>
      <c r="F3504" t="s">
        <v>2245</v>
      </c>
      <c r="G3504" t="s">
        <v>2246</v>
      </c>
      <c r="H3504">
        <v>0</v>
      </c>
      <c r="I3504" s="1">
        <v>78</v>
      </c>
      <c r="J3504" t="s">
        <v>311</v>
      </c>
      <c r="K3504" t="s">
        <v>109</v>
      </c>
      <c r="L3504" t="s">
        <v>831</v>
      </c>
      <c r="M3504" t="s">
        <v>109</v>
      </c>
      <c r="N3504" s="4">
        <v>267805778</v>
      </c>
      <c r="O3504" s="44">
        <v>5294</v>
      </c>
      <c r="P3504">
        <v>0</v>
      </c>
      <c r="Q3504">
        <v>0</v>
      </c>
      <c r="R3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4" s="4">
        <f t="shared" si="162"/>
        <v>1</v>
      </c>
      <c r="T3504" s="4">
        <f t="shared" si="163"/>
        <v>0</v>
      </c>
      <c r="U3504" s="4">
        <f t="shared" si="164"/>
        <v>0</v>
      </c>
    </row>
    <row r="3505" spans="1:21">
      <c r="A3505" s="41">
        <v>780825238</v>
      </c>
      <c r="B3505" s="42">
        <v>780002697</v>
      </c>
      <c r="C3505" s="43">
        <v>780002697</v>
      </c>
      <c r="D3505" t="s">
        <v>2372</v>
      </c>
      <c r="E3505" t="s">
        <v>2368</v>
      </c>
      <c r="F3505" t="s">
        <v>2245</v>
      </c>
      <c r="G3505" t="s">
        <v>2246</v>
      </c>
      <c r="H3505">
        <v>0</v>
      </c>
      <c r="I3505" s="1">
        <v>78</v>
      </c>
      <c r="J3505" t="s">
        <v>311</v>
      </c>
      <c r="K3505" t="s">
        <v>109</v>
      </c>
      <c r="L3505" t="s">
        <v>831</v>
      </c>
      <c r="M3505" t="s">
        <v>109</v>
      </c>
      <c r="N3505" s="4">
        <v>267805778</v>
      </c>
      <c r="O3505" s="44">
        <v>1498</v>
      </c>
      <c r="P3505">
        <v>0</v>
      </c>
      <c r="Q3505">
        <v>0</v>
      </c>
      <c r="R3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5" s="4">
        <f t="shared" si="162"/>
        <v>1</v>
      </c>
      <c r="T3505" s="4">
        <f t="shared" si="163"/>
        <v>0</v>
      </c>
      <c r="U3505" s="4">
        <f t="shared" si="164"/>
        <v>0</v>
      </c>
    </row>
    <row r="3506" spans="1:21">
      <c r="A3506" s="41">
        <v>780825816</v>
      </c>
      <c r="B3506" s="42">
        <v>780003638</v>
      </c>
      <c r="C3506" s="43">
        <v>780825816</v>
      </c>
      <c r="D3506" t="s">
        <v>4135</v>
      </c>
      <c r="E3506" t="s">
        <v>4136</v>
      </c>
      <c r="H3506"/>
      <c r="I3506" s="1">
        <v>78</v>
      </c>
      <c r="J3506" t="s">
        <v>311</v>
      </c>
      <c r="K3506" t="s">
        <v>109</v>
      </c>
      <c r="L3506" t="s">
        <v>60</v>
      </c>
      <c r="M3506" t="s">
        <v>109</v>
      </c>
      <c r="N3506" s="4">
        <v>775667181</v>
      </c>
      <c r="O3506" s="44">
        <v>12376.5</v>
      </c>
      <c r="P3506">
        <v>0</v>
      </c>
      <c r="Q3506">
        <v>0</v>
      </c>
      <c r="R3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6" s="4">
        <f t="shared" si="162"/>
        <v>0</v>
      </c>
      <c r="T3506" s="4">
        <f t="shared" si="163"/>
        <v>0</v>
      </c>
      <c r="U3506" s="4">
        <f t="shared" si="164"/>
        <v>1</v>
      </c>
    </row>
    <row r="3507" spans="1:21">
      <c r="A3507" s="41">
        <v>780300323</v>
      </c>
      <c r="B3507" s="42">
        <v>780003679</v>
      </c>
      <c r="C3507" s="43">
        <v>780300323</v>
      </c>
      <c r="D3507" t="s">
        <v>5953</v>
      </c>
      <c r="E3507" t="s">
        <v>5954</v>
      </c>
      <c r="H3507"/>
      <c r="I3507" s="1">
        <v>78</v>
      </c>
      <c r="J3507" t="s">
        <v>311</v>
      </c>
      <c r="K3507" t="s">
        <v>109</v>
      </c>
      <c r="L3507" t="s">
        <v>96</v>
      </c>
      <c r="M3507" t="s">
        <v>109</v>
      </c>
      <c r="N3507" s="4">
        <v>432197150</v>
      </c>
      <c r="O3507" s="44">
        <v>50042.5</v>
      </c>
      <c r="P3507">
        <v>0</v>
      </c>
      <c r="Q3507">
        <v>0</v>
      </c>
      <c r="R3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7" s="4">
        <f t="shared" si="162"/>
        <v>0</v>
      </c>
      <c r="T3507" s="4">
        <f t="shared" si="163"/>
        <v>0</v>
      </c>
      <c r="U3507" s="4">
        <f t="shared" si="164"/>
        <v>1</v>
      </c>
    </row>
    <row r="3508" spans="1:21">
      <c r="A3508" s="41">
        <v>780170049</v>
      </c>
      <c r="B3508" s="42">
        <v>780009528</v>
      </c>
      <c r="C3508" s="43">
        <v>780170049</v>
      </c>
      <c r="D3508" t="s">
        <v>336</v>
      </c>
      <c r="E3508" t="s">
        <v>337</v>
      </c>
      <c r="H3508"/>
      <c r="I3508" s="1">
        <v>78</v>
      </c>
      <c r="J3508" t="s">
        <v>311</v>
      </c>
      <c r="K3508" t="s">
        <v>109</v>
      </c>
      <c r="L3508" t="s">
        <v>60</v>
      </c>
      <c r="M3508" t="s">
        <v>109</v>
      </c>
      <c r="N3508" s="4">
        <v>449235555</v>
      </c>
      <c r="O3508" s="44">
        <v>1906</v>
      </c>
      <c r="P3508">
        <v>1</v>
      </c>
      <c r="Q3508">
        <v>0</v>
      </c>
      <c r="R3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08" s="4">
        <f t="shared" si="162"/>
        <v>0</v>
      </c>
      <c r="T3508" s="4">
        <f t="shared" si="163"/>
        <v>0</v>
      </c>
      <c r="U3508" s="4">
        <f t="shared" si="164"/>
        <v>1</v>
      </c>
    </row>
    <row r="3509" spans="1:21">
      <c r="A3509" s="41">
        <v>780140042</v>
      </c>
      <c r="B3509" s="42">
        <v>780017455</v>
      </c>
      <c r="C3509" s="43">
        <v>780140042</v>
      </c>
      <c r="D3509" t="s">
        <v>5780</v>
      </c>
      <c r="E3509" t="s">
        <v>5781</v>
      </c>
      <c r="H3509"/>
      <c r="I3509" s="1">
        <v>78</v>
      </c>
      <c r="J3509" t="s">
        <v>311</v>
      </c>
      <c r="K3509" t="s">
        <v>109</v>
      </c>
      <c r="L3509" t="s">
        <v>96</v>
      </c>
      <c r="M3509" t="s">
        <v>109</v>
      </c>
      <c r="N3509" s="4">
        <v>379759954</v>
      </c>
      <c r="O3509" s="44">
        <v>27303.5</v>
      </c>
      <c r="P3509">
        <v>1</v>
      </c>
      <c r="Q3509">
        <v>0</v>
      </c>
      <c r="R3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9" s="4">
        <f t="shared" si="162"/>
        <v>0</v>
      </c>
      <c r="T3509" s="4">
        <f t="shared" si="163"/>
        <v>0</v>
      </c>
      <c r="U3509" s="4">
        <f t="shared" si="164"/>
        <v>1</v>
      </c>
    </row>
    <row r="3510" spans="1:21">
      <c r="A3510" s="41">
        <v>780300406</v>
      </c>
      <c r="B3510" s="42">
        <v>780018032</v>
      </c>
      <c r="C3510" s="43">
        <v>780300406</v>
      </c>
      <c r="D3510" t="s">
        <v>5951</v>
      </c>
      <c r="E3510" t="s">
        <v>5952</v>
      </c>
      <c r="H3510"/>
      <c r="I3510" s="1">
        <v>78</v>
      </c>
      <c r="J3510" t="s">
        <v>311</v>
      </c>
      <c r="K3510" t="s">
        <v>109</v>
      </c>
      <c r="L3510" t="s">
        <v>96</v>
      </c>
      <c r="M3510" t="s">
        <v>109</v>
      </c>
      <c r="N3510" s="4">
        <v>785306622</v>
      </c>
      <c r="O3510" s="44">
        <v>62903.5</v>
      </c>
      <c r="P3510">
        <v>0</v>
      </c>
      <c r="Q3510">
        <v>0</v>
      </c>
      <c r="R3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0" s="4">
        <f t="shared" si="162"/>
        <v>0</v>
      </c>
      <c r="T3510" s="4">
        <f t="shared" si="163"/>
        <v>0</v>
      </c>
      <c r="U3510" s="4">
        <f t="shared" si="164"/>
        <v>1</v>
      </c>
    </row>
    <row r="3511" spans="1:21" ht="17.25" customHeight="1">
      <c r="A3511" s="41">
        <v>780018727</v>
      </c>
      <c r="B3511" s="42">
        <v>780018719</v>
      </c>
      <c r="C3511" s="41">
        <v>780018727</v>
      </c>
      <c r="D3511" t="s">
        <v>3444</v>
      </c>
      <c r="E3511" t="s">
        <v>3445</v>
      </c>
      <c r="H3511"/>
      <c r="I3511" s="1">
        <v>78</v>
      </c>
      <c r="J3511" t="s">
        <v>311</v>
      </c>
      <c r="K3511" t="s">
        <v>109</v>
      </c>
      <c r="L3511" t="s">
        <v>96</v>
      </c>
      <c r="M3511" t="s">
        <v>109</v>
      </c>
      <c r="N3511" s="4">
        <v>579803545</v>
      </c>
      <c r="O3511" s="44">
        <v>32052</v>
      </c>
      <c r="P3511">
        <v>0</v>
      </c>
      <c r="Q3511">
        <v>0</v>
      </c>
      <c r="R3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1" s="4">
        <f t="shared" si="162"/>
        <v>0</v>
      </c>
      <c r="T3511" s="4">
        <f t="shared" si="163"/>
        <v>0</v>
      </c>
      <c r="U3511" s="4">
        <f t="shared" si="164"/>
        <v>1</v>
      </c>
    </row>
    <row r="3512" spans="1:21">
      <c r="A3512" s="41">
        <v>780170064</v>
      </c>
      <c r="B3512" s="42">
        <v>780020111</v>
      </c>
      <c r="C3512" s="43">
        <v>780170064</v>
      </c>
      <c r="D3512" t="s">
        <v>309</v>
      </c>
      <c r="E3512" t="s">
        <v>310</v>
      </c>
      <c r="H3512"/>
      <c r="I3512" s="1">
        <v>78</v>
      </c>
      <c r="J3512" t="s">
        <v>311</v>
      </c>
      <c r="K3512" t="s">
        <v>109</v>
      </c>
      <c r="L3512" t="s">
        <v>60</v>
      </c>
      <c r="M3512" t="s">
        <v>109</v>
      </c>
      <c r="N3512" s="4">
        <v>332468032</v>
      </c>
      <c r="O3512" s="44">
        <v>3340</v>
      </c>
      <c r="P3512">
        <v>1</v>
      </c>
      <c r="Q3512">
        <v>0</v>
      </c>
      <c r="R3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2" s="4">
        <f t="shared" si="162"/>
        <v>0</v>
      </c>
      <c r="T3512" s="4">
        <f t="shared" si="163"/>
        <v>0</v>
      </c>
      <c r="U3512" s="4">
        <f t="shared" si="164"/>
        <v>1</v>
      </c>
    </row>
    <row r="3513" spans="1:21">
      <c r="A3513" s="41">
        <v>590049565</v>
      </c>
      <c r="B3513" s="42">
        <v>780020715</v>
      </c>
      <c r="C3513" s="43">
        <v>590049565</v>
      </c>
      <c r="D3513" t="s">
        <v>4075</v>
      </c>
      <c r="E3513" t="s">
        <v>4074</v>
      </c>
      <c r="H3513"/>
      <c r="I3513" s="1">
        <v>59</v>
      </c>
      <c r="J3513" t="s">
        <v>227</v>
      </c>
      <c r="K3513" t="s">
        <v>228</v>
      </c>
      <c r="L3513" t="s">
        <v>60</v>
      </c>
      <c r="M3513" t="s">
        <v>109</v>
      </c>
      <c r="N3513" s="4">
        <v>521504969</v>
      </c>
      <c r="O3513" s="44">
        <v>11173</v>
      </c>
      <c r="P3513">
        <v>0</v>
      </c>
      <c r="Q3513">
        <v>0</v>
      </c>
      <c r="R3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3" s="4">
        <f t="shared" si="162"/>
        <v>0</v>
      </c>
      <c r="T3513" s="4">
        <f t="shared" si="163"/>
        <v>0</v>
      </c>
      <c r="U3513" s="4">
        <f t="shared" si="164"/>
        <v>1</v>
      </c>
    </row>
    <row r="3514" spans="1:21">
      <c r="A3514" s="41">
        <v>920150075</v>
      </c>
      <c r="B3514" s="42">
        <v>780020715</v>
      </c>
      <c r="C3514" s="43">
        <v>920150075</v>
      </c>
      <c r="D3514" t="s">
        <v>4076</v>
      </c>
      <c r="E3514" t="s">
        <v>4074</v>
      </c>
      <c r="H3514"/>
      <c r="I3514" s="1">
        <v>92</v>
      </c>
      <c r="J3514" t="s">
        <v>114</v>
      </c>
      <c r="K3514" t="s">
        <v>109</v>
      </c>
      <c r="L3514" t="s">
        <v>60</v>
      </c>
      <c r="M3514" t="s">
        <v>109</v>
      </c>
      <c r="N3514" s="4">
        <v>521504969</v>
      </c>
      <c r="O3514" s="44">
        <v>17246</v>
      </c>
      <c r="P3514">
        <v>0</v>
      </c>
      <c r="Q3514">
        <v>0</v>
      </c>
      <c r="R3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4" s="4">
        <f t="shared" si="162"/>
        <v>0</v>
      </c>
      <c r="T3514" s="4">
        <f t="shared" si="163"/>
        <v>0</v>
      </c>
      <c r="U3514" s="4">
        <f t="shared" si="164"/>
        <v>1</v>
      </c>
    </row>
    <row r="3515" spans="1:21">
      <c r="A3515" s="41">
        <v>920300845</v>
      </c>
      <c r="B3515" s="42">
        <v>780020715</v>
      </c>
      <c r="C3515" s="43">
        <v>920300845</v>
      </c>
      <c r="D3515" t="s">
        <v>4077</v>
      </c>
      <c r="E3515" t="s">
        <v>4074</v>
      </c>
      <c r="H3515"/>
      <c r="I3515" s="1">
        <v>92</v>
      </c>
      <c r="J3515" t="s">
        <v>114</v>
      </c>
      <c r="K3515" t="s">
        <v>109</v>
      </c>
      <c r="L3515" t="s">
        <v>60</v>
      </c>
      <c r="M3515" t="s">
        <v>109</v>
      </c>
      <c r="N3515" s="4">
        <v>521504969</v>
      </c>
      <c r="O3515" s="44">
        <v>9134.5</v>
      </c>
      <c r="P3515">
        <v>0</v>
      </c>
      <c r="Q3515">
        <v>0</v>
      </c>
      <c r="R3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5" s="4">
        <f t="shared" si="162"/>
        <v>0</v>
      </c>
      <c r="T3515" s="4">
        <f t="shared" si="163"/>
        <v>0</v>
      </c>
      <c r="U3515" s="4">
        <f t="shared" si="164"/>
        <v>1</v>
      </c>
    </row>
    <row r="3516" spans="1:21">
      <c r="A3516" s="41">
        <v>300002169</v>
      </c>
      <c r="B3516" s="42">
        <v>780020715</v>
      </c>
      <c r="C3516" s="43">
        <v>300002169</v>
      </c>
      <c r="D3516" t="s">
        <v>4073</v>
      </c>
      <c r="E3516" t="s">
        <v>4074</v>
      </c>
      <c r="H3516"/>
      <c r="I3516" s="1">
        <v>30</v>
      </c>
      <c r="J3516" t="s">
        <v>105</v>
      </c>
      <c r="K3516" t="s">
        <v>33</v>
      </c>
      <c r="L3516" t="s">
        <v>60</v>
      </c>
      <c r="M3516" t="s">
        <v>109</v>
      </c>
      <c r="N3516" s="4">
        <v>521504969</v>
      </c>
      <c r="O3516" s="44">
        <v>5926</v>
      </c>
      <c r="P3516">
        <v>0</v>
      </c>
      <c r="Q3516">
        <v>0</v>
      </c>
      <c r="R3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6" s="4">
        <f t="shared" si="162"/>
        <v>0</v>
      </c>
      <c r="T3516" s="4">
        <f t="shared" si="163"/>
        <v>0</v>
      </c>
      <c r="U3516" s="4">
        <f t="shared" si="164"/>
        <v>1</v>
      </c>
    </row>
    <row r="3517" spans="1:21">
      <c r="A3517" s="41">
        <v>780420048</v>
      </c>
      <c r="B3517" s="42">
        <v>780021069</v>
      </c>
      <c r="C3517" s="43">
        <v>780420048</v>
      </c>
      <c r="D3517" t="s">
        <v>4796</v>
      </c>
      <c r="E3517" t="s">
        <v>4797</v>
      </c>
      <c r="H3517"/>
      <c r="I3517" s="1">
        <v>78</v>
      </c>
      <c r="J3517" t="s">
        <v>311</v>
      </c>
      <c r="K3517" t="s">
        <v>109</v>
      </c>
      <c r="L3517" t="s">
        <v>96</v>
      </c>
      <c r="M3517" t="s">
        <v>109</v>
      </c>
      <c r="N3517" s="4">
        <v>444516785</v>
      </c>
      <c r="O3517" s="44">
        <v>10085</v>
      </c>
      <c r="P3517">
        <v>0</v>
      </c>
      <c r="Q3517">
        <v>0</v>
      </c>
      <c r="R3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7" s="4">
        <f t="shared" si="162"/>
        <v>0</v>
      </c>
      <c r="T3517" s="4">
        <f t="shared" si="163"/>
        <v>0</v>
      </c>
      <c r="U3517" s="4">
        <f t="shared" si="164"/>
        <v>1</v>
      </c>
    </row>
    <row r="3518" spans="1:21">
      <c r="A3518" s="41">
        <v>780000386</v>
      </c>
      <c r="B3518" s="42">
        <v>780021788</v>
      </c>
      <c r="C3518" s="43">
        <v>780021788</v>
      </c>
      <c r="D3518" t="s">
        <v>1200</v>
      </c>
      <c r="E3518" t="s">
        <v>1201</v>
      </c>
      <c r="F3518" t="s">
        <v>990</v>
      </c>
      <c r="G3518" t="s">
        <v>991</v>
      </c>
      <c r="H3518">
        <v>0</v>
      </c>
      <c r="I3518" s="1">
        <v>78</v>
      </c>
      <c r="J3518" t="s">
        <v>311</v>
      </c>
      <c r="K3518" t="s">
        <v>109</v>
      </c>
      <c r="L3518" t="s">
        <v>831</v>
      </c>
      <c r="M3518" t="s">
        <v>109</v>
      </c>
      <c r="N3518" s="4">
        <v>200030302</v>
      </c>
      <c r="O3518" s="44">
        <v>7308</v>
      </c>
      <c r="P3518">
        <v>0</v>
      </c>
      <c r="Q3518">
        <v>0</v>
      </c>
      <c r="R3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8" s="4">
        <f t="shared" si="162"/>
        <v>1</v>
      </c>
      <c r="T3518" s="4">
        <f t="shared" si="163"/>
        <v>0</v>
      </c>
      <c r="U3518" s="4">
        <f t="shared" si="164"/>
        <v>0</v>
      </c>
    </row>
    <row r="3519" spans="1:21">
      <c r="A3519" s="41">
        <v>780023164</v>
      </c>
      <c r="B3519" s="42">
        <v>780023156</v>
      </c>
      <c r="C3519" s="43">
        <v>780023164</v>
      </c>
      <c r="D3519" t="s">
        <v>5915</v>
      </c>
      <c r="E3519" t="s">
        <v>5916</v>
      </c>
      <c r="H3519"/>
      <c r="I3519" s="1">
        <v>78</v>
      </c>
      <c r="J3519" t="s">
        <v>311</v>
      </c>
      <c r="K3519" t="s">
        <v>109</v>
      </c>
      <c r="L3519" t="s">
        <v>96</v>
      </c>
      <c r="M3519" t="s">
        <v>109</v>
      </c>
      <c r="N3519" s="4">
        <v>808807051</v>
      </c>
      <c r="O3519" s="44">
        <v>27047.5</v>
      </c>
      <c r="P3519">
        <v>0</v>
      </c>
      <c r="Q3519">
        <v>0</v>
      </c>
      <c r="R3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9" s="4">
        <f t="shared" si="162"/>
        <v>0</v>
      </c>
      <c r="T3519" s="4">
        <f t="shared" si="163"/>
        <v>0</v>
      </c>
      <c r="U3519" s="4">
        <f t="shared" si="164"/>
        <v>1</v>
      </c>
    </row>
    <row r="3520" spans="1:21">
      <c r="A3520" s="41">
        <v>780000303</v>
      </c>
      <c r="B3520" s="42">
        <v>780024113</v>
      </c>
      <c r="C3520" s="43">
        <v>780024113</v>
      </c>
      <c r="D3520" t="s">
        <v>1272</v>
      </c>
      <c r="E3520" t="s">
        <v>1272</v>
      </c>
      <c r="F3520" t="s">
        <v>990</v>
      </c>
      <c r="G3520" t="s">
        <v>991</v>
      </c>
      <c r="H3520">
        <v>0</v>
      </c>
      <c r="I3520" s="1">
        <v>78</v>
      </c>
      <c r="J3520" t="s">
        <v>311</v>
      </c>
      <c r="K3520" t="s">
        <v>109</v>
      </c>
      <c r="L3520" t="s">
        <v>831</v>
      </c>
      <c r="M3520" t="s">
        <v>109</v>
      </c>
      <c r="N3520" s="4">
        <v>200076305</v>
      </c>
      <c r="O3520" s="44">
        <v>40448.75</v>
      </c>
      <c r="P3520">
        <v>0</v>
      </c>
      <c r="Q3520">
        <v>0</v>
      </c>
      <c r="R3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0" s="4">
        <f t="shared" si="162"/>
        <v>1</v>
      </c>
      <c r="T3520" s="4">
        <f t="shared" si="163"/>
        <v>0</v>
      </c>
      <c r="U3520" s="4">
        <f t="shared" si="164"/>
        <v>0</v>
      </c>
    </row>
    <row r="3521" spans="1:21" ht="17.25" customHeight="1">
      <c r="A3521" s="41">
        <v>780000402</v>
      </c>
      <c r="B3521" s="42">
        <v>780024113</v>
      </c>
      <c r="C3521" s="41">
        <v>780024113</v>
      </c>
      <c r="D3521" t="s">
        <v>1273</v>
      </c>
      <c r="E3521" t="s">
        <v>1272</v>
      </c>
      <c r="F3521" t="s">
        <v>990</v>
      </c>
      <c r="G3521" t="s">
        <v>991</v>
      </c>
      <c r="H3521">
        <v>0</v>
      </c>
      <c r="I3521" s="1">
        <v>78</v>
      </c>
      <c r="J3521" t="s">
        <v>311</v>
      </c>
      <c r="K3521" t="s">
        <v>109</v>
      </c>
      <c r="L3521" t="s">
        <v>831</v>
      </c>
      <c r="M3521" t="s">
        <v>109</v>
      </c>
      <c r="N3521" s="4">
        <v>200076305</v>
      </c>
      <c r="O3521" s="44">
        <v>17917</v>
      </c>
      <c r="P3521">
        <v>0</v>
      </c>
      <c r="Q3521">
        <v>0</v>
      </c>
      <c r="R3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1" s="4">
        <f t="shared" si="162"/>
        <v>1</v>
      </c>
      <c r="T3521" s="4">
        <f t="shared" si="163"/>
        <v>0</v>
      </c>
      <c r="U3521" s="4">
        <f t="shared" si="164"/>
        <v>0</v>
      </c>
    </row>
    <row r="3522" spans="1:21">
      <c r="A3522" s="41">
        <v>780011789</v>
      </c>
      <c r="B3522" s="42">
        <v>780024113</v>
      </c>
      <c r="C3522" s="43">
        <v>780024113</v>
      </c>
      <c r="D3522" t="s">
        <v>1274</v>
      </c>
      <c r="E3522" t="s">
        <v>1272</v>
      </c>
      <c r="F3522" t="s">
        <v>990</v>
      </c>
      <c r="G3522" t="s">
        <v>991</v>
      </c>
      <c r="H3522">
        <v>0</v>
      </c>
      <c r="I3522" s="1">
        <v>78</v>
      </c>
      <c r="J3522" t="s">
        <v>311</v>
      </c>
      <c r="K3522" t="s">
        <v>109</v>
      </c>
      <c r="L3522" t="s">
        <v>831</v>
      </c>
      <c r="M3522" t="s">
        <v>109</v>
      </c>
      <c r="N3522" s="4">
        <v>200076305</v>
      </c>
      <c r="O3522" s="44">
        <v>654.5</v>
      </c>
      <c r="P3522">
        <v>0</v>
      </c>
      <c r="Q3522">
        <v>0</v>
      </c>
      <c r="R3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2" s="4">
        <f t="shared" si="162"/>
        <v>1</v>
      </c>
      <c r="T3522" s="4">
        <f t="shared" si="163"/>
        <v>0</v>
      </c>
      <c r="U3522" s="4">
        <f t="shared" si="164"/>
        <v>0</v>
      </c>
    </row>
    <row r="3523" spans="1:21">
      <c r="A3523" s="41">
        <v>780020244</v>
      </c>
      <c r="B3523" s="42">
        <v>780024113</v>
      </c>
      <c r="C3523" s="43">
        <v>780024113</v>
      </c>
      <c r="D3523" t="s">
        <v>1275</v>
      </c>
      <c r="E3523" t="s">
        <v>1272</v>
      </c>
      <c r="F3523" t="s">
        <v>990</v>
      </c>
      <c r="G3523" t="s">
        <v>991</v>
      </c>
      <c r="H3523">
        <v>0</v>
      </c>
      <c r="I3523" s="1">
        <v>78</v>
      </c>
      <c r="J3523" t="s">
        <v>311</v>
      </c>
      <c r="K3523" t="s">
        <v>109</v>
      </c>
      <c r="L3523" t="s">
        <v>831</v>
      </c>
      <c r="M3523" t="s">
        <v>109</v>
      </c>
      <c r="N3523" s="4">
        <v>200076305</v>
      </c>
      <c r="O3523" s="44">
        <v>620</v>
      </c>
      <c r="P3523">
        <v>0</v>
      </c>
      <c r="Q3523">
        <v>0</v>
      </c>
      <c r="R3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3" s="4">
        <f t="shared" si="162"/>
        <v>1</v>
      </c>
      <c r="T3523" s="4">
        <f t="shared" si="163"/>
        <v>0</v>
      </c>
      <c r="U3523" s="4">
        <f t="shared" si="164"/>
        <v>0</v>
      </c>
    </row>
    <row r="3524" spans="1:21">
      <c r="A3524" s="41">
        <v>780020558</v>
      </c>
      <c r="B3524" s="42">
        <v>780024113</v>
      </c>
      <c r="C3524" s="43">
        <v>780024113</v>
      </c>
      <c r="D3524" t="s">
        <v>1276</v>
      </c>
      <c r="E3524" t="s">
        <v>1272</v>
      </c>
      <c r="F3524" t="s">
        <v>990</v>
      </c>
      <c r="G3524" t="s">
        <v>991</v>
      </c>
      <c r="H3524">
        <v>0</v>
      </c>
      <c r="I3524" s="1">
        <v>78</v>
      </c>
      <c r="J3524" t="s">
        <v>311</v>
      </c>
      <c r="K3524" t="s">
        <v>109</v>
      </c>
      <c r="L3524" t="s">
        <v>831</v>
      </c>
      <c r="M3524" t="s">
        <v>109</v>
      </c>
      <c r="N3524" s="4">
        <v>200076305</v>
      </c>
      <c r="O3524" s="44">
        <v>1065</v>
      </c>
      <c r="P3524">
        <v>0</v>
      </c>
      <c r="Q3524">
        <v>0</v>
      </c>
      <c r="R3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4" s="4">
        <f t="shared" si="162"/>
        <v>1</v>
      </c>
      <c r="T3524" s="4">
        <f t="shared" si="163"/>
        <v>0</v>
      </c>
      <c r="U3524" s="4">
        <f t="shared" si="164"/>
        <v>0</v>
      </c>
    </row>
    <row r="3525" spans="1:21">
      <c r="A3525" s="41">
        <v>780022448</v>
      </c>
      <c r="B3525" s="42">
        <v>780024113</v>
      </c>
      <c r="C3525" s="43">
        <v>780024113</v>
      </c>
      <c r="D3525" t="s">
        <v>1277</v>
      </c>
      <c r="E3525" t="s">
        <v>1272</v>
      </c>
      <c r="F3525" t="s">
        <v>990</v>
      </c>
      <c r="G3525" t="s">
        <v>991</v>
      </c>
      <c r="H3525">
        <v>0</v>
      </c>
      <c r="I3525" s="1">
        <v>78</v>
      </c>
      <c r="J3525" t="s">
        <v>311</v>
      </c>
      <c r="K3525" t="s">
        <v>109</v>
      </c>
      <c r="L3525" t="s">
        <v>831</v>
      </c>
      <c r="M3525" t="s">
        <v>109</v>
      </c>
      <c r="N3525" s="4">
        <v>200076305</v>
      </c>
      <c r="O3525" s="44">
        <v>3882</v>
      </c>
      <c r="P3525">
        <v>0</v>
      </c>
      <c r="Q3525">
        <v>0</v>
      </c>
      <c r="R3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5" s="4">
        <f t="shared" si="162"/>
        <v>1</v>
      </c>
      <c r="T3525" s="4">
        <f t="shared" si="163"/>
        <v>0</v>
      </c>
      <c r="U3525" s="4">
        <f t="shared" si="164"/>
        <v>0</v>
      </c>
    </row>
    <row r="3526" spans="1:21">
      <c r="A3526" s="41">
        <v>780140034</v>
      </c>
      <c r="B3526" s="45">
        <v>780024113</v>
      </c>
      <c r="C3526" s="43">
        <v>780024113</v>
      </c>
      <c r="D3526" t="s">
        <v>1278</v>
      </c>
      <c r="E3526" t="s">
        <v>1272</v>
      </c>
      <c r="F3526" t="s">
        <v>990</v>
      </c>
      <c r="G3526" t="s">
        <v>991</v>
      </c>
      <c r="H3526">
        <v>0</v>
      </c>
      <c r="I3526" s="1">
        <v>78</v>
      </c>
      <c r="J3526" t="s">
        <v>311</v>
      </c>
      <c r="K3526" t="s">
        <v>109</v>
      </c>
      <c r="L3526" t="s">
        <v>831</v>
      </c>
      <c r="M3526" t="s">
        <v>109</v>
      </c>
      <c r="N3526" s="4">
        <v>200076305</v>
      </c>
      <c r="O3526" s="44">
        <v>486.25</v>
      </c>
      <c r="P3526">
        <v>1</v>
      </c>
      <c r="Q3526">
        <v>0</v>
      </c>
      <c r="R3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6" s="4">
        <f t="shared" ref="S3526:S3589" si="165">IF(OR(L3526="CH",L3526="CH ex-CHS",L3526="HIA",L3526="Autres publics",L3526="CHU"),1,0)</f>
        <v>1</v>
      </c>
      <c r="T3526" s="4">
        <f t="shared" ref="T3526:T3589" si="166">IF(AND(S3526=1,G3526=""),1,0)</f>
        <v>0</v>
      </c>
      <c r="U3526" s="4">
        <f t="shared" si="164"/>
        <v>0</v>
      </c>
    </row>
    <row r="3527" spans="1:21">
      <c r="A3527" s="41">
        <v>780809448</v>
      </c>
      <c r="B3527" s="42">
        <v>780024113</v>
      </c>
      <c r="C3527" s="43">
        <v>780024113</v>
      </c>
      <c r="D3527" t="s">
        <v>1279</v>
      </c>
      <c r="E3527" t="s">
        <v>1272</v>
      </c>
      <c r="F3527" t="s">
        <v>990</v>
      </c>
      <c r="G3527" t="s">
        <v>991</v>
      </c>
      <c r="H3527">
        <v>0</v>
      </c>
      <c r="I3527" s="1">
        <v>78</v>
      </c>
      <c r="J3527" t="s">
        <v>311</v>
      </c>
      <c r="K3527" t="s">
        <v>109</v>
      </c>
      <c r="L3527" t="s">
        <v>831</v>
      </c>
      <c r="M3527" t="s">
        <v>109</v>
      </c>
      <c r="N3527" s="4">
        <v>200076305</v>
      </c>
      <c r="O3527" s="44">
        <v>2038.5</v>
      </c>
      <c r="P3527">
        <v>0</v>
      </c>
      <c r="Q3527">
        <v>0</v>
      </c>
      <c r="R3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7" s="4">
        <f t="shared" si="165"/>
        <v>1</v>
      </c>
      <c r="T3527" s="4">
        <f t="shared" si="166"/>
        <v>0</v>
      </c>
      <c r="U3527" s="4">
        <f t="shared" ref="U3527:U3590" si="167">IF(S3527=1,0,1)</f>
        <v>0</v>
      </c>
    </row>
    <row r="3528" spans="1:21">
      <c r="A3528" s="41">
        <v>780823472</v>
      </c>
      <c r="B3528" s="42">
        <v>780024113</v>
      </c>
      <c r="C3528" s="43">
        <v>780024113</v>
      </c>
      <c r="D3528" t="s">
        <v>1280</v>
      </c>
      <c r="E3528" t="s">
        <v>1272</v>
      </c>
      <c r="F3528" t="s">
        <v>990</v>
      </c>
      <c r="G3528" t="s">
        <v>991</v>
      </c>
      <c r="H3528">
        <v>0</v>
      </c>
      <c r="I3528" s="1">
        <v>78</v>
      </c>
      <c r="J3528" t="s">
        <v>311</v>
      </c>
      <c r="K3528" t="s">
        <v>109</v>
      </c>
      <c r="L3528" t="s">
        <v>831</v>
      </c>
      <c r="M3528" t="s">
        <v>109</v>
      </c>
      <c r="N3528" s="4">
        <v>200076305</v>
      </c>
      <c r="O3528" s="44">
        <v>779.5</v>
      </c>
      <c r="P3528">
        <v>0</v>
      </c>
      <c r="Q3528">
        <v>0</v>
      </c>
      <c r="R3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8" s="4">
        <f t="shared" si="165"/>
        <v>1</v>
      </c>
      <c r="T3528" s="4">
        <f t="shared" si="166"/>
        <v>0</v>
      </c>
      <c r="U3528" s="4">
        <f t="shared" si="167"/>
        <v>0</v>
      </c>
    </row>
    <row r="3529" spans="1:21">
      <c r="A3529" s="41">
        <v>780824983</v>
      </c>
      <c r="B3529" s="42">
        <v>780024113</v>
      </c>
      <c r="C3529" s="43">
        <v>780024113</v>
      </c>
      <c r="D3529" t="s">
        <v>1281</v>
      </c>
      <c r="E3529" t="s">
        <v>1272</v>
      </c>
      <c r="F3529" t="s">
        <v>990</v>
      </c>
      <c r="G3529" t="s">
        <v>991</v>
      </c>
      <c r="H3529">
        <v>0</v>
      </c>
      <c r="I3529" s="1">
        <v>78</v>
      </c>
      <c r="J3529" t="s">
        <v>311</v>
      </c>
      <c r="K3529" t="s">
        <v>109</v>
      </c>
      <c r="L3529" t="s">
        <v>831</v>
      </c>
      <c r="M3529" t="s">
        <v>109</v>
      </c>
      <c r="N3529" s="4">
        <v>200076305</v>
      </c>
      <c r="O3529" s="44">
        <v>330.25</v>
      </c>
      <c r="P3529">
        <v>0</v>
      </c>
      <c r="Q3529">
        <v>0</v>
      </c>
      <c r="R3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9" s="4">
        <f t="shared" si="165"/>
        <v>1</v>
      </c>
      <c r="T3529" s="4">
        <f t="shared" si="166"/>
        <v>0</v>
      </c>
      <c r="U3529" s="4">
        <f t="shared" si="167"/>
        <v>0</v>
      </c>
    </row>
    <row r="3530" spans="1:21">
      <c r="A3530" s="41">
        <v>780023909</v>
      </c>
      <c r="B3530" s="42">
        <v>780025441</v>
      </c>
      <c r="C3530" s="43">
        <v>780023909</v>
      </c>
      <c r="D3530" t="s">
        <v>5903</v>
      </c>
      <c r="E3530" t="s">
        <v>5904</v>
      </c>
      <c r="H3530"/>
      <c r="I3530" s="1">
        <v>78</v>
      </c>
      <c r="J3530" t="s">
        <v>311</v>
      </c>
      <c r="K3530" t="s">
        <v>109</v>
      </c>
      <c r="L3530" t="s">
        <v>96</v>
      </c>
      <c r="M3530" t="s">
        <v>109</v>
      </c>
      <c r="N3530" s="4">
        <v>831252184</v>
      </c>
      <c r="O3530" s="44">
        <v>2851</v>
      </c>
      <c r="P3530">
        <v>1</v>
      </c>
      <c r="Q3530">
        <v>0</v>
      </c>
      <c r="R3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0" s="4">
        <f t="shared" si="165"/>
        <v>0</v>
      </c>
      <c r="T3530" s="4">
        <f t="shared" si="166"/>
        <v>0</v>
      </c>
      <c r="U3530" s="4">
        <f t="shared" si="167"/>
        <v>1</v>
      </c>
    </row>
    <row r="3531" spans="1:21">
      <c r="A3531" s="41">
        <v>780000287</v>
      </c>
      <c r="B3531" s="42">
        <v>780110011</v>
      </c>
      <c r="C3531" s="43">
        <v>780110011</v>
      </c>
      <c r="D3531" t="s">
        <v>2243</v>
      </c>
      <c r="E3531" t="s">
        <v>2244</v>
      </c>
      <c r="F3531" t="s">
        <v>2245</v>
      </c>
      <c r="G3531" t="s">
        <v>2246</v>
      </c>
      <c r="H3531">
        <v>0</v>
      </c>
      <c r="I3531" s="1">
        <v>78</v>
      </c>
      <c r="J3531" t="s">
        <v>311</v>
      </c>
      <c r="K3531" t="s">
        <v>109</v>
      </c>
      <c r="L3531" t="s">
        <v>831</v>
      </c>
      <c r="M3531" t="s">
        <v>109</v>
      </c>
      <c r="N3531" s="4">
        <v>267802387</v>
      </c>
      <c r="O3531" s="44">
        <v>134705</v>
      </c>
      <c r="P3531">
        <v>0</v>
      </c>
      <c r="Q3531">
        <v>0</v>
      </c>
      <c r="R3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1" s="4">
        <f t="shared" si="165"/>
        <v>1</v>
      </c>
      <c r="T3531" s="4">
        <f t="shared" si="166"/>
        <v>0</v>
      </c>
      <c r="U3531" s="4">
        <f t="shared" si="167"/>
        <v>0</v>
      </c>
    </row>
    <row r="3532" spans="1:21">
      <c r="A3532" s="41">
        <v>780801502</v>
      </c>
      <c r="B3532" s="42">
        <v>780110011</v>
      </c>
      <c r="C3532" s="43">
        <v>780110011</v>
      </c>
      <c r="D3532" t="s">
        <v>2247</v>
      </c>
      <c r="E3532" t="s">
        <v>2244</v>
      </c>
      <c r="F3532" t="s">
        <v>2245</v>
      </c>
      <c r="G3532" t="s">
        <v>2246</v>
      </c>
      <c r="H3532">
        <v>0</v>
      </c>
      <c r="I3532" s="1">
        <v>78</v>
      </c>
      <c r="J3532" t="s">
        <v>311</v>
      </c>
      <c r="K3532" t="s">
        <v>109</v>
      </c>
      <c r="L3532" t="s">
        <v>831</v>
      </c>
      <c r="M3532" t="s">
        <v>109</v>
      </c>
      <c r="N3532" s="4">
        <v>267802387</v>
      </c>
      <c r="O3532" s="44">
        <v>2076.5</v>
      </c>
      <c r="P3532">
        <v>0</v>
      </c>
      <c r="Q3532">
        <v>0</v>
      </c>
      <c r="R3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2" s="4">
        <f t="shared" si="165"/>
        <v>1</v>
      </c>
      <c r="T3532" s="4">
        <f t="shared" si="166"/>
        <v>0</v>
      </c>
      <c r="U3532" s="4">
        <f t="shared" si="167"/>
        <v>0</v>
      </c>
    </row>
    <row r="3533" spans="1:21">
      <c r="A3533" s="41">
        <v>780810164</v>
      </c>
      <c r="B3533" s="42">
        <v>780110011</v>
      </c>
      <c r="C3533" s="43">
        <v>780110011</v>
      </c>
      <c r="D3533" t="s">
        <v>2248</v>
      </c>
      <c r="E3533" t="s">
        <v>2244</v>
      </c>
      <c r="F3533" t="s">
        <v>2245</v>
      </c>
      <c r="G3533" t="s">
        <v>2246</v>
      </c>
      <c r="H3533">
        <v>0</v>
      </c>
      <c r="I3533" s="1">
        <v>78</v>
      </c>
      <c r="J3533" t="s">
        <v>311</v>
      </c>
      <c r="K3533" t="s">
        <v>109</v>
      </c>
      <c r="L3533" t="s">
        <v>831</v>
      </c>
      <c r="M3533" t="s">
        <v>109</v>
      </c>
      <c r="N3533" s="4">
        <v>267802387</v>
      </c>
      <c r="O3533" s="44">
        <v>995.75</v>
      </c>
      <c r="P3533">
        <v>0</v>
      </c>
      <c r="Q3533">
        <v>0</v>
      </c>
      <c r="R3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3" s="4">
        <f t="shared" si="165"/>
        <v>1</v>
      </c>
      <c r="T3533" s="4">
        <f t="shared" si="166"/>
        <v>0</v>
      </c>
      <c r="U3533" s="4">
        <f t="shared" si="167"/>
        <v>0</v>
      </c>
    </row>
    <row r="3534" spans="1:21">
      <c r="A3534" s="41">
        <v>780825246</v>
      </c>
      <c r="B3534" s="42">
        <v>780110011</v>
      </c>
      <c r="C3534" s="43">
        <v>780110011</v>
      </c>
      <c r="D3534" t="s">
        <v>2249</v>
      </c>
      <c r="E3534" t="s">
        <v>2244</v>
      </c>
      <c r="F3534" t="s">
        <v>2245</v>
      </c>
      <c r="G3534" t="s">
        <v>2246</v>
      </c>
      <c r="H3534">
        <v>0</v>
      </c>
      <c r="I3534" s="1">
        <v>78</v>
      </c>
      <c r="J3534" t="s">
        <v>311</v>
      </c>
      <c r="K3534" t="s">
        <v>109</v>
      </c>
      <c r="L3534" t="s">
        <v>831</v>
      </c>
      <c r="M3534" t="s">
        <v>109</v>
      </c>
      <c r="N3534" s="4">
        <v>267802387</v>
      </c>
      <c r="O3534" s="44">
        <v>1072</v>
      </c>
      <c r="P3534">
        <v>0</v>
      </c>
      <c r="Q3534">
        <v>0</v>
      </c>
      <c r="R3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4" s="4">
        <f t="shared" si="165"/>
        <v>1</v>
      </c>
      <c r="T3534" s="4">
        <f t="shared" si="166"/>
        <v>0</v>
      </c>
      <c r="U3534" s="4">
        <f t="shared" si="167"/>
        <v>0</v>
      </c>
    </row>
    <row r="3535" spans="1:21">
      <c r="A3535" s="41">
        <v>780000329</v>
      </c>
      <c r="B3535" s="42">
        <v>780110052</v>
      </c>
      <c r="C3535" s="43">
        <v>780110052</v>
      </c>
      <c r="D3535" t="s">
        <v>1286</v>
      </c>
      <c r="E3535" t="s">
        <v>1287</v>
      </c>
      <c r="F3535" t="s">
        <v>990</v>
      </c>
      <c r="G3535" t="s">
        <v>991</v>
      </c>
      <c r="H3535">
        <v>0</v>
      </c>
      <c r="I3535" s="1">
        <v>78</v>
      </c>
      <c r="J3535" t="s">
        <v>311</v>
      </c>
      <c r="K3535" t="s">
        <v>109</v>
      </c>
      <c r="L3535" t="s">
        <v>831</v>
      </c>
      <c r="M3535" t="s">
        <v>109</v>
      </c>
      <c r="N3535" s="4">
        <v>267800076</v>
      </c>
      <c r="O3535" s="44">
        <v>79768</v>
      </c>
      <c r="P3535">
        <v>0</v>
      </c>
      <c r="Q3535">
        <v>0</v>
      </c>
      <c r="R3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5" s="4">
        <f t="shared" si="165"/>
        <v>1</v>
      </c>
      <c r="T3535" s="4">
        <f t="shared" si="166"/>
        <v>0</v>
      </c>
      <c r="U3535" s="4">
        <f t="shared" si="167"/>
        <v>0</v>
      </c>
    </row>
    <row r="3536" spans="1:21">
      <c r="A3536" s="41">
        <v>780000345</v>
      </c>
      <c r="B3536" s="42">
        <v>780110078</v>
      </c>
      <c r="C3536" s="43">
        <v>780110078</v>
      </c>
      <c r="D3536" t="s">
        <v>988</v>
      </c>
      <c r="E3536" t="s">
        <v>989</v>
      </c>
      <c r="F3536" t="s">
        <v>990</v>
      </c>
      <c r="G3536" t="s">
        <v>991</v>
      </c>
      <c r="H3536">
        <v>1</v>
      </c>
      <c r="I3536" s="1">
        <v>78</v>
      </c>
      <c r="J3536" t="s">
        <v>311</v>
      </c>
      <c r="K3536" t="s">
        <v>109</v>
      </c>
      <c r="L3536" t="s">
        <v>831</v>
      </c>
      <c r="M3536" t="s">
        <v>109</v>
      </c>
      <c r="N3536" s="4">
        <v>267802718</v>
      </c>
      <c r="O3536" s="44">
        <v>5810.5</v>
      </c>
      <c r="P3536">
        <v>0</v>
      </c>
      <c r="Q3536">
        <v>0</v>
      </c>
      <c r="R3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6" s="4">
        <f t="shared" si="165"/>
        <v>1</v>
      </c>
      <c r="T3536" s="4">
        <f t="shared" si="166"/>
        <v>0</v>
      </c>
      <c r="U3536" s="4">
        <f t="shared" si="167"/>
        <v>0</v>
      </c>
    </row>
    <row r="3537" spans="1:21">
      <c r="A3537" s="41">
        <v>780800256</v>
      </c>
      <c r="B3537" s="42">
        <v>780110078</v>
      </c>
      <c r="C3537" s="43">
        <v>780110078</v>
      </c>
      <c r="D3537" t="s">
        <v>992</v>
      </c>
      <c r="E3537" t="s">
        <v>989</v>
      </c>
      <c r="F3537" t="s">
        <v>990</v>
      </c>
      <c r="G3537" t="s">
        <v>991</v>
      </c>
      <c r="H3537">
        <v>1</v>
      </c>
      <c r="I3537" s="1">
        <v>78</v>
      </c>
      <c r="J3537" t="s">
        <v>311</v>
      </c>
      <c r="K3537" t="s">
        <v>109</v>
      </c>
      <c r="L3537" t="s">
        <v>831</v>
      </c>
      <c r="M3537" t="s">
        <v>109</v>
      </c>
      <c r="N3537" s="4">
        <v>267802718</v>
      </c>
      <c r="O3537" s="44">
        <v>178652.5</v>
      </c>
      <c r="P3537">
        <v>0</v>
      </c>
      <c r="Q3537">
        <v>0</v>
      </c>
      <c r="R3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7" s="4">
        <f t="shared" si="165"/>
        <v>1</v>
      </c>
      <c r="T3537" s="4">
        <f t="shared" si="166"/>
        <v>0</v>
      </c>
      <c r="U3537" s="4">
        <f t="shared" si="167"/>
        <v>0</v>
      </c>
    </row>
    <row r="3538" spans="1:21">
      <c r="A3538" s="41">
        <v>780000352</v>
      </c>
      <c r="B3538" s="42">
        <v>780110094</v>
      </c>
      <c r="C3538" s="43">
        <v>780110094</v>
      </c>
      <c r="D3538" t="s">
        <v>4504</v>
      </c>
      <c r="E3538" t="s">
        <v>4505</v>
      </c>
      <c r="F3538" t="s">
        <v>990</v>
      </c>
      <c r="G3538" t="s">
        <v>991</v>
      </c>
      <c r="H3538">
        <v>0</v>
      </c>
      <c r="I3538" s="1">
        <v>78</v>
      </c>
      <c r="J3538" t="s">
        <v>311</v>
      </c>
      <c r="K3538" t="s">
        <v>109</v>
      </c>
      <c r="L3538" t="s">
        <v>831</v>
      </c>
      <c r="M3538" t="s">
        <v>109</v>
      </c>
      <c r="N3538" s="4">
        <v>267802403</v>
      </c>
      <c r="O3538" s="44">
        <v>28741.5</v>
      </c>
      <c r="P3538">
        <v>0</v>
      </c>
      <c r="Q3538">
        <v>0</v>
      </c>
      <c r="R3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8" s="4">
        <f t="shared" si="165"/>
        <v>1</v>
      </c>
      <c r="T3538" s="4">
        <f t="shared" si="166"/>
        <v>0</v>
      </c>
      <c r="U3538" s="4">
        <f t="shared" si="167"/>
        <v>0</v>
      </c>
    </row>
    <row r="3539" spans="1:21">
      <c r="A3539" s="41">
        <v>780000360</v>
      </c>
      <c r="B3539" s="42">
        <v>780130019</v>
      </c>
      <c r="C3539" s="43">
        <v>780130019</v>
      </c>
      <c r="D3539" t="s">
        <v>4509</v>
      </c>
      <c r="E3539" t="s">
        <v>4510</v>
      </c>
      <c r="F3539" t="s">
        <v>990</v>
      </c>
      <c r="G3539" t="s">
        <v>991</v>
      </c>
      <c r="H3539">
        <v>0</v>
      </c>
      <c r="I3539" s="1">
        <v>78</v>
      </c>
      <c r="J3539" t="s">
        <v>311</v>
      </c>
      <c r="K3539" t="s">
        <v>109</v>
      </c>
      <c r="L3539" t="s">
        <v>831</v>
      </c>
      <c r="M3539" t="s">
        <v>109</v>
      </c>
      <c r="N3539" s="4">
        <v>267802494</v>
      </c>
      <c r="O3539" s="44">
        <v>5966.5</v>
      </c>
      <c r="P3539">
        <v>0</v>
      </c>
      <c r="Q3539">
        <v>0</v>
      </c>
      <c r="R3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39" s="4">
        <f t="shared" si="165"/>
        <v>1</v>
      </c>
      <c r="T3539" s="4">
        <f t="shared" si="166"/>
        <v>0</v>
      </c>
      <c r="U3539" s="4">
        <f t="shared" si="167"/>
        <v>0</v>
      </c>
    </row>
    <row r="3540" spans="1:21">
      <c r="A3540" s="41">
        <v>780000378</v>
      </c>
      <c r="B3540" s="42">
        <v>780130027</v>
      </c>
      <c r="C3540" s="43">
        <v>780130027</v>
      </c>
      <c r="D3540" t="s">
        <v>4482</v>
      </c>
      <c r="E3540" t="s">
        <v>4483</v>
      </c>
      <c r="F3540" t="s">
        <v>990</v>
      </c>
      <c r="G3540" t="s">
        <v>991</v>
      </c>
      <c r="H3540">
        <v>0</v>
      </c>
      <c r="I3540" s="1">
        <v>78</v>
      </c>
      <c r="J3540" t="s">
        <v>311</v>
      </c>
      <c r="K3540" t="s">
        <v>109</v>
      </c>
      <c r="L3540" t="s">
        <v>831</v>
      </c>
      <c r="M3540" t="s">
        <v>109</v>
      </c>
      <c r="N3540" s="4">
        <v>267802346</v>
      </c>
      <c r="O3540" s="44">
        <v>12423</v>
      </c>
      <c r="P3540">
        <v>0</v>
      </c>
      <c r="Q3540">
        <v>0</v>
      </c>
      <c r="R3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0" s="4">
        <f t="shared" si="165"/>
        <v>1</v>
      </c>
      <c r="T3540" s="4">
        <f t="shared" si="166"/>
        <v>0</v>
      </c>
      <c r="U3540" s="4">
        <f t="shared" si="167"/>
        <v>0</v>
      </c>
    </row>
    <row r="3541" spans="1:21">
      <c r="A3541" s="41">
        <v>780000410</v>
      </c>
      <c r="B3541" s="42">
        <v>780140059</v>
      </c>
      <c r="C3541" s="43">
        <v>780140059</v>
      </c>
      <c r="D3541" t="s">
        <v>2709</v>
      </c>
      <c r="E3541" t="s">
        <v>2710</v>
      </c>
      <c r="F3541" t="s">
        <v>2245</v>
      </c>
      <c r="G3541" t="s">
        <v>2246</v>
      </c>
      <c r="H3541">
        <v>0</v>
      </c>
      <c r="I3541" s="1">
        <v>78</v>
      </c>
      <c r="J3541" t="s">
        <v>311</v>
      </c>
      <c r="K3541" t="s">
        <v>109</v>
      </c>
      <c r="L3541" t="s">
        <v>77</v>
      </c>
      <c r="M3541" t="s">
        <v>109</v>
      </c>
      <c r="N3541" s="4">
        <v>267802445</v>
      </c>
      <c r="O3541" s="44">
        <v>15864.25</v>
      </c>
      <c r="P3541">
        <v>1</v>
      </c>
      <c r="Q3541">
        <v>0</v>
      </c>
      <c r="R3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1" s="4">
        <f t="shared" si="165"/>
        <v>1</v>
      </c>
      <c r="T3541" s="4">
        <f t="shared" si="166"/>
        <v>0</v>
      </c>
      <c r="U3541" s="4">
        <f t="shared" si="167"/>
        <v>0</v>
      </c>
    </row>
    <row r="3542" spans="1:21">
      <c r="A3542" s="41">
        <v>780011748</v>
      </c>
      <c r="B3542" s="42">
        <v>780140059</v>
      </c>
      <c r="C3542" s="43">
        <v>780140059</v>
      </c>
      <c r="D3542" t="s">
        <v>2711</v>
      </c>
      <c r="E3542" t="s">
        <v>2710</v>
      </c>
      <c r="F3542" t="s">
        <v>2245</v>
      </c>
      <c r="G3542" t="s">
        <v>2246</v>
      </c>
      <c r="H3542">
        <v>0</v>
      </c>
      <c r="I3542" s="1">
        <v>78</v>
      </c>
      <c r="J3542" t="s">
        <v>311</v>
      </c>
      <c r="K3542" t="s">
        <v>109</v>
      </c>
      <c r="L3542" t="s">
        <v>77</v>
      </c>
      <c r="M3542" t="s">
        <v>109</v>
      </c>
      <c r="N3542" s="4">
        <v>267802445</v>
      </c>
      <c r="O3542" s="44">
        <v>857.25</v>
      </c>
      <c r="P3542">
        <v>1</v>
      </c>
      <c r="Q3542">
        <v>0</v>
      </c>
      <c r="R3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2" s="4">
        <f t="shared" si="165"/>
        <v>1</v>
      </c>
      <c r="T3542" s="4">
        <f t="shared" si="166"/>
        <v>0</v>
      </c>
      <c r="U3542" s="4">
        <f t="shared" si="167"/>
        <v>0</v>
      </c>
    </row>
    <row r="3543" spans="1:21">
      <c r="A3543" s="41">
        <v>780801510</v>
      </c>
      <c r="B3543" s="42">
        <v>780140059</v>
      </c>
      <c r="C3543" s="43">
        <v>780140059</v>
      </c>
      <c r="D3543" t="s">
        <v>2712</v>
      </c>
      <c r="E3543" t="s">
        <v>2710</v>
      </c>
      <c r="F3543" t="s">
        <v>2245</v>
      </c>
      <c r="G3543" t="s">
        <v>2246</v>
      </c>
      <c r="H3543">
        <v>0</v>
      </c>
      <c r="I3543" s="1">
        <v>78</v>
      </c>
      <c r="J3543" t="s">
        <v>311</v>
      </c>
      <c r="K3543" t="s">
        <v>109</v>
      </c>
      <c r="L3543" t="s">
        <v>77</v>
      </c>
      <c r="M3543" t="s">
        <v>109</v>
      </c>
      <c r="N3543" s="4">
        <v>267802445</v>
      </c>
      <c r="O3543" s="44">
        <v>1000.5</v>
      </c>
      <c r="P3543">
        <v>1</v>
      </c>
      <c r="Q3543">
        <v>0</v>
      </c>
      <c r="R3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3" s="4">
        <f t="shared" si="165"/>
        <v>1</v>
      </c>
      <c r="T3543" s="4">
        <f t="shared" si="166"/>
        <v>0</v>
      </c>
      <c r="U3543" s="4">
        <f t="shared" si="167"/>
        <v>0</v>
      </c>
    </row>
    <row r="3544" spans="1:21">
      <c r="A3544" s="41">
        <v>780809364</v>
      </c>
      <c r="B3544" s="42">
        <v>780140059</v>
      </c>
      <c r="C3544" s="43">
        <v>780140059</v>
      </c>
      <c r="D3544" t="s">
        <v>2713</v>
      </c>
      <c r="E3544" t="s">
        <v>2710</v>
      </c>
      <c r="F3544" t="s">
        <v>2245</v>
      </c>
      <c r="G3544" t="s">
        <v>2246</v>
      </c>
      <c r="H3544">
        <v>0</v>
      </c>
      <c r="I3544" s="1">
        <v>78</v>
      </c>
      <c r="J3544" t="s">
        <v>311</v>
      </c>
      <c r="K3544" t="s">
        <v>109</v>
      </c>
      <c r="L3544" t="s">
        <v>77</v>
      </c>
      <c r="M3544" t="s">
        <v>109</v>
      </c>
      <c r="N3544" s="4">
        <v>267802445</v>
      </c>
      <c r="O3544" s="44">
        <v>1180.75</v>
      </c>
      <c r="P3544">
        <v>1</v>
      </c>
      <c r="Q3544">
        <v>0</v>
      </c>
      <c r="R3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4" s="4">
        <f t="shared" si="165"/>
        <v>1</v>
      </c>
      <c r="T3544" s="4">
        <f t="shared" si="166"/>
        <v>0</v>
      </c>
      <c r="U3544" s="4">
        <f t="shared" si="167"/>
        <v>0</v>
      </c>
    </row>
    <row r="3545" spans="1:21">
      <c r="A3545" s="41">
        <v>780825220</v>
      </c>
      <c r="B3545" s="42">
        <v>780140059</v>
      </c>
      <c r="C3545" s="43">
        <v>780140059</v>
      </c>
      <c r="D3545" t="s">
        <v>2714</v>
      </c>
      <c r="E3545" t="s">
        <v>2710</v>
      </c>
      <c r="F3545" t="s">
        <v>2245</v>
      </c>
      <c r="G3545" t="s">
        <v>2246</v>
      </c>
      <c r="H3545">
        <v>0</v>
      </c>
      <c r="I3545" s="1">
        <v>78</v>
      </c>
      <c r="J3545" t="s">
        <v>311</v>
      </c>
      <c r="K3545" t="s">
        <v>109</v>
      </c>
      <c r="L3545" t="s">
        <v>77</v>
      </c>
      <c r="M3545" t="s">
        <v>109</v>
      </c>
      <c r="N3545" s="4">
        <v>267802445</v>
      </c>
      <c r="O3545" s="44">
        <v>685.25</v>
      </c>
      <c r="P3545">
        <v>1</v>
      </c>
      <c r="Q3545">
        <v>0</v>
      </c>
      <c r="R3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5" s="4">
        <f t="shared" si="165"/>
        <v>1</v>
      </c>
      <c r="T3545" s="4">
        <f t="shared" si="166"/>
        <v>0</v>
      </c>
      <c r="U3545" s="4">
        <f t="shared" si="167"/>
        <v>0</v>
      </c>
    </row>
    <row r="3546" spans="1:21">
      <c r="A3546" s="41">
        <v>920010089</v>
      </c>
      <c r="B3546" s="42">
        <v>780140059</v>
      </c>
      <c r="C3546" s="43">
        <v>780140059</v>
      </c>
      <c r="D3546" t="s">
        <v>2715</v>
      </c>
      <c r="E3546" t="s">
        <v>2710</v>
      </c>
      <c r="F3546" t="s">
        <v>2245</v>
      </c>
      <c r="G3546" t="s">
        <v>2246</v>
      </c>
      <c r="H3546">
        <v>0</v>
      </c>
      <c r="I3546" s="1">
        <v>92</v>
      </c>
      <c r="J3546" t="s">
        <v>114</v>
      </c>
      <c r="K3546" t="s">
        <v>109</v>
      </c>
      <c r="L3546" t="s">
        <v>77</v>
      </c>
      <c r="M3546" t="s">
        <v>109</v>
      </c>
      <c r="N3546" s="4">
        <v>267802445</v>
      </c>
      <c r="O3546" s="44">
        <v>408</v>
      </c>
      <c r="P3546">
        <v>1</v>
      </c>
      <c r="Q3546">
        <v>0</v>
      </c>
      <c r="R3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6" s="4">
        <f t="shared" si="165"/>
        <v>1</v>
      </c>
      <c r="T3546" s="4">
        <f t="shared" si="166"/>
        <v>0</v>
      </c>
      <c r="U3546" s="4">
        <f t="shared" si="167"/>
        <v>0</v>
      </c>
    </row>
    <row r="3547" spans="1:21">
      <c r="A3547" s="41">
        <v>920010949</v>
      </c>
      <c r="B3547" s="42">
        <v>780140059</v>
      </c>
      <c r="C3547" s="43">
        <v>780140059</v>
      </c>
      <c r="D3547" t="s">
        <v>2716</v>
      </c>
      <c r="E3547" t="s">
        <v>2710</v>
      </c>
      <c r="F3547" t="s">
        <v>2245</v>
      </c>
      <c r="G3547" t="s">
        <v>2246</v>
      </c>
      <c r="H3547">
        <v>0</v>
      </c>
      <c r="I3547" s="1">
        <v>92</v>
      </c>
      <c r="J3547" t="s">
        <v>114</v>
      </c>
      <c r="K3547" t="s">
        <v>109</v>
      </c>
      <c r="L3547" t="s">
        <v>77</v>
      </c>
      <c r="M3547" t="s">
        <v>109</v>
      </c>
      <c r="N3547" s="4">
        <v>267802445</v>
      </c>
      <c r="O3547" s="44">
        <v>437.75</v>
      </c>
      <c r="P3547">
        <v>1</v>
      </c>
      <c r="Q3547">
        <v>0</v>
      </c>
      <c r="R3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7" s="4">
        <f t="shared" si="165"/>
        <v>1</v>
      </c>
      <c r="T3547" s="4">
        <f t="shared" si="166"/>
        <v>0</v>
      </c>
      <c r="U3547" s="4">
        <f t="shared" si="167"/>
        <v>0</v>
      </c>
    </row>
    <row r="3548" spans="1:21">
      <c r="A3548" s="41">
        <v>920027737</v>
      </c>
      <c r="B3548" s="42">
        <v>780140059</v>
      </c>
      <c r="C3548" s="43">
        <v>780140059</v>
      </c>
      <c r="D3548" t="s">
        <v>2717</v>
      </c>
      <c r="E3548" t="s">
        <v>2710</v>
      </c>
      <c r="F3548" t="s">
        <v>2245</v>
      </c>
      <c r="G3548" t="s">
        <v>2246</v>
      </c>
      <c r="H3548">
        <v>0</v>
      </c>
      <c r="I3548" s="1">
        <v>92</v>
      </c>
      <c r="J3548" t="s">
        <v>114</v>
      </c>
      <c r="K3548" t="s">
        <v>109</v>
      </c>
      <c r="L3548" t="s">
        <v>77</v>
      </c>
      <c r="M3548" t="s">
        <v>109</v>
      </c>
      <c r="N3548" s="4">
        <v>267802445</v>
      </c>
      <c r="O3548" s="44">
        <v>593.25</v>
      </c>
      <c r="P3548">
        <v>1</v>
      </c>
      <c r="Q3548">
        <v>0</v>
      </c>
      <c r="R3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8" s="4">
        <f t="shared" si="165"/>
        <v>1</v>
      </c>
      <c r="T3548" s="4">
        <f t="shared" si="166"/>
        <v>0</v>
      </c>
      <c r="U3548" s="4">
        <f t="shared" si="167"/>
        <v>0</v>
      </c>
    </row>
    <row r="3549" spans="1:21">
      <c r="A3549" s="41">
        <v>920718277</v>
      </c>
      <c r="B3549" s="42">
        <v>780140059</v>
      </c>
      <c r="C3549" s="43">
        <v>780140059</v>
      </c>
      <c r="D3549" t="s">
        <v>2718</v>
      </c>
      <c r="E3549" t="s">
        <v>2710</v>
      </c>
      <c r="F3549" t="s">
        <v>2245</v>
      </c>
      <c r="G3549" t="s">
        <v>2246</v>
      </c>
      <c r="H3549">
        <v>0</v>
      </c>
      <c r="I3549" s="1">
        <v>92</v>
      </c>
      <c r="J3549" t="s">
        <v>114</v>
      </c>
      <c r="K3549" t="s">
        <v>109</v>
      </c>
      <c r="L3549" t="s">
        <v>77</v>
      </c>
      <c r="M3549" t="s">
        <v>109</v>
      </c>
      <c r="N3549" s="4">
        <v>267802445</v>
      </c>
      <c r="O3549" s="44">
        <v>506.5</v>
      </c>
      <c r="P3549">
        <v>1</v>
      </c>
      <c r="Q3549">
        <v>0</v>
      </c>
      <c r="R3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9" s="4">
        <f t="shared" si="165"/>
        <v>1</v>
      </c>
      <c r="T3549" s="4">
        <f t="shared" si="166"/>
        <v>0</v>
      </c>
      <c r="U3549" s="4">
        <f t="shared" si="167"/>
        <v>0</v>
      </c>
    </row>
    <row r="3550" spans="1:21">
      <c r="A3550" s="41">
        <v>920808920</v>
      </c>
      <c r="B3550" s="42">
        <v>780140059</v>
      </c>
      <c r="C3550" s="43">
        <v>780140059</v>
      </c>
      <c r="D3550" t="s">
        <v>2719</v>
      </c>
      <c r="E3550" t="s">
        <v>2710</v>
      </c>
      <c r="F3550" t="s">
        <v>2245</v>
      </c>
      <c r="G3550" t="s">
        <v>2246</v>
      </c>
      <c r="H3550">
        <v>0</v>
      </c>
      <c r="I3550" s="1">
        <v>92</v>
      </c>
      <c r="J3550" t="s">
        <v>114</v>
      </c>
      <c r="K3550" t="s">
        <v>109</v>
      </c>
      <c r="L3550" t="s">
        <v>77</v>
      </c>
      <c r="M3550" t="s">
        <v>109</v>
      </c>
      <c r="N3550" s="4">
        <v>267802445</v>
      </c>
      <c r="O3550" s="44">
        <v>500.25</v>
      </c>
      <c r="P3550">
        <v>1</v>
      </c>
      <c r="Q3550">
        <v>0</v>
      </c>
      <c r="R3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0" s="4">
        <f t="shared" si="165"/>
        <v>1</v>
      </c>
      <c r="T3550" s="4">
        <f t="shared" si="166"/>
        <v>0</v>
      </c>
      <c r="U3550" s="4">
        <f t="shared" si="167"/>
        <v>0</v>
      </c>
    </row>
    <row r="3551" spans="1:21">
      <c r="A3551" s="41">
        <v>920811635</v>
      </c>
      <c r="B3551" s="42">
        <v>780140059</v>
      </c>
      <c r="C3551" s="43">
        <v>780140059</v>
      </c>
      <c r="D3551" t="s">
        <v>2720</v>
      </c>
      <c r="E3551" t="s">
        <v>2710</v>
      </c>
      <c r="F3551" t="s">
        <v>2245</v>
      </c>
      <c r="G3551" t="s">
        <v>2246</v>
      </c>
      <c r="H3551">
        <v>0</v>
      </c>
      <c r="I3551" s="1">
        <v>92</v>
      </c>
      <c r="J3551" t="s">
        <v>114</v>
      </c>
      <c r="K3551" t="s">
        <v>109</v>
      </c>
      <c r="L3551" t="s">
        <v>77</v>
      </c>
      <c r="M3551" t="s">
        <v>109</v>
      </c>
      <c r="N3551" s="4">
        <v>267802445</v>
      </c>
      <c r="O3551" s="44">
        <v>410</v>
      </c>
      <c r="P3551">
        <v>1</v>
      </c>
      <c r="Q3551">
        <v>0</v>
      </c>
      <c r="R3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1" s="4">
        <f t="shared" si="165"/>
        <v>1</v>
      </c>
      <c r="T3551" s="4">
        <f t="shared" si="166"/>
        <v>0</v>
      </c>
      <c r="U3551" s="4">
        <f t="shared" si="167"/>
        <v>0</v>
      </c>
    </row>
    <row r="3552" spans="1:21">
      <c r="A3552" s="41">
        <v>920812344</v>
      </c>
      <c r="B3552" s="42">
        <v>780140059</v>
      </c>
      <c r="C3552" s="43">
        <v>780140059</v>
      </c>
      <c r="D3552" t="s">
        <v>2721</v>
      </c>
      <c r="E3552" t="s">
        <v>2710</v>
      </c>
      <c r="F3552" t="s">
        <v>2245</v>
      </c>
      <c r="G3552" t="s">
        <v>2246</v>
      </c>
      <c r="H3552">
        <v>0</v>
      </c>
      <c r="I3552" s="1">
        <v>92</v>
      </c>
      <c r="J3552" t="s">
        <v>114</v>
      </c>
      <c r="K3552" t="s">
        <v>109</v>
      </c>
      <c r="L3552" t="s">
        <v>77</v>
      </c>
      <c r="M3552" t="s">
        <v>109</v>
      </c>
      <c r="N3552" s="4">
        <v>267802445</v>
      </c>
      <c r="O3552" s="44">
        <v>541.25</v>
      </c>
      <c r="P3552">
        <v>1</v>
      </c>
      <c r="Q3552">
        <v>0</v>
      </c>
      <c r="R3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2" s="4">
        <f t="shared" si="165"/>
        <v>1</v>
      </c>
      <c r="T3552" s="4">
        <f t="shared" si="166"/>
        <v>0</v>
      </c>
      <c r="U3552" s="4">
        <f t="shared" si="167"/>
        <v>0</v>
      </c>
    </row>
    <row r="3553" spans="1:21">
      <c r="A3553" s="41">
        <v>780001657</v>
      </c>
      <c r="B3553" s="42">
        <v>780530010</v>
      </c>
      <c r="C3553" s="43">
        <v>780530010</v>
      </c>
      <c r="D3553" t="s">
        <v>4488</v>
      </c>
      <c r="E3553" t="s">
        <v>4489</v>
      </c>
      <c r="F3553" t="s">
        <v>990</v>
      </c>
      <c r="G3553" t="s">
        <v>991</v>
      </c>
      <c r="H3553">
        <v>0</v>
      </c>
      <c r="I3553" s="1">
        <v>78</v>
      </c>
      <c r="J3553" t="s">
        <v>311</v>
      </c>
      <c r="K3553" t="s">
        <v>109</v>
      </c>
      <c r="L3553" t="s">
        <v>831</v>
      </c>
      <c r="M3553" t="s">
        <v>109</v>
      </c>
      <c r="N3553" s="4">
        <v>267802478</v>
      </c>
      <c r="O3553" s="44">
        <v>11468</v>
      </c>
      <c r="P3553">
        <v>0</v>
      </c>
      <c r="Q3553">
        <v>0</v>
      </c>
      <c r="R3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3" s="4">
        <f t="shared" si="165"/>
        <v>1</v>
      </c>
      <c r="T3553" s="4">
        <f t="shared" si="166"/>
        <v>0</v>
      </c>
      <c r="U3553" s="4">
        <f t="shared" si="167"/>
        <v>0</v>
      </c>
    </row>
    <row r="3554" spans="1:21">
      <c r="A3554" s="41">
        <v>780150066</v>
      </c>
      <c r="B3554" s="42">
        <v>780808614</v>
      </c>
      <c r="C3554" s="43">
        <v>780150066</v>
      </c>
      <c r="D3554" t="s">
        <v>517</v>
      </c>
      <c r="E3554" t="s">
        <v>518</v>
      </c>
      <c r="H3554"/>
      <c r="I3554" s="1">
        <v>78</v>
      </c>
      <c r="J3554" t="s">
        <v>311</v>
      </c>
      <c r="K3554" t="s">
        <v>109</v>
      </c>
      <c r="L3554" t="s">
        <v>60</v>
      </c>
      <c r="M3554" t="s">
        <v>109</v>
      </c>
      <c r="N3554" s="4">
        <v>313905424</v>
      </c>
      <c r="O3554" s="44">
        <v>65863.5</v>
      </c>
      <c r="P3554">
        <v>0</v>
      </c>
      <c r="Q3554">
        <v>0</v>
      </c>
      <c r="R3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4" s="4">
        <f t="shared" si="165"/>
        <v>0</v>
      </c>
      <c r="T3554" s="4">
        <f t="shared" si="166"/>
        <v>0</v>
      </c>
      <c r="U3554" s="4">
        <f t="shared" si="167"/>
        <v>1</v>
      </c>
    </row>
    <row r="3555" spans="1:21">
      <c r="A3555" s="41">
        <v>780700027</v>
      </c>
      <c r="B3555" s="42">
        <v>780822193</v>
      </c>
      <c r="C3555" s="43">
        <v>780700027</v>
      </c>
      <c r="D3555" t="s">
        <v>5986</v>
      </c>
      <c r="E3555" t="s">
        <v>5987</v>
      </c>
      <c r="H3555"/>
      <c r="I3555" s="1">
        <v>78</v>
      </c>
      <c r="J3555" t="s">
        <v>311</v>
      </c>
      <c r="K3555" t="s">
        <v>109</v>
      </c>
      <c r="L3555" t="s">
        <v>96</v>
      </c>
      <c r="M3555" t="s">
        <v>109</v>
      </c>
      <c r="N3555" s="4">
        <v>393902135</v>
      </c>
      <c r="O3555" s="44">
        <v>31263.5</v>
      </c>
      <c r="P3555">
        <v>0</v>
      </c>
      <c r="Q3555">
        <v>0</v>
      </c>
      <c r="R3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5" s="4">
        <f t="shared" si="165"/>
        <v>0</v>
      </c>
      <c r="T3555" s="4">
        <f t="shared" si="166"/>
        <v>0</v>
      </c>
      <c r="U3555" s="4">
        <f t="shared" si="167"/>
        <v>1</v>
      </c>
    </row>
    <row r="3556" spans="1:21">
      <c r="A3556" s="41">
        <v>790000087</v>
      </c>
      <c r="B3556" s="42">
        <v>790000012</v>
      </c>
      <c r="C3556" s="43">
        <v>790000012</v>
      </c>
      <c r="D3556" t="s">
        <v>1245</v>
      </c>
      <c r="E3556" t="s">
        <v>1245</v>
      </c>
      <c r="F3556" t="s">
        <v>1234</v>
      </c>
      <c r="G3556" t="s">
        <v>1235</v>
      </c>
      <c r="H3556">
        <v>1</v>
      </c>
      <c r="I3556" s="1">
        <v>79</v>
      </c>
      <c r="J3556" t="s">
        <v>600</v>
      </c>
      <c r="K3556" t="s">
        <v>93</v>
      </c>
      <c r="L3556" t="s">
        <v>831</v>
      </c>
      <c r="M3556" t="s">
        <v>93</v>
      </c>
      <c r="N3556" s="4">
        <v>267900017</v>
      </c>
      <c r="O3556" s="44">
        <v>252964.25</v>
      </c>
      <c r="P3556">
        <v>0</v>
      </c>
      <c r="Q3556">
        <v>0</v>
      </c>
      <c r="R3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6" s="4">
        <f t="shared" si="165"/>
        <v>1</v>
      </c>
      <c r="T3556" s="4">
        <f t="shared" si="166"/>
        <v>0</v>
      </c>
      <c r="U3556" s="4">
        <f t="shared" si="167"/>
        <v>0</v>
      </c>
    </row>
    <row r="3557" spans="1:21">
      <c r="A3557" s="41">
        <v>790011522</v>
      </c>
      <c r="B3557" s="42">
        <v>790000012</v>
      </c>
      <c r="C3557" s="43">
        <v>790000012</v>
      </c>
      <c r="D3557" t="s">
        <v>1246</v>
      </c>
      <c r="E3557" t="s">
        <v>1245</v>
      </c>
      <c r="F3557" t="s">
        <v>1234</v>
      </c>
      <c r="G3557" t="s">
        <v>1235</v>
      </c>
      <c r="H3557">
        <v>1</v>
      </c>
      <c r="I3557" s="1">
        <v>79</v>
      </c>
      <c r="J3557" t="s">
        <v>600</v>
      </c>
      <c r="K3557" t="s">
        <v>93</v>
      </c>
      <c r="L3557" t="s">
        <v>831</v>
      </c>
      <c r="M3557" t="s">
        <v>93</v>
      </c>
      <c r="N3557" s="4">
        <v>267900017</v>
      </c>
      <c r="O3557" s="44">
        <v>86.75</v>
      </c>
      <c r="P3557">
        <v>1</v>
      </c>
      <c r="Q3557">
        <v>0</v>
      </c>
      <c r="R3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7" s="4">
        <f t="shared" si="165"/>
        <v>1</v>
      </c>
      <c r="T3557" s="4">
        <f t="shared" si="166"/>
        <v>0</v>
      </c>
      <c r="U3557" s="4">
        <f t="shared" si="167"/>
        <v>0</v>
      </c>
    </row>
    <row r="3558" spans="1:21">
      <c r="A3558" s="41">
        <v>790012074</v>
      </c>
      <c r="B3558" s="45">
        <v>790000012</v>
      </c>
      <c r="C3558" s="47">
        <v>790000012</v>
      </c>
      <c r="D3558" t="s">
        <v>1247</v>
      </c>
      <c r="E3558" t="s">
        <v>1245</v>
      </c>
      <c r="F3558" t="s">
        <v>1234</v>
      </c>
      <c r="G3558" t="s">
        <v>1235</v>
      </c>
      <c r="H3558">
        <v>1</v>
      </c>
      <c r="I3558" s="1">
        <v>79</v>
      </c>
      <c r="J3558" t="s">
        <v>600</v>
      </c>
      <c r="K3558" t="s">
        <v>93</v>
      </c>
      <c r="L3558" t="s">
        <v>831</v>
      </c>
      <c r="M3558" t="s">
        <v>93</v>
      </c>
      <c r="N3558" s="4">
        <v>267900017</v>
      </c>
      <c r="O3558" s="44">
        <v>38.75</v>
      </c>
      <c r="P3558">
        <v>0</v>
      </c>
      <c r="Q3558">
        <v>0</v>
      </c>
      <c r="R3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8" s="4">
        <f t="shared" si="165"/>
        <v>1</v>
      </c>
      <c r="T3558" s="4">
        <f t="shared" si="166"/>
        <v>0</v>
      </c>
      <c r="U3558" s="4">
        <f t="shared" si="167"/>
        <v>0</v>
      </c>
    </row>
    <row r="3559" spans="1:21">
      <c r="A3559" s="41">
        <v>790012157</v>
      </c>
      <c r="B3559" s="42">
        <v>790000012</v>
      </c>
      <c r="C3559" s="43">
        <v>790000012</v>
      </c>
      <c r="D3559" t="s">
        <v>1248</v>
      </c>
      <c r="E3559" t="s">
        <v>1245</v>
      </c>
      <c r="F3559" t="s">
        <v>1234</v>
      </c>
      <c r="G3559" t="s">
        <v>1235</v>
      </c>
      <c r="H3559">
        <v>1</v>
      </c>
      <c r="I3559" s="1">
        <v>79</v>
      </c>
      <c r="J3559" t="s">
        <v>600</v>
      </c>
      <c r="K3559" t="s">
        <v>93</v>
      </c>
      <c r="L3559" t="s">
        <v>831</v>
      </c>
      <c r="M3559" t="s">
        <v>93</v>
      </c>
      <c r="N3559" s="4">
        <v>267900017</v>
      </c>
      <c r="O3559" s="44">
        <v>161</v>
      </c>
      <c r="P3559">
        <v>0</v>
      </c>
      <c r="Q3559">
        <v>0</v>
      </c>
      <c r="R3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9" s="4">
        <f t="shared" si="165"/>
        <v>1</v>
      </c>
      <c r="T3559" s="4">
        <f t="shared" si="166"/>
        <v>0</v>
      </c>
      <c r="U3559" s="4">
        <f t="shared" si="167"/>
        <v>0</v>
      </c>
    </row>
    <row r="3560" spans="1:21">
      <c r="A3560" s="41">
        <v>790012355</v>
      </c>
      <c r="B3560" s="42">
        <v>790000012</v>
      </c>
      <c r="C3560" s="43">
        <v>790000012</v>
      </c>
      <c r="D3560" t="s">
        <v>1249</v>
      </c>
      <c r="E3560" t="s">
        <v>1245</v>
      </c>
      <c r="F3560" t="s">
        <v>1234</v>
      </c>
      <c r="G3560" t="s">
        <v>1235</v>
      </c>
      <c r="H3560">
        <v>1</v>
      </c>
      <c r="I3560" s="1">
        <v>79</v>
      </c>
      <c r="J3560" t="s">
        <v>600</v>
      </c>
      <c r="K3560" t="s">
        <v>93</v>
      </c>
      <c r="L3560" t="s">
        <v>831</v>
      </c>
      <c r="M3560" t="s">
        <v>93</v>
      </c>
      <c r="N3560" s="4">
        <v>267900017</v>
      </c>
      <c r="O3560" s="44">
        <v>1315.5</v>
      </c>
      <c r="P3560">
        <v>0</v>
      </c>
      <c r="Q3560">
        <v>0</v>
      </c>
      <c r="R3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0" s="4">
        <f t="shared" si="165"/>
        <v>1</v>
      </c>
      <c r="T3560" s="4">
        <f t="shared" si="166"/>
        <v>0</v>
      </c>
      <c r="U3560" s="4">
        <f t="shared" si="167"/>
        <v>0</v>
      </c>
    </row>
    <row r="3561" spans="1:21">
      <c r="A3561" s="41">
        <v>790016844</v>
      </c>
      <c r="B3561" s="42">
        <v>790000012</v>
      </c>
      <c r="C3561" s="43">
        <v>790000012</v>
      </c>
      <c r="D3561" t="s">
        <v>1250</v>
      </c>
      <c r="E3561" t="s">
        <v>1245</v>
      </c>
      <c r="F3561" t="s">
        <v>1234</v>
      </c>
      <c r="G3561" t="s">
        <v>1235</v>
      </c>
      <c r="H3561">
        <v>1</v>
      </c>
      <c r="I3561" s="1">
        <v>79</v>
      </c>
      <c r="J3561" t="s">
        <v>600</v>
      </c>
      <c r="K3561" t="s">
        <v>93</v>
      </c>
      <c r="L3561" t="s">
        <v>831</v>
      </c>
      <c r="M3561" t="s">
        <v>93</v>
      </c>
      <c r="N3561" s="4">
        <v>267900017</v>
      </c>
      <c r="O3561" s="44">
        <v>996.5</v>
      </c>
      <c r="P3561">
        <v>0</v>
      </c>
      <c r="Q3561">
        <v>1</v>
      </c>
      <c r="R3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1" s="4">
        <f t="shared" si="165"/>
        <v>1</v>
      </c>
      <c r="T3561" s="4">
        <f t="shared" si="166"/>
        <v>0</v>
      </c>
      <c r="U3561" s="4">
        <f t="shared" si="167"/>
        <v>0</v>
      </c>
    </row>
    <row r="3562" spans="1:21">
      <c r="A3562" s="41">
        <v>790020960</v>
      </c>
      <c r="B3562" s="42">
        <v>790000012</v>
      </c>
      <c r="C3562" s="43">
        <v>790000012</v>
      </c>
      <c r="D3562" t="s">
        <v>1251</v>
      </c>
      <c r="E3562" t="s">
        <v>1245</v>
      </c>
      <c r="F3562" t="s">
        <v>1234</v>
      </c>
      <c r="G3562" t="s">
        <v>1235</v>
      </c>
      <c r="H3562">
        <v>1</v>
      </c>
      <c r="I3562" s="1">
        <v>79</v>
      </c>
      <c r="J3562" t="s">
        <v>600</v>
      </c>
      <c r="K3562" t="s">
        <v>93</v>
      </c>
      <c r="L3562" t="s">
        <v>831</v>
      </c>
      <c r="M3562" t="s">
        <v>93</v>
      </c>
      <c r="N3562" s="4">
        <v>267900017</v>
      </c>
      <c r="O3562" s="44">
        <v>16553</v>
      </c>
      <c r="P3562">
        <v>0</v>
      </c>
      <c r="Q3562">
        <v>0</v>
      </c>
      <c r="R3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2" s="4">
        <f t="shared" si="165"/>
        <v>1</v>
      </c>
      <c r="T3562" s="4">
        <f t="shared" si="166"/>
        <v>0</v>
      </c>
      <c r="U3562" s="4">
        <f t="shared" si="167"/>
        <v>0</v>
      </c>
    </row>
    <row r="3563" spans="1:21">
      <c r="A3563" s="41">
        <v>790000145</v>
      </c>
      <c r="B3563" s="42">
        <v>790000079</v>
      </c>
      <c r="C3563" s="43">
        <v>790000079</v>
      </c>
      <c r="D3563" t="s">
        <v>1233</v>
      </c>
      <c r="E3563" t="s">
        <v>1232</v>
      </c>
      <c r="F3563" t="s">
        <v>1234</v>
      </c>
      <c r="G3563" t="s">
        <v>1235</v>
      </c>
      <c r="H3563">
        <v>0</v>
      </c>
      <c r="I3563" s="1">
        <v>79</v>
      </c>
      <c r="J3563" t="s">
        <v>600</v>
      </c>
      <c r="K3563" t="s">
        <v>93</v>
      </c>
      <c r="L3563" t="s">
        <v>831</v>
      </c>
      <c r="M3563" t="s">
        <v>93</v>
      </c>
      <c r="N3563" s="4">
        <v>267900405</v>
      </c>
      <c r="O3563" s="44">
        <v>10722</v>
      </c>
      <c r="P3563">
        <v>0</v>
      </c>
      <c r="Q3563">
        <v>0</v>
      </c>
      <c r="R3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3" s="4">
        <f t="shared" si="165"/>
        <v>1</v>
      </c>
      <c r="T3563" s="4">
        <f t="shared" si="166"/>
        <v>0</v>
      </c>
      <c r="U3563" s="4">
        <f t="shared" si="167"/>
        <v>0</v>
      </c>
    </row>
    <row r="3564" spans="1:21">
      <c r="A3564" s="41">
        <v>790000186</v>
      </c>
      <c r="B3564" s="42">
        <v>790000178</v>
      </c>
      <c r="C3564" s="43">
        <v>790000186</v>
      </c>
      <c r="D3564" t="s">
        <v>5084</v>
      </c>
      <c r="E3564" t="s">
        <v>5085</v>
      </c>
      <c r="H3564"/>
      <c r="I3564" s="1">
        <v>79</v>
      </c>
      <c r="J3564" t="s">
        <v>600</v>
      </c>
      <c r="K3564" t="s">
        <v>93</v>
      </c>
      <c r="L3564" t="s">
        <v>96</v>
      </c>
      <c r="M3564" t="s">
        <v>93</v>
      </c>
      <c r="N3564" s="4">
        <v>402046452</v>
      </c>
      <c r="O3564" s="44">
        <v>8162.5</v>
      </c>
      <c r="P3564">
        <v>0</v>
      </c>
      <c r="Q3564">
        <v>0</v>
      </c>
      <c r="R3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4" s="4">
        <f t="shared" si="165"/>
        <v>0</v>
      </c>
      <c r="T3564" s="4">
        <f t="shared" si="166"/>
        <v>0</v>
      </c>
      <c r="U3564" s="4">
        <f t="shared" si="167"/>
        <v>1</v>
      </c>
    </row>
    <row r="3565" spans="1:21">
      <c r="A3565" s="41">
        <v>790009948</v>
      </c>
      <c r="B3565" s="42">
        <v>790001242</v>
      </c>
      <c r="C3565" s="43">
        <v>790009948</v>
      </c>
      <c r="D3565" t="s">
        <v>6106</v>
      </c>
      <c r="E3565" t="s">
        <v>6107</v>
      </c>
      <c r="H3565"/>
      <c r="I3565" s="1">
        <v>79</v>
      </c>
      <c r="J3565" t="s">
        <v>600</v>
      </c>
      <c r="K3565" t="s">
        <v>93</v>
      </c>
      <c r="L3565" t="s">
        <v>96</v>
      </c>
      <c r="M3565" t="s">
        <v>93</v>
      </c>
      <c r="N3565" s="4">
        <v>333233252</v>
      </c>
      <c r="O3565" s="44">
        <v>38135.5</v>
      </c>
      <c r="P3565">
        <v>0</v>
      </c>
      <c r="Q3565">
        <v>0</v>
      </c>
      <c r="R3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5" s="4">
        <f t="shared" si="165"/>
        <v>0</v>
      </c>
      <c r="T3565" s="4">
        <f t="shared" si="166"/>
        <v>0</v>
      </c>
      <c r="U3565" s="4">
        <f t="shared" si="167"/>
        <v>1</v>
      </c>
    </row>
    <row r="3566" spans="1:21">
      <c r="A3566" s="41">
        <v>790000681</v>
      </c>
      <c r="B3566" s="42">
        <v>790002497</v>
      </c>
      <c r="C3566" s="43">
        <v>790000681</v>
      </c>
      <c r="D3566" t="s">
        <v>737</v>
      </c>
      <c r="E3566" t="s">
        <v>738</v>
      </c>
      <c r="H3566"/>
      <c r="I3566" s="1">
        <v>79</v>
      </c>
      <c r="J3566" t="s">
        <v>600</v>
      </c>
      <c r="K3566" t="s">
        <v>93</v>
      </c>
      <c r="L3566" t="s">
        <v>60</v>
      </c>
      <c r="M3566" t="s">
        <v>93</v>
      </c>
      <c r="N3566" s="4">
        <v>781343231</v>
      </c>
      <c r="O3566" s="44">
        <v>18097</v>
      </c>
      <c r="P3566">
        <v>0</v>
      </c>
      <c r="Q3566">
        <v>0</v>
      </c>
      <c r="R3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6" s="4">
        <f t="shared" si="165"/>
        <v>0</v>
      </c>
      <c r="T3566" s="4">
        <f t="shared" si="166"/>
        <v>0</v>
      </c>
      <c r="U3566" s="4">
        <f t="shared" si="167"/>
        <v>1</v>
      </c>
    </row>
    <row r="3567" spans="1:21">
      <c r="A3567" s="41">
        <v>790008064</v>
      </c>
      <c r="B3567" s="42">
        <v>790002497</v>
      </c>
      <c r="C3567" s="43">
        <v>790008064</v>
      </c>
      <c r="D3567" t="s">
        <v>739</v>
      </c>
      <c r="E3567" t="s">
        <v>738</v>
      </c>
      <c r="H3567"/>
      <c r="I3567" s="1">
        <v>79</v>
      </c>
      <c r="J3567" t="s">
        <v>600</v>
      </c>
      <c r="K3567" t="s">
        <v>93</v>
      </c>
      <c r="L3567" t="s">
        <v>60</v>
      </c>
      <c r="M3567" t="s">
        <v>93</v>
      </c>
      <c r="N3567" s="4">
        <v>781343231</v>
      </c>
      <c r="O3567" s="44">
        <v>10872</v>
      </c>
      <c r="P3567">
        <v>0</v>
      </c>
      <c r="Q3567">
        <v>0</v>
      </c>
      <c r="R3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7" s="4">
        <f t="shared" si="165"/>
        <v>0</v>
      </c>
      <c r="T3567" s="4">
        <f t="shared" si="166"/>
        <v>0</v>
      </c>
      <c r="U3567" s="4">
        <f t="shared" si="167"/>
        <v>1</v>
      </c>
    </row>
    <row r="3568" spans="1:21">
      <c r="A3568" s="41">
        <v>790000103</v>
      </c>
      <c r="B3568" s="42">
        <v>790006654</v>
      </c>
      <c r="C3568" s="43">
        <v>790006654</v>
      </c>
      <c r="D3568" t="s">
        <v>2862</v>
      </c>
      <c r="E3568" t="s">
        <v>2863</v>
      </c>
      <c r="F3568" t="s">
        <v>1234</v>
      </c>
      <c r="G3568" t="s">
        <v>1235</v>
      </c>
      <c r="H3568">
        <v>0</v>
      </c>
      <c r="I3568" s="1">
        <v>79</v>
      </c>
      <c r="J3568" t="s">
        <v>600</v>
      </c>
      <c r="K3568" t="s">
        <v>93</v>
      </c>
      <c r="L3568" t="s">
        <v>831</v>
      </c>
      <c r="M3568" t="s">
        <v>93</v>
      </c>
      <c r="N3568" s="4">
        <v>267901213</v>
      </c>
      <c r="O3568" s="44">
        <v>14186.5</v>
      </c>
      <c r="P3568">
        <v>0</v>
      </c>
      <c r="Q3568">
        <v>0</v>
      </c>
      <c r="R3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8" s="4">
        <f t="shared" si="165"/>
        <v>1</v>
      </c>
      <c r="T3568" s="4">
        <f t="shared" si="166"/>
        <v>0</v>
      </c>
      <c r="U3568" s="4">
        <f t="shared" si="167"/>
        <v>0</v>
      </c>
    </row>
    <row r="3569" spans="1:21">
      <c r="A3569" s="41">
        <v>790003537</v>
      </c>
      <c r="B3569" s="42">
        <v>790006654</v>
      </c>
      <c r="C3569" s="43">
        <v>790006654</v>
      </c>
      <c r="D3569" t="s">
        <v>2864</v>
      </c>
      <c r="E3569" t="s">
        <v>2863</v>
      </c>
      <c r="F3569" t="s">
        <v>1234</v>
      </c>
      <c r="G3569" t="s">
        <v>1235</v>
      </c>
      <c r="H3569">
        <v>0</v>
      </c>
      <c r="I3569" s="1">
        <v>79</v>
      </c>
      <c r="J3569" t="s">
        <v>600</v>
      </c>
      <c r="K3569" t="s">
        <v>93</v>
      </c>
      <c r="L3569" t="s">
        <v>831</v>
      </c>
      <c r="M3569" t="s">
        <v>93</v>
      </c>
      <c r="N3569" s="4">
        <v>267901213</v>
      </c>
      <c r="O3569" s="44">
        <v>13683.5</v>
      </c>
      <c r="P3569">
        <v>0</v>
      </c>
      <c r="Q3569">
        <v>0</v>
      </c>
      <c r="R3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9" s="4">
        <f t="shared" si="165"/>
        <v>1</v>
      </c>
      <c r="T3569" s="4">
        <f t="shared" si="166"/>
        <v>0</v>
      </c>
      <c r="U3569" s="4">
        <f t="shared" si="167"/>
        <v>0</v>
      </c>
    </row>
    <row r="3570" spans="1:21">
      <c r="A3570" s="41">
        <v>790007710</v>
      </c>
      <c r="B3570" s="45">
        <v>790006654</v>
      </c>
      <c r="C3570" s="43">
        <v>790006654</v>
      </c>
      <c r="D3570" t="s">
        <v>2865</v>
      </c>
      <c r="E3570" t="s">
        <v>2863</v>
      </c>
      <c r="F3570" t="s">
        <v>1234</v>
      </c>
      <c r="G3570" t="s">
        <v>1235</v>
      </c>
      <c r="H3570">
        <v>0</v>
      </c>
      <c r="I3570" s="1">
        <v>79</v>
      </c>
      <c r="J3570" t="s">
        <v>600</v>
      </c>
      <c r="K3570" t="s">
        <v>93</v>
      </c>
      <c r="L3570" t="s">
        <v>831</v>
      </c>
      <c r="M3570" t="s">
        <v>93</v>
      </c>
      <c r="N3570" s="4">
        <v>267901213</v>
      </c>
      <c r="O3570" s="44">
        <v>1586.25</v>
      </c>
      <c r="P3570">
        <v>1</v>
      </c>
      <c r="Q3570">
        <v>0</v>
      </c>
      <c r="R3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0" s="4">
        <f t="shared" si="165"/>
        <v>1</v>
      </c>
      <c r="T3570" s="4">
        <f t="shared" si="166"/>
        <v>0</v>
      </c>
      <c r="U3570" s="4">
        <f t="shared" si="167"/>
        <v>0</v>
      </c>
    </row>
    <row r="3571" spans="1:21">
      <c r="A3571" s="41">
        <v>790007751</v>
      </c>
      <c r="B3571" s="42">
        <v>790006654</v>
      </c>
      <c r="C3571" s="43">
        <v>790006654</v>
      </c>
      <c r="D3571" t="s">
        <v>2866</v>
      </c>
      <c r="E3571" t="s">
        <v>2863</v>
      </c>
      <c r="F3571" t="s">
        <v>1234</v>
      </c>
      <c r="G3571" t="s">
        <v>1235</v>
      </c>
      <c r="H3571">
        <v>0</v>
      </c>
      <c r="I3571" s="1">
        <v>79</v>
      </c>
      <c r="J3571" t="s">
        <v>600</v>
      </c>
      <c r="K3571" t="s">
        <v>93</v>
      </c>
      <c r="L3571" t="s">
        <v>831</v>
      </c>
      <c r="M3571" t="s">
        <v>93</v>
      </c>
      <c r="N3571" s="4">
        <v>267901213</v>
      </c>
      <c r="O3571" s="44">
        <v>1152.5</v>
      </c>
      <c r="P3571">
        <v>1</v>
      </c>
      <c r="Q3571">
        <v>0</v>
      </c>
      <c r="R3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1" s="4">
        <f t="shared" si="165"/>
        <v>1</v>
      </c>
      <c r="T3571" s="4">
        <f t="shared" si="166"/>
        <v>0</v>
      </c>
      <c r="U3571" s="4">
        <f t="shared" si="167"/>
        <v>0</v>
      </c>
    </row>
    <row r="3572" spans="1:21">
      <c r="A3572" s="41">
        <v>790007892</v>
      </c>
      <c r="B3572" s="42">
        <v>790006654</v>
      </c>
      <c r="C3572" s="43">
        <v>790006654</v>
      </c>
      <c r="D3572" t="s">
        <v>2867</v>
      </c>
      <c r="E3572" t="s">
        <v>2863</v>
      </c>
      <c r="F3572" t="s">
        <v>1234</v>
      </c>
      <c r="G3572" t="s">
        <v>1235</v>
      </c>
      <c r="H3572">
        <v>0</v>
      </c>
      <c r="I3572" s="1">
        <v>79</v>
      </c>
      <c r="J3572" t="s">
        <v>600</v>
      </c>
      <c r="K3572" t="s">
        <v>93</v>
      </c>
      <c r="L3572" t="s">
        <v>831</v>
      </c>
      <c r="M3572" t="s">
        <v>93</v>
      </c>
      <c r="N3572" s="4">
        <v>267901213</v>
      </c>
      <c r="O3572" s="44">
        <v>615.5</v>
      </c>
      <c r="P3572">
        <v>1</v>
      </c>
      <c r="Q3572">
        <v>0</v>
      </c>
      <c r="R3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2" s="4">
        <f t="shared" si="165"/>
        <v>1</v>
      </c>
      <c r="T3572" s="4">
        <f t="shared" si="166"/>
        <v>0</v>
      </c>
      <c r="U3572" s="4">
        <f t="shared" si="167"/>
        <v>0</v>
      </c>
    </row>
    <row r="3573" spans="1:21">
      <c r="A3573" s="41">
        <v>790008023</v>
      </c>
      <c r="B3573" s="42">
        <v>790006654</v>
      </c>
      <c r="C3573" s="43">
        <v>790006654</v>
      </c>
      <c r="D3573" t="s">
        <v>2868</v>
      </c>
      <c r="E3573" t="s">
        <v>2863</v>
      </c>
      <c r="F3573" t="s">
        <v>1234</v>
      </c>
      <c r="G3573" t="s">
        <v>1235</v>
      </c>
      <c r="H3573">
        <v>0</v>
      </c>
      <c r="I3573" s="1">
        <v>79</v>
      </c>
      <c r="J3573" t="s">
        <v>600</v>
      </c>
      <c r="K3573" t="s">
        <v>93</v>
      </c>
      <c r="L3573" t="s">
        <v>831</v>
      </c>
      <c r="M3573" t="s">
        <v>93</v>
      </c>
      <c r="N3573" s="4">
        <v>267901213</v>
      </c>
      <c r="O3573" s="44">
        <v>427.5</v>
      </c>
      <c r="P3573">
        <v>0</v>
      </c>
      <c r="Q3573">
        <v>0</v>
      </c>
      <c r="R3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3" s="4">
        <f t="shared" si="165"/>
        <v>1</v>
      </c>
      <c r="T3573" s="4">
        <f t="shared" si="166"/>
        <v>0</v>
      </c>
      <c r="U3573" s="4">
        <f t="shared" si="167"/>
        <v>0</v>
      </c>
    </row>
    <row r="3574" spans="1:21">
      <c r="A3574" s="41">
        <v>790019848</v>
      </c>
      <c r="B3574" s="42">
        <v>790006654</v>
      </c>
      <c r="C3574" s="43">
        <v>790006654</v>
      </c>
      <c r="D3574" t="s">
        <v>2869</v>
      </c>
      <c r="E3574" t="s">
        <v>2863</v>
      </c>
      <c r="F3574" t="s">
        <v>1234</v>
      </c>
      <c r="G3574" t="s">
        <v>1235</v>
      </c>
      <c r="H3574">
        <v>0</v>
      </c>
      <c r="I3574" s="1">
        <v>79</v>
      </c>
      <c r="J3574" t="s">
        <v>600</v>
      </c>
      <c r="K3574" t="s">
        <v>93</v>
      </c>
      <c r="L3574" t="s">
        <v>831</v>
      </c>
      <c r="M3574" t="s">
        <v>93</v>
      </c>
      <c r="N3574" s="4">
        <v>267901213</v>
      </c>
      <c r="O3574" s="44">
        <v>78747</v>
      </c>
      <c r="P3574">
        <v>0</v>
      </c>
      <c r="Q3574">
        <v>0</v>
      </c>
      <c r="R3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4" s="4">
        <f t="shared" si="165"/>
        <v>1</v>
      </c>
      <c r="T3574" s="4">
        <f t="shared" si="166"/>
        <v>0</v>
      </c>
      <c r="U3574" s="4">
        <f t="shared" si="167"/>
        <v>0</v>
      </c>
    </row>
    <row r="3575" spans="1:21">
      <c r="A3575" s="41">
        <v>790017289</v>
      </c>
      <c r="B3575" s="42">
        <v>790017271</v>
      </c>
      <c r="C3575" s="43">
        <v>790017289</v>
      </c>
      <c r="D3575" t="s">
        <v>598</v>
      </c>
      <c r="E3575" t="s">
        <v>599</v>
      </c>
      <c r="H3575"/>
      <c r="I3575" s="1">
        <v>79</v>
      </c>
      <c r="J3575" t="s">
        <v>600</v>
      </c>
      <c r="K3575" t="s">
        <v>93</v>
      </c>
      <c r="L3575" t="s">
        <v>60</v>
      </c>
      <c r="M3575" t="s">
        <v>93</v>
      </c>
      <c r="N3575" s="4">
        <v>504842030</v>
      </c>
      <c r="O3575" s="44">
        <v>5003</v>
      </c>
      <c r="P3575">
        <v>0</v>
      </c>
      <c r="Q3575">
        <v>0</v>
      </c>
      <c r="R3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5" s="4">
        <f t="shared" si="165"/>
        <v>0</v>
      </c>
      <c r="T3575" s="4">
        <f t="shared" si="166"/>
        <v>0</v>
      </c>
      <c r="U3575" s="4">
        <f t="shared" si="167"/>
        <v>1</v>
      </c>
    </row>
    <row r="3576" spans="1:21">
      <c r="A3576" s="41">
        <v>790000111</v>
      </c>
      <c r="B3576" s="42">
        <v>790019491</v>
      </c>
      <c r="C3576" s="43">
        <v>790019491</v>
      </c>
      <c r="D3576" t="s">
        <v>2323</v>
      </c>
      <c r="E3576" t="s">
        <v>2324</v>
      </c>
      <c r="F3576" t="s">
        <v>1234</v>
      </c>
      <c r="G3576" t="s">
        <v>1235</v>
      </c>
      <c r="H3576">
        <v>0</v>
      </c>
      <c r="I3576" s="1">
        <v>79</v>
      </c>
      <c r="J3576" t="s">
        <v>600</v>
      </c>
      <c r="K3576" t="s">
        <v>93</v>
      </c>
      <c r="L3576" t="s">
        <v>831</v>
      </c>
      <c r="M3576" t="s">
        <v>93</v>
      </c>
      <c r="N3576" s="4">
        <v>200052744</v>
      </c>
      <c r="O3576" s="44">
        <v>14168.5</v>
      </c>
      <c r="P3576">
        <v>0</v>
      </c>
      <c r="Q3576">
        <v>0</v>
      </c>
      <c r="R3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6" s="4">
        <f t="shared" si="165"/>
        <v>1</v>
      </c>
      <c r="T3576" s="4">
        <f t="shared" si="166"/>
        <v>0</v>
      </c>
      <c r="U3576" s="4">
        <f t="shared" si="167"/>
        <v>0</v>
      </c>
    </row>
    <row r="3577" spans="1:21">
      <c r="A3577" s="41">
        <v>790000137</v>
      </c>
      <c r="B3577" s="43">
        <v>790019491</v>
      </c>
      <c r="C3577" s="43">
        <v>790019491</v>
      </c>
      <c r="D3577" t="s">
        <v>2325</v>
      </c>
      <c r="E3577" t="s">
        <v>2324</v>
      </c>
      <c r="F3577" t="s">
        <v>1234</v>
      </c>
      <c r="G3577" t="s">
        <v>1235</v>
      </c>
      <c r="H3577">
        <v>0</v>
      </c>
      <c r="I3577" s="1">
        <v>79</v>
      </c>
      <c r="J3577" t="s">
        <v>600</v>
      </c>
      <c r="K3577" t="s">
        <v>93</v>
      </c>
      <c r="L3577" t="s">
        <v>831</v>
      </c>
      <c r="M3577" t="s">
        <v>93</v>
      </c>
      <c r="N3577" s="4">
        <v>200052744</v>
      </c>
      <c r="O3577" s="44">
        <v>8076</v>
      </c>
      <c r="P3577">
        <v>0</v>
      </c>
      <c r="Q3577">
        <v>0</v>
      </c>
      <c r="R3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7" s="4">
        <f t="shared" si="165"/>
        <v>1</v>
      </c>
      <c r="T3577" s="4">
        <f t="shared" si="166"/>
        <v>0</v>
      </c>
      <c r="U3577" s="4">
        <f t="shared" si="167"/>
        <v>0</v>
      </c>
    </row>
    <row r="3578" spans="1:21">
      <c r="A3578" s="41">
        <v>800000143</v>
      </c>
      <c r="B3578" s="42">
        <v>800000028</v>
      </c>
      <c r="C3578" s="43">
        <v>800000028</v>
      </c>
      <c r="D3578" t="s">
        <v>1051</v>
      </c>
      <c r="E3578" t="s">
        <v>1052</v>
      </c>
      <c r="F3578" t="s">
        <v>955</v>
      </c>
      <c r="G3578" t="s">
        <v>956</v>
      </c>
      <c r="H3578">
        <v>0</v>
      </c>
      <c r="I3578" s="1">
        <v>80</v>
      </c>
      <c r="J3578" t="s">
        <v>779</v>
      </c>
      <c r="K3578" t="s">
        <v>228</v>
      </c>
      <c r="L3578" t="s">
        <v>831</v>
      </c>
      <c r="M3578" t="s">
        <v>228</v>
      </c>
      <c r="N3578" s="4">
        <v>268000015</v>
      </c>
      <c r="O3578" s="44">
        <v>128354.25</v>
      </c>
      <c r="P3578">
        <v>0</v>
      </c>
      <c r="Q3578">
        <v>0</v>
      </c>
      <c r="R3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8" s="4">
        <f t="shared" si="165"/>
        <v>1</v>
      </c>
      <c r="T3578" s="4">
        <f t="shared" si="166"/>
        <v>0</v>
      </c>
      <c r="U3578" s="4">
        <f t="shared" si="167"/>
        <v>0</v>
      </c>
    </row>
    <row r="3579" spans="1:21">
      <c r="A3579" s="41">
        <v>800006231</v>
      </c>
      <c r="B3579" s="42">
        <v>800000028</v>
      </c>
      <c r="C3579" s="43">
        <v>800000028</v>
      </c>
      <c r="D3579" t="s">
        <v>1053</v>
      </c>
      <c r="E3579" t="s">
        <v>1052</v>
      </c>
      <c r="F3579" t="s">
        <v>955</v>
      </c>
      <c r="G3579" t="s">
        <v>956</v>
      </c>
      <c r="H3579">
        <v>0</v>
      </c>
      <c r="I3579" s="1">
        <v>80</v>
      </c>
      <c r="J3579" t="s">
        <v>779</v>
      </c>
      <c r="K3579" t="s">
        <v>228</v>
      </c>
      <c r="L3579" t="s">
        <v>831</v>
      </c>
      <c r="M3579" t="s">
        <v>228</v>
      </c>
      <c r="N3579" s="4">
        <v>268000015</v>
      </c>
      <c r="O3579" s="44">
        <v>7933.5</v>
      </c>
      <c r="P3579">
        <v>0</v>
      </c>
      <c r="Q3579">
        <v>0</v>
      </c>
      <c r="R3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9" s="4">
        <f t="shared" si="165"/>
        <v>1</v>
      </c>
      <c r="T3579" s="4">
        <f t="shared" si="166"/>
        <v>0</v>
      </c>
      <c r="U3579" s="4">
        <f t="shared" si="167"/>
        <v>0</v>
      </c>
    </row>
    <row r="3580" spans="1:21">
      <c r="A3580" s="41">
        <v>800015539</v>
      </c>
      <c r="B3580" s="42">
        <v>800000028</v>
      </c>
      <c r="C3580" s="43">
        <v>800000028</v>
      </c>
      <c r="D3580" t="s">
        <v>1054</v>
      </c>
      <c r="E3580" t="s">
        <v>1052</v>
      </c>
      <c r="F3580" t="s">
        <v>955</v>
      </c>
      <c r="G3580" t="s">
        <v>956</v>
      </c>
      <c r="H3580">
        <v>0</v>
      </c>
      <c r="I3580" s="1">
        <v>80</v>
      </c>
      <c r="J3580" t="s">
        <v>779</v>
      </c>
      <c r="K3580" t="s">
        <v>228</v>
      </c>
      <c r="L3580" t="s">
        <v>831</v>
      </c>
      <c r="M3580" t="s">
        <v>228</v>
      </c>
      <c r="N3580" s="4">
        <v>268000015</v>
      </c>
      <c r="O3580" s="44">
        <v>4496.5</v>
      </c>
      <c r="P3580">
        <v>0</v>
      </c>
      <c r="Q3580">
        <v>0</v>
      </c>
      <c r="R3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0" s="4">
        <f t="shared" si="165"/>
        <v>1</v>
      </c>
      <c r="T3580" s="4">
        <f t="shared" si="166"/>
        <v>0</v>
      </c>
      <c r="U3580" s="4">
        <f t="shared" si="167"/>
        <v>0</v>
      </c>
    </row>
    <row r="3581" spans="1:21">
      <c r="A3581" s="41">
        <v>800000184</v>
      </c>
      <c r="B3581" s="42">
        <v>800000036</v>
      </c>
      <c r="C3581" s="43">
        <v>800000036</v>
      </c>
      <c r="D3581" t="s">
        <v>1066</v>
      </c>
      <c r="E3581" t="s">
        <v>1067</v>
      </c>
      <c r="F3581" t="s">
        <v>955</v>
      </c>
      <c r="G3581" t="s">
        <v>956</v>
      </c>
      <c r="H3581">
        <v>0</v>
      </c>
      <c r="I3581" s="1">
        <v>80</v>
      </c>
      <c r="J3581" t="s">
        <v>779</v>
      </c>
      <c r="K3581" t="s">
        <v>228</v>
      </c>
      <c r="L3581" t="s">
        <v>831</v>
      </c>
      <c r="M3581" t="s">
        <v>228</v>
      </c>
      <c r="N3581" s="4">
        <v>268000031</v>
      </c>
      <c r="O3581" s="44">
        <v>9128.5</v>
      </c>
      <c r="P3581">
        <v>0</v>
      </c>
      <c r="Q3581">
        <v>0</v>
      </c>
      <c r="R3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1" s="4">
        <f t="shared" si="165"/>
        <v>1</v>
      </c>
      <c r="T3581" s="4">
        <f t="shared" si="166"/>
        <v>0</v>
      </c>
      <c r="U3581" s="4">
        <f t="shared" si="167"/>
        <v>0</v>
      </c>
    </row>
    <row r="3582" spans="1:21">
      <c r="A3582" s="41">
        <v>800015489</v>
      </c>
      <c r="B3582" s="42">
        <v>800000036</v>
      </c>
      <c r="C3582" s="43">
        <v>800000036</v>
      </c>
      <c r="D3582" t="s">
        <v>1068</v>
      </c>
      <c r="E3582" t="s">
        <v>1067</v>
      </c>
      <c r="F3582" t="s">
        <v>955</v>
      </c>
      <c r="G3582" t="s">
        <v>956</v>
      </c>
      <c r="H3582">
        <v>0</v>
      </c>
      <c r="I3582" s="1">
        <v>80</v>
      </c>
      <c r="J3582" t="s">
        <v>779</v>
      </c>
      <c r="K3582" t="s">
        <v>228</v>
      </c>
      <c r="L3582" t="s">
        <v>831</v>
      </c>
      <c r="M3582" t="s">
        <v>228</v>
      </c>
      <c r="N3582" s="4">
        <v>268000031</v>
      </c>
      <c r="O3582" s="44">
        <v>2633</v>
      </c>
      <c r="P3582">
        <v>0</v>
      </c>
      <c r="Q3582">
        <v>0</v>
      </c>
      <c r="R3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2" s="4">
        <f t="shared" si="165"/>
        <v>1</v>
      </c>
      <c r="T3582" s="4">
        <f t="shared" si="166"/>
        <v>0</v>
      </c>
      <c r="U3582" s="4">
        <f t="shared" si="167"/>
        <v>0</v>
      </c>
    </row>
    <row r="3583" spans="1:21">
      <c r="A3583" s="41">
        <v>800000192</v>
      </c>
      <c r="B3583" s="42">
        <v>800000044</v>
      </c>
      <c r="C3583" s="43">
        <v>800000044</v>
      </c>
      <c r="D3583" t="s">
        <v>3085</v>
      </c>
      <c r="E3583" t="s">
        <v>3086</v>
      </c>
      <c r="F3583" t="s">
        <v>955</v>
      </c>
      <c r="G3583" t="s">
        <v>956</v>
      </c>
      <c r="H3583">
        <v>1</v>
      </c>
      <c r="I3583" s="1">
        <v>80</v>
      </c>
      <c r="J3583" t="s">
        <v>779</v>
      </c>
      <c r="K3583" t="s">
        <v>228</v>
      </c>
      <c r="L3583" t="s">
        <v>233</v>
      </c>
      <c r="M3583" t="s">
        <v>228</v>
      </c>
      <c r="N3583" s="4">
        <v>268000148</v>
      </c>
      <c r="O3583" s="44">
        <v>57505</v>
      </c>
      <c r="P3583">
        <v>0</v>
      </c>
      <c r="Q3583">
        <v>0</v>
      </c>
      <c r="R3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3" s="4">
        <f t="shared" si="165"/>
        <v>1</v>
      </c>
      <c r="T3583" s="4">
        <f t="shared" si="166"/>
        <v>0</v>
      </c>
      <c r="U3583" s="4">
        <f t="shared" si="167"/>
        <v>0</v>
      </c>
    </row>
    <row r="3584" spans="1:21">
      <c r="A3584" s="41">
        <v>800000614</v>
      </c>
      <c r="B3584" s="42">
        <v>800000044</v>
      </c>
      <c r="C3584" s="43">
        <v>800000044</v>
      </c>
      <c r="D3584" t="s">
        <v>3087</v>
      </c>
      <c r="E3584" t="s">
        <v>3086</v>
      </c>
      <c r="F3584" t="s">
        <v>955</v>
      </c>
      <c r="G3584" t="s">
        <v>956</v>
      </c>
      <c r="H3584">
        <v>1</v>
      </c>
      <c r="I3584" s="1">
        <v>80</v>
      </c>
      <c r="J3584" t="s">
        <v>779</v>
      </c>
      <c r="K3584" t="s">
        <v>228</v>
      </c>
      <c r="L3584" t="s">
        <v>233</v>
      </c>
      <c r="M3584" t="s">
        <v>228</v>
      </c>
      <c r="N3584" s="4">
        <v>268000148</v>
      </c>
      <c r="O3584" s="44">
        <v>28632.5</v>
      </c>
      <c r="P3584">
        <v>0</v>
      </c>
      <c r="Q3584">
        <v>0</v>
      </c>
      <c r="R3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4" s="4">
        <f t="shared" si="165"/>
        <v>1</v>
      </c>
      <c r="T3584" s="4">
        <f t="shared" si="166"/>
        <v>0</v>
      </c>
      <c r="U3584" s="4">
        <f t="shared" si="167"/>
        <v>0</v>
      </c>
    </row>
    <row r="3585" spans="1:21">
      <c r="A3585" s="41">
        <v>800006124</v>
      </c>
      <c r="B3585" s="42">
        <v>800000044</v>
      </c>
      <c r="C3585" s="43">
        <v>800000044</v>
      </c>
      <c r="D3585" t="s">
        <v>3088</v>
      </c>
      <c r="E3585" t="s">
        <v>3086</v>
      </c>
      <c r="F3585" t="s">
        <v>955</v>
      </c>
      <c r="G3585" t="s">
        <v>956</v>
      </c>
      <c r="H3585">
        <v>1</v>
      </c>
      <c r="I3585" s="1">
        <v>80</v>
      </c>
      <c r="J3585" t="s">
        <v>779</v>
      </c>
      <c r="K3585" t="s">
        <v>228</v>
      </c>
      <c r="L3585" t="s">
        <v>233</v>
      </c>
      <c r="M3585" t="s">
        <v>228</v>
      </c>
      <c r="N3585" s="4">
        <v>268000148</v>
      </c>
      <c r="O3585" s="44">
        <v>371294.5</v>
      </c>
      <c r="P3585">
        <v>0</v>
      </c>
      <c r="Q3585">
        <v>0</v>
      </c>
      <c r="R3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5" s="4">
        <f t="shared" si="165"/>
        <v>1</v>
      </c>
      <c r="T3585" s="4">
        <f t="shared" si="166"/>
        <v>0</v>
      </c>
      <c r="U3585" s="4">
        <f t="shared" si="167"/>
        <v>0</v>
      </c>
    </row>
    <row r="3586" spans="1:21">
      <c r="A3586" s="41">
        <v>800016735</v>
      </c>
      <c r="B3586" s="42">
        <v>800000044</v>
      </c>
      <c r="C3586" s="43">
        <v>800000044</v>
      </c>
      <c r="D3586" t="s">
        <v>3089</v>
      </c>
      <c r="E3586" t="s">
        <v>3086</v>
      </c>
      <c r="F3586" t="s">
        <v>955</v>
      </c>
      <c r="G3586" t="s">
        <v>956</v>
      </c>
      <c r="H3586">
        <v>1</v>
      </c>
      <c r="I3586" s="1">
        <v>80</v>
      </c>
      <c r="J3586" t="s">
        <v>779</v>
      </c>
      <c r="K3586" t="s">
        <v>228</v>
      </c>
      <c r="L3586" t="s">
        <v>233</v>
      </c>
      <c r="M3586" t="s">
        <v>228</v>
      </c>
      <c r="N3586" s="4">
        <v>268000148</v>
      </c>
      <c r="O3586" s="44">
        <v>4707</v>
      </c>
      <c r="P3586">
        <v>0</v>
      </c>
      <c r="Q3586">
        <v>0</v>
      </c>
      <c r="R3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6" s="4">
        <f t="shared" si="165"/>
        <v>1</v>
      </c>
      <c r="T3586" s="4">
        <f t="shared" si="166"/>
        <v>0</v>
      </c>
      <c r="U3586" s="4">
        <f t="shared" si="167"/>
        <v>0</v>
      </c>
    </row>
    <row r="3587" spans="1:21">
      <c r="A3587" s="41">
        <v>800017253</v>
      </c>
      <c r="B3587" s="42">
        <v>800000044</v>
      </c>
      <c r="C3587" s="43">
        <v>800000044</v>
      </c>
      <c r="D3587" t="s">
        <v>3090</v>
      </c>
      <c r="E3587" t="s">
        <v>3086</v>
      </c>
      <c r="F3587" t="s">
        <v>955</v>
      </c>
      <c r="G3587" t="s">
        <v>956</v>
      </c>
      <c r="H3587">
        <v>1</v>
      </c>
      <c r="I3587" s="1">
        <v>80</v>
      </c>
      <c r="J3587" t="s">
        <v>779</v>
      </c>
      <c r="K3587" t="s">
        <v>228</v>
      </c>
      <c r="L3587" t="s">
        <v>233</v>
      </c>
      <c r="M3587" t="s">
        <v>228</v>
      </c>
      <c r="N3587" s="4">
        <v>268000148</v>
      </c>
      <c r="O3587" s="44">
        <v>5130.5</v>
      </c>
      <c r="P3587">
        <v>0</v>
      </c>
      <c r="Q3587">
        <v>0</v>
      </c>
      <c r="R3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7" s="4">
        <f t="shared" si="165"/>
        <v>1</v>
      </c>
      <c r="T3587" s="4">
        <f t="shared" si="166"/>
        <v>0</v>
      </c>
      <c r="U3587" s="4">
        <f t="shared" si="167"/>
        <v>0</v>
      </c>
    </row>
    <row r="3588" spans="1:21">
      <c r="A3588" s="41">
        <v>800000200</v>
      </c>
      <c r="B3588" s="42">
        <v>800000051</v>
      </c>
      <c r="C3588" s="43">
        <v>800000051</v>
      </c>
      <c r="D3588" t="s">
        <v>1143</v>
      </c>
      <c r="E3588" t="s">
        <v>1144</v>
      </c>
      <c r="F3588" t="s">
        <v>955</v>
      </c>
      <c r="G3588" t="s">
        <v>956</v>
      </c>
      <c r="H3588">
        <v>0</v>
      </c>
      <c r="I3588" s="1">
        <v>80</v>
      </c>
      <c r="J3588" t="s">
        <v>779</v>
      </c>
      <c r="K3588" t="s">
        <v>228</v>
      </c>
      <c r="L3588" t="s">
        <v>831</v>
      </c>
      <c r="M3588" t="s">
        <v>228</v>
      </c>
      <c r="N3588" s="53">
        <v>268000072</v>
      </c>
      <c r="O3588" s="44">
        <v>23429.5</v>
      </c>
      <c r="P3588">
        <v>0</v>
      </c>
      <c r="Q3588">
        <v>0</v>
      </c>
      <c r="R3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8" s="4">
        <f t="shared" si="165"/>
        <v>1</v>
      </c>
      <c r="T3588" s="4">
        <f t="shared" si="166"/>
        <v>0</v>
      </c>
      <c r="U3588" s="4">
        <f t="shared" si="167"/>
        <v>0</v>
      </c>
    </row>
    <row r="3589" spans="1:21">
      <c r="A3589" s="41">
        <v>800000226</v>
      </c>
      <c r="B3589" s="42">
        <v>800000069</v>
      </c>
      <c r="C3589" s="43">
        <v>800000069</v>
      </c>
      <c r="D3589" t="s">
        <v>1158</v>
      </c>
      <c r="E3589" t="s">
        <v>1159</v>
      </c>
      <c r="F3589" t="s">
        <v>955</v>
      </c>
      <c r="G3589" t="s">
        <v>956</v>
      </c>
      <c r="H3589">
        <v>0</v>
      </c>
      <c r="I3589" s="1">
        <v>80</v>
      </c>
      <c r="J3589" t="s">
        <v>779</v>
      </c>
      <c r="K3589" t="s">
        <v>228</v>
      </c>
      <c r="L3589" t="s">
        <v>831</v>
      </c>
      <c r="M3589" t="s">
        <v>228</v>
      </c>
      <c r="N3589" s="4">
        <v>268000106</v>
      </c>
      <c r="O3589" s="44">
        <v>33873</v>
      </c>
      <c r="P3589">
        <v>0</v>
      </c>
      <c r="Q3589">
        <v>0</v>
      </c>
      <c r="R3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9" s="4">
        <f t="shared" si="165"/>
        <v>1</v>
      </c>
      <c r="T3589" s="4">
        <f t="shared" si="166"/>
        <v>0</v>
      </c>
      <c r="U3589" s="4">
        <f t="shared" si="167"/>
        <v>0</v>
      </c>
    </row>
    <row r="3590" spans="1:21">
      <c r="A3590" s="41">
        <v>800000275</v>
      </c>
      <c r="B3590" s="42">
        <v>800000077</v>
      </c>
      <c r="C3590" s="43">
        <v>800000077</v>
      </c>
      <c r="D3590" t="s">
        <v>1179</v>
      </c>
      <c r="E3590" t="s">
        <v>1180</v>
      </c>
      <c r="F3590" t="s">
        <v>1137</v>
      </c>
      <c r="G3590" t="s">
        <v>1138</v>
      </c>
      <c r="H3590">
        <v>0</v>
      </c>
      <c r="I3590" s="1">
        <v>80</v>
      </c>
      <c r="J3590" t="s">
        <v>779</v>
      </c>
      <c r="K3590" t="s">
        <v>228</v>
      </c>
      <c r="L3590" t="s">
        <v>831</v>
      </c>
      <c r="M3590" t="s">
        <v>228</v>
      </c>
      <c r="N3590" s="4">
        <v>268000155</v>
      </c>
      <c r="O3590" s="44">
        <v>17845</v>
      </c>
      <c r="P3590">
        <v>0</v>
      </c>
      <c r="Q3590">
        <v>0</v>
      </c>
      <c r="R3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0" s="4">
        <f t="shared" ref="S3590:S3653" si="168">IF(OR(L3590="CH",L3590="CH ex-CHS",L3590="HIA",L3590="Autres publics",L3590="CHU"),1,0)</f>
        <v>1</v>
      </c>
      <c r="T3590" s="4">
        <f t="shared" ref="T3590:T3653" si="169">IF(AND(S3590=1,G3590=""),1,0)</f>
        <v>0</v>
      </c>
      <c r="U3590" s="4">
        <f t="shared" si="167"/>
        <v>0</v>
      </c>
    </row>
    <row r="3591" spans="1:21">
      <c r="A3591" s="41">
        <v>800015588</v>
      </c>
      <c r="B3591" s="42">
        <v>800000077</v>
      </c>
      <c r="C3591" s="43">
        <v>800000077</v>
      </c>
      <c r="D3591" t="s">
        <v>1181</v>
      </c>
      <c r="E3591" t="s">
        <v>1180</v>
      </c>
      <c r="F3591" t="s">
        <v>1137</v>
      </c>
      <c r="G3591" t="s">
        <v>1138</v>
      </c>
      <c r="H3591">
        <v>0</v>
      </c>
      <c r="I3591" s="1">
        <v>80</v>
      </c>
      <c r="J3591" t="s">
        <v>779</v>
      </c>
      <c r="K3591" t="s">
        <v>228</v>
      </c>
      <c r="L3591" t="s">
        <v>831</v>
      </c>
      <c r="M3591" t="s">
        <v>228</v>
      </c>
      <c r="N3591" s="4">
        <v>268000155</v>
      </c>
      <c r="O3591" s="44">
        <v>1971</v>
      </c>
      <c r="P3591">
        <v>0</v>
      </c>
      <c r="Q3591">
        <v>0</v>
      </c>
      <c r="R3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1" s="4">
        <f t="shared" si="168"/>
        <v>1</v>
      </c>
      <c r="T3591" s="4">
        <f t="shared" si="169"/>
        <v>0</v>
      </c>
      <c r="U3591" s="4">
        <f t="shared" ref="U3591:U3654" si="170">IF(S3591=1,0,1)</f>
        <v>0</v>
      </c>
    </row>
    <row r="3592" spans="1:21">
      <c r="A3592" s="41">
        <v>800000390</v>
      </c>
      <c r="B3592" s="42">
        <v>800000085</v>
      </c>
      <c r="C3592" s="43">
        <v>800000085</v>
      </c>
      <c r="D3592" t="s">
        <v>2403</v>
      </c>
      <c r="E3592" t="s">
        <v>2404</v>
      </c>
      <c r="F3592" t="s">
        <v>955</v>
      </c>
      <c r="G3592" t="s">
        <v>956</v>
      </c>
      <c r="H3592">
        <v>0</v>
      </c>
      <c r="I3592" s="1">
        <v>80</v>
      </c>
      <c r="J3592" t="s">
        <v>779</v>
      </c>
      <c r="K3592" t="s">
        <v>228</v>
      </c>
      <c r="L3592" t="s">
        <v>831</v>
      </c>
      <c r="M3592" t="s">
        <v>228</v>
      </c>
      <c r="N3592" s="4">
        <v>268000163</v>
      </c>
      <c r="O3592" s="44">
        <v>27049</v>
      </c>
      <c r="P3592">
        <v>0</v>
      </c>
      <c r="Q3592">
        <v>0</v>
      </c>
      <c r="R3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2" s="4">
        <f t="shared" si="168"/>
        <v>1</v>
      </c>
      <c r="T3592" s="4">
        <f t="shared" si="169"/>
        <v>0</v>
      </c>
      <c r="U3592" s="4">
        <f t="shared" si="170"/>
        <v>0</v>
      </c>
    </row>
    <row r="3593" spans="1:21">
      <c r="A3593" s="41">
        <v>800000440</v>
      </c>
      <c r="B3593" s="42">
        <v>800000085</v>
      </c>
      <c r="C3593" s="43">
        <v>800000085</v>
      </c>
      <c r="D3593" t="s">
        <v>2405</v>
      </c>
      <c r="E3593" t="s">
        <v>2404</v>
      </c>
      <c r="F3593" t="s">
        <v>955</v>
      </c>
      <c r="G3593" t="s">
        <v>956</v>
      </c>
      <c r="H3593">
        <v>0</v>
      </c>
      <c r="I3593" s="1">
        <v>80</v>
      </c>
      <c r="J3593" t="s">
        <v>779</v>
      </c>
      <c r="K3593" t="s">
        <v>228</v>
      </c>
      <c r="L3593" t="s">
        <v>831</v>
      </c>
      <c r="M3593" t="s">
        <v>228</v>
      </c>
      <c r="N3593" s="4">
        <v>268000163</v>
      </c>
      <c r="O3593" s="44">
        <v>6834.5</v>
      </c>
      <c r="P3593">
        <v>0</v>
      </c>
      <c r="Q3593">
        <v>0</v>
      </c>
      <c r="R3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3" s="4">
        <f t="shared" si="168"/>
        <v>1</v>
      </c>
      <c r="T3593" s="4">
        <f t="shared" si="169"/>
        <v>0</v>
      </c>
      <c r="U3593" s="4">
        <f t="shared" si="170"/>
        <v>0</v>
      </c>
    </row>
    <row r="3594" spans="1:21">
      <c r="A3594" s="41">
        <v>800016776</v>
      </c>
      <c r="B3594" s="45">
        <v>800000085</v>
      </c>
      <c r="C3594" s="43">
        <v>800000085</v>
      </c>
      <c r="D3594" t="s">
        <v>2406</v>
      </c>
      <c r="E3594" t="s">
        <v>2404</v>
      </c>
      <c r="F3594" t="s">
        <v>955</v>
      </c>
      <c r="G3594" t="s">
        <v>956</v>
      </c>
      <c r="H3594">
        <v>0</v>
      </c>
      <c r="I3594" s="1">
        <v>80</v>
      </c>
      <c r="J3594" t="s">
        <v>779</v>
      </c>
      <c r="K3594" t="s">
        <v>228</v>
      </c>
      <c r="L3594" t="s">
        <v>831</v>
      </c>
      <c r="M3594" t="s">
        <v>228</v>
      </c>
      <c r="N3594" s="4">
        <v>268000163</v>
      </c>
      <c r="O3594" s="44">
        <v>3513.5</v>
      </c>
      <c r="P3594">
        <v>0</v>
      </c>
      <c r="Q3594">
        <v>0</v>
      </c>
      <c r="R3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4" s="4">
        <f t="shared" si="168"/>
        <v>1</v>
      </c>
      <c r="T3594" s="4">
        <f t="shared" si="169"/>
        <v>0</v>
      </c>
      <c r="U3594" s="4">
        <f t="shared" si="170"/>
        <v>0</v>
      </c>
    </row>
    <row r="3595" spans="1:21">
      <c r="A3595" s="41">
        <v>800000432</v>
      </c>
      <c r="B3595" s="42">
        <v>800000093</v>
      </c>
      <c r="C3595" s="43">
        <v>800000093</v>
      </c>
      <c r="D3595" t="s">
        <v>1263</v>
      </c>
      <c r="E3595" t="s">
        <v>1264</v>
      </c>
      <c r="F3595" t="s">
        <v>1137</v>
      </c>
      <c r="G3595" t="s">
        <v>1138</v>
      </c>
      <c r="H3595">
        <v>0</v>
      </c>
      <c r="I3595" s="1">
        <v>80</v>
      </c>
      <c r="J3595" t="s">
        <v>779</v>
      </c>
      <c r="K3595" t="s">
        <v>228</v>
      </c>
      <c r="L3595" t="s">
        <v>831</v>
      </c>
      <c r="M3595" t="s">
        <v>228</v>
      </c>
      <c r="N3595" s="4">
        <v>268000205</v>
      </c>
      <c r="O3595" s="44">
        <v>30472.5</v>
      </c>
      <c r="P3595">
        <v>0</v>
      </c>
      <c r="Q3595">
        <v>0</v>
      </c>
      <c r="R3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5" s="4">
        <f t="shared" si="168"/>
        <v>1</v>
      </c>
      <c r="T3595" s="4">
        <f t="shared" si="169"/>
        <v>0</v>
      </c>
      <c r="U3595" s="4">
        <f t="shared" si="170"/>
        <v>0</v>
      </c>
    </row>
    <row r="3596" spans="1:21">
      <c r="A3596" s="41">
        <v>800004111</v>
      </c>
      <c r="B3596" s="42">
        <v>800000093</v>
      </c>
      <c r="C3596" s="43">
        <v>800000093</v>
      </c>
      <c r="D3596" t="s">
        <v>1265</v>
      </c>
      <c r="E3596" t="s">
        <v>1264</v>
      </c>
      <c r="F3596" t="s">
        <v>1137</v>
      </c>
      <c r="G3596" t="s">
        <v>1138</v>
      </c>
      <c r="H3596">
        <v>0</v>
      </c>
      <c r="I3596" s="1">
        <v>80</v>
      </c>
      <c r="J3596" t="s">
        <v>779</v>
      </c>
      <c r="K3596" t="s">
        <v>228</v>
      </c>
      <c r="L3596" t="s">
        <v>831</v>
      </c>
      <c r="M3596" t="s">
        <v>228</v>
      </c>
      <c r="N3596" s="4">
        <v>268000205</v>
      </c>
      <c r="O3596" s="44">
        <v>1502</v>
      </c>
      <c r="P3596">
        <v>0</v>
      </c>
      <c r="Q3596">
        <v>0</v>
      </c>
      <c r="R3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6" s="4">
        <f t="shared" si="168"/>
        <v>1</v>
      </c>
      <c r="T3596" s="4">
        <f t="shared" si="169"/>
        <v>0</v>
      </c>
      <c r="U3596" s="4">
        <f t="shared" si="170"/>
        <v>0</v>
      </c>
    </row>
    <row r="3597" spans="1:21">
      <c r="A3597" s="41">
        <v>800004152</v>
      </c>
      <c r="B3597" s="42">
        <v>800000093</v>
      </c>
      <c r="C3597" s="43">
        <v>800000093</v>
      </c>
      <c r="D3597" t="s">
        <v>1266</v>
      </c>
      <c r="E3597" t="s">
        <v>1264</v>
      </c>
      <c r="F3597" t="s">
        <v>1137</v>
      </c>
      <c r="G3597" t="s">
        <v>1138</v>
      </c>
      <c r="H3597">
        <v>0</v>
      </c>
      <c r="I3597" s="1">
        <v>80</v>
      </c>
      <c r="J3597" t="s">
        <v>779</v>
      </c>
      <c r="K3597" t="s">
        <v>228</v>
      </c>
      <c r="L3597" t="s">
        <v>831</v>
      </c>
      <c r="M3597" t="s">
        <v>228</v>
      </c>
      <c r="N3597" s="4">
        <v>268000205</v>
      </c>
      <c r="O3597" s="44">
        <v>2964</v>
      </c>
      <c r="P3597">
        <v>0</v>
      </c>
      <c r="Q3597">
        <v>0</v>
      </c>
      <c r="R3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7" s="4">
        <f t="shared" si="168"/>
        <v>1</v>
      </c>
      <c r="T3597" s="4">
        <f t="shared" si="169"/>
        <v>0</v>
      </c>
      <c r="U3597" s="4">
        <f t="shared" si="170"/>
        <v>0</v>
      </c>
    </row>
    <row r="3598" spans="1:21">
      <c r="A3598" s="41">
        <v>800015448</v>
      </c>
      <c r="B3598" s="45">
        <v>800000093</v>
      </c>
      <c r="C3598" s="47">
        <v>800000093</v>
      </c>
      <c r="D3598" s="48" t="s">
        <v>1267</v>
      </c>
      <c r="E3598" s="48" t="s">
        <v>1264</v>
      </c>
      <c r="F3598" t="s">
        <v>1137</v>
      </c>
      <c r="G3598" t="s">
        <v>1138</v>
      </c>
      <c r="H3598">
        <v>0</v>
      </c>
      <c r="I3598" s="1">
        <v>80</v>
      </c>
      <c r="J3598" t="s">
        <v>779</v>
      </c>
      <c r="K3598" t="s">
        <v>228</v>
      </c>
      <c r="L3598" t="s">
        <v>831</v>
      </c>
      <c r="M3598" t="s">
        <v>228</v>
      </c>
      <c r="N3598" s="4">
        <v>268000205</v>
      </c>
      <c r="O3598" s="44">
        <v>3026</v>
      </c>
      <c r="P3598">
        <v>0</v>
      </c>
      <c r="Q3598">
        <v>0</v>
      </c>
      <c r="R3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8" s="4">
        <f t="shared" si="168"/>
        <v>1</v>
      </c>
      <c r="T3598" s="4">
        <f t="shared" si="169"/>
        <v>0</v>
      </c>
      <c r="U3598" s="4">
        <f t="shared" si="170"/>
        <v>0</v>
      </c>
    </row>
    <row r="3599" spans="1:21">
      <c r="A3599" s="41">
        <v>800016131</v>
      </c>
      <c r="B3599" s="42">
        <v>800000093</v>
      </c>
      <c r="C3599" s="43">
        <v>800000093</v>
      </c>
      <c r="D3599" s="48" t="s">
        <v>1268</v>
      </c>
      <c r="E3599" s="48" t="s">
        <v>1264</v>
      </c>
      <c r="F3599" t="s">
        <v>1137</v>
      </c>
      <c r="G3599" t="s">
        <v>1138</v>
      </c>
      <c r="H3599">
        <v>0</v>
      </c>
      <c r="I3599" s="1">
        <v>80</v>
      </c>
      <c r="J3599" t="s">
        <v>779</v>
      </c>
      <c r="K3599" t="s">
        <v>228</v>
      </c>
      <c r="L3599" t="s">
        <v>831</v>
      </c>
      <c r="M3599" t="s">
        <v>228</v>
      </c>
      <c r="N3599" s="4">
        <v>268000205</v>
      </c>
      <c r="O3599" s="44">
        <v>647</v>
      </c>
      <c r="P3599">
        <v>0</v>
      </c>
      <c r="Q3599">
        <v>0</v>
      </c>
      <c r="R3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9" s="4">
        <f t="shared" si="168"/>
        <v>1</v>
      </c>
      <c r="T3599" s="4">
        <f t="shared" si="169"/>
        <v>0</v>
      </c>
      <c r="U3599" s="4">
        <f t="shared" si="170"/>
        <v>0</v>
      </c>
    </row>
    <row r="3600" spans="1:21">
      <c r="A3600" s="41">
        <v>800000457</v>
      </c>
      <c r="B3600" s="42">
        <v>800000119</v>
      </c>
      <c r="C3600" s="43">
        <v>800000119</v>
      </c>
      <c r="D3600" t="s">
        <v>3825</v>
      </c>
      <c r="E3600" t="s">
        <v>3825</v>
      </c>
      <c r="F3600" t="s">
        <v>955</v>
      </c>
      <c r="G3600" t="s">
        <v>956</v>
      </c>
      <c r="H3600">
        <v>0</v>
      </c>
      <c r="I3600" s="1">
        <v>80</v>
      </c>
      <c r="J3600" t="s">
        <v>779</v>
      </c>
      <c r="K3600" t="s">
        <v>228</v>
      </c>
      <c r="L3600" t="s">
        <v>77</v>
      </c>
      <c r="M3600" t="s">
        <v>228</v>
      </c>
      <c r="N3600" s="4">
        <v>268000296</v>
      </c>
      <c r="O3600" s="44">
        <v>32456.25</v>
      </c>
      <c r="P3600">
        <v>1</v>
      </c>
      <c r="Q3600">
        <v>0</v>
      </c>
      <c r="R3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0" s="4">
        <f t="shared" si="168"/>
        <v>1</v>
      </c>
      <c r="T3600" s="4">
        <f t="shared" si="169"/>
        <v>0</v>
      </c>
      <c r="U3600" s="4">
        <f t="shared" si="170"/>
        <v>0</v>
      </c>
    </row>
    <row r="3601" spans="1:21">
      <c r="A3601" s="41">
        <v>800001133</v>
      </c>
      <c r="B3601" s="42">
        <v>800000119</v>
      </c>
      <c r="C3601" s="43">
        <v>800000119</v>
      </c>
      <c r="D3601" t="s">
        <v>3826</v>
      </c>
      <c r="E3601" t="s">
        <v>3825</v>
      </c>
      <c r="F3601" t="s">
        <v>955</v>
      </c>
      <c r="G3601" t="s">
        <v>956</v>
      </c>
      <c r="H3601">
        <v>0</v>
      </c>
      <c r="I3601" s="1">
        <v>80</v>
      </c>
      <c r="J3601" t="s">
        <v>779</v>
      </c>
      <c r="K3601" t="s">
        <v>228</v>
      </c>
      <c r="L3601" t="s">
        <v>77</v>
      </c>
      <c r="M3601" t="s">
        <v>228</v>
      </c>
      <c r="N3601" s="4">
        <v>268000296</v>
      </c>
      <c r="O3601" s="44">
        <v>1392.25</v>
      </c>
      <c r="P3601">
        <v>1</v>
      </c>
      <c r="Q3601">
        <v>0</v>
      </c>
      <c r="R3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1" s="4">
        <f t="shared" si="168"/>
        <v>1</v>
      </c>
      <c r="T3601" s="4">
        <f t="shared" si="169"/>
        <v>0</v>
      </c>
      <c r="U3601" s="4">
        <f t="shared" si="170"/>
        <v>0</v>
      </c>
    </row>
    <row r="3602" spans="1:21">
      <c r="A3602" s="41">
        <v>800003659</v>
      </c>
      <c r="B3602" s="42">
        <v>800000119</v>
      </c>
      <c r="C3602" s="43">
        <v>800000119</v>
      </c>
      <c r="D3602" t="s">
        <v>3827</v>
      </c>
      <c r="E3602" t="s">
        <v>3825</v>
      </c>
      <c r="F3602" t="s">
        <v>955</v>
      </c>
      <c r="G3602" t="s">
        <v>956</v>
      </c>
      <c r="H3602">
        <v>0</v>
      </c>
      <c r="I3602" s="1">
        <v>80</v>
      </c>
      <c r="J3602" t="s">
        <v>779</v>
      </c>
      <c r="K3602" t="s">
        <v>228</v>
      </c>
      <c r="L3602" t="s">
        <v>77</v>
      </c>
      <c r="M3602" t="s">
        <v>228</v>
      </c>
      <c r="N3602" s="4">
        <v>268000296</v>
      </c>
      <c r="O3602" s="44">
        <v>698</v>
      </c>
      <c r="P3602">
        <v>1</v>
      </c>
      <c r="Q3602">
        <v>0</v>
      </c>
      <c r="R3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2" s="4">
        <f t="shared" si="168"/>
        <v>1</v>
      </c>
      <c r="T3602" s="4">
        <f t="shared" si="169"/>
        <v>0</v>
      </c>
      <c r="U3602" s="4">
        <f t="shared" si="170"/>
        <v>0</v>
      </c>
    </row>
    <row r="3603" spans="1:21">
      <c r="A3603" s="41">
        <v>800009730</v>
      </c>
      <c r="B3603" s="42">
        <v>800000119</v>
      </c>
      <c r="C3603" s="43">
        <v>800000119</v>
      </c>
      <c r="D3603" t="s">
        <v>3828</v>
      </c>
      <c r="E3603" t="s">
        <v>3825</v>
      </c>
      <c r="F3603" t="s">
        <v>955</v>
      </c>
      <c r="G3603" t="s">
        <v>956</v>
      </c>
      <c r="H3603">
        <v>0</v>
      </c>
      <c r="I3603" s="1">
        <v>80</v>
      </c>
      <c r="J3603" t="s">
        <v>779</v>
      </c>
      <c r="K3603" t="s">
        <v>228</v>
      </c>
      <c r="L3603" t="s">
        <v>77</v>
      </c>
      <c r="M3603" t="s">
        <v>228</v>
      </c>
      <c r="N3603" s="4">
        <v>268000296</v>
      </c>
      <c r="O3603" s="44">
        <v>2729.75</v>
      </c>
      <c r="P3603">
        <v>1</v>
      </c>
      <c r="Q3603">
        <v>0</v>
      </c>
      <c r="R3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3" s="4">
        <f t="shared" si="168"/>
        <v>1</v>
      </c>
      <c r="T3603" s="4">
        <f t="shared" si="169"/>
        <v>0</v>
      </c>
      <c r="U3603" s="4">
        <f t="shared" si="170"/>
        <v>0</v>
      </c>
    </row>
    <row r="3604" spans="1:21">
      <c r="A3604" s="41">
        <v>800015026</v>
      </c>
      <c r="B3604" s="42">
        <v>800000119</v>
      </c>
      <c r="C3604" s="43">
        <v>800000119</v>
      </c>
      <c r="D3604" t="s">
        <v>3829</v>
      </c>
      <c r="E3604" t="s">
        <v>3825</v>
      </c>
      <c r="F3604" t="s">
        <v>955</v>
      </c>
      <c r="G3604" t="s">
        <v>956</v>
      </c>
      <c r="H3604">
        <v>0</v>
      </c>
      <c r="I3604" s="1">
        <v>80</v>
      </c>
      <c r="J3604" t="s">
        <v>779</v>
      </c>
      <c r="K3604" t="s">
        <v>228</v>
      </c>
      <c r="L3604" t="s">
        <v>77</v>
      </c>
      <c r="M3604" t="s">
        <v>228</v>
      </c>
      <c r="N3604" s="4">
        <v>268000296</v>
      </c>
      <c r="O3604" s="44">
        <v>461</v>
      </c>
      <c r="P3604">
        <v>1</v>
      </c>
      <c r="Q3604">
        <v>0</v>
      </c>
      <c r="R3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4" s="4">
        <f t="shared" si="168"/>
        <v>1</v>
      </c>
      <c r="T3604" s="4">
        <f t="shared" si="169"/>
        <v>0</v>
      </c>
      <c r="U3604" s="4">
        <f t="shared" si="170"/>
        <v>0</v>
      </c>
    </row>
    <row r="3605" spans="1:21">
      <c r="A3605" s="41">
        <v>800016206</v>
      </c>
      <c r="B3605" s="42">
        <v>800000119</v>
      </c>
      <c r="C3605" s="43">
        <v>800000119</v>
      </c>
      <c r="D3605" t="s">
        <v>3830</v>
      </c>
      <c r="E3605" t="s">
        <v>3825</v>
      </c>
      <c r="F3605" t="s">
        <v>955</v>
      </c>
      <c r="G3605" t="s">
        <v>956</v>
      </c>
      <c r="H3605">
        <v>0</v>
      </c>
      <c r="I3605" s="1">
        <v>80</v>
      </c>
      <c r="J3605" t="s">
        <v>779</v>
      </c>
      <c r="K3605" t="s">
        <v>228</v>
      </c>
      <c r="L3605" t="s">
        <v>77</v>
      </c>
      <c r="M3605" t="s">
        <v>228</v>
      </c>
      <c r="N3605" s="4">
        <v>268000296</v>
      </c>
      <c r="O3605" s="44">
        <v>460</v>
      </c>
      <c r="P3605">
        <v>1</v>
      </c>
      <c r="Q3605">
        <v>0</v>
      </c>
      <c r="R3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5" s="4">
        <f t="shared" si="168"/>
        <v>1</v>
      </c>
      <c r="T3605" s="4">
        <f t="shared" si="169"/>
        <v>0</v>
      </c>
      <c r="U3605" s="4">
        <f t="shared" si="170"/>
        <v>0</v>
      </c>
    </row>
    <row r="3606" spans="1:21">
      <c r="A3606" s="41">
        <v>800016263</v>
      </c>
      <c r="B3606" s="42">
        <v>800000119</v>
      </c>
      <c r="C3606" s="43">
        <v>800000119</v>
      </c>
      <c r="D3606" s="48" t="s">
        <v>3831</v>
      </c>
      <c r="E3606" s="48" t="s">
        <v>3825</v>
      </c>
      <c r="F3606" t="s">
        <v>955</v>
      </c>
      <c r="G3606" t="s">
        <v>956</v>
      </c>
      <c r="H3606">
        <v>0</v>
      </c>
      <c r="I3606" s="1">
        <v>80</v>
      </c>
      <c r="J3606" t="s">
        <v>779</v>
      </c>
      <c r="K3606" t="s">
        <v>228</v>
      </c>
      <c r="L3606" t="s">
        <v>77</v>
      </c>
      <c r="M3606" t="s">
        <v>228</v>
      </c>
      <c r="N3606" s="4">
        <v>268000296</v>
      </c>
      <c r="O3606" s="44">
        <v>567</v>
      </c>
      <c r="P3606">
        <v>1</v>
      </c>
      <c r="Q3606">
        <v>0</v>
      </c>
      <c r="R3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6" s="4">
        <f t="shared" si="168"/>
        <v>1</v>
      </c>
      <c r="T3606" s="4">
        <f t="shared" si="169"/>
        <v>0</v>
      </c>
      <c r="U3606" s="4">
        <f t="shared" si="170"/>
        <v>0</v>
      </c>
    </row>
    <row r="3607" spans="1:21">
      <c r="A3607" s="41">
        <v>800018822</v>
      </c>
      <c r="B3607" s="45">
        <v>800000119</v>
      </c>
      <c r="C3607" s="47">
        <v>800000119</v>
      </c>
      <c r="D3607" t="s">
        <v>3832</v>
      </c>
      <c r="E3607" t="s">
        <v>3825</v>
      </c>
      <c r="F3607" t="s">
        <v>955</v>
      </c>
      <c r="G3607" t="s">
        <v>956</v>
      </c>
      <c r="H3607">
        <v>0</v>
      </c>
      <c r="I3607" s="1">
        <v>80</v>
      </c>
      <c r="J3607" t="s">
        <v>779</v>
      </c>
      <c r="K3607" t="s">
        <v>228</v>
      </c>
      <c r="L3607" t="s">
        <v>77</v>
      </c>
      <c r="M3607" t="s">
        <v>228</v>
      </c>
      <c r="N3607" s="4">
        <v>268000296</v>
      </c>
      <c r="O3607" s="44">
        <v>1836</v>
      </c>
      <c r="P3607">
        <v>1</v>
      </c>
      <c r="Q3607">
        <v>0</v>
      </c>
      <c r="R3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7" s="4">
        <f t="shared" si="168"/>
        <v>1</v>
      </c>
      <c r="T3607" s="4">
        <f t="shared" si="169"/>
        <v>0</v>
      </c>
      <c r="U3607" s="4">
        <f t="shared" si="170"/>
        <v>0</v>
      </c>
    </row>
    <row r="3608" spans="1:21">
      <c r="A3608" s="41">
        <v>800000507</v>
      </c>
      <c r="B3608" s="42">
        <v>800000135</v>
      </c>
      <c r="C3608" s="43">
        <v>800000135</v>
      </c>
      <c r="D3608" t="s">
        <v>3510</v>
      </c>
      <c r="E3608" t="s">
        <v>3511</v>
      </c>
      <c r="F3608" t="s">
        <v>955</v>
      </c>
      <c r="G3608" t="s">
        <v>956</v>
      </c>
      <c r="H3608">
        <v>0</v>
      </c>
      <c r="I3608" s="1">
        <v>80</v>
      </c>
      <c r="J3608" t="s">
        <v>779</v>
      </c>
      <c r="K3608" t="s">
        <v>228</v>
      </c>
      <c r="L3608" t="s">
        <v>831</v>
      </c>
      <c r="M3608" t="s">
        <v>228</v>
      </c>
      <c r="N3608" s="4">
        <v>200040301</v>
      </c>
      <c r="O3608" s="44">
        <v>29096</v>
      </c>
      <c r="P3608">
        <v>0</v>
      </c>
      <c r="Q3608">
        <v>0</v>
      </c>
      <c r="R3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08" s="4">
        <f t="shared" si="168"/>
        <v>1</v>
      </c>
      <c r="T3608" s="4">
        <f t="shared" si="169"/>
        <v>0</v>
      </c>
      <c r="U3608" s="4">
        <f t="shared" si="170"/>
        <v>0</v>
      </c>
    </row>
    <row r="3609" spans="1:21">
      <c r="A3609" s="41">
        <v>800000523</v>
      </c>
      <c r="B3609" s="42">
        <v>800000853</v>
      </c>
      <c r="C3609" s="43">
        <v>800000523</v>
      </c>
      <c r="D3609" t="s">
        <v>777</v>
      </c>
      <c r="E3609" t="s">
        <v>778</v>
      </c>
      <c r="H3609"/>
      <c r="I3609" s="1">
        <v>80</v>
      </c>
      <c r="J3609" t="s">
        <v>779</v>
      </c>
      <c r="K3609" t="s">
        <v>228</v>
      </c>
      <c r="L3609" t="s">
        <v>60</v>
      </c>
      <c r="M3609" t="s">
        <v>228</v>
      </c>
      <c r="N3609" s="4">
        <v>780607123</v>
      </c>
      <c r="O3609" s="44">
        <v>47895.5</v>
      </c>
      <c r="P3609">
        <v>0</v>
      </c>
      <c r="Q3609">
        <v>0</v>
      </c>
      <c r="R3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9" s="4">
        <f t="shared" si="168"/>
        <v>0</v>
      </c>
      <c r="T3609" s="4">
        <f t="shared" si="169"/>
        <v>0</v>
      </c>
      <c r="U3609" s="4">
        <f t="shared" si="170"/>
        <v>1</v>
      </c>
    </row>
    <row r="3610" spans="1:21">
      <c r="A3610" s="41">
        <v>800002503</v>
      </c>
      <c r="B3610" s="42">
        <v>800001141</v>
      </c>
      <c r="C3610" s="43">
        <v>800002503</v>
      </c>
      <c r="D3610" t="s">
        <v>5347</v>
      </c>
      <c r="E3610" t="s">
        <v>5347</v>
      </c>
      <c r="H3610"/>
      <c r="I3610" s="1">
        <v>80</v>
      </c>
      <c r="J3610" t="s">
        <v>779</v>
      </c>
      <c r="K3610" t="s">
        <v>228</v>
      </c>
      <c r="L3610" t="s">
        <v>96</v>
      </c>
      <c r="M3610" t="s">
        <v>228</v>
      </c>
      <c r="N3610" s="4">
        <v>5720164</v>
      </c>
      <c r="O3610" s="44">
        <v>25978</v>
      </c>
      <c r="P3610">
        <v>0</v>
      </c>
      <c r="Q3610">
        <v>0</v>
      </c>
      <c r="R3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0" s="4">
        <f t="shared" si="168"/>
        <v>0</v>
      </c>
      <c r="T3610" s="4">
        <f t="shared" si="169"/>
        <v>0</v>
      </c>
      <c r="U3610" s="4">
        <f t="shared" si="170"/>
        <v>1</v>
      </c>
    </row>
    <row r="3611" spans="1:21">
      <c r="A3611" s="41">
        <v>800008989</v>
      </c>
      <c r="B3611" s="42">
        <v>800002941</v>
      </c>
      <c r="C3611" s="43">
        <v>800008989</v>
      </c>
      <c r="D3611" t="s">
        <v>5191</v>
      </c>
      <c r="E3611" t="s">
        <v>5192</v>
      </c>
      <c r="H3611"/>
      <c r="I3611" s="1">
        <v>80</v>
      </c>
      <c r="J3611" t="s">
        <v>779</v>
      </c>
      <c r="K3611" t="s">
        <v>228</v>
      </c>
      <c r="L3611" t="s">
        <v>96</v>
      </c>
      <c r="M3611" t="s">
        <v>228</v>
      </c>
      <c r="N3611" s="4">
        <v>351948773</v>
      </c>
      <c r="O3611" s="44">
        <v>7974</v>
      </c>
      <c r="P3611">
        <v>0</v>
      </c>
      <c r="Q3611">
        <v>0</v>
      </c>
      <c r="R3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1" s="4">
        <f t="shared" si="168"/>
        <v>0</v>
      </c>
      <c r="T3611" s="4">
        <f t="shared" si="169"/>
        <v>0</v>
      </c>
      <c r="U3611" s="4">
        <f t="shared" si="170"/>
        <v>1</v>
      </c>
    </row>
    <row r="3612" spans="1:21">
      <c r="A3612" s="41">
        <v>800000150</v>
      </c>
      <c r="B3612" s="42">
        <v>800002982</v>
      </c>
      <c r="C3612" s="43">
        <v>800000150</v>
      </c>
      <c r="D3612" t="s">
        <v>5064</v>
      </c>
      <c r="E3612" t="s">
        <v>5065</v>
      </c>
      <c r="H3612"/>
      <c r="I3612" s="1">
        <v>80</v>
      </c>
      <c r="J3612" t="s">
        <v>779</v>
      </c>
      <c r="K3612" t="s">
        <v>228</v>
      </c>
      <c r="L3612" t="s">
        <v>96</v>
      </c>
      <c r="M3612" t="s">
        <v>228</v>
      </c>
      <c r="N3612" s="4">
        <v>395135098</v>
      </c>
      <c r="O3612" s="44">
        <v>6352</v>
      </c>
      <c r="P3612">
        <v>0</v>
      </c>
      <c r="Q3612">
        <v>0</v>
      </c>
      <c r="R3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2" s="4">
        <f t="shared" si="168"/>
        <v>0</v>
      </c>
      <c r="T3612" s="4">
        <f t="shared" si="169"/>
        <v>0</v>
      </c>
      <c r="U3612" s="4">
        <f t="shared" si="170"/>
        <v>1</v>
      </c>
    </row>
    <row r="3613" spans="1:21">
      <c r="A3613" s="41">
        <v>800009466</v>
      </c>
      <c r="B3613" s="42">
        <v>800002982</v>
      </c>
      <c r="C3613" s="43">
        <v>800009466</v>
      </c>
      <c r="D3613" t="s">
        <v>5066</v>
      </c>
      <c r="E3613" t="s">
        <v>5065</v>
      </c>
      <c r="H3613"/>
      <c r="I3613" s="1">
        <v>80</v>
      </c>
      <c r="J3613" t="s">
        <v>779</v>
      </c>
      <c r="K3613" t="s">
        <v>228</v>
      </c>
      <c r="L3613" t="s">
        <v>96</v>
      </c>
      <c r="M3613" t="s">
        <v>228</v>
      </c>
      <c r="N3613" s="4">
        <v>395135098</v>
      </c>
      <c r="O3613" s="44">
        <v>27855.5</v>
      </c>
      <c r="P3613">
        <v>0</v>
      </c>
      <c r="Q3613">
        <v>0</v>
      </c>
      <c r="R3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3" s="4">
        <f t="shared" si="168"/>
        <v>0</v>
      </c>
      <c r="T3613" s="4">
        <f t="shared" si="169"/>
        <v>0</v>
      </c>
      <c r="U3613" s="4">
        <f t="shared" si="170"/>
        <v>1</v>
      </c>
    </row>
    <row r="3614" spans="1:21">
      <c r="A3614" s="41">
        <v>800009920</v>
      </c>
      <c r="B3614" s="42">
        <v>800003071</v>
      </c>
      <c r="C3614" s="43">
        <v>800009920</v>
      </c>
      <c r="D3614" t="s">
        <v>3431</v>
      </c>
      <c r="E3614" t="s">
        <v>3431</v>
      </c>
      <c r="H3614"/>
      <c r="I3614" s="1">
        <v>80</v>
      </c>
      <c r="J3614" t="s">
        <v>779</v>
      </c>
      <c r="K3614" t="s">
        <v>228</v>
      </c>
      <c r="L3614" t="s">
        <v>96</v>
      </c>
      <c r="M3614" t="s">
        <v>228</v>
      </c>
      <c r="N3614" s="4">
        <v>641720297</v>
      </c>
      <c r="O3614" s="44">
        <v>93480</v>
      </c>
      <c r="P3614">
        <v>0</v>
      </c>
      <c r="Q3614">
        <v>0</v>
      </c>
      <c r="R3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4" s="4">
        <f t="shared" si="168"/>
        <v>0</v>
      </c>
      <c r="T3614" s="4">
        <f t="shared" si="169"/>
        <v>0</v>
      </c>
      <c r="U3614" s="4">
        <f t="shared" si="170"/>
        <v>1</v>
      </c>
    </row>
    <row r="3615" spans="1:21">
      <c r="A3615" s="41">
        <v>800012528</v>
      </c>
      <c r="B3615" s="42">
        <v>800003071</v>
      </c>
      <c r="C3615" s="43">
        <v>800012528</v>
      </c>
      <c r="D3615" t="s">
        <v>3432</v>
      </c>
      <c r="E3615" t="s">
        <v>3431</v>
      </c>
      <c r="H3615"/>
      <c r="I3615" s="1">
        <v>80</v>
      </c>
      <c r="J3615" t="s">
        <v>779</v>
      </c>
      <c r="K3615" t="s">
        <v>228</v>
      </c>
      <c r="L3615" t="s">
        <v>96</v>
      </c>
      <c r="M3615" t="s">
        <v>228</v>
      </c>
      <c r="N3615" s="4">
        <v>641720297</v>
      </c>
      <c r="O3615" s="44">
        <v>11222</v>
      </c>
      <c r="P3615">
        <v>0</v>
      </c>
      <c r="Q3615">
        <v>0</v>
      </c>
      <c r="R3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5" s="4">
        <f t="shared" si="168"/>
        <v>0</v>
      </c>
      <c r="T3615" s="4">
        <f t="shared" si="169"/>
        <v>0</v>
      </c>
      <c r="U3615" s="4">
        <f t="shared" si="170"/>
        <v>1</v>
      </c>
    </row>
    <row r="3616" spans="1:21">
      <c r="A3616" s="41">
        <v>800016727</v>
      </c>
      <c r="B3616" s="42">
        <v>800003071</v>
      </c>
      <c r="C3616" s="43">
        <v>800016727</v>
      </c>
      <c r="D3616" t="s">
        <v>3433</v>
      </c>
      <c r="E3616" t="s">
        <v>3431</v>
      </c>
      <c r="H3616"/>
      <c r="I3616" s="1">
        <v>80</v>
      </c>
      <c r="J3616" t="s">
        <v>779</v>
      </c>
      <c r="K3616" t="s">
        <v>228</v>
      </c>
      <c r="L3616" t="s">
        <v>96</v>
      </c>
      <c r="M3616" t="s">
        <v>228</v>
      </c>
      <c r="N3616" s="4">
        <v>641720297</v>
      </c>
      <c r="O3616" s="44">
        <v>4835.5</v>
      </c>
      <c r="P3616">
        <v>0</v>
      </c>
      <c r="Q3616">
        <v>0</v>
      </c>
      <c r="R3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6" s="4">
        <f t="shared" si="168"/>
        <v>0</v>
      </c>
      <c r="T3616" s="4">
        <f t="shared" si="169"/>
        <v>0</v>
      </c>
      <c r="U3616" s="4">
        <f t="shared" si="170"/>
        <v>1</v>
      </c>
    </row>
    <row r="3617" spans="1:21">
      <c r="A3617" s="41">
        <v>800016768</v>
      </c>
      <c r="B3617" s="42">
        <v>800003071</v>
      </c>
      <c r="C3617" s="43">
        <v>800016768</v>
      </c>
      <c r="D3617" t="s">
        <v>3434</v>
      </c>
      <c r="E3617" t="s">
        <v>3431</v>
      </c>
      <c r="H3617"/>
      <c r="I3617" s="1">
        <v>80</v>
      </c>
      <c r="J3617" t="s">
        <v>779</v>
      </c>
      <c r="K3617" t="s">
        <v>228</v>
      </c>
      <c r="L3617" t="s">
        <v>96</v>
      </c>
      <c r="M3617" t="s">
        <v>228</v>
      </c>
      <c r="N3617" s="4">
        <v>641720297</v>
      </c>
      <c r="O3617" s="44">
        <v>3591.5</v>
      </c>
      <c r="P3617">
        <v>0</v>
      </c>
      <c r="Q3617">
        <v>0</v>
      </c>
      <c r="R3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7" s="4">
        <f t="shared" si="168"/>
        <v>0</v>
      </c>
      <c r="T3617" s="4">
        <f t="shared" si="169"/>
        <v>0</v>
      </c>
      <c r="U3617" s="4">
        <f t="shared" si="170"/>
        <v>1</v>
      </c>
    </row>
    <row r="3618" spans="1:21">
      <c r="A3618" s="41">
        <v>800013179</v>
      </c>
      <c r="B3618" s="42">
        <v>800013138</v>
      </c>
      <c r="C3618" s="43">
        <v>800013179</v>
      </c>
      <c r="D3618" t="s">
        <v>5746</v>
      </c>
      <c r="E3618" t="s">
        <v>5747</v>
      </c>
      <c r="H3618"/>
      <c r="I3618" s="1">
        <v>80</v>
      </c>
      <c r="J3618" t="s">
        <v>779</v>
      </c>
      <c r="K3618" t="s">
        <v>228</v>
      </c>
      <c r="L3618" t="s">
        <v>96</v>
      </c>
      <c r="M3618" t="s">
        <v>228</v>
      </c>
      <c r="N3618" s="4">
        <v>434731311</v>
      </c>
      <c r="O3618" s="44">
        <v>18199</v>
      </c>
      <c r="P3618">
        <v>0</v>
      </c>
      <c r="Q3618">
        <v>0</v>
      </c>
      <c r="R3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8" s="4">
        <f t="shared" si="168"/>
        <v>0</v>
      </c>
      <c r="T3618" s="4">
        <f t="shared" si="169"/>
        <v>0</v>
      </c>
      <c r="U3618" s="4">
        <f t="shared" si="170"/>
        <v>1</v>
      </c>
    </row>
    <row r="3619" spans="1:21">
      <c r="A3619" s="41">
        <v>800015729</v>
      </c>
      <c r="B3619" s="42">
        <v>800015679</v>
      </c>
      <c r="C3619" s="43">
        <v>800015729</v>
      </c>
      <c r="D3619" t="s">
        <v>5501</v>
      </c>
      <c r="E3619" t="s">
        <v>5502</v>
      </c>
      <c r="H3619"/>
      <c r="I3619" s="1">
        <v>80</v>
      </c>
      <c r="J3619" t="s">
        <v>779</v>
      </c>
      <c r="K3619" t="s">
        <v>228</v>
      </c>
      <c r="L3619" t="s">
        <v>96</v>
      </c>
      <c r="M3619" t="s">
        <v>228</v>
      </c>
      <c r="N3619" s="4">
        <v>494858293</v>
      </c>
      <c r="O3619" s="44">
        <v>15261</v>
      </c>
      <c r="P3619">
        <v>0</v>
      </c>
      <c r="Q3619">
        <v>0</v>
      </c>
      <c r="R3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9" s="4">
        <f t="shared" si="168"/>
        <v>0</v>
      </c>
      <c r="T3619" s="4">
        <f t="shared" si="169"/>
        <v>0</v>
      </c>
      <c r="U3619" s="4">
        <f t="shared" si="170"/>
        <v>1</v>
      </c>
    </row>
    <row r="3620" spans="1:21">
      <c r="A3620" s="41">
        <v>810000505</v>
      </c>
      <c r="B3620" s="42">
        <v>810000331</v>
      </c>
      <c r="C3620" s="43">
        <v>810000331</v>
      </c>
      <c r="D3620" t="s">
        <v>1633</v>
      </c>
      <c r="E3620" t="s">
        <v>1633</v>
      </c>
      <c r="F3620" t="s">
        <v>1634</v>
      </c>
      <c r="G3620" t="s">
        <v>1635</v>
      </c>
      <c r="H3620">
        <v>0</v>
      </c>
      <c r="I3620" s="1">
        <v>81</v>
      </c>
      <c r="J3620" t="s">
        <v>891</v>
      </c>
      <c r="K3620" t="s">
        <v>33</v>
      </c>
      <c r="L3620" t="s">
        <v>831</v>
      </c>
      <c r="M3620" t="s">
        <v>33</v>
      </c>
      <c r="N3620" s="4">
        <v>268100013</v>
      </c>
      <c r="O3620" s="44">
        <v>111985</v>
      </c>
      <c r="P3620">
        <v>0</v>
      </c>
      <c r="Q3620">
        <v>0</v>
      </c>
      <c r="R3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0" s="4">
        <f t="shared" si="168"/>
        <v>1</v>
      </c>
      <c r="T3620" s="4">
        <f t="shared" si="169"/>
        <v>0</v>
      </c>
      <c r="U3620" s="4">
        <f t="shared" si="170"/>
        <v>0</v>
      </c>
    </row>
    <row r="3621" spans="1:21">
      <c r="A3621" s="41">
        <v>810000513</v>
      </c>
      <c r="B3621" s="42">
        <v>810000349</v>
      </c>
      <c r="C3621" s="43">
        <v>810000349</v>
      </c>
      <c r="D3621" t="s">
        <v>2253</v>
      </c>
      <c r="E3621" t="s">
        <v>2253</v>
      </c>
      <c r="F3621" t="s">
        <v>1634</v>
      </c>
      <c r="G3621" t="s">
        <v>1635</v>
      </c>
      <c r="H3621">
        <v>0</v>
      </c>
      <c r="I3621" s="1">
        <v>81</v>
      </c>
      <c r="J3621" t="s">
        <v>891</v>
      </c>
      <c r="K3621" t="s">
        <v>33</v>
      </c>
      <c r="L3621" t="s">
        <v>831</v>
      </c>
      <c r="M3621" t="s">
        <v>33</v>
      </c>
      <c r="N3621" s="4">
        <v>268100146</v>
      </c>
      <c r="O3621" s="44">
        <v>20209</v>
      </c>
      <c r="P3621">
        <v>0</v>
      </c>
      <c r="Q3621">
        <v>0</v>
      </c>
      <c r="R3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1" s="4">
        <f t="shared" si="168"/>
        <v>1</v>
      </c>
      <c r="T3621" s="4">
        <f t="shared" si="169"/>
        <v>0</v>
      </c>
      <c r="U3621" s="4">
        <f t="shared" si="170"/>
        <v>0</v>
      </c>
    </row>
    <row r="3622" spans="1:21">
      <c r="A3622" s="41">
        <v>810000521</v>
      </c>
      <c r="B3622" s="42">
        <v>810000380</v>
      </c>
      <c r="C3622" s="43">
        <v>810000380</v>
      </c>
      <c r="D3622" t="s">
        <v>2849</v>
      </c>
      <c r="E3622" t="s">
        <v>2850</v>
      </c>
      <c r="F3622" t="s">
        <v>1634</v>
      </c>
      <c r="G3622" t="s">
        <v>1635</v>
      </c>
      <c r="H3622">
        <v>1</v>
      </c>
      <c r="I3622" s="1">
        <v>81</v>
      </c>
      <c r="J3622" t="s">
        <v>891</v>
      </c>
      <c r="K3622" t="s">
        <v>33</v>
      </c>
      <c r="L3622" t="s">
        <v>831</v>
      </c>
      <c r="M3622" t="s">
        <v>33</v>
      </c>
      <c r="N3622" s="4">
        <v>268100054</v>
      </c>
      <c r="O3622" s="44">
        <v>119040.5</v>
      </c>
      <c r="P3622">
        <v>0</v>
      </c>
      <c r="Q3622">
        <v>0</v>
      </c>
      <c r="R3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2" s="4">
        <f t="shared" si="168"/>
        <v>1</v>
      </c>
      <c r="T3622" s="4">
        <f t="shared" si="169"/>
        <v>0</v>
      </c>
      <c r="U3622" s="4">
        <f t="shared" si="170"/>
        <v>0</v>
      </c>
    </row>
    <row r="3623" spans="1:21">
      <c r="A3623" s="41">
        <v>810000547</v>
      </c>
      <c r="B3623" s="42">
        <v>810000380</v>
      </c>
      <c r="C3623" s="43">
        <v>810000380</v>
      </c>
      <c r="D3623" t="s">
        <v>2851</v>
      </c>
      <c r="E3623" t="s">
        <v>2850</v>
      </c>
      <c r="F3623" t="s">
        <v>1634</v>
      </c>
      <c r="G3623" t="s">
        <v>1635</v>
      </c>
      <c r="H3623">
        <v>1</v>
      </c>
      <c r="I3623" s="1">
        <v>81</v>
      </c>
      <c r="J3623" t="s">
        <v>891</v>
      </c>
      <c r="K3623" t="s">
        <v>33</v>
      </c>
      <c r="L3623" t="s">
        <v>831</v>
      </c>
      <c r="M3623" t="s">
        <v>33</v>
      </c>
      <c r="N3623" s="4">
        <v>268100054</v>
      </c>
      <c r="O3623" s="44">
        <v>8954.5</v>
      </c>
      <c r="P3623">
        <v>0</v>
      </c>
      <c r="Q3623">
        <v>0</v>
      </c>
      <c r="R3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3" s="4">
        <f t="shared" si="168"/>
        <v>1</v>
      </c>
      <c r="T3623" s="4">
        <f t="shared" si="169"/>
        <v>0</v>
      </c>
      <c r="U3623" s="4">
        <f t="shared" si="170"/>
        <v>0</v>
      </c>
    </row>
    <row r="3624" spans="1:21">
      <c r="A3624" s="41">
        <v>810099838</v>
      </c>
      <c r="B3624" s="42">
        <v>810000380</v>
      </c>
      <c r="C3624" s="43">
        <v>810000380</v>
      </c>
      <c r="D3624" t="s">
        <v>2852</v>
      </c>
      <c r="E3624" t="s">
        <v>2850</v>
      </c>
      <c r="F3624" t="s">
        <v>1634</v>
      </c>
      <c r="G3624" t="s">
        <v>1635</v>
      </c>
      <c r="H3624">
        <v>1</v>
      </c>
      <c r="I3624" s="1">
        <v>81</v>
      </c>
      <c r="J3624" t="s">
        <v>891</v>
      </c>
      <c r="K3624" t="s">
        <v>33</v>
      </c>
      <c r="L3624" t="s">
        <v>831</v>
      </c>
      <c r="M3624" t="s">
        <v>33</v>
      </c>
      <c r="N3624" s="4">
        <v>268100054</v>
      </c>
      <c r="O3624" s="44">
        <v>13603.5</v>
      </c>
      <c r="P3624">
        <v>0</v>
      </c>
      <c r="Q3624">
        <v>0</v>
      </c>
      <c r="R3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4" s="4">
        <f t="shared" si="168"/>
        <v>1</v>
      </c>
      <c r="T3624" s="4">
        <f t="shared" si="169"/>
        <v>0</v>
      </c>
      <c r="U3624" s="4">
        <f t="shared" si="170"/>
        <v>0</v>
      </c>
    </row>
    <row r="3625" spans="1:21">
      <c r="A3625" s="41">
        <v>810100370</v>
      </c>
      <c r="B3625" s="42">
        <v>810000380</v>
      </c>
      <c r="C3625" s="43">
        <v>810000380</v>
      </c>
      <c r="D3625" t="s">
        <v>2853</v>
      </c>
      <c r="E3625" t="s">
        <v>2850</v>
      </c>
      <c r="F3625" t="s">
        <v>1634</v>
      </c>
      <c r="G3625" t="s">
        <v>1635</v>
      </c>
      <c r="H3625">
        <v>1</v>
      </c>
      <c r="I3625" s="1">
        <v>81</v>
      </c>
      <c r="J3625" t="s">
        <v>891</v>
      </c>
      <c r="K3625" t="s">
        <v>33</v>
      </c>
      <c r="L3625" t="s">
        <v>831</v>
      </c>
      <c r="M3625" t="s">
        <v>33</v>
      </c>
      <c r="N3625" s="4">
        <v>268100054</v>
      </c>
      <c r="O3625" s="44">
        <v>11988.5</v>
      </c>
      <c r="P3625">
        <v>0</v>
      </c>
      <c r="Q3625">
        <v>0</v>
      </c>
      <c r="R3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5" s="4">
        <f t="shared" si="168"/>
        <v>1</v>
      </c>
      <c r="T3625" s="4">
        <f t="shared" si="169"/>
        <v>0</v>
      </c>
      <c r="U3625" s="4">
        <f t="shared" si="170"/>
        <v>0</v>
      </c>
    </row>
    <row r="3626" spans="1:21">
      <c r="A3626" s="41">
        <v>810000539</v>
      </c>
      <c r="B3626" s="42">
        <v>810000398</v>
      </c>
      <c r="C3626" s="43">
        <v>810000398</v>
      </c>
      <c r="D3626" t="s">
        <v>2327</v>
      </c>
      <c r="E3626" t="s">
        <v>2327</v>
      </c>
      <c r="F3626" t="s">
        <v>1634</v>
      </c>
      <c r="G3626" t="s">
        <v>1635</v>
      </c>
      <c r="H3626">
        <v>0</v>
      </c>
      <c r="I3626" s="1">
        <v>81</v>
      </c>
      <c r="J3626" t="s">
        <v>891</v>
      </c>
      <c r="K3626" t="s">
        <v>33</v>
      </c>
      <c r="L3626" t="s">
        <v>831</v>
      </c>
      <c r="M3626" t="s">
        <v>33</v>
      </c>
      <c r="N3626" s="4">
        <v>268100062</v>
      </c>
      <c r="O3626" s="44">
        <v>8135.5</v>
      </c>
      <c r="P3626">
        <v>0</v>
      </c>
      <c r="Q3626">
        <v>0</v>
      </c>
      <c r="R3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6" s="4">
        <f t="shared" si="168"/>
        <v>1</v>
      </c>
      <c r="T3626" s="4">
        <f t="shared" si="169"/>
        <v>0</v>
      </c>
      <c r="U3626" s="4">
        <f t="shared" si="170"/>
        <v>0</v>
      </c>
    </row>
    <row r="3627" spans="1:21">
      <c r="A3627" s="41">
        <v>310018890</v>
      </c>
      <c r="B3627" s="42">
        <v>810000455</v>
      </c>
      <c r="C3627" s="43">
        <v>810000455</v>
      </c>
      <c r="D3627" t="s">
        <v>2464</v>
      </c>
      <c r="E3627" t="s">
        <v>2465</v>
      </c>
      <c r="F3627" t="s">
        <v>1780</v>
      </c>
      <c r="G3627" t="s">
        <v>1781</v>
      </c>
      <c r="H3627">
        <v>0</v>
      </c>
      <c r="I3627" s="1">
        <v>31</v>
      </c>
      <c r="J3627" t="s">
        <v>314</v>
      </c>
      <c r="K3627" t="s">
        <v>33</v>
      </c>
      <c r="L3627" t="s">
        <v>831</v>
      </c>
      <c r="M3627" t="s">
        <v>33</v>
      </c>
      <c r="N3627" s="4">
        <v>268100088</v>
      </c>
      <c r="O3627" s="44">
        <v>727.25</v>
      </c>
      <c r="P3627">
        <v>0</v>
      </c>
      <c r="Q3627">
        <v>0</v>
      </c>
      <c r="R3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7" s="4">
        <f t="shared" si="168"/>
        <v>1</v>
      </c>
      <c r="T3627" s="4">
        <f t="shared" si="169"/>
        <v>0</v>
      </c>
      <c r="U3627" s="4">
        <f t="shared" si="170"/>
        <v>0</v>
      </c>
    </row>
    <row r="3628" spans="1:21">
      <c r="A3628" s="41">
        <v>810000562</v>
      </c>
      <c r="B3628" s="42">
        <v>810000455</v>
      </c>
      <c r="C3628" s="43">
        <v>810000455</v>
      </c>
      <c r="D3628" t="s">
        <v>2466</v>
      </c>
      <c r="E3628" t="s">
        <v>2465</v>
      </c>
      <c r="F3628" t="s">
        <v>1780</v>
      </c>
      <c r="G3628" t="s">
        <v>1781</v>
      </c>
      <c r="H3628">
        <v>0</v>
      </c>
      <c r="I3628" s="1">
        <v>81</v>
      </c>
      <c r="J3628" t="s">
        <v>891</v>
      </c>
      <c r="K3628" t="s">
        <v>33</v>
      </c>
      <c r="L3628" t="s">
        <v>831</v>
      </c>
      <c r="M3628" t="s">
        <v>33</v>
      </c>
      <c r="N3628" s="4">
        <v>268100088</v>
      </c>
      <c r="O3628" s="44">
        <v>40435</v>
      </c>
      <c r="P3628">
        <v>0</v>
      </c>
      <c r="Q3628">
        <v>0</v>
      </c>
      <c r="R3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8" s="4">
        <f t="shared" si="168"/>
        <v>1</v>
      </c>
      <c r="T3628" s="4">
        <f t="shared" si="169"/>
        <v>0</v>
      </c>
      <c r="U3628" s="4">
        <f t="shared" si="170"/>
        <v>0</v>
      </c>
    </row>
    <row r="3629" spans="1:21">
      <c r="A3629" s="41">
        <v>810001909</v>
      </c>
      <c r="B3629" s="42">
        <v>810000455</v>
      </c>
      <c r="C3629" s="43">
        <v>810000455</v>
      </c>
      <c r="D3629" t="s">
        <v>2467</v>
      </c>
      <c r="E3629" t="s">
        <v>2465</v>
      </c>
      <c r="F3629" t="s">
        <v>1780</v>
      </c>
      <c r="G3629" t="s">
        <v>1781</v>
      </c>
      <c r="H3629">
        <v>0</v>
      </c>
      <c r="I3629" s="1">
        <v>81</v>
      </c>
      <c r="J3629" t="s">
        <v>891</v>
      </c>
      <c r="K3629" t="s">
        <v>33</v>
      </c>
      <c r="L3629" t="s">
        <v>831</v>
      </c>
      <c r="M3629" t="s">
        <v>33</v>
      </c>
      <c r="N3629" s="4">
        <v>268100088</v>
      </c>
      <c r="O3629" s="44">
        <v>9.25</v>
      </c>
      <c r="P3629">
        <v>1</v>
      </c>
      <c r="Q3629">
        <v>0</v>
      </c>
      <c r="R3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9" s="4">
        <f t="shared" si="168"/>
        <v>1</v>
      </c>
      <c r="T3629" s="4">
        <f t="shared" si="169"/>
        <v>0</v>
      </c>
      <c r="U3629" s="4">
        <f t="shared" si="170"/>
        <v>0</v>
      </c>
    </row>
    <row r="3630" spans="1:21">
      <c r="A3630" s="41">
        <v>810002998</v>
      </c>
      <c r="B3630" s="42">
        <v>810000455</v>
      </c>
      <c r="C3630" s="43">
        <v>810000455</v>
      </c>
      <c r="D3630" t="s">
        <v>2468</v>
      </c>
      <c r="E3630" t="s">
        <v>2465</v>
      </c>
      <c r="F3630" t="s">
        <v>1780</v>
      </c>
      <c r="G3630" t="s">
        <v>1781</v>
      </c>
      <c r="H3630">
        <v>0</v>
      </c>
      <c r="I3630" s="1">
        <v>81</v>
      </c>
      <c r="J3630" t="s">
        <v>891</v>
      </c>
      <c r="K3630" t="s">
        <v>33</v>
      </c>
      <c r="L3630" t="s">
        <v>831</v>
      </c>
      <c r="M3630" t="s">
        <v>33</v>
      </c>
      <c r="N3630" s="4">
        <v>268100088</v>
      </c>
      <c r="O3630" s="44">
        <v>3507.5</v>
      </c>
      <c r="P3630">
        <v>0</v>
      </c>
      <c r="Q3630">
        <v>0</v>
      </c>
      <c r="R3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0" s="4">
        <f t="shared" si="168"/>
        <v>1</v>
      </c>
      <c r="T3630" s="4">
        <f t="shared" si="169"/>
        <v>0</v>
      </c>
      <c r="U3630" s="4">
        <f t="shared" si="170"/>
        <v>0</v>
      </c>
    </row>
    <row r="3631" spans="1:21">
      <c r="A3631" s="41">
        <v>810004150</v>
      </c>
      <c r="B3631" s="42">
        <v>810000455</v>
      </c>
      <c r="C3631" s="43">
        <v>810000455</v>
      </c>
      <c r="D3631" t="s">
        <v>2469</v>
      </c>
      <c r="E3631" t="s">
        <v>2465</v>
      </c>
      <c r="F3631" t="s">
        <v>1780</v>
      </c>
      <c r="G3631" t="s">
        <v>1781</v>
      </c>
      <c r="H3631">
        <v>0</v>
      </c>
      <c r="I3631" s="1">
        <v>81</v>
      </c>
      <c r="J3631" t="s">
        <v>891</v>
      </c>
      <c r="K3631" t="s">
        <v>33</v>
      </c>
      <c r="L3631" t="s">
        <v>831</v>
      </c>
      <c r="M3631" t="s">
        <v>33</v>
      </c>
      <c r="N3631" s="4">
        <v>268100088</v>
      </c>
      <c r="O3631" s="44">
        <v>13245.75</v>
      </c>
      <c r="P3631">
        <v>0</v>
      </c>
      <c r="Q3631">
        <v>0</v>
      </c>
      <c r="R3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1" s="4">
        <f t="shared" si="168"/>
        <v>1</v>
      </c>
      <c r="T3631" s="4">
        <f t="shared" si="169"/>
        <v>0</v>
      </c>
      <c r="U3631" s="4">
        <f t="shared" si="170"/>
        <v>0</v>
      </c>
    </row>
    <row r="3632" spans="1:21">
      <c r="A3632" s="41">
        <v>810006999</v>
      </c>
      <c r="B3632" s="42">
        <v>810000455</v>
      </c>
      <c r="C3632" s="43">
        <v>810000455</v>
      </c>
      <c r="D3632" t="s">
        <v>2470</v>
      </c>
      <c r="E3632" t="s">
        <v>2465</v>
      </c>
      <c r="F3632" t="s">
        <v>1780</v>
      </c>
      <c r="G3632" t="s">
        <v>1781</v>
      </c>
      <c r="H3632">
        <v>0</v>
      </c>
      <c r="I3632" s="1">
        <v>81</v>
      </c>
      <c r="J3632" t="s">
        <v>891</v>
      </c>
      <c r="K3632" t="s">
        <v>33</v>
      </c>
      <c r="L3632" t="s">
        <v>831</v>
      </c>
      <c r="M3632" t="s">
        <v>33</v>
      </c>
      <c r="N3632" s="4">
        <v>268100088</v>
      </c>
      <c r="O3632" s="44">
        <v>187.5</v>
      </c>
      <c r="P3632">
        <v>0</v>
      </c>
      <c r="Q3632">
        <v>0</v>
      </c>
      <c r="R3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2" s="4">
        <f t="shared" si="168"/>
        <v>1</v>
      </c>
      <c r="T3632" s="4">
        <f t="shared" si="169"/>
        <v>0</v>
      </c>
      <c r="U3632" s="4">
        <f t="shared" si="170"/>
        <v>0</v>
      </c>
    </row>
    <row r="3633" spans="1:21">
      <c r="A3633" s="41">
        <v>810007351</v>
      </c>
      <c r="B3633" s="42">
        <v>810000455</v>
      </c>
      <c r="C3633" s="43">
        <v>810000455</v>
      </c>
      <c r="D3633" t="s">
        <v>2471</v>
      </c>
      <c r="E3633" t="s">
        <v>2465</v>
      </c>
      <c r="F3633" t="s">
        <v>1780</v>
      </c>
      <c r="G3633" t="s">
        <v>1781</v>
      </c>
      <c r="H3633">
        <v>0</v>
      </c>
      <c r="I3633" s="1">
        <v>81</v>
      </c>
      <c r="J3633" t="s">
        <v>891</v>
      </c>
      <c r="K3633" t="s">
        <v>33</v>
      </c>
      <c r="L3633" t="s">
        <v>831</v>
      </c>
      <c r="M3633" t="s">
        <v>33</v>
      </c>
      <c r="N3633" s="4">
        <v>268100088</v>
      </c>
      <c r="O3633" s="44">
        <v>1591.75</v>
      </c>
      <c r="P3633">
        <v>1</v>
      </c>
      <c r="Q3633">
        <v>0</v>
      </c>
      <c r="R3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3" s="4">
        <f t="shared" si="168"/>
        <v>1</v>
      </c>
      <c r="T3633" s="4">
        <f t="shared" si="169"/>
        <v>0</v>
      </c>
      <c r="U3633" s="4">
        <f t="shared" si="170"/>
        <v>0</v>
      </c>
    </row>
    <row r="3634" spans="1:21">
      <c r="A3634" s="41">
        <v>810007484</v>
      </c>
      <c r="B3634" s="42">
        <v>810000455</v>
      </c>
      <c r="C3634" s="43">
        <v>810000455</v>
      </c>
      <c r="D3634" t="s">
        <v>2472</v>
      </c>
      <c r="E3634" t="s">
        <v>2465</v>
      </c>
      <c r="F3634" t="s">
        <v>1780</v>
      </c>
      <c r="G3634" t="s">
        <v>1781</v>
      </c>
      <c r="H3634">
        <v>0</v>
      </c>
      <c r="I3634" s="1">
        <v>81</v>
      </c>
      <c r="J3634" t="s">
        <v>891</v>
      </c>
      <c r="K3634" t="s">
        <v>33</v>
      </c>
      <c r="L3634" t="s">
        <v>831</v>
      </c>
      <c r="M3634" t="s">
        <v>33</v>
      </c>
      <c r="N3634" s="4">
        <v>268100088</v>
      </c>
      <c r="O3634" s="44">
        <v>803.25</v>
      </c>
      <c r="P3634">
        <v>0</v>
      </c>
      <c r="Q3634">
        <v>0</v>
      </c>
      <c r="R3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4" s="4">
        <f t="shared" si="168"/>
        <v>1</v>
      </c>
      <c r="T3634" s="4">
        <f t="shared" si="169"/>
        <v>0</v>
      </c>
      <c r="U3634" s="4">
        <f t="shared" si="170"/>
        <v>0</v>
      </c>
    </row>
    <row r="3635" spans="1:21">
      <c r="A3635" s="41">
        <v>810007492</v>
      </c>
      <c r="B3635" s="42">
        <v>810000455</v>
      </c>
      <c r="C3635" s="43">
        <v>810000455</v>
      </c>
      <c r="D3635" t="s">
        <v>2473</v>
      </c>
      <c r="E3635" t="s">
        <v>2465</v>
      </c>
      <c r="F3635" t="s">
        <v>1780</v>
      </c>
      <c r="G3635" t="s">
        <v>1781</v>
      </c>
      <c r="H3635">
        <v>0</v>
      </c>
      <c r="I3635" s="1">
        <v>81</v>
      </c>
      <c r="J3635" t="s">
        <v>891</v>
      </c>
      <c r="K3635" t="s">
        <v>33</v>
      </c>
      <c r="L3635" t="s">
        <v>831</v>
      </c>
      <c r="M3635" t="s">
        <v>33</v>
      </c>
      <c r="N3635" s="4">
        <v>268100088</v>
      </c>
      <c r="O3635" s="44">
        <v>1070.25</v>
      </c>
      <c r="P3635">
        <v>1</v>
      </c>
      <c r="Q3635">
        <v>0</v>
      </c>
      <c r="R3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5" s="4">
        <f t="shared" si="168"/>
        <v>1</v>
      </c>
      <c r="T3635" s="4">
        <f t="shared" si="169"/>
        <v>0</v>
      </c>
      <c r="U3635" s="4">
        <f t="shared" si="170"/>
        <v>0</v>
      </c>
    </row>
    <row r="3636" spans="1:21">
      <c r="A3636" s="41">
        <v>810101345</v>
      </c>
      <c r="B3636" s="42">
        <v>810000455</v>
      </c>
      <c r="C3636" s="43">
        <v>810000455</v>
      </c>
      <c r="D3636" t="s">
        <v>2474</v>
      </c>
      <c r="E3636" t="s">
        <v>2465</v>
      </c>
      <c r="F3636" t="s">
        <v>1780</v>
      </c>
      <c r="G3636" t="s">
        <v>1781</v>
      </c>
      <c r="H3636">
        <v>0</v>
      </c>
      <c r="I3636" s="1">
        <v>81</v>
      </c>
      <c r="J3636" t="s">
        <v>891</v>
      </c>
      <c r="K3636" t="s">
        <v>33</v>
      </c>
      <c r="L3636" t="s">
        <v>831</v>
      </c>
      <c r="M3636" t="s">
        <v>33</v>
      </c>
      <c r="N3636" s="4">
        <v>268100088</v>
      </c>
      <c r="O3636" s="44">
        <v>1887.25</v>
      </c>
      <c r="P3636">
        <v>0</v>
      </c>
      <c r="Q3636">
        <v>0</v>
      </c>
      <c r="R3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6" s="4">
        <f t="shared" si="168"/>
        <v>1</v>
      </c>
      <c r="T3636" s="4">
        <f t="shared" si="169"/>
        <v>0</v>
      </c>
      <c r="U3636" s="4">
        <f t="shared" si="170"/>
        <v>0</v>
      </c>
    </row>
    <row r="3637" spans="1:21">
      <c r="A3637" s="41">
        <v>810101352</v>
      </c>
      <c r="B3637" s="42">
        <v>810000455</v>
      </c>
      <c r="C3637" s="43">
        <v>810000455</v>
      </c>
      <c r="D3637" t="s">
        <v>2475</v>
      </c>
      <c r="E3637" t="s">
        <v>2465</v>
      </c>
      <c r="F3637" t="s">
        <v>1780</v>
      </c>
      <c r="G3637" t="s">
        <v>1781</v>
      </c>
      <c r="H3637">
        <v>0</v>
      </c>
      <c r="I3637" s="1">
        <v>81</v>
      </c>
      <c r="J3637" t="s">
        <v>891</v>
      </c>
      <c r="K3637" t="s">
        <v>33</v>
      </c>
      <c r="L3637" t="s">
        <v>831</v>
      </c>
      <c r="M3637" t="s">
        <v>33</v>
      </c>
      <c r="N3637" s="4">
        <v>268100088</v>
      </c>
      <c r="O3637" s="44">
        <v>737.25</v>
      </c>
      <c r="P3637">
        <v>0</v>
      </c>
      <c r="Q3637">
        <v>0</v>
      </c>
      <c r="R3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7" s="4">
        <f t="shared" si="168"/>
        <v>1</v>
      </c>
      <c r="T3637" s="4">
        <f t="shared" si="169"/>
        <v>0</v>
      </c>
      <c r="U3637" s="4">
        <f t="shared" si="170"/>
        <v>0</v>
      </c>
    </row>
    <row r="3638" spans="1:21">
      <c r="A3638" s="41">
        <v>810000224</v>
      </c>
      <c r="B3638" s="42">
        <v>810000471</v>
      </c>
      <c r="C3638" s="43">
        <v>810000224</v>
      </c>
      <c r="D3638" t="s">
        <v>5879</v>
      </c>
      <c r="E3638" t="s">
        <v>5880</v>
      </c>
      <c r="H3638"/>
      <c r="I3638" s="1">
        <v>81</v>
      </c>
      <c r="J3638" t="s">
        <v>891</v>
      </c>
      <c r="K3638" t="s">
        <v>33</v>
      </c>
      <c r="L3638" t="s">
        <v>96</v>
      </c>
      <c r="M3638" t="s">
        <v>33</v>
      </c>
      <c r="N3638" s="4">
        <v>86920394</v>
      </c>
      <c r="O3638" s="44">
        <v>85972</v>
      </c>
      <c r="P3638">
        <v>0</v>
      </c>
      <c r="Q3638">
        <v>0</v>
      </c>
      <c r="R3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8" s="4">
        <f t="shared" si="168"/>
        <v>0</v>
      </c>
      <c r="T3638" s="4">
        <f t="shared" si="169"/>
        <v>0</v>
      </c>
      <c r="U3638" s="4">
        <f t="shared" si="170"/>
        <v>1</v>
      </c>
    </row>
    <row r="3639" spans="1:21">
      <c r="A3639" s="41">
        <v>810101444</v>
      </c>
      <c r="B3639" s="42">
        <v>810000992</v>
      </c>
      <c r="C3639" s="43">
        <v>810101444</v>
      </c>
      <c r="D3639" t="s">
        <v>5321</v>
      </c>
      <c r="E3639" t="s">
        <v>5322</v>
      </c>
      <c r="H3639"/>
      <c r="I3639" s="1">
        <v>81</v>
      </c>
      <c r="J3639" t="s">
        <v>891</v>
      </c>
      <c r="K3639" t="s">
        <v>33</v>
      </c>
      <c r="L3639" t="s">
        <v>96</v>
      </c>
      <c r="M3639" t="s">
        <v>33</v>
      </c>
      <c r="N3639" s="4">
        <v>325730919</v>
      </c>
      <c r="O3639" s="44">
        <v>32725</v>
      </c>
      <c r="P3639">
        <v>0</v>
      </c>
      <c r="Q3639">
        <v>0</v>
      </c>
      <c r="R3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9" s="4">
        <f t="shared" si="168"/>
        <v>0</v>
      </c>
      <c r="T3639" s="4">
        <f t="shared" si="169"/>
        <v>0</v>
      </c>
      <c r="U3639" s="4">
        <f t="shared" si="170"/>
        <v>1</v>
      </c>
    </row>
    <row r="3640" spans="1:21">
      <c r="A3640" s="41">
        <v>310023007</v>
      </c>
      <c r="B3640" s="42">
        <v>810005678</v>
      </c>
      <c r="C3640" s="43">
        <v>310023007</v>
      </c>
      <c r="D3640" t="s">
        <v>5449</v>
      </c>
      <c r="E3640" t="s">
        <v>5450</v>
      </c>
      <c r="H3640"/>
      <c r="I3640" s="1">
        <v>31</v>
      </c>
      <c r="J3640" t="s">
        <v>314</v>
      </c>
      <c r="K3640" t="s">
        <v>33</v>
      </c>
      <c r="L3640" t="s">
        <v>96</v>
      </c>
      <c r="M3640" t="s">
        <v>33</v>
      </c>
      <c r="N3640" s="4">
        <v>394473292</v>
      </c>
      <c r="O3640" s="44">
        <v>6131.5</v>
      </c>
      <c r="P3640">
        <v>0</v>
      </c>
      <c r="Q3640">
        <v>0</v>
      </c>
      <c r="R3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0" s="4">
        <f t="shared" si="168"/>
        <v>0</v>
      </c>
      <c r="T3640" s="4">
        <f t="shared" si="169"/>
        <v>0</v>
      </c>
      <c r="U3640" s="4">
        <f t="shared" si="170"/>
        <v>1</v>
      </c>
    </row>
    <row r="3641" spans="1:21">
      <c r="A3641" s="41">
        <v>810000232</v>
      </c>
      <c r="B3641" s="42">
        <v>810099903</v>
      </c>
      <c r="C3641" s="43">
        <v>810000232</v>
      </c>
      <c r="D3641" t="s">
        <v>6336</v>
      </c>
      <c r="E3641" t="s">
        <v>6337</v>
      </c>
      <c r="H3641"/>
      <c r="I3641" s="1">
        <v>81</v>
      </c>
      <c r="J3641" t="s">
        <v>891</v>
      </c>
      <c r="K3641" t="s">
        <v>33</v>
      </c>
      <c r="L3641" t="s">
        <v>60</v>
      </c>
      <c r="M3641" t="s">
        <v>33</v>
      </c>
      <c r="N3641" s="4">
        <v>775711674</v>
      </c>
      <c r="O3641" s="44">
        <v>19660.5</v>
      </c>
      <c r="P3641">
        <v>0</v>
      </c>
      <c r="Q3641">
        <v>0</v>
      </c>
      <c r="R3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1" s="4">
        <f t="shared" si="168"/>
        <v>0</v>
      </c>
      <c r="T3641" s="4">
        <f t="shared" si="169"/>
        <v>0</v>
      </c>
      <c r="U3641" s="4">
        <f t="shared" si="170"/>
        <v>1</v>
      </c>
    </row>
    <row r="3642" spans="1:21">
      <c r="A3642" s="41">
        <v>810003954</v>
      </c>
      <c r="B3642" s="42">
        <v>810099903</v>
      </c>
      <c r="C3642" s="43">
        <v>810003954</v>
      </c>
      <c r="D3642" t="s">
        <v>6338</v>
      </c>
      <c r="E3642" t="s">
        <v>6337</v>
      </c>
      <c r="H3642"/>
      <c r="I3642" s="1">
        <v>81</v>
      </c>
      <c r="J3642" t="s">
        <v>891</v>
      </c>
      <c r="K3642" t="s">
        <v>33</v>
      </c>
      <c r="L3642" t="s">
        <v>60</v>
      </c>
      <c r="M3642" t="s">
        <v>33</v>
      </c>
      <c r="N3642" s="4">
        <v>775711674</v>
      </c>
      <c r="O3642" s="44">
        <v>10325.5</v>
      </c>
      <c r="P3642">
        <v>0</v>
      </c>
      <c r="Q3642">
        <v>0</v>
      </c>
      <c r="R3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2" s="4">
        <f t="shared" si="168"/>
        <v>0</v>
      </c>
      <c r="T3642" s="4">
        <f t="shared" si="169"/>
        <v>0</v>
      </c>
      <c r="U3642" s="4">
        <f t="shared" si="170"/>
        <v>1</v>
      </c>
    </row>
    <row r="3643" spans="1:21">
      <c r="A3643" s="41">
        <v>810002022</v>
      </c>
      <c r="B3643" s="42">
        <v>810100008</v>
      </c>
      <c r="C3643" s="43">
        <v>810100008</v>
      </c>
      <c r="D3643" t="s">
        <v>3990</v>
      </c>
      <c r="E3643" t="s">
        <v>3991</v>
      </c>
      <c r="H3643"/>
      <c r="I3643" s="1">
        <v>81</v>
      </c>
      <c r="J3643" t="s">
        <v>891</v>
      </c>
      <c r="K3643" t="s">
        <v>33</v>
      </c>
      <c r="L3643" t="s">
        <v>60</v>
      </c>
      <c r="M3643" t="s">
        <v>33</v>
      </c>
      <c r="N3643" s="4">
        <v>320662612</v>
      </c>
      <c r="O3643" s="44">
        <v>19093.25</v>
      </c>
      <c r="P3643">
        <v>1</v>
      </c>
      <c r="Q3643">
        <v>0</v>
      </c>
      <c r="R3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3" s="4">
        <f t="shared" si="168"/>
        <v>0</v>
      </c>
      <c r="T3643" s="4">
        <f t="shared" si="169"/>
        <v>0</v>
      </c>
      <c r="U3643" s="4">
        <f t="shared" si="170"/>
        <v>1</v>
      </c>
    </row>
    <row r="3644" spans="1:21">
      <c r="A3644" s="41">
        <v>810004978</v>
      </c>
      <c r="B3644" s="42">
        <v>810100008</v>
      </c>
      <c r="C3644" s="43">
        <v>810100008</v>
      </c>
      <c r="D3644" t="s">
        <v>3992</v>
      </c>
      <c r="E3644" t="s">
        <v>3991</v>
      </c>
      <c r="H3644"/>
      <c r="I3644" s="1">
        <v>81</v>
      </c>
      <c r="J3644" t="s">
        <v>891</v>
      </c>
      <c r="K3644" t="s">
        <v>33</v>
      </c>
      <c r="L3644" t="s">
        <v>60</v>
      </c>
      <c r="M3644" t="s">
        <v>33</v>
      </c>
      <c r="N3644" s="4">
        <v>320662612</v>
      </c>
      <c r="O3644" s="44">
        <v>164.25</v>
      </c>
      <c r="P3644">
        <v>1</v>
      </c>
      <c r="Q3644">
        <v>0</v>
      </c>
      <c r="R3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4" s="4">
        <f t="shared" si="168"/>
        <v>0</v>
      </c>
      <c r="T3644" s="4">
        <f t="shared" si="169"/>
        <v>0</v>
      </c>
      <c r="U3644" s="4">
        <f t="shared" si="170"/>
        <v>1</v>
      </c>
    </row>
    <row r="3645" spans="1:21">
      <c r="A3645" s="41">
        <v>810007369</v>
      </c>
      <c r="B3645" s="42">
        <v>810100008</v>
      </c>
      <c r="C3645" s="43">
        <v>810100008</v>
      </c>
      <c r="D3645" t="s">
        <v>3993</v>
      </c>
      <c r="E3645" t="s">
        <v>3991</v>
      </c>
      <c r="H3645"/>
      <c r="I3645" s="1">
        <v>81</v>
      </c>
      <c r="J3645" t="s">
        <v>891</v>
      </c>
      <c r="K3645" t="s">
        <v>33</v>
      </c>
      <c r="L3645" t="s">
        <v>60</v>
      </c>
      <c r="M3645" t="s">
        <v>33</v>
      </c>
      <c r="N3645" s="4">
        <v>320662612</v>
      </c>
      <c r="O3645" s="44">
        <v>781.5</v>
      </c>
      <c r="P3645">
        <v>1</v>
      </c>
      <c r="Q3645">
        <v>0</v>
      </c>
      <c r="R3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5" s="4">
        <f t="shared" si="168"/>
        <v>0</v>
      </c>
      <c r="T3645" s="4">
        <f t="shared" si="169"/>
        <v>0</v>
      </c>
      <c r="U3645" s="4">
        <f t="shared" si="170"/>
        <v>1</v>
      </c>
    </row>
    <row r="3646" spans="1:21">
      <c r="A3646" s="41">
        <v>810007450</v>
      </c>
      <c r="B3646" s="42">
        <v>810100008</v>
      </c>
      <c r="C3646" s="43">
        <v>810100008</v>
      </c>
      <c r="D3646" t="s">
        <v>3994</v>
      </c>
      <c r="E3646" t="s">
        <v>3991</v>
      </c>
      <c r="H3646"/>
      <c r="I3646" s="1">
        <v>81</v>
      </c>
      <c r="J3646" t="s">
        <v>891</v>
      </c>
      <c r="K3646" t="s">
        <v>33</v>
      </c>
      <c r="L3646" t="s">
        <v>60</v>
      </c>
      <c r="M3646" t="s">
        <v>33</v>
      </c>
      <c r="N3646" s="4">
        <v>320662612</v>
      </c>
      <c r="O3646" s="44">
        <v>210</v>
      </c>
      <c r="P3646">
        <v>1</v>
      </c>
      <c r="Q3646">
        <v>0</v>
      </c>
      <c r="R3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6" s="4">
        <f t="shared" si="168"/>
        <v>0</v>
      </c>
      <c r="T3646" s="4">
        <f t="shared" si="169"/>
        <v>0</v>
      </c>
      <c r="U3646" s="4">
        <f t="shared" si="170"/>
        <v>1</v>
      </c>
    </row>
    <row r="3647" spans="1:21">
      <c r="A3647" s="41">
        <v>810009068</v>
      </c>
      <c r="B3647" s="45">
        <v>810100008</v>
      </c>
      <c r="C3647" s="43">
        <v>810100008</v>
      </c>
      <c r="D3647" t="s">
        <v>3995</v>
      </c>
      <c r="E3647" t="s">
        <v>3991</v>
      </c>
      <c r="H3647"/>
      <c r="I3647" s="1">
        <v>81</v>
      </c>
      <c r="J3647" t="s">
        <v>891</v>
      </c>
      <c r="K3647" t="s">
        <v>33</v>
      </c>
      <c r="L3647" t="s">
        <v>60</v>
      </c>
      <c r="M3647" t="s">
        <v>33</v>
      </c>
      <c r="N3647" s="4">
        <v>320662612</v>
      </c>
      <c r="O3647" s="44">
        <v>6412</v>
      </c>
      <c r="P3647">
        <v>1</v>
      </c>
      <c r="Q3647">
        <v>0</v>
      </c>
      <c r="R3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7" s="4">
        <f t="shared" si="168"/>
        <v>0</v>
      </c>
      <c r="T3647" s="4">
        <f t="shared" si="169"/>
        <v>0</v>
      </c>
      <c r="U3647" s="4">
        <f t="shared" si="170"/>
        <v>1</v>
      </c>
    </row>
    <row r="3648" spans="1:21">
      <c r="A3648" s="41">
        <v>810009902</v>
      </c>
      <c r="B3648" s="42">
        <v>810100008</v>
      </c>
      <c r="C3648" s="43">
        <v>810100008</v>
      </c>
      <c r="D3648" t="s">
        <v>3996</v>
      </c>
      <c r="E3648" t="s">
        <v>3991</v>
      </c>
      <c r="H3648"/>
      <c r="I3648" s="1">
        <v>81</v>
      </c>
      <c r="J3648" t="s">
        <v>891</v>
      </c>
      <c r="K3648" t="s">
        <v>33</v>
      </c>
      <c r="L3648" t="s">
        <v>60</v>
      </c>
      <c r="M3648" t="s">
        <v>33</v>
      </c>
      <c r="N3648" s="4">
        <v>320662612</v>
      </c>
      <c r="O3648" s="44">
        <v>107.25</v>
      </c>
      <c r="P3648">
        <v>1</v>
      </c>
      <c r="Q3648">
        <v>0</v>
      </c>
      <c r="R3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8" s="4">
        <f t="shared" si="168"/>
        <v>0</v>
      </c>
      <c r="T3648" s="4">
        <f t="shared" si="169"/>
        <v>0</v>
      </c>
      <c r="U3648" s="4">
        <f t="shared" si="170"/>
        <v>1</v>
      </c>
    </row>
    <row r="3649" spans="1:21">
      <c r="A3649" s="41">
        <v>810010496</v>
      </c>
      <c r="B3649" s="45">
        <v>810100008</v>
      </c>
      <c r="C3649" s="43">
        <v>810100008</v>
      </c>
      <c r="D3649" t="s">
        <v>3997</v>
      </c>
      <c r="E3649" t="s">
        <v>3991</v>
      </c>
      <c r="H3649"/>
      <c r="I3649" s="1">
        <v>81</v>
      </c>
      <c r="J3649" t="s">
        <v>891</v>
      </c>
      <c r="K3649" t="s">
        <v>33</v>
      </c>
      <c r="L3649" t="s">
        <v>60</v>
      </c>
      <c r="M3649" t="s">
        <v>33</v>
      </c>
      <c r="N3649" s="4">
        <v>320662612</v>
      </c>
      <c r="O3649" s="44">
        <v>1401.75</v>
      </c>
      <c r="P3649">
        <v>1</v>
      </c>
      <c r="Q3649">
        <v>0</v>
      </c>
      <c r="R3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9" s="4">
        <f t="shared" si="168"/>
        <v>0</v>
      </c>
      <c r="T3649" s="4">
        <f t="shared" si="169"/>
        <v>0</v>
      </c>
      <c r="U3649" s="4">
        <f t="shared" si="170"/>
        <v>1</v>
      </c>
    </row>
    <row r="3650" spans="1:21">
      <c r="A3650" s="41">
        <v>810100495</v>
      </c>
      <c r="B3650" s="42">
        <v>810100008</v>
      </c>
      <c r="C3650" s="43">
        <v>810100008</v>
      </c>
      <c r="D3650" t="s">
        <v>3998</v>
      </c>
      <c r="E3650" t="s">
        <v>3991</v>
      </c>
      <c r="H3650"/>
      <c r="I3650" s="1">
        <v>81</v>
      </c>
      <c r="J3650" t="s">
        <v>891</v>
      </c>
      <c r="K3650" t="s">
        <v>33</v>
      </c>
      <c r="L3650" t="s">
        <v>60</v>
      </c>
      <c r="M3650" t="s">
        <v>33</v>
      </c>
      <c r="N3650" s="4">
        <v>320662612</v>
      </c>
      <c r="O3650" s="44">
        <v>952.75</v>
      </c>
      <c r="P3650">
        <v>1</v>
      </c>
      <c r="Q3650">
        <v>0</v>
      </c>
      <c r="R3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0" s="4">
        <f t="shared" si="168"/>
        <v>0</v>
      </c>
      <c r="T3650" s="4">
        <f t="shared" si="169"/>
        <v>0</v>
      </c>
      <c r="U3650" s="4">
        <f t="shared" si="170"/>
        <v>1</v>
      </c>
    </row>
    <row r="3651" spans="1:21">
      <c r="A3651" s="41">
        <v>810101295</v>
      </c>
      <c r="B3651" s="42">
        <v>810100008</v>
      </c>
      <c r="C3651" s="43">
        <v>810100008</v>
      </c>
      <c r="D3651" t="s">
        <v>3999</v>
      </c>
      <c r="E3651" t="s">
        <v>3991</v>
      </c>
      <c r="H3651"/>
      <c r="I3651" s="1">
        <v>81</v>
      </c>
      <c r="J3651" t="s">
        <v>891</v>
      </c>
      <c r="K3651" t="s">
        <v>33</v>
      </c>
      <c r="L3651" t="s">
        <v>60</v>
      </c>
      <c r="M3651" t="s">
        <v>33</v>
      </c>
      <c r="N3651" s="4">
        <v>320662612</v>
      </c>
      <c r="O3651" s="44">
        <v>1091.75</v>
      </c>
      <c r="P3651">
        <v>1</v>
      </c>
      <c r="Q3651">
        <v>0</v>
      </c>
      <c r="R3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1" s="4">
        <f t="shared" si="168"/>
        <v>0</v>
      </c>
      <c r="T3651" s="4">
        <f t="shared" si="169"/>
        <v>0</v>
      </c>
      <c r="U3651" s="4">
        <f t="shared" si="170"/>
        <v>1</v>
      </c>
    </row>
    <row r="3652" spans="1:21">
      <c r="A3652" s="41">
        <v>810101303</v>
      </c>
      <c r="B3652" s="42">
        <v>810100008</v>
      </c>
      <c r="C3652" s="43">
        <v>810100008</v>
      </c>
      <c r="D3652" t="s">
        <v>4000</v>
      </c>
      <c r="E3652" t="s">
        <v>3991</v>
      </c>
      <c r="H3652"/>
      <c r="I3652" s="1">
        <v>81</v>
      </c>
      <c r="J3652" t="s">
        <v>891</v>
      </c>
      <c r="K3652" t="s">
        <v>33</v>
      </c>
      <c r="L3652" t="s">
        <v>60</v>
      </c>
      <c r="M3652" t="s">
        <v>33</v>
      </c>
      <c r="N3652" s="4">
        <v>320662612</v>
      </c>
      <c r="O3652" s="44">
        <v>2348.5</v>
      </c>
      <c r="P3652">
        <v>1</v>
      </c>
      <c r="Q3652">
        <v>0</v>
      </c>
      <c r="R3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2" s="4">
        <f t="shared" si="168"/>
        <v>0</v>
      </c>
      <c r="T3652" s="4">
        <f t="shared" si="169"/>
        <v>0</v>
      </c>
      <c r="U3652" s="4">
        <f t="shared" si="170"/>
        <v>1</v>
      </c>
    </row>
    <row r="3653" spans="1:21">
      <c r="A3653" s="41">
        <v>810101329</v>
      </c>
      <c r="B3653" s="42">
        <v>810100008</v>
      </c>
      <c r="C3653" s="43">
        <v>810100008</v>
      </c>
      <c r="D3653" t="s">
        <v>4001</v>
      </c>
      <c r="E3653" t="s">
        <v>3991</v>
      </c>
      <c r="H3653"/>
      <c r="I3653" s="1">
        <v>81</v>
      </c>
      <c r="J3653" t="s">
        <v>891</v>
      </c>
      <c r="K3653" t="s">
        <v>33</v>
      </c>
      <c r="L3653" t="s">
        <v>60</v>
      </c>
      <c r="M3653" t="s">
        <v>33</v>
      </c>
      <c r="N3653" s="4">
        <v>320662612</v>
      </c>
      <c r="O3653" s="44">
        <v>8013</v>
      </c>
      <c r="P3653">
        <v>1</v>
      </c>
      <c r="Q3653">
        <v>0</v>
      </c>
      <c r="R3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3" s="4">
        <f t="shared" si="168"/>
        <v>0</v>
      </c>
      <c r="T3653" s="4">
        <f t="shared" si="169"/>
        <v>0</v>
      </c>
      <c r="U3653" s="4">
        <f t="shared" si="170"/>
        <v>1</v>
      </c>
    </row>
    <row r="3654" spans="1:21">
      <c r="A3654" s="41">
        <v>810101360</v>
      </c>
      <c r="B3654" s="42">
        <v>810100008</v>
      </c>
      <c r="C3654" s="43">
        <v>810100008</v>
      </c>
      <c r="D3654" t="s">
        <v>4002</v>
      </c>
      <c r="E3654" t="s">
        <v>3991</v>
      </c>
      <c r="H3654"/>
      <c r="I3654" s="1">
        <v>81</v>
      </c>
      <c r="J3654" t="s">
        <v>891</v>
      </c>
      <c r="K3654" t="s">
        <v>33</v>
      </c>
      <c r="L3654" t="s">
        <v>60</v>
      </c>
      <c r="M3654" t="s">
        <v>33</v>
      </c>
      <c r="N3654" s="4">
        <v>320662612</v>
      </c>
      <c r="O3654" s="44">
        <v>785</v>
      </c>
      <c r="P3654">
        <v>1</v>
      </c>
      <c r="Q3654">
        <v>0</v>
      </c>
      <c r="R3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4" s="4">
        <f t="shared" ref="S3654:S3717" si="171">IF(OR(L3654="CH",L3654="CH ex-CHS",L3654="HIA",L3654="Autres publics",L3654="CHU"),1,0)</f>
        <v>0</v>
      </c>
      <c r="T3654" s="4">
        <f t="shared" ref="T3654:T3717" si="172">IF(AND(S3654=1,G3654=""),1,0)</f>
        <v>0</v>
      </c>
      <c r="U3654" s="4">
        <f t="shared" si="170"/>
        <v>1</v>
      </c>
    </row>
    <row r="3655" spans="1:21">
      <c r="A3655" s="41">
        <v>810102996</v>
      </c>
      <c r="B3655" s="42">
        <v>810100008</v>
      </c>
      <c r="C3655" s="43">
        <v>810100008</v>
      </c>
      <c r="D3655" t="s">
        <v>4003</v>
      </c>
      <c r="E3655" t="s">
        <v>3991</v>
      </c>
      <c r="H3655"/>
      <c r="I3655" s="1">
        <v>81</v>
      </c>
      <c r="J3655" t="s">
        <v>891</v>
      </c>
      <c r="K3655" t="s">
        <v>33</v>
      </c>
      <c r="L3655" t="s">
        <v>60</v>
      </c>
      <c r="M3655" t="s">
        <v>33</v>
      </c>
      <c r="N3655" s="4">
        <v>320662612</v>
      </c>
      <c r="O3655" s="44">
        <v>384</v>
      </c>
      <c r="P3655">
        <v>1</v>
      </c>
      <c r="Q3655">
        <v>0</v>
      </c>
      <c r="R3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5" s="4">
        <f t="shared" si="171"/>
        <v>0</v>
      </c>
      <c r="T3655" s="4">
        <f t="shared" si="172"/>
        <v>0</v>
      </c>
      <c r="U3655" s="4">
        <f t="shared" ref="U3655:U3718" si="173">IF(S3655=1,0,1)</f>
        <v>1</v>
      </c>
    </row>
    <row r="3656" spans="1:21">
      <c r="A3656" s="41">
        <v>810101170</v>
      </c>
      <c r="B3656" s="42">
        <v>810101162</v>
      </c>
      <c r="C3656" s="43">
        <v>810101170</v>
      </c>
      <c r="D3656" t="s">
        <v>5597</v>
      </c>
      <c r="E3656" t="s">
        <v>5598</v>
      </c>
      <c r="H3656"/>
      <c r="I3656" s="1">
        <v>81</v>
      </c>
      <c r="J3656" t="s">
        <v>891</v>
      </c>
      <c r="K3656" t="s">
        <v>33</v>
      </c>
      <c r="L3656" t="s">
        <v>96</v>
      </c>
      <c r="M3656" t="s">
        <v>33</v>
      </c>
      <c r="N3656" s="4">
        <v>347469603</v>
      </c>
      <c r="O3656" s="44">
        <v>39716</v>
      </c>
      <c r="P3656">
        <v>0</v>
      </c>
      <c r="Q3656">
        <v>0</v>
      </c>
      <c r="R3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6" s="4">
        <f t="shared" si="171"/>
        <v>0</v>
      </c>
      <c r="T3656" s="4">
        <f t="shared" si="172"/>
        <v>0</v>
      </c>
      <c r="U3656" s="4">
        <f t="shared" si="173"/>
        <v>1</v>
      </c>
    </row>
    <row r="3657" spans="1:21">
      <c r="A3657" s="41">
        <v>820000032</v>
      </c>
      <c r="B3657" s="42">
        <v>820000016</v>
      </c>
      <c r="C3657" s="43">
        <v>820000016</v>
      </c>
      <c r="D3657" t="s">
        <v>2555</v>
      </c>
      <c r="E3657" t="s">
        <v>2555</v>
      </c>
      <c r="F3657" t="s">
        <v>1847</v>
      </c>
      <c r="G3657" t="s">
        <v>1848</v>
      </c>
      <c r="H3657">
        <v>1</v>
      </c>
      <c r="I3657" s="1">
        <v>82</v>
      </c>
      <c r="J3657" t="s">
        <v>1849</v>
      </c>
      <c r="K3657" t="s">
        <v>33</v>
      </c>
      <c r="L3657" t="s">
        <v>831</v>
      </c>
      <c r="M3657" t="s">
        <v>33</v>
      </c>
      <c r="N3657" s="4">
        <v>268200078</v>
      </c>
      <c r="O3657" s="44">
        <v>140083.75</v>
      </c>
      <c r="P3657">
        <v>0</v>
      </c>
      <c r="Q3657">
        <v>0</v>
      </c>
      <c r="R3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7" s="4">
        <f t="shared" si="171"/>
        <v>1</v>
      </c>
      <c r="T3657" s="4">
        <f t="shared" si="172"/>
        <v>0</v>
      </c>
      <c r="U3657" s="4">
        <f t="shared" si="173"/>
        <v>0</v>
      </c>
    </row>
    <row r="3658" spans="1:21">
      <c r="A3658" s="41">
        <v>820004778</v>
      </c>
      <c r="B3658" s="42">
        <v>820000016</v>
      </c>
      <c r="C3658" s="43">
        <v>820000016</v>
      </c>
      <c r="D3658" t="s">
        <v>2556</v>
      </c>
      <c r="E3658" t="s">
        <v>2555</v>
      </c>
      <c r="F3658" t="s">
        <v>1847</v>
      </c>
      <c r="G3658" t="s">
        <v>1848</v>
      </c>
      <c r="H3658">
        <v>1</v>
      </c>
      <c r="I3658" s="1">
        <v>82</v>
      </c>
      <c r="J3658" t="s">
        <v>1849</v>
      </c>
      <c r="K3658" t="s">
        <v>33</v>
      </c>
      <c r="L3658" t="s">
        <v>831</v>
      </c>
      <c r="M3658" t="s">
        <v>33</v>
      </c>
      <c r="N3658" s="4">
        <v>268200078</v>
      </c>
      <c r="O3658" s="44">
        <v>273.25</v>
      </c>
      <c r="P3658">
        <v>0</v>
      </c>
      <c r="Q3658">
        <v>0</v>
      </c>
      <c r="R3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8" s="4">
        <f t="shared" si="171"/>
        <v>1</v>
      </c>
      <c r="T3658" s="4">
        <f t="shared" si="172"/>
        <v>0</v>
      </c>
      <c r="U3658" s="4">
        <f t="shared" si="173"/>
        <v>0</v>
      </c>
    </row>
    <row r="3659" spans="1:21">
      <c r="A3659" s="41">
        <v>820007409</v>
      </c>
      <c r="B3659" s="42">
        <v>820000016</v>
      </c>
      <c r="C3659" s="43">
        <v>820000016</v>
      </c>
      <c r="D3659" t="s">
        <v>2557</v>
      </c>
      <c r="E3659" t="s">
        <v>2555</v>
      </c>
      <c r="F3659" t="s">
        <v>1847</v>
      </c>
      <c r="G3659" t="s">
        <v>1848</v>
      </c>
      <c r="H3659">
        <v>1</v>
      </c>
      <c r="I3659" s="1">
        <v>82</v>
      </c>
      <c r="J3659" t="s">
        <v>1849</v>
      </c>
      <c r="K3659" t="s">
        <v>33</v>
      </c>
      <c r="L3659" t="s">
        <v>831</v>
      </c>
      <c r="M3659" t="s">
        <v>33</v>
      </c>
      <c r="N3659" s="4">
        <v>268200078</v>
      </c>
      <c r="O3659" s="44">
        <v>3963</v>
      </c>
      <c r="P3659">
        <v>0</v>
      </c>
      <c r="Q3659">
        <v>0</v>
      </c>
      <c r="R3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9" s="4">
        <f t="shared" si="171"/>
        <v>1</v>
      </c>
      <c r="T3659" s="4">
        <f t="shared" si="172"/>
        <v>0</v>
      </c>
      <c r="U3659" s="4">
        <f t="shared" si="173"/>
        <v>0</v>
      </c>
    </row>
    <row r="3660" spans="1:21">
      <c r="A3660" s="41">
        <v>820007979</v>
      </c>
      <c r="B3660" s="42">
        <v>820000016</v>
      </c>
      <c r="C3660" s="43">
        <v>820000016</v>
      </c>
      <c r="D3660" t="s">
        <v>2558</v>
      </c>
      <c r="E3660" t="s">
        <v>2555</v>
      </c>
      <c r="F3660" t="s">
        <v>1847</v>
      </c>
      <c r="G3660" t="s">
        <v>1848</v>
      </c>
      <c r="H3660">
        <v>1</v>
      </c>
      <c r="I3660" s="1">
        <v>82</v>
      </c>
      <c r="J3660" t="s">
        <v>1849</v>
      </c>
      <c r="K3660" t="s">
        <v>33</v>
      </c>
      <c r="L3660" t="s">
        <v>831</v>
      </c>
      <c r="M3660" t="s">
        <v>33</v>
      </c>
      <c r="N3660" s="4">
        <v>268200078</v>
      </c>
      <c r="O3660" s="44">
        <v>431.5</v>
      </c>
      <c r="P3660">
        <v>0</v>
      </c>
      <c r="Q3660">
        <v>0</v>
      </c>
      <c r="R3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0" s="4">
        <f t="shared" si="171"/>
        <v>1</v>
      </c>
      <c r="T3660" s="4">
        <f t="shared" si="172"/>
        <v>0</v>
      </c>
      <c r="U3660" s="4">
        <f t="shared" si="173"/>
        <v>0</v>
      </c>
    </row>
    <row r="3661" spans="1:21">
      <c r="A3661" s="41">
        <v>820008068</v>
      </c>
      <c r="B3661" s="42">
        <v>820000016</v>
      </c>
      <c r="C3661" s="43">
        <v>820000016</v>
      </c>
      <c r="D3661" t="s">
        <v>2559</v>
      </c>
      <c r="E3661" t="s">
        <v>2555</v>
      </c>
      <c r="F3661" t="s">
        <v>1847</v>
      </c>
      <c r="G3661" t="s">
        <v>1848</v>
      </c>
      <c r="H3661">
        <v>1</v>
      </c>
      <c r="I3661" s="1">
        <v>82</v>
      </c>
      <c r="J3661" t="s">
        <v>1849</v>
      </c>
      <c r="K3661" t="s">
        <v>33</v>
      </c>
      <c r="L3661" t="s">
        <v>831</v>
      </c>
      <c r="M3661" t="s">
        <v>33</v>
      </c>
      <c r="N3661" s="4">
        <v>268200078</v>
      </c>
      <c r="O3661" s="44">
        <v>689.75</v>
      </c>
      <c r="P3661">
        <v>0</v>
      </c>
      <c r="Q3661">
        <v>0</v>
      </c>
      <c r="R3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1" s="4">
        <f t="shared" si="171"/>
        <v>1</v>
      </c>
      <c r="T3661" s="4">
        <f t="shared" si="172"/>
        <v>0</v>
      </c>
      <c r="U3661" s="4">
        <f t="shared" si="173"/>
        <v>0</v>
      </c>
    </row>
    <row r="3662" spans="1:21">
      <c r="A3662" s="41">
        <v>820008100</v>
      </c>
      <c r="B3662" s="42">
        <v>820000016</v>
      </c>
      <c r="C3662" s="43">
        <v>820000016</v>
      </c>
      <c r="D3662" t="s">
        <v>2560</v>
      </c>
      <c r="E3662" t="s">
        <v>2555</v>
      </c>
      <c r="F3662" t="s">
        <v>1847</v>
      </c>
      <c r="G3662" t="s">
        <v>1848</v>
      </c>
      <c r="H3662">
        <v>1</v>
      </c>
      <c r="I3662" s="1">
        <v>82</v>
      </c>
      <c r="J3662" t="s">
        <v>1849</v>
      </c>
      <c r="K3662" t="s">
        <v>33</v>
      </c>
      <c r="L3662" t="s">
        <v>831</v>
      </c>
      <c r="M3662" t="s">
        <v>33</v>
      </c>
      <c r="N3662" s="4">
        <v>268200078</v>
      </c>
      <c r="O3662" s="44">
        <v>788.75</v>
      </c>
      <c r="P3662">
        <v>0</v>
      </c>
      <c r="Q3662">
        <v>0</v>
      </c>
      <c r="R3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2" s="4">
        <f t="shared" si="171"/>
        <v>1</v>
      </c>
      <c r="T3662" s="4">
        <f t="shared" si="172"/>
        <v>0</v>
      </c>
      <c r="U3662" s="4">
        <f t="shared" si="173"/>
        <v>0</v>
      </c>
    </row>
    <row r="3663" spans="1:21">
      <c r="A3663" s="41">
        <v>820008118</v>
      </c>
      <c r="B3663" s="42">
        <v>820000016</v>
      </c>
      <c r="C3663" s="43">
        <v>820000016</v>
      </c>
      <c r="D3663" t="s">
        <v>2561</v>
      </c>
      <c r="E3663" t="s">
        <v>2555</v>
      </c>
      <c r="F3663" t="s">
        <v>1847</v>
      </c>
      <c r="G3663" t="s">
        <v>1848</v>
      </c>
      <c r="H3663">
        <v>1</v>
      </c>
      <c r="I3663" s="1">
        <v>82</v>
      </c>
      <c r="J3663" t="s">
        <v>1849</v>
      </c>
      <c r="K3663" t="s">
        <v>33</v>
      </c>
      <c r="L3663" t="s">
        <v>831</v>
      </c>
      <c r="M3663" t="s">
        <v>33</v>
      </c>
      <c r="N3663" s="4">
        <v>268200078</v>
      </c>
      <c r="O3663" s="44">
        <v>401.75</v>
      </c>
      <c r="P3663">
        <v>0</v>
      </c>
      <c r="Q3663">
        <v>0</v>
      </c>
      <c r="R3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3" s="4">
        <f t="shared" si="171"/>
        <v>1</v>
      </c>
      <c r="T3663" s="4">
        <f t="shared" si="172"/>
        <v>0</v>
      </c>
      <c r="U3663" s="4">
        <f t="shared" si="173"/>
        <v>0</v>
      </c>
    </row>
    <row r="3664" spans="1:21">
      <c r="A3664" s="41">
        <v>820008498</v>
      </c>
      <c r="B3664" s="42">
        <v>820000016</v>
      </c>
      <c r="C3664" s="43">
        <v>820000016</v>
      </c>
      <c r="D3664" t="s">
        <v>2562</v>
      </c>
      <c r="E3664" t="s">
        <v>2555</v>
      </c>
      <c r="F3664" t="s">
        <v>1847</v>
      </c>
      <c r="G3664" t="s">
        <v>1848</v>
      </c>
      <c r="H3664">
        <v>1</v>
      </c>
      <c r="I3664" s="1">
        <v>82</v>
      </c>
      <c r="J3664" t="s">
        <v>1849</v>
      </c>
      <c r="K3664" t="s">
        <v>33</v>
      </c>
      <c r="L3664" t="s">
        <v>831</v>
      </c>
      <c r="M3664" t="s">
        <v>33</v>
      </c>
      <c r="N3664" s="4">
        <v>268200078</v>
      </c>
      <c r="O3664" s="44">
        <v>343</v>
      </c>
      <c r="P3664">
        <v>0</v>
      </c>
      <c r="Q3664">
        <v>0</v>
      </c>
      <c r="R3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4" s="4">
        <f t="shared" si="171"/>
        <v>1</v>
      </c>
      <c r="T3664" s="4">
        <f t="shared" si="172"/>
        <v>0</v>
      </c>
      <c r="U3664" s="4">
        <f t="shared" si="173"/>
        <v>0</v>
      </c>
    </row>
    <row r="3665" spans="1:21">
      <c r="A3665" s="41">
        <v>820000040</v>
      </c>
      <c r="B3665" s="42">
        <v>820000081</v>
      </c>
      <c r="C3665" s="43">
        <v>820000040</v>
      </c>
      <c r="D3665" t="s">
        <v>5544</v>
      </c>
      <c r="E3665" t="s">
        <v>5545</v>
      </c>
      <c r="H3665"/>
      <c r="I3665" s="1">
        <v>82</v>
      </c>
      <c r="J3665" t="s">
        <v>1849</v>
      </c>
      <c r="K3665" t="s">
        <v>33</v>
      </c>
      <c r="L3665" t="s">
        <v>96</v>
      </c>
      <c r="M3665" t="s">
        <v>33</v>
      </c>
      <c r="N3665" s="4">
        <v>325476455</v>
      </c>
      <c r="O3665" s="44">
        <v>30608.5</v>
      </c>
      <c r="P3665">
        <v>0</v>
      </c>
      <c r="Q3665">
        <v>0</v>
      </c>
      <c r="R3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5" s="4">
        <f t="shared" si="171"/>
        <v>0</v>
      </c>
      <c r="T3665" s="4">
        <f t="shared" si="172"/>
        <v>0</v>
      </c>
      <c r="U3665" s="4">
        <f t="shared" si="173"/>
        <v>1</v>
      </c>
    </row>
    <row r="3666" spans="1:21">
      <c r="A3666" s="41">
        <v>820000057</v>
      </c>
      <c r="B3666" s="42">
        <v>820000131</v>
      </c>
      <c r="C3666" s="43">
        <v>820000057</v>
      </c>
      <c r="D3666" t="s">
        <v>5556</v>
      </c>
      <c r="E3666" t="s">
        <v>5557</v>
      </c>
      <c r="H3666"/>
      <c r="I3666" s="1">
        <v>82</v>
      </c>
      <c r="J3666" t="s">
        <v>1849</v>
      </c>
      <c r="K3666" t="s">
        <v>33</v>
      </c>
      <c r="L3666" t="s">
        <v>96</v>
      </c>
      <c r="M3666" t="s">
        <v>33</v>
      </c>
      <c r="N3666" s="4">
        <v>847150133</v>
      </c>
      <c r="O3666" s="44">
        <v>81979.5</v>
      </c>
      <c r="P3666">
        <v>0</v>
      </c>
      <c r="Q3666">
        <v>0</v>
      </c>
      <c r="R3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6" s="4">
        <f t="shared" si="171"/>
        <v>0</v>
      </c>
      <c r="T3666" s="4">
        <f t="shared" si="172"/>
        <v>0</v>
      </c>
      <c r="U3666" s="4">
        <f t="shared" si="173"/>
        <v>1</v>
      </c>
    </row>
    <row r="3667" spans="1:21">
      <c r="A3667" s="41">
        <v>820000065</v>
      </c>
      <c r="B3667" s="42">
        <v>820000156</v>
      </c>
      <c r="C3667" s="43">
        <v>820000065</v>
      </c>
      <c r="D3667" t="s">
        <v>5550</v>
      </c>
      <c r="E3667" t="s">
        <v>5551</v>
      </c>
      <c r="H3667"/>
      <c r="I3667" s="1">
        <v>82</v>
      </c>
      <c r="J3667" t="s">
        <v>1849</v>
      </c>
      <c r="K3667" t="s">
        <v>33</v>
      </c>
      <c r="L3667" t="s">
        <v>96</v>
      </c>
      <c r="M3667" t="s">
        <v>33</v>
      </c>
      <c r="N3667" s="4">
        <v>378460562</v>
      </c>
      <c r="O3667" s="44">
        <v>17550</v>
      </c>
      <c r="P3667">
        <v>0</v>
      </c>
      <c r="Q3667">
        <v>0</v>
      </c>
      <c r="R3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7" s="4">
        <f t="shared" si="171"/>
        <v>0</v>
      </c>
      <c r="T3667" s="4">
        <f t="shared" si="172"/>
        <v>0</v>
      </c>
      <c r="U3667" s="4">
        <f t="shared" si="173"/>
        <v>1</v>
      </c>
    </row>
    <row r="3668" spans="1:21">
      <c r="A3668" s="41">
        <v>820000420</v>
      </c>
      <c r="B3668" s="42">
        <v>820000206</v>
      </c>
      <c r="C3668" s="43">
        <v>820000206</v>
      </c>
      <c r="D3668" t="s">
        <v>1984</v>
      </c>
      <c r="E3668" t="s">
        <v>1985</v>
      </c>
      <c r="F3668" t="s">
        <v>1847</v>
      </c>
      <c r="G3668" t="s">
        <v>1848</v>
      </c>
      <c r="H3668">
        <v>0</v>
      </c>
      <c r="I3668" s="1">
        <v>82</v>
      </c>
      <c r="J3668" t="s">
        <v>1849</v>
      </c>
      <c r="K3668" t="s">
        <v>33</v>
      </c>
      <c r="L3668" t="s">
        <v>831</v>
      </c>
      <c r="M3668" t="s">
        <v>33</v>
      </c>
      <c r="N3668" s="4">
        <v>268200102</v>
      </c>
      <c r="O3668" s="44">
        <v>4870.5</v>
      </c>
      <c r="P3668">
        <v>0</v>
      </c>
      <c r="Q3668">
        <v>0</v>
      </c>
      <c r="R3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8" s="4">
        <f t="shared" si="171"/>
        <v>1</v>
      </c>
      <c r="T3668" s="4">
        <f t="shared" si="172"/>
        <v>0</v>
      </c>
      <c r="U3668" s="4">
        <f t="shared" si="173"/>
        <v>0</v>
      </c>
    </row>
    <row r="3669" spans="1:21">
      <c r="A3669" s="41">
        <v>820000438</v>
      </c>
      <c r="B3669" s="42">
        <v>820000214</v>
      </c>
      <c r="C3669" s="43">
        <v>820000214</v>
      </c>
      <c r="D3669" t="s">
        <v>1845</v>
      </c>
      <c r="E3669" t="s">
        <v>1846</v>
      </c>
      <c r="F3669" t="s">
        <v>1847</v>
      </c>
      <c r="G3669" t="s">
        <v>1848</v>
      </c>
      <c r="H3669">
        <v>0</v>
      </c>
      <c r="I3669" s="1">
        <v>82</v>
      </c>
      <c r="J3669" t="s">
        <v>1849</v>
      </c>
      <c r="K3669" t="s">
        <v>33</v>
      </c>
      <c r="L3669" t="s">
        <v>831</v>
      </c>
      <c r="M3669" t="s">
        <v>33</v>
      </c>
      <c r="N3669" s="4">
        <v>268200037</v>
      </c>
      <c r="O3669" s="44">
        <v>5636.5</v>
      </c>
      <c r="P3669">
        <v>0</v>
      </c>
      <c r="Q3669">
        <v>0</v>
      </c>
      <c r="R3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9" s="4">
        <f t="shared" si="171"/>
        <v>1</v>
      </c>
      <c r="T3669" s="4">
        <f t="shared" si="172"/>
        <v>0</v>
      </c>
      <c r="U3669" s="4">
        <f t="shared" si="173"/>
        <v>0</v>
      </c>
    </row>
    <row r="3670" spans="1:21">
      <c r="A3670" s="41">
        <v>820000461</v>
      </c>
      <c r="B3670" s="42">
        <v>820000248</v>
      </c>
      <c r="C3670" s="43">
        <v>820000248</v>
      </c>
      <c r="D3670" t="s">
        <v>2100</v>
      </c>
      <c r="E3670" t="s">
        <v>2101</v>
      </c>
      <c r="F3670" t="s">
        <v>1847</v>
      </c>
      <c r="G3670" t="s">
        <v>1848</v>
      </c>
      <c r="H3670">
        <v>0</v>
      </c>
      <c r="I3670" s="1">
        <v>82</v>
      </c>
      <c r="J3670" t="s">
        <v>1849</v>
      </c>
      <c r="K3670" t="s">
        <v>33</v>
      </c>
      <c r="L3670" t="s">
        <v>831</v>
      </c>
      <c r="M3670" t="s">
        <v>33</v>
      </c>
      <c r="N3670" s="4">
        <v>200028025</v>
      </c>
      <c r="O3670" s="44">
        <v>9441.5</v>
      </c>
      <c r="P3670">
        <v>0</v>
      </c>
      <c r="Q3670">
        <v>0</v>
      </c>
      <c r="R3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0" s="4">
        <f t="shared" si="171"/>
        <v>1</v>
      </c>
      <c r="T3670" s="4">
        <f t="shared" si="172"/>
        <v>0</v>
      </c>
      <c r="U3670" s="4">
        <f t="shared" si="173"/>
        <v>0</v>
      </c>
    </row>
    <row r="3671" spans="1:21">
      <c r="A3671" s="41">
        <v>820000412</v>
      </c>
      <c r="B3671" s="42">
        <v>820000560</v>
      </c>
      <c r="C3671" s="43">
        <v>820000412</v>
      </c>
      <c r="D3671" t="s">
        <v>5538</v>
      </c>
      <c r="E3671" t="s">
        <v>5539</v>
      </c>
      <c r="H3671"/>
      <c r="I3671" s="1">
        <v>82</v>
      </c>
      <c r="J3671" t="s">
        <v>1849</v>
      </c>
      <c r="K3671" t="s">
        <v>33</v>
      </c>
      <c r="L3671" t="s">
        <v>96</v>
      </c>
      <c r="M3671" t="s">
        <v>33</v>
      </c>
      <c r="N3671" s="4">
        <v>846750271</v>
      </c>
      <c r="O3671" s="44">
        <v>8128.5</v>
      </c>
      <c r="P3671">
        <v>0</v>
      </c>
      <c r="Q3671">
        <v>0</v>
      </c>
      <c r="R3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1" s="4">
        <f t="shared" si="171"/>
        <v>0</v>
      </c>
      <c r="T3671" s="4">
        <f t="shared" si="172"/>
        <v>0</v>
      </c>
      <c r="U3671" s="4">
        <f t="shared" si="173"/>
        <v>1</v>
      </c>
    </row>
    <row r="3672" spans="1:21">
      <c r="A3672" s="41">
        <v>820002350</v>
      </c>
      <c r="B3672" s="42">
        <v>820000578</v>
      </c>
      <c r="C3672" s="43">
        <v>820002350</v>
      </c>
      <c r="D3672" t="s">
        <v>5463</v>
      </c>
      <c r="E3672" t="s">
        <v>5464</v>
      </c>
      <c r="H3672"/>
      <c r="I3672" s="1">
        <v>82</v>
      </c>
      <c r="J3672" t="s">
        <v>1849</v>
      </c>
      <c r="K3672" t="s">
        <v>33</v>
      </c>
      <c r="L3672" t="s">
        <v>96</v>
      </c>
      <c r="M3672" t="s">
        <v>33</v>
      </c>
      <c r="N3672" s="4">
        <v>847350469</v>
      </c>
      <c r="O3672" s="44">
        <v>13549</v>
      </c>
      <c r="P3672">
        <v>0</v>
      </c>
      <c r="Q3672">
        <v>0</v>
      </c>
      <c r="R3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2" s="4">
        <f t="shared" si="171"/>
        <v>0</v>
      </c>
      <c r="T3672" s="4">
        <f t="shared" si="172"/>
        <v>0</v>
      </c>
      <c r="U3672" s="4">
        <f t="shared" si="173"/>
        <v>1</v>
      </c>
    </row>
    <row r="3673" spans="1:21">
      <c r="A3673" s="41">
        <v>820000198</v>
      </c>
      <c r="B3673" s="42">
        <v>820004950</v>
      </c>
      <c r="C3673" s="43">
        <v>820004950</v>
      </c>
      <c r="D3673" t="s">
        <v>2768</v>
      </c>
      <c r="E3673" t="s">
        <v>2769</v>
      </c>
      <c r="F3673" t="s">
        <v>1847</v>
      </c>
      <c r="G3673" t="s">
        <v>1848</v>
      </c>
      <c r="H3673">
        <v>0</v>
      </c>
      <c r="I3673" s="1">
        <v>82</v>
      </c>
      <c r="J3673" t="s">
        <v>1849</v>
      </c>
      <c r="K3673" t="s">
        <v>33</v>
      </c>
      <c r="L3673" t="s">
        <v>831</v>
      </c>
      <c r="M3673" t="s">
        <v>33</v>
      </c>
      <c r="N3673" s="4">
        <v>268200169</v>
      </c>
      <c r="O3673" s="44">
        <v>5605</v>
      </c>
      <c r="P3673">
        <v>0</v>
      </c>
      <c r="Q3673">
        <v>0</v>
      </c>
      <c r="R3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3" s="4">
        <f t="shared" si="171"/>
        <v>1</v>
      </c>
      <c r="T3673" s="4">
        <f t="shared" si="172"/>
        <v>0</v>
      </c>
      <c r="U3673" s="4">
        <f t="shared" si="173"/>
        <v>0</v>
      </c>
    </row>
    <row r="3674" spans="1:21">
      <c r="A3674" s="41">
        <v>820000883</v>
      </c>
      <c r="B3674" s="42">
        <v>820004950</v>
      </c>
      <c r="C3674" s="43">
        <v>820004950</v>
      </c>
      <c r="D3674" t="s">
        <v>2770</v>
      </c>
      <c r="E3674" t="s">
        <v>2769</v>
      </c>
      <c r="F3674" t="s">
        <v>1847</v>
      </c>
      <c r="G3674" t="s">
        <v>1848</v>
      </c>
      <c r="H3674">
        <v>0</v>
      </c>
      <c r="I3674" s="1">
        <v>82</v>
      </c>
      <c r="J3674" t="s">
        <v>1849</v>
      </c>
      <c r="K3674" t="s">
        <v>33</v>
      </c>
      <c r="L3674" t="s">
        <v>831</v>
      </c>
      <c r="M3674" t="s">
        <v>33</v>
      </c>
      <c r="N3674" s="4">
        <v>268200169</v>
      </c>
      <c r="O3674" s="44">
        <v>18665.5</v>
      </c>
      <c r="P3674">
        <v>0</v>
      </c>
      <c r="Q3674">
        <v>0</v>
      </c>
      <c r="R3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4" s="4">
        <f t="shared" si="171"/>
        <v>1</v>
      </c>
      <c r="T3674" s="4">
        <f t="shared" si="172"/>
        <v>0</v>
      </c>
      <c r="U3674" s="4">
        <f t="shared" si="173"/>
        <v>0</v>
      </c>
    </row>
    <row r="3675" spans="1:21">
      <c r="A3675" s="41">
        <v>820009611</v>
      </c>
      <c r="B3675" s="42">
        <v>820004950</v>
      </c>
      <c r="C3675" s="43">
        <v>820004950</v>
      </c>
      <c r="D3675" t="s">
        <v>2771</v>
      </c>
      <c r="E3675" t="s">
        <v>2769</v>
      </c>
      <c r="F3675" t="s">
        <v>1847</v>
      </c>
      <c r="G3675" t="s">
        <v>1848</v>
      </c>
      <c r="H3675">
        <v>0</v>
      </c>
      <c r="I3675" s="1">
        <v>82</v>
      </c>
      <c r="J3675" t="s">
        <v>1849</v>
      </c>
      <c r="K3675" t="s">
        <v>33</v>
      </c>
      <c r="L3675" t="s">
        <v>831</v>
      </c>
      <c r="M3675" t="s">
        <v>33</v>
      </c>
      <c r="N3675" s="4">
        <v>268200169</v>
      </c>
      <c r="O3675" s="44">
        <v>4769.5</v>
      </c>
      <c r="P3675">
        <v>0</v>
      </c>
      <c r="Q3675">
        <v>0</v>
      </c>
      <c r="R3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5" s="4">
        <f t="shared" si="171"/>
        <v>1</v>
      </c>
      <c r="T3675" s="4">
        <f t="shared" si="172"/>
        <v>0</v>
      </c>
      <c r="U3675" s="4">
        <f t="shared" si="173"/>
        <v>0</v>
      </c>
    </row>
    <row r="3676" spans="1:21">
      <c r="A3676" s="41">
        <v>820003218</v>
      </c>
      <c r="B3676" s="42">
        <v>820008142</v>
      </c>
      <c r="C3676" s="43">
        <v>820003218</v>
      </c>
      <c r="D3676" t="s">
        <v>6029</v>
      </c>
      <c r="E3676" t="s">
        <v>6028</v>
      </c>
      <c r="H3676"/>
      <c r="I3676" s="1">
        <v>82</v>
      </c>
      <c r="J3676" t="s">
        <v>1849</v>
      </c>
      <c r="K3676" t="s">
        <v>33</v>
      </c>
      <c r="L3676" t="s">
        <v>96</v>
      </c>
      <c r="M3676" t="s">
        <v>33</v>
      </c>
      <c r="N3676" s="4">
        <v>483298428</v>
      </c>
      <c r="O3676" s="44">
        <v>21063.5</v>
      </c>
      <c r="P3676">
        <v>0</v>
      </c>
      <c r="Q3676">
        <v>0</v>
      </c>
      <c r="R3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6" s="4">
        <f t="shared" si="171"/>
        <v>0</v>
      </c>
      <c r="T3676" s="4">
        <f t="shared" si="172"/>
        <v>0</v>
      </c>
      <c r="U3676" s="4">
        <f t="shared" si="173"/>
        <v>1</v>
      </c>
    </row>
    <row r="3677" spans="1:21">
      <c r="A3677" s="41">
        <v>830100103</v>
      </c>
      <c r="B3677" s="42">
        <v>830000022</v>
      </c>
      <c r="C3677" s="43">
        <v>830100103</v>
      </c>
      <c r="D3677" t="s">
        <v>4472</v>
      </c>
      <c r="E3677" t="s">
        <v>4472</v>
      </c>
      <c r="H3677"/>
      <c r="I3677" s="1">
        <v>83</v>
      </c>
      <c r="J3677" t="s">
        <v>244</v>
      </c>
      <c r="K3677" t="s">
        <v>151</v>
      </c>
      <c r="L3677" t="s">
        <v>96</v>
      </c>
      <c r="M3677" t="s">
        <v>151</v>
      </c>
      <c r="N3677" s="4">
        <v>344553722</v>
      </c>
      <c r="O3677" s="44">
        <v>39833.5</v>
      </c>
      <c r="P3677">
        <v>0</v>
      </c>
      <c r="Q3677">
        <v>0</v>
      </c>
      <c r="R3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77" s="4">
        <f t="shared" si="171"/>
        <v>0</v>
      </c>
      <c r="T3677" s="4">
        <f t="shared" si="172"/>
        <v>0</v>
      </c>
      <c r="U3677" s="4">
        <f t="shared" si="173"/>
        <v>1</v>
      </c>
    </row>
    <row r="3678" spans="1:21">
      <c r="A3678" s="41">
        <v>830019600</v>
      </c>
      <c r="B3678" s="42">
        <v>830000063</v>
      </c>
      <c r="C3678" s="43">
        <v>830019600</v>
      </c>
      <c r="D3678" t="s">
        <v>3309</v>
      </c>
      <c r="E3678" t="s">
        <v>3310</v>
      </c>
      <c r="H3678"/>
      <c r="I3678" s="1">
        <v>83</v>
      </c>
      <c r="J3678" t="s">
        <v>244</v>
      </c>
      <c r="K3678" t="s">
        <v>151</v>
      </c>
      <c r="L3678" t="s">
        <v>96</v>
      </c>
      <c r="M3678" t="s">
        <v>151</v>
      </c>
      <c r="N3678" s="4">
        <v>304601685</v>
      </c>
      <c r="O3678" s="44">
        <v>19673</v>
      </c>
      <c r="P3678">
        <v>0</v>
      </c>
      <c r="Q3678">
        <v>0</v>
      </c>
      <c r="R3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8" s="4">
        <f t="shared" si="171"/>
        <v>0</v>
      </c>
      <c r="T3678" s="4">
        <f t="shared" si="172"/>
        <v>0</v>
      </c>
      <c r="U3678" s="4">
        <f t="shared" si="173"/>
        <v>1</v>
      </c>
    </row>
    <row r="3679" spans="1:21">
      <c r="A3679" s="41">
        <v>830100251</v>
      </c>
      <c r="B3679" s="42">
        <v>830000063</v>
      </c>
      <c r="C3679" s="43">
        <v>830100251</v>
      </c>
      <c r="D3679" t="s">
        <v>3310</v>
      </c>
      <c r="E3679" t="s">
        <v>3310</v>
      </c>
      <c r="H3679"/>
      <c r="I3679" s="1">
        <v>83</v>
      </c>
      <c r="J3679" t="s">
        <v>244</v>
      </c>
      <c r="K3679" t="s">
        <v>151</v>
      </c>
      <c r="L3679" t="s">
        <v>96</v>
      </c>
      <c r="M3679" t="s">
        <v>151</v>
      </c>
      <c r="N3679" s="4">
        <v>304601685</v>
      </c>
      <c r="O3679" s="44">
        <v>29689.5</v>
      </c>
      <c r="P3679">
        <v>0</v>
      </c>
      <c r="Q3679">
        <v>0</v>
      </c>
      <c r="R3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9" s="4">
        <f t="shared" si="171"/>
        <v>0</v>
      </c>
      <c r="T3679" s="4">
        <f t="shared" si="172"/>
        <v>0</v>
      </c>
      <c r="U3679" s="4">
        <f t="shared" si="173"/>
        <v>1</v>
      </c>
    </row>
    <row r="3680" spans="1:21">
      <c r="A3680" s="41">
        <v>830100327</v>
      </c>
      <c r="B3680" s="42">
        <v>830000105</v>
      </c>
      <c r="C3680" s="43">
        <v>830100327</v>
      </c>
      <c r="D3680" t="s">
        <v>3363</v>
      </c>
      <c r="E3680" t="s">
        <v>3363</v>
      </c>
      <c r="H3680"/>
      <c r="I3680" s="1">
        <v>83</v>
      </c>
      <c r="J3680" t="s">
        <v>244</v>
      </c>
      <c r="K3680" t="s">
        <v>151</v>
      </c>
      <c r="L3680" t="s">
        <v>96</v>
      </c>
      <c r="M3680" t="s">
        <v>151</v>
      </c>
      <c r="N3680" s="4">
        <v>683750368</v>
      </c>
      <c r="O3680" s="44">
        <v>15137.5</v>
      </c>
      <c r="P3680">
        <v>0</v>
      </c>
      <c r="Q3680">
        <v>0</v>
      </c>
      <c r="R3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0" s="4">
        <f t="shared" si="171"/>
        <v>0</v>
      </c>
      <c r="T3680" s="4">
        <f t="shared" si="172"/>
        <v>0</v>
      </c>
      <c r="U3680" s="4">
        <f t="shared" si="173"/>
        <v>1</v>
      </c>
    </row>
    <row r="3681" spans="1:21">
      <c r="A3681" s="41">
        <v>830100368</v>
      </c>
      <c r="B3681" s="42">
        <v>830000147</v>
      </c>
      <c r="C3681" s="43">
        <v>830100368</v>
      </c>
      <c r="D3681" t="s">
        <v>3242</v>
      </c>
      <c r="E3681" t="s">
        <v>3242</v>
      </c>
      <c r="H3681"/>
      <c r="I3681" s="1">
        <v>83</v>
      </c>
      <c r="J3681" t="s">
        <v>244</v>
      </c>
      <c r="K3681" t="s">
        <v>151</v>
      </c>
      <c r="L3681" t="s">
        <v>96</v>
      </c>
      <c r="M3681" t="s">
        <v>151</v>
      </c>
      <c r="N3681" s="4">
        <v>595580242</v>
      </c>
      <c r="O3681" s="44">
        <v>12421.5</v>
      </c>
      <c r="P3681">
        <v>0</v>
      </c>
      <c r="Q3681">
        <v>0</v>
      </c>
      <c r="R3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1" s="4">
        <f t="shared" si="171"/>
        <v>0</v>
      </c>
      <c r="T3681" s="4">
        <f t="shared" si="172"/>
        <v>0</v>
      </c>
      <c r="U3681" s="4">
        <f t="shared" si="173"/>
        <v>1</v>
      </c>
    </row>
    <row r="3682" spans="1:21">
      <c r="A3682" s="41">
        <v>830100392</v>
      </c>
      <c r="B3682" s="42">
        <v>830000154</v>
      </c>
      <c r="C3682" s="43">
        <v>830100392</v>
      </c>
      <c r="D3682" t="s">
        <v>4990</v>
      </c>
      <c r="E3682" t="s">
        <v>4990</v>
      </c>
      <c r="H3682"/>
      <c r="I3682" s="1">
        <v>83</v>
      </c>
      <c r="J3682" t="s">
        <v>244</v>
      </c>
      <c r="K3682" t="s">
        <v>151</v>
      </c>
      <c r="L3682" t="s">
        <v>96</v>
      </c>
      <c r="M3682" t="s">
        <v>151</v>
      </c>
      <c r="N3682" s="4">
        <v>328076161</v>
      </c>
      <c r="O3682" s="44">
        <v>39566</v>
      </c>
      <c r="P3682">
        <v>0</v>
      </c>
      <c r="Q3682">
        <v>0</v>
      </c>
      <c r="R3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2" s="4">
        <f t="shared" si="171"/>
        <v>0</v>
      </c>
      <c r="T3682" s="4">
        <f t="shared" si="172"/>
        <v>0</v>
      </c>
      <c r="U3682" s="4">
        <f t="shared" si="173"/>
        <v>1</v>
      </c>
    </row>
    <row r="3683" spans="1:21">
      <c r="A3683" s="41">
        <v>830100418</v>
      </c>
      <c r="B3683" s="42">
        <v>830000170</v>
      </c>
      <c r="C3683" s="43">
        <v>830100418</v>
      </c>
      <c r="D3683" t="s">
        <v>3388</v>
      </c>
      <c r="E3683" t="s">
        <v>3388</v>
      </c>
      <c r="H3683"/>
      <c r="I3683" s="1">
        <v>83</v>
      </c>
      <c r="J3683" t="s">
        <v>244</v>
      </c>
      <c r="K3683" t="s">
        <v>151</v>
      </c>
      <c r="L3683" t="s">
        <v>96</v>
      </c>
      <c r="M3683" t="s">
        <v>151</v>
      </c>
      <c r="N3683" s="4">
        <v>623750213</v>
      </c>
      <c r="O3683" s="44">
        <v>11625.5</v>
      </c>
      <c r="P3683">
        <v>0</v>
      </c>
      <c r="Q3683">
        <v>0</v>
      </c>
      <c r="R3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3" s="4">
        <f t="shared" si="171"/>
        <v>0</v>
      </c>
      <c r="T3683" s="4">
        <f t="shared" si="172"/>
        <v>0</v>
      </c>
      <c r="U3683" s="4">
        <f t="shared" si="173"/>
        <v>1</v>
      </c>
    </row>
    <row r="3684" spans="1:21">
      <c r="A3684" s="41">
        <v>830100434</v>
      </c>
      <c r="B3684" s="42">
        <v>830000196</v>
      </c>
      <c r="C3684" s="43">
        <v>830100434</v>
      </c>
      <c r="D3684" t="s">
        <v>4596</v>
      </c>
      <c r="E3684" t="s">
        <v>4597</v>
      </c>
      <c r="H3684"/>
      <c r="I3684" s="1">
        <v>83</v>
      </c>
      <c r="J3684" t="s">
        <v>244</v>
      </c>
      <c r="K3684" t="s">
        <v>151</v>
      </c>
      <c r="L3684" t="s">
        <v>96</v>
      </c>
      <c r="M3684" t="s">
        <v>151</v>
      </c>
      <c r="N3684" s="4">
        <v>559501879</v>
      </c>
      <c r="O3684" s="44">
        <v>72249.5</v>
      </c>
      <c r="P3684">
        <v>0</v>
      </c>
      <c r="Q3684">
        <v>0</v>
      </c>
      <c r="R3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4" s="4">
        <f t="shared" si="171"/>
        <v>0</v>
      </c>
      <c r="T3684" s="4">
        <f t="shared" si="172"/>
        <v>0</v>
      </c>
      <c r="U3684" s="4">
        <f t="shared" si="173"/>
        <v>1</v>
      </c>
    </row>
    <row r="3685" spans="1:21">
      <c r="A3685" s="41">
        <v>830100442</v>
      </c>
      <c r="B3685" s="42">
        <v>830000204</v>
      </c>
      <c r="C3685" s="43">
        <v>830100442</v>
      </c>
      <c r="D3685" t="s">
        <v>3405</v>
      </c>
      <c r="E3685" t="s">
        <v>3405</v>
      </c>
      <c r="H3685"/>
      <c r="I3685" s="1">
        <v>83</v>
      </c>
      <c r="J3685" t="s">
        <v>244</v>
      </c>
      <c r="K3685" t="s">
        <v>151</v>
      </c>
      <c r="L3685" t="s">
        <v>96</v>
      </c>
      <c r="M3685" t="s">
        <v>151</v>
      </c>
      <c r="N3685" s="4">
        <v>649501459</v>
      </c>
      <c r="O3685" s="44">
        <v>17403.75</v>
      </c>
      <c r="P3685">
        <v>1</v>
      </c>
      <c r="Q3685">
        <v>0</v>
      </c>
      <c r="R3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5" s="4">
        <f t="shared" si="171"/>
        <v>0</v>
      </c>
      <c r="T3685" s="4">
        <f t="shared" si="172"/>
        <v>0</v>
      </c>
      <c r="U3685" s="4">
        <f t="shared" si="173"/>
        <v>1</v>
      </c>
    </row>
    <row r="3686" spans="1:21">
      <c r="A3686" s="41">
        <v>830100459</v>
      </c>
      <c r="B3686" s="42">
        <v>830000212</v>
      </c>
      <c r="C3686" s="43">
        <v>830100459</v>
      </c>
      <c r="D3686" t="s">
        <v>3408</v>
      </c>
      <c r="E3686" t="s">
        <v>3408</v>
      </c>
      <c r="H3686"/>
      <c r="I3686" s="1">
        <v>83</v>
      </c>
      <c r="J3686" t="s">
        <v>244</v>
      </c>
      <c r="K3686" t="s">
        <v>151</v>
      </c>
      <c r="L3686" t="s">
        <v>96</v>
      </c>
      <c r="M3686" t="s">
        <v>151</v>
      </c>
      <c r="N3686" s="4">
        <v>569500135</v>
      </c>
      <c r="O3686" s="44">
        <v>29328.5</v>
      </c>
      <c r="P3686">
        <v>0</v>
      </c>
      <c r="Q3686">
        <v>0</v>
      </c>
      <c r="R3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6" s="4">
        <f t="shared" si="171"/>
        <v>0</v>
      </c>
      <c r="T3686" s="4">
        <f t="shared" si="172"/>
        <v>0</v>
      </c>
      <c r="U3686" s="4">
        <f t="shared" si="173"/>
        <v>1</v>
      </c>
    </row>
    <row r="3687" spans="1:21">
      <c r="A3687" s="41">
        <v>830100475</v>
      </c>
      <c r="B3687" s="42">
        <v>830000238</v>
      </c>
      <c r="C3687" s="43">
        <v>830100475</v>
      </c>
      <c r="D3687" t="s">
        <v>4598</v>
      </c>
      <c r="E3687" t="s">
        <v>4599</v>
      </c>
      <c r="H3687"/>
      <c r="I3687" s="1">
        <v>83</v>
      </c>
      <c r="J3687" t="s">
        <v>244</v>
      </c>
      <c r="K3687" t="s">
        <v>151</v>
      </c>
      <c r="L3687" t="s">
        <v>96</v>
      </c>
      <c r="M3687" t="s">
        <v>151</v>
      </c>
      <c r="N3687" s="4">
        <v>559501994</v>
      </c>
      <c r="O3687" s="44">
        <v>14365.5</v>
      </c>
      <c r="P3687">
        <v>0</v>
      </c>
      <c r="Q3687">
        <v>0</v>
      </c>
      <c r="R3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7" s="4">
        <f t="shared" si="171"/>
        <v>0</v>
      </c>
      <c r="T3687" s="4">
        <f t="shared" si="172"/>
        <v>0</v>
      </c>
      <c r="U3687" s="4">
        <f t="shared" si="173"/>
        <v>1</v>
      </c>
    </row>
    <row r="3688" spans="1:21">
      <c r="A3688" s="41">
        <v>830016556</v>
      </c>
      <c r="B3688" s="42">
        <v>830000451</v>
      </c>
      <c r="C3688" s="43">
        <v>830016556</v>
      </c>
      <c r="D3688" t="s">
        <v>523</v>
      </c>
      <c r="E3688" t="s">
        <v>524</v>
      </c>
      <c r="H3688"/>
      <c r="I3688" s="1">
        <v>83</v>
      </c>
      <c r="J3688" t="s">
        <v>244</v>
      </c>
      <c r="K3688" t="s">
        <v>151</v>
      </c>
      <c r="L3688" t="s">
        <v>60</v>
      </c>
      <c r="M3688" t="s">
        <v>151</v>
      </c>
      <c r="N3688" s="4">
        <v>312456221</v>
      </c>
      <c r="O3688" s="44">
        <v>10049</v>
      </c>
      <c r="P3688">
        <v>0</v>
      </c>
      <c r="Q3688">
        <v>0</v>
      </c>
      <c r="R3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8" s="4">
        <f t="shared" si="171"/>
        <v>0</v>
      </c>
      <c r="T3688" s="4">
        <f t="shared" si="172"/>
        <v>0</v>
      </c>
      <c r="U3688" s="4">
        <f t="shared" si="173"/>
        <v>1</v>
      </c>
    </row>
    <row r="3689" spans="1:21">
      <c r="A3689" s="41">
        <v>830100855</v>
      </c>
      <c r="B3689" s="42">
        <v>830000493</v>
      </c>
      <c r="C3689" s="43">
        <v>830100855</v>
      </c>
      <c r="D3689" t="s">
        <v>908</v>
      </c>
      <c r="E3689" t="s">
        <v>908</v>
      </c>
      <c r="H3689"/>
      <c r="I3689" s="1">
        <v>83</v>
      </c>
      <c r="J3689" t="s">
        <v>244</v>
      </c>
      <c r="K3689" t="s">
        <v>151</v>
      </c>
      <c r="L3689" t="s">
        <v>96</v>
      </c>
      <c r="M3689" t="s">
        <v>151</v>
      </c>
      <c r="N3689" s="4">
        <v>656720042</v>
      </c>
      <c r="O3689" s="44">
        <v>36056.5</v>
      </c>
      <c r="P3689">
        <v>0</v>
      </c>
      <c r="Q3689">
        <v>0</v>
      </c>
      <c r="R3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9" s="4">
        <f t="shared" si="171"/>
        <v>0</v>
      </c>
      <c r="T3689" s="4">
        <f t="shared" si="172"/>
        <v>0</v>
      </c>
      <c r="U3689" s="4">
        <f t="shared" si="173"/>
        <v>1</v>
      </c>
    </row>
    <row r="3690" spans="1:21">
      <c r="A3690" s="41">
        <v>830101408</v>
      </c>
      <c r="B3690" s="42">
        <v>830000659</v>
      </c>
      <c r="C3690" s="43">
        <v>830101408</v>
      </c>
      <c r="D3690" t="s">
        <v>3415</v>
      </c>
      <c r="E3690" t="s">
        <v>3415</v>
      </c>
      <c r="H3690"/>
      <c r="I3690" s="1">
        <v>83</v>
      </c>
      <c r="J3690" t="s">
        <v>244</v>
      </c>
      <c r="K3690" t="s">
        <v>151</v>
      </c>
      <c r="L3690" t="s">
        <v>96</v>
      </c>
      <c r="M3690" t="s">
        <v>151</v>
      </c>
      <c r="N3690" s="4">
        <v>729500181</v>
      </c>
      <c r="O3690" s="44">
        <v>15148.5</v>
      </c>
      <c r="P3690">
        <v>0</v>
      </c>
      <c r="Q3690">
        <v>0</v>
      </c>
      <c r="R3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0" s="4">
        <f t="shared" si="171"/>
        <v>0</v>
      </c>
      <c r="T3690" s="4">
        <f t="shared" si="172"/>
        <v>0</v>
      </c>
      <c r="U3690" s="4">
        <f t="shared" si="173"/>
        <v>1</v>
      </c>
    </row>
    <row r="3691" spans="1:21">
      <c r="A3691" s="41">
        <v>830200515</v>
      </c>
      <c r="B3691" s="42">
        <v>830001012</v>
      </c>
      <c r="C3691" s="43">
        <v>830200515</v>
      </c>
      <c r="D3691" t="s">
        <v>3366</v>
      </c>
      <c r="E3691" t="s">
        <v>3366</v>
      </c>
      <c r="H3691"/>
      <c r="I3691" s="1">
        <v>83</v>
      </c>
      <c r="J3691" t="s">
        <v>244</v>
      </c>
      <c r="K3691" t="s">
        <v>151</v>
      </c>
      <c r="L3691" t="s">
        <v>96</v>
      </c>
      <c r="M3691" t="s">
        <v>151</v>
      </c>
      <c r="N3691" s="4">
        <v>308174515</v>
      </c>
      <c r="O3691" s="44">
        <v>20727.25</v>
      </c>
      <c r="P3691">
        <v>1</v>
      </c>
      <c r="Q3691">
        <v>0</v>
      </c>
      <c r="R3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1" s="4">
        <f t="shared" si="171"/>
        <v>0</v>
      </c>
      <c r="T3691" s="4">
        <f t="shared" si="172"/>
        <v>0</v>
      </c>
      <c r="U3691" s="4">
        <f t="shared" si="173"/>
        <v>1</v>
      </c>
    </row>
    <row r="3692" spans="1:21">
      <c r="A3692" s="41">
        <v>830207114</v>
      </c>
      <c r="B3692" s="42">
        <v>830001855</v>
      </c>
      <c r="C3692" s="43">
        <v>830207114</v>
      </c>
      <c r="D3692" t="s">
        <v>5363</v>
      </c>
      <c r="E3692" t="s">
        <v>5364</v>
      </c>
      <c r="H3692"/>
      <c r="I3692" s="1">
        <v>83</v>
      </c>
      <c r="J3692" t="s">
        <v>244</v>
      </c>
      <c r="K3692" t="s">
        <v>151</v>
      </c>
      <c r="L3692" t="s">
        <v>60</v>
      </c>
      <c r="M3692" t="s">
        <v>151</v>
      </c>
      <c r="N3692" s="4">
        <v>328024815</v>
      </c>
      <c r="O3692" s="44">
        <v>67509.5</v>
      </c>
      <c r="P3692">
        <v>0</v>
      </c>
      <c r="Q3692">
        <v>0</v>
      </c>
      <c r="R3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2" s="4">
        <f t="shared" si="171"/>
        <v>0</v>
      </c>
      <c r="T3692" s="4">
        <f t="shared" si="172"/>
        <v>0</v>
      </c>
      <c r="U3692" s="4">
        <f t="shared" si="173"/>
        <v>1</v>
      </c>
    </row>
    <row r="3693" spans="1:21">
      <c r="A3693" s="41">
        <v>830012548</v>
      </c>
      <c r="B3693" s="42">
        <v>830002119</v>
      </c>
      <c r="C3693" s="43">
        <v>830012548</v>
      </c>
      <c r="D3693" t="s">
        <v>810</v>
      </c>
      <c r="E3693" t="s">
        <v>811</v>
      </c>
      <c r="H3693"/>
      <c r="I3693" s="1">
        <v>83</v>
      </c>
      <c r="J3693" t="s">
        <v>244</v>
      </c>
      <c r="K3693" t="s">
        <v>151</v>
      </c>
      <c r="L3693" t="s">
        <v>60</v>
      </c>
      <c r="M3693" t="s">
        <v>151</v>
      </c>
      <c r="N3693" s="4">
        <v>334898640</v>
      </c>
      <c r="O3693" s="44">
        <v>12760.5</v>
      </c>
      <c r="P3693">
        <v>0</v>
      </c>
      <c r="Q3693">
        <v>0</v>
      </c>
      <c r="R3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3" s="4">
        <f t="shared" si="171"/>
        <v>0</v>
      </c>
      <c r="T3693" s="4">
        <f t="shared" si="172"/>
        <v>0</v>
      </c>
      <c r="U3693" s="4">
        <f t="shared" si="173"/>
        <v>1</v>
      </c>
    </row>
    <row r="3694" spans="1:21">
      <c r="A3694" s="41">
        <v>830013819</v>
      </c>
      <c r="B3694" s="42">
        <v>830002119</v>
      </c>
      <c r="C3694" s="43">
        <v>830013819</v>
      </c>
      <c r="D3694" t="s">
        <v>812</v>
      </c>
      <c r="E3694" t="s">
        <v>811</v>
      </c>
      <c r="H3694"/>
      <c r="I3694" s="1">
        <v>83</v>
      </c>
      <c r="J3694" t="s">
        <v>244</v>
      </c>
      <c r="K3694" t="s">
        <v>151</v>
      </c>
      <c r="L3694" t="s">
        <v>60</v>
      </c>
      <c r="M3694" t="s">
        <v>151</v>
      </c>
      <c r="N3694" s="4">
        <v>334898640</v>
      </c>
      <c r="O3694" s="44">
        <v>4195</v>
      </c>
      <c r="P3694">
        <v>0</v>
      </c>
      <c r="Q3694">
        <v>0</v>
      </c>
      <c r="R3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4" s="4">
        <f t="shared" si="171"/>
        <v>0</v>
      </c>
      <c r="T3694" s="4">
        <f t="shared" si="172"/>
        <v>0</v>
      </c>
      <c r="U3694" s="4">
        <f t="shared" si="173"/>
        <v>1</v>
      </c>
    </row>
    <row r="3695" spans="1:21">
      <c r="A3695" s="41">
        <v>830017505</v>
      </c>
      <c r="B3695" s="42">
        <v>830002119</v>
      </c>
      <c r="C3695" s="43">
        <v>830017505</v>
      </c>
      <c r="D3695" t="s">
        <v>813</v>
      </c>
      <c r="E3695" t="s">
        <v>811</v>
      </c>
      <c r="H3695"/>
      <c r="I3695" s="1">
        <v>83</v>
      </c>
      <c r="J3695" t="s">
        <v>244</v>
      </c>
      <c r="K3695" t="s">
        <v>151</v>
      </c>
      <c r="L3695" t="s">
        <v>60</v>
      </c>
      <c r="M3695" t="s">
        <v>151</v>
      </c>
      <c r="N3695" s="4">
        <v>334898640</v>
      </c>
      <c r="O3695" s="44">
        <v>9245</v>
      </c>
      <c r="P3695">
        <v>1</v>
      </c>
      <c r="Q3695">
        <v>0</v>
      </c>
      <c r="R3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5" s="4">
        <f t="shared" si="171"/>
        <v>0</v>
      </c>
      <c r="T3695" s="4">
        <f t="shared" si="172"/>
        <v>0</v>
      </c>
      <c r="U3695" s="4">
        <f t="shared" si="173"/>
        <v>1</v>
      </c>
    </row>
    <row r="3696" spans="1:21">
      <c r="A3696" s="41">
        <v>830212783</v>
      </c>
      <c r="B3696" s="42">
        <v>830002432</v>
      </c>
      <c r="C3696" s="43">
        <v>830212783</v>
      </c>
      <c r="D3696" t="s">
        <v>5459</v>
      </c>
      <c r="E3696" t="s">
        <v>5460</v>
      </c>
      <c r="H3696"/>
      <c r="I3696" s="1">
        <v>83</v>
      </c>
      <c r="J3696" t="s">
        <v>244</v>
      </c>
      <c r="K3696" t="s">
        <v>151</v>
      </c>
      <c r="L3696" t="s">
        <v>96</v>
      </c>
      <c r="M3696" t="s">
        <v>151</v>
      </c>
      <c r="N3696" s="4">
        <v>338320278</v>
      </c>
      <c r="O3696" s="44">
        <v>2771.5</v>
      </c>
      <c r="P3696">
        <v>0</v>
      </c>
      <c r="Q3696">
        <v>0</v>
      </c>
      <c r="R3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6" s="4">
        <f t="shared" si="171"/>
        <v>0</v>
      </c>
      <c r="T3696" s="4">
        <f t="shared" si="172"/>
        <v>0</v>
      </c>
      <c r="U3696" s="4">
        <f t="shared" si="173"/>
        <v>1</v>
      </c>
    </row>
    <row r="3697" spans="1:21">
      <c r="A3697" s="41">
        <v>830215687</v>
      </c>
      <c r="B3697" s="42">
        <v>830003521</v>
      </c>
      <c r="C3697" s="43">
        <v>830215687</v>
      </c>
      <c r="D3697" t="s">
        <v>3580</v>
      </c>
      <c r="E3697" t="s">
        <v>3581</v>
      </c>
      <c r="H3697"/>
      <c r="I3697" s="1">
        <v>83</v>
      </c>
      <c r="J3697" t="s">
        <v>244</v>
      </c>
      <c r="K3697" t="s">
        <v>151</v>
      </c>
      <c r="L3697" t="s">
        <v>96</v>
      </c>
      <c r="M3697" t="s">
        <v>151</v>
      </c>
      <c r="N3697" s="4">
        <v>385339627</v>
      </c>
      <c r="O3697" s="44">
        <v>11489</v>
      </c>
      <c r="P3697">
        <v>0</v>
      </c>
      <c r="Q3697">
        <v>1</v>
      </c>
      <c r="R3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7" s="4">
        <f t="shared" si="171"/>
        <v>0</v>
      </c>
      <c r="T3697" s="4">
        <f t="shared" si="172"/>
        <v>0</v>
      </c>
      <c r="U3697" s="4">
        <f t="shared" si="173"/>
        <v>1</v>
      </c>
    </row>
    <row r="3698" spans="1:21">
      <c r="A3698" s="41">
        <v>830012589</v>
      </c>
      <c r="B3698" s="42">
        <v>830003695</v>
      </c>
      <c r="C3698" s="43">
        <v>830012589</v>
      </c>
      <c r="D3698" t="s">
        <v>534</v>
      </c>
      <c r="E3698" t="s">
        <v>535</v>
      </c>
      <c r="H3698"/>
      <c r="I3698" s="1">
        <v>83</v>
      </c>
      <c r="J3698" t="s">
        <v>244</v>
      </c>
      <c r="K3698" t="s">
        <v>151</v>
      </c>
      <c r="L3698" t="s">
        <v>60</v>
      </c>
      <c r="M3698" t="s">
        <v>151</v>
      </c>
      <c r="N3698" s="4">
        <v>391847084</v>
      </c>
      <c r="O3698" s="44">
        <v>5074.5</v>
      </c>
      <c r="P3698">
        <v>0</v>
      </c>
      <c r="Q3698">
        <v>1</v>
      </c>
      <c r="R3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8" s="4">
        <f t="shared" si="171"/>
        <v>0</v>
      </c>
      <c r="T3698" s="4">
        <f t="shared" si="172"/>
        <v>0</v>
      </c>
      <c r="U3698" s="4">
        <f t="shared" si="173"/>
        <v>1</v>
      </c>
    </row>
    <row r="3699" spans="1:21">
      <c r="A3699" s="41">
        <v>830017497</v>
      </c>
      <c r="B3699" s="42">
        <v>830004958</v>
      </c>
      <c r="C3699" s="43">
        <v>830017497</v>
      </c>
      <c r="D3699" t="s">
        <v>3361</v>
      </c>
      <c r="E3699" t="s">
        <v>3361</v>
      </c>
      <c r="H3699"/>
      <c r="I3699" s="1">
        <v>83</v>
      </c>
      <c r="J3699" t="s">
        <v>244</v>
      </c>
      <c r="K3699" t="s">
        <v>151</v>
      </c>
      <c r="L3699" t="s">
        <v>96</v>
      </c>
      <c r="M3699" t="s">
        <v>151</v>
      </c>
      <c r="N3699" s="4">
        <v>434987350</v>
      </c>
      <c r="O3699" s="44">
        <v>9791</v>
      </c>
      <c r="P3699">
        <v>1</v>
      </c>
      <c r="Q3699">
        <v>0</v>
      </c>
      <c r="R3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9" s="4">
        <f t="shared" si="171"/>
        <v>0</v>
      </c>
      <c r="T3699" s="4">
        <f t="shared" si="172"/>
        <v>0</v>
      </c>
      <c r="U3699" s="4">
        <f t="shared" si="173"/>
        <v>1</v>
      </c>
    </row>
    <row r="3700" spans="1:21">
      <c r="A3700" s="41">
        <v>830012688</v>
      </c>
      <c r="B3700" s="42">
        <v>830012639</v>
      </c>
      <c r="C3700" s="43">
        <v>830012688</v>
      </c>
      <c r="D3700" t="s">
        <v>909</v>
      </c>
      <c r="E3700" t="s">
        <v>909</v>
      </c>
      <c r="H3700"/>
      <c r="I3700" s="1">
        <v>83</v>
      </c>
      <c r="J3700" t="s">
        <v>244</v>
      </c>
      <c r="K3700" t="s">
        <v>151</v>
      </c>
      <c r="L3700" t="s">
        <v>96</v>
      </c>
      <c r="M3700" t="s">
        <v>151</v>
      </c>
      <c r="N3700" s="4">
        <v>484774328</v>
      </c>
      <c r="O3700" s="44">
        <v>9947</v>
      </c>
      <c r="P3700">
        <v>0</v>
      </c>
      <c r="Q3700">
        <v>1</v>
      </c>
      <c r="R3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0" s="4">
        <f t="shared" si="171"/>
        <v>0</v>
      </c>
      <c r="T3700" s="4">
        <f t="shared" si="172"/>
        <v>0</v>
      </c>
      <c r="U3700" s="4">
        <f t="shared" si="173"/>
        <v>1</v>
      </c>
    </row>
    <row r="3701" spans="1:21">
      <c r="A3701" s="41">
        <v>560002974</v>
      </c>
      <c r="B3701" s="42">
        <v>830013678</v>
      </c>
      <c r="C3701" s="43">
        <v>560002974</v>
      </c>
      <c r="D3701" t="s">
        <v>688</v>
      </c>
      <c r="E3701" t="s">
        <v>689</v>
      </c>
      <c r="H3701"/>
      <c r="I3701" s="1">
        <v>56</v>
      </c>
      <c r="J3701" t="s">
        <v>367</v>
      </c>
      <c r="K3701" t="s">
        <v>193</v>
      </c>
      <c r="L3701" t="s">
        <v>60</v>
      </c>
      <c r="M3701" t="s">
        <v>151</v>
      </c>
      <c r="N3701" s="4">
        <v>311210058</v>
      </c>
      <c r="O3701" s="44">
        <v>14021.5</v>
      </c>
      <c r="P3701">
        <v>0</v>
      </c>
      <c r="Q3701">
        <v>0</v>
      </c>
      <c r="R3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1" s="4">
        <f t="shared" si="171"/>
        <v>0</v>
      </c>
      <c r="T3701" s="4">
        <f t="shared" si="172"/>
        <v>0</v>
      </c>
      <c r="U3701" s="4">
        <f t="shared" si="173"/>
        <v>1</v>
      </c>
    </row>
    <row r="3702" spans="1:21">
      <c r="A3702" s="41">
        <v>910811322</v>
      </c>
      <c r="B3702" s="42">
        <v>830013678</v>
      </c>
      <c r="C3702" s="43">
        <v>910811322</v>
      </c>
      <c r="D3702" t="s">
        <v>691</v>
      </c>
      <c r="E3702" t="s">
        <v>689</v>
      </c>
      <c r="H3702"/>
      <c r="I3702" s="1">
        <v>91</v>
      </c>
      <c r="J3702" t="s">
        <v>108</v>
      </c>
      <c r="K3702" t="s">
        <v>109</v>
      </c>
      <c r="L3702" t="s">
        <v>60</v>
      </c>
      <c r="M3702" t="s">
        <v>151</v>
      </c>
      <c r="N3702" s="4">
        <v>311210058</v>
      </c>
      <c r="O3702" s="44">
        <v>10027.5</v>
      </c>
      <c r="P3702">
        <v>0</v>
      </c>
      <c r="Q3702">
        <v>0</v>
      </c>
      <c r="R3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2" s="4">
        <f t="shared" si="171"/>
        <v>0</v>
      </c>
      <c r="T3702" s="4">
        <f t="shared" si="172"/>
        <v>0</v>
      </c>
      <c r="U3702" s="4">
        <f t="shared" si="173"/>
        <v>1</v>
      </c>
    </row>
    <row r="3703" spans="1:21">
      <c r="A3703" s="41">
        <v>830200507</v>
      </c>
      <c r="B3703" s="42">
        <v>830013678</v>
      </c>
      <c r="C3703" s="43">
        <v>830200507</v>
      </c>
      <c r="D3703" t="s">
        <v>690</v>
      </c>
      <c r="E3703" t="s">
        <v>689</v>
      </c>
      <c r="H3703"/>
      <c r="I3703" s="1">
        <v>83</v>
      </c>
      <c r="J3703" t="s">
        <v>244</v>
      </c>
      <c r="K3703" t="s">
        <v>151</v>
      </c>
      <c r="L3703" t="s">
        <v>60</v>
      </c>
      <c r="M3703" t="s">
        <v>151</v>
      </c>
      <c r="N3703" s="4">
        <v>311210058</v>
      </c>
      <c r="O3703" s="44">
        <v>13801.5</v>
      </c>
      <c r="P3703">
        <v>0</v>
      </c>
      <c r="Q3703">
        <v>0</v>
      </c>
      <c r="R3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3" s="4">
        <f t="shared" si="171"/>
        <v>0</v>
      </c>
      <c r="T3703" s="4">
        <f t="shared" si="172"/>
        <v>0</v>
      </c>
      <c r="U3703" s="4">
        <f t="shared" si="173"/>
        <v>1</v>
      </c>
    </row>
    <row r="3704" spans="1:21">
      <c r="A3704" s="41">
        <v>830012498</v>
      </c>
      <c r="B3704" s="42">
        <v>830014049</v>
      </c>
      <c r="C3704" s="43">
        <v>830012498</v>
      </c>
      <c r="D3704" t="s">
        <v>4667</v>
      </c>
      <c r="E3704" t="s">
        <v>4667</v>
      </c>
      <c r="H3704"/>
      <c r="I3704" s="1">
        <v>83</v>
      </c>
      <c r="J3704" t="s">
        <v>244</v>
      </c>
      <c r="K3704" t="s">
        <v>151</v>
      </c>
      <c r="L3704" t="s">
        <v>96</v>
      </c>
      <c r="M3704" t="s">
        <v>151</v>
      </c>
      <c r="N3704" s="4">
        <v>503110918</v>
      </c>
      <c r="O3704" s="44">
        <v>9302</v>
      </c>
      <c r="P3704">
        <v>0</v>
      </c>
      <c r="Q3704">
        <v>0</v>
      </c>
      <c r="R3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4" s="4">
        <f t="shared" si="171"/>
        <v>0</v>
      </c>
      <c r="T3704" s="4">
        <f t="shared" si="172"/>
        <v>0</v>
      </c>
      <c r="U3704" s="4">
        <f t="shared" si="173"/>
        <v>1</v>
      </c>
    </row>
    <row r="3705" spans="1:21">
      <c r="A3705" s="41">
        <v>830206397</v>
      </c>
      <c r="B3705" s="42">
        <v>830017893</v>
      </c>
      <c r="C3705" s="43">
        <v>830206397</v>
      </c>
      <c r="D3705" t="s">
        <v>943</v>
      </c>
      <c r="E3705" t="s">
        <v>943</v>
      </c>
      <c r="H3705"/>
      <c r="I3705" s="1">
        <v>83</v>
      </c>
      <c r="J3705" t="s">
        <v>244</v>
      </c>
      <c r="K3705" t="s">
        <v>151</v>
      </c>
      <c r="L3705" t="s">
        <v>96</v>
      </c>
      <c r="M3705" t="s">
        <v>151</v>
      </c>
      <c r="N3705" s="4">
        <v>432658227</v>
      </c>
      <c r="O3705" s="44">
        <v>14628</v>
      </c>
      <c r="P3705">
        <v>0</v>
      </c>
      <c r="Q3705">
        <v>0</v>
      </c>
      <c r="R3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5" s="4">
        <f t="shared" si="171"/>
        <v>0</v>
      </c>
      <c r="T3705" s="4">
        <f t="shared" si="172"/>
        <v>0</v>
      </c>
      <c r="U3705" s="4">
        <f t="shared" si="173"/>
        <v>1</v>
      </c>
    </row>
    <row r="3706" spans="1:21">
      <c r="A3706" s="41">
        <v>830100319</v>
      </c>
      <c r="B3706" s="42">
        <v>830020855</v>
      </c>
      <c r="C3706" s="43">
        <v>830100319</v>
      </c>
      <c r="D3706" t="s">
        <v>4988</v>
      </c>
      <c r="E3706" t="s">
        <v>4988</v>
      </c>
      <c r="H3706"/>
      <c r="I3706" s="1">
        <v>83</v>
      </c>
      <c r="J3706" t="s">
        <v>244</v>
      </c>
      <c r="K3706" t="s">
        <v>151</v>
      </c>
      <c r="L3706" t="s">
        <v>96</v>
      </c>
      <c r="M3706" t="s">
        <v>151</v>
      </c>
      <c r="N3706" s="4">
        <v>501642797</v>
      </c>
      <c r="O3706" s="44">
        <v>56503.5</v>
      </c>
      <c r="P3706">
        <v>0</v>
      </c>
      <c r="Q3706">
        <v>0</v>
      </c>
      <c r="R3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6" s="4">
        <f t="shared" si="171"/>
        <v>0</v>
      </c>
      <c r="T3706" s="4">
        <f t="shared" si="172"/>
        <v>0</v>
      </c>
      <c r="U3706" s="4">
        <f t="shared" si="173"/>
        <v>1</v>
      </c>
    </row>
    <row r="3707" spans="1:21">
      <c r="A3707" s="41">
        <v>830000279</v>
      </c>
      <c r="B3707" s="42">
        <v>830100517</v>
      </c>
      <c r="C3707" s="43">
        <v>830100517</v>
      </c>
      <c r="D3707" t="s">
        <v>2778</v>
      </c>
      <c r="E3707" t="s">
        <v>2779</v>
      </c>
      <c r="F3707" t="s">
        <v>1321</v>
      </c>
      <c r="G3707" t="s">
        <v>1322</v>
      </c>
      <c r="H3707">
        <v>0</v>
      </c>
      <c r="I3707" s="1">
        <v>83</v>
      </c>
      <c r="J3707" t="s">
        <v>244</v>
      </c>
      <c r="K3707" t="s">
        <v>151</v>
      </c>
      <c r="L3707" t="s">
        <v>831</v>
      </c>
      <c r="M3707" t="s">
        <v>151</v>
      </c>
      <c r="N3707" s="4">
        <v>268300027</v>
      </c>
      <c r="O3707" s="44">
        <v>52390.5</v>
      </c>
      <c r="P3707">
        <v>0</v>
      </c>
      <c r="Q3707">
        <v>0</v>
      </c>
      <c r="R3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7" s="4">
        <f t="shared" si="171"/>
        <v>1</v>
      </c>
      <c r="T3707" s="4">
        <f t="shared" si="172"/>
        <v>0</v>
      </c>
      <c r="U3707" s="4">
        <f t="shared" si="173"/>
        <v>0</v>
      </c>
    </row>
    <row r="3708" spans="1:21">
      <c r="A3708" s="41">
        <v>830206298</v>
      </c>
      <c r="B3708" s="42">
        <v>830100517</v>
      </c>
      <c r="C3708" s="43">
        <v>830100517</v>
      </c>
      <c r="D3708" t="s">
        <v>2780</v>
      </c>
      <c r="E3708" t="s">
        <v>2779</v>
      </c>
      <c r="F3708" t="s">
        <v>1321</v>
      </c>
      <c r="G3708" t="s">
        <v>1322</v>
      </c>
      <c r="H3708">
        <v>0</v>
      </c>
      <c r="I3708" s="1">
        <v>83</v>
      </c>
      <c r="J3708" t="s">
        <v>244</v>
      </c>
      <c r="K3708" t="s">
        <v>151</v>
      </c>
      <c r="L3708" t="s">
        <v>831</v>
      </c>
      <c r="M3708" t="s">
        <v>151</v>
      </c>
      <c r="N3708" s="4">
        <v>268300027</v>
      </c>
      <c r="O3708" s="44">
        <v>11632.5</v>
      </c>
      <c r="P3708">
        <v>0</v>
      </c>
      <c r="Q3708">
        <v>0</v>
      </c>
      <c r="R3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8" s="4">
        <f t="shared" si="171"/>
        <v>1</v>
      </c>
      <c r="T3708" s="4">
        <f t="shared" si="172"/>
        <v>0</v>
      </c>
      <c r="U3708" s="4">
        <f t="shared" si="173"/>
        <v>0</v>
      </c>
    </row>
    <row r="3709" spans="1:21">
      <c r="A3709" s="41">
        <v>830206983</v>
      </c>
      <c r="B3709" s="42">
        <v>830100517</v>
      </c>
      <c r="C3709" s="43">
        <v>830100517</v>
      </c>
      <c r="D3709" t="s">
        <v>2781</v>
      </c>
      <c r="E3709" t="s">
        <v>2779</v>
      </c>
      <c r="F3709" t="s">
        <v>1321</v>
      </c>
      <c r="G3709" t="s">
        <v>1322</v>
      </c>
      <c r="H3709">
        <v>0</v>
      </c>
      <c r="I3709" s="1">
        <v>83</v>
      </c>
      <c r="J3709" t="s">
        <v>244</v>
      </c>
      <c r="K3709" t="s">
        <v>151</v>
      </c>
      <c r="L3709" t="s">
        <v>831</v>
      </c>
      <c r="M3709" t="s">
        <v>151</v>
      </c>
      <c r="N3709" s="4">
        <v>268300027</v>
      </c>
      <c r="O3709" s="44">
        <v>10309</v>
      </c>
      <c r="P3709">
        <v>0</v>
      </c>
      <c r="Q3709">
        <v>0</v>
      </c>
      <c r="R3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9" s="4">
        <f t="shared" si="171"/>
        <v>1</v>
      </c>
      <c r="T3709" s="4">
        <f t="shared" si="172"/>
        <v>0</v>
      </c>
      <c r="U3709" s="4">
        <f t="shared" si="173"/>
        <v>0</v>
      </c>
    </row>
    <row r="3710" spans="1:21">
      <c r="A3710" s="41">
        <v>830000287</v>
      </c>
      <c r="B3710" s="42">
        <v>830100525</v>
      </c>
      <c r="C3710" s="43">
        <v>830100525</v>
      </c>
      <c r="D3710" t="s">
        <v>1899</v>
      </c>
      <c r="E3710" t="s">
        <v>1900</v>
      </c>
      <c r="F3710" t="s">
        <v>1321</v>
      </c>
      <c r="G3710" t="s">
        <v>1322</v>
      </c>
      <c r="H3710">
        <v>0</v>
      </c>
      <c r="I3710" s="1">
        <v>83</v>
      </c>
      <c r="J3710" t="s">
        <v>244</v>
      </c>
      <c r="K3710" t="s">
        <v>151</v>
      </c>
      <c r="L3710" t="s">
        <v>831</v>
      </c>
      <c r="M3710" t="s">
        <v>151</v>
      </c>
      <c r="N3710" s="4">
        <v>268300217</v>
      </c>
      <c r="O3710" s="44">
        <v>85857</v>
      </c>
      <c r="P3710">
        <v>0</v>
      </c>
      <c r="Q3710">
        <v>0</v>
      </c>
      <c r="R3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0" s="4">
        <f t="shared" si="171"/>
        <v>1</v>
      </c>
      <c r="T3710" s="4">
        <f t="shared" si="172"/>
        <v>0</v>
      </c>
      <c r="U3710" s="4">
        <f t="shared" si="173"/>
        <v>0</v>
      </c>
    </row>
    <row r="3711" spans="1:21">
      <c r="A3711" s="41">
        <v>830213989</v>
      </c>
      <c r="B3711" s="42">
        <v>830100525</v>
      </c>
      <c r="C3711" s="43">
        <v>830100525</v>
      </c>
      <c r="D3711" t="s">
        <v>1901</v>
      </c>
      <c r="E3711" t="s">
        <v>1900</v>
      </c>
      <c r="F3711" t="s">
        <v>1321</v>
      </c>
      <c r="G3711" t="s">
        <v>1322</v>
      </c>
      <c r="H3711">
        <v>0</v>
      </c>
      <c r="I3711" s="1">
        <v>83</v>
      </c>
      <c r="J3711" t="s">
        <v>244</v>
      </c>
      <c r="K3711" t="s">
        <v>151</v>
      </c>
      <c r="L3711" t="s">
        <v>831</v>
      </c>
      <c r="M3711" t="s">
        <v>151</v>
      </c>
      <c r="N3711" s="4">
        <v>268300217</v>
      </c>
      <c r="O3711" s="44">
        <v>6164</v>
      </c>
      <c r="P3711">
        <v>0</v>
      </c>
      <c r="Q3711">
        <v>0</v>
      </c>
      <c r="R3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1" s="4">
        <f t="shared" si="171"/>
        <v>1</v>
      </c>
      <c r="T3711" s="4">
        <f t="shared" si="172"/>
        <v>0</v>
      </c>
      <c r="U3711" s="4">
        <f t="shared" si="173"/>
        <v>0</v>
      </c>
    </row>
    <row r="3712" spans="1:21">
      <c r="A3712" s="41">
        <v>830000295</v>
      </c>
      <c r="B3712" s="42">
        <v>830100533</v>
      </c>
      <c r="C3712" s="43">
        <v>830100533</v>
      </c>
      <c r="D3712" t="s">
        <v>1892</v>
      </c>
      <c r="E3712" t="s">
        <v>1892</v>
      </c>
      <c r="F3712" t="s">
        <v>1321</v>
      </c>
      <c r="G3712" t="s">
        <v>1322</v>
      </c>
      <c r="H3712">
        <v>0</v>
      </c>
      <c r="I3712" s="1">
        <v>83</v>
      </c>
      <c r="J3712" t="s">
        <v>244</v>
      </c>
      <c r="K3712" t="s">
        <v>151</v>
      </c>
      <c r="L3712" t="s">
        <v>831</v>
      </c>
      <c r="M3712" t="s">
        <v>151</v>
      </c>
      <c r="N3712" s="4">
        <v>268300050</v>
      </c>
      <c r="O3712" s="44">
        <v>83054</v>
      </c>
      <c r="P3712">
        <v>0</v>
      </c>
      <c r="Q3712">
        <v>0</v>
      </c>
      <c r="R3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2" s="4">
        <f t="shared" si="171"/>
        <v>1</v>
      </c>
      <c r="T3712" s="4">
        <f t="shared" si="172"/>
        <v>0</v>
      </c>
      <c r="U3712" s="4">
        <f t="shared" si="173"/>
        <v>0</v>
      </c>
    </row>
    <row r="3713" spans="1:21">
      <c r="A3713" s="41">
        <v>830213856</v>
      </c>
      <c r="B3713" s="42">
        <v>830100533</v>
      </c>
      <c r="C3713" s="43">
        <v>830100533</v>
      </c>
      <c r="D3713" t="s">
        <v>1893</v>
      </c>
      <c r="E3713" t="s">
        <v>1892</v>
      </c>
      <c r="F3713" t="s">
        <v>1321</v>
      </c>
      <c r="G3713" t="s">
        <v>1322</v>
      </c>
      <c r="H3713">
        <v>0</v>
      </c>
      <c r="I3713" s="1">
        <v>83</v>
      </c>
      <c r="J3713" t="s">
        <v>244</v>
      </c>
      <c r="K3713" t="s">
        <v>151</v>
      </c>
      <c r="L3713" t="s">
        <v>831</v>
      </c>
      <c r="M3713" t="s">
        <v>151</v>
      </c>
      <c r="N3713" s="4">
        <v>268300050</v>
      </c>
      <c r="O3713" s="44">
        <v>4852.5</v>
      </c>
      <c r="P3713">
        <v>0</v>
      </c>
      <c r="Q3713">
        <v>0</v>
      </c>
      <c r="R3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3" s="4">
        <f t="shared" si="171"/>
        <v>1</v>
      </c>
      <c r="T3713" s="4">
        <f t="shared" si="172"/>
        <v>0</v>
      </c>
      <c r="U3713" s="4">
        <f t="shared" si="173"/>
        <v>0</v>
      </c>
    </row>
    <row r="3714" spans="1:21">
      <c r="A3714" s="41">
        <v>830000303</v>
      </c>
      <c r="B3714" s="42">
        <v>830100541</v>
      </c>
      <c r="C3714" s="43">
        <v>830000303</v>
      </c>
      <c r="D3714" t="s">
        <v>782</v>
      </c>
      <c r="E3714" t="s">
        <v>783</v>
      </c>
      <c r="H3714"/>
      <c r="I3714" s="1">
        <v>83</v>
      </c>
      <c r="J3714" t="s">
        <v>244</v>
      </c>
      <c r="K3714" t="s">
        <v>151</v>
      </c>
      <c r="L3714" t="s">
        <v>60</v>
      </c>
      <c r="M3714" t="s">
        <v>151</v>
      </c>
      <c r="N3714" s="4">
        <v>775647464</v>
      </c>
      <c r="O3714" s="44">
        <v>40027.5</v>
      </c>
      <c r="P3714">
        <v>0</v>
      </c>
      <c r="Q3714">
        <v>0</v>
      </c>
      <c r="R3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4" s="4">
        <f t="shared" si="171"/>
        <v>0</v>
      </c>
      <c r="T3714" s="4">
        <f t="shared" si="172"/>
        <v>0</v>
      </c>
      <c r="U3714" s="4">
        <f t="shared" si="173"/>
        <v>1</v>
      </c>
    </row>
    <row r="3715" spans="1:21">
      <c r="A3715" s="41">
        <v>830000311</v>
      </c>
      <c r="B3715" s="42">
        <v>830100566</v>
      </c>
      <c r="C3715" s="43">
        <v>830100566</v>
      </c>
      <c r="D3715" t="s">
        <v>2782</v>
      </c>
      <c r="E3715" t="s">
        <v>2782</v>
      </c>
      <c r="F3715" t="s">
        <v>1321</v>
      </c>
      <c r="G3715" t="s">
        <v>1322</v>
      </c>
      <c r="H3715">
        <v>0</v>
      </c>
      <c r="I3715" s="1">
        <v>83</v>
      </c>
      <c r="J3715" t="s">
        <v>244</v>
      </c>
      <c r="K3715" t="s">
        <v>151</v>
      </c>
      <c r="L3715" t="s">
        <v>831</v>
      </c>
      <c r="M3715" t="s">
        <v>151</v>
      </c>
      <c r="N3715" s="4">
        <v>268300241</v>
      </c>
      <c r="O3715" s="44">
        <v>122526</v>
      </c>
      <c r="P3715">
        <v>0</v>
      </c>
      <c r="Q3715">
        <v>0</v>
      </c>
      <c r="R3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5" s="4">
        <f t="shared" si="171"/>
        <v>1</v>
      </c>
      <c r="T3715" s="4">
        <f t="shared" si="172"/>
        <v>0</v>
      </c>
      <c r="U3715" s="4">
        <f t="shared" si="173"/>
        <v>0</v>
      </c>
    </row>
    <row r="3716" spans="1:21">
      <c r="A3716" s="41">
        <v>830009379</v>
      </c>
      <c r="B3716" s="42">
        <v>830100566</v>
      </c>
      <c r="C3716" s="43">
        <v>830100566</v>
      </c>
      <c r="D3716" t="s">
        <v>2783</v>
      </c>
      <c r="E3716" t="s">
        <v>2782</v>
      </c>
      <c r="F3716" t="s">
        <v>1321</v>
      </c>
      <c r="G3716" t="s">
        <v>1322</v>
      </c>
      <c r="H3716">
        <v>0</v>
      </c>
      <c r="I3716" s="1">
        <v>83</v>
      </c>
      <c r="J3716" t="s">
        <v>244</v>
      </c>
      <c r="K3716" t="s">
        <v>151</v>
      </c>
      <c r="L3716" t="s">
        <v>831</v>
      </c>
      <c r="M3716" t="s">
        <v>151</v>
      </c>
      <c r="N3716" s="4">
        <v>268300241</v>
      </c>
      <c r="O3716" s="44">
        <v>509.25</v>
      </c>
      <c r="P3716">
        <v>0</v>
      </c>
      <c r="Q3716">
        <v>0</v>
      </c>
      <c r="R3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6" s="4">
        <f t="shared" si="171"/>
        <v>1</v>
      </c>
      <c r="T3716" s="4">
        <f t="shared" si="172"/>
        <v>0</v>
      </c>
      <c r="U3716" s="4">
        <f t="shared" si="173"/>
        <v>0</v>
      </c>
    </row>
    <row r="3717" spans="1:21">
      <c r="A3717" s="41">
        <v>830009528</v>
      </c>
      <c r="B3717" s="42">
        <v>830100566</v>
      </c>
      <c r="C3717" s="43">
        <v>830100566</v>
      </c>
      <c r="D3717" t="s">
        <v>2784</v>
      </c>
      <c r="E3717" t="s">
        <v>2782</v>
      </c>
      <c r="F3717" t="s">
        <v>1321</v>
      </c>
      <c r="G3717" t="s">
        <v>1322</v>
      </c>
      <c r="H3717">
        <v>0</v>
      </c>
      <c r="I3717" s="1">
        <v>83</v>
      </c>
      <c r="J3717" t="s">
        <v>244</v>
      </c>
      <c r="K3717" t="s">
        <v>151</v>
      </c>
      <c r="L3717" t="s">
        <v>831</v>
      </c>
      <c r="M3717" t="s">
        <v>151</v>
      </c>
      <c r="N3717" s="4">
        <v>268300241</v>
      </c>
      <c r="O3717" s="44">
        <v>10052.5</v>
      </c>
      <c r="P3717">
        <v>0</v>
      </c>
      <c r="Q3717">
        <v>0</v>
      </c>
      <c r="R3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7" s="4">
        <f t="shared" si="171"/>
        <v>1</v>
      </c>
      <c r="T3717" s="4">
        <f t="shared" si="172"/>
        <v>0</v>
      </c>
      <c r="U3717" s="4">
        <f t="shared" si="173"/>
        <v>0</v>
      </c>
    </row>
    <row r="3718" spans="1:21">
      <c r="A3718" s="41">
        <v>830017042</v>
      </c>
      <c r="B3718" s="42">
        <v>830100566</v>
      </c>
      <c r="C3718" s="43">
        <v>830100566</v>
      </c>
      <c r="D3718" t="s">
        <v>2785</v>
      </c>
      <c r="E3718" t="s">
        <v>2782</v>
      </c>
      <c r="F3718" t="s">
        <v>1321</v>
      </c>
      <c r="G3718" t="s">
        <v>1322</v>
      </c>
      <c r="H3718">
        <v>0</v>
      </c>
      <c r="I3718" s="1">
        <v>83</v>
      </c>
      <c r="J3718" t="s">
        <v>244</v>
      </c>
      <c r="K3718" t="s">
        <v>151</v>
      </c>
      <c r="L3718" t="s">
        <v>831</v>
      </c>
      <c r="M3718" t="s">
        <v>151</v>
      </c>
      <c r="N3718" s="4">
        <v>268300241</v>
      </c>
      <c r="O3718" s="44">
        <v>523</v>
      </c>
      <c r="P3718">
        <v>0</v>
      </c>
      <c r="Q3718">
        <v>0</v>
      </c>
      <c r="R3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8" s="4">
        <f t="shared" ref="S3718:S3781" si="174">IF(OR(L3718="CH",L3718="CH ex-CHS",L3718="HIA",L3718="Autres publics",L3718="CHU"),1,0)</f>
        <v>1</v>
      </c>
      <c r="T3718" s="4">
        <f t="shared" ref="T3718:T3781" si="175">IF(AND(S3718=1,G3718=""),1,0)</f>
        <v>0</v>
      </c>
      <c r="U3718" s="4">
        <f t="shared" si="173"/>
        <v>0</v>
      </c>
    </row>
    <row r="3719" spans="1:21">
      <c r="A3719" s="41">
        <v>830017604</v>
      </c>
      <c r="B3719" s="42">
        <v>830100566</v>
      </c>
      <c r="C3719" s="43">
        <v>830100566</v>
      </c>
      <c r="D3719" t="s">
        <v>2786</v>
      </c>
      <c r="E3719" t="s">
        <v>2782</v>
      </c>
      <c r="F3719" t="s">
        <v>1321</v>
      </c>
      <c r="G3719" t="s">
        <v>1322</v>
      </c>
      <c r="H3719">
        <v>0</v>
      </c>
      <c r="I3719" s="1">
        <v>83</v>
      </c>
      <c r="J3719" t="s">
        <v>244</v>
      </c>
      <c r="K3719" t="s">
        <v>151</v>
      </c>
      <c r="L3719" t="s">
        <v>831</v>
      </c>
      <c r="M3719" t="s">
        <v>151</v>
      </c>
      <c r="N3719" s="4">
        <v>268300241</v>
      </c>
      <c r="O3719" s="44">
        <v>529</v>
      </c>
      <c r="P3719">
        <v>0</v>
      </c>
      <c r="Q3719">
        <v>0</v>
      </c>
      <c r="R3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9" s="4">
        <f t="shared" si="174"/>
        <v>1</v>
      </c>
      <c r="T3719" s="4">
        <f t="shared" si="175"/>
        <v>0</v>
      </c>
      <c r="U3719" s="4">
        <f t="shared" ref="U3719:U3782" si="176">IF(S3719=1,0,1)</f>
        <v>0</v>
      </c>
    </row>
    <row r="3720" spans="1:21">
      <c r="A3720" s="41">
        <v>830000337</v>
      </c>
      <c r="B3720" s="42">
        <v>830100590</v>
      </c>
      <c r="C3720" s="43">
        <v>830100590</v>
      </c>
      <c r="D3720" t="s">
        <v>1320</v>
      </c>
      <c r="E3720" t="s">
        <v>1320</v>
      </c>
      <c r="F3720" t="s">
        <v>1321</v>
      </c>
      <c r="G3720" t="s">
        <v>1322</v>
      </c>
      <c r="H3720">
        <v>0</v>
      </c>
      <c r="I3720" s="1">
        <v>83</v>
      </c>
      <c r="J3720" t="s">
        <v>244</v>
      </c>
      <c r="K3720" t="s">
        <v>151</v>
      </c>
      <c r="L3720" t="s">
        <v>831</v>
      </c>
      <c r="M3720" t="s">
        <v>151</v>
      </c>
      <c r="N3720" s="4">
        <v>268300316</v>
      </c>
      <c r="O3720" s="44">
        <v>25750.5</v>
      </c>
      <c r="P3720">
        <v>0</v>
      </c>
      <c r="Q3720">
        <v>0</v>
      </c>
      <c r="R3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0" s="4">
        <f t="shared" si="174"/>
        <v>1</v>
      </c>
      <c r="T3720" s="4">
        <f t="shared" si="175"/>
        <v>0</v>
      </c>
      <c r="U3720" s="4">
        <f t="shared" si="176"/>
        <v>0</v>
      </c>
    </row>
    <row r="3721" spans="1:21">
      <c r="A3721" s="41">
        <v>830000345</v>
      </c>
      <c r="B3721" s="42">
        <v>830100616</v>
      </c>
      <c r="C3721" s="43">
        <v>830100616</v>
      </c>
      <c r="D3721" t="s">
        <v>2844</v>
      </c>
      <c r="E3721" t="s">
        <v>2845</v>
      </c>
      <c r="F3721" t="s">
        <v>1321</v>
      </c>
      <c r="G3721" t="s">
        <v>1322</v>
      </c>
      <c r="H3721">
        <v>1</v>
      </c>
      <c r="I3721" s="1">
        <v>83</v>
      </c>
      <c r="J3721" t="s">
        <v>244</v>
      </c>
      <c r="K3721" t="s">
        <v>151</v>
      </c>
      <c r="L3721" t="s">
        <v>831</v>
      </c>
      <c r="M3721" t="s">
        <v>151</v>
      </c>
      <c r="N3721" s="4">
        <v>268300126</v>
      </c>
      <c r="O3721" s="44">
        <v>253782</v>
      </c>
      <c r="P3721">
        <v>0</v>
      </c>
      <c r="Q3721">
        <v>0</v>
      </c>
      <c r="R3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1" s="4">
        <f t="shared" si="174"/>
        <v>1</v>
      </c>
      <c r="T3721" s="4">
        <f t="shared" si="175"/>
        <v>0</v>
      </c>
      <c r="U3721" s="4">
        <f t="shared" si="176"/>
        <v>0</v>
      </c>
    </row>
    <row r="3722" spans="1:21">
      <c r="A3722" s="41">
        <v>830100608</v>
      </c>
      <c r="B3722" s="42">
        <v>830100616</v>
      </c>
      <c r="C3722" s="43">
        <v>830100616</v>
      </c>
      <c r="D3722" t="s">
        <v>2846</v>
      </c>
      <c r="E3722" t="s">
        <v>2845</v>
      </c>
      <c r="F3722" t="s">
        <v>1321</v>
      </c>
      <c r="G3722" t="s">
        <v>1322</v>
      </c>
      <c r="H3722">
        <v>1</v>
      </c>
      <c r="I3722" s="1">
        <v>83</v>
      </c>
      <c r="J3722" t="s">
        <v>244</v>
      </c>
      <c r="K3722" t="s">
        <v>151</v>
      </c>
      <c r="L3722" t="s">
        <v>831</v>
      </c>
      <c r="M3722" t="s">
        <v>151</v>
      </c>
      <c r="N3722" s="4">
        <v>268300126</v>
      </c>
      <c r="O3722" s="44">
        <v>56782.75</v>
      </c>
      <c r="P3722">
        <v>0</v>
      </c>
      <c r="Q3722">
        <v>0</v>
      </c>
      <c r="R3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2" s="4">
        <f t="shared" si="174"/>
        <v>1</v>
      </c>
      <c r="T3722" s="4">
        <f t="shared" si="175"/>
        <v>0</v>
      </c>
      <c r="U3722" s="4">
        <f t="shared" si="176"/>
        <v>0</v>
      </c>
    </row>
    <row r="3723" spans="1:21">
      <c r="A3723" s="41">
        <v>830202743</v>
      </c>
      <c r="B3723" s="42">
        <v>830100616</v>
      </c>
      <c r="C3723" s="43">
        <v>830100616</v>
      </c>
      <c r="D3723" t="s">
        <v>2847</v>
      </c>
      <c r="E3723" t="s">
        <v>2845</v>
      </c>
      <c r="F3723" t="s">
        <v>1321</v>
      </c>
      <c r="G3723" t="s">
        <v>1322</v>
      </c>
      <c r="H3723">
        <v>1</v>
      </c>
      <c r="I3723" s="1">
        <v>83</v>
      </c>
      <c r="J3723" t="s">
        <v>244</v>
      </c>
      <c r="K3723" t="s">
        <v>151</v>
      </c>
      <c r="L3723" t="s">
        <v>831</v>
      </c>
      <c r="M3723" t="s">
        <v>151</v>
      </c>
      <c r="N3723" s="4">
        <v>268300126</v>
      </c>
      <c r="O3723" s="44">
        <v>17169.5</v>
      </c>
      <c r="P3723">
        <v>0</v>
      </c>
      <c r="Q3723">
        <v>0</v>
      </c>
      <c r="R3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3" s="4">
        <f t="shared" si="174"/>
        <v>1</v>
      </c>
      <c r="T3723" s="4">
        <f t="shared" si="175"/>
        <v>0</v>
      </c>
      <c r="U3723" s="4">
        <f t="shared" si="176"/>
        <v>0</v>
      </c>
    </row>
    <row r="3724" spans="1:21">
      <c r="A3724" s="41">
        <v>830000600</v>
      </c>
      <c r="B3724" s="42">
        <v>830101200</v>
      </c>
      <c r="C3724" s="43">
        <v>830101200</v>
      </c>
      <c r="D3724" t="s">
        <v>3045</v>
      </c>
      <c r="E3724" t="s">
        <v>3045</v>
      </c>
      <c r="F3724" t="s">
        <v>1321</v>
      </c>
      <c r="G3724" t="s">
        <v>1322</v>
      </c>
      <c r="H3724">
        <v>0</v>
      </c>
      <c r="I3724" s="1">
        <v>83</v>
      </c>
      <c r="J3724" t="s">
        <v>244</v>
      </c>
      <c r="K3724" t="s">
        <v>151</v>
      </c>
      <c r="L3724" t="s">
        <v>77</v>
      </c>
      <c r="M3724" t="s">
        <v>151</v>
      </c>
      <c r="N3724" s="4">
        <v>268300084</v>
      </c>
      <c r="O3724" s="44">
        <v>20485</v>
      </c>
      <c r="P3724">
        <v>1</v>
      </c>
      <c r="Q3724">
        <v>0</v>
      </c>
      <c r="R3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4" s="4">
        <f t="shared" si="174"/>
        <v>1</v>
      </c>
      <c r="T3724" s="4">
        <f t="shared" si="175"/>
        <v>0</v>
      </c>
      <c r="U3724" s="4">
        <f t="shared" si="176"/>
        <v>0</v>
      </c>
    </row>
    <row r="3725" spans="1:21">
      <c r="A3725" s="41">
        <v>830015699</v>
      </c>
      <c r="B3725" s="42">
        <v>830101200</v>
      </c>
      <c r="C3725" s="43">
        <v>830101200</v>
      </c>
      <c r="D3725" t="s">
        <v>3046</v>
      </c>
      <c r="E3725" t="s">
        <v>3045</v>
      </c>
      <c r="F3725" t="s">
        <v>1321</v>
      </c>
      <c r="G3725" t="s">
        <v>1322</v>
      </c>
      <c r="H3725">
        <v>0</v>
      </c>
      <c r="I3725" s="1">
        <v>83</v>
      </c>
      <c r="J3725" t="s">
        <v>244</v>
      </c>
      <c r="K3725" t="s">
        <v>151</v>
      </c>
      <c r="L3725" t="s">
        <v>77</v>
      </c>
      <c r="M3725" t="s">
        <v>151</v>
      </c>
      <c r="N3725" s="4">
        <v>268300084</v>
      </c>
      <c r="O3725" s="44">
        <v>1792</v>
      </c>
      <c r="P3725">
        <v>1</v>
      </c>
      <c r="Q3725">
        <v>0</v>
      </c>
      <c r="R3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5" s="4">
        <f t="shared" si="174"/>
        <v>1</v>
      </c>
      <c r="T3725" s="4">
        <f t="shared" si="175"/>
        <v>0</v>
      </c>
      <c r="U3725" s="4">
        <f t="shared" si="176"/>
        <v>0</v>
      </c>
    </row>
    <row r="3726" spans="1:21">
      <c r="A3726" s="41">
        <v>830015749</v>
      </c>
      <c r="B3726" s="42">
        <v>830101200</v>
      </c>
      <c r="C3726" s="43">
        <v>830101200</v>
      </c>
      <c r="D3726" t="s">
        <v>3047</v>
      </c>
      <c r="E3726" t="s">
        <v>3045</v>
      </c>
      <c r="F3726" t="s">
        <v>1321</v>
      </c>
      <c r="G3726" t="s">
        <v>1322</v>
      </c>
      <c r="H3726">
        <v>0</v>
      </c>
      <c r="I3726" s="1">
        <v>83</v>
      </c>
      <c r="J3726" t="s">
        <v>244</v>
      </c>
      <c r="K3726" t="s">
        <v>151</v>
      </c>
      <c r="L3726" t="s">
        <v>77</v>
      </c>
      <c r="M3726" t="s">
        <v>151</v>
      </c>
      <c r="N3726" s="4">
        <v>268300084</v>
      </c>
      <c r="O3726" s="44">
        <v>2795</v>
      </c>
      <c r="P3726">
        <v>1</v>
      </c>
      <c r="Q3726">
        <v>0</v>
      </c>
      <c r="R3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6" s="4">
        <f t="shared" si="174"/>
        <v>1</v>
      </c>
      <c r="T3726" s="4">
        <f t="shared" si="175"/>
        <v>0</v>
      </c>
      <c r="U3726" s="4">
        <f t="shared" si="176"/>
        <v>0</v>
      </c>
    </row>
    <row r="3727" spans="1:21">
      <c r="A3727" s="41">
        <v>830025169</v>
      </c>
      <c r="B3727" s="42">
        <v>830101200</v>
      </c>
      <c r="C3727" s="43">
        <v>830101200</v>
      </c>
      <c r="D3727" t="s">
        <v>3048</v>
      </c>
      <c r="E3727" t="s">
        <v>3045</v>
      </c>
      <c r="F3727" t="s">
        <v>1321</v>
      </c>
      <c r="G3727" t="s">
        <v>1322</v>
      </c>
      <c r="H3727">
        <v>0</v>
      </c>
      <c r="I3727" s="1">
        <v>83</v>
      </c>
      <c r="J3727" t="s">
        <v>244</v>
      </c>
      <c r="K3727" t="s">
        <v>151</v>
      </c>
      <c r="L3727" t="s">
        <v>77</v>
      </c>
      <c r="M3727" t="s">
        <v>151</v>
      </c>
      <c r="N3727" s="4">
        <v>268300084</v>
      </c>
      <c r="O3727" s="44">
        <v>404.75</v>
      </c>
      <c r="P3727">
        <v>0</v>
      </c>
      <c r="Q3727">
        <v>0</v>
      </c>
      <c r="R3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7" s="4">
        <f t="shared" si="174"/>
        <v>1</v>
      </c>
      <c r="T3727" s="4">
        <f t="shared" si="175"/>
        <v>0</v>
      </c>
      <c r="U3727" s="4">
        <f t="shared" si="176"/>
        <v>0</v>
      </c>
    </row>
    <row r="3728" spans="1:21">
      <c r="A3728" s="41">
        <v>830210712</v>
      </c>
      <c r="B3728" s="42">
        <v>830101200</v>
      </c>
      <c r="C3728" s="43">
        <v>830101200</v>
      </c>
      <c r="D3728" t="s">
        <v>3049</v>
      </c>
      <c r="E3728" t="s">
        <v>3045</v>
      </c>
      <c r="F3728" t="s">
        <v>1321</v>
      </c>
      <c r="G3728" t="s">
        <v>1322</v>
      </c>
      <c r="H3728">
        <v>0</v>
      </c>
      <c r="I3728" s="1">
        <v>83</v>
      </c>
      <c r="J3728" t="s">
        <v>244</v>
      </c>
      <c r="K3728" t="s">
        <v>151</v>
      </c>
      <c r="L3728" t="s">
        <v>77</v>
      </c>
      <c r="M3728" t="s">
        <v>151</v>
      </c>
      <c r="N3728" s="4">
        <v>268300084</v>
      </c>
      <c r="O3728" s="44">
        <v>823.75</v>
      </c>
      <c r="P3728">
        <v>1</v>
      </c>
      <c r="Q3728">
        <v>0</v>
      </c>
      <c r="R3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8" s="4">
        <f t="shared" si="174"/>
        <v>1</v>
      </c>
      <c r="T3728" s="4">
        <f t="shared" si="175"/>
        <v>0</v>
      </c>
      <c r="U3728" s="4">
        <f t="shared" si="176"/>
        <v>0</v>
      </c>
    </row>
    <row r="3729" spans="1:21">
      <c r="A3729" s="41">
        <v>830211660</v>
      </c>
      <c r="B3729" s="42">
        <v>830101200</v>
      </c>
      <c r="C3729" s="43">
        <v>830101200</v>
      </c>
      <c r="D3729" t="s">
        <v>3050</v>
      </c>
      <c r="E3729" t="s">
        <v>3045</v>
      </c>
      <c r="F3729" t="s">
        <v>1321</v>
      </c>
      <c r="G3729" t="s">
        <v>1322</v>
      </c>
      <c r="H3729">
        <v>0</v>
      </c>
      <c r="I3729" s="1">
        <v>83</v>
      </c>
      <c r="J3729" t="s">
        <v>244</v>
      </c>
      <c r="K3729" t="s">
        <v>151</v>
      </c>
      <c r="L3729" t="s">
        <v>77</v>
      </c>
      <c r="M3729" t="s">
        <v>151</v>
      </c>
      <c r="N3729" s="4">
        <v>268300084</v>
      </c>
      <c r="O3729" s="44">
        <v>861</v>
      </c>
      <c r="P3729">
        <v>1</v>
      </c>
      <c r="Q3729">
        <v>0</v>
      </c>
      <c r="R3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9" s="4">
        <f t="shared" si="174"/>
        <v>1</v>
      </c>
      <c r="T3729" s="4">
        <f t="shared" si="175"/>
        <v>0</v>
      </c>
      <c r="U3729" s="4">
        <f t="shared" si="176"/>
        <v>0</v>
      </c>
    </row>
    <row r="3730" spans="1:21">
      <c r="A3730" s="41">
        <v>830211686</v>
      </c>
      <c r="B3730" s="42">
        <v>830101200</v>
      </c>
      <c r="C3730" s="43">
        <v>830101200</v>
      </c>
      <c r="D3730" t="s">
        <v>3051</v>
      </c>
      <c r="E3730" t="s">
        <v>3045</v>
      </c>
      <c r="F3730" t="s">
        <v>1321</v>
      </c>
      <c r="G3730" t="s">
        <v>1322</v>
      </c>
      <c r="H3730">
        <v>0</v>
      </c>
      <c r="I3730" s="1">
        <v>83</v>
      </c>
      <c r="J3730" t="s">
        <v>244</v>
      </c>
      <c r="K3730" t="s">
        <v>151</v>
      </c>
      <c r="L3730" t="s">
        <v>77</v>
      </c>
      <c r="M3730" t="s">
        <v>151</v>
      </c>
      <c r="N3730" s="4">
        <v>268300084</v>
      </c>
      <c r="O3730" s="44">
        <v>394.5</v>
      </c>
      <c r="P3730">
        <v>1</v>
      </c>
      <c r="Q3730">
        <v>0</v>
      </c>
      <c r="R3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0" s="4">
        <f t="shared" si="174"/>
        <v>1</v>
      </c>
      <c r="T3730" s="4">
        <f t="shared" si="175"/>
        <v>0</v>
      </c>
      <c r="U3730" s="4">
        <f t="shared" si="176"/>
        <v>0</v>
      </c>
    </row>
    <row r="3731" spans="1:21">
      <c r="A3731" s="41">
        <v>830212056</v>
      </c>
      <c r="B3731" s="42">
        <v>830101200</v>
      </c>
      <c r="C3731" s="43">
        <v>830101200</v>
      </c>
      <c r="D3731" t="s">
        <v>3052</v>
      </c>
      <c r="E3731" t="s">
        <v>3045</v>
      </c>
      <c r="F3731" t="s">
        <v>1321</v>
      </c>
      <c r="G3731" t="s">
        <v>1322</v>
      </c>
      <c r="H3731">
        <v>0</v>
      </c>
      <c r="I3731" s="1">
        <v>83</v>
      </c>
      <c r="J3731" t="s">
        <v>244</v>
      </c>
      <c r="K3731" t="s">
        <v>151</v>
      </c>
      <c r="L3731" t="s">
        <v>77</v>
      </c>
      <c r="M3731" t="s">
        <v>151</v>
      </c>
      <c r="N3731" s="4">
        <v>268300084</v>
      </c>
      <c r="O3731" s="44">
        <v>922.25</v>
      </c>
      <c r="P3731">
        <v>1</v>
      </c>
      <c r="Q3731">
        <v>0</v>
      </c>
      <c r="R3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1" s="4">
        <f t="shared" si="174"/>
        <v>1</v>
      </c>
      <c r="T3731" s="4">
        <f t="shared" si="175"/>
        <v>0</v>
      </c>
      <c r="U3731" s="4">
        <f t="shared" si="176"/>
        <v>0</v>
      </c>
    </row>
    <row r="3732" spans="1:21">
      <c r="A3732" s="41">
        <v>830212064</v>
      </c>
      <c r="B3732" s="42">
        <v>830101200</v>
      </c>
      <c r="C3732" s="43">
        <v>830101200</v>
      </c>
      <c r="D3732" t="s">
        <v>3053</v>
      </c>
      <c r="E3732" t="s">
        <v>3045</v>
      </c>
      <c r="F3732" t="s">
        <v>1321</v>
      </c>
      <c r="G3732" t="s">
        <v>1322</v>
      </c>
      <c r="H3732">
        <v>0</v>
      </c>
      <c r="I3732" s="1">
        <v>83</v>
      </c>
      <c r="J3732" t="s">
        <v>244</v>
      </c>
      <c r="K3732" t="s">
        <v>151</v>
      </c>
      <c r="L3732" t="s">
        <v>77</v>
      </c>
      <c r="M3732" t="s">
        <v>151</v>
      </c>
      <c r="N3732" s="4">
        <v>268300084</v>
      </c>
      <c r="O3732" s="44">
        <v>517.75</v>
      </c>
      <c r="P3732">
        <v>1</v>
      </c>
      <c r="Q3732">
        <v>0</v>
      </c>
      <c r="R3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2" s="4">
        <f t="shared" si="174"/>
        <v>1</v>
      </c>
      <c r="T3732" s="4">
        <f t="shared" si="175"/>
        <v>0</v>
      </c>
      <c r="U3732" s="4">
        <f t="shared" si="176"/>
        <v>0</v>
      </c>
    </row>
    <row r="3733" spans="1:21">
      <c r="A3733" s="41">
        <v>830213336</v>
      </c>
      <c r="B3733" s="42">
        <v>830101200</v>
      </c>
      <c r="C3733" s="43">
        <v>830101200</v>
      </c>
      <c r="D3733" t="s">
        <v>3054</v>
      </c>
      <c r="E3733" t="s">
        <v>3045</v>
      </c>
      <c r="F3733" t="s">
        <v>1321</v>
      </c>
      <c r="G3733" t="s">
        <v>1322</v>
      </c>
      <c r="H3733">
        <v>0</v>
      </c>
      <c r="I3733" s="1">
        <v>83</v>
      </c>
      <c r="J3733" t="s">
        <v>244</v>
      </c>
      <c r="K3733" t="s">
        <v>151</v>
      </c>
      <c r="L3733" t="s">
        <v>77</v>
      </c>
      <c r="M3733" t="s">
        <v>151</v>
      </c>
      <c r="N3733" s="4">
        <v>268300084</v>
      </c>
      <c r="O3733" s="44">
        <v>455</v>
      </c>
      <c r="P3733">
        <v>1</v>
      </c>
      <c r="Q3733">
        <v>0</v>
      </c>
      <c r="R3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3" s="4">
        <f t="shared" si="174"/>
        <v>1</v>
      </c>
      <c r="T3733" s="4">
        <f t="shared" si="175"/>
        <v>0</v>
      </c>
      <c r="U3733" s="4">
        <f t="shared" si="176"/>
        <v>0</v>
      </c>
    </row>
    <row r="3734" spans="1:21">
      <c r="A3734" s="41">
        <v>830215141</v>
      </c>
      <c r="B3734" s="42">
        <v>830101200</v>
      </c>
      <c r="C3734" s="43">
        <v>830101200</v>
      </c>
      <c r="D3734" t="s">
        <v>3055</v>
      </c>
      <c r="E3734" t="s">
        <v>3045</v>
      </c>
      <c r="F3734" t="s">
        <v>1321</v>
      </c>
      <c r="G3734" t="s">
        <v>1322</v>
      </c>
      <c r="H3734">
        <v>0</v>
      </c>
      <c r="I3734" s="1">
        <v>83</v>
      </c>
      <c r="J3734" t="s">
        <v>244</v>
      </c>
      <c r="K3734" t="s">
        <v>151</v>
      </c>
      <c r="L3734" t="s">
        <v>77</v>
      </c>
      <c r="M3734" t="s">
        <v>151</v>
      </c>
      <c r="N3734" s="4">
        <v>268300084</v>
      </c>
      <c r="O3734" s="44">
        <v>532.5</v>
      </c>
      <c r="P3734">
        <v>1</v>
      </c>
      <c r="Q3734">
        <v>0</v>
      </c>
      <c r="R3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4" s="4">
        <f t="shared" si="174"/>
        <v>1</v>
      </c>
      <c r="T3734" s="4">
        <f t="shared" si="175"/>
        <v>0</v>
      </c>
      <c r="U3734" s="4">
        <f t="shared" si="176"/>
        <v>0</v>
      </c>
    </row>
    <row r="3735" spans="1:21">
      <c r="A3735" s="41">
        <v>830200523</v>
      </c>
      <c r="B3735" s="42">
        <v>830210084</v>
      </c>
      <c r="C3735" s="43">
        <v>830200523</v>
      </c>
      <c r="D3735" t="s">
        <v>4856</v>
      </c>
      <c r="E3735" t="s">
        <v>4857</v>
      </c>
      <c r="H3735"/>
      <c r="I3735" s="1">
        <v>83</v>
      </c>
      <c r="J3735" t="s">
        <v>244</v>
      </c>
      <c r="K3735" t="s">
        <v>151</v>
      </c>
      <c r="L3735" t="s">
        <v>60</v>
      </c>
      <c r="M3735" t="s">
        <v>151</v>
      </c>
      <c r="N3735" s="4">
        <v>315281451</v>
      </c>
      <c r="O3735" s="44">
        <v>20562</v>
      </c>
      <c r="P3735">
        <v>0</v>
      </c>
      <c r="Q3735">
        <v>0</v>
      </c>
      <c r="R3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5" s="4">
        <f t="shared" si="174"/>
        <v>0</v>
      </c>
      <c r="T3735" s="4">
        <f t="shared" si="175"/>
        <v>0</v>
      </c>
      <c r="U3735" s="4">
        <f t="shared" si="176"/>
        <v>1</v>
      </c>
    </row>
    <row r="3736" spans="1:21">
      <c r="A3736" s="41">
        <v>840000343</v>
      </c>
      <c r="B3736" s="42">
        <v>840000012</v>
      </c>
      <c r="C3736" s="43">
        <v>840000012</v>
      </c>
      <c r="D3736" t="s">
        <v>1384</v>
      </c>
      <c r="E3736" t="s">
        <v>1384</v>
      </c>
      <c r="F3736" t="s">
        <v>1122</v>
      </c>
      <c r="G3736" t="s">
        <v>1123</v>
      </c>
      <c r="H3736">
        <v>0</v>
      </c>
      <c r="I3736" s="1">
        <v>84</v>
      </c>
      <c r="J3736" t="s">
        <v>687</v>
      </c>
      <c r="K3736" t="s">
        <v>151</v>
      </c>
      <c r="L3736" t="s">
        <v>831</v>
      </c>
      <c r="M3736" t="s">
        <v>151</v>
      </c>
      <c r="N3736" s="4">
        <v>268400074</v>
      </c>
      <c r="O3736" s="44">
        <v>18360</v>
      </c>
      <c r="P3736">
        <v>0</v>
      </c>
      <c r="Q3736">
        <v>0</v>
      </c>
      <c r="R3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6" s="4">
        <f t="shared" si="174"/>
        <v>1</v>
      </c>
      <c r="T3736" s="4">
        <f t="shared" si="175"/>
        <v>0</v>
      </c>
      <c r="U3736" s="4">
        <f t="shared" si="176"/>
        <v>0</v>
      </c>
    </row>
    <row r="3737" spans="1:21">
      <c r="A3737" s="41">
        <v>840007579</v>
      </c>
      <c r="B3737" s="42">
        <v>840000012</v>
      </c>
      <c r="C3737" s="43">
        <v>840000012</v>
      </c>
      <c r="D3737" t="s">
        <v>1385</v>
      </c>
      <c r="E3737" t="s">
        <v>1384</v>
      </c>
      <c r="F3737" t="s">
        <v>1122</v>
      </c>
      <c r="G3737" t="s">
        <v>1123</v>
      </c>
      <c r="H3737">
        <v>0</v>
      </c>
      <c r="I3737" s="1">
        <v>84</v>
      </c>
      <c r="J3737" t="s">
        <v>687</v>
      </c>
      <c r="K3737" t="s">
        <v>151</v>
      </c>
      <c r="L3737" t="s">
        <v>831</v>
      </c>
      <c r="M3737" t="s">
        <v>151</v>
      </c>
      <c r="N3737" s="4">
        <v>268400074</v>
      </c>
      <c r="O3737" s="44">
        <v>7652</v>
      </c>
      <c r="P3737">
        <v>0</v>
      </c>
      <c r="Q3737">
        <v>0</v>
      </c>
      <c r="R3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7" s="4">
        <f t="shared" si="174"/>
        <v>1</v>
      </c>
      <c r="T3737" s="4">
        <f t="shared" si="175"/>
        <v>0</v>
      </c>
      <c r="U3737" s="4">
        <f t="shared" si="176"/>
        <v>0</v>
      </c>
    </row>
    <row r="3738" spans="1:21">
      <c r="A3738" s="41">
        <v>840000392</v>
      </c>
      <c r="B3738" s="42">
        <v>840000046</v>
      </c>
      <c r="C3738" s="43">
        <v>840000046</v>
      </c>
      <c r="D3738" t="s">
        <v>1121</v>
      </c>
      <c r="E3738" t="s">
        <v>1121</v>
      </c>
      <c r="F3738" t="s">
        <v>1122</v>
      </c>
      <c r="G3738" t="s">
        <v>1123</v>
      </c>
      <c r="H3738">
        <v>0</v>
      </c>
      <c r="I3738" s="1">
        <v>84</v>
      </c>
      <c r="J3738" t="s">
        <v>687</v>
      </c>
      <c r="K3738" t="s">
        <v>151</v>
      </c>
      <c r="L3738" t="s">
        <v>831</v>
      </c>
      <c r="M3738" t="s">
        <v>151</v>
      </c>
      <c r="N3738" s="4">
        <v>268400223</v>
      </c>
      <c r="O3738" s="44">
        <v>56784</v>
      </c>
      <c r="P3738">
        <v>0</v>
      </c>
      <c r="Q3738">
        <v>0</v>
      </c>
      <c r="R3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8" s="4">
        <f t="shared" si="174"/>
        <v>1</v>
      </c>
      <c r="T3738" s="4">
        <f t="shared" si="175"/>
        <v>0</v>
      </c>
      <c r="U3738" s="4">
        <f t="shared" si="176"/>
        <v>0</v>
      </c>
    </row>
    <row r="3739" spans="1:21">
      <c r="A3739" s="41">
        <v>840000426</v>
      </c>
      <c r="B3739" s="42">
        <v>840000061</v>
      </c>
      <c r="C3739" s="43">
        <v>840000061</v>
      </c>
      <c r="D3739" t="s">
        <v>1168</v>
      </c>
      <c r="E3739" t="s">
        <v>1168</v>
      </c>
      <c r="F3739" t="s">
        <v>1122</v>
      </c>
      <c r="G3739" t="s">
        <v>1123</v>
      </c>
      <c r="H3739">
        <v>0</v>
      </c>
      <c r="I3739" s="1">
        <v>84</v>
      </c>
      <c r="J3739" t="s">
        <v>687</v>
      </c>
      <c r="K3739" t="s">
        <v>151</v>
      </c>
      <c r="L3739" t="s">
        <v>831</v>
      </c>
      <c r="M3739" t="s">
        <v>151</v>
      </c>
      <c r="N3739" s="4">
        <v>268400157</v>
      </c>
      <c r="O3739" s="44">
        <v>3942</v>
      </c>
      <c r="P3739">
        <v>0</v>
      </c>
      <c r="Q3739">
        <v>0</v>
      </c>
      <c r="R3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9" s="4">
        <f t="shared" si="174"/>
        <v>1</v>
      </c>
      <c r="T3739" s="4">
        <f t="shared" si="175"/>
        <v>0</v>
      </c>
      <c r="U3739" s="4">
        <f t="shared" si="176"/>
        <v>0</v>
      </c>
    </row>
    <row r="3740" spans="1:21">
      <c r="A3740" s="41">
        <v>840000434</v>
      </c>
      <c r="B3740" s="42">
        <v>840000079</v>
      </c>
      <c r="C3740" s="43">
        <v>840000079</v>
      </c>
      <c r="D3740" t="s">
        <v>1432</v>
      </c>
      <c r="E3740" t="s">
        <v>1432</v>
      </c>
      <c r="F3740" t="s">
        <v>1122</v>
      </c>
      <c r="G3740" t="s">
        <v>1123</v>
      </c>
      <c r="H3740">
        <v>0</v>
      </c>
      <c r="I3740" s="1">
        <v>84</v>
      </c>
      <c r="J3740" t="s">
        <v>687</v>
      </c>
      <c r="K3740" t="s">
        <v>151</v>
      </c>
      <c r="L3740" t="s">
        <v>831</v>
      </c>
      <c r="M3740" t="s">
        <v>151</v>
      </c>
      <c r="N3740" s="4">
        <v>268400116</v>
      </c>
      <c r="O3740" s="44">
        <v>5112</v>
      </c>
      <c r="P3740">
        <v>0</v>
      </c>
      <c r="Q3740">
        <v>0</v>
      </c>
      <c r="R3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0" s="4">
        <f t="shared" si="174"/>
        <v>1</v>
      </c>
      <c r="T3740" s="4">
        <f t="shared" si="175"/>
        <v>0</v>
      </c>
      <c r="U3740" s="4">
        <f t="shared" si="176"/>
        <v>0</v>
      </c>
    </row>
    <row r="3741" spans="1:21">
      <c r="A3741" s="41">
        <v>840000483</v>
      </c>
      <c r="B3741" s="42">
        <v>840000087</v>
      </c>
      <c r="C3741" s="43">
        <v>840000087</v>
      </c>
      <c r="D3741" t="s">
        <v>2524</v>
      </c>
      <c r="E3741" t="s">
        <v>2524</v>
      </c>
      <c r="F3741" t="s">
        <v>1122</v>
      </c>
      <c r="G3741" t="s">
        <v>1123</v>
      </c>
      <c r="H3741">
        <v>0</v>
      </c>
      <c r="I3741" s="1">
        <v>84</v>
      </c>
      <c r="J3741" t="s">
        <v>687</v>
      </c>
      <c r="K3741" t="s">
        <v>151</v>
      </c>
      <c r="L3741" t="s">
        <v>831</v>
      </c>
      <c r="M3741" t="s">
        <v>151</v>
      </c>
      <c r="N3741" s="4">
        <v>268400264</v>
      </c>
      <c r="O3741" s="44">
        <v>77541</v>
      </c>
      <c r="P3741">
        <v>0</v>
      </c>
      <c r="Q3741">
        <v>0</v>
      </c>
      <c r="R3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1" s="4">
        <f t="shared" si="174"/>
        <v>1</v>
      </c>
      <c r="T3741" s="4">
        <f t="shared" si="175"/>
        <v>0</v>
      </c>
      <c r="U3741" s="4">
        <f t="shared" si="176"/>
        <v>0</v>
      </c>
    </row>
    <row r="3742" spans="1:21">
      <c r="A3742" s="41">
        <v>840000517</v>
      </c>
      <c r="B3742" s="42">
        <v>840000103</v>
      </c>
      <c r="C3742" s="43">
        <v>840000103</v>
      </c>
      <c r="D3742" t="s">
        <v>1330</v>
      </c>
      <c r="E3742" t="s">
        <v>1330</v>
      </c>
      <c r="F3742" t="s">
        <v>1122</v>
      </c>
      <c r="G3742" t="s">
        <v>1123</v>
      </c>
      <c r="H3742">
        <v>0</v>
      </c>
      <c r="I3742" s="1">
        <v>84</v>
      </c>
      <c r="J3742" t="s">
        <v>687</v>
      </c>
      <c r="K3742" t="s">
        <v>151</v>
      </c>
      <c r="L3742" t="s">
        <v>831</v>
      </c>
      <c r="M3742" t="s">
        <v>151</v>
      </c>
      <c r="N3742" s="4">
        <v>268400207</v>
      </c>
      <c r="O3742" s="44">
        <v>1106.5</v>
      </c>
      <c r="P3742">
        <v>0</v>
      </c>
      <c r="Q3742">
        <v>0</v>
      </c>
      <c r="R3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2" s="4">
        <f t="shared" si="174"/>
        <v>1</v>
      </c>
      <c r="T3742" s="4">
        <f t="shared" si="175"/>
        <v>0</v>
      </c>
      <c r="U3742" s="4">
        <f t="shared" si="176"/>
        <v>0</v>
      </c>
    </row>
    <row r="3743" spans="1:21">
      <c r="A3743" s="41">
        <v>840000525</v>
      </c>
      <c r="B3743" s="42">
        <v>840000111</v>
      </c>
      <c r="C3743" s="43">
        <v>840000111</v>
      </c>
      <c r="D3743" t="s">
        <v>2726</v>
      </c>
      <c r="E3743" t="s">
        <v>2726</v>
      </c>
      <c r="F3743" t="s">
        <v>1122</v>
      </c>
      <c r="G3743" t="s">
        <v>1123</v>
      </c>
      <c r="H3743">
        <v>0</v>
      </c>
      <c r="I3743" s="1">
        <v>84</v>
      </c>
      <c r="J3743" t="s">
        <v>687</v>
      </c>
      <c r="K3743" t="s">
        <v>151</v>
      </c>
      <c r="L3743" t="s">
        <v>831</v>
      </c>
      <c r="M3743" t="s">
        <v>151</v>
      </c>
      <c r="N3743" s="4">
        <v>268400199</v>
      </c>
      <c r="O3743" s="44">
        <v>18566</v>
      </c>
      <c r="P3743">
        <v>0</v>
      </c>
      <c r="Q3743">
        <v>0</v>
      </c>
      <c r="R3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3" s="4">
        <f t="shared" si="174"/>
        <v>1</v>
      </c>
      <c r="T3743" s="4">
        <f t="shared" si="175"/>
        <v>0</v>
      </c>
      <c r="U3743" s="4">
        <f t="shared" si="176"/>
        <v>0</v>
      </c>
    </row>
    <row r="3744" spans="1:21">
      <c r="A3744" s="41">
        <v>840000533</v>
      </c>
      <c r="B3744" s="42">
        <v>840000129</v>
      </c>
      <c r="C3744" s="43">
        <v>840000129</v>
      </c>
      <c r="D3744" t="s">
        <v>2443</v>
      </c>
      <c r="E3744" t="s">
        <v>2443</v>
      </c>
      <c r="F3744" t="s">
        <v>1122</v>
      </c>
      <c r="G3744" t="s">
        <v>1123</v>
      </c>
      <c r="H3744">
        <v>0</v>
      </c>
      <c r="I3744" s="1">
        <v>84</v>
      </c>
      <c r="J3744" t="s">
        <v>687</v>
      </c>
      <c r="K3744" t="s">
        <v>151</v>
      </c>
      <c r="L3744" t="s">
        <v>831</v>
      </c>
      <c r="M3744" t="s">
        <v>151</v>
      </c>
      <c r="N3744" s="4">
        <v>268400173</v>
      </c>
      <c r="O3744" s="44">
        <v>10573.5</v>
      </c>
      <c r="P3744">
        <v>0</v>
      </c>
      <c r="Q3744">
        <v>0</v>
      </c>
      <c r="R3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4" s="4">
        <f t="shared" si="174"/>
        <v>1</v>
      </c>
      <c r="T3744" s="4">
        <f t="shared" si="175"/>
        <v>0</v>
      </c>
      <c r="U3744" s="4">
        <f t="shared" si="176"/>
        <v>0</v>
      </c>
    </row>
    <row r="3745" spans="1:21">
      <c r="A3745" s="41">
        <v>130808165</v>
      </c>
      <c r="B3745" s="42">
        <v>840000137</v>
      </c>
      <c r="C3745" s="43">
        <v>840000137</v>
      </c>
      <c r="D3745" t="s">
        <v>2949</v>
      </c>
      <c r="E3745" t="s">
        <v>2950</v>
      </c>
      <c r="H3745"/>
      <c r="I3745" s="1">
        <v>13</v>
      </c>
      <c r="J3745" t="s">
        <v>219</v>
      </c>
      <c r="K3745" t="s">
        <v>151</v>
      </c>
      <c r="L3745" t="s">
        <v>77</v>
      </c>
      <c r="M3745" t="s">
        <v>151</v>
      </c>
      <c r="N3745" s="4">
        <v>268400090</v>
      </c>
      <c r="O3745" s="44">
        <v>805.5</v>
      </c>
      <c r="P3745">
        <v>1</v>
      </c>
      <c r="Q3745">
        <v>0</v>
      </c>
      <c r="R3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5" s="4">
        <f t="shared" si="174"/>
        <v>1</v>
      </c>
      <c r="T3745" s="4">
        <f t="shared" si="175"/>
        <v>1</v>
      </c>
      <c r="U3745" s="4">
        <f t="shared" si="176"/>
        <v>0</v>
      </c>
    </row>
    <row r="3746" spans="1:21">
      <c r="A3746" s="41">
        <v>840000541</v>
      </c>
      <c r="B3746" s="42">
        <v>840000137</v>
      </c>
      <c r="C3746" s="43">
        <v>840000137</v>
      </c>
      <c r="D3746" t="s">
        <v>2950</v>
      </c>
      <c r="E3746" t="s">
        <v>2950</v>
      </c>
      <c r="H3746"/>
      <c r="I3746" s="1">
        <v>84</v>
      </c>
      <c r="J3746" t="s">
        <v>687</v>
      </c>
      <c r="K3746" t="s">
        <v>151</v>
      </c>
      <c r="L3746" t="s">
        <v>77</v>
      </c>
      <c r="M3746" t="s">
        <v>151</v>
      </c>
      <c r="N3746" s="4">
        <v>268400090</v>
      </c>
      <c r="O3746" s="44">
        <v>55824.5</v>
      </c>
      <c r="P3746">
        <v>1</v>
      </c>
      <c r="Q3746">
        <v>0</v>
      </c>
      <c r="R3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6" s="4">
        <f t="shared" si="174"/>
        <v>1</v>
      </c>
      <c r="T3746" s="4">
        <f t="shared" si="175"/>
        <v>1</v>
      </c>
      <c r="U3746" s="4">
        <f t="shared" si="176"/>
        <v>0</v>
      </c>
    </row>
    <row r="3747" spans="1:21">
      <c r="A3747" s="41">
        <v>840007413</v>
      </c>
      <c r="B3747" s="42">
        <v>840000137</v>
      </c>
      <c r="C3747" s="43">
        <v>840000137</v>
      </c>
      <c r="D3747" t="s">
        <v>2951</v>
      </c>
      <c r="E3747" t="s">
        <v>2950</v>
      </c>
      <c r="H3747"/>
      <c r="I3747" s="1">
        <v>84</v>
      </c>
      <c r="J3747" t="s">
        <v>687</v>
      </c>
      <c r="K3747" t="s">
        <v>151</v>
      </c>
      <c r="L3747" t="s">
        <v>77</v>
      </c>
      <c r="M3747" t="s">
        <v>151</v>
      </c>
      <c r="N3747" s="4">
        <v>268400090</v>
      </c>
      <c r="O3747" s="44">
        <v>7609.25</v>
      </c>
      <c r="P3747">
        <v>1</v>
      </c>
      <c r="Q3747">
        <v>0</v>
      </c>
      <c r="R3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7" s="4">
        <f t="shared" si="174"/>
        <v>1</v>
      </c>
      <c r="T3747" s="4">
        <f t="shared" si="175"/>
        <v>1</v>
      </c>
      <c r="U3747" s="4">
        <f t="shared" si="176"/>
        <v>0</v>
      </c>
    </row>
    <row r="3748" spans="1:21">
      <c r="A3748" s="41">
        <v>840010565</v>
      </c>
      <c r="B3748" s="42">
        <v>840000137</v>
      </c>
      <c r="C3748" s="43">
        <v>840000137</v>
      </c>
      <c r="D3748" t="s">
        <v>2952</v>
      </c>
      <c r="E3748" t="s">
        <v>2950</v>
      </c>
      <c r="H3748"/>
      <c r="I3748" s="1">
        <v>84</v>
      </c>
      <c r="J3748" t="s">
        <v>687</v>
      </c>
      <c r="K3748" t="s">
        <v>151</v>
      </c>
      <c r="L3748" t="s">
        <v>77</v>
      </c>
      <c r="M3748" t="s">
        <v>151</v>
      </c>
      <c r="N3748" s="4">
        <v>268400090</v>
      </c>
      <c r="O3748" s="44">
        <v>1017.25</v>
      </c>
      <c r="P3748">
        <v>1</v>
      </c>
      <c r="Q3748">
        <v>0</v>
      </c>
      <c r="R3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8" s="4">
        <f t="shared" si="174"/>
        <v>1</v>
      </c>
      <c r="T3748" s="4">
        <f t="shared" si="175"/>
        <v>1</v>
      </c>
      <c r="U3748" s="4">
        <f t="shared" si="176"/>
        <v>0</v>
      </c>
    </row>
    <row r="3749" spans="1:21">
      <c r="A3749" s="41">
        <v>840010573</v>
      </c>
      <c r="B3749" s="42">
        <v>840000137</v>
      </c>
      <c r="C3749" s="43">
        <v>840000137</v>
      </c>
      <c r="D3749" t="s">
        <v>2953</v>
      </c>
      <c r="E3749" t="s">
        <v>2950</v>
      </c>
      <c r="H3749"/>
      <c r="I3749" s="1">
        <v>84</v>
      </c>
      <c r="J3749" t="s">
        <v>687</v>
      </c>
      <c r="K3749" t="s">
        <v>151</v>
      </c>
      <c r="L3749" t="s">
        <v>77</v>
      </c>
      <c r="M3749" t="s">
        <v>151</v>
      </c>
      <c r="N3749" s="4">
        <v>268400090</v>
      </c>
      <c r="O3749" s="44">
        <v>268.5</v>
      </c>
      <c r="P3749">
        <v>1</v>
      </c>
      <c r="Q3749">
        <v>0</v>
      </c>
      <c r="R3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9" s="4">
        <f t="shared" si="174"/>
        <v>1</v>
      </c>
      <c r="T3749" s="4">
        <f t="shared" si="175"/>
        <v>1</v>
      </c>
      <c r="U3749" s="4">
        <f t="shared" si="176"/>
        <v>0</v>
      </c>
    </row>
    <row r="3750" spans="1:21">
      <c r="A3750" s="41">
        <v>840010615</v>
      </c>
      <c r="B3750" s="42">
        <v>840000137</v>
      </c>
      <c r="C3750" s="43">
        <v>840000137</v>
      </c>
      <c r="D3750" t="s">
        <v>2954</v>
      </c>
      <c r="E3750" t="s">
        <v>2950</v>
      </c>
      <c r="H3750"/>
      <c r="I3750" s="1">
        <v>84</v>
      </c>
      <c r="J3750" t="s">
        <v>687</v>
      </c>
      <c r="K3750" t="s">
        <v>151</v>
      </c>
      <c r="L3750" t="s">
        <v>77</v>
      </c>
      <c r="M3750" t="s">
        <v>151</v>
      </c>
      <c r="N3750" s="4">
        <v>268400090</v>
      </c>
      <c r="O3750" s="44">
        <v>16.25</v>
      </c>
      <c r="P3750">
        <v>1</v>
      </c>
      <c r="Q3750">
        <v>0</v>
      </c>
      <c r="R3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0" s="4">
        <f t="shared" si="174"/>
        <v>1</v>
      </c>
      <c r="T3750" s="4">
        <f t="shared" si="175"/>
        <v>1</v>
      </c>
      <c r="U3750" s="4">
        <f t="shared" si="176"/>
        <v>0</v>
      </c>
    </row>
    <row r="3751" spans="1:21">
      <c r="A3751" s="41">
        <v>840010623</v>
      </c>
      <c r="B3751" s="42">
        <v>840000137</v>
      </c>
      <c r="C3751" s="43">
        <v>840000137</v>
      </c>
      <c r="D3751" t="s">
        <v>2955</v>
      </c>
      <c r="E3751" t="s">
        <v>2950</v>
      </c>
      <c r="H3751"/>
      <c r="I3751" s="1">
        <v>84</v>
      </c>
      <c r="J3751" t="s">
        <v>687</v>
      </c>
      <c r="K3751" t="s">
        <v>151</v>
      </c>
      <c r="L3751" t="s">
        <v>77</v>
      </c>
      <c r="M3751" t="s">
        <v>151</v>
      </c>
      <c r="N3751" s="4">
        <v>268400090</v>
      </c>
      <c r="O3751" s="44">
        <v>412.25</v>
      </c>
      <c r="P3751">
        <v>1</v>
      </c>
      <c r="Q3751">
        <v>0</v>
      </c>
      <c r="R3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1" s="4">
        <f t="shared" si="174"/>
        <v>1</v>
      </c>
      <c r="T3751" s="4">
        <f t="shared" si="175"/>
        <v>1</v>
      </c>
      <c r="U3751" s="4">
        <f t="shared" si="176"/>
        <v>0</v>
      </c>
    </row>
    <row r="3752" spans="1:21">
      <c r="A3752" s="41">
        <v>840010631</v>
      </c>
      <c r="B3752" s="42">
        <v>840000137</v>
      </c>
      <c r="C3752" s="43">
        <v>840000137</v>
      </c>
      <c r="D3752" t="s">
        <v>2956</v>
      </c>
      <c r="E3752" t="s">
        <v>2950</v>
      </c>
      <c r="H3752"/>
      <c r="I3752" s="1">
        <v>84</v>
      </c>
      <c r="J3752" t="s">
        <v>687</v>
      </c>
      <c r="K3752" t="s">
        <v>151</v>
      </c>
      <c r="L3752" t="s">
        <v>77</v>
      </c>
      <c r="M3752" t="s">
        <v>151</v>
      </c>
      <c r="N3752" s="4">
        <v>268400090</v>
      </c>
      <c r="O3752" s="44">
        <v>237.5</v>
      </c>
      <c r="P3752">
        <v>1</v>
      </c>
      <c r="Q3752">
        <v>0</v>
      </c>
      <c r="R3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2" s="4">
        <f t="shared" si="174"/>
        <v>1</v>
      </c>
      <c r="T3752" s="4">
        <f t="shared" si="175"/>
        <v>1</v>
      </c>
      <c r="U3752" s="4">
        <f t="shared" si="176"/>
        <v>0</v>
      </c>
    </row>
    <row r="3753" spans="1:21">
      <c r="A3753" s="41">
        <v>840011183</v>
      </c>
      <c r="B3753" s="42">
        <v>840000137</v>
      </c>
      <c r="C3753" s="43">
        <v>840000137</v>
      </c>
      <c r="D3753" t="s">
        <v>2957</v>
      </c>
      <c r="E3753" t="s">
        <v>2950</v>
      </c>
      <c r="H3753"/>
      <c r="I3753" s="1">
        <v>84</v>
      </c>
      <c r="J3753" t="s">
        <v>687</v>
      </c>
      <c r="K3753" t="s">
        <v>151</v>
      </c>
      <c r="L3753" t="s">
        <v>77</v>
      </c>
      <c r="M3753" t="s">
        <v>151</v>
      </c>
      <c r="N3753" s="4">
        <v>268400090</v>
      </c>
      <c r="O3753" s="44">
        <v>379</v>
      </c>
      <c r="P3753">
        <v>1</v>
      </c>
      <c r="Q3753">
        <v>0</v>
      </c>
      <c r="R3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3" s="4">
        <f t="shared" si="174"/>
        <v>1</v>
      </c>
      <c r="T3753" s="4">
        <f t="shared" si="175"/>
        <v>1</v>
      </c>
      <c r="U3753" s="4">
        <f t="shared" si="176"/>
        <v>0</v>
      </c>
    </row>
    <row r="3754" spans="1:21">
      <c r="A3754" s="41">
        <v>840011647</v>
      </c>
      <c r="B3754" s="42">
        <v>840000137</v>
      </c>
      <c r="C3754" s="43">
        <v>840000137</v>
      </c>
      <c r="D3754" t="s">
        <v>2958</v>
      </c>
      <c r="E3754" t="s">
        <v>2950</v>
      </c>
      <c r="H3754"/>
      <c r="I3754" s="1">
        <v>84</v>
      </c>
      <c r="J3754" t="s">
        <v>687</v>
      </c>
      <c r="K3754" t="s">
        <v>151</v>
      </c>
      <c r="L3754" t="s">
        <v>77</v>
      </c>
      <c r="M3754" t="s">
        <v>151</v>
      </c>
      <c r="N3754" s="4">
        <v>268400090</v>
      </c>
      <c r="O3754" s="44">
        <v>383</v>
      </c>
      <c r="P3754">
        <v>1</v>
      </c>
      <c r="Q3754">
        <v>0</v>
      </c>
      <c r="R3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4" s="4">
        <f t="shared" si="174"/>
        <v>1</v>
      </c>
      <c r="T3754" s="4">
        <f t="shared" si="175"/>
        <v>1</v>
      </c>
      <c r="U3754" s="4">
        <f t="shared" si="176"/>
        <v>0</v>
      </c>
    </row>
    <row r="3755" spans="1:21">
      <c r="A3755" s="41">
        <v>840013098</v>
      </c>
      <c r="B3755" s="42">
        <v>840000137</v>
      </c>
      <c r="C3755" s="43">
        <v>840000137</v>
      </c>
      <c r="D3755" t="s">
        <v>2959</v>
      </c>
      <c r="E3755" t="s">
        <v>2950</v>
      </c>
      <c r="H3755"/>
      <c r="I3755" s="1">
        <v>84</v>
      </c>
      <c r="J3755" t="s">
        <v>687</v>
      </c>
      <c r="K3755" t="s">
        <v>151</v>
      </c>
      <c r="L3755" t="s">
        <v>77</v>
      </c>
      <c r="M3755" t="s">
        <v>151</v>
      </c>
      <c r="N3755" s="4">
        <v>268400090</v>
      </c>
      <c r="O3755" s="44">
        <v>385.5</v>
      </c>
      <c r="P3755">
        <v>1</v>
      </c>
      <c r="Q3755">
        <v>0</v>
      </c>
      <c r="R3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5" s="4">
        <f t="shared" si="174"/>
        <v>1</v>
      </c>
      <c r="T3755" s="4">
        <f t="shared" si="175"/>
        <v>1</v>
      </c>
      <c r="U3755" s="4">
        <f t="shared" si="176"/>
        <v>0</v>
      </c>
    </row>
    <row r="3756" spans="1:21">
      <c r="A3756" s="41">
        <v>840013189</v>
      </c>
      <c r="B3756" s="42">
        <v>840000137</v>
      </c>
      <c r="C3756" s="43">
        <v>840000137</v>
      </c>
      <c r="D3756" t="s">
        <v>2960</v>
      </c>
      <c r="E3756" t="s">
        <v>2950</v>
      </c>
      <c r="H3756"/>
      <c r="I3756" s="1">
        <v>84</v>
      </c>
      <c r="J3756" t="s">
        <v>687</v>
      </c>
      <c r="K3756" t="s">
        <v>151</v>
      </c>
      <c r="L3756" t="s">
        <v>77</v>
      </c>
      <c r="M3756" t="s">
        <v>151</v>
      </c>
      <c r="N3756" s="4">
        <v>268400090</v>
      </c>
      <c r="O3756" s="44">
        <v>1076.25</v>
      </c>
      <c r="P3756">
        <v>1</v>
      </c>
      <c r="Q3756">
        <v>0</v>
      </c>
      <c r="R3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6" s="4">
        <f t="shared" si="174"/>
        <v>1</v>
      </c>
      <c r="T3756" s="4">
        <f t="shared" si="175"/>
        <v>1</v>
      </c>
      <c r="U3756" s="4">
        <f t="shared" si="176"/>
        <v>0</v>
      </c>
    </row>
    <row r="3757" spans="1:21">
      <c r="A3757" s="41">
        <v>840013627</v>
      </c>
      <c r="B3757" s="42">
        <v>840000137</v>
      </c>
      <c r="C3757" s="43">
        <v>840000137</v>
      </c>
      <c r="D3757" t="s">
        <v>2961</v>
      </c>
      <c r="E3757" t="s">
        <v>2950</v>
      </c>
      <c r="H3757"/>
      <c r="I3757" s="1">
        <v>84</v>
      </c>
      <c r="J3757" t="s">
        <v>687</v>
      </c>
      <c r="K3757" t="s">
        <v>151</v>
      </c>
      <c r="L3757" t="s">
        <v>77</v>
      </c>
      <c r="M3757" t="s">
        <v>151</v>
      </c>
      <c r="N3757" s="4">
        <v>268400090</v>
      </c>
      <c r="O3757" s="44">
        <v>517.75</v>
      </c>
      <c r="P3757">
        <v>0</v>
      </c>
      <c r="Q3757">
        <v>0</v>
      </c>
      <c r="R3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7" s="4">
        <f t="shared" si="174"/>
        <v>1</v>
      </c>
      <c r="T3757" s="4">
        <f t="shared" si="175"/>
        <v>1</v>
      </c>
      <c r="U3757" s="4">
        <f t="shared" si="176"/>
        <v>0</v>
      </c>
    </row>
    <row r="3758" spans="1:21">
      <c r="A3758" s="41">
        <v>840017008</v>
      </c>
      <c r="B3758" s="42">
        <v>840000137</v>
      </c>
      <c r="C3758" s="43">
        <v>840000137</v>
      </c>
      <c r="D3758" t="s">
        <v>2962</v>
      </c>
      <c r="E3758" t="s">
        <v>2950</v>
      </c>
      <c r="H3758"/>
      <c r="I3758" s="1">
        <v>84</v>
      </c>
      <c r="J3758" t="s">
        <v>687</v>
      </c>
      <c r="K3758" t="s">
        <v>151</v>
      </c>
      <c r="L3758" t="s">
        <v>77</v>
      </c>
      <c r="M3758" t="s">
        <v>151</v>
      </c>
      <c r="N3758" s="4">
        <v>268400090</v>
      </c>
      <c r="O3758" s="44">
        <v>5</v>
      </c>
      <c r="P3758">
        <v>1</v>
      </c>
      <c r="Q3758">
        <v>0</v>
      </c>
      <c r="R3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8" s="4">
        <f t="shared" si="174"/>
        <v>1</v>
      </c>
      <c r="T3758" s="4">
        <f t="shared" si="175"/>
        <v>1</v>
      </c>
      <c r="U3758" s="4">
        <f t="shared" si="176"/>
        <v>0</v>
      </c>
    </row>
    <row r="3759" spans="1:21">
      <c r="A3759" s="41">
        <v>840018196</v>
      </c>
      <c r="B3759" s="42">
        <v>840000137</v>
      </c>
      <c r="C3759" s="43">
        <v>840000137</v>
      </c>
      <c r="D3759" t="s">
        <v>2963</v>
      </c>
      <c r="E3759" t="s">
        <v>2950</v>
      </c>
      <c r="H3759"/>
      <c r="I3759" s="1">
        <v>84</v>
      </c>
      <c r="J3759" t="s">
        <v>687</v>
      </c>
      <c r="K3759" t="s">
        <v>151</v>
      </c>
      <c r="L3759" t="s">
        <v>77</v>
      </c>
      <c r="M3759" t="s">
        <v>151</v>
      </c>
      <c r="N3759" s="4">
        <v>268400090</v>
      </c>
      <c r="O3759" s="44">
        <v>179</v>
      </c>
      <c r="P3759">
        <v>0</v>
      </c>
      <c r="Q3759">
        <v>1</v>
      </c>
      <c r="R3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9" s="4">
        <f t="shared" si="174"/>
        <v>1</v>
      </c>
      <c r="T3759" s="4">
        <f t="shared" si="175"/>
        <v>1</v>
      </c>
      <c r="U3759" s="4">
        <f t="shared" si="176"/>
        <v>0</v>
      </c>
    </row>
    <row r="3760" spans="1:21">
      <c r="A3760" s="41">
        <v>840018584</v>
      </c>
      <c r="B3760" s="42">
        <v>840000137</v>
      </c>
      <c r="C3760" s="43">
        <v>840000137</v>
      </c>
      <c r="D3760" t="s">
        <v>2964</v>
      </c>
      <c r="E3760" t="s">
        <v>2950</v>
      </c>
      <c r="H3760"/>
      <c r="I3760" s="1">
        <v>84</v>
      </c>
      <c r="J3760" t="s">
        <v>687</v>
      </c>
      <c r="K3760" t="s">
        <v>151</v>
      </c>
      <c r="L3760" t="s">
        <v>77</v>
      </c>
      <c r="M3760" t="s">
        <v>151</v>
      </c>
      <c r="N3760" s="4">
        <v>268400090</v>
      </c>
      <c r="O3760" s="44">
        <v>47.25</v>
      </c>
      <c r="P3760">
        <v>0</v>
      </c>
      <c r="Q3760">
        <v>0</v>
      </c>
      <c r="R3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0" s="4">
        <f t="shared" si="174"/>
        <v>1</v>
      </c>
      <c r="T3760" s="4">
        <f t="shared" si="175"/>
        <v>1</v>
      </c>
      <c r="U3760" s="4">
        <f t="shared" si="176"/>
        <v>0</v>
      </c>
    </row>
    <row r="3761" spans="1:21">
      <c r="A3761" s="41">
        <v>840000285</v>
      </c>
      <c r="B3761" s="42">
        <v>840000608</v>
      </c>
      <c r="C3761" s="43">
        <v>840000285</v>
      </c>
      <c r="D3761" t="s">
        <v>4997</v>
      </c>
      <c r="E3761" t="s">
        <v>4997</v>
      </c>
      <c r="H3761"/>
      <c r="I3761" s="1">
        <v>84</v>
      </c>
      <c r="J3761" t="s">
        <v>687</v>
      </c>
      <c r="K3761" t="s">
        <v>151</v>
      </c>
      <c r="L3761" t="s">
        <v>96</v>
      </c>
      <c r="M3761" t="s">
        <v>151</v>
      </c>
      <c r="N3761" s="4">
        <v>702621095</v>
      </c>
      <c r="O3761" s="44">
        <v>28199.5</v>
      </c>
      <c r="P3761">
        <v>0</v>
      </c>
      <c r="Q3761">
        <v>0</v>
      </c>
      <c r="R3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1" s="4">
        <f t="shared" si="174"/>
        <v>0</v>
      </c>
      <c r="T3761" s="4">
        <f t="shared" si="175"/>
        <v>0</v>
      </c>
      <c r="U3761" s="4">
        <f t="shared" si="176"/>
        <v>1</v>
      </c>
    </row>
    <row r="3762" spans="1:21">
      <c r="A3762" s="41">
        <v>840000327</v>
      </c>
      <c r="B3762" s="42">
        <v>840000640</v>
      </c>
      <c r="C3762" s="43">
        <v>840000327</v>
      </c>
      <c r="D3762" t="s">
        <v>3499</v>
      </c>
      <c r="E3762" t="s">
        <v>3500</v>
      </c>
      <c r="H3762"/>
      <c r="I3762" s="1">
        <v>84</v>
      </c>
      <c r="J3762" t="s">
        <v>687</v>
      </c>
      <c r="K3762" t="s">
        <v>151</v>
      </c>
      <c r="L3762" t="s">
        <v>96</v>
      </c>
      <c r="M3762" t="s">
        <v>151</v>
      </c>
      <c r="N3762" s="4">
        <v>712620756</v>
      </c>
      <c r="O3762" s="44">
        <v>7885.5</v>
      </c>
      <c r="P3762">
        <v>0</v>
      </c>
      <c r="Q3762">
        <v>0</v>
      </c>
      <c r="R3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2" s="4">
        <f t="shared" si="174"/>
        <v>0</v>
      </c>
      <c r="T3762" s="4">
        <f t="shared" si="175"/>
        <v>0</v>
      </c>
      <c r="U3762" s="4">
        <f t="shared" si="176"/>
        <v>1</v>
      </c>
    </row>
    <row r="3763" spans="1:21">
      <c r="A3763" s="41">
        <v>840000350</v>
      </c>
      <c r="B3763" s="42">
        <v>840000657</v>
      </c>
      <c r="C3763" s="43">
        <v>840000350</v>
      </c>
      <c r="D3763" t="s">
        <v>685</v>
      </c>
      <c r="E3763" t="s">
        <v>686</v>
      </c>
      <c r="H3763"/>
      <c r="I3763" s="1">
        <v>84</v>
      </c>
      <c r="J3763" t="s">
        <v>687</v>
      </c>
      <c r="K3763" t="s">
        <v>151</v>
      </c>
      <c r="L3763" t="s">
        <v>60</v>
      </c>
      <c r="M3763" t="s">
        <v>151</v>
      </c>
      <c r="N3763" s="4">
        <v>413297771</v>
      </c>
      <c r="O3763" s="44">
        <v>64387</v>
      </c>
      <c r="P3763">
        <v>0</v>
      </c>
      <c r="Q3763">
        <v>0</v>
      </c>
      <c r="R3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3" s="4">
        <f t="shared" si="174"/>
        <v>0</v>
      </c>
      <c r="T3763" s="4">
        <f t="shared" si="175"/>
        <v>0</v>
      </c>
      <c r="U3763" s="4">
        <f t="shared" si="176"/>
        <v>1</v>
      </c>
    </row>
    <row r="3764" spans="1:21">
      <c r="A3764" s="41">
        <v>840000400</v>
      </c>
      <c r="B3764" s="42">
        <v>840000673</v>
      </c>
      <c r="C3764" s="43">
        <v>840000400</v>
      </c>
      <c r="D3764" t="s">
        <v>6241</v>
      </c>
      <c r="E3764" t="s">
        <v>6241</v>
      </c>
      <c r="H3764"/>
      <c r="I3764" s="1">
        <v>84</v>
      </c>
      <c r="J3764" t="s">
        <v>687</v>
      </c>
      <c r="K3764" t="s">
        <v>151</v>
      </c>
      <c r="L3764" t="s">
        <v>96</v>
      </c>
      <c r="M3764" t="s">
        <v>151</v>
      </c>
      <c r="N3764" s="4">
        <v>324873751</v>
      </c>
      <c r="O3764" s="44">
        <v>13730.5</v>
      </c>
      <c r="P3764">
        <v>0</v>
      </c>
      <c r="Q3764">
        <v>0</v>
      </c>
      <c r="R3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4" s="4">
        <f t="shared" si="174"/>
        <v>0</v>
      </c>
      <c r="T3764" s="4">
        <f t="shared" si="175"/>
        <v>0</v>
      </c>
      <c r="U3764" s="4">
        <f t="shared" si="176"/>
        <v>1</v>
      </c>
    </row>
    <row r="3765" spans="1:21">
      <c r="A3765" s="41">
        <v>840000509</v>
      </c>
      <c r="B3765" s="42">
        <v>840000707</v>
      </c>
      <c r="C3765" s="43">
        <v>840000509</v>
      </c>
      <c r="D3765" t="s">
        <v>3400</v>
      </c>
      <c r="E3765" t="s">
        <v>3400</v>
      </c>
      <c r="H3765"/>
      <c r="I3765" s="1">
        <v>84</v>
      </c>
      <c r="J3765" t="s">
        <v>687</v>
      </c>
      <c r="K3765" t="s">
        <v>151</v>
      </c>
      <c r="L3765" t="s">
        <v>96</v>
      </c>
      <c r="M3765" t="s">
        <v>151</v>
      </c>
      <c r="N3765" s="4">
        <v>378684963</v>
      </c>
      <c r="O3765" s="44">
        <v>17498.5</v>
      </c>
      <c r="P3765">
        <v>1</v>
      </c>
      <c r="Q3765">
        <v>0</v>
      </c>
      <c r="R3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5" s="4">
        <f t="shared" si="174"/>
        <v>0</v>
      </c>
      <c r="T3765" s="4">
        <f t="shared" si="175"/>
        <v>0</v>
      </c>
      <c r="U3765" s="4">
        <f t="shared" si="176"/>
        <v>1</v>
      </c>
    </row>
    <row r="3766" spans="1:21">
      <c r="A3766" s="41">
        <v>840011043</v>
      </c>
      <c r="B3766" s="42">
        <v>840002844</v>
      </c>
      <c r="C3766" s="43">
        <v>840011043</v>
      </c>
      <c r="D3766" t="s">
        <v>791</v>
      </c>
      <c r="E3766" t="s">
        <v>792</v>
      </c>
      <c r="H3766"/>
      <c r="I3766" s="1">
        <v>84</v>
      </c>
      <c r="J3766" t="s">
        <v>687</v>
      </c>
      <c r="K3766" t="s">
        <v>151</v>
      </c>
      <c r="L3766" t="s">
        <v>60</v>
      </c>
      <c r="M3766" t="s">
        <v>151</v>
      </c>
      <c r="N3766" s="4">
        <v>331663807</v>
      </c>
      <c r="O3766" s="44">
        <v>14538</v>
      </c>
      <c r="P3766">
        <v>0</v>
      </c>
      <c r="Q3766">
        <v>1</v>
      </c>
      <c r="R3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6" s="4">
        <f t="shared" si="174"/>
        <v>0</v>
      </c>
      <c r="T3766" s="4">
        <f t="shared" si="175"/>
        <v>0</v>
      </c>
      <c r="U3766" s="4">
        <f t="shared" si="176"/>
        <v>1</v>
      </c>
    </row>
    <row r="3767" spans="1:21">
      <c r="A3767" s="41">
        <v>840017222</v>
      </c>
      <c r="B3767" s="42">
        <v>840002844</v>
      </c>
      <c r="C3767" s="43">
        <v>840017222</v>
      </c>
      <c r="D3767" t="s">
        <v>793</v>
      </c>
      <c r="E3767" t="s">
        <v>792</v>
      </c>
      <c r="H3767"/>
      <c r="I3767" s="1">
        <v>84</v>
      </c>
      <c r="J3767" t="s">
        <v>687</v>
      </c>
      <c r="K3767" t="s">
        <v>151</v>
      </c>
      <c r="L3767" t="s">
        <v>60</v>
      </c>
      <c r="M3767" t="s">
        <v>151</v>
      </c>
      <c r="N3767" s="4">
        <v>331663807</v>
      </c>
      <c r="O3767" s="44">
        <v>9195.5</v>
      </c>
      <c r="P3767">
        <v>0</v>
      </c>
      <c r="Q3767">
        <v>1</v>
      </c>
      <c r="R3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7" s="4">
        <f t="shared" si="174"/>
        <v>0</v>
      </c>
      <c r="T3767" s="4">
        <f t="shared" si="175"/>
        <v>0</v>
      </c>
      <c r="U3767" s="4">
        <f t="shared" si="176"/>
        <v>1</v>
      </c>
    </row>
    <row r="3768" spans="1:21">
      <c r="A3768" s="41">
        <v>840017461</v>
      </c>
      <c r="B3768" s="42">
        <v>840002844</v>
      </c>
      <c r="C3768" s="43">
        <v>840017461</v>
      </c>
      <c r="D3768" t="s">
        <v>794</v>
      </c>
      <c r="E3768" t="s">
        <v>792</v>
      </c>
      <c r="H3768"/>
      <c r="I3768" s="1">
        <v>84</v>
      </c>
      <c r="J3768" t="s">
        <v>687</v>
      </c>
      <c r="K3768" t="s">
        <v>151</v>
      </c>
      <c r="L3768" t="s">
        <v>60</v>
      </c>
      <c r="M3768" t="s">
        <v>151</v>
      </c>
      <c r="N3768" s="4">
        <v>331663807</v>
      </c>
      <c r="O3768" s="44">
        <v>8650</v>
      </c>
      <c r="P3768">
        <v>0</v>
      </c>
      <c r="Q3768">
        <v>1</v>
      </c>
      <c r="R3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8" s="4">
        <f t="shared" si="174"/>
        <v>0</v>
      </c>
      <c r="T3768" s="4">
        <f t="shared" si="175"/>
        <v>0</v>
      </c>
      <c r="U3768" s="4">
        <f t="shared" si="176"/>
        <v>1</v>
      </c>
    </row>
    <row r="3769" spans="1:21">
      <c r="A3769" s="41">
        <v>840018774</v>
      </c>
      <c r="B3769" s="42">
        <v>840002844</v>
      </c>
      <c r="C3769" s="43">
        <v>840018774</v>
      </c>
      <c r="D3769" t="s">
        <v>795</v>
      </c>
      <c r="E3769" t="s">
        <v>792</v>
      </c>
      <c r="H3769"/>
      <c r="I3769" s="1">
        <v>84</v>
      </c>
      <c r="J3769" t="s">
        <v>687</v>
      </c>
      <c r="K3769" t="s">
        <v>151</v>
      </c>
      <c r="L3769" t="s">
        <v>60</v>
      </c>
      <c r="M3769" t="s">
        <v>151</v>
      </c>
      <c r="N3769" s="4">
        <v>331663807</v>
      </c>
      <c r="O3769" s="44">
        <v>3107</v>
      </c>
      <c r="P3769">
        <v>0</v>
      </c>
      <c r="Q3769">
        <v>1</v>
      </c>
      <c r="R3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9" s="4">
        <f t="shared" si="174"/>
        <v>0</v>
      </c>
      <c r="T3769" s="4">
        <f t="shared" si="175"/>
        <v>0</v>
      </c>
      <c r="U3769" s="4">
        <f t="shared" si="176"/>
        <v>1</v>
      </c>
    </row>
    <row r="3770" spans="1:21">
      <c r="A3770" s="41">
        <v>840011340</v>
      </c>
      <c r="B3770" s="42">
        <v>840003164</v>
      </c>
      <c r="C3770" s="43">
        <v>840011340</v>
      </c>
      <c r="D3770" t="s">
        <v>4457</v>
      </c>
      <c r="E3770" t="s">
        <v>4457</v>
      </c>
      <c r="H3770"/>
      <c r="I3770" s="1">
        <v>84</v>
      </c>
      <c r="J3770" t="s">
        <v>687</v>
      </c>
      <c r="K3770" t="s">
        <v>151</v>
      </c>
      <c r="L3770" t="s">
        <v>60</v>
      </c>
      <c r="M3770" t="s">
        <v>151</v>
      </c>
      <c r="N3770" s="4">
        <v>348034141</v>
      </c>
      <c r="O3770" s="44">
        <v>20677</v>
      </c>
      <c r="P3770">
        <v>0</v>
      </c>
      <c r="Q3770">
        <v>0</v>
      </c>
      <c r="R3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0" s="4">
        <f t="shared" si="174"/>
        <v>0</v>
      </c>
      <c r="T3770" s="4">
        <f t="shared" si="175"/>
        <v>0</v>
      </c>
      <c r="U3770" s="4">
        <f t="shared" si="176"/>
        <v>1</v>
      </c>
    </row>
    <row r="3771" spans="1:21">
      <c r="A3771" s="41">
        <v>840000467</v>
      </c>
      <c r="B3771" s="42">
        <v>840003651</v>
      </c>
      <c r="C3771" s="43">
        <v>840000467</v>
      </c>
      <c r="D3771" t="s">
        <v>3303</v>
      </c>
      <c r="E3771" t="s">
        <v>3304</v>
      </c>
      <c r="H3771"/>
      <c r="I3771" s="1">
        <v>84</v>
      </c>
      <c r="J3771" t="s">
        <v>687</v>
      </c>
      <c r="K3771" t="s">
        <v>151</v>
      </c>
      <c r="L3771" t="s">
        <v>96</v>
      </c>
      <c r="M3771" t="s">
        <v>151</v>
      </c>
      <c r="N3771" s="4">
        <v>378686869</v>
      </c>
      <c r="O3771" s="44">
        <v>14929.5</v>
      </c>
      <c r="P3771">
        <v>0</v>
      </c>
      <c r="Q3771">
        <v>0</v>
      </c>
      <c r="R3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1" s="4">
        <f t="shared" si="174"/>
        <v>0</v>
      </c>
      <c r="T3771" s="4">
        <f t="shared" si="175"/>
        <v>0</v>
      </c>
      <c r="U3771" s="4">
        <f t="shared" si="176"/>
        <v>1</v>
      </c>
    </row>
    <row r="3772" spans="1:21">
      <c r="A3772" s="41">
        <v>840013312</v>
      </c>
      <c r="B3772" s="42">
        <v>840003685</v>
      </c>
      <c r="C3772" s="43">
        <v>840013312</v>
      </c>
      <c r="D3772" t="s">
        <v>3394</v>
      </c>
      <c r="E3772" t="s">
        <v>3394</v>
      </c>
      <c r="H3772"/>
      <c r="I3772" s="1">
        <v>84</v>
      </c>
      <c r="J3772" t="s">
        <v>687</v>
      </c>
      <c r="K3772" t="s">
        <v>151</v>
      </c>
      <c r="L3772" t="s">
        <v>96</v>
      </c>
      <c r="M3772" t="s">
        <v>151</v>
      </c>
      <c r="N3772" s="4">
        <v>348242231</v>
      </c>
      <c r="O3772" s="44">
        <v>37685.5</v>
      </c>
      <c r="P3772">
        <v>0</v>
      </c>
      <c r="Q3772">
        <v>0</v>
      </c>
      <c r="R3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2" s="4">
        <f t="shared" si="174"/>
        <v>0</v>
      </c>
      <c r="T3772" s="4">
        <f t="shared" si="175"/>
        <v>0</v>
      </c>
      <c r="U3772" s="4">
        <f t="shared" si="176"/>
        <v>1</v>
      </c>
    </row>
    <row r="3773" spans="1:21">
      <c r="A3773" s="41">
        <v>840000418</v>
      </c>
      <c r="B3773" s="42">
        <v>840004659</v>
      </c>
      <c r="C3773" s="43">
        <v>840004659</v>
      </c>
      <c r="D3773" t="s">
        <v>2775</v>
      </c>
      <c r="E3773" t="s">
        <v>2776</v>
      </c>
      <c r="F3773" t="s">
        <v>1122</v>
      </c>
      <c r="G3773" t="s">
        <v>1123</v>
      </c>
      <c r="H3773">
        <v>0</v>
      </c>
      <c r="I3773" s="1">
        <v>84</v>
      </c>
      <c r="J3773" t="s">
        <v>687</v>
      </c>
      <c r="K3773" t="s">
        <v>151</v>
      </c>
      <c r="L3773" t="s">
        <v>831</v>
      </c>
      <c r="M3773" t="s">
        <v>151</v>
      </c>
      <c r="N3773" s="4">
        <v>268403441</v>
      </c>
      <c r="O3773" s="44">
        <v>41820</v>
      </c>
      <c r="P3773">
        <v>0</v>
      </c>
      <c r="Q3773">
        <v>0</v>
      </c>
      <c r="R3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3" s="4">
        <f t="shared" si="174"/>
        <v>1</v>
      </c>
      <c r="T3773" s="4">
        <f t="shared" si="175"/>
        <v>0</v>
      </c>
      <c r="U3773" s="4">
        <f t="shared" si="176"/>
        <v>0</v>
      </c>
    </row>
    <row r="3774" spans="1:21">
      <c r="A3774" s="41">
        <v>840000558</v>
      </c>
      <c r="B3774" s="42">
        <v>840004659</v>
      </c>
      <c r="C3774" s="43">
        <v>840004659</v>
      </c>
      <c r="D3774" t="s">
        <v>2777</v>
      </c>
      <c r="E3774" t="s">
        <v>2776</v>
      </c>
      <c r="F3774" t="s">
        <v>1122</v>
      </c>
      <c r="G3774" t="s">
        <v>1123</v>
      </c>
      <c r="H3774">
        <v>0</v>
      </c>
      <c r="I3774" s="1">
        <v>84</v>
      </c>
      <c r="J3774" t="s">
        <v>687</v>
      </c>
      <c r="K3774" t="s">
        <v>151</v>
      </c>
      <c r="L3774" t="s">
        <v>831</v>
      </c>
      <c r="M3774" t="s">
        <v>151</v>
      </c>
      <c r="N3774" s="4">
        <v>268403441</v>
      </c>
      <c r="O3774" s="44">
        <v>7130</v>
      </c>
      <c r="P3774">
        <v>0</v>
      </c>
      <c r="Q3774">
        <v>0</v>
      </c>
      <c r="R3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4" s="4">
        <f t="shared" si="174"/>
        <v>1</v>
      </c>
      <c r="T3774" s="4">
        <f t="shared" si="175"/>
        <v>0</v>
      </c>
      <c r="U3774" s="4">
        <f t="shared" si="176"/>
        <v>0</v>
      </c>
    </row>
    <row r="3775" spans="1:21">
      <c r="A3775" s="41">
        <v>840001861</v>
      </c>
      <c r="B3775" s="42">
        <v>840006597</v>
      </c>
      <c r="C3775" s="43">
        <v>840006597</v>
      </c>
      <c r="D3775" t="s">
        <v>1807</v>
      </c>
      <c r="E3775" t="s">
        <v>1807</v>
      </c>
      <c r="F3775" t="s">
        <v>1122</v>
      </c>
      <c r="G3775" t="s">
        <v>1123</v>
      </c>
      <c r="H3775">
        <v>1</v>
      </c>
      <c r="I3775" s="1">
        <v>84</v>
      </c>
      <c r="J3775" t="s">
        <v>687</v>
      </c>
      <c r="K3775" t="s">
        <v>151</v>
      </c>
      <c r="L3775" t="s">
        <v>831</v>
      </c>
      <c r="M3775" t="s">
        <v>151</v>
      </c>
      <c r="N3775" s="4">
        <v>268400165</v>
      </c>
      <c r="O3775" s="44">
        <v>316424</v>
      </c>
      <c r="P3775">
        <v>0</v>
      </c>
      <c r="Q3775">
        <v>0</v>
      </c>
      <c r="R3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5" s="4">
        <f t="shared" si="174"/>
        <v>1</v>
      </c>
      <c r="T3775" s="4">
        <f t="shared" si="175"/>
        <v>0</v>
      </c>
      <c r="U3775" s="4">
        <f t="shared" si="176"/>
        <v>0</v>
      </c>
    </row>
    <row r="3776" spans="1:21">
      <c r="A3776" s="41">
        <v>840018337</v>
      </c>
      <c r="B3776" s="42">
        <v>840006597</v>
      </c>
      <c r="C3776" s="43">
        <v>840006597</v>
      </c>
      <c r="D3776" t="s">
        <v>1808</v>
      </c>
      <c r="E3776" t="s">
        <v>1807</v>
      </c>
      <c r="F3776" t="s">
        <v>1122</v>
      </c>
      <c r="G3776" t="s">
        <v>1123</v>
      </c>
      <c r="H3776">
        <v>1</v>
      </c>
      <c r="I3776" s="1">
        <v>84</v>
      </c>
      <c r="J3776" t="s">
        <v>687</v>
      </c>
      <c r="K3776" t="s">
        <v>151</v>
      </c>
      <c r="L3776" t="s">
        <v>831</v>
      </c>
      <c r="M3776" t="s">
        <v>151</v>
      </c>
      <c r="N3776" s="4">
        <v>268400165</v>
      </c>
      <c r="O3776" s="44">
        <v>3492</v>
      </c>
      <c r="P3776">
        <v>0</v>
      </c>
      <c r="Q3776">
        <v>0</v>
      </c>
      <c r="R3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6" s="4">
        <f t="shared" si="174"/>
        <v>1</v>
      </c>
      <c r="T3776" s="4">
        <f t="shared" si="175"/>
        <v>0</v>
      </c>
      <c r="U3776" s="4">
        <f t="shared" si="176"/>
        <v>0</v>
      </c>
    </row>
    <row r="3777" spans="1:21">
      <c r="A3777" s="41">
        <v>840013445</v>
      </c>
      <c r="B3777" s="42">
        <v>840014658</v>
      </c>
      <c r="C3777" s="43">
        <v>840013445</v>
      </c>
      <c r="D3777" t="s">
        <v>3334</v>
      </c>
      <c r="E3777" t="s">
        <v>3334</v>
      </c>
      <c r="H3777"/>
      <c r="I3777" s="1">
        <v>84</v>
      </c>
      <c r="J3777" t="s">
        <v>687</v>
      </c>
      <c r="K3777" t="s">
        <v>151</v>
      </c>
      <c r="L3777" t="s">
        <v>96</v>
      </c>
      <c r="M3777" t="s">
        <v>151</v>
      </c>
      <c r="N3777" s="4">
        <v>493466478</v>
      </c>
      <c r="O3777" s="44">
        <v>29407.5</v>
      </c>
      <c r="P3777">
        <v>0</v>
      </c>
      <c r="Q3777">
        <v>0</v>
      </c>
      <c r="R3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7" s="4">
        <f t="shared" si="174"/>
        <v>0</v>
      </c>
      <c r="T3777" s="4">
        <f t="shared" si="175"/>
        <v>0</v>
      </c>
      <c r="U3777" s="4">
        <f t="shared" si="176"/>
        <v>1</v>
      </c>
    </row>
    <row r="3778" spans="1:21">
      <c r="A3778" s="41">
        <v>840017172</v>
      </c>
      <c r="B3778" s="42">
        <v>840017164</v>
      </c>
      <c r="C3778" s="43">
        <v>840017172</v>
      </c>
      <c r="D3778" t="s">
        <v>6242</v>
      </c>
      <c r="E3778" t="s">
        <v>6242</v>
      </c>
      <c r="H3778"/>
      <c r="I3778" s="1">
        <v>84</v>
      </c>
      <c r="J3778" t="s">
        <v>687</v>
      </c>
      <c r="K3778" t="s">
        <v>151</v>
      </c>
      <c r="L3778" t="s">
        <v>96</v>
      </c>
      <c r="M3778" t="s">
        <v>151</v>
      </c>
      <c r="N3778" s="4">
        <v>421699919</v>
      </c>
      <c r="O3778" s="44">
        <v>22298</v>
      </c>
      <c r="P3778">
        <v>0</v>
      </c>
      <c r="Q3778">
        <v>0</v>
      </c>
      <c r="R3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8" s="4">
        <f t="shared" si="174"/>
        <v>0</v>
      </c>
      <c r="T3778" s="4">
        <f t="shared" si="175"/>
        <v>0</v>
      </c>
      <c r="U3778" s="4">
        <f t="shared" si="176"/>
        <v>1</v>
      </c>
    </row>
    <row r="3779" spans="1:21">
      <c r="A3779" s="41">
        <v>840017214</v>
      </c>
      <c r="B3779" s="42">
        <v>840018667</v>
      </c>
      <c r="C3779" s="43">
        <v>840017214</v>
      </c>
      <c r="D3779" t="s">
        <v>3380</v>
      </c>
      <c r="E3779" t="s">
        <v>3380</v>
      </c>
      <c r="H3779"/>
      <c r="I3779" s="1">
        <v>84</v>
      </c>
      <c r="J3779" t="s">
        <v>687</v>
      </c>
      <c r="K3779" t="s">
        <v>151</v>
      </c>
      <c r="L3779" t="s">
        <v>96</v>
      </c>
      <c r="M3779" t="s">
        <v>151</v>
      </c>
      <c r="N3779" s="4">
        <v>420978991</v>
      </c>
      <c r="O3779" s="44">
        <v>16267</v>
      </c>
      <c r="P3779">
        <v>0</v>
      </c>
      <c r="Q3779">
        <v>0</v>
      </c>
      <c r="R3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9" s="4">
        <f t="shared" si="174"/>
        <v>0</v>
      </c>
      <c r="T3779" s="4">
        <f t="shared" si="175"/>
        <v>0</v>
      </c>
      <c r="U3779" s="4">
        <f t="shared" si="176"/>
        <v>1</v>
      </c>
    </row>
    <row r="3780" spans="1:21">
      <c r="A3780" s="41">
        <v>840019079</v>
      </c>
      <c r="B3780" s="42">
        <v>840019053</v>
      </c>
      <c r="C3780" s="43">
        <v>840019053</v>
      </c>
      <c r="D3780" t="s">
        <v>4262</v>
      </c>
      <c r="E3780" t="s">
        <v>4263</v>
      </c>
      <c r="H3780"/>
      <c r="I3780" s="1">
        <v>84</v>
      </c>
      <c r="J3780" t="s">
        <v>687</v>
      </c>
      <c r="K3780" t="s">
        <v>151</v>
      </c>
      <c r="L3780" t="s">
        <v>60</v>
      </c>
      <c r="M3780" t="s">
        <v>151</v>
      </c>
      <c r="N3780" s="4">
        <v>807713714</v>
      </c>
      <c r="O3780" s="44">
        <v>205.5</v>
      </c>
      <c r="P3780">
        <v>0</v>
      </c>
      <c r="Q3780">
        <v>0</v>
      </c>
      <c r="R3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0" s="4">
        <f t="shared" si="174"/>
        <v>0</v>
      </c>
      <c r="T3780" s="4">
        <f t="shared" si="175"/>
        <v>0</v>
      </c>
      <c r="U3780" s="4">
        <f t="shared" si="176"/>
        <v>1</v>
      </c>
    </row>
    <row r="3781" spans="1:21">
      <c r="A3781" s="41">
        <v>850000142</v>
      </c>
      <c r="B3781" s="42">
        <v>850000019</v>
      </c>
      <c r="C3781" s="43">
        <v>850000019</v>
      </c>
      <c r="D3781" t="s">
        <v>2752</v>
      </c>
      <c r="E3781" t="s">
        <v>2753</v>
      </c>
      <c r="F3781" t="s">
        <v>1786</v>
      </c>
      <c r="G3781" t="s">
        <v>1787</v>
      </c>
      <c r="H3781">
        <v>1</v>
      </c>
      <c r="I3781" s="1">
        <v>85</v>
      </c>
      <c r="J3781" t="s">
        <v>482</v>
      </c>
      <c r="K3781" t="s">
        <v>223</v>
      </c>
      <c r="L3781" t="s">
        <v>831</v>
      </c>
      <c r="M3781" t="s">
        <v>223</v>
      </c>
      <c r="N3781" s="4">
        <v>268502424</v>
      </c>
      <c r="O3781" s="44">
        <v>322353.5</v>
      </c>
      <c r="P3781">
        <v>0</v>
      </c>
      <c r="Q3781">
        <v>0</v>
      </c>
      <c r="R3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1" s="4">
        <f t="shared" si="174"/>
        <v>1</v>
      </c>
      <c r="T3781" s="4">
        <f t="shared" si="175"/>
        <v>0</v>
      </c>
      <c r="U3781" s="4">
        <f t="shared" si="176"/>
        <v>0</v>
      </c>
    </row>
    <row r="3782" spans="1:21">
      <c r="A3782" s="41">
        <v>850000209</v>
      </c>
      <c r="B3782" s="42">
        <v>850000019</v>
      </c>
      <c r="C3782" s="43">
        <v>850000019</v>
      </c>
      <c r="D3782" t="s">
        <v>2754</v>
      </c>
      <c r="E3782" t="s">
        <v>2753</v>
      </c>
      <c r="F3782" t="s">
        <v>1786</v>
      </c>
      <c r="G3782" t="s">
        <v>1787</v>
      </c>
      <c r="H3782">
        <v>1</v>
      </c>
      <c r="I3782" s="1">
        <v>85</v>
      </c>
      <c r="J3782" t="s">
        <v>482</v>
      </c>
      <c r="K3782" t="s">
        <v>223</v>
      </c>
      <c r="L3782" t="s">
        <v>831</v>
      </c>
      <c r="M3782" t="s">
        <v>223</v>
      </c>
      <c r="N3782" s="4">
        <v>268502424</v>
      </c>
      <c r="O3782" s="44">
        <v>39741</v>
      </c>
      <c r="P3782">
        <v>0</v>
      </c>
      <c r="Q3782">
        <v>0</v>
      </c>
      <c r="R3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2" s="4">
        <f t="shared" ref="S3782:S3845" si="177">IF(OR(L3782="CH",L3782="CH ex-CHS",L3782="HIA",L3782="Autres publics",L3782="CHU"),1,0)</f>
        <v>1</v>
      </c>
      <c r="T3782" s="4">
        <f t="shared" ref="T3782:T3845" si="178">IF(AND(S3782=1,G3782=""),1,0)</f>
        <v>0</v>
      </c>
      <c r="U3782" s="4">
        <f t="shared" si="176"/>
        <v>0</v>
      </c>
    </row>
    <row r="3783" spans="1:21">
      <c r="A3783" s="41">
        <v>850000225</v>
      </c>
      <c r="B3783" s="42">
        <v>850000019</v>
      </c>
      <c r="C3783" s="43">
        <v>850000019</v>
      </c>
      <c r="D3783" t="s">
        <v>2755</v>
      </c>
      <c r="E3783" t="s">
        <v>2753</v>
      </c>
      <c r="F3783" t="s">
        <v>1786</v>
      </c>
      <c r="G3783" t="s">
        <v>1787</v>
      </c>
      <c r="H3783">
        <v>1</v>
      </c>
      <c r="I3783" s="1">
        <v>85</v>
      </c>
      <c r="J3783" t="s">
        <v>482</v>
      </c>
      <c r="K3783" t="s">
        <v>223</v>
      </c>
      <c r="L3783" t="s">
        <v>831</v>
      </c>
      <c r="M3783" t="s">
        <v>223</v>
      </c>
      <c r="N3783" s="4">
        <v>268502424</v>
      </c>
      <c r="O3783" s="44">
        <v>25748</v>
      </c>
      <c r="P3783">
        <v>0</v>
      </c>
      <c r="Q3783">
        <v>0</v>
      </c>
      <c r="R3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3" s="4">
        <f t="shared" si="177"/>
        <v>1</v>
      </c>
      <c r="T3783" s="4">
        <f t="shared" si="178"/>
        <v>0</v>
      </c>
      <c r="U3783" s="4">
        <f t="shared" ref="U3783:U3846" si="179">IF(S3783=1,0,1)</f>
        <v>0</v>
      </c>
    </row>
    <row r="3784" spans="1:21">
      <c r="A3784" s="41">
        <v>850000183</v>
      </c>
      <c r="B3784" s="42">
        <v>850000035</v>
      </c>
      <c r="C3784" s="43">
        <v>850000035</v>
      </c>
      <c r="D3784" t="s">
        <v>1886</v>
      </c>
      <c r="E3784" t="s">
        <v>1887</v>
      </c>
      <c r="F3784" t="s">
        <v>1786</v>
      </c>
      <c r="G3784" t="s">
        <v>1787</v>
      </c>
      <c r="H3784">
        <v>0</v>
      </c>
      <c r="I3784" s="1">
        <v>85</v>
      </c>
      <c r="J3784" t="s">
        <v>482</v>
      </c>
      <c r="K3784" t="s">
        <v>223</v>
      </c>
      <c r="L3784" t="s">
        <v>831</v>
      </c>
      <c r="M3784" t="s">
        <v>223</v>
      </c>
      <c r="N3784" s="4">
        <v>268500196</v>
      </c>
      <c r="O3784" s="44">
        <v>5259</v>
      </c>
      <c r="P3784">
        <v>0</v>
      </c>
      <c r="Q3784">
        <v>0</v>
      </c>
      <c r="R3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4" s="4">
        <f t="shared" si="177"/>
        <v>1</v>
      </c>
      <c r="T3784" s="4">
        <f t="shared" si="178"/>
        <v>0</v>
      </c>
      <c r="U3784" s="4">
        <f t="shared" si="179"/>
        <v>0</v>
      </c>
    </row>
    <row r="3785" spans="1:21">
      <c r="A3785" s="41">
        <v>850009630</v>
      </c>
      <c r="B3785" s="42">
        <v>850000035</v>
      </c>
      <c r="C3785" s="43">
        <v>850000035</v>
      </c>
      <c r="D3785" t="s">
        <v>1888</v>
      </c>
      <c r="E3785" t="s">
        <v>1887</v>
      </c>
      <c r="F3785" t="s">
        <v>1786</v>
      </c>
      <c r="G3785" t="s">
        <v>1787</v>
      </c>
      <c r="H3785">
        <v>0</v>
      </c>
      <c r="I3785" s="1">
        <v>85</v>
      </c>
      <c r="J3785" t="s">
        <v>482</v>
      </c>
      <c r="K3785" t="s">
        <v>223</v>
      </c>
      <c r="L3785" t="s">
        <v>831</v>
      </c>
      <c r="M3785" t="s">
        <v>223</v>
      </c>
      <c r="N3785" s="4">
        <v>268500196</v>
      </c>
      <c r="O3785" s="44">
        <v>43446.5</v>
      </c>
      <c r="P3785">
        <v>0</v>
      </c>
      <c r="Q3785">
        <v>0</v>
      </c>
      <c r="R3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5" s="4">
        <f t="shared" si="177"/>
        <v>1</v>
      </c>
      <c r="T3785" s="4">
        <f t="shared" si="178"/>
        <v>0</v>
      </c>
      <c r="U3785" s="4">
        <f t="shared" si="179"/>
        <v>0</v>
      </c>
    </row>
    <row r="3786" spans="1:21">
      <c r="A3786" s="41">
        <v>850000191</v>
      </c>
      <c r="B3786" s="42">
        <v>850000043</v>
      </c>
      <c r="C3786" s="43">
        <v>850000043</v>
      </c>
      <c r="D3786" t="s">
        <v>4506</v>
      </c>
      <c r="E3786" t="s">
        <v>4506</v>
      </c>
      <c r="F3786" t="s">
        <v>1786</v>
      </c>
      <c r="G3786" t="s">
        <v>1787</v>
      </c>
      <c r="H3786">
        <v>0</v>
      </c>
      <c r="I3786" s="1">
        <v>85</v>
      </c>
      <c r="J3786" t="s">
        <v>482</v>
      </c>
      <c r="K3786" t="s">
        <v>223</v>
      </c>
      <c r="L3786" t="s">
        <v>831</v>
      </c>
      <c r="M3786" t="s">
        <v>223</v>
      </c>
      <c r="N3786" s="4">
        <v>268500287</v>
      </c>
      <c r="O3786" s="44">
        <v>2786.5</v>
      </c>
      <c r="P3786">
        <v>0</v>
      </c>
      <c r="Q3786">
        <v>0</v>
      </c>
      <c r="R3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6" s="4">
        <f t="shared" si="177"/>
        <v>1</v>
      </c>
      <c r="T3786" s="4">
        <f t="shared" si="178"/>
        <v>0</v>
      </c>
      <c r="U3786" s="4">
        <f t="shared" si="179"/>
        <v>0</v>
      </c>
    </row>
    <row r="3787" spans="1:21">
      <c r="A3787" s="41">
        <v>850000241</v>
      </c>
      <c r="B3787" s="42">
        <v>850000084</v>
      </c>
      <c r="C3787" s="43">
        <v>850000084</v>
      </c>
      <c r="D3787" t="s">
        <v>1784</v>
      </c>
      <c r="E3787" t="s">
        <v>1785</v>
      </c>
      <c r="F3787" t="s">
        <v>1786</v>
      </c>
      <c r="G3787" t="s">
        <v>1787</v>
      </c>
      <c r="H3787">
        <v>0</v>
      </c>
      <c r="I3787" s="1">
        <v>85</v>
      </c>
      <c r="J3787" t="s">
        <v>482</v>
      </c>
      <c r="K3787" t="s">
        <v>223</v>
      </c>
      <c r="L3787" t="s">
        <v>831</v>
      </c>
      <c r="M3787" t="s">
        <v>223</v>
      </c>
      <c r="N3787" s="4">
        <v>268500303</v>
      </c>
      <c r="O3787" s="44">
        <v>83364</v>
      </c>
      <c r="P3787">
        <v>0</v>
      </c>
      <c r="Q3787">
        <v>0</v>
      </c>
      <c r="R3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7" s="4">
        <f t="shared" si="177"/>
        <v>1</v>
      </c>
      <c r="T3787" s="4">
        <f t="shared" si="178"/>
        <v>0</v>
      </c>
      <c r="U3787" s="4">
        <f t="shared" si="179"/>
        <v>0</v>
      </c>
    </row>
    <row r="3788" spans="1:21">
      <c r="A3788" s="41">
        <v>850021049</v>
      </c>
      <c r="B3788" s="42">
        <v>850000084</v>
      </c>
      <c r="C3788" s="43">
        <v>850000084</v>
      </c>
      <c r="D3788" t="s">
        <v>1788</v>
      </c>
      <c r="E3788" t="s">
        <v>1785</v>
      </c>
      <c r="F3788" t="s">
        <v>1786</v>
      </c>
      <c r="G3788" t="s">
        <v>1787</v>
      </c>
      <c r="H3788">
        <v>0</v>
      </c>
      <c r="I3788" s="1">
        <v>85</v>
      </c>
      <c r="J3788" t="s">
        <v>482</v>
      </c>
      <c r="K3788" t="s">
        <v>223</v>
      </c>
      <c r="L3788" t="s">
        <v>831</v>
      </c>
      <c r="M3788" t="s">
        <v>223</v>
      </c>
      <c r="N3788" s="4">
        <v>268500303</v>
      </c>
      <c r="O3788" s="44">
        <v>10354</v>
      </c>
      <c r="P3788">
        <v>0</v>
      </c>
      <c r="Q3788">
        <v>0</v>
      </c>
      <c r="R3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8" s="4">
        <f t="shared" si="177"/>
        <v>1</v>
      </c>
      <c r="T3788" s="4">
        <f t="shared" si="178"/>
        <v>0</v>
      </c>
      <c r="U3788" s="4">
        <f t="shared" si="179"/>
        <v>0</v>
      </c>
    </row>
    <row r="3789" spans="1:21">
      <c r="A3789" s="41">
        <v>850000258</v>
      </c>
      <c r="B3789" s="42">
        <v>850000092</v>
      </c>
      <c r="C3789" s="43">
        <v>850000092</v>
      </c>
      <c r="D3789" t="s">
        <v>2277</v>
      </c>
      <c r="E3789" t="s">
        <v>2278</v>
      </c>
      <c r="F3789" t="s">
        <v>1786</v>
      </c>
      <c r="G3789" t="s">
        <v>1787</v>
      </c>
      <c r="H3789">
        <v>0</v>
      </c>
      <c r="I3789" s="1">
        <v>85</v>
      </c>
      <c r="J3789" t="s">
        <v>482</v>
      </c>
      <c r="K3789" t="s">
        <v>223</v>
      </c>
      <c r="L3789" t="s">
        <v>77</v>
      </c>
      <c r="M3789" t="s">
        <v>223</v>
      </c>
      <c r="N3789" s="4">
        <v>268502416</v>
      </c>
      <c r="O3789" s="44">
        <v>51527.25</v>
      </c>
      <c r="P3789">
        <v>1</v>
      </c>
      <c r="Q3789">
        <v>0</v>
      </c>
      <c r="R3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9" s="4">
        <f t="shared" si="177"/>
        <v>1</v>
      </c>
      <c r="T3789" s="4">
        <f t="shared" si="178"/>
        <v>0</v>
      </c>
      <c r="U3789" s="4">
        <f t="shared" si="179"/>
        <v>0</v>
      </c>
    </row>
    <row r="3790" spans="1:21">
      <c r="A3790" s="41">
        <v>850004417</v>
      </c>
      <c r="B3790" s="42">
        <v>850000092</v>
      </c>
      <c r="C3790" s="43">
        <v>850000092</v>
      </c>
      <c r="D3790" t="s">
        <v>2279</v>
      </c>
      <c r="E3790" t="s">
        <v>2278</v>
      </c>
      <c r="F3790" t="s">
        <v>1786</v>
      </c>
      <c r="G3790" t="s">
        <v>1787</v>
      </c>
      <c r="H3790">
        <v>0</v>
      </c>
      <c r="I3790" s="1">
        <v>85</v>
      </c>
      <c r="J3790" t="s">
        <v>482</v>
      </c>
      <c r="K3790" t="s">
        <v>223</v>
      </c>
      <c r="L3790" t="s">
        <v>77</v>
      </c>
      <c r="M3790" t="s">
        <v>223</v>
      </c>
      <c r="N3790" s="4">
        <v>268502416</v>
      </c>
      <c r="O3790" s="44">
        <v>460.75</v>
      </c>
      <c r="P3790">
        <v>1</v>
      </c>
      <c r="Q3790">
        <v>0</v>
      </c>
      <c r="R3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0" s="4">
        <f t="shared" si="177"/>
        <v>1</v>
      </c>
      <c r="T3790" s="4">
        <f t="shared" si="178"/>
        <v>0</v>
      </c>
      <c r="U3790" s="4">
        <f t="shared" si="179"/>
        <v>0</v>
      </c>
    </row>
    <row r="3791" spans="1:21">
      <c r="A3791" s="41">
        <v>850006552</v>
      </c>
      <c r="B3791" s="42">
        <v>850000092</v>
      </c>
      <c r="C3791" s="43">
        <v>850000092</v>
      </c>
      <c r="D3791" t="s">
        <v>2280</v>
      </c>
      <c r="E3791" t="s">
        <v>2278</v>
      </c>
      <c r="F3791" t="s">
        <v>1786</v>
      </c>
      <c r="G3791" t="s">
        <v>1787</v>
      </c>
      <c r="H3791">
        <v>0</v>
      </c>
      <c r="I3791" s="1">
        <v>85</v>
      </c>
      <c r="J3791" t="s">
        <v>482</v>
      </c>
      <c r="K3791" t="s">
        <v>223</v>
      </c>
      <c r="L3791" t="s">
        <v>77</v>
      </c>
      <c r="M3791" t="s">
        <v>223</v>
      </c>
      <c r="N3791" s="4">
        <v>268502416</v>
      </c>
      <c r="O3791" s="44">
        <v>373.75</v>
      </c>
      <c r="P3791">
        <v>1</v>
      </c>
      <c r="Q3791">
        <v>0</v>
      </c>
      <c r="R3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1" s="4">
        <f t="shared" si="177"/>
        <v>1</v>
      </c>
      <c r="T3791" s="4">
        <f t="shared" si="178"/>
        <v>0</v>
      </c>
      <c r="U3791" s="4">
        <f t="shared" si="179"/>
        <v>0</v>
      </c>
    </row>
    <row r="3792" spans="1:21">
      <c r="A3792" s="41">
        <v>850011008</v>
      </c>
      <c r="B3792" s="42">
        <v>850000092</v>
      </c>
      <c r="C3792" s="43">
        <v>850000092</v>
      </c>
      <c r="D3792" t="s">
        <v>2281</v>
      </c>
      <c r="E3792" t="s">
        <v>2278</v>
      </c>
      <c r="F3792" t="s">
        <v>1786</v>
      </c>
      <c r="G3792" t="s">
        <v>1787</v>
      </c>
      <c r="H3792">
        <v>0</v>
      </c>
      <c r="I3792" s="1">
        <v>85</v>
      </c>
      <c r="J3792" t="s">
        <v>482</v>
      </c>
      <c r="K3792" t="s">
        <v>223</v>
      </c>
      <c r="L3792" t="s">
        <v>77</v>
      </c>
      <c r="M3792" t="s">
        <v>223</v>
      </c>
      <c r="N3792" s="4">
        <v>268502416</v>
      </c>
      <c r="O3792" s="44">
        <v>191</v>
      </c>
      <c r="P3792">
        <v>1</v>
      </c>
      <c r="Q3792">
        <v>0</v>
      </c>
      <c r="R3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2" s="4">
        <f t="shared" si="177"/>
        <v>1</v>
      </c>
      <c r="T3792" s="4">
        <f t="shared" si="178"/>
        <v>0</v>
      </c>
      <c r="U3792" s="4">
        <f t="shared" si="179"/>
        <v>0</v>
      </c>
    </row>
    <row r="3793" spans="1:21">
      <c r="A3793" s="41">
        <v>850011875</v>
      </c>
      <c r="B3793" s="42">
        <v>850000092</v>
      </c>
      <c r="C3793" s="43">
        <v>850000092</v>
      </c>
      <c r="D3793" t="s">
        <v>2282</v>
      </c>
      <c r="E3793" t="s">
        <v>2278</v>
      </c>
      <c r="F3793" t="s">
        <v>1786</v>
      </c>
      <c r="G3793" t="s">
        <v>1787</v>
      </c>
      <c r="H3793">
        <v>0</v>
      </c>
      <c r="I3793" s="1">
        <v>85</v>
      </c>
      <c r="J3793" t="s">
        <v>482</v>
      </c>
      <c r="K3793" t="s">
        <v>223</v>
      </c>
      <c r="L3793" t="s">
        <v>77</v>
      </c>
      <c r="M3793" t="s">
        <v>223</v>
      </c>
      <c r="N3793" s="4">
        <v>268502416</v>
      </c>
      <c r="O3793" s="44">
        <v>926.25</v>
      </c>
      <c r="P3793">
        <v>1</v>
      </c>
      <c r="Q3793">
        <v>0</v>
      </c>
      <c r="R3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3" s="4">
        <f t="shared" si="177"/>
        <v>1</v>
      </c>
      <c r="T3793" s="4">
        <f t="shared" si="178"/>
        <v>0</v>
      </c>
      <c r="U3793" s="4">
        <f t="shared" si="179"/>
        <v>0</v>
      </c>
    </row>
    <row r="3794" spans="1:21">
      <c r="A3794" s="41">
        <v>850011883</v>
      </c>
      <c r="B3794" s="42">
        <v>850000092</v>
      </c>
      <c r="C3794" s="43">
        <v>850000092</v>
      </c>
      <c r="D3794" t="s">
        <v>2283</v>
      </c>
      <c r="E3794" t="s">
        <v>2278</v>
      </c>
      <c r="F3794" t="s">
        <v>1786</v>
      </c>
      <c r="G3794" t="s">
        <v>1787</v>
      </c>
      <c r="H3794">
        <v>0</v>
      </c>
      <c r="I3794" s="1">
        <v>85</v>
      </c>
      <c r="J3794" t="s">
        <v>482</v>
      </c>
      <c r="K3794" t="s">
        <v>223</v>
      </c>
      <c r="L3794" t="s">
        <v>77</v>
      </c>
      <c r="M3794" t="s">
        <v>223</v>
      </c>
      <c r="N3794" s="4">
        <v>268502416</v>
      </c>
      <c r="O3794" s="44">
        <v>973.5</v>
      </c>
      <c r="P3794">
        <v>1</v>
      </c>
      <c r="Q3794">
        <v>0</v>
      </c>
      <c r="R3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4" s="4">
        <f t="shared" si="177"/>
        <v>1</v>
      </c>
      <c r="T3794" s="4">
        <f t="shared" si="178"/>
        <v>0</v>
      </c>
      <c r="U3794" s="4">
        <f t="shared" si="179"/>
        <v>0</v>
      </c>
    </row>
    <row r="3795" spans="1:21">
      <c r="A3795" s="41">
        <v>850011917</v>
      </c>
      <c r="B3795" s="42">
        <v>850000092</v>
      </c>
      <c r="C3795" s="43">
        <v>850000092</v>
      </c>
      <c r="D3795" t="s">
        <v>2284</v>
      </c>
      <c r="E3795" t="s">
        <v>2278</v>
      </c>
      <c r="F3795" t="s">
        <v>1786</v>
      </c>
      <c r="G3795" t="s">
        <v>1787</v>
      </c>
      <c r="H3795">
        <v>0</v>
      </c>
      <c r="I3795" s="1">
        <v>85</v>
      </c>
      <c r="J3795" t="s">
        <v>482</v>
      </c>
      <c r="K3795" t="s">
        <v>223</v>
      </c>
      <c r="L3795" t="s">
        <v>77</v>
      </c>
      <c r="M3795" t="s">
        <v>223</v>
      </c>
      <c r="N3795" s="4">
        <v>268502416</v>
      </c>
      <c r="O3795" s="44">
        <v>449</v>
      </c>
      <c r="P3795">
        <v>1</v>
      </c>
      <c r="Q3795">
        <v>0</v>
      </c>
      <c r="R3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5" s="4">
        <f t="shared" si="177"/>
        <v>1</v>
      </c>
      <c r="T3795" s="4">
        <f t="shared" si="178"/>
        <v>0</v>
      </c>
      <c r="U3795" s="4">
        <f t="shared" si="179"/>
        <v>0</v>
      </c>
    </row>
    <row r="3796" spans="1:21">
      <c r="A3796" s="41">
        <v>850016841</v>
      </c>
      <c r="B3796" s="42">
        <v>850000092</v>
      </c>
      <c r="C3796" s="43">
        <v>850000092</v>
      </c>
      <c r="D3796" t="s">
        <v>2285</v>
      </c>
      <c r="E3796" t="s">
        <v>2278</v>
      </c>
      <c r="F3796" t="s">
        <v>1786</v>
      </c>
      <c r="G3796" t="s">
        <v>1787</v>
      </c>
      <c r="H3796">
        <v>0</v>
      </c>
      <c r="I3796" s="1">
        <v>85</v>
      </c>
      <c r="J3796" t="s">
        <v>482</v>
      </c>
      <c r="K3796" t="s">
        <v>223</v>
      </c>
      <c r="L3796" t="s">
        <v>77</v>
      </c>
      <c r="M3796" t="s">
        <v>223</v>
      </c>
      <c r="N3796" s="4">
        <v>268502416</v>
      </c>
      <c r="O3796" s="44">
        <v>1302.25</v>
      </c>
      <c r="P3796">
        <v>1</v>
      </c>
      <c r="Q3796">
        <v>0</v>
      </c>
      <c r="R3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6" s="4">
        <f t="shared" si="177"/>
        <v>1</v>
      </c>
      <c r="T3796" s="4">
        <f t="shared" si="178"/>
        <v>0</v>
      </c>
      <c r="U3796" s="4">
        <f t="shared" si="179"/>
        <v>0</v>
      </c>
    </row>
    <row r="3797" spans="1:21">
      <c r="A3797" s="41">
        <v>850016858</v>
      </c>
      <c r="B3797" s="42">
        <v>850000092</v>
      </c>
      <c r="C3797" s="43">
        <v>850000092</v>
      </c>
      <c r="D3797" t="s">
        <v>2286</v>
      </c>
      <c r="E3797" t="s">
        <v>2278</v>
      </c>
      <c r="F3797" t="s">
        <v>1786</v>
      </c>
      <c r="G3797" t="s">
        <v>1787</v>
      </c>
      <c r="H3797">
        <v>0</v>
      </c>
      <c r="I3797" s="1">
        <v>85</v>
      </c>
      <c r="J3797" t="s">
        <v>482</v>
      </c>
      <c r="K3797" t="s">
        <v>223</v>
      </c>
      <c r="L3797" t="s">
        <v>77</v>
      </c>
      <c r="M3797" t="s">
        <v>223</v>
      </c>
      <c r="N3797" s="4">
        <v>268502416</v>
      </c>
      <c r="O3797" s="44">
        <v>481</v>
      </c>
      <c r="P3797">
        <v>1</v>
      </c>
      <c r="Q3797">
        <v>0</v>
      </c>
      <c r="R3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7" s="4">
        <f t="shared" si="177"/>
        <v>1</v>
      </c>
      <c r="T3797" s="4">
        <f t="shared" si="178"/>
        <v>0</v>
      </c>
      <c r="U3797" s="4">
        <f t="shared" si="179"/>
        <v>0</v>
      </c>
    </row>
    <row r="3798" spans="1:21">
      <c r="A3798" s="41">
        <v>850018375</v>
      </c>
      <c r="B3798" s="42">
        <v>850000092</v>
      </c>
      <c r="C3798" s="43">
        <v>850000092</v>
      </c>
      <c r="D3798" t="s">
        <v>2287</v>
      </c>
      <c r="E3798" t="s">
        <v>2278</v>
      </c>
      <c r="F3798" t="s">
        <v>1786</v>
      </c>
      <c r="G3798" t="s">
        <v>1787</v>
      </c>
      <c r="H3798">
        <v>0</v>
      </c>
      <c r="I3798" s="1">
        <v>85</v>
      </c>
      <c r="J3798" t="s">
        <v>482</v>
      </c>
      <c r="K3798" t="s">
        <v>223</v>
      </c>
      <c r="L3798" t="s">
        <v>77</v>
      </c>
      <c r="M3798" t="s">
        <v>223</v>
      </c>
      <c r="N3798" s="4">
        <v>268502416</v>
      </c>
      <c r="O3798" s="44">
        <v>420.75</v>
      </c>
      <c r="P3798">
        <v>1</v>
      </c>
      <c r="Q3798">
        <v>0</v>
      </c>
      <c r="R3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8" s="4">
        <f t="shared" si="177"/>
        <v>1</v>
      </c>
      <c r="T3798" s="4">
        <f t="shared" si="178"/>
        <v>0</v>
      </c>
      <c r="U3798" s="4">
        <f t="shared" si="179"/>
        <v>0</v>
      </c>
    </row>
    <row r="3799" spans="1:21">
      <c r="A3799" s="41">
        <v>850018466</v>
      </c>
      <c r="B3799" s="42">
        <v>850000092</v>
      </c>
      <c r="C3799" s="43">
        <v>850000092</v>
      </c>
      <c r="D3799" t="s">
        <v>2288</v>
      </c>
      <c r="E3799" t="s">
        <v>2278</v>
      </c>
      <c r="F3799" t="s">
        <v>1786</v>
      </c>
      <c r="G3799" t="s">
        <v>1787</v>
      </c>
      <c r="H3799">
        <v>0</v>
      </c>
      <c r="I3799" s="1">
        <v>85</v>
      </c>
      <c r="J3799" t="s">
        <v>482</v>
      </c>
      <c r="K3799" t="s">
        <v>223</v>
      </c>
      <c r="L3799" t="s">
        <v>77</v>
      </c>
      <c r="M3799" t="s">
        <v>223</v>
      </c>
      <c r="N3799" s="4">
        <v>268502416</v>
      </c>
      <c r="O3799" s="44">
        <v>754.5</v>
      </c>
      <c r="P3799">
        <v>1</v>
      </c>
      <c r="Q3799">
        <v>0</v>
      </c>
      <c r="R3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9" s="4">
        <f t="shared" si="177"/>
        <v>1</v>
      </c>
      <c r="T3799" s="4">
        <f t="shared" si="178"/>
        <v>0</v>
      </c>
      <c r="U3799" s="4">
        <f t="shared" si="179"/>
        <v>0</v>
      </c>
    </row>
    <row r="3800" spans="1:21">
      <c r="A3800" s="41">
        <v>850020611</v>
      </c>
      <c r="B3800" s="42">
        <v>850000092</v>
      </c>
      <c r="C3800" s="43">
        <v>850000092</v>
      </c>
      <c r="D3800" t="s">
        <v>2289</v>
      </c>
      <c r="E3800" t="s">
        <v>2278</v>
      </c>
      <c r="F3800" t="s">
        <v>1786</v>
      </c>
      <c r="G3800" t="s">
        <v>1787</v>
      </c>
      <c r="H3800">
        <v>0</v>
      </c>
      <c r="I3800" s="1">
        <v>85</v>
      </c>
      <c r="J3800" t="s">
        <v>482</v>
      </c>
      <c r="K3800" t="s">
        <v>223</v>
      </c>
      <c r="L3800" t="s">
        <v>77</v>
      </c>
      <c r="M3800" t="s">
        <v>223</v>
      </c>
      <c r="N3800" s="4">
        <v>268502416</v>
      </c>
      <c r="O3800" s="44">
        <v>517.75</v>
      </c>
      <c r="P3800">
        <v>1</v>
      </c>
      <c r="Q3800">
        <v>0</v>
      </c>
      <c r="R3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0" s="4">
        <f t="shared" si="177"/>
        <v>1</v>
      </c>
      <c r="T3800" s="4">
        <f t="shared" si="178"/>
        <v>0</v>
      </c>
      <c r="U3800" s="4">
        <f t="shared" si="179"/>
        <v>0</v>
      </c>
    </row>
    <row r="3801" spans="1:21">
      <c r="A3801" s="41">
        <v>850020629</v>
      </c>
      <c r="B3801" s="42">
        <v>850000092</v>
      </c>
      <c r="C3801" s="43">
        <v>850000092</v>
      </c>
      <c r="D3801" t="s">
        <v>2290</v>
      </c>
      <c r="E3801" t="s">
        <v>2278</v>
      </c>
      <c r="F3801" t="s">
        <v>1786</v>
      </c>
      <c r="G3801" t="s">
        <v>1787</v>
      </c>
      <c r="H3801">
        <v>0</v>
      </c>
      <c r="I3801" s="1">
        <v>85</v>
      </c>
      <c r="J3801" t="s">
        <v>482</v>
      </c>
      <c r="K3801" t="s">
        <v>223</v>
      </c>
      <c r="L3801" t="s">
        <v>77</v>
      </c>
      <c r="M3801" t="s">
        <v>223</v>
      </c>
      <c r="N3801" s="4">
        <v>268502416</v>
      </c>
      <c r="O3801" s="44">
        <v>95.5</v>
      </c>
      <c r="P3801">
        <v>1</v>
      </c>
      <c r="Q3801">
        <v>0</v>
      </c>
      <c r="R3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1" s="4">
        <f t="shared" si="177"/>
        <v>1</v>
      </c>
      <c r="T3801" s="4">
        <f t="shared" si="178"/>
        <v>0</v>
      </c>
      <c r="U3801" s="4">
        <f t="shared" si="179"/>
        <v>0</v>
      </c>
    </row>
    <row r="3802" spans="1:21">
      <c r="A3802" s="41">
        <v>850021122</v>
      </c>
      <c r="B3802" s="42">
        <v>850000092</v>
      </c>
      <c r="C3802" s="43">
        <v>850000092</v>
      </c>
      <c r="D3802" t="s">
        <v>2291</v>
      </c>
      <c r="E3802" t="s">
        <v>2278</v>
      </c>
      <c r="F3802" t="s">
        <v>1786</v>
      </c>
      <c r="G3802" t="s">
        <v>1787</v>
      </c>
      <c r="H3802">
        <v>0</v>
      </c>
      <c r="I3802" s="1">
        <v>85</v>
      </c>
      <c r="J3802" t="s">
        <v>482</v>
      </c>
      <c r="K3802" t="s">
        <v>223</v>
      </c>
      <c r="L3802" t="s">
        <v>77</v>
      </c>
      <c r="M3802" t="s">
        <v>223</v>
      </c>
      <c r="N3802" s="4">
        <v>268502416</v>
      </c>
      <c r="O3802" s="44">
        <v>1162</v>
      </c>
      <c r="P3802">
        <v>1</v>
      </c>
      <c r="Q3802">
        <v>0</v>
      </c>
      <c r="R3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2" s="4">
        <f t="shared" si="177"/>
        <v>1</v>
      </c>
      <c r="T3802" s="4">
        <f t="shared" si="178"/>
        <v>0</v>
      </c>
      <c r="U3802" s="4">
        <f t="shared" si="179"/>
        <v>0</v>
      </c>
    </row>
    <row r="3803" spans="1:21">
      <c r="A3803" s="41">
        <v>850021866</v>
      </c>
      <c r="B3803" s="42">
        <v>850000092</v>
      </c>
      <c r="C3803" s="43">
        <v>850000092</v>
      </c>
      <c r="D3803" t="s">
        <v>2292</v>
      </c>
      <c r="E3803" t="s">
        <v>2278</v>
      </c>
      <c r="F3803" t="s">
        <v>1786</v>
      </c>
      <c r="G3803" t="s">
        <v>1787</v>
      </c>
      <c r="H3803">
        <v>0</v>
      </c>
      <c r="I3803" s="1">
        <v>85</v>
      </c>
      <c r="J3803" t="s">
        <v>482</v>
      </c>
      <c r="K3803" t="s">
        <v>223</v>
      </c>
      <c r="L3803" t="s">
        <v>831</v>
      </c>
      <c r="M3803" t="s">
        <v>223</v>
      </c>
      <c r="N3803" s="4">
        <v>268502416</v>
      </c>
      <c r="O3803" s="44">
        <v>4369.5</v>
      </c>
      <c r="P3803">
        <v>0</v>
      </c>
      <c r="Q3803">
        <v>0</v>
      </c>
      <c r="R3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3" s="4">
        <f t="shared" si="177"/>
        <v>1</v>
      </c>
      <c r="T3803" s="4">
        <f t="shared" si="178"/>
        <v>0</v>
      </c>
      <c r="U3803" s="4">
        <f t="shared" si="179"/>
        <v>0</v>
      </c>
    </row>
    <row r="3804" spans="1:21">
      <c r="A3804" s="41">
        <v>850022542</v>
      </c>
      <c r="B3804" s="45">
        <v>850000092</v>
      </c>
      <c r="C3804" s="43">
        <v>850000092</v>
      </c>
      <c r="D3804" t="s">
        <v>2293</v>
      </c>
      <c r="E3804" t="s">
        <v>2278</v>
      </c>
      <c r="F3804" t="s">
        <v>1786</v>
      </c>
      <c r="G3804" t="s">
        <v>1787</v>
      </c>
      <c r="H3804">
        <v>0</v>
      </c>
      <c r="I3804" s="1">
        <v>85</v>
      </c>
      <c r="J3804" t="s">
        <v>482</v>
      </c>
      <c r="K3804" t="s">
        <v>223</v>
      </c>
      <c r="L3804" t="s">
        <v>77</v>
      </c>
      <c r="M3804" t="s">
        <v>223</v>
      </c>
      <c r="N3804" s="4">
        <v>268502416</v>
      </c>
      <c r="O3804" s="44">
        <v>251.5</v>
      </c>
      <c r="P3804">
        <v>1</v>
      </c>
      <c r="Q3804">
        <v>0</v>
      </c>
      <c r="R3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4" s="4">
        <f t="shared" si="177"/>
        <v>1</v>
      </c>
      <c r="T3804" s="4">
        <f t="shared" si="178"/>
        <v>0</v>
      </c>
      <c r="U3804" s="4">
        <f t="shared" si="179"/>
        <v>0</v>
      </c>
    </row>
    <row r="3805" spans="1:21">
      <c r="A3805" s="41">
        <v>850025941</v>
      </c>
      <c r="B3805" s="42">
        <v>850000092</v>
      </c>
      <c r="C3805" s="43">
        <v>850000092</v>
      </c>
      <c r="D3805" t="s">
        <v>2294</v>
      </c>
      <c r="E3805" t="s">
        <v>2278</v>
      </c>
      <c r="F3805" t="s">
        <v>1786</v>
      </c>
      <c r="G3805" t="s">
        <v>1787</v>
      </c>
      <c r="H3805">
        <v>0</v>
      </c>
      <c r="I3805" s="1">
        <v>85</v>
      </c>
      <c r="J3805" t="s">
        <v>482</v>
      </c>
      <c r="K3805" t="s">
        <v>223</v>
      </c>
      <c r="L3805" t="s">
        <v>77</v>
      </c>
      <c r="M3805" t="s">
        <v>223</v>
      </c>
      <c r="N3805" s="4">
        <v>268502416</v>
      </c>
      <c r="O3805" s="44">
        <v>391.75</v>
      </c>
      <c r="P3805">
        <v>1</v>
      </c>
      <c r="Q3805">
        <v>0</v>
      </c>
      <c r="R3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5" s="4">
        <f t="shared" si="177"/>
        <v>1</v>
      </c>
      <c r="T3805" s="4">
        <f t="shared" si="178"/>
        <v>0</v>
      </c>
      <c r="U3805" s="4">
        <f t="shared" si="179"/>
        <v>0</v>
      </c>
    </row>
    <row r="3806" spans="1:21">
      <c r="A3806" s="41">
        <v>850022013</v>
      </c>
      <c r="B3806" s="42">
        <v>850000100</v>
      </c>
      <c r="C3806" s="43">
        <v>850000100</v>
      </c>
      <c r="D3806" t="s">
        <v>4486</v>
      </c>
      <c r="E3806" t="s">
        <v>4487</v>
      </c>
      <c r="F3806" t="s">
        <v>1786</v>
      </c>
      <c r="G3806" t="s">
        <v>1787</v>
      </c>
      <c r="H3806">
        <v>0</v>
      </c>
      <c r="I3806" s="1">
        <v>85</v>
      </c>
      <c r="J3806" t="s">
        <v>482</v>
      </c>
      <c r="K3806" t="s">
        <v>223</v>
      </c>
      <c r="L3806" t="s">
        <v>831</v>
      </c>
      <c r="M3806" t="s">
        <v>223</v>
      </c>
      <c r="N3806" s="4">
        <v>268500295</v>
      </c>
      <c r="O3806" s="44">
        <v>4973.5</v>
      </c>
      <c r="P3806">
        <v>0</v>
      </c>
      <c r="Q3806">
        <v>0</v>
      </c>
      <c r="R3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6" s="4">
        <f t="shared" si="177"/>
        <v>1</v>
      </c>
      <c r="T3806" s="4">
        <f t="shared" si="178"/>
        <v>0</v>
      </c>
      <c r="U3806" s="4">
        <f t="shared" si="179"/>
        <v>0</v>
      </c>
    </row>
    <row r="3807" spans="1:21">
      <c r="A3807" s="41">
        <v>850006008</v>
      </c>
      <c r="B3807" s="42">
        <v>850005968</v>
      </c>
      <c r="C3807" s="43">
        <v>850006008</v>
      </c>
      <c r="D3807" t="s">
        <v>480</v>
      </c>
      <c r="E3807" t="s">
        <v>481</v>
      </c>
      <c r="H3807"/>
      <c r="I3807" s="1">
        <v>85</v>
      </c>
      <c r="J3807" t="s">
        <v>482</v>
      </c>
      <c r="K3807" t="s">
        <v>223</v>
      </c>
      <c r="L3807" t="s">
        <v>60</v>
      </c>
      <c r="M3807" t="s">
        <v>223</v>
      </c>
      <c r="N3807" s="4">
        <v>444659502</v>
      </c>
      <c r="O3807" s="44">
        <v>43312</v>
      </c>
      <c r="P3807">
        <v>0</v>
      </c>
      <c r="Q3807">
        <v>0</v>
      </c>
      <c r="R3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7" s="4">
        <f t="shared" si="177"/>
        <v>0</v>
      </c>
      <c r="T3807" s="4">
        <f t="shared" si="178"/>
        <v>0</v>
      </c>
      <c r="U3807" s="4">
        <f t="shared" si="179"/>
        <v>1</v>
      </c>
    </row>
    <row r="3808" spans="1:21">
      <c r="A3808" s="41">
        <v>440000560</v>
      </c>
      <c r="B3808" s="42">
        <v>850009010</v>
      </c>
      <c r="C3808" s="43">
        <v>850009010</v>
      </c>
      <c r="D3808" t="s">
        <v>2514</v>
      </c>
      <c r="E3808" t="s">
        <v>2515</v>
      </c>
      <c r="F3808" t="s">
        <v>1786</v>
      </c>
      <c r="G3808" t="s">
        <v>1787</v>
      </c>
      <c r="H3808">
        <v>0</v>
      </c>
      <c r="I3808" s="1">
        <v>44</v>
      </c>
      <c r="J3808" t="s">
        <v>222</v>
      </c>
      <c r="K3808" t="s">
        <v>223</v>
      </c>
      <c r="L3808" t="s">
        <v>831</v>
      </c>
      <c r="M3808" t="s">
        <v>223</v>
      </c>
      <c r="N3808" s="4">
        <v>268504453</v>
      </c>
      <c r="O3808" s="44">
        <v>28894.5</v>
      </c>
      <c r="P3808">
        <v>0</v>
      </c>
      <c r="Q3808">
        <v>0</v>
      </c>
      <c r="R3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8" s="4">
        <f t="shared" si="177"/>
        <v>1</v>
      </c>
      <c r="T3808" s="4">
        <f t="shared" si="178"/>
        <v>0</v>
      </c>
      <c r="U3808" s="4">
        <f t="shared" si="179"/>
        <v>0</v>
      </c>
    </row>
    <row r="3809" spans="1:21">
      <c r="A3809" s="41">
        <v>440021202</v>
      </c>
      <c r="B3809" s="42">
        <v>850009010</v>
      </c>
      <c r="C3809" s="43">
        <v>850009010</v>
      </c>
      <c r="D3809" t="s">
        <v>2516</v>
      </c>
      <c r="E3809" t="s">
        <v>2515</v>
      </c>
      <c r="F3809" t="s">
        <v>1786</v>
      </c>
      <c r="G3809" t="s">
        <v>1787</v>
      </c>
      <c r="H3809">
        <v>0</v>
      </c>
      <c r="I3809" s="1">
        <v>44</v>
      </c>
      <c r="J3809" t="s">
        <v>222</v>
      </c>
      <c r="K3809" t="s">
        <v>223</v>
      </c>
      <c r="L3809" t="s">
        <v>831</v>
      </c>
      <c r="M3809" t="s">
        <v>223</v>
      </c>
      <c r="N3809" s="4">
        <v>268504453</v>
      </c>
      <c r="O3809" s="44">
        <v>4509.5</v>
      </c>
      <c r="P3809">
        <v>0</v>
      </c>
      <c r="Q3809">
        <v>0</v>
      </c>
      <c r="R3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9" s="4">
        <f t="shared" si="177"/>
        <v>1</v>
      </c>
      <c r="T3809" s="4">
        <f t="shared" si="178"/>
        <v>0</v>
      </c>
      <c r="U3809" s="4">
        <f t="shared" si="179"/>
        <v>0</v>
      </c>
    </row>
    <row r="3810" spans="1:21">
      <c r="A3810" s="41">
        <v>850000175</v>
      </c>
      <c r="B3810" s="42">
        <v>850009010</v>
      </c>
      <c r="C3810" s="43">
        <v>850009010</v>
      </c>
      <c r="D3810" t="s">
        <v>2517</v>
      </c>
      <c r="E3810" t="s">
        <v>2515</v>
      </c>
      <c r="F3810" t="s">
        <v>1786</v>
      </c>
      <c r="G3810" t="s">
        <v>1787</v>
      </c>
      <c r="H3810">
        <v>0</v>
      </c>
      <c r="I3810" s="1">
        <v>85</v>
      </c>
      <c r="J3810" t="s">
        <v>482</v>
      </c>
      <c r="K3810" t="s">
        <v>223</v>
      </c>
      <c r="L3810" t="s">
        <v>831</v>
      </c>
      <c r="M3810" t="s">
        <v>223</v>
      </c>
      <c r="N3810" s="4">
        <v>268504453</v>
      </c>
      <c r="O3810" s="44">
        <v>70145</v>
      </c>
      <c r="P3810">
        <v>0</v>
      </c>
      <c r="Q3810">
        <v>0</v>
      </c>
      <c r="R3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0" s="4">
        <f t="shared" si="177"/>
        <v>1</v>
      </c>
      <c r="T3810" s="4">
        <f t="shared" si="178"/>
        <v>0</v>
      </c>
      <c r="U3810" s="4">
        <f t="shared" si="179"/>
        <v>0</v>
      </c>
    </row>
    <row r="3811" spans="1:21">
      <c r="A3811" s="41">
        <v>850000233</v>
      </c>
      <c r="B3811" s="42">
        <v>850009010</v>
      </c>
      <c r="C3811" s="43">
        <v>850009010</v>
      </c>
      <c r="D3811" t="s">
        <v>2518</v>
      </c>
      <c r="E3811" t="s">
        <v>2515</v>
      </c>
      <c r="F3811" t="s">
        <v>1786</v>
      </c>
      <c r="G3811" t="s">
        <v>1787</v>
      </c>
      <c r="H3811">
        <v>0</v>
      </c>
      <c r="I3811" s="1">
        <v>85</v>
      </c>
      <c r="J3811" t="s">
        <v>482</v>
      </c>
      <c r="K3811" t="s">
        <v>223</v>
      </c>
      <c r="L3811" t="s">
        <v>831</v>
      </c>
      <c r="M3811" t="s">
        <v>223</v>
      </c>
      <c r="N3811" s="4">
        <v>268504453</v>
      </c>
      <c r="O3811" s="44">
        <v>11004.5</v>
      </c>
      <c r="P3811">
        <v>0</v>
      </c>
      <c r="Q3811">
        <v>0</v>
      </c>
      <c r="R3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1" s="4">
        <f t="shared" si="177"/>
        <v>1</v>
      </c>
      <c r="T3811" s="4">
        <f t="shared" si="178"/>
        <v>0</v>
      </c>
      <c r="U3811" s="4">
        <f t="shared" si="179"/>
        <v>0</v>
      </c>
    </row>
    <row r="3812" spans="1:21">
      <c r="A3812" s="41">
        <v>850003377</v>
      </c>
      <c r="B3812" s="42">
        <v>850009010</v>
      </c>
      <c r="C3812" s="43">
        <v>850009010</v>
      </c>
      <c r="D3812" t="s">
        <v>2519</v>
      </c>
      <c r="E3812" t="s">
        <v>2515</v>
      </c>
      <c r="F3812" t="s">
        <v>1786</v>
      </c>
      <c r="G3812" t="s">
        <v>1787</v>
      </c>
      <c r="H3812">
        <v>0</v>
      </c>
      <c r="I3812" s="1">
        <v>85</v>
      </c>
      <c r="J3812" t="s">
        <v>482</v>
      </c>
      <c r="K3812" t="s">
        <v>223</v>
      </c>
      <c r="L3812" t="s">
        <v>831</v>
      </c>
      <c r="M3812" t="s">
        <v>223</v>
      </c>
      <c r="N3812" s="4">
        <v>268504453</v>
      </c>
      <c r="O3812" s="44">
        <v>5250</v>
      </c>
      <c r="P3812">
        <v>0</v>
      </c>
      <c r="Q3812">
        <v>0</v>
      </c>
      <c r="R3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2" s="4">
        <f t="shared" si="177"/>
        <v>1</v>
      </c>
      <c r="T3812" s="4">
        <f t="shared" si="178"/>
        <v>0</v>
      </c>
      <c r="U3812" s="4">
        <f t="shared" si="179"/>
        <v>0</v>
      </c>
    </row>
    <row r="3813" spans="1:21">
      <c r="A3813" s="41">
        <v>850006479</v>
      </c>
      <c r="B3813" s="42">
        <v>850009010</v>
      </c>
      <c r="C3813" s="43">
        <v>850009010</v>
      </c>
      <c r="D3813" t="s">
        <v>2520</v>
      </c>
      <c r="E3813" t="s">
        <v>2515</v>
      </c>
      <c r="F3813" t="s">
        <v>1786</v>
      </c>
      <c r="G3813" t="s">
        <v>1787</v>
      </c>
      <c r="H3813">
        <v>0</v>
      </c>
      <c r="I3813" s="1">
        <v>85</v>
      </c>
      <c r="J3813" t="s">
        <v>482</v>
      </c>
      <c r="K3813" t="s">
        <v>223</v>
      </c>
      <c r="L3813" t="s">
        <v>831</v>
      </c>
      <c r="M3813" t="s">
        <v>223</v>
      </c>
      <c r="N3813" s="4">
        <v>268504453</v>
      </c>
      <c r="O3813" s="44">
        <v>873.75</v>
      </c>
      <c r="P3813">
        <v>0</v>
      </c>
      <c r="Q3813">
        <v>0</v>
      </c>
      <c r="R3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3" s="4">
        <f t="shared" si="177"/>
        <v>1</v>
      </c>
      <c r="T3813" s="4">
        <f t="shared" si="178"/>
        <v>0</v>
      </c>
      <c r="U3813" s="4">
        <f t="shared" si="179"/>
        <v>0</v>
      </c>
    </row>
    <row r="3814" spans="1:21">
      <c r="A3814" s="41">
        <v>850000118</v>
      </c>
      <c r="B3814" s="42">
        <v>850013244</v>
      </c>
      <c r="C3814" s="43">
        <v>850000118</v>
      </c>
      <c r="D3814" t="s">
        <v>3398</v>
      </c>
      <c r="E3814" t="s">
        <v>3398</v>
      </c>
      <c r="H3814"/>
      <c r="I3814" s="1">
        <v>85</v>
      </c>
      <c r="J3814" t="s">
        <v>482</v>
      </c>
      <c r="K3814" t="s">
        <v>223</v>
      </c>
      <c r="L3814" t="s">
        <v>96</v>
      </c>
      <c r="M3814" t="s">
        <v>223</v>
      </c>
      <c r="N3814" s="4">
        <v>338361355</v>
      </c>
      <c r="O3814" s="44">
        <v>57025</v>
      </c>
      <c r="P3814">
        <v>0</v>
      </c>
      <c r="Q3814">
        <v>0</v>
      </c>
      <c r="R3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4" s="4">
        <f t="shared" si="177"/>
        <v>0</v>
      </c>
      <c r="T3814" s="4">
        <f t="shared" si="178"/>
        <v>0</v>
      </c>
      <c r="U3814" s="4">
        <f t="shared" si="179"/>
        <v>1</v>
      </c>
    </row>
    <row r="3815" spans="1:21">
      <c r="A3815" s="41">
        <v>850000134</v>
      </c>
      <c r="B3815" s="42">
        <v>850013269</v>
      </c>
      <c r="C3815" s="43">
        <v>850000134</v>
      </c>
      <c r="D3815" t="s">
        <v>5151</v>
      </c>
      <c r="E3815" t="s">
        <v>5152</v>
      </c>
      <c r="H3815"/>
      <c r="I3815" s="1">
        <v>85</v>
      </c>
      <c r="J3815" t="s">
        <v>482</v>
      </c>
      <c r="K3815" t="s">
        <v>223</v>
      </c>
      <c r="L3815" t="s">
        <v>96</v>
      </c>
      <c r="M3815" t="s">
        <v>223</v>
      </c>
      <c r="N3815" s="4">
        <v>311533574</v>
      </c>
      <c r="O3815" s="44">
        <v>24727.5</v>
      </c>
      <c r="P3815">
        <v>0</v>
      </c>
      <c r="Q3815">
        <v>0</v>
      </c>
      <c r="R3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5" s="4">
        <f t="shared" si="177"/>
        <v>0</v>
      </c>
      <c r="T3815" s="4">
        <f t="shared" si="178"/>
        <v>0</v>
      </c>
      <c r="U3815" s="4">
        <f t="shared" si="179"/>
        <v>1</v>
      </c>
    </row>
    <row r="3816" spans="1:21">
      <c r="A3816" s="41">
        <v>850000126</v>
      </c>
      <c r="B3816" s="42">
        <v>850022948</v>
      </c>
      <c r="C3816" s="43">
        <v>850000126</v>
      </c>
      <c r="D3816" t="s">
        <v>5056</v>
      </c>
      <c r="E3816" t="s">
        <v>5057</v>
      </c>
      <c r="H3816"/>
      <c r="I3816" s="1">
        <v>85</v>
      </c>
      <c r="J3816" t="s">
        <v>482</v>
      </c>
      <c r="K3816" t="s">
        <v>223</v>
      </c>
      <c r="L3816" t="s">
        <v>96</v>
      </c>
      <c r="M3816" t="s">
        <v>223</v>
      </c>
      <c r="N3816" s="4">
        <v>351564653</v>
      </c>
      <c r="O3816" s="44">
        <v>17025.5</v>
      </c>
      <c r="P3816">
        <v>0</v>
      </c>
      <c r="Q3816">
        <v>0</v>
      </c>
      <c r="R3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6" s="4">
        <f t="shared" si="177"/>
        <v>0</v>
      </c>
      <c r="T3816" s="4">
        <f t="shared" si="178"/>
        <v>0</v>
      </c>
      <c r="U3816" s="4">
        <f t="shared" si="179"/>
        <v>1</v>
      </c>
    </row>
    <row r="3817" spans="1:21">
      <c r="A3817" s="41">
        <v>850000647</v>
      </c>
      <c r="B3817" s="42">
        <v>850025867</v>
      </c>
      <c r="C3817" s="43">
        <v>850025867</v>
      </c>
      <c r="D3817" t="s">
        <v>4330</v>
      </c>
      <c r="E3817" t="s">
        <v>4331</v>
      </c>
      <c r="F3817" t="s">
        <v>1786</v>
      </c>
      <c r="G3817" t="s">
        <v>1787</v>
      </c>
      <c r="H3817">
        <v>0</v>
      </c>
      <c r="I3817" s="1">
        <v>85</v>
      </c>
      <c r="J3817" t="s">
        <v>482</v>
      </c>
      <c r="K3817" t="s">
        <v>223</v>
      </c>
      <c r="L3817" t="s">
        <v>831</v>
      </c>
      <c r="M3817" t="s">
        <v>223</v>
      </c>
      <c r="N3817" s="4">
        <v>200050383</v>
      </c>
      <c r="O3817" s="44">
        <v>14209</v>
      </c>
      <c r="P3817">
        <v>0</v>
      </c>
      <c r="Q3817">
        <v>0</v>
      </c>
      <c r="R3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7" s="4">
        <f t="shared" si="177"/>
        <v>1</v>
      </c>
      <c r="T3817" s="4">
        <f t="shared" si="178"/>
        <v>0</v>
      </c>
      <c r="U3817" s="4">
        <f t="shared" si="179"/>
        <v>0</v>
      </c>
    </row>
    <row r="3818" spans="1:21">
      <c r="A3818" s="41">
        <v>850000357</v>
      </c>
      <c r="B3818" s="42">
        <v>850026378</v>
      </c>
      <c r="C3818" s="43">
        <v>850000357</v>
      </c>
      <c r="D3818" t="s">
        <v>6352</v>
      </c>
      <c r="E3818" t="s">
        <v>6353</v>
      </c>
      <c r="H3818"/>
      <c r="I3818" s="1">
        <v>85</v>
      </c>
      <c r="J3818" t="s">
        <v>482</v>
      </c>
      <c r="K3818" t="s">
        <v>223</v>
      </c>
      <c r="L3818" t="s">
        <v>60</v>
      </c>
      <c r="M3818" t="s">
        <v>223</v>
      </c>
      <c r="N3818" s="4">
        <v>0</v>
      </c>
      <c r="O3818" s="44">
        <v>13422</v>
      </c>
      <c r="P3818">
        <v>0</v>
      </c>
      <c r="Q3818">
        <v>0</v>
      </c>
      <c r="R3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8" s="4">
        <f t="shared" si="177"/>
        <v>0</v>
      </c>
      <c r="T3818" s="4">
        <f t="shared" si="178"/>
        <v>0</v>
      </c>
      <c r="U3818" s="4">
        <f t="shared" si="179"/>
        <v>1</v>
      </c>
    </row>
    <row r="3819" spans="1:21">
      <c r="A3819" s="41">
        <v>860780568</v>
      </c>
      <c r="B3819" s="42">
        <v>860000140</v>
      </c>
      <c r="C3819" s="43">
        <v>860780568</v>
      </c>
      <c r="D3819" t="s">
        <v>5076</v>
      </c>
      <c r="E3819" t="s">
        <v>5077</v>
      </c>
      <c r="H3819"/>
      <c r="I3819" s="1">
        <v>86</v>
      </c>
      <c r="J3819" t="s">
        <v>374</v>
      </c>
      <c r="K3819" t="s">
        <v>93</v>
      </c>
      <c r="L3819" t="s">
        <v>96</v>
      </c>
      <c r="M3819" t="s">
        <v>93</v>
      </c>
      <c r="N3819" s="4">
        <v>408475747</v>
      </c>
      <c r="O3819" s="44">
        <v>19127</v>
      </c>
      <c r="P3819">
        <v>0</v>
      </c>
      <c r="Q3819">
        <v>0</v>
      </c>
      <c r="R3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9" s="4">
        <f t="shared" si="177"/>
        <v>0</v>
      </c>
      <c r="T3819" s="4">
        <f t="shared" si="178"/>
        <v>0</v>
      </c>
      <c r="U3819" s="4">
        <f t="shared" si="179"/>
        <v>1</v>
      </c>
    </row>
    <row r="3820" spans="1:21">
      <c r="A3820" s="41">
        <v>860790419</v>
      </c>
      <c r="B3820" s="42">
        <v>860003110</v>
      </c>
      <c r="C3820" s="43">
        <v>860790419</v>
      </c>
      <c r="D3820" t="s">
        <v>5078</v>
      </c>
      <c r="E3820" t="s">
        <v>5079</v>
      </c>
      <c r="H3820"/>
      <c r="I3820" s="1">
        <v>86</v>
      </c>
      <c r="J3820" t="s">
        <v>374</v>
      </c>
      <c r="K3820" t="s">
        <v>93</v>
      </c>
      <c r="L3820" t="s">
        <v>96</v>
      </c>
      <c r="M3820" t="s">
        <v>93</v>
      </c>
      <c r="N3820" s="4">
        <v>349829952</v>
      </c>
      <c r="O3820" s="44">
        <v>12548.5</v>
      </c>
      <c r="P3820">
        <v>0</v>
      </c>
      <c r="Q3820">
        <v>0</v>
      </c>
      <c r="R3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0" s="4">
        <f t="shared" si="177"/>
        <v>0</v>
      </c>
      <c r="T3820" s="4">
        <f t="shared" si="178"/>
        <v>0</v>
      </c>
      <c r="U3820" s="4">
        <f t="shared" si="179"/>
        <v>1</v>
      </c>
    </row>
    <row r="3821" spans="1:21">
      <c r="A3821" s="41">
        <v>860008929</v>
      </c>
      <c r="B3821" s="42">
        <v>860008879</v>
      </c>
      <c r="C3821" s="43">
        <v>860008929</v>
      </c>
      <c r="D3821" t="s">
        <v>5935</v>
      </c>
      <c r="E3821" t="s">
        <v>5936</v>
      </c>
      <c r="H3821"/>
      <c r="I3821" s="1">
        <v>86</v>
      </c>
      <c r="J3821" t="s">
        <v>374</v>
      </c>
      <c r="K3821" t="s">
        <v>93</v>
      </c>
      <c r="L3821" t="s">
        <v>96</v>
      </c>
      <c r="M3821" t="s">
        <v>93</v>
      </c>
      <c r="N3821" s="4">
        <v>487637639</v>
      </c>
      <c r="O3821" s="44">
        <v>17088.5</v>
      </c>
      <c r="P3821">
        <v>0</v>
      </c>
      <c r="Q3821">
        <v>0</v>
      </c>
      <c r="R3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1" s="4">
        <f t="shared" si="177"/>
        <v>0</v>
      </c>
      <c r="T3821" s="4">
        <f t="shared" si="178"/>
        <v>0</v>
      </c>
      <c r="U3821" s="4">
        <f t="shared" si="179"/>
        <v>1</v>
      </c>
    </row>
    <row r="3822" spans="1:21">
      <c r="A3822" s="41">
        <v>860010321</v>
      </c>
      <c r="B3822" s="42">
        <v>860010313</v>
      </c>
      <c r="C3822" s="43">
        <v>860010321</v>
      </c>
      <c r="D3822" t="s">
        <v>5334</v>
      </c>
      <c r="E3822" t="s">
        <v>5335</v>
      </c>
      <c r="H3822"/>
      <c r="I3822" s="1">
        <v>86</v>
      </c>
      <c r="J3822" t="s">
        <v>374</v>
      </c>
      <c r="K3822" t="s">
        <v>93</v>
      </c>
      <c r="L3822" t="s">
        <v>96</v>
      </c>
      <c r="M3822" t="s">
        <v>93</v>
      </c>
      <c r="N3822" s="4">
        <v>342977683</v>
      </c>
      <c r="O3822" s="44">
        <v>47578.5</v>
      </c>
      <c r="P3822">
        <v>0</v>
      </c>
      <c r="Q3822">
        <v>0</v>
      </c>
      <c r="R3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2" s="4">
        <f t="shared" si="177"/>
        <v>0</v>
      </c>
      <c r="T3822" s="4">
        <f t="shared" si="178"/>
        <v>0</v>
      </c>
      <c r="U3822" s="4">
        <f t="shared" si="179"/>
        <v>1</v>
      </c>
    </row>
    <row r="3823" spans="1:21">
      <c r="A3823" s="41">
        <v>860780311</v>
      </c>
      <c r="B3823" s="42">
        <v>860010750</v>
      </c>
      <c r="C3823" s="43">
        <v>860780311</v>
      </c>
      <c r="D3823" t="s">
        <v>3250</v>
      </c>
      <c r="E3823" t="s">
        <v>3250</v>
      </c>
      <c r="H3823"/>
      <c r="I3823" s="1">
        <v>86</v>
      </c>
      <c r="J3823" t="s">
        <v>374</v>
      </c>
      <c r="K3823" t="s">
        <v>93</v>
      </c>
      <c r="L3823" t="s">
        <v>96</v>
      </c>
      <c r="M3823" t="s">
        <v>93</v>
      </c>
      <c r="N3823" s="4">
        <v>334216314</v>
      </c>
      <c r="O3823" s="44">
        <v>11786</v>
      </c>
      <c r="P3823">
        <v>0</v>
      </c>
      <c r="Q3823">
        <v>0</v>
      </c>
      <c r="R3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23" s="4">
        <f t="shared" si="177"/>
        <v>0</v>
      </c>
      <c r="T3823" s="4">
        <f t="shared" si="178"/>
        <v>0</v>
      </c>
      <c r="U3823" s="4">
        <f t="shared" si="179"/>
        <v>1</v>
      </c>
    </row>
    <row r="3824" spans="1:21">
      <c r="A3824" s="41">
        <v>160016374</v>
      </c>
      <c r="B3824" s="42">
        <v>860012913</v>
      </c>
      <c r="C3824" s="43">
        <v>160016374</v>
      </c>
      <c r="D3824" t="s">
        <v>4233</v>
      </c>
      <c r="E3824" t="s">
        <v>4234</v>
      </c>
      <c r="H3824"/>
      <c r="I3824" s="1">
        <v>16</v>
      </c>
      <c r="J3824" t="s">
        <v>505</v>
      </c>
      <c r="K3824" t="s">
        <v>93</v>
      </c>
      <c r="L3824" t="s">
        <v>60</v>
      </c>
      <c r="M3824" t="s">
        <v>93</v>
      </c>
      <c r="N3824" s="4">
        <v>789798097</v>
      </c>
      <c r="O3824" s="44">
        <v>560</v>
      </c>
      <c r="P3824">
        <v>0</v>
      </c>
      <c r="Q3824">
        <v>0</v>
      </c>
      <c r="R3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24" s="4">
        <f t="shared" si="177"/>
        <v>0</v>
      </c>
      <c r="T3824" s="4">
        <f t="shared" si="178"/>
        <v>0</v>
      </c>
      <c r="U3824" s="4">
        <f t="shared" si="179"/>
        <v>1</v>
      </c>
    </row>
    <row r="3825" spans="1:21">
      <c r="A3825" s="41">
        <v>860011410</v>
      </c>
      <c r="B3825" s="146">
        <v>860012913</v>
      </c>
      <c r="C3825" s="43">
        <v>860011410</v>
      </c>
      <c r="D3825" t="s">
        <v>4235</v>
      </c>
      <c r="E3825" t="s">
        <v>4234</v>
      </c>
      <c r="H3825"/>
      <c r="I3825" s="1">
        <v>86</v>
      </c>
      <c r="J3825" t="s">
        <v>374</v>
      </c>
      <c r="K3825" t="s">
        <v>93</v>
      </c>
      <c r="L3825" t="s">
        <v>60</v>
      </c>
      <c r="M3825" t="s">
        <v>93</v>
      </c>
      <c r="N3825" s="4">
        <v>789798097</v>
      </c>
      <c r="O3825" s="44">
        <v>1824.5</v>
      </c>
      <c r="P3825">
        <v>0</v>
      </c>
      <c r="Q3825">
        <v>0</v>
      </c>
      <c r="R3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5" s="4">
        <f t="shared" si="177"/>
        <v>0</v>
      </c>
      <c r="T3825" s="4">
        <f t="shared" si="178"/>
        <v>0</v>
      </c>
      <c r="U3825" s="4">
        <f t="shared" si="179"/>
        <v>1</v>
      </c>
    </row>
    <row r="3826" spans="1:21">
      <c r="A3826" s="41">
        <v>860000025</v>
      </c>
      <c r="B3826" s="42">
        <v>860014208</v>
      </c>
      <c r="C3826" s="43">
        <v>860014208</v>
      </c>
      <c r="D3826" t="s">
        <v>968</v>
      </c>
      <c r="E3826" t="s">
        <v>969</v>
      </c>
      <c r="F3826" t="s">
        <v>970</v>
      </c>
      <c r="G3826" t="s">
        <v>971</v>
      </c>
      <c r="H3826">
        <v>1</v>
      </c>
      <c r="I3826" s="1">
        <v>86</v>
      </c>
      <c r="J3826" t="s">
        <v>374</v>
      </c>
      <c r="K3826" t="s">
        <v>93</v>
      </c>
      <c r="L3826" t="s">
        <v>233</v>
      </c>
      <c r="M3826" t="s">
        <v>93</v>
      </c>
      <c r="N3826" s="4">
        <v>200055358</v>
      </c>
      <c r="O3826" s="44">
        <v>76757</v>
      </c>
      <c r="P3826">
        <v>0</v>
      </c>
      <c r="Q3826">
        <v>0</v>
      </c>
      <c r="R3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6" s="4">
        <f t="shared" si="177"/>
        <v>1</v>
      </c>
      <c r="T3826" s="4">
        <f t="shared" si="178"/>
        <v>0</v>
      </c>
      <c r="U3826" s="4">
        <f t="shared" si="179"/>
        <v>0</v>
      </c>
    </row>
    <row r="3827" spans="1:21">
      <c r="A3827" s="41">
        <v>860000033</v>
      </c>
      <c r="B3827" s="42">
        <v>860014208</v>
      </c>
      <c r="C3827" s="43">
        <v>860014208</v>
      </c>
      <c r="D3827" t="s">
        <v>972</v>
      </c>
      <c r="E3827" t="s">
        <v>969</v>
      </c>
      <c r="F3827" t="s">
        <v>970</v>
      </c>
      <c r="G3827" t="s">
        <v>971</v>
      </c>
      <c r="H3827">
        <v>1</v>
      </c>
      <c r="I3827" s="1">
        <v>86</v>
      </c>
      <c r="J3827" t="s">
        <v>374</v>
      </c>
      <c r="K3827" t="s">
        <v>93</v>
      </c>
      <c r="L3827" t="s">
        <v>233</v>
      </c>
      <c r="M3827" t="s">
        <v>93</v>
      </c>
      <c r="N3827" s="4">
        <v>200055358</v>
      </c>
      <c r="O3827" s="44">
        <v>15798</v>
      </c>
      <c r="P3827">
        <v>0</v>
      </c>
      <c r="Q3827">
        <v>0</v>
      </c>
      <c r="R3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7" s="4">
        <f t="shared" si="177"/>
        <v>1</v>
      </c>
      <c r="T3827" s="4">
        <f t="shared" si="178"/>
        <v>0</v>
      </c>
      <c r="U3827" s="4">
        <f t="shared" si="179"/>
        <v>0</v>
      </c>
    </row>
    <row r="3828" spans="1:21">
      <c r="A3828" s="41">
        <v>860000058</v>
      </c>
      <c r="B3828" s="42">
        <v>860014208</v>
      </c>
      <c r="C3828" s="43">
        <v>860014208</v>
      </c>
      <c r="D3828" t="s">
        <v>973</v>
      </c>
      <c r="E3828" t="s">
        <v>969</v>
      </c>
      <c r="F3828" t="s">
        <v>970</v>
      </c>
      <c r="G3828" t="s">
        <v>971</v>
      </c>
      <c r="H3828">
        <v>1</v>
      </c>
      <c r="I3828" s="1">
        <v>86</v>
      </c>
      <c r="J3828" t="s">
        <v>374</v>
      </c>
      <c r="K3828" t="s">
        <v>93</v>
      </c>
      <c r="L3828" t="s">
        <v>233</v>
      </c>
      <c r="M3828" t="s">
        <v>93</v>
      </c>
      <c r="N3828" s="4">
        <v>200055358</v>
      </c>
      <c r="O3828" s="44">
        <v>22399.5</v>
      </c>
      <c r="P3828">
        <v>0</v>
      </c>
      <c r="Q3828">
        <v>0</v>
      </c>
      <c r="R3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8" s="4">
        <f t="shared" si="177"/>
        <v>1</v>
      </c>
      <c r="T3828" s="4">
        <f t="shared" si="178"/>
        <v>0</v>
      </c>
      <c r="U3828" s="4">
        <f t="shared" si="179"/>
        <v>0</v>
      </c>
    </row>
    <row r="3829" spans="1:21">
      <c r="A3829" s="41">
        <v>860000223</v>
      </c>
      <c r="B3829" s="42">
        <v>860014208</v>
      </c>
      <c r="C3829" s="43">
        <v>860014208</v>
      </c>
      <c r="D3829" t="s">
        <v>974</v>
      </c>
      <c r="E3829" t="s">
        <v>969</v>
      </c>
      <c r="F3829" t="s">
        <v>970</v>
      </c>
      <c r="G3829" t="s">
        <v>971</v>
      </c>
      <c r="H3829">
        <v>1</v>
      </c>
      <c r="I3829" s="1">
        <v>86</v>
      </c>
      <c r="J3829" t="s">
        <v>374</v>
      </c>
      <c r="K3829" t="s">
        <v>93</v>
      </c>
      <c r="L3829" t="s">
        <v>233</v>
      </c>
      <c r="M3829" t="s">
        <v>93</v>
      </c>
      <c r="N3829" s="4">
        <v>200055358</v>
      </c>
      <c r="O3829" s="44">
        <v>480425.5</v>
      </c>
      <c r="P3829">
        <v>0</v>
      </c>
      <c r="Q3829">
        <v>0</v>
      </c>
      <c r="R3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9" s="4">
        <f t="shared" si="177"/>
        <v>1</v>
      </c>
      <c r="T3829" s="4">
        <f t="shared" si="178"/>
        <v>0</v>
      </c>
      <c r="U3829" s="4">
        <f t="shared" si="179"/>
        <v>0</v>
      </c>
    </row>
    <row r="3830" spans="1:21">
      <c r="A3830" s="41">
        <v>860011014</v>
      </c>
      <c r="B3830" s="42">
        <v>860014208</v>
      </c>
      <c r="C3830" s="43">
        <v>860014208</v>
      </c>
      <c r="D3830" t="s">
        <v>975</v>
      </c>
      <c r="E3830" t="s">
        <v>969</v>
      </c>
      <c r="F3830" t="s">
        <v>970</v>
      </c>
      <c r="G3830" t="s">
        <v>971</v>
      </c>
      <c r="H3830">
        <v>1</v>
      </c>
      <c r="I3830" s="1">
        <v>86</v>
      </c>
      <c r="J3830" t="s">
        <v>374</v>
      </c>
      <c r="K3830" t="s">
        <v>93</v>
      </c>
      <c r="L3830" t="s">
        <v>831</v>
      </c>
      <c r="M3830" t="s">
        <v>93</v>
      </c>
      <c r="N3830" s="4">
        <v>200055358</v>
      </c>
      <c r="O3830" s="44">
        <v>3956</v>
      </c>
      <c r="P3830">
        <v>0</v>
      </c>
      <c r="Q3830">
        <v>0</v>
      </c>
      <c r="R3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0" s="4">
        <f t="shared" si="177"/>
        <v>1</v>
      </c>
      <c r="T3830" s="4">
        <f t="shared" si="178"/>
        <v>0</v>
      </c>
      <c r="U3830" s="4">
        <f t="shared" si="179"/>
        <v>0</v>
      </c>
    </row>
    <row r="3831" spans="1:21">
      <c r="A3831" s="41">
        <v>860000017</v>
      </c>
      <c r="B3831" s="42">
        <v>860780048</v>
      </c>
      <c r="C3831" s="43">
        <v>860780048</v>
      </c>
      <c r="D3831" t="s">
        <v>3535</v>
      </c>
      <c r="E3831" t="s">
        <v>3536</v>
      </c>
      <c r="F3831" t="s">
        <v>970</v>
      </c>
      <c r="G3831" t="s">
        <v>971</v>
      </c>
      <c r="H3831">
        <v>0</v>
      </c>
      <c r="I3831" s="1">
        <v>86</v>
      </c>
      <c r="J3831" t="s">
        <v>374</v>
      </c>
      <c r="K3831" t="s">
        <v>93</v>
      </c>
      <c r="L3831" t="s">
        <v>77</v>
      </c>
      <c r="M3831" t="s">
        <v>93</v>
      </c>
      <c r="N3831" s="4">
        <v>268600020</v>
      </c>
      <c r="O3831" s="44">
        <v>65200.25</v>
      </c>
      <c r="P3831">
        <v>1</v>
      </c>
      <c r="Q3831">
        <v>0</v>
      </c>
      <c r="R3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1" s="4">
        <f t="shared" si="177"/>
        <v>1</v>
      </c>
      <c r="T3831" s="4">
        <f t="shared" si="178"/>
        <v>0</v>
      </c>
      <c r="U3831" s="4">
        <f t="shared" si="179"/>
        <v>0</v>
      </c>
    </row>
    <row r="3832" spans="1:21">
      <c r="A3832" s="41">
        <v>860005396</v>
      </c>
      <c r="B3832" s="42">
        <v>860780048</v>
      </c>
      <c r="C3832" s="43">
        <v>860780048</v>
      </c>
      <c r="D3832" t="s">
        <v>3537</v>
      </c>
      <c r="E3832" t="s">
        <v>3536</v>
      </c>
      <c r="F3832" t="s">
        <v>970</v>
      </c>
      <c r="G3832" t="s">
        <v>971</v>
      </c>
      <c r="H3832">
        <v>0</v>
      </c>
      <c r="I3832" s="1">
        <v>86</v>
      </c>
      <c r="J3832" t="s">
        <v>374</v>
      </c>
      <c r="K3832" t="s">
        <v>93</v>
      </c>
      <c r="L3832" t="s">
        <v>77</v>
      </c>
      <c r="M3832" t="s">
        <v>93</v>
      </c>
      <c r="N3832" s="4">
        <v>268600020</v>
      </c>
      <c r="O3832" s="44">
        <v>177.25</v>
      </c>
      <c r="P3832">
        <v>0</v>
      </c>
      <c r="Q3832">
        <v>0</v>
      </c>
      <c r="R3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2" s="4">
        <f t="shared" si="177"/>
        <v>1</v>
      </c>
      <c r="T3832" s="4">
        <f t="shared" si="178"/>
        <v>0</v>
      </c>
      <c r="U3832" s="4">
        <f t="shared" si="179"/>
        <v>0</v>
      </c>
    </row>
    <row r="3833" spans="1:21">
      <c r="A3833" s="41">
        <v>860005677</v>
      </c>
      <c r="B3833" s="146">
        <v>860780048</v>
      </c>
      <c r="C3833" s="43">
        <v>860780048</v>
      </c>
      <c r="D3833" t="s">
        <v>3538</v>
      </c>
      <c r="E3833" t="s">
        <v>3536</v>
      </c>
      <c r="F3833" t="s">
        <v>970</v>
      </c>
      <c r="G3833" t="s">
        <v>971</v>
      </c>
      <c r="H3833">
        <v>0</v>
      </c>
      <c r="I3833" s="1">
        <v>86</v>
      </c>
      <c r="J3833" t="s">
        <v>374</v>
      </c>
      <c r="K3833" t="s">
        <v>93</v>
      </c>
      <c r="L3833" t="s">
        <v>77</v>
      </c>
      <c r="M3833" t="s">
        <v>93</v>
      </c>
      <c r="N3833" s="4">
        <v>268600020</v>
      </c>
      <c r="O3833" s="44">
        <v>816</v>
      </c>
      <c r="P3833">
        <v>0</v>
      </c>
      <c r="Q3833">
        <v>0</v>
      </c>
      <c r="R3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3" s="4">
        <f t="shared" si="177"/>
        <v>1</v>
      </c>
      <c r="T3833" s="4">
        <f t="shared" si="178"/>
        <v>0</v>
      </c>
      <c r="U3833" s="4">
        <f t="shared" si="179"/>
        <v>0</v>
      </c>
    </row>
    <row r="3834" spans="1:21">
      <c r="A3834" s="41">
        <v>860005701</v>
      </c>
      <c r="B3834" s="42">
        <v>860780048</v>
      </c>
      <c r="C3834" s="43">
        <v>860780048</v>
      </c>
      <c r="D3834" t="s">
        <v>3539</v>
      </c>
      <c r="E3834" t="s">
        <v>3536</v>
      </c>
      <c r="F3834" t="s">
        <v>970</v>
      </c>
      <c r="G3834" t="s">
        <v>971</v>
      </c>
      <c r="H3834">
        <v>0</v>
      </c>
      <c r="I3834" s="1">
        <v>86</v>
      </c>
      <c r="J3834" t="s">
        <v>374</v>
      </c>
      <c r="K3834" t="s">
        <v>93</v>
      </c>
      <c r="L3834" t="s">
        <v>77</v>
      </c>
      <c r="M3834" t="s">
        <v>93</v>
      </c>
      <c r="N3834" s="4">
        <v>268600020</v>
      </c>
      <c r="O3834" s="44">
        <v>1026.75</v>
      </c>
      <c r="P3834">
        <v>0</v>
      </c>
      <c r="Q3834">
        <v>0</v>
      </c>
      <c r="R3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4" s="4">
        <f t="shared" si="177"/>
        <v>1</v>
      </c>
      <c r="T3834" s="4">
        <f t="shared" si="178"/>
        <v>0</v>
      </c>
      <c r="U3834" s="4">
        <f t="shared" si="179"/>
        <v>0</v>
      </c>
    </row>
    <row r="3835" spans="1:21">
      <c r="A3835" s="41">
        <v>860005743</v>
      </c>
      <c r="B3835" s="42">
        <v>860780048</v>
      </c>
      <c r="C3835" s="43">
        <v>860780048</v>
      </c>
      <c r="D3835" t="s">
        <v>3540</v>
      </c>
      <c r="E3835" t="s">
        <v>3536</v>
      </c>
      <c r="F3835" t="s">
        <v>970</v>
      </c>
      <c r="G3835" t="s">
        <v>971</v>
      </c>
      <c r="H3835">
        <v>0</v>
      </c>
      <c r="I3835" s="1">
        <v>86</v>
      </c>
      <c r="J3835" t="s">
        <v>374</v>
      </c>
      <c r="K3835" t="s">
        <v>93</v>
      </c>
      <c r="L3835" t="s">
        <v>77</v>
      </c>
      <c r="M3835" t="s">
        <v>93</v>
      </c>
      <c r="N3835" s="4">
        <v>268600020</v>
      </c>
      <c r="O3835" s="44">
        <v>581</v>
      </c>
      <c r="P3835">
        <v>0</v>
      </c>
      <c r="Q3835">
        <v>0</v>
      </c>
      <c r="R3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5" s="4">
        <f t="shared" si="177"/>
        <v>1</v>
      </c>
      <c r="T3835" s="4">
        <f t="shared" si="178"/>
        <v>0</v>
      </c>
      <c r="U3835" s="4">
        <f t="shared" si="179"/>
        <v>0</v>
      </c>
    </row>
    <row r="3836" spans="1:21">
      <c r="A3836" s="41">
        <v>860012657</v>
      </c>
      <c r="B3836" s="42">
        <v>860780048</v>
      </c>
      <c r="C3836" s="43">
        <v>860780048</v>
      </c>
      <c r="D3836" t="s">
        <v>3541</v>
      </c>
      <c r="E3836" t="s">
        <v>3536</v>
      </c>
      <c r="F3836" t="s">
        <v>970</v>
      </c>
      <c r="G3836" t="s">
        <v>971</v>
      </c>
      <c r="H3836">
        <v>0</v>
      </c>
      <c r="I3836" s="1">
        <v>86</v>
      </c>
      <c r="J3836" t="s">
        <v>374</v>
      </c>
      <c r="K3836" t="s">
        <v>93</v>
      </c>
      <c r="L3836" t="s">
        <v>77</v>
      </c>
      <c r="M3836" t="s">
        <v>93</v>
      </c>
      <c r="N3836" s="4">
        <v>268600020</v>
      </c>
      <c r="O3836" s="44">
        <v>1969.5</v>
      </c>
      <c r="P3836">
        <v>0</v>
      </c>
      <c r="Q3836">
        <v>0</v>
      </c>
      <c r="R3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6" s="4">
        <f t="shared" si="177"/>
        <v>1</v>
      </c>
      <c r="T3836" s="4">
        <f t="shared" si="178"/>
        <v>0</v>
      </c>
      <c r="U3836" s="4">
        <f t="shared" si="179"/>
        <v>0</v>
      </c>
    </row>
    <row r="3837" spans="1:21">
      <c r="A3837" s="41">
        <v>860780956</v>
      </c>
      <c r="B3837" s="42">
        <v>860780048</v>
      </c>
      <c r="C3837" s="43">
        <v>860780048</v>
      </c>
      <c r="D3837" t="s">
        <v>3542</v>
      </c>
      <c r="E3837" t="s">
        <v>3536</v>
      </c>
      <c r="F3837" t="s">
        <v>970</v>
      </c>
      <c r="G3837" t="s">
        <v>971</v>
      </c>
      <c r="H3837">
        <v>0</v>
      </c>
      <c r="I3837" s="1">
        <v>86</v>
      </c>
      <c r="J3837" t="s">
        <v>374</v>
      </c>
      <c r="K3837" t="s">
        <v>93</v>
      </c>
      <c r="L3837" t="s">
        <v>77</v>
      </c>
      <c r="M3837" t="s">
        <v>93</v>
      </c>
      <c r="N3837" s="4">
        <v>268600020</v>
      </c>
      <c r="O3837" s="44">
        <v>1411.5</v>
      </c>
      <c r="P3837">
        <v>0</v>
      </c>
      <c r="Q3837">
        <v>0</v>
      </c>
      <c r="R3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7" s="4">
        <f t="shared" si="177"/>
        <v>1</v>
      </c>
      <c r="T3837" s="4">
        <f t="shared" si="178"/>
        <v>0</v>
      </c>
      <c r="U3837" s="4">
        <f t="shared" si="179"/>
        <v>0</v>
      </c>
    </row>
    <row r="3838" spans="1:21">
      <c r="A3838" s="41">
        <v>860782200</v>
      </c>
      <c r="B3838" s="42">
        <v>860780048</v>
      </c>
      <c r="C3838" s="43">
        <v>860780048</v>
      </c>
      <c r="D3838" t="s">
        <v>3543</v>
      </c>
      <c r="E3838" t="s">
        <v>3536</v>
      </c>
      <c r="F3838" t="s">
        <v>970</v>
      </c>
      <c r="G3838" t="s">
        <v>971</v>
      </c>
      <c r="H3838">
        <v>0</v>
      </c>
      <c r="I3838" s="1">
        <v>86</v>
      </c>
      <c r="J3838" t="s">
        <v>374</v>
      </c>
      <c r="K3838" t="s">
        <v>93</v>
      </c>
      <c r="L3838" t="s">
        <v>77</v>
      </c>
      <c r="M3838" t="s">
        <v>93</v>
      </c>
      <c r="N3838" s="4">
        <v>268600020</v>
      </c>
      <c r="O3838" s="44">
        <v>5303.5</v>
      </c>
      <c r="P3838">
        <v>0</v>
      </c>
      <c r="Q3838">
        <v>0</v>
      </c>
      <c r="R3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8" s="4">
        <f t="shared" si="177"/>
        <v>1</v>
      </c>
      <c r="T3838" s="4">
        <f t="shared" si="178"/>
        <v>0</v>
      </c>
      <c r="U3838" s="4">
        <f t="shared" si="179"/>
        <v>0</v>
      </c>
    </row>
    <row r="3839" spans="1:21">
      <c r="A3839" s="41">
        <v>860782556</v>
      </c>
      <c r="B3839" s="42">
        <v>860780048</v>
      </c>
      <c r="C3839" s="43">
        <v>860780048</v>
      </c>
      <c r="D3839" t="s">
        <v>3544</v>
      </c>
      <c r="E3839" t="s">
        <v>3536</v>
      </c>
      <c r="F3839" t="s">
        <v>970</v>
      </c>
      <c r="G3839" t="s">
        <v>971</v>
      </c>
      <c r="H3839">
        <v>0</v>
      </c>
      <c r="I3839" s="1">
        <v>86</v>
      </c>
      <c r="J3839" t="s">
        <v>374</v>
      </c>
      <c r="K3839" t="s">
        <v>93</v>
      </c>
      <c r="L3839" t="s">
        <v>77</v>
      </c>
      <c r="M3839" t="s">
        <v>93</v>
      </c>
      <c r="N3839" s="4">
        <v>268600020</v>
      </c>
      <c r="O3839" s="44">
        <v>774.25</v>
      </c>
      <c r="P3839">
        <v>0</v>
      </c>
      <c r="Q3839">
        <v>0</v>
      </c>
      <c r="R3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9" s="4">
        <f t="shared" si="177"/>
        <v>1</v>
      </c>
      <c r="T3839" s="4">
        <f t="shared" si="178"/>
        <v>0</v>
      </c>
      <c r="U3839" s="4">
        <f t="shared" si="179"/>
        <v>0</v>
      </c>
    </row>
    <row r="3840" spans="1:21">
      <c r="A3840" s="41">
        <v>860785716</v>
      </c>
      <c r="B3840" s="42">
        <v>860780048</v>
      </c>
      <c r="C3840" s="43">
        <v>860780048</v>
      </c>
      <c r="D3840" t="s">
        <v>3545</v>
      </c>
      <c r="E3840" t="s">
        <v>3536</v>
      </c>
      <c r="F3840" t="s">
        <v>970</v>
      </c>
      <c r="G3840" t="s">
        <v>971</v>
      </c>
      <c r="H3840">
        <v>0</v>
      </c>
      <c r="I3840" s="1">
        <v>86</v>
      </c>
      <c r="J3840" t="s">
        <v>374</v>
      </c>
      <c r="K3840" t="s">
        <v>93</v>
      </c>
      <c r="L3840" t="s">
        <v>77</v>
      </c>
      <c r="M3840" t="s">
        <v>93</v>
      </c>
      <c r="N3840" s="4">
        <v>268600020</v>
      </c>
      <c r="O3840" s="44">
        <v>3205.25</v>
      </c>
      <c r="P3840" t="e">
        <v>#N/A</v>
      </c>
      <c r="Q3840" t="e">
        <v>#N/A</v>
      </c>
      <c r="R3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0" s="4">
        <f t="shared" si="177"/>
        <v>1</v>
      </c>
      <c r="T3840" s="4">
        <f t="shared" si="178"/>
        <v>0</v>
      </c>
      <c r="U3840" s="4">
        <f t="shared" si="179"/>
        <v>0</v>
      </c>
    </row>
    <row r="3841" spans="1:21">
      <c r="A3841" s="41">
        <v>860789882</v>
      </c>
      <c r="B3841" s="42">
        <v>860780048</v>
      </c>
      <c r="C3841" s="43">
        <v>860780048</v>
      </c>
      <c r="D3841" t="s">
        <v>3546</v>
      </c>
      <c r="E3841" t="s">
        <v>3536</v>
      </c>
      <c r="F3841" t="s">
        <v>970</v>
      </c>
      <c r="G3841" t="s">
        <v>971</v>
      </c>
      <c r="H3841">
        <v>0</v>
      </c>
      <c r="I3841" s="1">
        <v>86</v>
      </c>
      <c r="J3841" t="s">
        <v>374</v>
      </c>
      <c r="K3841" t="s">
        <v>93</v>
      </c>
      <c r="L3841" t="s">
        <v>77</v>
      </c>
      <c r="M3841" t="s">
        <v>93</v>
      </c>
      <c r="N3841" s="4">
        <v>268600020</v>
      </c>
      <c r="O3841" s="44">
        <v>332.25</v>
      </c>
      <c r="P3841">
        <v>0</v>
      </c>
      <c r="Q3841">
        <v>1</v>
      </c>
      <c r="R3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1" s="4">
        <f t="shared" si="177"/>
        <v>1</v>
      </c>
      <c r="T3841" s="4">
        <f t="shared" si="178"/>
        <v>0</v>
      </c>
      <c r="U3841" s="4">
        <f t="shared" si="179"/>
        <v>0</v>
      </c>
    </row>
    <row r="3842" spans="1:21">
      <c r="A3842" s="41">
        <v>860791169</v>
      </c>
      <c r="B3842" s="42">
        <v>860780048</v>
      </c>
      <c r="C3842" s="43">
        <v>860780048</v>
      </c>
      <c r="D3842" t="s">
        <v>3547</v>
      </c>
      <c r="E3842" t="s">
        <v>3536</v>
      </c>
      <c r="F3842" t="s">
        <v>970</v>
      </c>
      <c r="G3842" t="s">
        <v>971</v>
      </c>
      <c r="H3842">
        <v>0</v>
      </c>
      <c r="I3842" s="1">
        <v>86</v>
      </c>
      <c r="J3842" t="s">
        <v>374</v>
      </c>
      <c r="K3842" t="s">
        <v>93</v>
      </c>
      <c r="L3842" t="s">
        <v>77</v>
      </c>
      <c r="M3842" t="s">
        <v>93</v>
      </c>
      <c r="N3842" s="4">
        <v>268600020</v>
      </c>
      <c r="O3842" s="44">
        <v>552.5</v>
      </c>
      <c r="P3842">
        <v>0</v>
      </c>
      <c r="Q3842">
        <v>0</v>
      </c>
      <c r="R3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2" s="4">
        <f t="shared" si="177"/>
        <v>1</v>
      </c>
      <c r="T3842" s="4">
        <f t="shared" si="178"/>
        <v>0</v>
      </c>
      <c r="U3842" s="4">
        <f t="shared" si="179"/>
        <v>0</v>
      </c>
    </row>
    <row r="3843" spans="1:21">
      <c r="A3843" s="41">
        <v>860793405</v>
      </c>
      <c r="B3843" s="42">
        <v>860793397</v>
      </c>
      <c r="C3843" s="43">
        <v>860793405</v>
      </c>
      <c r="D3843" t="s">
        <v>372</v>
      </c>
      <c r="E3843" t="s">
        <v>373</v>
      </c>
      <c r="H3843"/>
      <c r="I3843" s="1">
        <v>86</v>
      </c>
      <c r="J3843" t="s">
        <v>374</v>
      </c>
      <c r="K3843" t="s">
        <v>93</v>
      </c>
      <c r="L3843" t="s">
        <v>60</v>
      </c>
      <c r="M3843" t="s">
        <v>93</v>
      </c>
      <c r="N3843" s="4">
        <v>420109571</v>
      </c>
      <c r="O3843" s="44">
        <v>9949</v>
      </c>
      <c r="P3843">
        <v>0</v>
      </c>
      <c r="Q3843">
        <v>0</v>
      </c>
      <c r="R3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43" s="4">
        <f t="shared" si="177"/>
        <v>0</v>
      </c>
      <c r="T3843" s="4">
        <f t="shared" si="178"/>
        <v>0</v>
      </c>
      <c r="U3843" s="4">
        <f t="shared" si="179"/>
        <v>1</v>
      </c>
    </row>
    <row r="3844" spans="1:21">
      <c r="A3844" s="41">
        <v>870000064</v>
      </c>
      <c r="B3844" s="42">
        <v>870000015</v>
      </c>
      <c r="C3844" s="43">
        <v>870000015</v>
      </c>
      <c r="D3844" t="s">
        <v>3080</v>
      </c>
      <c r="E3844" t="s">
        <v>3081</v>
      </c>
      <c r="F3844" t="s">
        <v>828</v>
      </c>
      <c r="G3844" t="s">
        <v>829</v>
      </c>
      <c r="H3844">
        <v>1</v>
      </c>
      <c r="I3844" s="1">
        <v>87</v>
      </c>
      <c r="J3844" t="s">
        <v>213</v>
      </c>
      <c r="K3844" t="s">
        <v>93</v>
      </c>
      <c r="L3844" t="s">
        <v>233</v>
      </c>
      <c r="M3844" t="s">
        <v>93</v>
      </c>
      <c r="N3844" s="4">
        <v>268708518</v>
      </c>
      <c r="O3844" s="44">
        <v>296009</v>
      </c>
      <c r="P3844">
        <v>0</v>
      </c>
      <c r="Q3844">
        <v>0</v>
      </c>
      <c r="R3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4" s="4">
        <f t="shared" si="177"/>
        <v>1</v>
      </c>
      <c r="T3844" s="4">
        <f t="shared" si="178"/>
        <v>0</v>
      </c>
      <c r="U3844" s="4">
        <f t="shared" si="179"/>
        <v>0</v>
      </c>
    </row>
    <row r="3845" spans="1:21">
      <c r="A3845" s="41">
        <v>870003514</v>
      </c>
      <c r="B3845" s="42">
        <v>870000015</v>
      </c>
      <c r="C3845" s="43">
        <v>870000015</v>
      </c>
      <c r="D3845" t="s">
        <v>3082</v>
      </c>
      <c r="E3845" t="s">
        <v>3081</v>
      </c>
      <c r="F3845" t="s">
        <v>828</v>
      </c>
      <c r="G3845" t="s">
        <v>829</v>
      </c>
      <c r="H3845">
        <v>1</v>
      </c>
      <c r="I3845" s="1">
        <v>87</v>
      </c>
      <c r="J3845" t="s">
        <v>213</v>
      </c>
      <c r="K3845" t="s">
        <v>93</v>
      </c>
      <c r="L3845" t="s">
        <v>233</v>
      </c>
      <c r="M3845" t="s">
        <v>93</v>
      </c>
      <c r="N3845" s="4">
        <v>268708518</v>
      </c>
      <c r="O3845" s="44">
        <v>56330</v>
      </c>
      <c r="P3845">
        <v>0</v>
      </c>
      <c r="Q3845">
        <v>0</v>
      </c>
      <c r="R3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5" s="4">
        <f t="shared" si="177"/>
        <v>1</v>
      </c>
      <c r="T3845" s="4">
        <f t="shared" si="178"/>
        <v>0</v>
      </c>
      <c r="U3845" s="4">
        <f t="shared" si="179"/>
        <v>0</v>
      </c>
    </row>
    <row r="3846" spans="1:21">
      <c r="A3846" s="41">
        <v>870008042</v>
      </c>
      <c r="B3846" s="42">
        <v>870000015</v>
      </c>
      <c r="C3846" s="43">
        <v>870000015</v>
      </c>
      <c r="D3846" t="s">
        <v>3083</v>
      </c>
      <c r="E3846" t="s">
        <v>3081</v>
      </c>
      <c r="F3846" t="s">
        <v>828</v>
      </c>
      <c r="G3846" t="s">
        <v>829</v>
      </c>
      <c r="H3846">
        <v>1</v>
      </c>
      <c r="I3846" s="1">
        <v>87</v>
      </c>
      <c r="J3846" t="s">
        <v>213</v>
      </c>
      <c r="K3846" t="s">
        <v>93</v>
      </c>
      <c r="L3846" t="s">
        <v>831</v>
      </c>
      <c r="M3846" t="s">
        <v>93</v>
      </c>
      <c r="N3846" s="4">
        <v>268708518</v>
      </c>
      <c r="O3846" s="44">
        <v>29419.5</v>
      </c>
      <c r="P3846">
        <v>0</v>
      </c>
      <c r="Q3846">
        <v>0</v>
      </c>
      <c r="R3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6" s="4">
        <f t="shared" ref="S3846:S3909" si="180">IF(OR(L3846="CH",L3846="CH ex-CHS",L3846="HIA",L3846="Autres publics",L3846="CHU"),1,0)</f>
        <v>1</v>
      </c>
      <c r="T3846" s="4">
        <f t="shared" ref="T3846:T3909" si="181">IF(AND(S3846=1,G3846=""),1,0)</f>
        <v>0</v>
      </c>
      <c r="U3846" s="4">
        <f t="shared" si="179"/>
        <v>0</v>
      </c>
    </row>
    <row r="3847" spans="1:21">
      <c r="A3847" s="41">
        <v>870014859</v>
      </c>
      <c r="B3847" s="42">
        <v>870000015</v>
      </c>
      <c r="C3847" s="43">
        <v>870000015</v>
      </c>
      <c r="D3847" t="s">
        <v>3084</v>
      </c>
      <c r="E3847" t="s">
        <v>3081</v>
      </c>
      <c r="F3847" t="s">
        <v>828</v>
      </c>
      <c r="G3847" t="s">
        <v>829</v>
      </c>
      <c r="H3847">
        <v>1</v>
      </c>
      <c r="I3847" s="1">
        <v>87</v>
      </c>
      <c r="J3847" t="s">
        <v>213</v>
      </c>
      <c r="K3847" t="s">
        <v>93</v>
      </c>
      <c r="L3847" t="s">
        <v>233</v>
      </c>
      <c r="M3847" t="s">
        <v>93</v>
      </c>
      <c r="N3847" s="4">
        <v>268708518</v>
      </c>
      <c r="O3847" s="44">
        <v>67302</v>
      </c>
      <c r="P3847">
        <v>0</v>
      </c>
      <c r="Q3847">
        <v>0</v>
      </c>
      <c r="R3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7" s="4">
        <f t="shared" si="180"/>
        <v>1</v>
      </c>
      <c r="T3847" s="4">
        <f t="shared" si="181"/>
        <v>0</v>
      </c>
      <c r="U3847" s="4">
        <f t="shared" ref="U3847:U3910" si="182">IF(S3847=1,0,1)</f>
        <v>0</v>
      </c>
    </row>
    <row r="3848" spans="1:21">
      <c r="A3848" s="41">
        <v>870000098</v>
      </c>
      <c r="B3848" s="42">
        <v>870000023</v>
      </c>
      <c r="C3848" s="43">
        <v>870000023</v>
      </c>
      <c r="D3848" t="s">
        <v>1337</v>
      </c>
      <c r="E3848" t="s">
        <v>1338</v>
      </c>
      <c r="F3848" t="s">
        <v>828</v>
      </c>
      <c r="G3848" t="s">
        <v>829</v>
      </c>
      <c r="H3848">
        <v>0</v>
      </c>
      <c r="I3848" s="1">
        <v>87</v>
      </c>
      <c r="J3848" t="s">
        <v>213</v>
      </c>
      <c r="K3848" t="s">
        <v>93</v>
      </c>
      <c r="L3848" t="s">
        <v>831</v>
      </c>
      <c r="M3848" t="s">
        <v>93</v>
      </c>
      <c r="N3848" s="4">
        <v>268715406</v>
      </c>
      <c r="O3848" s="44">
        <v>35972.5</v>
      </c>
      <c r="P3848">
        <v>0</v>
      </c>
      <c r="Q3848">
        <v>0</v>
      </c>
      <c r="R3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8" s="4">
        <f t="shared" si="180"/>
        <v>1</v>
      </c>
      <c r="T3848" s="4">
        <f t="shared" si="181"/>
        <v>0</v>
      </c>
      <c r="U3848" s="4">
        <f t="shared" si="182"/>
        <v>0</v>
      </c>
    </row>
    <row r="3849" spans="1:21">
      <c r="A3849" s="41">
        <v>870002516</v>
      </c>
      <c r="B3849" s="42">
        <v>870000023</v>
      </c>
      <c r="C3849" s="43">
        <v>870000023</v>
      </c>
      <c r="D3849" t="s">
        <v>1339</v>
      </c>
      <c r="E3849" t="s">
        <v>1338</v>
      </c>
      <c r="F3849" t="s">
        <v>828</v>
      </c>
      <c r="G3849" t="s">
        <v>829</v>
      </c>
      <c r="H3849">
        <v>0</v>
      </c>
      <c r="I3849" s="1">
        <v>87</v>
      </c>
      <c r="J3849" t="s">
        <v>213</v>
      </c>
      <c r="K3849" t="s">
        <v>93</v>
      </c>
      <c r="L3849" t="s">
        <v>831</v>
      </c>
      <c r="M3849" t="s">
        <v>93</v>
      </c>
      <c r="N3849" s="4">
        <v>268715406</v>
      </c>
      <c r="O3849" s="44">
        <v>5676</v>
      </c>
      <c r="P3849">
        <v>0</v>
      </c>
      <c r="Q3849">
        <v>0</v>
      </c>
      <c r="R3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9" s="4">
        <f t="shared" si="180"/>
        <v>1</v>
      </c>
      <c r="T3849" s="4">
        <f t="shared" si="181"/>
        <v>0</v>
      </c>
      <c r="U3849" s="4">
        <f t="shared" si="182"/>
        <v>0</v>
      </c>
    </row>
    <row r="3850" spans="1:21">
      <c r="A3850" s="41">
        <v>870005931</v>
      </c>
      <c r="B3850" s="42">
        <v>870000023</v>
      </c>
      <c r="C3850" s="43">
        <v>870000023</v>
      </c>
      <c r="D3850" t="s">
        <v>1340</v>
      </c>
      <c r="E3850" t="s">
        <v>1338</v>
      </c>
      <c r="F3850" t="s">
        <v>828</v>
      </c>
      <c r="G3850" t="s">
        <v>829</v>
      </c>
      <c r="H3850">
        <v>0</v>
      </c>
      <c r="I3850" s="1">
        <v>87</v>
      </c>
      <c r="J3850" t="s">
        <v>213</v>
      </c>
      <c r="K3850" t="s">
        <v>93</v>
      </c>
      <c r="L3850" t="s">
        <v>831</v>
      </c>
      <c r="M3850" t="s">
        <v>93</v>
      </c>
      <c r="N3850" s="4">
        <v>268715406</v>
      </c>
      <c r="O3850" s="44">
        <v>4592</v>
      </c>
      <c r="P3850">
        <v>0</v>
      </c>
      <c r="Q3850">
        <v>0</v>
      </c>
      <c r="R3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0" s="4">
        <f t="shared" si="180"/>
        <v>1</v>
      </c>
      <c r="T3850" s="4">
        <f t="shared" si="181"/>
        <v>0</v>
      </c>
      <c r="U3850" s="4">
        <f t="shared" si="182"/>
        <v>0</v>
      </c>
    </row>
    <row r="3851" spans="1:21">
      <c r="A3851" s="41">
        <v>870000270</v>
      </c>
      <c r="B3851" s="42">
        <v>870000031</v>
      </c>
      <c r="C3851" s="43">
        <v>870000031</v>
      </c>
      <c r="D3851" t="s">
        <v>3548</v>
      </c>
      <c r="E3851" t="s">
        <v>3548</v>
      </c>
      <c r="F3851" t="s">
        <v>828</v>
      </c>
      <c r="G3851" t="s">
        <v>829</v>
      </c>
      <c r="H3851">
        <v>0</v>
      </c>
      <c r="I3851" s="1">
        <v>87</v>
      </c>
      <c r="J3851" t="s">
        <v>213</v>
      </c>
      <c r="K3851" t="s">
        <v>93</v>
      </c>
      <c r="L3851" t="s">
        <v>831</v>
      </c>
      <c r="M3851" t="s">
        <v>93</v>
      </c>
      <c r="N3851" s="4">
        <v>268718707</v>
      </c>
      <c r="O3851" s="44">
        <v>32607</v>
      </c>
      <c r="P3851">
        <v>0</v>
      </c>
      <c r="Q3851">
        <v>0</v>
      </c>
      <c r="R3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1" s="4">
        <f t="shared" si="180"/>
        <v>1</v>
      </c>
      <c r="T3851" s="4">
        <f t="shared" si="181"/>
        <v>0</v>
      </c>
      <c r="U3851" s="4">
        <f t="shared" si="182"/>
        <v>0</v>
      </c>
    </row>
    <row r="3852" spans="1:21">
      <c r="A3852" s="41">
        <v>870000080</v>
      </c>
      <c r="B3852" s="42">
        <v>870000700</v>
      </c>
      <c r="C3852" s="43">
        <v>870000080</v>
      </c>
      <c r="D3852" t="s">
        <v>211</v>
      </c>
      <c r="E3852" t="s">
        <v>212</v>
      </c>
      <c r="H3852"/>
      <c r="I3852" s="1">
        <v>87</v>
      </c>
      <c r="J3852" t="s">
        <v>213</v>
      </c>
      <c r="K3852" t="s">
        <v>93</v>
      </c>
      <c r="L3852" t="s">
        <v>60</v>
      </c>
      <c r="M3852" t="s">
        <v>93</v>
      </c>
      <c r="N3852" s="4">
        <v>312732365</v>
      </c>
      <c r="O3852" s="44">
        <v>7180.5</v>
      </c>
      <c r="P3852">
        <v>0</v>
      </c>
      <c r="Q3852">
        <v>1</v>
      </c>
      <c r="R3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2" s="4">
        <f t="shared" si="180"/>
        <v>0</v>
      </c>
      <c r="T3852" s="4">
        <f t="shared" si="181"/>
        <v>0</v>
      </c>
      <c r="U3852" s="4">
        <f t="shared" si="182"/>
        <v>1</v>
      </c>
    </row>
    <row r="3853" spans="1:21">
      <c r="A3853" s="41">
        <v>870000221</v>
      </c>
      <c r="B3853" s="42">
        <v>870000973</v>
      </c>
      <c r="C3853" s="43">
        <v>870000221</v>
      </c>
      <c r="D3853" t="s">
        <v>5868</v>
      </c>
      <c r="E3853" t="s">
        <v>5869</v>
      </c>
      <c r="H3853"/>
      <c r="I3853" s="1">
        <v>87</v>
      </c>
      <c r="J3853" t="s">
        <v>213</v>
      </c>
      <c r="K3853" t="s">
        <v>93</v>
      </c>
      <c r="L3853" t="s">
        <v>96</v>
      </c>
      <c r="M3853" t="s">
        <v>93</v>
      </c>
      <c r="N3853" s="4">
        <v>755500444</v>
      </c>
      <c r="O3853" s="44">
        <v>6293.75</v>
      </c>
      <c r="P3853">
        <v>1</v>
      </c>
      <c r="Q3853">
        <v>0</v>
      </c>
      <c r="R3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3" s="4">
        <f t="shared" si="180"/>
        <v>0</v>
      </c>
      <c r="T3853" s="4">
        <f t="shared" si="181"/>
        <v>0</v>
      </c>
      <c r="U3853" s="4">
        <f t="shared" si="182"/>
        <v>1</v>
      </c>
    </row>
    <row r="3854" spans="1:21">
      <c r="A3854" s="41">
        <v>870006137</v>
      </c>
      <c r="B3854" s="42">
        <v>870002466</v>
      </c>
      <c r="C3854" s="43">
        <v>870002466</v>
      </c>
      <c r="D3854" t="s">
        <v>1402</v>
      </c>
      <c r="E3854" t="s">
        <v>1403</v>
      </c>
      <c r="F3854" t="s">
        <v>828</v>
      </c>
      <c r="G3854" t="s">
        <v>829</v>
      </c>
      <c r="H3854">
        <v>0</v>
      </c>
      <c r="I3854" s="1">
        <v>87</v>
      </c>
      <c r="J3854" t="s">
        <v>213</v>
      </c>
      <c r="K3854" t="s">
        <v>93</v>
      </c>
      <c r="L3854" t="s">
        <v>77</v>
      </c>
      <c r="M3854" t="s">
        <v>93</v>
      </c>
      <c r="N3854" s="4">
        <v>268708500</v>
      </c>
      <c r="O3854" s="44">
        <v>57778.75</v>
      </c>
      <c r="P3854">
        <v>1</v>
      </c>
      <c r="Q3854">
        <v>0</v>
      </c>
      <c r="R3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4" s="4">
        <f t="shared" si="180"/>
        <v>1</v>
      </c>
      <c r="T3854" s="4">
        <f t="shared" si="181"/>
        <v>0</v>
      </c>
      <c r="U3854" s="4">
        <f t="shared" si="182"/>
        <v>0</v>
      </c>
    </row>
    <row r="3855" spans="1:21">
      <c r="A3855" s="41">
        <v>870008448</v>
      </c>
      <c r="B3855" s="42">
        <v>870002466</v>
      </c>
      <c r="C3855" s="43">
        <v>870002466</v>
      </c>
      <c r="D3855" t="s">
        <v>1404</v>
      </c>
      <c r="E3855" t="s">
        <v>1403</v>
      </c>
      <c r="F3855" t="s">
        <v>828</v>
      </c>
      <c r="G3855" t="s">
        <v>829</v>
      </c>
      <c r="H3855">
        <v>0</v>
      </c>
      <c r="I3855" s="1">
        <v>87</v>
      </c>
      <c r="J3855" t="s">
        <v>213</v>
      </c>
      <c r="K3855" t="s">
        <v>93</v>
      </c>
      <c r="L3855" t="s">
        <v>77</v>
      </c>
      <c r="M3855" t="s">
        <v>93</v>
      </c>
      <c r="N3855" s="4">
        <v>268708500</v>
      </c>
      <c r="O3855" s="44">
        <v>836</v>
      </c>
      <c r="P3855">
        <v>1</v>
      </c>
      <c r="Q3855">
        <v>0</v>
      </c>
      <c r="R3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5" s="4">
        <f t="shared" si="180"/>
        <v>1</v>
      </c>
      <c r="T3855" s="4">
        <f t="shared" si="181"/>
        <v>0</v>
      </c>
      <c r="U3855" s="4">
        <f t="shared" si="182"/>
        <v>0</v>
      </c>
    </row>
    <row r="3856" spans="1:21">
      <c r="A3856" s="41">
        <v>870008455</v>
      </c>
      <c r="B3856" s="42">
        <v>870002466</v>
      </c>
      <c r="C3856" s="43">
        <v>870002466</v>
      </c>
      <c r="D3856" t="s">
        <v>1405</v>
      </c>
      <c r="E3856" t="s">
        <v>1403</v>
      </c>
      <c r="F3856" t="s">
        <v>828</v>
      </c>
      <c r="G3856" t="s">
        <v>829</v>
      </c>
      <c r="H3856">
        <v>0</v>
      </c>
      <c r="I3856" s="1">
        <v>87</v>
      </c>
      <c r="J3856" t="s">
        <v>213</v>
      </c>
      <c r="K3856" t="s">
        <v>93</v>
      </c>
      <c r="L3856" t="s">
        <v>77</v>
      </c>
      <c r="M3856" t="s">
        <v>93</v>
      </c>
      <c r="N3856" s="4">
        <v>268708500</v>
      </c>
      <c r="O3856" s="44">
        <v>1236.75</v>
      </c>
      <c r="P3856">
        <v>1</v>
      </c>
      <c r="Q3856">
        <v>0</v>
      </c>
      <c r="R3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6" s="4">
        <f t="shared" si="180"/>
        <v>1</v>
      </c>
      <c r="T3856" s="4">
        <f t="shared" si="181"/>
        <v>0</v>
      </c>
      <c r="U3856" s="4">
        <f t="shared" si="182"/>
        <v>0</v>
      </c>
    </row>
    <row r="3857" spans="1:21">
      <c r="A3857" s="41">
        <v>870013919</v>
      </c>
      <c r="B3857" s="42">
        <v>870002466</v>
      </c>
      <c r="C3857" s="43">
        <v>870002466</v>
      </c>
      <c r="D3857" t="s">
        <v>1406</v>
      </c>
      <c r="E3857" t="s">
        <v>1403</v>
      </c>
      <c r="F3857" t="s">
        <v>828</v>
      </c>
      <c r="G3857" t="s">
        <v>829</v>
      </c>
      <c r="H3857">
        <v>0</v>
      </c>
      <c r="I3857" s="1">
        <v>87</v>
      </c>
      <c r="J3857" t="s">
        <v>213</v>
      </c>
      <c r="K3857" t="s">
        <v>93</v>
      </c>
      <c r="L3857" t="s">
        <v>77</v>
      </c>
      <c r="M3857" t="s">
        <v>93</v>
      </c>
      <c r="N3857" s="4">
        <v>268708500</v>
      </c>
      <c r="O3857" s="44">
        <v>258.5</v>
      </c>
      <c r="P3857">
        <v>1</v>
      </c>
      <c r="Q3857">
        <v>0</v>
      </c>
      <c r="R3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7" s="4">
        <f t="shared" si="180"/>
        <v>1</v>
      </c>
      <c r="T3857" s="4">
        <f t="shared" si="181"/>
        <v>0</v>
      </c>
      <c r="U3857" s="4">
        <f t="shared" si="182"/>
        <v>0</v>
      </c>
    </row>
    <row r="3858" spans="1:21">
      <c r="A3858" s="41">
        <v>870016607</v>
      </c>
      <c r="B3858" s="42">
        <v>870002466</v>
      </c>
      <c r="C3858" s="43">
        <v>870002466</v>
      </c>
      <c r="D3858" t="s">
        <v>1407</v>
      </c>
      <c r="E3858" t="s">
        <v>1403</v>
      </c>
      <c r="F3858" t="s">
        <v>828</v>
      </c>
      <c r="G3858" t="s">
        <v>829</v>
      </c>
      <c r="H3858">
        <v>0</v>
      </c>
      <c r="I3858" s="1">
        <v>87</v>
      </c>
      <c r="J3858" t="s">
        <v>213</v>
      </c>
      <c r="K3858" t="s">
        <v>93</v>
      </c>
      <c r="L3858" t="s">
        <v>77</v>
      </c>
      <c r="M3858" t="s">
        <v>93</v>
      </c>
      <c r="N3858" s="4">
        <v>268708500</v>
      </c>
      <c r="O3858" s="44">
        <v>647.5</v>
      </c>
      <c r="P3858">
        <v>1</v>
      </c>
      <c r="Q3858">
        <v>0</v>
      </c>
      <c r="R3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8" s="4">
        <f t="shared" si="180"/>
        <v>1</v>
      </c>
      <c r="T3858" s="4">
        <f t="shared" si="181"/>
        <v>0</v>
      </c>
      <c r="U3858" s="4">
        <f t="shared" si="182"/>
        <v>0</v>
      </c>
    </row>
    <row r="3859" spans="1:21">
      <c r="A3859" s="41">
        <v>870016615</v>
      </c>
      <c r="B3859" s="42">
        <v>870002466</v>
      </c>
      <c r="C3859" s="43">
        <v>870002466</v>
      </c>
      <c r="D3859" t="s">
        <v>1408</v>
      </c>
      <c r="E3859" t="s">
        <v>1403</v>
      </c>
      <c r="F3859" t="s">
        <v>828</v>
      </c>
      <c r="G3859" t="s">
        <v>829</v>
      </c>
      <c r="H3859">
        <v>0</v>
      </c>
      <c r="I3859" s="1">
        <v>87</v>
      </c>
      <c r="J3859" t="s">
        <v>213</v>
      </c>
      <c r="K3859" t="s">
        <v>93</v>
      </c>
      <c r="L3859" t="s">
        <v>77</v>
      </c>
      <c r="M3859" t="s">
        <v>93</v>
      </c>
      <c r="N3859" s="4">
        <v>268708500</v>
      </c>
      <c r="O3859" s="44">
        <v>599.25</v>
      </c>
      <c r="P3859">
        <v>1</v>
      </c>
      <c r="Q3859">
        <v>0</v>
      </c>
      <c r="R3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9" s="4">
        <f t="shared" si="180"/>
        <v>1</v>
      </c>
      <c r="T3859" s="4">
        <f t="shared" si="181"/>
        <v>0</v>
      </c>
      <c r="U3859" s="4">
        <f t="shared" si="182"/>
        <v>0</v>
      </c>
    </row>
    <row r="3860" spans="1:21">
      <c r="A3860" s="41">
        <v>870016656</v>
      </c>
      <c r="B3860" s="42">
        <v>870002466</v>
      </c>
      <c r="C3860" s="43">
        <v>870002466</v>
      </c>
      <c r="D3860" t="s">
        <v>1409</v>
      </c>
      <c r="E3860" t="s">
        <v>1403</v>
      </c>
      <c r="F3860" t="s">
        <v>828</v>
      </c>
      <c r="G3860" t="s">
        <v>829</v>
      </c>
      <c r="H3860">
        <v>0</v>
      </c>
      <c r="I3860" s="1">
        <v>87</v>
      </c>
      <c r="J3860" t="s">
        <v>213</v>
      </c>
      <c r="K3860" t="s">
        <v>93</v>
      </c>
      <c r="L3860" t="s">
        <v>77</v>
      </c>
      <c r="M3860" t="s">
        <v>93</v>
      </c>
      <c r="N3860" s="4">
        <v>268708500</v>
      </c>
      <c r="O3860" s="44">
        <v>1495.5</v>
      </c>
      <c r="P3860">
        <v>1</v>
      </c>
      <c r="Q3860">
        <v>0</v>
      </c>
      <c r="R3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0" s="4">
        <f t="shared" si="180"/>
        <v>1</v>
      </c>
      <c r="T3860" s="4">
        <f t="shared" si="181"/>
        <v>0</v>
      </c>
      <c r="U3860" s="4">
        <f t="shared" si="182"/>
        <v>0</v>
      </c>
    </row>
    <row r="3861" spans="1:21">
      <c r="A3861" s="41">
        <v>870017332</v>
      </c>
      <c r="B3861" s="42">
        <v>870002466</v>
      </c>
      <c r="C3861" s="43">
        <v>870002466</v>
      </c>
      <c r="D3861" t="s">
        <v>1410</v>
      </c>
      <c r="E3861" t="s">
        <v>1403</v>
      </c>
      <c r="F3861" t="s">
        <v>828</v>
      </c>
      <c r="G3861" t="s">
        <v>829</v>
      </c>
      <c r="H3861">
        <v>0</v>
      </c>
      <c r="I3861" s="1">
        <v>87</v>
      </c>
      <c r="J3861" t="s">
        <v>213</v>
      </c>
      <c r="K3861" t="s">
        <v>93</v>
      </c>
      <c r="L3861" t="s">
        <v>77</v>
      </c>
      <c r="M3861" t="s">
        <v>93</v>
      </c>
      <c r="N3861" s="4">
        <v>268708500</v>
      </c>
      <c r="O3861" s="44">
        <v>629.75</v>
      </c>
      <c r="P3861">
        <v>1</v>
      </c>
      <c r="Q3861">
        <v>0</v>
      </c>
      <c r="R3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1" s="4">
        <f t="shared" si="180"/>
        <v>1</v>
      </c>
      <c r="T3861" s="4">
        <f t="shared" si="181"/>
        <v>0</v>
      </c>
      <c r="U3861" s="4">
        <f t="shared" si="182"/>
        <v>0</v>
      </c>
    </row>
    <row r="3862" spans="1:21">
      <c r="A3862" s="41">
        <v>870017712</v>
      </c>
      <c r="B3862" s="42">
        <v>870002466</v>
      </c>
      <c r="C3862" s="43">
        <v>870002466</v>
      </c>
      <c r="D3862" t="s">
        <v>1411</v>
      </c>
      <c r="E3862" t="s">
        <v>1403</v>
      </c>
      <c r="F3862" t="s">
        <v>828</v>
      </c>
      <c r="G3862" t="s">
        <v>829</v>
      </c>
      <c r="H3862">
        <v>0</v>
      </c>
      <c r="I3862" s="1">
        <v>87</v>
      </c>
      <c r="J3862" t="s">
        <v>213</v>
      </c>
      <c r="K3862" t="s">
        <v>93</v>
      </c>
      <c r="L3862" t="s">
        <v>77</v>
      </c>
      <c r="M3862" t="s">
        <v>93</v>
      </c>
      <c r="N3862" s="4">
        <v>268708500</v>
      </c>
      <c r="O3862" s="44">
        <v>120.75</v>
      </c>
      <c r="P3862">
        <v>1</v>
      </c>
      <c r="Q3862">
        <v>0</v>
      </c>
      <c r="R3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2" s="4">
        <f t="shared" si="180"/>
        <v>1</v>
      </c>
      <c r="T3862" s="4">
        <f t="shared" si="181"/>
        <v>0</v>
      </c>
      <c r="U3862" s="4">
        <f t="shared" si="182"/>
        <v>0</v>
      </c>
    </row>
    <row r="3863" spans="1:21">
      <c r="A3863" s="41">
        <v>870004231</v>
      </c>
      <c r="B3863" s="42">
        <v>870004074</v>
      </c>
      <c r="C3863" s="43">
        <v>870004231</v>
      </c>
      <c r="D3863" t="s">
        <v>428</v>
      </c>
      <c r="E3863" t="s">
        <v>429</v>
      </c>
      <c r="H3863"/>
      <c r="I3863" s="1">
        <v>87</v>
      </c>
      <c r="J3863" t="s">
        <v>213</v>
      </c>
      <c r="K3863" t="s">
        <v>93</v>
      </c>
      <c r="L3863" t="s">
        <v>60</v>
      </c>
      <c r="M3863" t="s">
        <v>93</v>
      </c>
      <c r="N3863" s="4">
        <v>318339264</v>
      </c>
      <c r="O3863" s="44">
        <v>10143</v>
      </c>
      <c r="P3863">
        <v>0</v>
      </c>
      <c r="Q3863">
        <v>0</v>
      </c>
      <c r="R3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3" s="4">
        <f t="shared" si="180"/>
        <v>0</v>
      </c>
      <c r="T3863" s="4">
        <f t="shared" si="181"/>
        <v>0</v>
      </c>
      <c r="U3863" s="4">
        <f t="shared" si="182"/>
        <v>1</v>
      </c>
    </row>
    <row r="3864" spans="1:21">
      <c r="A3864" s="41">
        <v>870000601</v>
      </c>
      <c r="B3864" s="42">
        <v>870014248</v>
      </c>
      <c r="C3864" s="43">
        <v>870014248</v>
      </c>
      <c r="D3864" t="s">
        <v>2407</v>
      </c>
      <c r="E3864" t="s">
        <v>2408</v>
      </c>
      <c r="F3864" t="s">
        <v>828</v>
      </c>
      <c r="G3864" t="s">
        <v>829</v>
      </c>
      <c r="H3864">
        <v>0</v>
      </c>
      <c r="I3864" s="1">
        <v>87</v>
      </c>
      <c r="J3864" t="s">
        <v>213</v>
      </c>
      <c r="K3864" t="s">
        <v>93</v>
      </c>
      <c r="L3864" t="s">
        <v>831</v>
      </c>
      <c r="M3864" t="s">
        <v>93</v>
      </c>
      <c r="N3864" s="4">
        <v>268720653</v>
      </c>
      <c r="O3864" s="44">
        <v>15252.5</v>
      </c>
      <c r="P3864">
        <v>0</v>
      </c>
      <c r="Q3864">
        <v>0</v>
      </c>
      <c r="R3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4" s="4">
        <f t="shared" si="180"/>
        <v>1</v>
      </c>
      <c r="T3864" s="4">
        <f t="shared" si="181"/>
        <v>0</v>
      </c>
      <c r="U3864" s="4">
        <f t="shared" si="182"/>
        <v>0</v>
      </c>
    </row>
    <row r="3865" spans="1:21">
      <c r="A3865" s="41">
        <v>870000403</v>
      </c>
      <c r="B3865" s="42">
        <v>870014503</v>
      </c>
      <c r="C3865" s="43">
        <v>870014503</v>
      </c>
      <c r="D3865" t="s">
        <v>4511</v>
      </c>
      <c r="E3865" t="s">
        <v>4511</v>
      </c>
      <c r="F3865" t="s">
        <v>828</v>
      </c>
      <c r="G3865" t="s">
        <v>829</v>
      </c>
      <c r="H3865">
        <v>0</v>
      </c>
      <c r="I3865" s="1">
        <v>87</v>
      </c>
      <c r="J3865" t="s">
        <v>213</v>
      </c>
      <c r="K3865" t="s">
        <v>93</v>
      </c>
      <c r="L3865" t="s">
        <v>831</v>
      </c>
      <c r="M3865" t="s">
        <v>93</v>
      </c>
      <c r="N3865" s="4">
        <v>268700424</v>
      </c>
      <c r="O3865" s="44">
        <v>2614</v>
      </c>
      <c r="P3865">
        <v>0</v>
      </c>
      <c r="Q3865">
        <v>0</v>
      </c>
      <c r="R3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5" s="4">
        <f t="shared" si="180"/>
        <v>1</v>
      </c>
      <c r="T3865" s="4">
        <f t="shared" si="181"/>
        <v>0</v>
      </c>
      <c r="U3865" s="4">
        <f t="shared" si="182"/>
        <v>0</v>
      </c>
    </row>
    <row r="3866" spans="1:21">
      <c r="A3866" s="41">
        <v>870000551</v>
      </c>
      <c r="B3866" s="45">
        <v>870014503</v>
      </c>
      <c r="C3866" s="43">
        <v>870014503</v>
      </c>
      <c r="D3866" t="s">
        <v>4511</v>
      </c>
      <c r="E3866" t="s">
        <v>4511</v>
      </c>
      <c r="F3866" t="s">
        <v>828</v>
      </c>
      <c r="G3866" t="s">
        <v>829</v>
      </c>
      <c r="H3866">
        <v>0</v>
      </c>
      <c r="I3866" s="1">
        <v>87</v>
      </c>
      <c r="J3866" t="s">
        <v>213</v>
      </c>
      <c r="K3866" t="s">
        <v>93</v>
      </c>
      <c r="L3866" t="s">
        <v>831</v>
      </c>
      <c r="M3866" t="s">
        <v>93</v>
      </c>
      <c r="N3866" s="4">
        <v>268700424</v>
      </c>
      <c r="O3866" s="44">
        <v>13839.5</v>
      </c>
      <c r="P3866">
        <v>0</v>
      </c>
      <c r="Q3866">
        <v>0</v>
      </c>
      <c r="R3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6" s="4">
        <f t="shared" si="180"/>
        <v>1</v>
      </c>
      <c r="T3866" s="4">
        <f t="shared" si="181"/>
        <v>0</v>
      </c>
      <c r="U3866" s="4">
        <f t="shared" si="182"/>
        <v>0</v>
      </c>
    </row>
    <row r="3867" spans="1:21">
      <c r="A3867" s="41">
        <v>870001567</v>
      </c>
      <c r="B3867" s="42">
        <v>870014503</v>
      </c>
      <c r="C3867" s="43">
        <v>870014503</v>
      </c>
      <c r="D3867" t="s">
        <v>4511</v>
      </c>
      <c r="E3867" t="s">
        <v>4511</v>
      </c>
      <c r="F3867" t="s">
        <v>828</v>
      </c>
      <c r="G3867" t="s">
        <v>829</v>
      </c>
      <c r="H3867">
        <v>0</v>
      </c>
      <c r="I3867" s="1">
        <v>87</v>
      </c>
      <c r="J3867" t="s">
        <v>213</v>
      </c>
      <c r="K3867" t="s">
        <v>93</v>
      </c>
      <c r="L3867" t="s">
        <v>831</v>
      </c>
      <c r="M3867" t="s">
        <v>93</v>
      </c>
      <c r="N3867" s="4">
        <v>268700424</v>
      </c>
      <c r="O3867" s="44">
        <v>15629.5</v>
      </c>
      <c r="P3867">
        <v>0</v>
      </c>
      <c r="Q3867">
        <v>0</v>
      </c>
      <c r="R3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7" s="4">
        <f t="shared" si="180"/>
        <v>1</v>
      </c>
      <c r="T3867" s="4">
        <f t="shared" si="181"/>
        <v>0</v>
      </c>
      <c r="U3867" s="4">
        <f t="shared" si="182"/>
        <v>0</v>
      </c>
    </row>
    <row r="3868" spans="1:21">
      <c r="A3868" s="41">
        <v>150780708</v>
      </c>
      <c r="B3868" s="42">
        <v>870015336</v>
      </c>
      <c r="C3868" s="43">
        <v>150780708</v>
      </c>
      <c r="D3868" t="s">
        <v>6343</v>
      </c>
      <c r="E3868" t="s">
        <v>6344</v>
      </c>
      <c r="H3868"/>
      <c r="I3868" s="1">
        <v>15</v>
      </c>
      <c r="J3868" t="s">
        <v>399</v>
      </c>
      <c r="K3868" t="s">
        <v>59</v>
      </c>
      <c r="L3868" t="s">
        <v>60</v>
      </c>
      <c r="M3868" t="s">
        <v>93</v>
      </c>
      <c r="N3868" s="4">
        <v>423977792</v>
      </c>
      <c r="O3868" s="44">
        <v>7674.5</v>
      </c>
      <c r="P3868">
        <v>0</v>
      </c>
      <c r="Q3868">
        <v>0</v>
      </c>
      <c r="R3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8" s="4">
        <f t="shared" si="180"/>
        <v>0</v>
      </c>
      <c r="T3868" s="4">
        <f t="shared" si="181"/>
        <v>0</v>
      </c>
      <c r="U3868" s="4">
        <f t="shared" si="182"/>
        <v>1</v>
      </c>
    </row>
    <row r="3869" spans="1:21">
      <c r="A3869" s="41">
        <v>630011823</v>
      </c>
      <c r="B3869" s="42">
        <v>870015336</v>
      </c>
      <c r="C3869" s="43">
        <v>630011823</v>
      </c>
      <c r="D3869" t="s">
        <v>6345</v>
      </c>
      <c r="E3869" t="s">
        <v>6344</v>
      </c>
      <c r="H3869"/>
      <c r="I3869" s="1">
        <v>63</v>
      </c>
      <c r="J3869" t="s">
        <v>162</v>
      </c>
      <c r="K3869" t="s">
        <v>59</v>
      </c>
      <c r="L3869" t="s">
        <v>60</v>
      </c>
      <c r="M3869" t="s">
        <v>93</v>
      </c>
      <c r="N3869" s="4">
        <v>423977792</v>
      </c>
      <c r="O3869" s="44">
        <v>1515</v>
      </c>
      <c r="P3869">
        <v>0</v>
      </c>
      <c r="Q3869">
        <v>0</v>
      </c>
      <c r="R3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9" s="4">
        <f t="shared" si="180"/>
        <v>0</v>
      </c>
      <c r="T3869" s="4">
        <f t="shared" si="181"/>
        <v>0</v>
      </c>
      <c r="U3869" s="4">
        <f t="shared" si="182"/>
        <v>1</v>
      </c>
    </row>
    <row r="3870" spans="1:21">
      <c r="A3870" s="41">
        <v>630780559</v>
      </c>
      <c r="B3870" s="42">
        <v>870015336</v>
      </c>
      <c r="C3870" s="43">
        <v>630780559</v>
      </c>
      <c r="D3870" t="s">
        <v>6346</v>
      </c>
      <c r="E3870" t="s">
        <v>6344</v>
      </c>
      <c r="H3870"/>
      <c r="I3870" s="1">
        <v>63</v>
      </c>
      <c r="J3870" t="s">
        <v>162</v>
      </c>
      <c r="K3870" t="s">
        <v>59</v>
      </c>
      <c r="L3870" t="s">
        <v>60</v>
      </c>
      <c r="M3870" t="s">
        <v>93</v>
      </c>
      <c r="N3870" s="4">
        <v>423977792</v>
      </c>
      <c r="O3870" s="44">
        <v>3940.5</v>
      </c>
      <c r="P3870">
        <v>0</v>
      </c>
      <c r="Q3870">
        <v>0</v>
      </c>
      <c r="R3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0" s="4">
        <f t="shared" si="180"/>
        <v>0</v>
      </c>
      <c r="T3870" s="4">
        <f t="shared" si="181"/>
        <v>0</v>
      </c>
      <c r="U3870" s="4">
        <f t="shared" si="182"/>
        <v>1</v>
      </c>
    </row>
    <row r="3871" spans="1:21">
      <c r="A3871" s="41">
        <v>790000269</v>
      </c>
      <c r="B3871" s="42">
        <v>870015336</v>
      </c>
      <c r="C3871" s="43">
        <v>790000269</v>
      </c>
      <c r="D3871" t="s">
        <v>6347</v>
      </c>
      <c r="E3871" t="s">
        <v>6344</v>
      </c>
      <c r="H3871"/>
      <c r="I3871" s="1">
        <v>79</v>
      </c>
      <c r="J3871" t="s">
        <v>600</v>
      </c>
      <c r="K3871" t="s">
        <v>93</v>
      </c>
      <c r="L3871" t="s">
        <v>60</v>
      </c>
      <c r="M3871" t="s">
        <v>93</v>
      </c>
      <c r="N3871" s="4">
        <v>423977792</v>
      </c>
      <c r="O3871" s="44">
        <v>2720.5</v>
      </c>
      <c r="P3871">
        <v>0</v>
      </c>
      <c r="Q3871">
        <v>0</v>
      </c>
      <c r="R3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1" s="4">
        <f t="shared" si="180"/>
        <v>0</v>
      </c>
      <c r="T3871" s="4">
        <f t="shared" si="181"/>
        <v>0</v>
      </c>
      <c r="U3871" s="4">
        <f t="shared" si="182"/>
        <v>1</v>
      </c>
    </row>
    <row r="3872" spans="1:21">
      <c r="A3872" s="41">
        <v>860780436</v>
      </c>
      <c r="B3872" s="42">
        <v>870015336</v>
      </c>
      <c r="C3872" s="43">
        <v>860780436</v>
      </c>
      <c r="D3872" t="s">
        <v>6348</v>
      </c>
      <c r="E3872" t="s">
        <v>6344</v>
      </c>
      <c r="H3872"/>
      <c r="I3872" s="1">
        <v>86</v>
      </c>
      <c r="J3872" t="s">
        <v>374</v>
      </c>
      <c r="K3872" t="s">
        <v>93</v>
      </c>
      <c r="L3872" t="s">
        <v>60</v>
      </c>
      <c r="M3872" t="s">
        <v>93</v>
      </c>
      <c r="N3872" s="4">
        <v>423977792</v>
      </c>
      <c r="O3872" s="44">
        <v>10697.5</v>
      </c>
      <c r="P3872">
        <v>0</v>
      </c>
      <c r="Q3872">
        <v>0</v>
      </c>
      <c r="R3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2" s="4">
        <f t="shared" si="180"/>
        <v>0</v>
      </c>
      <c r="T3872" s="4">
        <f t="shared" si="181"/>
        <v>0</v>
      </c>
      <c r="U3872" s="4">
        <f t="shared" si="182"/>
        <v>1</v>
      </c>
    </row>
    <row r="3873" spans="1:21">
      <c r="A3873" s="41">
        <v>870000171</v>
      </c>
      <c r="B3873" s="42">
        <v>870015336</v>
      </c>
      <c r="C3873" s="43">
        <v>870000171</v>
      </c>
      <c r="D3873" t="s">
        <v>6349</v>
      </c>
      <c r="E3873" t="s">
        <v>6344</v>
      </c>
      <c r="H3873"/>
      <c r="I3873" s="1">
        <v>87</v>
      </c>
      <c r="J3873" t="s">
        <v>213</v>
      </c>
      <c r="K3873" t="s">
        <v>93</v>
      </c>
      <c r="L3873" t="s">
        <v>60</v>
      </c>
      <c r="M3873" t="s">
        <v>93</v>
      </c>
      <c r="N3873" s="4">
        <v>423977792</v>
      </c>
      <c r="O3873" s="44">
        <v>14601.5</v>
      </c>
      <c r="P3873">
        <v>0</v>
      </c>
      <c r="Q3873">
        <v>0</v>
      </c>
      <c r="R3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3" s="4">
        <f t="shared" si="180"/>
        <v>0</v>
      </c>
      <c r="T3873" s="4">
        <f t="shared" si="181"/>
        <v>0</v>
      </c>
      <c r="U3873" s="4">
        <f t="shared" si="182"/>
        <v>1</v>
      </c>
    </row>
    <row r="3874" spans="1:21">
      <c r="A3874" s="41">
        <v>870007358</v>
      </c>
      <c r="B3874" s="42">
        <v>870016722</v>
      </c>
      <c r="C3874" s="43">
        <v>870007358</v>
      </c>
      <c r="D3874" t="s">
        <v>4849</v>
      </c>
      <c r="E3874" t="s">
        <v>4850</v>
      </c>
      <c r="H3874"/>
      <c r="I3874" s="1">
        <v>87</v>
      </c>
      <c r="J3874" t="s">
        <v>213</v>
      </c>
      <c r="K3874" t="s">
        <v>93</v>
      </c>
      <c r="L3874" t="s">
        <v>60</v>
      </c>
      <c r="M3874" t="s">
        <v>93</v>
      </c>
      <c r="N3874" s="4">
        <v>775716673</v>
      </c>
      <c r="O3874" s="44">
        <v>8350.5</v>
      </c>
      <c r="P3874">
        <v>0</v>
      </c>
      <c r="Q3874">
        <v>0</v>
      </c>
      <c r="R3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4" s="4">
        <f t="shared" si="180"/>
        <v>0</v>
      </c>
      <c r="T3874" s="4">
        <f t="shared" si="181"/>
        <v>0</v>
      </c>
      <c r="U3874" s="4">
        <f t="shared" si="182"/>
        <v>1</v>
      </c>
    </row>
    <row r="3875" spans="1:21">
      <c r="A3875" s="41">
        <v>870016631</v>
      </c>
      <c r="B3875" s="42">
        <v>870016722</v>
      </c>
      <c r="C3875" s="43">
        <v>870016631</v>
      </c>
      <c r="D3875" t="s">
        <v>4851</v>
      </c>
      <c r="E3875" t="s">
        <v>4850</v>
      </c>
      <c r="H3875"/>
      <c r="I3875" s="1">
        <v>87</v>
      </c>
      <c r="J3875" t="s">
        <v>213</v>
      </c>
      <c r="K3875" t="s">
        <v>93</v>
      </c>
      <c r="L3875" t="s">
        <v>60</v>
      </c>
      <c r="M3875" t="s">
        <v>93</v>
      </c>
      <c r="N3875" s="4">
        <v>775716673</v>
      </c>
      <c r="O3875" s="44">
        <v>8990</v>
      </c>
      <c r="P3875">
        <v>0</v>
      </c>
      <c r="Q3875">
        <v>0</v>
      </c>
      <c r="R3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5" s="4">
        <f t="shared" si="180"/>
        <v>0</v>
      </c>
      <c r="T3875" s="4">
        <f t="shared" si="181"/>
        <v>0</v>
      </c>
      <c r="U3875" s="4">
        <f t="shared" si="182"/>
        <v>1</v>
      </c>
    </row>
    <row r="3876" spans="1:21">
      <c r="A3876" s="41">
        <v>870000288</v>
      </c>
      <c r="B3876" s="42">
        <v>870017415</v>
      </c>
      <c r="C3876" s="43">
        <v>870000288</v>
      </c>
      <c r="D3876" t="s">
        <v>6100</v>
      </c>
      <c r="E3876" t="s">
        <v>6101</v>
      </c>
      <c r="H3876"/>
      <c r="I3876" s="1">
        <v>87</v>
      </c>
      <c r="J3876" t="s">
        <v>213</v>
      </c>
      <c r="K3876" t="s">
        <v>93</v>
      </c>
      <c r="L3876" t="s">
        <v>96</v>
      </c>
      <c r="M3876" t="s">
        <v>93</v>
      </c>
      <c r="N3876" s="4">
        <v>453102717</v>
      </c>
      <c r="O3876" s="44">
        <v>135001.5</v>
      </c>
      <c r="P3876">
        <v>0</v>
      </c>
      <c r="Q3876">
        <v>0</v>
      </c>
      <c r="R3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6" s="4">
        <f t="shared" si="180"/>
        <v>0</v>
      </c>
      <c r="T3876" s="4">
        <f t="shared" si="181"/>
        <v>0</v>
      </c>
      <c r="U3876" s="4">
        <f t="shared" si="182"/>
        <v>1</v>
      </c>
    </row>
    <row r="3877" spans="1:21">
      <c r="A3877" s="41">
        <v>870000411</v>
      </c>
      <c r="B3877" s="42">
        <v>870017415</v>
      </c>
      <c r="C3877" s="43">
        <v>870000411</v>
      </c>
      <c r="D3877" t="s">
        <v>6102</v>
      </c>
      <c r="E3877" t="s">
        <v>6101</v>
      </c>
      <c r="H3877"/>
      <c r="I3877" s="1">
        <v>87</v>
      </c>
      <c r="J3877" t="s">
        <v>213</v>
      </c>
      <c r="K3877" t="s">
        <v>93</v>
      </c>
      <c r="L3877" t="s">
        <v>96</v>
      </c>
      <c r="M3877" t="s">
        <v>93</v>
      </c>
      <c r="N3877" s="4">
        <v>453102717</v>
      </c>
      <c r="O3877" s="44">
        <v>38557</v>
      </c>
      <c r="P3877">
        <v>0</v>
      </c>
      <c r="Q3877">
        <v>0</v>
      </c>
      <c r="R3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7" s="4">
        <f t="shared" si="180"/>
        <v>0</v>
      </c>
      <c r="T3877" s="4">
        <f t="shared" si="181"/>
        <v>0</v>
      </c>
      <c r="U3877" s="4">
        <f t="shared" si="182"/>
        <v>1</v>
      </c>
    </row>
    <row r="3878" spans="1:21">
      <c r="A3878" s="41">
        <v>880780507</v>
      </c>
      <c r="B3878" s="42">
        <v>880000237</v>
      </c>
      <c r="C3878" s="43">
        <v>880780507</v>
      </c>
      <c r="D3878" t="s">
        <v>6023</v>
      </c>
      <c r="E3878" t="s">
        <v>6024</v>
      </c>
      <c r="H3878"/>
      <c r="I3878" s="1">
        <v>88</v>
      </c>
      <c r="J3878" t="s">
        <v>1289</v>
      </c>
      <c r="K3878" t="s">
        <v>137</v>
      </c>
      <c r="L3878" t="s">
        <v>96</v>
      </c>
      <c r="M3878" t="s">
        <v>137</v>
      </c>
      <c r="N3878" s="4">
        <v>351776406</v>
      </c>
      <c r="O3878" s="44">
        <v>14097</v>
      </c>
      <c r="P3878">
        <v>0</v>
      </c>
      <c r="Q3878">
        <v>0</v>
      </c>
      <c r="R3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8" s="4">
        <f t="shared" si="180"/>
        <v>0</v>
      </c>
      <c r="T3878" s="4">
        <f t="shared" si="181"/>
        <v>0</v>
      </c>
      <c r="U3878" s="4">
        <f t="shared" si="182"/>
        <v>1</v>
      </c>
    </row>
    <row r="3879" spans="1:21">
      <c r="A3879" s="41">
        <v>880000138</v>
      </c>
      <c r="B3879" s="42">
        <v>880006325</v>
      </c>
      <c r="C3879" s="43">
        <v>880006325</v>
      </c>
      <c r="D3879" t="s">
        <v>4502</v>
      </c>
      <c r="E3879" t="s">
        <v>4503</v>
      </c>
      <c r="F3879" t="s">
        <v>1301</v>
      </c>
      <c r="G3879" t="s">
        <v>1302</v>
      </c>
      <c r="H3879">
        <v>0</v>
      </c>
      <c r="I3879" s="1">
        <v>88</v>
      </c>
      <c r="J3879" t="s">
        <v>1289</v>
      </c>
      <c r="K3879" t="s">
        <v>137</v>
      </c>
      <c r="L3879" t="s">
        <v>831</v>
      </c>
      <c r="M3879" t="s">
        <v>137</v>
      </c>
      <c r="N3879" s="4">
        <v>268807476</v>
      </c>
      <c r="O3879" s="44">
        <v>3601</v>
      </c>
      <c r="P3879">
        <v>0</v>
      </c>
      <c r="Q3879">
        <v>0</v>
      </c>
      <c r="R3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9" s="4">
        <f t="shared" si="180"/>
        <v>1</v>
      </c>
      <c r="T3879" s="4">
        <f t="shared" si="181"/>
        <v>0</v>
      </c>
      <c r="U3879" s="4">
        <f t="shared" si="182"/>
        <v>0</v>
      </c>
    </row>
    <row r="3880" spans="1:21">
      <c r="A3880" s="41">
        <v>880000021</v>
      </c>
      <c r="B3880" s="42">
        <v>880007059</v>
      </c>
      <c r="C3880" s="43">
        <v>880007059</v>
      </c>
      <c r="D3880" t="s">
        <v>2805</v>
      </c>
      <c r="E3880" t="s">
        <v>2806</v>
      </c>
      <c r="F3880" t="s">
        <v>1301</v>
      </c>
      <c r="G3880" t="s">
        <v>1302</v>
      </c>
      <c r="H3880">
        <v>1</v>
      </c>
      <c r="I3880" s="1">
        <v>88</v>
      </c>
      <c r="J3880" t="s">
        <v>1289</v>
      </c>
      <c r="K3880" t="s">
        <v>137</v>
      </c>
      <c r="L3880" t="s">
        <v>831</v>
      </c>
      <c r="M3880" t="s">
        <v>137</v>
      </c>
      <c r="N3880" s="4">
        <v>200029445</v>
      </c>
      <c r="O3880" s="44">
        <v>128160</v>
      </c>
      <c r="P3880">
        <v>0</v>
      </c>
      <c r="Q3880">
        <v>0</v>
      </c>
      <c r="R3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0" s="4">
        <f t="shared" si="180"/>
        <v>1</v>
      </c>
      <c r="T3880" s="4">
        <f t="shared" si="181"/>
        <v>0</v>
      </c>
      <c r="U3880" s="4">
        <f t="shared" si="182"/>
        <v>0</v>
      </c>
    </row>
    <row r="3881" spans="1:21">
      <c r="A3881" s="41">
        <v>880000336</v>
      </c>
      <c r="B3881" s="45">
        <v>880007059</v>
      </c>
      <c r="C3881" s="43">
        <v>880007059</v>
      </c>
      <c r="D3881" t="s">
        <v>2807</v>
      </c>
      <c r="E3881" t="s">
        <v>2806</v>
      </c>
      <c r="F3881" t="s">
        <v>1301</v>
      </c>
      <c r="G3881" t="s">
        <v>1302</v>
      </c>
      <c r="H3881">
        <v>1</v>
      </c>
      <c r="I3881" s="1">
        <v>88</v>
      </c>
      <c r="J3881" t="s">
        <v>1289</v>
      </c>
      <c r="K3881" t="s">
        <v>137</v>
      </c>
      <c r="L3881" t="s">
        <v>831</v>
      </c>
      <c r="M3881" t="s">
        <v>137</v>
      </c>
      <c r="N3881" s="4">
        <v>200029445</v>
      </c>
      <c r="O3881" s="44">
        <v>24929</v>
      </c>
      <c r="P3881">
        <v>0</v>
      </c>
      <c r="Q3881">
        <v>0</v>
      </c>
      <c r="R3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1" s="4">
        <f t="shared" si="180"/>
        <v>1</v>
      </c>
      <c r="T3881" s="4">
        <f t="shared" si="181"/>
        <v>0</v>
      </c>
      <c r="U3881" s="4">
        <f t="shared" si="182"/>
        <v>0</v>
      </c>
    </row>
    <row r="3882" spans="1:21">
      <c r="A3882" s="41">
        <v>880006663</v>
      </c>
      <c r="B3882" s="42">
        <v>880007059</v>
      </c>
      <c r="C3882" s="43">
        <v>880007059</v>
      </c>
      <c r="D3882" t="s">
        <v>2808</v>
      </c>
      <c r="E3882" t="s">
        <v>2806</v>
      </c>
      <c r="F3882" t="s">
        <v>1301</v>
      </c>
      <c r="G3882" t="s">
        <v>1302</v>
      </c>
      <c r="H3882">
        <v>1</v>
      </c>
      <c r="I3882" s="1">
        <v>88</v>
      </c>
      <c r="J3882" t="s">
        <v>1289</v>
      </c>
      <c r="K3882" t="s">
        <v>137</v>
      </c>
      <c r="L3882" t="s">
        <v>831</v>
      </c>
      <c r="M3882" t="s">
        <v>137</v>
      </c>
      <c r="N3882" s="4">
        <v>200029445</v>
      </c>
      <c r="O3882" s="44">
        <v>882</v>
      </c>
      <c r="P3882">
        <v>0</v>
      </c>
      <c r="Q3882">
        <v>0</v>
      </c>
      <c r="R3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2" s="4">
        <f t="shared" si="180"/>
        <v>1</v>
      </c>
      <c r="T3882" s="4">
        <f t="shared" si="181"/>
        <v>0</v>
      </c>
      <c r="U3882" s="4">
        <f t="shared" si="182"/>
        <v>0</v>
      </c>
    </row>
    <row r="3883" spans="1:21">
      <c r="A3883" s="41">
        <v>880000054</v>
      </c>
      <c r="B3883" s="42">
        <v>880007299</v>
      </c>
      <c r="C3883" s="43">
        <v>880007299</v>
      </c>
      <c r="D3883" t="s">
        <v>2787</v>
      </c>
      <c r="E3883" t="s">
        <v>2788</v>
      </c>
      <c r="F3883" t="s">
        <v>1301</v>
      </c>
      <c r="G3883" t="s">
        <v>1302</v>
      </c>
      <c r="H3883">
        <v>0</v>
      </c>
      <c r="I3883" s="1">
        <v>88</v>
      </c>
      <c r="J3883" t="s">
        <v>1289</v>
      </c>
      <c r="K3883" t="s">
        <v>137</v>
      </c>
      <c r="L3883" t="s">
        <v>831</v>
      </c>
      <c r="M3883" t="s">
        <v>137</v>
      </c>
      <c r="N3883" s="4">
        <v>200033082</v>
      </c>
      <c r="O3883" s="44">
        <v>53596</v>
      </c>
      <c r="P3883">
        <v>0</v>
      </c>
      <c r="Q3883">
        <v>0</v>
      </c>
      <c r="R3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3" s="4">
        <f t="shared" si="180"/>
        <v>1</v>
      </c>
      <c r="T3883" s="4">
        <f t="shared" si="181"/>
        <v>0</v>
      </c>
      <c r="U3883" s="4">
        <f t="shared" si="182"/>
        <v>0</v>
      </c>
    </row>
    <row r="3884" spans="1:21">
      <c r="A3884" s="41">
        <v>880000070</v>
      </c>
      <c r="B3884" s="42">
        <v>880007299</v>
      </c>
      <c r="C3884" s="43">
        <v>880007299</v>
      </c>
      <c r="D3884" t="s">
        <v>2789</v>
      </c>
      <c r="E3884" t="s">
        <v>2788</v>
      </c>
      <c r="F3884" t="s">
        <v>1301</v>
      </c>
      <c r="G3884" t="s">
        <v>1302</v>
      </c>
      <c r="H3884">
        <v>0</v>
      </c>
      <c r="I3884" s="1">
        <v>88</v>
      </c>
      <c r="J3884" t="s">
        <v>1289</v>
      </c>
      <c r="K3884" t="s">
        <v>137</v>
      </c>
      <c r="L3884" t="s">
        <v>831</v>
      </c>
      <c r="M3884" t="s">
        <v>137</v>
      </c>
      <c r="N3884" s="4">
        <v>200033082</v>
      </c>
      <c r="O3884" s="44">
        <v>27493.5</v>
      </c>
      <c r="P3884">
        <v>0</v>
      </c>
      <c r="Q3884">
        <v>0</v>
      </c>
      <c r="R3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4" s="4">
        <f t="shared" si="180"/>
        <v>1</v>
      </c>
      <c r="T3884" s="4">
        <f t="shared" si="181"/>
        <v>0</v>
      </c>
      <c r="U3884" s="4">
        <f t="shared" si="182"/>
        <v>0</v>
      </c>
    </row>
    <row r="3885" spans="1:21">
      <c r="A3885" s="41">
        <v>880000203</v>
      </c>
      <c r="B3885" s="42">
        <v>880007786</v>
      </c>
      <c r="C3885" s="43">
        <v>880007786</v>
      </c>
      <c r="D3885" t="s">
        <v>1903</v>
      </c>
      <c r="E3885" t="s">
        <v>1904</v>
      </c>
      <c r="F3885" t="s">
        <v>1301</v>
      </c>
      <c r="G3885" t="s">
        <v>1302</v>
      </c>
      <c r="H3885">
        <v>0</v>
      </c>
      <c r="I3885" s="1">
        <v>88</v>
      </c>
      <c r="J3885" t="s">
        <v>1289</v>
      </c>
      <c r="K3885" t="s">
        <v>137</v>
      </c>
      <c r="L3885" t="s">
        <v>831</v>
      </c>
      <c r="M3885" t="s">
        <v>137</v>
      </c>
      <c r="N3885" s="4">
        <v>200055143</v>
      </c>
      <c r="O3885" s="44">
        <v>3020</v>
      </c>
      <c r="P3885">
        <v>0</v>
      </c>
      <c r="Q3885">
        <v>0</v>
      </c>
      <c r="R3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85" s="4">
        <f t="shared" si="180"/>
        <v>1</v>
      </c>
      <c r="T3885" s="4">
        <f t="shared" si="181"/>
        <v>0</v>
      </c>
      <c r="U3885" s="4">
        <f t="shared" si="182"/>
        <v>0</v>
      </c>
    </row>
    <row r="3886" spans="1:21">
      <c r="A3886" s="41">
        <v>880008529</v>
      </c>
      <c r="B3886" s="42">
        <v>880008511</v>
      </c>
      <c r="C3886" s="43">
        <v>880008529</v>
      </c>
      <c r="D3886" t="s">
        <v>5899</v>
      </c>
      <c r="E3886" t="s">
        <v>5900</v>
      </c>
      <c r="H3886"/>
      <c r="I3886" s="1">
        <v>88</v>
      </c>
      <c r="J3886" t="s">
        <v>1289</v>
      </c>
      <c r="K3886" t="s">
        <v>137</v>
      </c>
      <c r="L3886" t="s">
        <v>96</v>
      </c>
      <c r="M3886" t="s">
        <v>137</v>
      </c>
      <c r="N3886" s="4">
        <v>828425140</v>
      </c>
      <c r="O3886" s="44">
        <v>1295.5</v>
      </c>
      <c r="P3886">
        <v>1</v>
      </c>
      <c r="Q3886">
        <v>0</v>
      </c>
      <c r="R3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6" s="4">
        <f t="shared" si="180"/>
        <v>0</v>
      </c>
      <c r="T3886" s="4">
        <f t="shared" si="181"/>
        <v>0</v>
      </c>
      <c r="U3886" s="4">
        <f t="shared" si="182"/>
        <v>1</v>
      </c>
    </row>
    <row r="3887" spans="1:21">
      <c r="A3887" s="41">
        <v>880000039</v>
      </c>
      <c r="B3887" s="42">
        <v>880009147</v>
      </c>
      <c r="C3887" s="43">
        <v>880009147</v>
      </c>
      <c r="D3887" t="s">
        <v>2816</v>
      </c>
      <c r="E3887" t="s">
        <v>2817</v>
      </c>
      <c r="F3887" t="s">
        <v>1301</v>
      </c>
      <c r="G3887" t="s">
        <v>1302</v>
      </c>
      <c r="H3887">
        <v>0</v>
      </c>
      <c r="I3887" s="1">
        <v>88</v>
      </c>
      <c r="J3887" t="s">
        <v>1289</v>
      </c>
      <c r="K3887" t="s">
        <v>137</v>
      </c>
      <c r="L3887" t="s">
        <v>831</v>
      </c>
      <c r="M3887" t="s">
        <v>137</v>
      </c>
      <c r="N3887" s="4">
        <v>200096824</v>
      </c>
      <c r="O3887" s="44">
        <v>19551.5</v>
      </c>
      <c r="P3887">
        <v>0</v>
      </c>
      <c r="Q3887">
        <v>0</v>
      </c>
      <c r="R3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7" s="4">
        <f t="shared" si="180"/>
        <v>1</v>
      </c>
      <c r="T3887" s="4">
        <f t="shared" si="181"/>
        <v>0</v>
      </c>
      <c r="U3887" s="4">
        <f t="shared" si="182"/>
        <v>0</v>
      </c>
    </row>
    <row r="3888" spans="1:21">
      <c r="A3888" s="41">
        <v>880000047</v>
      </c>
      <c r="B3888" s="42">
        <v>880009147</v>
      </c>
      <c r="C3888" s="43">
        <v>880009147</v>
      </c>
      <c r="D3888" t="s">
        <v>2818</v>
      </c>
      <c r="E3888" t="s">
        <v>2817</v>
      </c>
      <c r="F3888" t="s">
        <v>1301</v>
      </c>
      <c r="G3888" t="s">
        <v>1302</v>
      </c>
      <c r="H3888">
        <v>0</v>
      </c>
      <c r="I3888" s="1">
        <v>88</v>
      </c>
      <c r="J3888" t="s">
        <v>1289</v>
      </c>
      <c r="K3888" t="s">
        <v>137</v>
      </c>
      <c r="L3888" t="s">
        <v>831</v>
      </c>
      <c r="M3888" t="s">
        <v>137</v>
      </c>
      <c r="N3888" s="4">
        <v>200096824</v>
      </c>
      <c r="O3888" s="44">
        <v>76323</v>
      </c>
      <c r="P3888">
        <v>0</v>
      </c>
      <c r="Q3888">
        <v>0</v>
      </c>
      <c r="R3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8" s="4">
        <f t="shared" si="180"/>
        <v>1</v>
      </c>
      <c r="T3888" s="4">
        <f t="shared" si="181"/>
        <v>0</v>
      </c>
      <c r="U3888" s="4">
        <f t="shared" si="182"/>
        <v>0</v>
      </c>
    </row>
    <row r="3889" spans="1:21">
      <c r="A3889" s="41">
        <v>880000179</v>
      </c>
      <c r="B3889" s="42">
        <v>880009147</v>
      </c>
      <c r="C3889" s="43">
        <v>880009147</v>
      </c>
      <c r="D3889" t="s">
        <v>2819</v>
      </c>
      <c r="E3889" t="s">
        <v>2817</v>
      </c>
      <c r="F3889" t="s">
        <v>1301</v>
      </c>
      <c r="G3889" t="s">
        <v>1302</v>
      </c>
      <c r="H3889">
        <v>0</v>
      </c>
      <c r="I3889" s="1">
        <v>88</v>
      </c>
      <c r="J3889" t="s">
        <v>1289</v>
      </c>
      <c r="K3889" t="s">
        <v>137</v>
      </c>
      <c r="L3889" t="s">
        <v>831</v>
      </c>
      <c r="M3889" t="s">
        <v>137</v>
      </c>
      <c r="N3889" s="4">
        <v>200096824</v>
      </c>
      <c r="O3889" s="44">
        <v>1159</v>
      </c>
      <c r="P3889">
        <v>0</v>
      </c>
      <c r="Q3889">
        <v>0</v>
      </c>
      <c r="R3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9" s="4">
        <f t="shared" si="180"/>
        <v>1</v>
      </c>
      <c r="T3889" s="4">
        <f t="shared" si="181"/>
        <v>0</v>
      </c>
      <c r="U3889" s="4">
        <f t="shared" si="182"/>
        <v>0</v>
      </c>
    </row>
    <row r="3890" spans="1:21">
      <c r="A3890" s="41">
        <v>880009410</v>
      </c>
      <c r="B3890" s="42">
        <v>880009147</v>
      </c>
      <c r="C3890" s="43">
        <v>880009147</v>
      </c>
      <c r="D3890" t="s">
        <v>2820</v>
      </c>
      <c r="E3890" t="s">
        <v>2817</v>
      </c>
      <c r="F3890" t="s">
        <v>1301</v>
      </c>
      <c r="G3890" t="s">
        <v>1302</v>
      </c>
      <c r="H3890">
        <v>0</v>
      </c>
      <c r="I3890" s="1">
        <v>88</v>
      </c>
      <c r="J3890" t="s">
        <v>1289</v>
      </c>
      <c r="K3890" t="s">
        <v>137</v>
      </c>
      <c r="L3890" t="s">
        <v>831</v>
      </c>
      <c r="M3890" t="s">
        <v>137</v>
      </c>
      <c r="N3890" s="4">
        <v>200096824</v>
      </c>
      <c r="O3890" s="44">
        <v>831.5</v>
      </c>
      <c r="P3890">
        <v>0</v>
      </c>
      <c r="Q3890">
        <v>0</v>
      </c>
      <c r="R3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0" s="4">
        <f t="shared" si="180"/>
        <v>1</v>
      </c>
      <c r="T3890" s="4">
        <f t="shared" si="181"/>
        <v>0</v>
      </c>
      <c r="U3890" s="4">
        <f t="shared" si="182"/>
        <v>0</v>
      </c>
    </row>
    <row r="3891" spans="1:21">
      <c r="A3891" s="41">
        <v>880786645</v>
      </c>
      <c r="B3891" s="42">
        <v>880009147</v>
      </c>
      <c r="C3891" s="43">
        <v>880009147</v>
      </c>
      <c r="D3891" t="s">
        <v>2821</v>
      </c>
      <c r="E3891" t="s">
        <v>2817</v>
      </c>
      <c r="F3891" t="s">
        <v>1301</v>
      </c>
      <c r="G3891" t="s">
        <v>1302</v>
      </c>
      <c r="H3891">
        <v>0</v>
      </c>
      <c r="I3891" s="1">
        <v>88</v>
      </c>
      <c r="J3891" t="s">
        <v>1289</v>
      </c>
      <c r="K3891" t="s">
        <v>137</v>
      </c>
      <c r="L3891" t="s">
        <v>831</v>
      </c>
      <c r="M3891" t="s">
        <v>137</v>
      </c>
      <c r="N3891" s="4">
        <v>200096824</v>
      </c>
      <c r="O3891" s="44">
        <v>2590</v>
      </c>
      <c r="P3891">
        <v>0</v>
      </c>
      <c r="Q3891">
        <v>0</v>
      </c>
      <c r="R3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1" s="4">
        <f t="shared" si="180"/>
        <v>1</v>
      </c>
      <c r="T3891" s="4">
        <f t="shared" si="181"/>
        <v>0</v>
      </c>
      <c r="U3891" s="4">
        <f t="shared" si="182"/>
        <v>0</v>
      </c>
    </row>
    <row r="3892" spans="1:21">
      <c r="A3892" s="41">
        <v>880000062</v>
      </c>
      <c r="B3892" s="42">
        <v>880780093</v>
      </c>
      <c r="C3892" s="43">
        <v>880780093</v>
      </c>
      <c r="D3892" t="s">
        <v>1300</v>
      </c>
      <c r="E3892" t="s">
        <v>1300</v>
      </c>
      <c r="F3892" t="s">
        <v>1301</v>
      </c>
      <c r="G3892" t="s">
        <v>1302</v>
      </c>
      <c r="H3892">
        <v>0</v>
      </c>
      <c r="I3892" s="1">
        <v>88</v>
      </c>
      <c r="J3892" t="s">
        <v>1289</v>
      </c>
      <c r="K3892" t="s">
        <v>137</v>
      </c>
      <c r="L3892" t="s">
        <v>831</v>
      </c>
      <c r="M3892" t="s">
        <v>137</v>
      </c>
      <c r="N3892" s="4">
        <v>268800315</v>
      </c>
      <c r="O3892" s="44">
        <v>76519.5</v>
      </c>
      <c r="P3892">
        <v>0</v>
      </c>
      <c r="Q3892">
        <v>0</v>
      </c>
      <c r="R3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2" s="4">
        <f t="shared" si="180"/>
        <v>1</v>
      </c>
      <c r="T3892" s="4">
        <f t="shared" si="181"/>
        <v>0</v>
      </c>
      <c r="U3892" s="4">
        <f t="shared" si="182"/>
        <v>0</v>
      </c>
    </row>
    <row r="3893" spans="1:21">
      <c r="A3893" s="41">
        <v>880786637</v>
      </c>
      <c r="B3893" s="42">
        <v>880780093</v>
      </c>
      <c r="C3893" s="43">
        <v>880780093</v>
      </c>
      <c r="D3893" t="s">
        <v>1303</v>
      </c>
      <c r="E3893" t="s">
        <v>1300</v>
      </c>
      <c r="F3893" t="s">
        <v>1301</v>
      </c>
      <c r="G3893" t="s">
        <v>1302</v>
      </c>
      <c r="H3893">
        <v>0</v>
      </c>
      <c r="I3893" s="1">
        <v>88</v>
      </c>
      <c r="J3893" t="s">
        <v>1289</v>
      </c>
      <c r="K3893" t="s">
        <v>137</v>
      </c>
      <c r="L3893" t="s">
        <v>831</v>
      </c>
      <c r="M3893" t="s">
        <v>137</v>
      </c>
      <c r="N3893" s="4">
        <v>268800315</v>
      </c>
      <c r="O3893" s="44">
        <v>4304</v>
      </c>
      <c r="P3893">
        <v>0</v>
      </c>
      <c r="Q3893">
        <v>0</v>
      </c>
      <c r="R3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3" s="4">
        <f t="shared" si="180"/>
        <v>1</v>
      </c>
      <c r="T3893" s="4">
        <f t="shared" si="181"/>
        <v>0</v>
      </c>
      <c r="U3893" s="4">
        <f t="shared" si="182"/>
        <v>0</v>
      </c>
    </row>
    <row r="3894" spans="1:21">
      <c r="A3894" s="41">
        <v>880000088</v>
      </c>
      <c r="B3894" s="42">
        <v>880780119</v>
      </c>
      <c r="C3894" s="43">
        <v>880780119</v>
      </c>
      <c r="D3894" t="s">
        <v>1288</v>
      </c>
      <c r="E3894" t="s">
        <v>1288</v>
      </c>
      <c r="F3894" t="s">
        <v>1007</v>
      </c>
      <c r="G3894" t="s">
        <v>1008</v>
      </c>
      <c r="H3894">
        <v>0</v>
      </c>
      <c r="I3894" s="1">
        <v>88</v>
      </c>
      <c r="J3894" t="s">
        <v>1289</v>
      </c>
      <c r="K3894" t="s">
        <v>137</v>
      </c>
      <c r="L3894" t="s">
        <v>77</v>
      </c>
      <c r="M3894" t="s">
        <v>137</v>
      </c>
      <c r="N3894" s="4">
        <v>268800844</v>
      </c>
      <c r="O3894" s="44">
        <v>34627.75</v>
      </c>
      <c r="P3894">
        <v>1</v>
      </c>
      <c r="Q3894">
        <v>0</v>
      </c>
      <c r="R3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4" s="4">
        <f t="shared" si="180"/>
        <v>1</v>
      </c>
      <c r="T3894" s="4">
        <f t="shared" si="181"/>
        <v>0</v>
      </c>
      <c r="U3894" s="4">
        <f t="shared" si="182"/>
        <v>0</v>
      </c>
    </row>
    <row r="3895" spans="1:21">
      <c r="A3895" s="41">
        <v>880003488</v>
      </c>
      <c r="B3895" s="42">
        <v>880780119</v>
      </c>
      <c r="C3895" s="43">
        <v>880780119</v>
      </c>
      <c r="D3895" t="s">
        <v>1290</v>
      </c>
      <c r="E3895" t="s">
        <v>1288</v>
      </c>
      <c r="F3895" t="s">
        <v>1007</v>
      </c>
      <c r="G3895" t="s">
        <v>1008</v>
      </c>
      <c r="H3895">
        <v>0</v>
      </c>
      <c r="I3895" s="1">
        <v>88</v>
      </c>
      <c r="J3895" t="s">
        <v>1289</v>
      </c>
      <c r="K3895" t="s">
        <v>137</v>
      </c>
      <c r="L3895" t="s">
        <v>77</v>
      </c>
      <c r="M3895" t="s">
        <v>137</v>
      </c>
      <c r="N3895" s="4">
        <v>268800844</v>
      </c>
      <c r="O3895" s="44">
        <v>394</v>
      </c>
      <c r="P3895">
        <v>1</v>
      </c>
      <c r="Q3895">
        <v>0</v>
      </c>
      <c r="R3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5" s="4">
        <f t="shared" si="180"/>
        <v>1</v>
      </c>
      <c r="T3895" s="4">
        <f t="shared" si="181"/>
        <v>0</v>
      </c>
      <c r="U3895" s="4">
        <f t="shared" si="182"/>
        <v>0</v>
      </c>
    </row>
    <row r="3896" spans="1:21">
      <c r="A3896" s="41">
        <v>880006267</v>
      </c>
      <c r="B3896" s="42">
        <v>880780119</v>
      </c>
      <c r="C3896" s="43">
        <v>880780119</v>
      </c>
      <c r="D3896" t="s">
        <v>1291</v>
      </c>
      <c r="E3896" t="s">
        <v>1288</v>
      </c>
      <c r="F3896" t="s">
        <v>1007</v>
      </c>
      <c r="G3896" t="s">
        <v>1008</v>
      </c>
      <c r="H3896">
        <v>0</v>
      </c>
      <c r="I3896" s="1">
        <v>88</v>
      </c>
      <c r="J3896" t="s">
        <v>1289</v>
      </c>
      <c r="K3896" t="s">
        <v>137</v>
      </c>
      <c r="L3896" t="s">
        <v>77</v>
      </c>
      <c r="M3896" t="s">
        <v>137</v>
      </c>
      <c r="N3896" s="4">
        <v>268800844</v>
      </c>
      <c r="O3896" s="44">
        <v>362.5</v>
      </c>
      <c r="P3896">
        <v>1</v>
      </c>
      <c r="Q3896">
        <v>0</v>
      </c>
      <c r="R3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6" s="4">
        <f t="shared" si="180"/>
        <v>1</v>
      </c>
      <c r="T3896" s="4">
        <f t="shared" si="181"/>
        <v>0</v>
      </c>
      <c r="U3896" s="4">
        <f t="shared" si="182"/>
        <v>0</v>
      </c>
    </row>
    <row r="3897" spans="1:21">
      <c r="A3897" s="41">
        <v>880006374</v>
      </c>
      <c r="B3897" s="42">
        <v>880780119</v>
      </c>
      <c r="C3897" s="43">
        <v>880780119</v>
      </c>
      <c r="D3897" t="s">
        <v>1292</v>
      </c>
      <c r="E3897" t="s">
        <v>1288</v>
      </c>
      <c r="F3897" t="s">
        <v>1007</v>
      </c>
      <c r="G3897" t="s">
        <v>1008</v>
      </c>
      <c r="H3897">
        <v>0</v>
      </c>
      <c r="I3897" s="1">
        <v>88</v>
      </c>
      <c r="J3897" t="s">
        <v>1289</v>
      </c>
      <c r="K3897" t="s">
        <v>137</v>
      </c>
      <c r="L3897" t="s">
        <v>77</v>
      </c>
      <c r="M3897" t="s">
        <v>137</v>
      </c>
      <c r="N3897" s="4">
        <v>268800844</v>
      </c>
      <c r="O3897" s="44">
        <v>1730.5</v>
      </c>
      <c r="P3897">
        <v>1</v>
      </c>
      <c r="Q3897">
        <v>0</v>
      </c>
      <c r="R3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7" s="4">
        <f t="shared" si="180"/>
        <v>1</v>
      </c>
      <c r="T3897" s="4">
        <f t="shared" si="181"/>
        <v>0</v>
      </c>
      <c r="U3897" s="4">
        <f t="shared" si="182"/>
        <v>0</v>
      </c>
    </row>
    <row r="3898" spans="1:21">
      <c r="A3898" s="41">
        <v>880006416</v>
      </c>
      <c r="B3898" s="42">
        <v>880780119</v>
      </c>
      <c r="C3898" s="43">
        <v>880780119</v>
      </c>
      <c r="D3898" t="s">
        <v>1293</v>
      </c>
      <c r="E3898" t="s">
        <v>1288</v>
      </c>
      <c r="F3898" t="s">
        <v>1007</v>
      </c>
      <c r="G3898" t="s">
        <v>1008</v>
      </c>
      <c r="H3898">
        <v>0</v>
      </c>
      <c r="I3898" s="1">
        <v>88</v>
      </c>
      <c r="J3898" t="s">
        <v>1289</v>
      </c>
      <c r="K3898" t="s">
        <v>137</v>
      </c>
      <c r="L3898" t="s">
        <v>77</v>
      </c>
      <c r="M3898" t="s">
        <v>137</v>
      </c>
      <c r="N3898" s="4">
        <v>268800844</v>
      </c>
      <c r="O3898" s="44">
        <v>384.75</v>
      </c>
      <c r="P3898">
        <v>1</v>
      </c>
      <c r="Q3898">
        <v>0</v>
      </c>
      <c r="R3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8" s="4">
        <f t="shared" si="180"/>
        <v>1</v>
      </c>
      <c r="T3898" s="4">
        <f t="shared" si="181"/>
        <v>0</v>
      </c>
      <c r="U3898" s="4">
        <f t="shared" si="182"/>
        <v>0</v>
      </c>
    </row>
    <row r="3899" spans="1:21">
      <c r="A3899" s="41">
        <v>880784210</v>
      </c>
      <c r="B3899" s="42">
        <v>880780119</v>
      </c>
      <c r="C3899" s="43">
        <v>880780119</v>
      </c>
      <c r="D3899" t="s">
        <v>1294</v>
      </c>
      <c r="E3899" t="s">
        <v>1288</v>
      </c>
      <c r="F3899" t="s">
        <v>1007</v>
      </c>
      <c r="G3899" t="s">
        <v>1008</v>
      </c>
      <c r="H3899">
        <v>0</v>
      </c>
      <c r="I3899" s="1">
        <v>88</v>
      </c>
      <c r="J3899" t="s">
        <v>1289</v>
      </c>
      <c r="K3899" t="s">
        <v>137</v>
      </c>
      <c r="L3899" t="s">
        <v>77</v>
      </c>
      <c r="M3899" t="s">
        <v>137</v>
      </c>
      <c r="N3899" s="4">
        <v>268800844</v>
      </c>
      <c r="O3899" s="44">
        <v>2186.5</v>
      </c>
      <c r="P3899">
        <v>1</v>
      </c>
      <c r="Q3899">
        <v>0</v>
      </c>
      <c r="R3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9" s="4">
        <f t="shared" si="180"/>
        <v>1</v>
      </c>
      <c r="T3899" s="4">
        <f t="shared" si="181"/>
        <v>0</v>
      </c>
      <c r="U3899" s="4">
        <f t="shared" si="182"/>
        <v>0</v>
      </c>
    </row>
    <row r="3900" spans="1:21">
      <c r="A3900" s="41">
        <v>880784434</v>
      </c>
      <c r="B3900" s="42">
        <v>880780119</v>
      </c>
      <c r="C3900" s="43">
        <v>880780119</v>
      </c>
      <c r="D3900" t="s">
        <v>1295</v>
      </c>
      <c r="E3900" t="s">
        <v>1288</v>
      </c>
      <c r="F3900" t="s">
        <v>1007</v>
      </c>
      <c r="G3900" t="s">
        <v>1008</v>
      </c>
      <c r="H3900">
        <v>0</v>
      </c>
      <c r="I3900" s="1">
        <v>88</v>
      </c>
      <c r="J3900" t="s">
        <v>1289</v>
      </c>
      <c r="K3900" t="s">
        <v>137</v>
      </c>
      <c r="L3900" t="s">
        <v>77</v>
      </c>
      <c r="M3900" t="s">
        <v>137</v>
      </c>
      <c r="N3900" s="4">
        <v>268800844</v>
      </c>
      <c r="O3900" s="44">
        <v>663.75</v>
      </c>
      <c r="P3900">
        <v>1</v>
      </c>
      <c r="Q3900">
        <v>0</v>
      </c>
      <c r="R3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0" s="4">
        <f t="shared" si="180"/>
        <v>1</v>
      </c>
      <c r="T3900" s="4">
        <f t="shared" si="181"/>
        <v>0</v>
      </c>
      <c r="U3900" s="4">
        <f t="shared" si="182"/>
        <v>0</v>
      </c>
    </row>
    <row r="3901" spans="1:21">
      <c r="A3901" s="41">
        <v>880784442</v>
      </c>
      <c r="B3901" s="42">
        <v>880780119</v>
      </c>
      <c r="C3901" s="43">
        <v>880780119</v>
      </c>
      <c r="D3901" t="s">
        <v>1296</v>
      </c>
      <c r="E3901" t="s">
        <v>1288</v>
      </c>
      <c r="F3901" t="s">
        <v>1007</v>
      </c>
      <c r="G3901" t="s">
        <v>1008</v>
      </c>
      <c r="H3901">
        <v>0</v>
      </c>
      <c r="I3901" s="1">
        <v>88</v>
      </c>
      <c r="J3901" t="s">
        <v>1289</v>
      </c>
      <c r="K3901" t="s">
        <v>137</v>
      </c>
      <c r="L3901" t="s">
        <v>77</v>
      </c>
      <c r="M3901" t="s">
        <v>137</v>
      </c>
      <c r="N3901" s="4">
        <v>268800844</v>
      </c>
      <c r="O3901" s="44">
        <v>491.75</v>
      </c>
      <c r="P3901">
        <v>1</v>
      </c>
      <c r="Q3901">
        <v>0</v>
      </c>
      <c r="R3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1" s="4">
        <f t="shared" si="180"/>
        <v>1</v>
      </c>
      <c r="T3901" s="4">
        <f t="shared" si="181"/>
        <v>0</v>
      </c>
      <c r="U3901" s="4">
        <f t="shared" si="182"/>
        <v>0</v>
      </c>
    </row>
    <row r="3902" spans="1:21">
      <c r="A3902" s="41">
        <v>880784459</v>
      </c>
      <c r="B3902" s="42">
        <v>880780119</v>
      </c>
      <c r="C3902" s="43">
        <v>880780119</v>
      </c>
      <c r="D3902" t="s">
        <v>1297</v>
      </c>
      <c r="E3902" t="s">
        <v>1288</v>
      </c>
      <c r="F3902" t="s">
        <v>1007</v>
      </c>
      <c r="G3902" t="s">
        <v>1008</v>
      </c>
      <c r="H3902">
        <v>0</v>
      </c>
      <c r="I3902" s="1">
        <v>88</v>
      </c>
      <c r="J3902" t="s">
        <v>1289</v>
      </c>
      <c r="K3902" t="s">
        <v>137</v>
      </c>
      <c r="L3902" t="s">
        <v>77</v>
      </c>
      <c r="M3902" t="s">
        <v>137</v>
      </c>
      <c r="N3902" s="4">
        <v>268800844</v>
      </c>
      <c r="O3902" s="44">
        <v>1258.75</v>
      </c>
      <c r="P3902">
        <v>1</v>
      </c>
      <c r="Q3902">
        <v>0</v>
      </c>
      <c r="R3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2" s="4">
        <f t="shared" si="180"/>
        <v>1</v>
      </c>
      <c r="T3902" s="4">
        <f t="shared" si="181"/>
        <v>0</v>
      </c>
      <c r="U3902" s="4">
        <f t="shared" si="182"/>
        <v>0</v>
      </c>
    </row>
    <row r="3903" spans="1:21">
      <c r="A3903" s="41">
        <v>880785134</v>
      </c>
      <c r="B3903" s="42">
        <v>880780119</v>
      </c>
      <c r="C3903" s="43">
        <v>880780119</v>
      </c>
      <c r="D3903" t="s">
        <v>1298</v>
      </c>
      <c r="E3903" t="s">
        <v>1288</v>
      </c>
      <c r="F3903" t="s">
        <v>1007</v>
      </c>
      <c r="G3903" t="s">
        <v>1008</v>
      </c>
      <c r="H3903">
        <v>0</v>
      </c>
      <c r="I3903" s="1">
        <v>88</v>
      </c>
      <c r="J3903" t="s">
        <v>1289</v>
      </c>
      <c r="K3903" t="s">
        <v>137</v>
      </c>
      <c r="L3903" t="s">
        <v>77</v>
      </c>
      <c r="M3903" t="s">
        <v>137</v>
      </c>
      <c r="N3903" s="4">
        <v>268800844</v>
      </c>
      <c r="O3903" s="44">
        <v>405.75</v>
      </c>
      <c r="P3903">
        <v>1</v>
      </c>
      <c r="Q3903">
        <v>0</v>
      </c>
      <c r="R3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3" s="4">
        <f t="shared" si="180"/>
        <v>1</v>
      </c>
      <c r="T3903" s="4">
        <f t="shared" si="181"/>
        <v>0</v>
      </c>
      <c r="U3903" s="4">
        <f t="shared" si="182"/>
        <v>0</v>
      </c>
    </row>
    <row r="3904" spans="1:21">
      <c r="A3904" s="41">
        <v>880785290</v>
      </c>
      <c r="B3904" s="42">
        <v>880780119</v>
      </c>
      <c r="C3904" s="43">
        <v>880780119</v>
      </c>
      <c r="D3904" t="s">
        <v>1299</v>
      </c>
      <c r="E3904" t="s">
        <v>1288</v>
      </c>
      <c r="F3904" t="s">
        <v>1007</v>
      </c>
      <c r="G3904" t="s">
        <v>1008</v>
      </c>
      <c r="H3904">
        <v>0</v>
      </c>
      <c r="I3904" s="1">
        <v>88</v>
      </c>
      <c r="J3904" t="s">
        <v>1289</v>
      </c>
      <c r="K3904" t="s">
        <v>137</v>
      </c>
      <c r="L3904" t="s">
        <v>77</v>
      </c>
      <c r="M3904" t="s">
        <v>137</v>
      </c>
      <c r="N3904" s="4">
        <v>268800844</v>
      </c>
      <c r="O3904" s="44">
        <v>550.5</v>
      </c>
      <c r="P3904">
        <v>1</v>
      </c>
      <c r="Q3904">
        <v>0</v>
      </c>
      <c r="R3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4" s="4">
        <f t="shared" si="180"/>
        <v>1</v>
      </c>
      <c r="T3904" s="4">
        <f t="shared" si="181"/>
        <v>0</v>
      </c>
      <c r="U3904" s="4">
        <f t="shared" si="182"/>
        <v>0</v>
      </c>
    </row>
    <row r="3905" spans="1:21">
      <c r="A3905" s="41">
        <v>880788591</v>
      </c>
      <c r="B3905" s="42">
        <v>880780150</v>
      </c>
      <c r="C3905" s="43">
        <v>880788591</v>
      </c>
      <c r="D3905" t="s">
        <v>6225</v>
      </c>
      <c r="E3905" t="s">
        <v>6226</v>
      </c>
      <c r="H3905"/>
      <c r="I3905" s="1">
        <v>88</v>
      </c>
      <c r="J3905" t="s">
        <v>1289</v>
      </c>
      <c r="K3905" t="s">
        <v>137</v>
      </c>
      <c r="L3905" t="s">
        <v>96</v>
      </c>
      <c r="M3905" t="s">
        <v>137</v>
      </c>
      <c r="N3905" s="4">
        <v>301637609</v>
      </c>
      <c r="O3905" s="44">
        <v>51172.5</v>
      </c>
      <c r="P3905">
        <v>0</v>
      </c>
      <c r="Q3905">
        <v>0</v>
      </c>
      <c r="R3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5" s="4">
        <f t="shared" si="180"/>
        <v>0</v>
      </c>
      <c r="T3905" s="4">
        <f t="shared" si="181"/>
        <v>0</v>
      </c>
      <c r="U3905" s="4">
        <f t="shared" si="182"/>
        <v>1</v>
      </c>
    </row>
    <row r="3906" spans="1:21">
      <c r="A3906" s="41">
        <v>880000104</v>
      </c>
      <c r="B3906" s="42">
        <v>880780259</v>
      </c>
      <c r="C3906" s="43">
        <v>880780259</v>
      </c>
      <c r="D3906" t="s">
        <v>4528</v>
      </c>
      <c r="E3906" t="s">
        <v>4529</v>
      </c>
      <c r="F3906" t="s">
        <v>1301</v>
      </c>
      <c r="G3906" t="s">
        <v>1302</v>
      </c>
      <c r="H3906">
        <v>0</v>
      </c>
      <c r="I3906" s="1">
        <v>88</v>
      </c>
      <c r="J3906" t="s">
        <v>1289</v>
      </c>
      <c r="K3906" t="s">
        <v>137</v>
      </c>
      <c r="L3906" t="s">
        <v>831</v>
      </c>
      <c r="M3906" t="s">
        <v>137</v>
      </c>
      <c r="N3906" s="4">
        <v>268800224</v>
      </c>
      <c r="O3906" s="44">
        <v>6386.5</v>
      </c>
      <c r="P3906">
        <v>0</v>
      </c>
      <c r="Q3906">
        <v>0</v>
      </c>
      <c r="R3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6" s="4">
        <f t="shared" si="180"/>
        <v>1</v>
      </c>
      <c r="T3906" s="4">
        <f t="shared" si="181"/>
        <v>0</v>
      </c>
      <c r="U3906" s="4">
        <f t="shared" si="182"/>
        <v>0</v>
      </c>
    </row>
    <row r="3907" spans="1:21">
      <c r="A3907" s="41">
        <v>880000112</v>
      </c>
      <c r="B3907" s="42">
        <v>880780267</v>
      </c>
      <c r="C3907" s="43">
        <v>880780267</v>
      </c>
      <c r="D3907" t="s">
        <v>4531</v>
      </c>
      <c r="E3907" t="s">
        <v>4532</v>
      </c>
      <c r="F3907" t="s">
        <v>1301</v>
      </c>
      <c r="G3907" t="s">
        <v>1302</v>
      </c>
      <c r="H3907">
        <v>0</v>
      </c>
      <c r="I3907" s="1">
        <v>88</v>
      </c>
      <c r="J3907" t="s">
        <v>1289</v>
      </c>
      <c r="K3907" t="s">
        <v>137</v>
      </c>
      <c r="L3907" t="s">
        <v>831</v>
      </c>
      <c r="M3907" t="s">
        <v>137</v>
      </c>
      <c r="N3907" s="4">
        <v>268800232</v>
      </c>
      <c r="O3907" s="44">
        <v>8476</v>
      </c>
      <c r="P3907">
        <v>0</v>
      </c>
      <c r="Q3907">
        <v>0</v>
      </c>
      <c r="R3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7" s="4">
        <f t="shared" si="180"/>
        <v>1</v>
      </c>
      <c r="T3907" s="4">
        <f t="shared" si="181"/>
        <v>0</v>
      </c>
      <c r="U3907" s="4">
        <f t="shared" si="182"/>
        <v>0</v>
      </c>
    </row>
    <row r="3908" spans="1:21">
      <c r="A3908" s="41">
        <v>880000187</v>
      </c>
      <c r="B3908" s="42">
        <v>880780333</v>
      </c>
      <c r="C3908" s="43">
        <v>880780333</v>
      </c>
      <c r="D3908" t="s">
        <v>4535</v>
      </c>
      <c r="E3908" t="s">
        <v>4535</v>
      </c>
      <c r="F3908" t="s">
        <v>1301</v>
      </c>
      <c r="G3908" t="s">
        <v>1302</v>
      </c>
      <c r="H3908">
        <v>0</v>
      </c>
      <c r="I3908" s="1">
        <v>88</v>
      </c>
      <c r="J3908" t="s">
        <v>1289</v>
      </c>
      <c r="K3908" t="s">
        <v>137</v>
      </c>
      <c r="L3908" t="s">
        <v>831</v>
      </c>
      <c r="M3908" t="s">
        <v>137</v>
      </c>
      <c r="N3908" s="4">
        <v>268800190</v>
      </c>
      <c r="O3908" s="44">
        <v>2551</v>
      </c>
      <c r="P3908">
        <v>0</v>
      </c>
      <c r="Q3908">
        <v>0</v>
      </c>
      <c r="R3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8" s="4">
        <f t="shared" si="180"/>
        <v>1</v>
      </c>
      <c r="T3908" s="4">
        <f t="shared" si="181"/>
        <v>0</v>
      </c>
      <c r="U3908" s="4">
        <f t="shared" si="182"/>
        <v>0</v>
      </c>
    </row>
    <row r="3909" spans="1:21">
      <c r="A3909" s="41">
        <v>890975527</v>
      </c>
      <c r="B3909" s="42">
        <v>890000037</v>
      </c>
      <c r="C3909" s="43">
        <v>890000037</v>
      </c>
      <c r="D3909" t="s">
        <v>1700</v>
      </c>
      <c r="E3909" t="s">
        <v>1700</v>
      </c>
      <c r="F3909" t="s">
        <v>1390</v>
      </c>
      <c r="G3909" t="s">
        <v>1391</v>
      </c>
      <c r="H3909">
        <v>1</v>
      </c>
      <c r="I3909" s="1">
        <v>89</v>
      </c>
      <c r="J3909" t="s">
        <v>355</v>
      </c>
      <c r="K3909" t="s">
        <v>10</v>
      </c>
      <c r="L3909" t="s">
        <v>831</v>
      </c>
      <c r="M3909" t="s">
        <v>10</v>
      </c>
      <c r="N3909" s="4">
        <v>268900057</v>
      </c>
      <c r="O3909" s="44">
        <v>168721</v>
      </c>
      <c r="P3909">
        <v>0</v>
      </c>
      <c r="Q3909">
        <v>0</v>
      </c>
      <c r="R3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9" s="4">
        <f t="shared" si="180"/>
        <v>1</v>
      </c>
      <c r="T3909" s="4">
        <f t="shared" si="181"/>
        <v>0</v>
      </c>
      <c r="U3909" s="4">
        <f t="shared" si="182"/>
        <v>0</v>
      </c>
    </row>
    <row r="3910" spans="1:21">
      <c r="A3910" s="41">
        <v>890001779</v>
      </c>
      <c r="B3910" s="42">
        <v>890000052</v>
      </c>
      <c r="C3910" s="43">
        <v>890000052</v>
      </c>
      <c r="D3910" t="s">
        <v>3549</v>
      </c>
      <c r="E3910" t="s">
        <v>3550</v>
      </c>
      <c r="F3910" t="s">
        <v>1390</v>
      </c>
      <c r="G3910" t="s">
        <v>1391</v>
      </c>
      <c r="H3910">
        <v>0</v>
      </c>
      <c r="I3910" s="1">
        <v>89</v>
      </c>
      <c r="J3910" t="s">
        <v>355</v>
      </c>
      <c r="K3910" t="s">
        <v>10</v>
      </c>
      <c r="L3910" t="s">
        <v>77</v>
      </c>
      <c r="M3910" t="s">
        <v>10</v>
      </c>
      <c r="N3910" s="4">
        <v>268900024</v>
      </c>
      <c r="O3910" s="44">
        <v>5857</v>
      </c>
      <c r="P3910">
        <v>1</v>
      </c>
      <c r="Q3910">
        <v>0</v>
      </c>
      <c r="R3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0" s="4">
        <f t="shared" ref="S3910:S3973" si="183">IF(OR(L3910="CH",L3910="CH ex-CHS",L3910="HIA",L3910="Autres publics",L3910="CHU"),1,0)</f>
        <v>1</v>
      </c>
      <c r="T3910" s="4">
        <f t="shared" ref="T3910:T3973" si="184">IF(AND(S3910=1,G3910=""),1,0)</f>
        <v>0</v>
      </c>
      <c r="U3910" s="4">
        <f t="shared" si="182"/>
        <v>0</v>
      </c>
    </row>
    <row r="3911" spans="1:21">
      <c r="A3911" s="41">
        <v>890007826</v>
      </c>
      <c r="B3911" s="42">
        <v>890000052</v>
      </c>
      <c r="C3911" s="43">
        <v>890000052</v>
      </c>
      <c r="D3911" t="s">
        <v>3551</v>
      </c>
      <c r="E3911" t="s">
        <v>3550</v>
      </c>
      <c r="F3911" t="s">
        <v>1390</v>
      </c>
      <c r="G3911" t="s">
        <v>1391</v>
      </c>
      <c r="H3911">
        <v>0</v>
      </c>
      <c r="I3911" s="1">
        <v>89</v>
      </c>
      <c r="J3911" t="s">
        <v>355</v>
      </c>
      <c r="K3911" t="s">
        <v>10</v>
      </c>
      <c r="L3911" t="s">
        <v>77</v>
      </c>
      <c r="M3911" t="s">
        <v>10</v>
      </c>
      <c r="N3911" s="4">
        <v>268900024</v>
      </c>
      <c r="O3911" s="44">
        <v>449</v>
      </c>
      <c r="P3911">
        <v>1</v>
      </c>
      <c r="Q3911">
        <v>0</v>
      </c>
      <c r="R3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1" s="4">
        <f t="shared" si="183"/>
        <v>1</v>
      </c>
      <c r="T3911" s="4">
        <f t="shared" si="184"/>
        <v>0</v>
      </c>
      <c r="U3911" s="4">
        <f t="shared" ref="U3911:U3974" si="185">IF(S3911=1,0,1)</f>
        <v>0</v>
      </c>
    </row>
    <row r="3912" spans="1:21">
      <c r="A3912" s="41">
        <v>890007834</v>
      </c>
      <c r="B3912" s="42">
        <v>890000052</v>
      </c>
      <c r="C3912" s="43">
        <v>890000052</v>
      </c>
      <c r="D3912" t="s">
        <v>412</v>
      </c>
      <c r="E3912" t="s">
        <v>3550</v>
      </c>
      <c r="F3912" t="s">
        <v>1390</v>
      </c>
      <c r="G3912" t="s">
        <v>1391</v>
      </c>
      <c r="H3912">
        <v>0</v>
      </c>
      <c r="I3912" s="1">
        <v>89</v>
      </c>
      <c r="J3912" t="s">
        <v>355</v>
      </c>
      <c r="K3912" t="s">
        <v>10</v>
      </c>
      <c r="L3912" t="s">
        <v>77</v>
      </c>
      <c r="M3912" t="s">
        <v>10</v>
      </c>
      <c r="N3912" s="4">
        <v>268900024</v>
      </c>
      <c r="O3912" s="44">
        <v>1452.75</v>
      </c>
      <c r="P3912">
        <v>1</v>
      </c>
      <c r="Q3912">
        <v>0</v>
      </c>
      <c r="R3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2" s="4">
        <f t="shared" si="183"/>
        <v>1</v>
      </c>
      <c r="T3912" s="4">
        <f t="shared" si="184"/>
        <v>0</v>
      </c>
      <c r="U3912" s="4">
        <f t="shared" si="185"/>
        <v>0</v>
      </c>
    </row>
    <row r="3913" spans="1:21">
      <c r="A3913" s="41">
        <v>890007842</v>
      </c>
      <c r="B3913" s="42">
        <v>890000052</v>
      </c>
      <c r="C3913" s="43">
        <v>890000052</v>
      </c>
      <c r="D3913" t="s">
        <v>3552</v>
      </c>
      <c r="E3913" t="s">
        <v>3550</v>
      </c>
      <c r="F3913" t="s">
        <v>1390</v>
      </c>
      <c r="G3913" t="s">
        <v>1391</v>
      </c>
      <c r="H3913">
        <v>0</v>
      </c>
      <c r="I3913" s="1">
        <v>89</v>
      </c>
      <c r="J3913" t="s">
        <v>355</v>
      </c>
      <c r="K3913" t="s">
        <v>10</v>
      </c>
      <c r="L3913" t="s">
        <v>77</v>
      </c>
      <c r="M3913" t="s">
        <v>10</v>
      </c>
      <c r="N3913" s="4">
        <v>268900024</v>
      </c>
      <c r="O3913" s="44">
        <v>1746.25</v>
      </c>
      <c r="P3913">
        <v>1</v>
      </c>
      <c r="Q3913">
        <v>0</v>
      </c>
      <c r="R3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3" s="4">
        <f t="shared" si="183"/>
        <v>1</v>
      </c>
      <c r="T3913" s="4">
        <f t="shared" si="184"/>
        <v>0</v>
      </c>
      <c r="U3913" s="4">
        <f t="shared" si="185"/>
        <v>0</v>
      </c>
    </row>
    <row r="3914" spans="1:21">
      <c r="A3914" s="41">
        <v>890008303</v>
      </c>
      <c r="B3914" s="42">
        <v>890000052</v>
      </c>
      <c r="C3914" s="43">
        <v>890000052</v>
      </c>
      <c r="D3914" t="s">
        <v>3553</v>
      </c>
      <c r="E3914" t="s">
        <v>3550</v>
      </c>
      <c r="F3914" t="s">
        <v>1390</v>
      </c>
      <c r="G3914" t="s">
        <v>1391</v>
      </c>
      <c r="H3914">
        <v>0</v>
      </c>
      <c r="I3914" s="1">
        <v>89</v>
      </c>
      <c r="J3914" t="s">
        <v>355</v>
      </c>
      <c r="K3914" t="s">
        <v>10</v>
      </c>
      <c r="L3914" t="s">
        <v>77</v>
      </c>
      <c r="M3914" t="s">
        <v>10</v>
      </c>
      <c r="N3914" s="4">
        <v>268900024</v>
      </c>
      <c r="O3914" s="44">
        <v>834.5</v>
      </c>
      <c r="P3914">
        <v>1</v>
      </c>
      <c r="Q3914">
        <v>0</v>
      </c>
      <c r="R3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4" s="4">
        <f t="shared" si="183"/>
        <v>1</v>
      </c>
      <c r="T3914" s="4">
        <f t="shared" si="184"/>
        <v>0</v>
      </c>
      <c r="U3914" s="4">
        <f t="shared" si="185"/>
        <v>0</v>
      </c>
    </row>
    <row r="3915" spans="1:21">
      <c r="A3915" s="41">
        <v>890971005</v>
      </c>
      <c r="B3915" s="42">
        <v>890000052</v>
      </c>
      <c r="C3915" s="43">
        <v>890000052</v>
      </c>
      <c r="D3915" t="s">
        <v>3554</v>
      </c>
      <c r="E3915" t="s">
        <v>3550</v>
      </c>
      <c r="F3915" t="s">
        <v>1390</v>
      </c>
      <c r="G3915" t="s">
        <v>1391</v>
      </c>
      <c r="H3915">
        <v>0</v>
      </c>
      <c r="I3915" s="1">
        <v>89</v>
      </c>
      <c r="J3915" t="s">
        <v>355</v>
      </c>
      <c r="K3915" t="s">
        <v>10</v>
      </c>
      <c r="L3915" t="s">
        <v>77</v>
      </c>
      <c r="M3915" t="s">
        <v>10</v>
      </c>
      <c r="N3915" s="4">
        <v>268900024</v>
      </c>
      <c r="O3915" s="44">
        <v>3527</v>
      </c>
      <c r="P3915">
        <v>1</v>
      </c>
      <c r="Q3915">
        <v>0</v>
      </c>
      <c r="R3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5" s="4">
        <f t="shared" si="183"/>
        <v>1</v>
      </c>
      <c r="T3915" s="4">
        <f t="shared" si="184"/>
        <v>0</v>
      </c>
      <c r="U3915" s="4">
        <f t="shared" si="185"/>
        <v>0</v>
      </c>
    </row>
    <row r="3916" spans="1:21">
      <c r="A3916" s="41">
        <v>890975519</v>
      </c>
      <c r="B3916" s="42">
        <v>890000052</v>
      </c>
      <c r="C3916" s="43">
        <v>890000052</v>
      </c>
      <c r="D3916" t="s">
        <v>3555</v>
      </c>
      <c r="E3916" t="s">
        <v>3550</v>
      </c>
      <c r="F3916" t="s">
        <v>1390</v>
      </c>
      <c r="G3916" t="s">
        <v>1391</v>
      </c>
      <c r="H3916">
        <v>0</v>
      </c>
      <c r="I3916" s="1">
        <v>89</v>
      </c>
      <c r="J3916" t="s">
        <v>355</v>
      </c>
      <c r="K3916" t="s">
        <v>10</v>
      </c>
      <c r="L3916" t="s">
        <v>77</v>
      </c>
      <c r="M3916" t="s">
        <v>10</v>
      </c>
      <c r="N3916" s="4">
        <v>268900024</v>
      </c>
      <c r="O3916" s="44">
        <v>30211.25</v>
      </c>
      <c r="P3916">
        <v>1</v>
      </c>
      <c r="Q3916">
        <v>0</v>
      </c>
      <c r="R3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6" s="4">
        <f t="shared" si="183"/>
        <v>1</v>
      </c>
      <c r="T3916" s="4">
        <f t="shared" si="184"/>
        <v>0</v>
      </c>
      <c r="U3916" s="4">
        <f t="shared" si="185"/>
        <v>0</v>
      </c>
    </row>
    <row r="3917" spans="1:21">
      <c r="A3917" s="41">
        <v>890000169</v>
      </c>
      <c r="B3917" s="42">
        <v>890000151</v>
      </c>
      <c r="C3917" s="43">
        <v>890000169</v>
      </c>
      <c r="D3917" t="s">
        <v>6213</v>
      </c>
      <c r="E3917" t="s">
        <v>6214</v>
      </c>
      <c r="H3917"/>
      <c r="I3917" s="1">
        <v>89</v>
      </c>
      <c r="J3917" t="s">
        <v>355</v>
      </c>
      <c r="K3917" t="s">
        <v>10</v>
      </c>
      <c r="L3917" t="s">
        <v>96</v>
      </c>
      <c r="M3917" t="s">
        <v>10</v>
      </c>
      <c r="N3917" s="4">
        <v>331607465</v>
      </c>
      <c r="O3917" s="44">
        <v>27739</v>
      </c>
      <c r="P3917">
        <v>0</v>
      </c>
      <c r="Q3917">
        <v>0</v>
      </c>
      <c r="R3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7" s="4">
        <f t="shared" si="183"/>
        <v>0</v>
      </c>
      <c r="T3917" s="4">
        <f t="shared" si="184"/>
        <v>0</v>
      </c>
      <c r="U3917" s="4">
        <f t="shared" si="185"/>
        <v>1</v>
      </c>
    </row>
    <row r="3918" spans="1:21">
      <c r="A3918" s="41">
        <v>890000300</v>
      </c>
      <c r="B3918" s="42">
        <v>890000193</v>
      </c>
      <c r="C3918" s="43">
        <v>890000300</v>
      </c>
      <c r="D3918" t="s">
        <v>353</v>
      </c>
      <c r="E3918" t="s">
        <v>354</v>
      </c>
      <c r="H3918"/>
      <c r="I3918" s="1">
        <v>89</v>
      </c>
      <c r="J3918" t="s">
        <v>355</v>
      </c>
      <c r="K3918" t="s">
        <v>10</v>
      </c>
      <c r="L3918" t="s">
        <v>60</v>
      </c>
      <c r="M3918" t="s">
        <v>10</v>
      </c>
      <c r="N3918" s="4">
        <v>775718281</v>
      </c>
      <c r="O3918" s="44">
        <v>5090</v>
      </c>
      <c r="P3918">
        <v>0</v>
      </c>
      <c r="Q3918">
        <v>0</v>
      </c>
      <c r="R3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18" s="4">
        <f t="shared" si="183"/>
        <v>0</v>
      </c>
      <c r="T3918" s="4">
        <f t="shared" si="184"/>
        <v>0</v>
      </c>
      <c r="U3918" s="4">
        <f t="shared" si="185"/>
        <v>1</v>
      </c>
    </row>
    <row r="3919" spans="1:21">
      <c r="A3919" s="41">
        <v>890975535</v>
      </c>
      <c r="B3919" s="42">
        <v>890000409</v>
      </c>
      <c r="C3919" s="43">
        <v>890000409</v>
      </c>
      <c r="D3919" t="s">
        <v>1701</v>
      </c>
      <c r="E3919" t="s">
        <v>1701</v>
      </c>
      <c r="F3919" t="s">
        <v>1390</v>
      </c>
      <c r="G3919" t="s">
        <v>1391</v>
      </c>
      <c r="H3919">
        <v>0</v>
      </c>
      <c r="I3919" s="1">
        <v>89</v>
      </c>
      <c r="J3919" t="s">
        <v>355</v>
      </c>
      <c r="K3919" t="s">
        <v>10</v>
      </c>
      <c r="L3919" t="s">
        <v>831</v>
      </c>
      <c r="M3919" t="s">
        <v>10</v>
      </c>
      <c r="N3919" s="4">
        <v>268900073</v>
      </c>
      <c r="O3919" s="44">
        <v>20039.5</v>
      </c>
      <c r="P3919">
        <v>0</v>
      </c>
      <c r="Q3919">
        <v>0</v>
      </c>
      <c r="R3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9" s="4">
        <f t="shared" si="183"/>
        <v>1</v>
      </c>
      <c r="T3919" s="4">
        <f t="shared" si="184"/>
        <v>0</v>
      </c>
      <c r="U3919" s="4">
        <f t="shared" si="185"/>
        <v>0</v>
      </c>
    </row>
    <row r="3920" spans="1:21">
      <c r="A3920" s="41">
        <v>890971583</v>
      </c>
      <c r="B3920" s="42">
        <v>890000417</v>
      </c>
      <c r="C3920" s="43">
        <v>890000417</v>
      </c>
      <c r="D3920" t="s">
        <v>2438</v>
      </c>
      <c r="E3920" t="s">
        <v>2439</v>
      </c>
      <c r="F3920" t="s">
        <v>2440</v>
      </c>
      <c r="G3920" t="s">
        <v>16</v>
      </c>
      <c r="H3920">
        <v>0</v>
      </c>
      <c r="I3920" s="1">
        <v>89</v>
      </c>
      <c r="J3920" t="s">
        <v>355</v>
      </c>
      <c r="K3920" t="s">
        <v>10</v>
      </c>
      <c r="L3920" t="s">
        <v>831</v>
      </c>
      <c r="M3920" t="s">
        <v>10</v>
      </c>
      <c r="N3920" s="4">
        <v>268900156</v>
      </c>
      <c r="O3920" s="44">
        <v>10328.5</v>
      </c>
      <c r="P3920">
        <v>0</v>
      </c>
      <c r="Q3920">
        <v>0</v>
      </c>
      <c r="R3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0" s="4">
        <f t="shared" si="183"/>
        <v>1</v>
      </c>
      <c r="T3920" s="4">
        <f t="shared" si="184"/>
        <v>0</v>
      </c>
      <c r="U3920" s="4">
        <f t="shared" si="185"/>
        <v>0</v>
      </c>
    </row>
    <row r="3921" spans="1:21">
      <c r="A3921" s="41">
        <v>890975543</v>
      </c>
      <c r="B3921" s="42">
        <v>890000417</v>
      </c>
      <c r="C3921" s="43">
        <v>890000417</v>
      </c>
      <c r="D3921" t="s">
        <v>2439</v>
      </c>
      <c r="E3921" t="s">
        <v>2439</v>
      </c>
      <c r="F3921" t="s">
        <v>2440</v>
      </c>
      <c r="G3921" t="s">
        <v>16</v>
      </c>
      <c r="H3921">
        <v>0</v>
      </c>
      <c r="I3921" s="1">
        <v>89</v>
      </c>
      <c r="J3921" t="s">
        <v>355</v>
      </c>
      <c r="K3921" t="s">
        <v>10</v>
      </c>
      <c r="L3921" t="s">
        <v>831</v>
      </c>
      <c r="M3921" t="s">
        <v>10</v>
      </c>
      <c r="N3921" s="4">
        <v>268900156</v>
      </c>
      <c r="O3921" s="44">
        <v>32827</v>
      </c>
      <c r="P3921">
        <v>0</v>
      </c>
      <c r="Q3921">
        <v>0</v>
      </c>
      <c r="R3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1" s="4">
        <f t="shared" si="183"/>
        <v>1</v>
      </c>
      <c r="T3921" s="4">
        <f t="shared" si="184"/>
        <v>0</v>
      </c>
      <c r="U3921" s="4">
        <f t="shared" si="185"/>
        <v>0</v>
      </c>
    </row>
    <row r="3922" spans="1:21">
      <c r="A3922" s="41">
        <v>890975568</v>
      </c>
      <c r="B3922" s="42">
        <v>890000433</v>
      </c>
      <c r="C3922" s="43">
        <v>890000433</v>
      </c>
      <c r="D3922" t="s">
        <v>1389</v>
      </c>
      <c r="E3922" t="s">
        <v>1389</v>
      </c>
      <c r="F3922" t="s">
        <v>1390</v>
      </c>
      <c r="G3922" t="s">
        <v>1391</v>
      </c>
      <c r="H3922">
        <v>0</v>
      </c>
      <c r="I3922" s="1">
        <v>89</v>
      </c>
      <c r="J3922" t="s">
        <v>355</v>
      </c>
      <c r="K3922" t="s">
        <v>10</v>
      </c>
      <c r="L3922" t="s">
        <v>831</v>
      </c>
      <c r="M3922" t="s">
        <v>10</v>
      </c>
      <c r="N3922" s="4">
        <v>268900255</v>
      </c>
      <c r="O3922" s="44">
        <v>21417.5</v>
      </c>
      <c r="P3922">
        <v>0</v>
      </c>
      <c r="Q3922">
        <v>0</v>
      </c>
      <c r="R3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2" s="4">
        <f t="shared" si="183"/>
        <v>1</v>
      </c>
      <c r="T3922" s="4">
        <f t="shared" si="184"/>
        <v>0</v>
      </c>
      <c r="U3922" s="4">
        <f t="shared" si="185"/>
        <v>0</v>
      </c>
    </row>
    <row r="3923" spans="1:21">
      <c r="A3923" s="41">
        <v>890002298</v>
      </c>
      <c r="B3923" s="42">
        <v>890000672</v>
      </c>
      <c r="C3923" s="43">
        <v>890002298</v>
      </c>
      <c r="D3923" t="s">
        <v>3279</v>
      </c>
      <c r="E3923" t="s">
        <v>3279</v>
      </c>
      <c r="H3923"/>
      <c r="I3923" s="1">
        <v>89</v>
      </c>
      <c r="J3923" t="s">
        <v>355</v>
      </c>
      <c r="K3923" t="s">
        <v>10</v>
      </c>
      <c r="L3923" t="s">
        <v>96</v>
      </c>
      <c r="M3923" t="s">
        <v>10</v>
      </c>
      <c r="N3923" s="4">
        <v>303467146</v>
      </c>
      <c r="O3923" s="44">
        <v>15699.5</v>
      </c>
      <c r="P3923">
        <v>1</v>
      </c>
      <c r="Q3923">
        <v>0</v>
      </c>
      <c r="R3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3" s="4">
        <f t="shared" si="183"/>
        <v>0</v>
      </c>
      <c r="T3923" s="4">
        <f t="shared" si="184"/>
        <v>0</v>
      </c>
      <c r="U3923" s="4">
        <f t="shared" si="185"/>
        <v>1</v>
      </c>
    </row>
    <row r="3924" spans="1:21">
      <c r="A3924" s="41">
        <v>890002371</v>
      </c>
      <c r="B3924" s="42">
        <v>890000722</v>
      </c>
      <c r="C3924" s="43">
        <v>890002371</v>
      </c>
      <c r="D3924" t="s">
        <v>3348</v>
      </c>
      <c r="E3924" t="s">
        <v>3348</v>
      </c>
      <c r="H3924"/>
      <c r="I3924" s="1">
        <v>89</v>
      </c>
      <c r="J3924" t="s">
        <v>355</v>
      </c>
      <c r="K3924" t="s">
        <v>10</v>
      </c>
      <c r="L3924" t="s">
        <v>96</v>
      </c>
      <c r="M3924" t="s">
        <v>10</v>
      </c>
      <c r="N3924" s="4">
        <v>310457569</v>
      </c>
      <c r="O3924" s="44">
        <v>29755.25</v>
      </c>
      <c r="P3924">
        <v>1</v>
      </c>
      <c r="Q3924">
        <v>0</v>
      </c>
      <c r="R3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4" s="4">
        <f t="shared" si="183"/>
        <v>0</v>
      </c>
      <c r="T3924" s="4">
        <f t="shared" si="184"/>
        <v>0</v>
      </c>
      <c r="U3924" s="4">
        <f t="shared" si="185"/>
        <v>1</v>
      </c>
    </row>
    <row r="3925" spans="1:21">
      <c r="A3925" s="41">
        <v>890002389</v>
      </c>
      <c r="B3925" s="42">
        <v>890000730</v>
      </c>
      <c r="C3925" s="43">
        <v>890002389</v>
      </c>
      <c r="D3925" t="s">
        <v>5345</v>
      </c>
      <c r="E3925" t="s">
        <v>5346</v>
      </c>
      <c r="H3925"/>
      <c r="I3925" s="1">
        <v>89</v>
      </c>
      <c r="J3925" t="s">
        <v>355</v>
      </c>
      <c r="K3925" t="s">
        <v>10</v>
      </c>
      <c r="L3925" t="s">
        <v>96</v>
      </c>
      <c r="M3925" t="s">
        <v>10</v>
      </c>
      <c r="N3925" s="4">
        <v>425520186</v>
      </c>
      <c r="O3925" s="44">
        <v>32184.5</v>
      </c>
      <c r="P3925">
        <v>0</v>
      </c>
      <c r="Q3925">
        <v>0</v>
      </c>
      <c r="R3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5" s="4">
        <f t="shared" si="183"/>
        <v>0</v>
      </c>
      <c r="T3925" s="4">
        <f t="shared" si="184"/>
        <v>0</v>
      </c>
      <c r="U3925" s="4">
        <f t="shared" si="185"/>
        <v>1</v>
      </c>
    </row>
    <row r="3926" spans="1:21">
      <c r="A3926" s="41">
        <v>890973258</v>
      </c>
      <c r="B3926" s="42">
        <v>890970569</v>
      </c>
      <c r="C3926" s="43">
        <v>890970569</v>
      </c>
      <c r="D3926" t="s">
        <v>2663</v>
      </c>
      <c r="E3926" t="s">
        <v>2664</v>
      </c>
      <c r="F3926" t="s">
        <v>2440</v>
      </c>
      <c r="G3926" t="s">
        <v>16</v>
      </c>
      <c r="H3926">
        <v>1</v>
      </c>
      <c r="I3926" s="1">
        <v>89</v>
      </c>
      <c r="J3926" t="s">
        <v>355</v>
      </c>
      <c r="K3926" t="s">
        <v>10</v>
      </c>
      <c r="L3926" t="s">
        <v>831</v>
      </c>
      <c r="M3926" t="s">
        <v>10</v>
      </c>
      <c r="N3926" s="4">
        <v>268900230</v>
      </c>
      <c r="O3926" s="44">
        <v>7653</v>
      </c>
      <c r="P3926">
        <v>0</v>
      </c>
      <c r="Q3926">
        <v>0</v>
      </c>
      <c r="R3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6" s="4">
        <f t="shared" si="183"/>
        <v>1</v>
      </c>
      <c r="T3926" s="4">
        <f t="shared" si="184"/>
        <v>0</v>
      </c>
      <c r="U3926" s="4">
        <f t="shared" si="185"/>
        <v>0</v>
      </c>
    </row>
    <row r="3927" spans="1:21">
      <c r="A3927" s="41">
        <v>890975550</v>
      </c>
      <c r="B3927" s="42">
        <v>890970569</v>
      </c>
      <c r="C3927" s="43">
        <v>890970569</v>
      </c>
      <c r="D3927" t="s">
        <v>2664</v>
      </c>
      <c r="E3927" t="s">
        <v>2664</v>
      </c>
      <c r="F3927" t="s">
        <v>2440</v>
      </c>
      <c r="G3927" t="s">
        <v>16</v>
      </c>
      <c r="H3927">
        <v>1</v>
      </c>
      <c r="I3927" s="1">
        <v>89</v>
      </c>
      <c r="J3927" t="s">
        <v>355</v>
      </c>
      <c r="K3927" t="s">
        <v>10</v>
      </c>
      <c r="L3927" t="s">
        <v>831</v>
      </c>
      <c r="M3927" t="s">
        <v>10</v>
      </c>
      <c r="N3927" s="4">
        <v>268900230</v>
      </c>
      <c r="O3927" s="44">
        <v>114122.5</v>
      </c>
      <c r="P3927">
        <v>0</v>
      </c>
      <c r="Q3927">
        <v>0</v>
      </c>
      <c r="R3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7" s="4">
        <f t="shared" si="183"/>
        <v>1</v>
      </c>
      <c r="T3927" s="4">
        <f t="shared" si="184"/>
        <v>0</v>
      </c>
      <c r="U3927" s="4">
        <f t="shared" si="185"/>
        <v>0</v>
      </c>
    </row>
    <row r="3928" spans="1:21">
      <c r="A3928" s="41">
        <v>250004009</v>
      </c>
      <c r="B3928" s="42">
        <v>900000365</v>
      </c>
      <c r="C3928" s="43">
        <v>900000365</v>
      </c>
      <c r="D3928" t="s">
        <v>4548</v>
      </c>
      <c r="E3928" t="s">
        <v>4549</v>
      </c>
      <c r="F3928" t="s">
        <v>3078</v>
      </c>
      <c r="G3928" t="s">
        <v>3079</v>
      </c>
      <c r="H3928">
        <v>1</v>
      </c>
      <c r="I3928" s="1">
        <v>25</v>
      </c>
      <c r="J3928" t="s">
        <v>166</v>
      </c>
      <c r="K3928" t="s">
        <v>10</v>
      </c>
      <c r="L3928" t="s">
        <v>831</v>
      </c>
      <c r="M3928" t="s">
        <v>10</v>
      </c>
      <c r="N3928" s="4">
        <v>269001293</v>
      </c>
      <c r="O3928" s="44">
        <v>50765.5</v>
      </c>
      <c r="P3928">
        <v>0</v>
      </c>
      <c r="Q3928">
        <v>0</v>
      </c>
      <c r="R3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8" s="4">
        <f t="shared" si="183"/>
        <v>1</v>
      </c>
      <c r="T3928" s="4">
        <f t="shared" si="184"/>
        <v>0</v>
      </c>
      <c r="U3928" s="4">
        <f t="shared" si="185"/>
        <v>0</v>
      </c>
    </row>
    <row r="3929" spans="1:21">
      <c r="A3929" s="41">
        <v>900003039</v>
      </c>
      <c r="B3929" s="42">
        <v>900000365</v>
      </c>
      <c r="C3929" s="43">
        <v>900000365</v>
      </c>
      <c r="D3929" t="s">
        <v>4550</v>
      </c>
      <c r="E3929" t="s">
        <v>4549</v>
      </c>
      <c r="F3929" t="s">
        <v>3078</v>
      </c>
      <c r="G3929" t="s">
        <v>3079</v>
      </c>
      <c r="H3929">
        <v>1</v>
      </c>
      <c r="I3929" s="1">
        <v>90</v>
      </c>
      <c r="J3929" t="s">
        <v>184</v>
      </c>
      <c r="K3929" t="s">
        <v>10</v>
      </c>
      <c r="L3929" t="s">
        <v>831</v>
      </c>
      <c r="M3929" t="s">
        <v>10</v>
      </c>
      <c r="N3929" s="4">
        <v>269001293</v>
      </c>
      <c r="O3929" s="44">
        <v>291071.5</v>
      </c>
      <c r="P3929">
        <v>0</v>
      </c>
      <c r="Q3929">
        <v>0</v>
      </c>
      <c r="R3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9" s="4">
        <f t="shared" si="183"/>
        <v>1</v>
      </c>
      <c r="T3929" s="4">
        <f t="shared" si="184"/>
        <v>0</v>
      </c>
      <c r="U3929" s="4">
        <f t="shared" si="185"/>
        <v>0</v>
      </c>
    </row>
    <row r="3930" spans="1:21">
      <c r="A3930" s="41">
        <v>900003070</v>
      </c>
      <c r="B3930" s="42">
        <v>900000365</v>
      </c>
      <c r="C3930" s="43">
        <v>900000365</v>
      </c>
      <c r="D3930" t="s">
        <v>4551</v>
      </c>
      <c r="E3930" t="s">
        <v>4549</v>
      </c>
      <c r="F3930" t="s">
        <v>3078</v>
      </c>
      <c r="G3930" t="s">
        <v>3079</v>
      </c>
      <c r="H3930">
        <v>1</v>
      </c>
      <c r="I3930" s="1">
        <v>90</v>
      </c>
      <c r="J3930" t="s">
        <v>184</v>
      </c>
      <c r="K3930" t="s">
        <v>10</v>
      </c>
      <c r="L3930" t="s">
        <v>831</v>
      </c>
      <c r="M3930" t="s">
        <v>10</v>
      </c>
      <c r="N3930" s="4">
        <v>269001293</v>
      </c>
      <c r="O3930" s="44">
        <v>12547.5</v>
      </c>
      <c r="P3930">
        <v>0</v>
      </c>
      <c r="Q3930">
        <v>0</v>
      </c>
      <c r="R3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0" s="4">
        <f t="shared" si="183"/>
        <v>1</v>
      </c>
      <c r="T3930" s="4">
        <f t="shared" si="184"/>
        <v>0</v>
      </c>
      <c r="U3930" s="4">
        <f t="shared" si="185"/>
        <v>0</v>
      </c>
    </row>
    <row r="3931" spans="1:21">
      <c r="A3931" s="41">
        <v>900000035</v>
      </c>
      <c r="B3931" s="42">
        <v>900003880</v>
      </c>
      <c r="C3931" s="43">
        <v>900000035</v>
      </c>
      <c r="D3931" t="s">
        <v>4590</v>
      </c>
      <c r="E3931" t="s">
        <v>4591</v>
      </c>
      <c r="H3931"/>
      <c r="I3931" s="1">
        <v>90</v>
      </c>
      <c r="J3931" t="s">
        <v>184</v>
      </c>
      <c r="K3931" t="s">
        <v>10</v>
      </c>
      <c r="L3931" t="s">
        <v>96</v>
      </c>
      <c r="M3931" t="s">
        <v>10</v>
      </c>
      <c r="N3931" s="4">
        <v>803383124</v>
      </c>
      <c r="O3931" s="44">
        <v>16481.5</v>
      </c>
      <c r="P3931">
        <v>0</v>
      </c>
      <c r="Q3931">
        <v>0</v>
      </c>
      <c r="R3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1" s="4">
        <f t="shared" si="183"/>
        <v>0</v>
      </c>
      <c r="T3931" s="4">
        <f t="shared" si="184"/>
        <v>0</v>
      </c>
      <c r="U3931" s="4">
        <f t="shared" si="185"/>
        <v>1</v>
      </c>
    </row>
    <row r="3932" spans="1:21">
      <c r="A3932" s="41">
        <v>900000647</v>
      </c>
      <c r="B3932" s="42">
        <v>900004698</v>
      </c>
      <c r="C3932" s="43">
        <v>900004698</v>
      </c>
      <c r="D3932" t="s">
        <v>3076</v>
      </c>
      <c r="E3932" t="s">
        <v>3077</v>
      </c>
      <c r="F3932" t="s">
        <v>3078</v>
      </c>
      <c r="G3932" t="s">
        <v>3079</v>
      </c>
      <c r="H3932">
        <v>0</v>
      </c>
      <c r="I3932" s="1">
        <v>90</v>
      </c>
      <c r="J3932" t="s">
        <v>184</v>
      </c>
      <c r="K3932" t="s">
        <v>10</v>
      </c>
      <c r="L3932" t="s">
        <v>831</v>
      </c>
      <c r="M3932" t="s">
        <v>10</v>
      </c>
      <c r="N3932" s="4">
        <v>269000030</v>
      </c>
      <c r="O3932" s="44">
        <v>21515</v>
      </c>
      <c r="P3932">
        <v>0</v>
      </c>
      <c r="Q3932">
        <v>0</v>
      </c>
      <c r="R3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32" s="4">
        <f t="shared" si="183"/>
        <v>1</v>
      </c>
      <c r="T3932" s="4">
        <f t="shared" si="184"/>
        <v>0</v>
      </c>
      <c r="U3932" s="4">
        <f t="shared" si="185"/>
        <v>0</v>
      </c>
    </row>
    <row r="3933" spans="1:21">
      <c r="A3933" s="41">
        <v>910150069</v>
      </c>
      <c r="B3933" s="42">
        <v>910000033</v>
      </c>
      <c r="C3933" s="43">
        <v>910150069</v>
      </c>
      <c r="D3933" t="s">
        <v>536</v>
      </c>
      <c r="E3933" t="s">
        <v>537</v>
      </c>
      <c r="H3933"/>
      <c r="I3933" s="1">
        <v>91</v>
      </c>
      <c r="J3933" t="s">
        <v>108</v>
      </c>
      <c r="K3933" t="s">
        <v>109</v>
      </c>
      <c r="L3933" t="s">
        <v>60</v>
      </c>
      <c r="M3933" t="s">
        <v>109</v>
      </c>
      <c r="N3933" s="4">
        <v>785165010</v>
      </c>
      <c r="O3933" s="44">
        <v>53094.5</v>
      </c>
      <c r="P3933">
        <v>0</v>
      </c>
      <c r="Q3933">
        <v>0</v>
      </c>
      <c r="R3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3" s="4">
        <f t="shared" si="183"/>
        <v>0</v>
      </c>
      <c r="T3933" s="4">
        <f t="shared" si="184"/>
        <v>0</v>
      </c>
      <c r="U3933" s="4">
        <f t="shared" si="185"/>
        <v>1</v>
      </c>
    </row>
    <row r="3934" spans="1:21">
      <c r="A3934" s="41">
        <v>910300144</v>
      </c>
      <c r="B3934" s="42">
        <v>910000447</v>
      </c>
      <c r="C3934" s="43">
        <v>910300144</v>
      </c>
      <c r="D3934" t="s">
        <v>5877</v>
      </c>
      <c r="E3934" t="s">
        <v>5878</v>
      </c>
      <c r="H3934"/>
      <c r="I3934" s="1">
        <v>91</v>
      </c>
      <c r="J3934" t="s">
        <v>108</v>
      </c>
      <c r="K3934" t="s">
        <v>109</v>
      </c>
      <c r="L3934" t="s">
        <v>96</v>
      </c>
      <c r="M3934" t="s">
        <v>109</v>
      </c>
      <c r="N3934" s="4">
        <v>969200658</v>
      </c>
      <c r="O3934" s="44">
        <v>57512.5</v>
      </c>
      <c r="P3934">
        <v>0</v>
      </c>
      <c r="Q3934">
        <v>0</v>
      </c>
      <c r="R3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4" s="4">
        <f t="shared" si="183"/>
        <v>0</v>
      </c>
      <c r="T3934" s="4">
        <f t="shared" si="184"/>
        <v>0</v>
      </c>
      <c r="U3934" s="4">
        <f t="shared" si="185"/>
        <v>1</v>
      </c>
    </row>
    <row r="3935" spans="1:21">
      <c r="A3935" s="41">
        <v>910300177</v>
      </c>
      <c r="B3935" s="42">
        <v>910000462</v>
      </c>
      <c r="C3935" s="43">
        <v>910300177</v>
      </c>
      <c r="D3935" t="s">
        <v>5158</v>
      </c>
      <c r="E3935" t="s">
        <v>5159</v>
      </c>
      <c r="H3935"/>
      <c r="I3935" s="1">
        <v>91</v>
      </c>
      <c r="J3935" t="s">
        <v>108</v>
      </c>
      <c r="K3935" t="s">
        <v>109</v>
      </c>
      <c r="L3935" t="s">
        <v>96</v>
      </c>
      <c r="M3935" t="s">
        <v>109</v>
      </c>
      <c r="N3935" s="4">
        <v>964202006</v>
      </c>
      <c r="O3935" s="44">
        <v>39715.5</v>
      </c>
      <c r="P3935">
        <v>0</v>
      </c>
      <c r="Q3935">
        <v>0</v>
      </c>
      <c r="R3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5" s="4">
        <f t="shared" si="183"/>
        <v>0</v>
      </c>
      <c r="T3935" s="4">
        <f t="shared" si="184"/>
        <v>0</v>
      </c>
      <c r="U3935" s="4">
        <f t="shared" si="185"/>
        <v>1</v>
      </c>
    </row>
    <row r="3936" spans="1:21">
      <c r="A3936" s="41">
        <v>910300300</v>
      </c>
      <c r="B3936" s="42">
        <v>910000538</v>
      </c>
      <c r="C3936" s="43">
        <v>910300300</v>
      </c>
      <c r="D3936" t="s">
        <v>5479</v>
      </c>
      <c r="E3936" t="s">
        <v>5480</v>
      </c>
      <c r="H3936"/>
      <c r="I3936" s="1">
        <v>91</v>
      </c>
      <c r="J3936" t="s">
        <v>108</v>
      </c>
      <c r="K3936" t="s">
        <v>109</v>
      </c>
      <c r="L3936" t="s">
        <v>96</v>
      </c>
      <c r="M3936" t="s">
        <v>109</v>
      </c>
      <c r="N3936" s="4">
        <v>319842282</v>
      </c>
      <c r="O3936" s="44">
        <v>25949</v>
      </c>
      <c r="P3936">
        <v>0</v>
      </c>
      <c r="Q3936">
        <v>0</v>
      </c>
      <c r="R3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6" s="4">
        <f t="shared" si="183"/>
        <v>0</v>
      </c>
      <c r="T3936" s="4">
        <f t="shared" si="184"/>
        <v>0</v>
      </c>
      <c r="U3936" s="4">
        <f t="shared" si="185"/>
        <v>1</v>
      </c>
    </row>
    <row r="3937" spans="1:21">
      <c r="A3937" s="41">
        <v>910300326</v>
      </c>
      <c r="B3937" s="42">
        <v>910000553</v>
      </c>
      <c r="C3937" s="43">
        <v>910300326</v>
      </c>
      <c r="D3937" t="s">
        <v>4579</v>
      </c>
      <c r="E3937" t="s">
        <v>5842</v>
      </c>
      <c r="H3937"/>
      <c r="I3937" s="1">
        <v>91</v>
      </c>
      <c r="J3937" t="s">
        <v>108</v>
      </c>
      <c r="K3937" t="s">
        <v>109</v>
      </c>
      <c r="L3937" t="s">
        <v>96</v>
      </c>
      <c r="M3937" t="s">
        <v>109</v>
      </c>
      <c r="N3937" s="4">
        <v>966202244</v>
      </c>
      <c r="O3937" s="44">
        <v>16151</v>
      </c>
      <c r="P3937">
        <v>0</v>
      </c>
      <c r="Q3937">
        <v>0</v>
      </c>
      <c r="R3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7" s="4">
        <f t="shared" si="183"/>
        <v>0</v>
      </c>
      <c r="T3937" s="4">
        <f t="shared" si="184"/>
        <v>0</v>
      </c>
      <c r="U3937" s="4">
        <f t="shared" si="185"/>
        <v>1</v>
      </c>
    </row>
    <row r="3938" spans="1:21">
      <c r="A3938" s="41">
        <v>910002609</v>
      </c>
      <c r="B3938" s="42">
        <v>910000587</v>
      </c>
      <c r="C3938" s="43">
        <v>910002609</v>
      </c>
      <c r="D3938" t="s">
        <v>5144</v>
      </c>
      <c r="E3938" t="s">
        <v>5145</v>
      </c>
      <c r="H3938"/>
      <c r="I3938" s="1">
        <v>91</v>
      </c>
      <c r="J3938" t="s">
        <v>108</v>
      </c>
      <c r="K3938" t="s">
        <v>109</v>
      </c>
      <c r="L3938" t="s">
        <v>96</v>
      </c>
      <c r="M3938" t="s">
        <v>109</v>
      </c>
      <c r="N3938" s="4">
        <v>970202388</v>
      </c>
      <c r="O3938" s="44">
        <v>8095.5</v>
      </c>
      <c r="P3938">
        <v>0</v>
      </c>
      <c r="Q3938">
        <v>1</v>
      </c>
      <c r="R3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8" s="4">
        <f t="shared" si="183"/>
        <v>0</v>
      </c>
      <c r="T3938" s="4">
        <f t="shared" si="184"/>
        <v>0</v>
      </c>
      <c r="U3938" s="4">
        <f t="shared" si="185"/>
        <v>1</v>
      </c>
    </row>
    <row r="3939" spans="1:21">
      <c r="A3939" s="41">
        <v>910300359</v>
      </c>
      <c r="B3939" s="42">
        <v>910000587</v>
      </c>
      <c r="C3939" s="43">
        <v>910300359</v>
      </c>
      <c r="D3939" t="s">
        <v>5146</v>
      </c>
      <c r="E3939" t="s">
        <v>5145</v>
      </c>
      <c r="H3939"/>
      <c r="I3939" s="1">
        <v>91</v>
      </c>
      <c r="J3939" t="s">
        <v>108</v>
      </c>
      <c r="K3939" t="s">
        <v>109</v>
      </c>
      <c r="L3939" t="s">
        <v>96</v>
      </c>
      <c r="M3939" t="s">
        <v>109</v>
      </c>
      <c r="N3939" s="4">
        <v>970202388</v>
      </c>
      <c r="O3939" s="44">
        <v>29052.5</v>
      </c>
      <c r="P3939">
        <v>0</v>
      </c>
      <c r="Q3939">
        <v>0</v>
      </c>
      <c r="R3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9" s="4">
        <f t="shared" si="183"/>
        <v>0</v>
      </c>
      <c r="T3939" s="4">
        <f t="shared" si="184"/>
        <v>0</v>
      </c>
      <c r="U3939" s="4">
        <f t="shared" si="185"/>
        <v>1</v>
      </c>
    </row>
    <row r="3940" spans="1:21">
      <c r="A3940" s="41">
        <v>910805357</v>
      </c>
      <c r="B3940" s="42">
        <v>910001643</v>
      </c>
      <c r="C3940" s="43">
        <v>910805357</v>
      </c>
      <c r="D3940" t="s">
        <v>5744</v>
      </c>
      <c r="E3940" t="s">
        <v>5745</v>
      </c>
      <c r="H3940"/>
      <c r="I3940" s="1">
        <v>91</v>
      </c>
      <c r="J3940" t="s">
        <v>108</v>
      </c>
      <c r="K3940" t="s">
        <v>109</v>
      </c>
      <c r="L3940" t="s">
        <v>96</v>
      </c>
      <c r="M3940" t="s">
        <v>109</v>
      </c>
      <c r="N3940" s="4">
        <v>966202988</v>
      </c>
      <c r="O3940" s="44">
        <v>27653</v>
      </c>
      <c r="P3940">
        <v>0</v>
      </c>
      <c r="Q3940">
        <v>0</v>
      </c>
      <c r="R3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0" s="4">
        <f t="shared" si="183"/>
        <v>0</v>
      </c>
      <c r="T3940" s="4">
        <f t="shared" si="184"/>
        <v>0</v>
      </c>
      <c r="U3940" s="4">
        <f t="shared" si="185"/>
        <v>1</v>
      </c>
    </row>
    <row r="3941" spans="1:21">
      <c r="A3941" s="41">
        <v>910300045</v>
      </c>
      <c r="B3941" s="42">
        <v>910002419</v>
      </c>
      <c r="C3941" s="43">
        <v>910300045</v>
      </c>
      <c r="D3941" t="s">
        <v>6042</v>
      </c>
      <c r="E3941" t="s">
        <v>6043</v>
      </c>
      <c r="H3941"/>
      <c r="I3941" s="1">
        <v>91</v>
      </c>
      <c r="J3941" t="s">
        <v>108</v>
      </c>
      <c r="K3941" t="s">
        <v>109</v>
      </c>
      <c r="L3941" t="s">
        <v>96</v>
      </c>
      <c r="M3941" t="s">
        <v>109</v>
      </c>
      <c r="N3941" s="4">
        <v>403249360</v>
      </c>
      <c r="O3941" s="44">
        <v>16557.5</v>
      </c>
      <c r="P3941">
        <v>0</v>
      </c>
      <c r="Q3941">
        <v>0</v>
      </c>
      <c r="R3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1" s="4">
        <f t="shared" si="183"/>
        <v>0</v>
      </c>
      <c r="T3941" s="4">
        <f t="shared" si="184"/>
        <v>0</v>
      </c>
      <c r="U3941" s="4">
        <f t="shared" si="185"/>
        <v>1</v>
      </c>
    </row>
    <row r="3942" spans="1:21">
      <c r="A3942" s="41">
        <v>910000678</v>
      </c>
      <c r="B3942" s="42">
        <v>910002773</v>
      </c>
      <c r="C3942" s="43">
        <v>910002773</v>
      </c>
      <c r="D3942" t="s">
        <v>1536</v>
      </c>
      <c r="E3942" t="s">
        <v>1537</v>
      </c>
      <c r="F3942" t="s">
        <v>1075</v>
      </c>
      <c r="G3942" t="s">
        <v>1076</v>
      </c>
      <c r="H3942">
        <v>1</v>
      </c>
      <c r="I3942" s="1">
        <v>91</v>
      </c>
      <c r="J3942" t="s">
        <v>108</v>
      </c>
      <c r="K3942" t="s">
        <v>109</v>
      </c>
      <c r="L3942" t="s">
        <v>831</v>
      </c>
      <c r="M3942" t="s">
        <v>109</v>
      </c>
      <c r="N3942" s="4">
        <v>269100046</v>
      </c>
      <c r="O3942" s="44">
        <v>4084</v>
      </c>
      <c r="P3942">
        <v>0</v>
      </c>
      <c r="Q3942">
        <v>0</v>
      </c>
      <c r="R3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2" s="4">
        <f t="shared" si="183"/>
        <v>1</v>
      </c>
      <c r="T3942" s="4">
        <f t="shared" si="184"/>
        <v>0</v>
      </c>
      <c r="U3942" s="4">
        <f t="shared" si="185"/>
        <v>0</v>
      </c>
    </row>
    <row r="3943" spans="1:21">
      <c r="A3943" s="41">
        <v>910007608</v>
      </c>
      <c r="B3943" s="42">
        <v>910002773</v>
      </c>
      <c r="C3943" s="43">
        <v>910002773</v>
      </c>
      <c r="D3943" t="s">
        <v>1538</v>
      </c>
      <c r="E3943" t="s">
        <v>1537</v>
      </c>
      <c r="F3943" t="s">
        <v>1075</v>
      </c>
      <c r="G3943" t="s">
        <v>1076</v>
      </c>
      <c r="H3943">
        <v>1</v>
      </c>
      <c r="I3943" s="1">
        <v>91</v>
      </c>
      <c r="J3943" t="s">
        <v>108</v>
      </c>
      <c r="K3943" t="s">
        <v>109</v>
      </c>
      <c r="L3943" t="s">
        <v>831</v>
      </c>
      <c r="M3943" t="s">
        <v>109</v>
      </c>
      <c r="N3943" s="4">
        <v>269100046</v>
      </c>
      <c r="O3943" s="44">
        <v>1570.25</v>
      </c>
      <c r="P3943">
        <v>1</v>
      </c>
      <c r="Q3943">
        <v>0</v>
      </c>
      <c r="R3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3" s="4">
        <f t="shared" si="183"/>
        <v>1</v>
      </c>
      <c r="T3943" s="4">
        <f t="shared" si="184"/>
        <v>0</v>
      </c>
      <c r="U3943" s="4">
        <f t="shared" si="185"/>
        <v>0</v>
      </c>
    </row>
    <row r="3944" spans="1:21">
      <c r="A3944" s="41">
        <v>910020254</v>
      </c>
      <c r="B3944" s="42">
        <v>910002773</v>
      </c>
      <c r="C3944" s="43">
        <v>910002773</v>
      </c>
      <c r="D3944" t="s">
        <v>1539</v>
      </c>
      <c r="E3944" t="s">
        <v>1537</v>
      </c>
      <c r="F3944" t="s">
        <v>1075</v>
      </c>
      <c r="G3944" t="s">
        <v>1076</v>
      </c>
      <c r="H3944">
        <v>1</v>
      </c>
      <c r="I3944" s="1">
        <v>91</v>
      </c>
      <c r="J3944" t="s">
        <v>108</v>
      </c>
      <c r="K3944" t="s">
        <v>109</v>
      </c>
      <c r="L3944" t="s">
        <v>831</v>
      </c>
      <c r="M3944" t="s">
        <v>109</v>
      </c>
      <c r="N3944" s="4">
        <v>269100046</v>
      </c>
      <c r="O3944" s="44">
        <v>287433.5</v>
      </c>
      <c r="P3944">
        <v>0</v>
      </c>
      <c r="Q3944">
        <v>0</v>
      </c>
      <c r="R3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4" s="4">
        <f t="shared" si="183"/>
        <v>1</v>
      </c>
      <c r="T3944" s="4">
        <f t="shared" si="184"/>
        <v>0</v>
      </c>
      <c r="U3944" s="4">
        <f t="shared" si="185"/>
        <v>0</v>
      </c>
    </row>
    <row r="3945" spans="1:21">
      <c r="A3945" s="41">
        <v>910808195</v>
      </c>
      <c r="B3945" s="42">
        <v>910002773</v>
      </c>
      <c r="C3945" s="43">
        <v>910002773</v>
      </c>
      <c r="D3945" t="s">
        <v>1540</v>
      </c>
      <c r="E3945" t="s">
        <v>1537</v>
      </c>
      <c r="F3945" t="s">
        <v>1075</v>
      </c>
      <c r="G3945" t="s">
        <v>1076</v>
      </c>
      <c r="H3945">
        <v>1</v>
      </c>
      <c r="I3945" s="1">
        <v>91</v>
      </c>
      <c r="J3945" t="s">
        <v>108</v>
      </c>
      <c r="K3945" t="s">
        <v>109</v>
      </c>
      <c r="L3945" t="s">
        <v>831</v>
      </c>
      <c r="M3945" t="s">
        <v>109</v>
      </c>
      <c r="N3945" s="4">
        <v>269100046</v>
      </c>
      <c r="O3945" s="44">
        <v>257.5</v>
      </c>
      <c r="P3945">
        <v>1</v>
      </c>
      <c r="Q3945">
        <v>0</v>
      </c>
      <c r="R3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5" s="4">
        <f t="shared" si="183"/>
        <v>1</v>
      </c>
      <c r="T3945" s="4">
        <f t="shared" si="184"/>
        <v>0</v>
      </c>
      <c r="U3945" s="4">
        <f t="shared" si="185"/>
        <v>0</v>
      </c>
    </row>
    <row r="3946" spans="1:21">
      <c r="A3946" s="41">
        <v>910808237</v>
      </c>
      <c r="B3946" s="42">
        <v>910002773</v>
      </c>
      <c r="C3946" s="43">
        <v>910002773</v>
      </c>
      <c r="D3946" t="s">
        <v>1541</v>
      </c>
      <c r="E3946" t="s">
        <v>1537</v>
      </c>
      <c r="F3946" t="s">
        <v>1075</v>
      </c>
      <c r="G3946" t="s">
        <v>1076</v>
      </c>
      <c r="H3946">
        <v>1</v>
      </c>
      <c r="I3946" s="1">
        <v>91</v>
      </c>
      <c r="J3946" t="s">
        <v>108</v>
      </c>
      <c r="K3946" t="s">
        <v>109</v>
      </c>
      <c r="L3946" t="s">
        <v>831</v>
      </c>
      <c r="M3946" t="s">
        <v>109</v>
      </c>
      <c r="N3946" s="4">
        <v>269100046</v>
      </c>
      <c r="O3946" s="44">
        <v>1125.25</v>
      </c>
      <c r="P3946">
        <v>1</v>
      </c>
      <c r="Q3946">
        <v>0</v>
      </c>
      <c r="R3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6" s="4">
        <f t="shared" si="183"/>
        <v>1</v>
      </c>
      <c r="T3946" s="4">
        <f t="shared" si="184"/>
        <v>0</v>
      </c>
      <c r="U3946" s="4">
        <f t="shared" si="185"/>
        <v>0</v>
      </c>
    </row>
    <row r="3947" spans="1:21">
      <c r="A3947" s="41">
        <v>910812577</v>
      </c>
      <c r="B3947" s="42">
        <v>910002773</v>
      </c>
      <c r="C3947" s="43">
        <v>910002773</v>
      </c>
      <c r="D3947" t="s">
        <v>1542</v>
      </c>
      <c r="E3947" t="s">
        <v>1537</v>
      </c>
      <c r="F3947" t="s">
        <v>1075</v>
      </c>
      <c r="G3947" t="s">
        <v>1076</v>
      </c>
      <c r="H3947">
        <v>1</v>
      </c>
      <c r="I3947" s="1">
        <v>91</v>
      </c>
      <c r="J3947" t="s">
        <v>108</v>
      </c>
      <c r="K3947" t="s">
        <v>109</v>
      </c>
      <c r="L3947" t="s">
        <v>831</v>
      </c>
      <c r="M3947" t="s">
        <v>109</v>
      </c>
      <c r="N3947" s="4">
        <v>269100046</v>
      </c>
      <c r="O3947" s="44">
        <v>3870.5</v>
      </c>
      <c r="P3947">
        <v>0</v>
      </c>
      <c r="Q3947">
        <v>0</v>
      </c>
      <c r="R3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7" s="4">
        <f t="shared" si="183"/>
        <v>1</v>
      </c>
      <c r="T3947" s="4">
        <f t="shared" si="184"/>
        <v>0</v>
      </c>
      <c r="U3947" s="4">
        <f t="shared" si="185"/>
        <v>0</v>
      </c>
    </row>
    <row r="3948" spans="1:21">
      <c r="A3948" s="41">
        <v>910300219</v>
      </c>
      <c r="B3948" s="42">
        <v>910003888</v>
      </c>
      <c r="C3948" s="43">
        <v>910300219</v>
      </c>
      <c r="D3948" t="s">
        <v>4585</v>
      </c>
      <c r="E3948" t="s">
        <v>4585</v>
      </c>
      <c r="H3948"/>
      <c r="I3948" s="1">
        <v>91</v>
      </c>
      <c r="J3948" t="s">
        <v>108</v>
      </c>
      <c r="K3948" t="s">
        <v>109</v>
      </c>
      <c r="L3948" t="s">
        <v>96</v>
      </c>
      <c r="M3948" t="s">
        <v>109</v>
      </c>
      <c r="N3948" s="4">
        <v>572008498</v>
      </c>
      <c r="O3948" s="44">
        <v>89511</v>
      </c>
      <c r="P3948">
        <v>0</v>
      </c>
      <c r="Q3948">
        <v>0</v>
      </c>
      <c r="R3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8" s="4">
        <f t="shared" si="183"/>
        <v>0</v>
      </c>
      <c r="T3948" s="4">
        <f t="shared" si="184"/>
        <v>0</v>
      </c>
      <c r="U3948" s="4">
        <f t="shared" si="185"/>
        <v>1</v>
      </c>
    </row>
    <row r="3949" spans="1:21">
      <c r="A3949" s="41">
        <v>910150085</v>
      </c>
      <c r="B3949" s="42">
        <v>910009539</v>
      </c>
      <c r="C3949" s="43">
        <v>910150085</v>
      </c>
      <c r="D3949" t="s">
        <v>4378</v>
      </c>
      <c r="E3949" t="s">
        <v>4379</v>
      </c>
      <c r="H3949"/>
      <c r="I3949" s="1">
        <v>91</v>
      </c>
      <c r="J3949" t="s">
        <v>108</v>
      </c>
      <c r="K3949" t="s">
        <v>109</v>
      </c>
      <c r="L3949" t="s">
        <v>60</v>
      </c>
      <c r="M3949" t="s">
        <v>109</v>
      </c>
      <c r="N3949" s="4">
        <v>775670888</v>
      </c>
      <c r="O3949" s="44">
        <v>12624.5</v>
      </c>
      <c r="P3949">
        <v>0</v>
      </c>
      <c r="Q3949">
        <v>0</v>
      </c>
      <c r="R3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9" s="4">
        <f t="shared" si="183"/>
        <v>0</v>
      </c>
      <c r="T3949" s="4">
        <f t="shared" si="184"/>
        <v>0</v>
      </c>
      <c r="U3949" s="4">
        <f t="shared" si="185"/>
        <v>1</v>
      </c>
    </row>
    <row r="3950" spans="1:21">
      <c r="A3950" s="41">
        <v>910500040</v>
      </c>
      <c r="B3950" s="42">
        <v>910009539</v>
      </c>
      <c r="C3950" s="43">
        <v>910500040</v>
      </c>
      <c r="D3950" t="s">
        <v>4380</v>
      </c>
      <c r="E3950" t="s">
        <v>4379</v>
      </c>
      <c r="H3950"/>
      <c r="I3950" s="1">
        <v>91</v>
      </c>
      <c r="J3950" t="s">
        <v>108</v>
      </c>
      <c r="K3950" t="s">
        <v>109</v>
      </c>
      <c r="L3950" t="s">
        <v>60</v>
      </c>
      <c r="M3950" t="s">
        <v>109</v>
      </c>
      <c r="N3950" s="4">
        <v>775670888</v>
      </c>
      <c r="O3950" s="44">
        <v>14614</v>
      </c>
      <c r="P3950">
        <v>0</v>
      </c>
      <c r="Q3950">
        <v>0</v>
      </c>
      <c r="R3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0" s="4">
        <f t="shared" si="183"/>
        <v>0</v>
      </c>
      <c r="T3950" s="4">
        <f t="shared" si="184"/>
        <v>0</v>
      </c>
      <c r="U3950" s="4">
        <f t="shared" si="185"/>
        <v>1</v>
      </c>
    </row>
    <row r="3951" spans="1:21">
      <c r="A3951" s="41">
        <v>910009919</v>
      </c>
      <c r="B3951" s="42">
        <v>910009869</v>
      </c>
      <c r="C3951" s="43">
        <v>910009919</v>
      </c>
      <c r="D3951" t="s">
        <v>5893</v>
      </c>
      <c r="E3951" t="s">
        <v>5894</v>
      </c>
      <c r="H3951"/>
      <c r="I3951" s="1">
        <v>91</v>
      </c>
      <c r="J3951" t="s">
        <v>108</v>
      </c>
      <c r="K3951" t="s">
        <v>109</v>
      </c>
      <c r="L3951" t="s">
        <v>96</v>
      </c>
      <c r="M3951" t="s">
        <v>109</v>
      </c>
      <c r="N3951" s="4">
        <v>483384111</v>
      </c>
      <c r="O3951" s="44">
        <v>31169.5</v>
      </c>
      <c r="P3951">
        <v>0</v>
      </c>
      <c r="Q3951">
        <v>0</v>
      </c>
      <c r="R3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1" s="4">
        <f t="shared" si="183"/>
        <v>0</v>
      </c>
      <c r="T3951" s="4">
        <f t="shared" si="184"/>
        <v>0</v>
      </c>
      <c r="U3951" s="4">
        <f t="shared" si="185"/>
        <v>1</v>
      </c>
    </row>
    <row r="3952" spans="1:21">
      <c r="A3952" s="41">
        <v>910150010</v>
      </c>
      <c r="B3952" s="42">
        <v>910014919</v>
      </c>
      <c r="C3952" s="43">
        <v>910150010</v>
      </c>
      <c r="D3952" t="s">
        <v>6354</v>
      </c>
      <c r="E3952" t="s">
        <v>6355</v>
      </c>
      <c r="H3952"/>
      <c r="I3952" s="1">
        <v>91</v>
      </c>
      <c r="J3952" t="s">
        <v>108</v>
      </c>
      <c r="K3952" t="s">
        <v>109</v>
      </c>
      <c r="L3952" t="s">
        <v>60</v>
      </c>
      <c r="M3952" t="s">
        <v>109</v>
      </c>
      <c r="N3952" s="4">
        <v>493567523</v>
      </c>
      <c r="O3952" s="44">
        <v>16321.5</v>
      </c>
      <c r="P3952">
        <v>0</v>
      </c>
      <c r="Q3952">
        <v>0</v>
      </c>
      <c r="R3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2" s="4">
        <f t="shared" si="183"/>
        <v>0</v>
      </c>
      <c r="T3952" s="4">
        <f t="shared" si="184"/>
        <v>0</v>
      </c>
      <c r="U3952" s="4">
        <f t="shared" si="185"/>
        <v>1</v>
      </c>
    </row>
    <row r="3953" spans="1:21">
      <c r="A3953" s="41">
        <v>920300464</v>
      </c>
      <c r="B3953" s="42">
        <v>910014919</v>
      </c>
      <c r="C3953" s="43">
        <v>920300464</v>
      </c>
      <c r="D3953" t="s">
        <v>6356</v>
      </c>
      <c r="E3953" t="s">
        <v>6355</v>
      </c>
      <c r="H3953"/>
      <c r="I3953" s="1">
        <v>92</v>
      </c>
      <c r="J3953" t="s">
        <v>114</v>
      </c>
      <c r="K3953" t="s">
        <v>109</v>
      </c>
      <c r="L3953" t="s">
        <v>60</v>
      </c>
      <c r="M3953" t="s">
        <v>109</v>
      </c>
      <c r="N3953" s="4">
        <v>493567523</v>
      </c>
      <c r="O3953" s="44">
        <v>10027</v>
      </c>
      <c r="P3953">
        <v>0</v>
      </c>
      <c r="Q3953">
        <v>0</v>
      </c>
      <c r="R3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3" s="4">
        <f t="shared" si="183"/>
        <v>0</v>
      </c>
      <c r="T3953" s="4">
        <f t="shared" si="184"/>
        <v>0</v>
      </c>
      <c r="U3953" s="4">
        <f t="shared" si="185"/>
        <v>1</v>
      </c>
    </row>
    <row r="3954" spans="1:21">
      <c r="A3954" s="41">
        <v>910803543</v>
      </c>
      <c r="B3954" s="42">
        <v>910017615</v>
      </c>
      <c r="C3954" s="43">
        <v>910803543</v>
      </c>
      <c r="D3954" t="s">
        <v>5949</v>
      </c>
      <c r="E3954" t="s">
        <v>5950</v>
      </c>
      <c r="H3954"/>
      <c r="I3954" s="1">
        <v>91</v>
      </c>
      <c r="J3954" t="s">
        <v>108</v>
      </c>
      <c r="K3954" t="s">
        <v>109</v>
      </c>
      <c r="L3954" t="s">
        <v>96</v>
      </c>
      <c r="M3954" t="s">
        <v>109</v>
      </c>
      <c r="N3954" s="4">
        <v>317235315</v>
      </c>
      <c r="O3954" s="44">
        <v>87280</v>
      </c>
      <c r="P3954">
        <v>0</v>
      </c>
      <c r="Q3954">
        <v>0</v>
      </c>
      <c r="R3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4" s="4">
        <f t="shared" si="183"/>
        <v>0</v>
      </c>
      <c r="T3954" s="4">
        <f t="shared" si="184"/>
        <v>0</v>
      </c>
      <c r="U3954" s="4">
        <f t="shared" si="185"/>
        <v>1</v>
      </c>
    </row>
    <row r="3955" spans="1:21">
      <c r="A3955" s="41">
        <v>910000280</v>
      </c>
      <c r="B3955" s="42">
        <v>910019447</v>
      </c>
      <c r="C3955" s="43">
        <v>910019447</v>
      </c>
      <c r="D3955" t="s">
        <v>2697</v>
      </c>
      <c r="E3955" t="s">
        <v>2698</v>
      </c>
      <c r="F3955" t="s">
        <v>1075</v>
      </c>
      <c r="G3955" t="s">
        <v>1076</v>
      </c>
      <c r="H3955">
        <v>0</v>
      </c>
      <c r="I3955" s="1">
        <v>91</v>
      </c>
      <c r="J3955" t="s">
        <v>108</v>
      </c>
      <c r="K3955" t="s">
        <v>109</v>
      </c>
      <c r="L3955" t="s">
        <v>831</v>
      </c>
      <c r="M3955" t="s">
        <v>109</v>
      </c>
      <c r="N3955" s="4">
        <v>200026433</v>
      </c>
      <c r="O3955" s="44">
        <v>21865.5</v>
      </c>
      <c r="P3955">
        <v>0</v>
      </c>
      <c r="Q3955">
        <v>0</v>
      </c>
      <c r="R3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5" s="4">
        <f t="shared" si="183"/>
        <v>1</v>
      </c>
      <c r="T3955" s="4">
        <f t="shared" si="184"/>
        <v>0</v>
      </c>
      <c r="U3955" s="4">
        <f t="shared" si="185"/>
        <v>0</v>
      </c>
    </row>
    <row r="3956" spans="1:21">
      <c r="A3956" s="41">
        <v>910001973</v>
      </c>
      <c r="B3956" s="42">
        <v>910019447</v>
      </c>
      <c r="C3956" s="43">
        <v>910019447</v>
      </c>
      <c r="D3956" t="s">
        <v>2699</v>
      </c>
      <c r="E3956" t="s">
        <v>2698</v>
      </c>
      <c r="F3956" t="s">
        <v>1075</v>
      </c>
      <c r="G3956" t="s">
        <v>1076</v>
      </c>
      <c r="H3956">
        <v>0</v>
      </c>
      <c r="I3956" s="1">
        <v>91</v>
      </c>
      <c r="J3956" t="s">
        <v>108</v>
      </c>
      <c r="K3956" t="s">
        <v>109</v>
      </c>
      <c r="L3956" t="s">
        <v>831</v>
      </c>
      <c r="M3956" t="s">
        <v>109</v>
      </c>
      <c r="N3956" s="4">
        <v>200026433</v>
      </c>
      <c r="O3956" s="44">
        <v>50577.5</v>
      </c>
      <c r="P3956">
        <v>0</v>
      </c>
      <c r="Q3956">
        <v>0</v>
      </c>
      <c r="R3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6" s="4">
        <f t="shared" si="183"/>
        <v>1</v>
      </c>
      <c r="T3956" s="4">
        <f t="shared" si="184"/>
        <v>0</v>
      </c>
      <c r="U3956" s="4">
        <f t="shared" si="185"/>
        <v>0</v>
      </c>
    </row>
    <row r="3957" spans="1:21">
      <c r="A3957" s="41">
        <v>910300276</v>
      </c>
      <c r="B3957" s="42">
        <v>910019702</v>
      </c>
      <c r="C3957" s="43">
        <v>910300276</v>
      </c>
      <c r="D3957" t="s">
        <v>5830</v>
      </c>
      <c r="E3957" t="s">
        <v>5831</v>
      </c>
      <c r="H3957"/>
      <c r="I3957" s="1">
        <v>91</v>
      </c>
      <c r="J3957" t="s">
        <v>108</v>
      </c>
      <c r="K3957" t="s">
        <v>109</v>
      </c>
      <c r="L3957" t="s">
        <v>96</v>
      </c>
      <c r="M3957" t="s">
        <v>109</v>
      </c>
      <c r="N3957" s="4">
        <v>965201049</v>
      </c>
      <c r="O3957" s="44">
        <v>39872</v>
      </c>
      <c r="P3957">
        <v>0</v>
      </c>
      <c r="Q3957">
        <v>0</v>
      </c>
      <c r="R3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7" s="4">
        <f t="shared" si="183"/>
        <v>0</v>
      </c>
      <c r="T3957" s="4">
        <f t="shared" si="184"/>
        <v>0</v>
      </c>
      <c r="U3957" s="4">
        <f t="shared" si="185"/>
        <v>1</v>
      </c>
    </row>
    <row r="3958" spans="1:21">
      <c r="A3958" s="41">
        <v>910023407</v>
      </c>
      <c r="B3958" s="42">
        <v>910023399</v>
      </c>
      <c r="C3958" s="43">
        <v>910023407</v>
      </c>
      <c r="D3958" t="s">
        <v>106</v>
      </c>
      <c r="E3958" t="s">
        <v>107</v>
      </c>
      <c r="H3958"/>
      <c r="I3958" s="1">
        <v>91</v>
      </c>
      <c r="J3958" t="s">
        <v>108</v>
      </c>
      <c r="K3958" t="s">
        <v>109</v>
      </c>
      <c r="L3958" t="s">
        <v>96</v>
      </c>
      <c r="M3958" t="s">
        <v>109</v>
      </c>
      <c r="N3958" s="4">
        <v>851508440</v>
      </c>
      <c r="O3958" s="44">
        <v>3719.5</v>
      </c>
      <c r="P3958">
        <v>0</v>
      </c>
      <c r="Q3958">
        <v>1</v>
      </c>
      <c r="R3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8" s="4">
        <f t="shared" si="183"/>
        <v>0</v>
      </c>
      <c r="T3958" s="4">
        <f t="shared" si="184"/>
        <v>0</v>
      </c>
      <c r="U3958" s="4">
        <f t="shared" si="185"/>
        <v>1</v>
      </c>
    </row>
    <row r="3959" spans="1:21">
      <c r="A3959" s="41">
        <v>910300011</v>
      </c>
      <c r="B3959" s="42">
        <v>910025139</v>
      </c>
      <c r="C3959" s="43">
        <v>910300011</v>
      </c>
      <c r="D3959" t="s">
        <v>6036</v>
      </c>
      <c r="E3959" t="s">
        <v>6037</v>
      </c>
      <c r="H3959"/>
      <c r="I3959" s="1">
        <v>91</v>
      </c>
      <c r="J3959" t="s">
        <v>108</v>
      </c>
      <c r="K3959" t="s">
        <v>109</v>
      </c>
      <c r="L3959" t="s">
        <v>96</v>
      </c>
      <c r="M3959" t="s">
        <v>109</v>
      </c>
      <c r="N3959" s="4">
        <v>844509737</v>
      </c>
      <c r="O3959" s="44">
        <v>19005.5</v>
      </c>
      <c r="P3959">
        <v>0</v>
      </c>
      <c r="Q3959">
        <v>0</v>
      </c>
      <c r="R3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9" s="4">
        <f t="shared" si="183"/>
        <v>0</v>
      </c>
      <c r="T3959" s="4">
        <f t="shared" si="184"/>
        <v>0</v>
      </c>
      <c r="U3959" s="4">
        <f t="shared" si="185"/>
        <v>1</v>
      </c>
    </row>
    <row r="3960" spans="1:21">
      <c r="A3960" s="41">
        <v>910000272</v>
      </c>
      <c r="B3960" s="42">
        <v>910110014</v>
      </c>
      <c r="C3960" s="43">
        <v>910110014</v>
      </c>
      <c r="D3960" t="s">
        <v>1073</v>
      </c>
      <c r="E3960" t="s">
        <v>1074</v>
      </c>
      <c r="F3960" t="s">
        <v>1075</v>
      </c>
      <c r="G3960" t="s">
        <v>1076</v>
      </c>
      <c r="H3960">
        <v>0</v>
      </c>
      <c r="I3960" s="1">
        <v>91</v>
      </c>
      <c r="J3960" t="s">
        <v>108</v>
      </c>
      <c r="K3960" t="s">
        <v>109</v>
      </c>
      <c r="L3960" t="s">
        <v>831</v>
      </c>
      <c r="M3960" t="s">
        <v>109</v>
      </c>
      <c r="N3960" s="4">
        <v>269100012</v>
      </c>
      <c r="O3960" s="44">
        <v>85952.5</v>
      </c>
      <c r="P3960">
        <v>0</v>
      </c>
      <c r="Q3960">
        <v>0</v>
      </c>
      <c r="R3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0" s="4">
        <f t="shared" si="183"/>
        <v>1</v>
      </c>
      <c r="T3960" s="4">
        <f t="shared" si="184"/>
        <v>0</v>
      </c>
      <c r="U3960" s="4">
        <f t="shared" si="185"/>
        <v>0</v>
      </c>
    </row>
    <row r="3961" spans="1:21">
      <c r="A3961" s="41">
        <v>910000298</v>
      </c>
      <c r="B3961" s="42">
        <v>910110055</v>
      </c>
      <c r="C3961" s="43">
        <v>910110055</v>
      </c>
      <c r="D3961" t="s">
        <v>4382</v>
      </c>
      <c r="E3961" t="s">
        <v>4383</v>
      </c>
      <c r="F3961" t="s">
        <v>4384</v>
      </c>
      <c r="G3961" t="s">
        <v>4385</v>
      </c>
      <c r="H3961">
        <v>1</v>
      </c>
      <c r="I3961" s="1">
        <v>91</v>
      </c>
      <c r="J3961" t="s">
        <v>108</v>
      </c>
      <c r="K3961" t="s">
        <v>109</v>
      </c>
      <c r="L3961" t="s">
        <v>831</v>
      </c>
      <c r="M3961" t="s">
        <v>109</v>
      </c>
      <c r="N3961" s="4">
        <v>269102141</v>
      </c>
      <c r="O3961" s="44">
        <v>118344</v>
      </c>
      <c r="P3961">
        <v>0</v>
      </c>
      <c r="Q3961">
        <v>0</v>
      </c>
      <c r="R3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1" s="4">
        <f t="shared" si="183"/>
        <v>1</v>
      </c>
      <c r="T3961" s="4">
        <f t="shared" si="184"/>
        <v>0</v>
      </c>
      <c r="U3961" s="4">
        <f t="shared" si="185"/>
        <v>0</v>
      </c>
    </row>
    <row r="3962" spans="1:21">
      <c r="A3962" s="41">
        <v>910000306</v>
      </c>
      <c r="B3962" s="42">
        <v>910110055</v>
      </c>
      <c r="C3962" s="43">
        <v>910110055</v>
      </c>
      <c r="D3962" t="s">
        <v>4386</v>
      </c>
      <c r="E3962" t="s">
        <v>4383</v>
      </c>
      <c r="F3962" t="s">
        <v>4384</v>
      </c>
      <c r="G3962" t="s">
        <v>4385</v>
      </c>
      <c r="H3962">
        <v>1</v>
      </c>
      <c r="I3962" s="1">
        <v>91</v>
      </c>
      <c r="J3962" t="s">
        <v>108</v>
      </c>
      <c r="K3962" t="s">
        <v>109</v>
      </c>
      <c r="L3962" t="s">
        <v>831</v>
      </c>
      <c r="M3962" t="s">
        <v>109</v>
      </c>
      <c r="N3962" s="4">
        <v>269102141</v>
      </c>
      <c r="O3962" s="44">
        <v>51791</v>
      </c>
      <c r="P3962">
        <v>0</v>
      </c>
      <c r="Q3962">
        <v>0</v>
      </c>
      <c r="R3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2" s="4">
        <f t="shared" si="183"/>
        <v>1</v>
      </c>
      <c r="T3962" s="4">
        <f t="shared" si="184"/>
        <v>0</v>
      </c>
      <c r="U3962" s="4">
        <f t="shared" si="185"/>
        <v>0</v>
      </c>
    </row>
    <row r="3963" spans="1:21">
      <c r="A3963" s="41">
        <v>910018423</v>
      </c>
      <c r="B3963" s="42">
        <v>910110055</v>
      </c>
      <c r="C3963" s="43">
        <v>910110055</v>
      </c>
      <c r="D3963" t="s">
        <v>4387</v>
      </c>
      <c r="E3963" t="s">
        <v>4383</v>
      </c>
      <c r="F3963" t="s">
        <v>4384</v>
      </c>
      <c r="G3963" t="s">
        <v>4385</v>
      </c>
      <c r="H3963">
        <v>1</v>
      </c>
      <c r="I3963" s="1">
        <v>91</v>
      </c>
      <c r="J3963" t="s">
        <v>108</v>
      </c>
      <c r="K3963" t="s">
        <v>109</v>
      </c>
      <c r="L3963" t="s">
        <v>831</v>
      </c>
      <c r="M3963" t="s">
        <v>109</v>
      </c>
      <c r="N3963" s="4">
        <v>269102141</v>
      </c>
      <c r="O3963" s="44">
        <v>12032.5</v>
      </c>
      <c r="P3963">
        <v>0</v>
      </c>
      <c r="Q3963">
        <v>0</v>
      </c>
      <c r="R3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3" s="4">
        <f t="shared" si="183"/>
        <v>1</v>
      </c>
      <c r="T3963" s="4">
        <f t="shared" si="184"/>
        <v>0</v>
      </c>
      <c r="U3963" s="4">
        <f t="shared" si="185"/>
        <v>0</v>
      </c>
    </row>
    <row r="3964" spans="1:21">
      <c r="A3964" s="41">
        <v>910110071</v>
      </c>
      <c r="B3964" s="42">
        <v>910110055</v>
      </c>
      <c r="C3964" s="43">
        <v>910110055</v>
      </c>
      <c r="D3964" t="s">
        <v>4388</v>
      </c>
      <c r="E3964" t="s">
        <v>4383</v>
      </c>
      <c r="F3964" t="s">
        <v>4384</v>
      </c>
      <c r="G3964" t="s">
        <v>4385</v>
      </c>
      <c r="H3964">
        <v>1</v>
      </c>
      <c r="I3964" s="1">
        <v>91</v>
      </c>
      <c r="J3964" t="s">
        <v>108</v>
      </c>
      <c r="K3964" t="s">
        <v>109</v>
      </c>
      <c r="L3964" t="s">
        <v>831</v>
      </c>
      <c r="M3964" t="s">
        <v>109</v>
      </c>
      <c r="N3964" s="4">
        <v>269102141</v>
      </c>
      <c r="O3964" s="44">
        <v>19502.75</v>
      </c>
      <c r="P3964">
        <v>0</v>
      </c>
      <c r="Q3964">
        <v>0</v>
      </c>
      <c r="R3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4" s="4">
        <f t="shared" si="183"/>
        <v>1</v>
      </c>
      <c r="T3964" s="4">
        <f t="shared" si="184"/>
        <v>0</v>
      </c>
      <c r="U3964" s="4">
        <f t="shared" si="185"/>
        <v>0</v>
      </c>
    </row>
    <row r="3965" spans="1:21">
      <c r="A3965" s="41">
        <v>910800986</v>
      </c>
      <c r="B3965" s="42">
        <v>910110055</v>
      </c>
      <c r="C3965" s="43">
        <v>910110055</v>
      </c>
      <c r="D3965" t="s">
        <v>4389</v>
      </c>
      <c r="E3965" t="s">
        <v>4383</v>
      </c>
      <c r="F3965" t="s">
        <v>4384</v>
      </c>
      <c r="G3965" t="s">
        <v>4385</v>
      </c>
      <c r="H3965">
        <v>1</v>
      </c>
      <c r="I3965" s="1">
        <v>91</v>
      </c>
      <c r="J3965" t="s">
        <v>108</v>
      </c>
      <c r="K3965" t="s">
        <v>109</v>
      </c>
      <c r="L3965" t="s">
        <v>831</v>
      </c>
      <c r="M3965" t="s">
        <v>109</v>
      </c>
      <c r="N3965" s="4">
        <v>269102141</v>
      </c>
      <c r="O3965" s="44">
        <v>7545.5</v>
      </c>
      <c r="P3965">
        <v>0</v>
      </c>
      <c r="Q3965">
        <v>0</v>
      </c>
      <c r="R3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5" s="4">
        <f t="shared" si="183"/>
        <v>1</v>
      </c>
      <c r="T3965" s="4">
        <f t="shared" si="184"/>
        <v>0</v>
      </c>
      <c r="U3965" s="4">
        <f t="shared" si="185"/>
        <v>0</v>
      </c>
    </row>
    <row r="3966" spans="1:21">
      <c r="A3966" s="41">
        <v>910000330</v>
      </c>
      <c r="B3966" s="42">
        <v>910140029</v>
      </c>
      <c r="C3966" s="43">
        <v>910140029</v>
      </c>
      <c r="D3966" t="s">
        <v>3608</v>
      </c>
      <c r="E3966" t="s">
        <v>3609</v>
      </c>
      <c r="H3966"/>
      <c r="I3966" s="1">
        <v>91</v>
      </c>
      <c r="J3966" t="s">
        <v>108</v>
      </c>
      <c r="K3966" t="s">
        <v>109</v>
      </c>
      <c r="L3966" t="s">
        <v>77</v>
      </c>
      <c r="M3966" t="s">
        <v>109</v>
      </c>
      <c r="N3966" s="4">
        <v>269100095</v>
      </c>
      <c r="O3966" s="44">
        <v>26850.5</v>
      </c>
      <c r="P3966">
        <v>1</v>
      </c>
      <c r="Q3966">
        <v>0</v>
      </c>
      <c r="R3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6" s="4">
        <f t="shared" si="183"/>
        <v>1</v>
      </c>
      <c r="T3966" s="4">
        <f t="shared" si="184"/>
        <v>1</v>
      </c>
      <c r="U3966" s="4">
        <f t="shared" si="185"/>
        <v>0</v>
      </c>
    </row>
    <row r="3967" spans="1:21">
      <c r="A3967" s="41">
        <v>910006329</v>
      </c>
      <c r="B3967" s="42">
        <v>910140029</v>
      </c>
      <c r="C3967" s="43">
        <v>910140029</v>
      </c>
      <c r="D3967" t="s">
        <v>3610</v>
      </c>
      <c r="E3967" t="s">
        <v>3609</v>
      </c>
      <c r="H3967"/>
      <c r="I3967" s="1">
        <v>91</v>
      </c>
      <c r="J3967" t="s">
        <v>108</v>
      </c>
      <c r="K3967" t="s">
        <v>109</v>
      </c>
      <c r="L3967" t="s">
        <v>77</v>
      </c>
      <c r="M3967" t="s">
        <v>109</v>
      </c>
      <c r="N3967" s="4">
        <v>269100095</v>
      </c>
      <c r="O3967" s="44">
        <v>412.75</v>
      </c>
      <c r="P3967">
        <v>1</v>
      </c>
      <c r="Q3967">
        <v>0</v>
      </c>
      <c r="R3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7" s="4">
        <f t="shared" si="183"/>
        <v>1</v>
      </c>
      <c r="T3967" s="4">
        <f t="shared" si="184"/>
        <v>1</v>
      </c>
      <c r="U3967" s="4">
        <f t="shared" si="185"/>
        <v>0</v>
      </c>
    </row>
    <row r="3968" spans="1:21">
      <c r="A3968" s="41">
        <v>910008739</v>
      </c>
      <c r="B3968" s="42">
        <v>910140029</v>
      </c>
      <c r="C3968" s="43">
        <v>910140029</v>
      </c>
      <c r="D3968" t="s">
        <v>3611</v>
      </c>
      <c r="E3968" t="s">
        <v>3609</v>
      </c>
      <c r="H3968"/>
      <c r="I3968" s="1">
        <v>91</v>
      </c>
      <c r="J3968" t="s">
        <v>108</v>
      </c>
      <c r="K3968" t="s">
        <v>109</v>
      </c>
      <c r="L3968" t="s">
        <v>77</v>
      </c>
      <c r="M3968" t="s">
        <v>109</v>
      </c>
      <c r="N3968" s="4">
        <v>269100095</v>
      </c>
      <c r="O3968" s="44">
        <v>627</v>
      </c>
      <c r="P3968">
        <v>1</v>
      </c>
      <c r="Q3968">
        <v>0</v>
      </c>
      <c r="R3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8" s="4">
        <f t="shared" si="183"/>
        <v>1</v>
      </c>
      <c r="T3968" s="4">
        <f t="shared" si="184"/>
        <v>1</v>
      </c>
      <c r="U3968" s="4">
        <f t="shared" si="185"/>
        <v>0</v>
      </c>
    </row>
    <row r="3969" spans="1:21">
      <c r="A3969" s="41">
        <v>910009299</v>
      </c>
      <c r="B3969" s="42">
        <v>910140029</v>
      </c>
      <c r="C3969" s="43">
        <v>910140029</v>
      </c>
      <c r="D3969" t="s">
        <v>3612</v>
      </c>
      <c r="E3969" t="s">
        <v>3609</v>
      </c>
      <c r="H3969"/>
      <c r="I3969" s="1">
        <v>91</v>
      </c>
      <c r="J3969" t="s">
        <v>108</v>
      </c>
      <c r="K3969" t="s">
        <v>109</v>
      </c>
      <c r="L3969" t="s">
        <v>77</v>
      </c>
      <c r="M3969" t="s">
        <v>109</v>
      </c>
      <c r="N3969" s="4">
        <v>269100095</v>
      </c>
      <c r="O3969" s="44">
        <v>1171.25</v>
      </c>
      <c r="P3969">
        <v>1</v>
      </c>
      <c r="Q3969">
        <v>0</v>
      </c>
      <c r="R3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9" s="4">
        <f t="shared" si="183"/>
        <v>1</v>
      </c>
      <c r="T3969" s="4">
        <f t="shared" si="184"/>
        <v>1</v>
      </c>
      <c r="U3969" s="4">
        <f t="shared" si="185"/>
        <v>0</v>
      </c>
    </row>
    <row r="3970" spans="1:21">
      <c r="A3970" s="41">
        <v>910010198</v>
      </c>
      <c r="B3970" s="42">
        <v>910140029</v>
      </c>
      <c r="C3970" s="43">
        <v>910140029</v>
      </c>
      <c r="D3970" t="s">
        <v>3613</v>
      </c>
      <c r="E3970" t="s">
        <v>3609</v>
      </c>
      <c r="H3970"/>
      <c r="I3970" s="1">
        <v>91</v>
      </c>
      <c r="J3970" t="s">
        <v>108</v>
      </c>
      <c r="K3970" t="s">
        <v>109</v>
      </c>
      <c r="L3970" t="s">
        <v>77</v>
      </c>
      <c r="M3970" t="s">
        <v>109</v>
      </c>
      <c r="N3970" s="4">
        <v>269100095</v>
      </c>
      <c r="O3970" s="44">
        <v>651.25</v>
      </c>
      <c r="P3970">
        <v>1</v>
      </c>
      <c r="Q3970">
        <v>0</v>
      </c>
      <c r="R3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0" s="4">
        <f t="shared" si="183"/>
        <v>1</v>
      </c>
      <c r="T3970" s="4">
        <f t="shared" si="184"/>
        <v>1</v>
      </c>
      <c r="U3970" s="4">
        <f t="shared" si="185"/>
        <v>0</v>
      </c>
    </row>
    <row r="3971" spans="1:21">
      <c r="A3971" s="41">
        <v>910018910</v>
      </c>
      <c r="B3971" s="42">
        <v>910140029</v>
      </c>
      <c r="C3971" s="43">
        <v>910140029</v>
      </c>
      <c r="D3971" t="s">
        <v>3614</v>
      </c>
      <c r="E3971" t="s">
        <v>3609</v>
      </c>
      <c r="H3971"/>
      <c r="I3971" s="1">
        <v>91</v>
      </c>
      <c r="J3971" t="s">
        <v>108</v>
      </c>
      <c r="K3971" t="s">
        <v>109</v>
      </c>
      <c r="L3971" t="s">
        <v>77</v>
      </c>
      <c r="M3971" t="s">
        <v>109</v>
      </c>
      <c r="N3971" s="4">
        <v>269100095</v>
      </c>
      <c r="O3971" s="44">
        <v>31098</v>
      </c>
      <c r="P3971">
        <v>1</v>
      </c>
      <c r="Q3971">
        <v>0</v>
      </c>
      <c r="R3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1" s="4">
        <f t="shared" si="183"/>
        <v>1</v>
      </c>
      <c r="T3971" s="4">
        <f t="shared" si="184"/>
        <v>1</v>
      </c>
      <c r="U3971" s="4">
        <f t="shared" si="185"/>
        <v>0</v>
      </c>
    </row>
    <row r="3972" spans="1:21">
      <c r="A3972" s="41">
        <v>910140060</v>
      </c>
      <c r="B3972" s="42">
        <v>910140029</v>
      </c>
      <c r="C3972" s="43">
        <v>910140029</v>
      </c>
      <c r="D3972" t="s">
        <v>3615</v>
      </c>
      <c r="E3972" t="s">
        <v>3609</v>
      </c>
      <c r="H3972"/>
      <c r="I3972" s="1">
        <v>91</v>
      </c>
      <c r="J3972" t="s">
        <v>108</v>
      </c>
      <c r="K3972" t="s">
        <v>109</v>
      </c>
      <c r="L3972" t="s">
        <v>77</v>
      </c>
      <c r="M3972" t="s">
        <v>109</v>
      </c>
      <c r="N3972" s="4">
        <v>269100095</v>
      </c>
      <c r="O3972" s="44">
        <v>1008.75</v>
      </c>
      <c r="P3972">
        <v>1</v>
      </c>
      <c r="Q3972">
        <v>0</v>
      </c>
      <c r="R3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2" s="4">
        <f t="shared" si="183"/>
        <v>1</v>
      </c>
      <c r="T3972" s="4">
        <f t="shared" si="184"/>
        <v>1</v>
      </c>
      <c r="U3972" s="4">
        <f t="shared" si="185"/>
        <v>0</v>
      </c>
    </row>
    <row r="3973" spans="1:21">
      <c r="A3973" s="41">
        <v>910810605</v>
      </c>
      <c r="B3973" s="42">
        <v>910140029</v>
      </c>
      <c r="C3973" s="43">
        <v>910140029</v>
      </c>
      <c r="D3973" t="s">
        <v>3616</v>
      </c>
      <c r="E3973" t="s">
        <v>3609</v>
      </c>
      <c r="H3973"/>
      <c r="I3973" s="1">
        <v>91</v>
      </c>
      <c r="J3973" t="s">
        <v>108</v>
      </c>
      <c r="K3973" t="s">
        <v>109</v>
      </c>
      <c r="L3973" t="s">
        <v>77</v>
      </c>
      <c r="M3973" t="s">
        <v>109</v>
      </c>
      <c r="N3973" s="4">
        <v>269100095</v>
      </c>
      <c r="O3973" s="44">
        <v>735.75</v>
      </c>
      <c r="P3973">
        <v>1</v>
      </c>
      <c r="Q3973">
        <v>0</v>
      </c>
      <c r="R3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3" s="4">
        <f t="shared" si="183"/>
        <v>1</v>
      </c>
      <c r="T3973" s="4">
        <f t="shared" si="184"/>
        <v>1</v>
      </c>
      <c r="U3973" s="4">
        <f t="shared" si="185"/>
        <v>0</v>
      </c>
    </row>
    <row r="3974" spans="1:21">
      <c r="A3974" s="41">
        <v>920300183</v>
      </c>
      <c r="B3974" s="42">
        <v>920000759</v>
      </c>
      <c r="C3974" s="43">
        <v>920300183</v>
      </c>
      <c r="D3974" t="s">
        <v>5510</v>
      </c>
      <c r="E3974" t="s">
        <v>5511</v>
      </c>
      <c r="H3974"/>
      <c r="I3974" s="1">
        <v>92</v>
      </c>
      <c r="J3974" t="s">
        <v>114</v>
      </c>
      <c r="K3974" t="s">
        <v>109</v>
      </c>
      <c r="L3974" t="s">
        <v>96</v>
      </c>
      <c r="M3974" t="s">
        <v>109</v>
      </c>
      <c r="N3974" s="4">
        <v>552015620</v>
      </c>
      <c r="O3974" s="44">
        <v>15981.5</v>
      </c>
      <c r="P3974">
        <v>0</v>
      </c>
      <c r="Q3974">
        <v>0</v>
      </c>
      <c r="R3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74" s="4">
        <f t="shared" ref="S3974:S4037" si="186">IF(OR(L3974="CH",L3974="CH ex-CHS",L3974="HIA",L3974="Autres publics",L3974="CHU"),1,0)</f>
        <v>0</v>
      </c>
      <c r="T3974" s="4">
        <f t="shared" ref="T3974:T4037" si="187">IF(AND(S3974=1,G3974=""),1,0)</f>
        <v>0</v>
      </c>
      <c r="U3974" s="4">
        <f t="shared" si="185"/>
        <v>1</v>
      </c>
    </row>
    <row r="3975" spans="1:21">
      <c r="A3975" s="41">
        <v>920300191</v>
      </c>
      <c r="B3975" s="42">
        <v>920000767</v>
      </c>
      <c r="C3975" s="43">
        <v>920300191</v>
      </c>
      <c r="D3975" t="s">
        <v>5825</v>
      </c>
      <c r="E3975" t="s">
        <v>5826</v>
      </c>
      <c r="H3975"/>
      <c r="I3975" s="1">
        <v>92</v>
      </c>
      <c r="J3975" t="s">
        <v>114</v>
      </c>
      <c r="K3975" t="s">
        <v>109</v>
      </c>
      <c r="L3975" t="s">
        <v>96</v>
      </c>
      <c r="M3975" t="s">
        <v>109</v>
      </c>
      <c r="N3975" s="4">
        <v>652016643</v>
      </c>
      <c r="O3975" s="44">
        <v>16329.5</v>
      </c>
      <c r="P3975">
        <v>0</v>
      </c>
      <c r="Q3975">
        <v>0</v>
      </c>
      <c r="R3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5" s="4">
        <f t="shared" si="186"/>
        <v>0</v>
      </c>
      <c r="T3975" s="4">
        <f t="shared" si="187"/>
        <v>0</v>
      </c>
      <c r="U3975" s="4">
        <f t="shared" ref="U3975:U4038" si="188">IF(S3975=1,0,1)</f>
        <v>1</v>
      </c>
    </row>
    <row r="3976" spans="1:21">
      <c r="A3976" s="41">
        <v>920300258</v>
      </c>
      <c r="B3976" s="42">
        <v>920000809</v>
      </c>
      <c r="C3976" s="43">
        <v>920300258</v>
      </c>
      <c r="D3976" t="s">
        <v>3251</v>
      </c>
      <c r="E3976" t="s">
        <v>5157</v>
      </c>
      <c r="H3976"/>
      <c r="I3976" s="1">
        <v>92</v>
      </c>
      <c r="J3976" t="s">
        <v>114</v>
      </c>
      <c r="K3976" t="s">
        <v>109</v>
      </c>
      <c r="L3976" t="s">
        <v>96</v>
      </c>
      <c r="M3976" t="s">
        <v>109</v>
      </c>
      <c r="N3976" s="4">
        <v>785316852</v>
      </c>
      <c r="O3976" s="44">
        <v>14613</v>
      </c>
      <c r="P3976">
        <v>0</v>
      </c>
      <c r="Q3976">
        <v>0</v>
      </c>
      <c r="R3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6" s="4">
        <f t="shared" si="186"/>
        <v>0</v>
      </c>
      <c r="T3976" s="4">
        <f t="shared" si="187"/>
        <v>0</v>
      </c>
      <c r="U3976" s="4">
        <f t="shared" si="188"/>
        <v>1</v>
      </c>
    </row>
    <row r="3977" spans="1:21">
      <c r="A3977" s="41">
        <v>920300415</v>
      </c>
      <c r="B3977" s="42">
        <v>920000890</v>
      </c>
      <c r="C3977" s="43">
        <v>920300415</v>
      </c>
      <c r="D3977" t="s">
        <v>112</v>
      </c>
      <c r="E3977" t="s">
        <v>113</v>
      </c>
      <c r="H3977"/>
      <c r="I3977" s="1">
        <v>92</v>
      </c>
      <c r="J3977" t="s">
        <v>114</v>
      </c>
      <c r="K3977" t="s">
        <v>109</v>
      </c>
      <c r="L3977" t="s">
        <v>96</v>
      </c>
      <c r="M3977" t="s">
        <v>109</v>
      </c>
      <c r="N3977" s="4">
        <v>672004249</v>
      </c>
      <c r="O3977" s="44">
        <v>43055</v>
      </c>
      <c r="P3977">
        <v>0</v>
      </c>
      <c r="Q3977">
        <v>0</v>
      </c>
      <c r="R3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7" s="4">
        <f t="shared" si="186"/>
        <v>0</v>
      </c>
      <c r="T3977" s="4">
        <f t="shared" si="187"/>
        <v>0</v>
      </c>
      <c r="U3977" s="4">
        <f t="shared" si="188"/>
        <v>1</v>
      </c>
    </row>
    <row r="3978" spans="1:21">
      <c r="A3978" s="41">
        <v>920300563</v>
      </c>
      <c r="B3978" s="42">
        <v>920000932</v>
      </c>
      <c r="C3978" s="43">
        <v>920300563</v>
      </c>
      <c r="D3978" t="s">
        <v>5308</v>
      </c>
      <c r="E3978" t="s">
        <v>5309</v>
      </c>
      <c r="H3978"/>
      <c r="I3978" s="1">
        <v>92</v>
      </c>
      <c r="J3978" t="s">
        <v>114</v>
      </c>
      <c r="K3978" t="s">
        <v>109</v>
      </c>
      <c r="L3978" t="s">
        <v>96</v>
      </c>
      <c r="M3978" t="s">
        <v>109</v>
      </c>
      <c r="N3978" s="4">
        <v>612036624</v>
      </c>
      <c r="O3978" s="44">
        <v>13154.5</v>
      </c>
      <c r="P3978">
        <v>0</v>
      </c>
      <c r="Q3978">
        <v>0</v>
      </c>
      <c r="R3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8" s="4">
        <f t="shared" si="186"/>
        <v>0</v>
      </c>
      <c r="T3978" s="4">
        <f t="shared" si="187"/>
        <v>0</v>
      </c>
      <c r="U3978" s="4">
        <f t="shared" si="188"/>
        <v>1</v>
      </c>
    </row>
    <row r="3979" spans="1:21">
      <c r="A3979" s="41">
        <v>920300266</v>
      </c>
      <c r="B3979" s="42">
        <v>920000940</v>
      </c>
      <c r="C3979" s="43">
        <v>920300266</v>
      </c>
      <c r="D3979" t="s">
        <v>5318</v>
      </c>
      <c r="E3979" t="s">
        <v>5319</v>
      </c>
      <c r="H3979"/>
      <c r="I3979" s="1">
        <v>92</v>
      </c>
      <c r="J3979" t="s">
        <v>114</v>
      </c>
      <c r="K3979" t="s">
        <v>109</v>
      </c>
      <c r="L3979" t="s">
        <v>96</v>
      </c>
      <c r="M3979" t="s">
        <v>109</v>
      </c>
      <c r="N3979" s="4">
        <v>775691389</v>
      </c>
      <c r="O3979" s="44">
        <v>18917.5</v>
      </c>
      <c r="P3979">
        <v>0</v>
      </c>
      <c r="Q3979">
        <v>0</v>
      </c>
      <c r="R3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9" s="4">
        <f t="shared" si="186"/>
        <v>0</v>
      </c>
      <c r="T3979" s="4">
        <f t="shared" si="187"/>
        <v>0</v>
      </c>
      <c r="U3979" s="4">
        <f t="shared" si="188"/>
        <v>1</v>
      </c>
    </row>
    <row r="3980" spans="1:21">
      <c r="A3980" s="41">
        <v>920300597</v>
      </c>
      <c r="B3980" s="42">
        <v>920000940</v>
      </c>
      <c r="C3980" s="43">
        <v>920300597</v>
      </c>
      <c r="D3980" t="s">
        <v>5320</v>
      </c>
      <c r="E3980" t="s">
        <v>5319</v>
      </c>
      <c r="H3980"/>
      <c r="I3980" s="1">
        <v>92</v>
      </c>
      <c r="J3980" t="s">
        <v>114</v>
      </c>
      <c r="K3980" t="s">
        <v>109</v>
      </c>
      <c r="L3980" t="s">
        <v>96</v>
      </c>
      <c r="M3980" t="s">
        <v>109</v>
      </c>
      <c r="N3980" s="4">
        <v>775691389</v>
      </c>
      <c r="O3980" s="44">
        <v>41813</v>
      </c>
      <c r="P3980">
        <v>0</v>
      </c>
      <c r="Q3980">
        <v>0</v>
      </c>
      <c r="R3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0" s="4">
        <f t="shared" si="186"/>
        <v>0</v>
      </c>
      <c r="T3980" s="4">
        <f t="shared" si="187"/>
        <v>0</v>
      </c>
      <c r="U3980" s="4">
        <f t="shared" si="188"/>
        <v>1</v>
      </c>
    </row>
    <row r="3981" spans="1:21">
      <c r="A3981" s="41">
        <v>920008539</v>
      </c>
      <c r="B3981" s="42">
        <v>920000981</v>
      </c>
      <c r="C3981" s="43">
        <v>920008539</v>
      </c>
      <c r="D3981" t="s">
        <v>214</v>
      </c>
      <c r="E3981" t="s">
        <v>215</v>
      </c>
      <c r="H3981"/>
      <c r="I3981" s="1">
        <v>92</v>
      </c>
      <c r="J3981" t="s">
        <v>114</v>
      </c>
      <c r="K3981" t="s">
        <v>109</v>
      </c>
      <c r="L3981" t="s">
        <v>60</v>
      </c>
      <c r="M3981" t="s">
        <v>109</v>
      </c>
      <c r="N3981" s="4">
        <v>785423773</v>
      </c>
      <c r="O3981" s="44">
        <v>5656.5</v>
      </c>
      <c r="P3981">
        <v>0</v>
      </c>
      <c r="Q3981">
        <v>0</v>
      </c>
      <c r="R3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1" s="4">
        <f t="shared" si="186"/>
        <v>0</v>
      </c>
      <c r="T3981" s="4">
        <f t="shared" si="187"/>
        <v>0</v>
      </c>
      <c r="U3981" s="4">
        <f t="shared" si="188"/>
        <v>1</v>
      </c>
    </row>
    <row r="3982" spans="1:21">
      <c r="A3982" s="41">
        <v>920300787</v>
      </c>
      <c r="B3982" s="42">
        <v>920000981</v>
      </c>
      <c r="C3982" s="43">
        <v>920300787</v>
      </c>
      <c r="D3982" t="s">
        <v>216</v>
      </c>
      <c r="E3982" t="s">
        <v>215</v>
      </c>
      <c r="H3982"/>
      <c r="I3982" s="1">
        <v>92</v>
      </c>
      <c r="J3982" t="s">
        <v>114</v>
      </c>
      <c r="K3982" t="s">
        <v>109</v>
      </c>
      <c r="L3982" t="s">
        <v>60</v>
      </c>
      <c r="M3982" t="s">
        <v>109</v>
      </c>
      <c r="N3982" s="4">
        <v>785423773</v>
      </c>
      <c r="O3982" s="44">
        <v>51944</v>
      </c>
      <c r="P3982">
        <v>0</v>
      </c>
      <c r="Q3982">
        <v>0</v>
      </c>
      <c r="R3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2" s="4">
        <f t="shared" si="186"/>
        <v>0</v>
      </c>
      <c r="T3982" s="4">
        <f t="shared" si="187"/>
        <v>0</v>
      </c>
      <c r="U3982" s="4">
        <f t="shared" si="188"/>
        <v>1</v>
      </c>
    </row>
    <row r="3983" spans="1:21">
      <c r="A3983" s="41">
        <v>920300837</v>
      </c>
      <c r="B3983" s="42">
        <v>920001005</v>
      </c>
      <c r="C3983" s="43">
        <v>920300837</v>
      </c>
      <c r="D3983" t="s">
        <v>3364</v>
      </c>
      <c r="E3983" t="s">
        <v>3364</v>
      </c>
      <c r="H3983"/>
      <c r="I3983" s="1">
        <v>92</v>
      </c>
      <c r="J3983" t="s">
        <v>114</v>
      </c>
      <c r="K3983" t="s">
        <v>109</v>
      </c>
      <c r="L3983" t="s">
        <v>96</v>
      </c>
      <c r="M3983" t="s">
        <v>109</v>
      </c>
      <c r="N3983" s="4">
        <v>629803917</v>
      </c>
      <c r="O3983" s="44">
        <v>21759.5</v>
      </c>
      <c r="P3983">
        <v>0</v>
      </c>
      <c r="Q3983">
        <v>0</v>
      </c>
      <c r="R3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3" s="4">
        <f t="shared" si="186"/>
        <v>0</v>
      </c>
      <c r="T3983" s="4">
        <f t="shared" si="187"/>
        <v>0</v>
      </c>
      <c r="U3983" s="4">
        <f t="shared" si="188"/>
        <v>1</v>
      </c>
    </row>
    <row r="3984" spans="1:21">
      <c r="A3984" s="41">
        <v>920301033</v>
      </c>
      <c r="B3984" s="42">
        <v>920001062</v>
      </c>
      <c r="C3984" s="43">
        <v>920301033</v>
      </c>
      <c r="D3984" t="s">
        <v>3498</v>
      </c>
      <c r="E3984" t="s">
        <v>3498</v>
      </c>
      <c r="H3984"/>
      <c r="I3984" s="1">
        <v>92</v>
      </c>
      <c r="J3984" t="s">
        <v>114</v>
      </c>
      <c r="K3984" t="s">
        <v>109</v>
      </c>
      <c r="L3984" t="s">
        <v>96</v>
      </c>
      <c r="M3984" t="s">
        <v>109</v>
      </c>
      <c r="N3984" s="4">
        <v>692043136</v>
      </c>
      <c r="O3984" s="44">
        <v>4193.5</v>
      </c>
      <c r="P3984">
        <v>0</v>
      </c>
      <c r="Q3984">
        <v>0</v>
      </c>
      <c r="R3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4" s="4">
        <f t="shared" si="186"/>
        <v>0</v>
      </c>
      <c r="T3984" s="4">
        <f t="shared" si="187"/>
        <v>0</v>
      </c>
      <c r="U3984" s="4">
        <f t="shared" si="188"/>
        <v>1</v>
      </c>
    </row>
    <row r="3985" spans="1:21">
      <c r="A3985" s="41">
        <v>920310026</v>
      </c>
      <c r="B3985" s="42">
        <v>920001070</v>
      </c>
      <c r="C3985" s="43">
        <v>920310026</v>
      </c>
      <c r="D3985" t="s">
        <v>6053</v>
      </c>
      <c r="E3985" t="s">
        <v>6054</v>
      </c>
      <c r="H3985"/>
      <c r="I3985" s="1">
        <v>92</v>
      </c>
      <c r="J3985" t="s">
        <v>114</v>
      </c>
      <c r="K3985" t="s">
        <v>109</v>
      </c>
      <c r="L3985" t="s">
        <v>96</v>
      </c>
      <c r="M3985" t="s">
        <v>109</v>
      </c>
      <c r="N3985" s="4">
        <v>302409396</v>
      </c>
      <c r="O3985" s="44">
        <v>10901.5</v>
      </c>
      <c r="P3985">
        <v>1</v>
      </c>
      <c r="Q3985">
        <v>0</v>
      </c>
      <c r="R3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5" s="4">
        <f t="shared" si="186"/>
        <v>0</v>
      </c>
      <c r="T3985" s="4">
        <f t="shared" si="187"/>
        <v>0</v>
      </c>
      <c r="U3985" s="4">
        <f t="shared" si="188"/>
        <v>1</v>
      </c>
    </row>
    <row r="3986" spans="1:21">
      <c r="A3986" s="41">
        <v>920310034</v>
      </c>
      <c r="B3986" s="42">
        <v>920001088</v>
      </c>
      <c r="C3986" s="43">
        <v>920310034</v>
      </c>
      <c r="D3986" t="s">
        <v>5760</v>
      </c>
      <c r="E3986" t="s">
        <v>5761</v>
      </c>
      <c r="H3986"/>
      <c r="I3986" s="1">
        <v>92</v>
      </c>
      <c r="J3986" t="s">
        <v>114</v>
      </c>
      <c r="K3986" t="s">
        <v>109</v>
      </c>
      <c r="L3986" t="s">
        <v>96</v>
      </c>
      <c r="M3986" t="s">
        <v>109</v>
      </c>
      <c r="N3986" s="4">
        <v>414147926</v>
      </c>
      <c r="O3986" s="44">
        <v>5324</v>
      </c>
      <c r="P3986">
        <v>1</v>
      </c>
      <c r="Q3986">
        <v>0</v>
      </c>
      <c r="R3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6" s="4">
        <f t="shared" si="186"/>
        <v>0</v>
      </c>
      <c r="T3986" s="4">
        <f t="shared" si="187"/>
        <v>0</v>
      </c>
      <c r="U3986" s="4">
        <f t="shared" si="188"/>
        <v>1</v>
      </c>
    </row>
    <row r="3987" spans="1:21">
      <c r="A3987" s="41">
        <v>920012069</v>
      </c>
      <c r="B3987" s="42">
        <v>920001096</v>
      </c>
      <c r="C3987" s="43">
        <v>920012069</v>
      </c>
      <c r="D3987" t="s">
        <v>6050</v>
      </c>
      <c r="E3987" t="s">
        <v>6051</v>
      </c>
      <c r="H3987"/>
      <c r="I3987" s="1">
        <v>92</v>
      </c>
      <c r="J3987" t="s">
        <v>114</v>
      </c>
      <c r="K3987" t="s">
        <v>109</v>
      </c>
      <c r="L3987" t="s">
        <v>96</v>
      </c>
      <c r="M3987" t="s">
        <v>109</v>
      </c>
      <c r="N3987" s="4">
        <v>311770978</v>
      </c>
      <c r="O3987" s="44">
        <v>1569</v>
      </c>
      <c r="P3987">
        <v>1</v>
      </c>
      <c r="Q3987">
        <v>0</v>
      </c>
      <c r="R3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7" s="4">
        <f t="shared" si="186"/>
        <v>0</v>
      </c>
      <c r="T3987" s="4">
        <f t="shared" si="187"/>
        <v>0</v>
      </c>
      <c r="U3987" s="4">
        <f t="shared" si="188"/>
        <v>1</v>
      </c>
    </row>
    <row r="3988" spans="1:21">
      <c r="A3988" s="41">
        <v>920310042</v>
      </c>
      <c r="B3988" s="42">
        <v>920001096</v>
      </c>
      <c r="C3988" s="43">
        <v>920310042</v>
      </c>
      <c r="D3988" t="s">
        <v>6052</v>
      </c>
      <c r="E3988" t="s">
        <v>6051</v>
      </c>
      <c r="H3988"/>
      <c r="I3988" s="1">
        <v>92</v>
      </c>
      <c r="J3988" t="s">
        <v>114</v>
      </c>
      <c r="K3988" t="s">
        <v>109</v>
      </c>
      <c r="L3988" t="s">
        <v>96</v>
      </c>
      <c r="M3988" t="s">
        <v>109</v>
      </c>
      <c r="N3988" s="4">
        <v>311770978</v>
      </c>
      <c r="O3988" s="44">
        <v>16098.5</v>
      </c>
      <c r="P3988">
        <v>1</v>
      </c>
      <c r="Q3988">
        <v>0</v>
      </c>
      <c r="R3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8" s="4">
        <f t="shared" si="186"/>
        <v>0</v>
      </c>
      <c r="T3988" s="4">
        <f t="shared" si="187"/>
        <v>0</v>
      </c>
      <c r="U3988" s="4">
        <f t="shared" si="188"/>
        <v>1</v>
      </c>
    </row>
    <row r="3989" spans="1:21">
      <c r="A3989" s="41">
        <v>920310059</v>
      </c>
      <c r="B3989" s="42">
        <v>920001104</v>
      </c>
      <c r="C3989" s="43">
        <v>920310059</v>
      </c>
      <c r="D3989" t="s">
        <v>5431</v>
      </c>
      <c r="E3989" t="s">
        <v>5432</v>
      </c>
      <c r="H3989"/>
      <c r="I3989" s="1">
        <v>92</v>
      </c>
      <c r="J3989" t="s">
        <v>114</v>
      </c>
      <c r="K3989" t="s">
        <v>109</v>
      </c>
      <c r="L3989" t="s">
        <v>96</v>
      </c>
      <c r="M3989" t="s">
        <v>109</v>
      </c>
      <c r="N3989" s="4">
        <v>303074058</v>
      </c>
      <c r="O3989" s="44">
        <v>10350.75</v>
      </c>
      <c r="P3989">
        <v>1</v>
      </c>
      <c r="Q3989">
        <v>0</v>
      </c>
      <c r="R3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9" s="4">
        <f t="shared" si="186"/>
        <v>0</v>
      </c>
      <c r="T3989" s="4">
        <f t="shared" si="187"/>
        <v>0</v>
      </c>
      <c r="U3989" s="4">
        <f t="shared" si="188"/>
        <v>1</v>
      </c>
    </row>
    <row r="3990" spans="1:21">
      <c r="A3990" s="41">
        <v>920600061</v>
      </c>
      <c r="B3990" s="42">
        <v>920001146</v>
      </c>
      <c r="C3990" s="43">
        <v>920600061</v>
      </c>
      <c r="D3990" t="s">
        <v>4152</v>
      </c>
      <c r="E3990" t="s">
        <v>4152</v>
      </c>
      <c r="H3990"/>
      <c r="I3990" s="1">
        <v>92</v>
      </c>
      <c r="J3990" t="s">
        <v>114</v>
      </c>
      <c r="K3990" t="s">
        <v>109</v>
      </c>
      <c r="L3990" t="s">
        <v>60</v>
      </c>
      <c r="M3990" t="s">
        <v>109</v>
      </c>
      <c r="N3990" s="4">
        <v>785423807</v>
      </c>
      <c r="O3990" s="44">
        <v>4955</v>
      </c>
      <c r="P3990">
        <v>0</v>
      </c>
      <c r="Q3990">
        <v>0</v>
      </c>
      <c r="R3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0" s="4">
        <f t="shared" si="186"/>
        <v>0</v>
      </c>
      <c r="T3990" s="4">
        <f t="shared" si="187"/>
        <v>0</v>
      </c>
      <c r="U3990" s="4">
        <f t="shared" si="188"/>
        <v>1</v>
      </c>
    </row>
    <row r="3991" spans="1:21">
      <c r="A3991" s="41">
        <v>920300043</v>
      </c>
      <c r="B3991" s="42">
        <v>920001526</v>
      </c>
      <c r="C3991" s="43">
        <v>920300043</v>
      </c>
      <c r="D3991" t="s">
        <v>4570</v>
      </c>
      <c r="E3991" t="s">
        <v>4571</v>
      </c>
      <c r="H3991"/>
      <c r="I3991" s="1">
        <v>92</v>
      </c>
      <c r="J3991" t="s">
        <v>114</v>
      </c>
      <c r="K3991" t="s">
        <v>109</v>
      </c>
      <c r="L3991" t="s">
        <v>96</v>
      </c>
      <c r="M3991" t="s">
        <v>109</v>
      </c>
      <c r="N3991" s="4">
        <v>305007585</v>
      </c>
      <c r="O3991" s="44">
        <v>144884</v>
      </c>
      <c r="P3991">
        <v>0</v>
      </c>
      <c r="Q3991">
        <v>0</v>
      </c>
      <c r="R3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1" s="4">
        <f t="shared" si="186"/>
        <v>0</v>
      </c>
      <c r="T3991" s="4">
        <f t="shared" si="187"/>
        <v>0</v>
      </c>
      <c r="U3991" s="4">
        <f t="shared" si="188"/>
        <v>1</v>
      </c>
    </row>
    <row r="3992" spans="1:21">
      <c r="A3992" s="41">
        <v>920803798</v>
      </c>
      <c r="B3992" s="42">
        <v>920002037</v>
      </c>
      <c r="C3992" s="43">
        <v>920803798</v>
      </c>
      <c r="D3992" t="s">
        <v>5160</v>
      </c>
      <c r="E3992" t="s">
        <v>5161</v>
      </c>
      <c r="H3992"/>
      <c r="I3992" s="1">
        <v>92</v>
      </c>
      <c r="J3992" t="s">
        <v>114</v>
      </c>
      <c r="K3992" t="s">
        <v>109</v>
      </c>
      <c r="L3992" t="s">
        <v>96</v>
      </c>
      <c r="M3992" t="s">
        <v>109</v>
      </c>
      <c r="N3992" s="4">
        <v>305935363</v>
      </c>
      <c r="O3992" s="44">
        <v>17167.5</v>
      </c>
      <c r="P3992">
        <v>0</v>
      </c>
      <c r="Q3992">
        <v>0</v>
      </c>
      <c r="R3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2" s="4">
        <f t="shared" si="186"/>
        <v>0</v>
      </c>
      <c r="T3992" s="4">
        <f t="shared" si="187"/>
        <v>0</v>
      </c>
      <c r="U3992" s="4">
        <f t="shared" si="188"/>
        <v>1</v>
      </c>
    </row>
    <row r="3993" spans="1:21">
      <c r="A3993" s="41">
        <v>920300381</v>
      </c>
      <c r="B3993" s="42">
        <v>920005378</v>
      </c>
      <c r="C3993" s="43">
        <v>920300381</v>
      </c>
      <c r="D3993" t="s">
        <v>5404</v>
      </c>
      <c r="E3993" t="s">
        <v>5405</v>
      </c>
      <c r="H3993"/>
      <c r="I3993" s="1">
        <v>92</v>
      </c>
      <c r="J3993" t="s">
        <v>114</v>
      </c>
      <c r="K3993" t="s">
        <v>109</v>
      </c>
      <c r="L3993" t="s">
        <v>96</v>
      </c>
      <c r="M3993" t="s">
        <v>109</v>
      </c>
      <c r="N3993" s="4">
        <v>423687821</v>
      </c>
      <c r="O3993" s="44">
        <v>14725</v>
      </c>
      <c r="P3993">
        <v>0</v>
      </c>
      <c r="Q3993">
        <v>0</v>
      </c>
      <c r="R3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3" s="4">
        <f t="shared" si="186"/>
        <v>0</v>
      </c>
      <c r="T3993" s="4">
        <f t="shared" si="187"/>
        <v>0</v>
      </c>
      <c r="U3993" s="4">
        <f t="shared" si="188"/>
        <v>1</v>
      </c>
    </row>
    <row r="3994" spans="1:21">
      <c r="A3994" s="41">
        <v>920300936</v>
      </c>
      <c r="B3994" s="42">
        <v>920006848</v>
      </c>
      <c r="C3994" s="43">
        <v>920300936</v>
      </c>
      <c r="D3994" t="s">
        <v>5717</v>
      </c>
      <c r="E3994" t="s">
        <v>5718</v>
      </c>
      <c r="H3994"/>
      <c r="I3994" s="1">
        <v>92</v>
      </c>
      <c r="J3994" t="s">
        <v>114</v>
      </c>
      <c r="K3994" t="s">
        <v>109</v>
      </c>
      <c r="L3994" t="s">
        <v>96</v>
      </c>
      <c r="M3994" t="s">
        <v>109</v>
      </c>
      <c r="N3994" s="4">
        <v>432087013</v>
      </c>
      <c r="O3994" s="44">
        <v>26823.5</v>
      </c>
      <c r="P3994">
        <v>0</v>
      </c>
      <c r="Q3994">
        <v>0</v>
      </c>
      <c r="R3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4" s="4">
        <f t="shared" si="186"/>
        <v>0</v>
      </c>
      <c r="T3994" s="4">
        <f t="shared" si="187"/>
        <v>0</v>
      </c>
      <c r="U3994" s="4">
        <f t="shared" si="188"/>
        <v>1</v>
      </c>
    </row>
    <row r="3995" spans="1:21">
      <c r="A3995" s="41">
        <v>920007549</v>
      </c>
      <c r="B3995" s="42">
        <v>920007499</v>
      </c>
      <c r="C3995" s="43">
        <v>920007549</v>
      </c>
      <c r="D3995" t="s">
        <v>6057</v>
      </c>
      <c r="E3995" t="s">
        <v>6058</v>
      </c>
      <c r="H3995"/>
      <c r="I3995" s="1">
        <v>92</v>
      </c>
      <c r="J3995" t="s">
        <v>114</v>
      </c>
      <c r="K3995" t="s">
        <v>109</v>
      </c>
      <c r="L3995" t="s">
        <v>96</v>
      </c>
      <c r="M3995" t="s">
        <v>109</v>
      </c>
      <c r="N3995" s="4">
        <v>520293382</v>
      </c>
      <c r="O3995" s="44">
        <v>20165.5</v>
      </c>
      <c r="P3995">
        <v>1</v>
      </c>
      <c r="Q3995">
        <v>0</v>
      </c>
      <c r="R3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5" s="4">
        <f t="shared" si="186"/>
        <v>0</v>
      </c>
      <c r="T3995" s="4">
        <f t="shared" si="187"/>
        <v>0</v>
      </c>
      <c r="U3995" s="4">
        <f t="shared" si="188"/>
        <v>1</v>
      </c>
    </row>
    <row r="3996" spans="1:21">
      <c r="A3996" s="41">
        <v>920000619</v>
      </c>
      <c r="B3996" s="42">
        <v>920009909</v>
      </c>
      <c r="C3996" s="43">
        <v>920009909</v>
      </c>
      <c r="D3996" t="s">
        <v>1366</v>
      </c>
      <c r="E3996" t="s">
        <v>1367</v>
      </c>
      <c r="F3996" t="s">
        <v>906</v>
      </c>
      <c r="G3996" t="s">
        <v>907</v>
      </c>
      <c r="H3996">
        <v>1</v>
      </c>
      <c r="I3996" s="1">
        <v>92</v>
      </c>
      <c r="J3996" t="s">
        <v>114</v>
      </c>
      <c r="K3996" t="s">
        <v>109</v>
      </c>
      <c r="L3996" t="s">
        <v>831</v>
      </c>
      <c r="M3996" t="s">
        <v>109</v>
      </c>
      <c r="N3996" s="4">
        <v>269201547</v>
      </c>
      <c r="O3996" s="44">
        <v>71108</v>
      </c>
      <c r="P3996">
        <v>0</v>
      </c>
      <c r="Q3996">
        <v>0</v>
      </c>
      <c r="R3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6" s="4">
        <f t="shared" si="186"/>
        <v>1</v>
      </c>
      <c r="T3996" s="4">
        <f t="shared" si="187"/>
        <v>0</v>
      </c>
      <c r="U3996" s="4">
        <f t="shared" si="188"/>
        <v>0</v>
      </c>
    </row>
    <row r="3997" spans="1:21">
      <c r="A3997" s="41">
        <v>920000627</v>
      </c>
      <c r="B3997" s="43">
        <v>920009909</v>
      </c>
      <c r="C3997" s="43">
        <v>920009909</v>
      </c>
      <c r="D3997" t="s">
        <v>1368</v>
      </c>
      <c r="E3997" t="s">
        <v>1367</v>
      </c>
      <c r="F3997" t="s">
        <v>906</v>
      </c>
      <c r="G3997" t="s">
        <v>907</v>
      </c>
      <c r="H3997">
        <v>1</v>
      </c>
      <c r="I3997" s="1">
        <v>92</v>
      </c>
      <c r="J3997" t="s">
        <v>114</v>
      </c>
      <c r="K3997" t="s">
        <v>109</v>
      </c>
      <c r="L3997" t="s">
        <v>831</v>
      </c>
      <c r="M3997" t="s">
        <v>109</v>
      </c>
      <c r="N3997" s="4">
        <v>269201547</v>
      </c>
      <c r="O3997" s="44">
        <v>31204</v>
      </c>
      <c r="P3997">
        <v>0</v>
      </c>
      <c r="Q3997">
        <v>0</v>
      </c>
      <c r="R3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7" s="4">
        <f t="shared" si="186"/>
        <v>1</v>
      </c>
      <c r="T3997" s="4">
        <f t="shared" si="187"/>
        <v>0</v>
      </c>
      <c r="U3997" s="4">
        <f t="shared" si="188"/>
        <v>0</v>
      </c>
    </row>
    <row r="3998" spans="1:21">
      <c r="A3998" s="41">
        <v>920711512</v>
      </c>
      <c r="B3998" s="42">
        <v>920013448</v>
      </c>
      <c r="C3998" s="43">
        <v>920711512</v>
      </c>
      <c r="D3998" t="s">
        <v>923</v>
      </c>
      <c r="E3998" t="s">
        <v>924</v>
      </c>
      <c r="H3998"/>
      <c r="I3998" s="1">
        <v>92</v>
      </c>
      <c r="J3998" t="s">
        <v>114</v>
      </c>
      <c r="K3998" t="s">
        <v>109</v>
      </c>
      <c r="L3998" t="s">
        <v>96</v>
      </c>
      <c r="M3998" t="s">
        <v>109</v>
      </c>
      <c r="N3998" s="4">
        <v>411473929</v>
      </c>
      <c r="O3998" s="44">
        <v>24083.5</v>
      </c>
      <c r="P3998">
        <v>0</v>
      </c>
      <c r="Q3998">
        <v>0</v>
      </c>
      <c r="R3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8" s="4">
        <f t="shared" si="186"/>
        <v>0</v>
      </c>
      <c r="T3998" s="4">
        <f t="shared" si="187"/>
        <v>0</v>
      </c>
      <c r="U3998" s="4">
        <f t="shared" si="188"/>
        <v>1</v>
      </c>
    </row>
    <row r="3999" spans="1:21">
      <c r="A3999" s="41">
        <v>920000569</v>
      </c>
      <c r="B3999" s="42">
        <v>920026374</v>
      </c>
      <c r="C3999" s="43">
        <v>920026374</v>
      </c>
      <c r="D3999" t="s">
        <v>1493</v>
      </c>
      <c r="E3999" t="s">
        <v>1494</v>
      </c>
      <c r="F3999" t="s">
        <v>906</v>
      </c>
      <c r="G3999" t="s">
        <v>907</v>
      </c>
      <c r="H3999">
        <v>0</v>
      </c>
      <c r="I3999" s="1">
        <v>92</v>
      </c>
      <c r="J3999" t="s">
        <v>114</v>
      </c>
      <c r="K3999" t="s">
        <v>109</v>
      </c>
      <c r="L3999" t="s">
        <v>831</v>
      </c>
      <c r="M3999" t="s">
        <v>109</v>
      </c>
      <c r="N3999" s="4">
        <v>200027233</v>
      </c>
      <c r="O3999" s="44">
        <v>27961</v>
      </c>
      <c r="P3999">
        <v>0</v>
      </c>
      <c r="Q3999">
        <v>0</v>
      </c>
      <c r="R3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9" s="4">
        <f t="shared" si="186"/>
        <v>1</v>
      </c>
      <c r="T3999" s="4">
        <f t="shared" si="187"/>
        <v>0</v>
      </c>
      <c r="U3999" s="4">
        <f t="shared" si="188"/>
        <v>0</v>
      </c>
    </row>
    <row r="4000" spans="1:21">
      <c r="A4000" s="41">
        <v>920000585</v>
      </c>
      <c r="B4000" s="42">
        <v>920026374</v>
      </c>
      <c r="C4000" s="43">
        <v>920026374</v>
      </c>
      <c r="D4000" t="s">
        <v>1495</v>
      </c>
      <c r="E4000" t="s">
        <v>1494</v>
      </c>
      <c r="F4000" t="s">
        <v>906</v>
      </c>
      <c r="G4000" t="s">
        <v>907</v>
      </c>
      <c r="H4000">
        <v>0</v>
      </c>
      <c r="I4000" s="1">
        <v>92</v>
      </c>
      <c r="J4000" t="s">
        <v>114</v>
      </c>
      <c r="K4000" t="s">
        <v>109</v>
      </c>
      <c r="L4000" t="s">
        <v>831</v>
      </c>
      <c r="M4000" t="s">
        <v>109</v>
      </c>
      <c r="N4000" s="4">
        <v>200027233</v>
      </c>
      <c r="O4000" s="44">
        <v>60586</v>
      </c>
      <c r="P4000">
        <v>0</v>
      </c>
      <c r="Q4000">
        <v>0</v>
      </c>
      <c r="R4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0" s="4">
        <f t="shared" si="186"/>
        <v>1</v>
      </c>
      <c r="T4000" s="4">
        <f t="shared" si="187"/>
        <v>0</v>
      </c>
      <c r="U4000" s="4">
        <f t="shared" si="188"/>
        <v>0</v>
      </c>
    </row>
    <row r="4001" spans="1:21">
      <c r="A4001" s="41">
        <v>920000593</v>
      </c>
      <c r="B4001" s="42">
        <v>920026374</v>
      </c>
      <c r="C4001" s="43">
        <v>920026374</v>
      </c>
      <c r="D4001" t="s">
        <v>1496</v>
      </c>
      <c r="E4001" t="s">
        <v>1494</v>
      </c>
      <c r="F4001" t="s">
        <v>906</v>
      </c>
      <c r="G4001" t="s">
        <v>907</v>
      </c>
      <c r="H4001">
        <v>0</v>
      </c>
      <c r="I4001" s="1">
        <v>92</v>
      </c>
      <c r="J4001" t="s">
        <v>114</v>
      </c>
      <c r="K4001" t="s">
        <v>109</v>
      </c>
      <c r="L4001" t="s">
        <v>831</v>
      </c>
      <c r="M4001" t="s">
        <v>109</v>
      </c>
      <c r="N4001" s="4">
        <v>200027233</v>
      </c>
      <c r="O4001" s="44">
        <v>13423</v>
      </c>
      <c r="P4001">
        <v>0</v>
      </c>
      <c r="Q4001">
        <v>0</v>
      </c>
      <c r="R4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1" s="4">
        <f t="shared" si="186"/>
        <v>1</v>
      </c>
      <c r="T4001" s="4">
        <f t="shared" si="187"/>
        <v>0</v>
      </c>
      <c r="U4001" s="4">
        <f t="shared" si="188"/>
        <v>0</v>
      </c>
    </row>
    <row r="4002" spans="1:21">
      <c r="A4002" s="41">
        <v>300780137</v>
      </c>
      <c r="B4002" s="42">
        <v>920028396</v>
      </c>
      <c r="C4002" s="43">
        <v>300780137</v>
      </c>
      <c r="D4002" t="s">
        <v>6084</v>
      </c>
      <c r="E4002" t="s">
        <v>6085</v>
      </c>
      <c r="H4002"/>
      <c r="I4002" s="1">
        <v>30</v>
      </c>
      <c r="J4002" t="s">
        <v>105</v>
      </c>
      <c r="K4002" t="s">
        <v>33</v>
      </c>
      <c r="L4002" t="s">
        <v>96</v>
      </c>
      <c r="M4002" t="s">
        <v>109</v>
      </c>
      <c r="N4002" s="4">
        <v>753616481</v>
      </c>
      <c r="O4002" s="44">
        <v>29623</v>
      </c>
      <c r="P4002">
        <v>0</v>
      </c>
      <c r="Q4002">
        <v>0</v>
      </c>
      <c r="R4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2" s="4">
        <f t="shared" si="186"/>
        <v>0</v>
      </c>
      <c r="T4002" s="4">
        <f t="shared" si="187"/>
        <v>0</v>
      </c>
      <c r="U4002" s="4">
        <f t="shared" si="188"/>
        <v>1</v>
      </c>
    </row>
    <row r="4003" spans="1:21">
      <c r="A4003" s="41">
        <v>420011728</v>
      </c>
      <c r="B4003" s="42">
        <v>920028560</v>
      </c>
      <c r="C4003" s="43">
        <v>420011728</v>
      </c>
      <c r="D4003" t="s">
        <v>4149</v>
      </c>
      <c r="E4003" t="s">
        <v>4147</v>
      </c>
      <c r="H4003"/>
      <c r="I4003" s="1">
        <v>42</v>
      </c>
      <c r="J4003" t="s">
        <v>69</v>
      </c>
      <c r="K4003" t="s">
        <v>59</v>
      </c>
      <c r="L4003" t="s">
        <v>60</v>
      </c>
      <c r="M4003" t="s">
        <v>109</v>
      </c>
      <c r="N4003" s="4">
        <v>439975640</v>
      </c>
      <c r="O4003" s="44">
        <v>5247</v>
      </c>
      <c r="P4003">
        <v>0</v>
      </c>
      <c r="Q4003">
        <v>0</v>
      </c>
      <c r="R4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03" s="4">
        <f t="shared" si="186"/>
        <v>0</v>
      </c>
      <c r="T4003" s="4">
        <f t="shared" si="187"/>
        <v>0</v>
      </c>
      <c r="U4003" s="4">
        <f t="shared" si="188"/>
        <v>1</v>
      </c>
    </row>
    <row r="4004" spans="1:21">
      <c r="A4004" s="41">
        <v>690000401</v>
      </c>
      <c r="B4004" s="42">
        <v>920028560</v>
      </c>
      <c r="C4004" s="43">
        <v>690000401</v>
      </c>
      <c r="D4004" t="s">
        <v>4150</v>
      </c>
      <c r="E4004" t="s">
        <v>4147</v>
      </c>
      <c r="H4004"/>
      <c r="I4004" s="1">
        <v>69</v>
      </c>
      <c r="J4004" t="s">
        <v>140</v>
      </c>
      <c r="K4004" t="s">
        <v>59</v>
      </c>
      <c r="L4004" t="s">
        <v>60</v>
      </c>
      <c r="M4004" t="s">
        <v>109</v>
      </c>
      <c r="N4004" s="4">
        <v>439975640</v>
      </c>
      <c r="O4004" s="44">
        <v>16371</v>
      </c>
      <c r="P4004">
        <v>0</v>
      </c>
      <c r="Q4004">
        <v>0</v>
      </c>
      <c r="R4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4" s="4">
        <f t="shared" si="186"/>
        <v>0</v>
      </c>
      <c r="T4004" s="4">
        <f t="shared" si="187"/>
        <v>0</v>
      </c>
      <c r="U4004" s="4">
        <f t="shared" si="188"/>
        <v>1</v>
      </c>
    </row>
    <row r="4005" spans="1:21">
      <c r="A4005" s="41">
        <v>350000071</v>
      </c>
      <c r="B4005" s="42">
        <v>920028560</v>
      </c>
      <c r="C4005" s="43">
        <v>350000071</v>
      </c>
      <c r="D4005" t="s">
        <v>4148</v>
      </c>
      <c r="E4005" t="s">
        <v>4147</v>
      </c>
      <c r="H4005"/>
      <c r="I4005" s="1">
        <v>35</v>
      </c>
      <c r="J4005" t="s">
        <v>529</v>
      </c>
      <c r="K4005" t="s">
        <v>193</v>
      </c>
      <c r="L4005" t="s">
        <v>60</v>
      </c>
      <c r="M4005" t="s">
        <v>109</v>
      </c>
      <c r="N4005" s="4">
        <v>439975640</v>
      </c>
      <c r="O4005" s="44">
        <v>12228.5</v>
      </c>
      <c r="P4005">
        <v>0</v>
      </c>
      <c r="Q4005">
        <v>0</v>
      </c>
      <c r="R4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5" s="4">
        <f t="shared" si="186"/>
        <v>0</v>
      </c>
      <c r="T4005" s="4">
        <f t="shared" si="187"/>
        <v>0</v>
      </c>
      <c r="U4005" s="4">
        <f t="shared" si="188"/>
        <v>1</v>
      </c>
    </row>
    <row r="4006" spans="1:21">
      <c r="A4006" s="41">
        <v>970203303</v>
      </c>
      <c r="B4006" s="42">
        <v>920028560</v>
      </c>
      <c r="C4006" s="43">
        <v>970203303</v>
      </c>
      <c r="D4006" t="s">
        <v>4151</v>
      </c>
      <c r="E4006" t="s">
        <v>4147</v>
      </c>
      <c r="H4006"/>
      <c r="I4006" s="1" t="s">
        <v>1398</v>
      </c>
      <c r="J4006" t="s">
        <v>1399</v>
      </c>
      <c r="K4006" t="s">
        <v>1399</v>
      </c>
      <c r="L4006" t="s">
        <v>60</v>
      </c>
      <c r="M4006" t="s">
        <v>109</v>
      </c>
      <c r="N4006" s="4">
        <v>439975640</v>
      </c>
      <c r="O4006" s="44">
        <v>9582.5</v>
      </c>
      <c r="P4006">
        <v>0</v>
      </c>
      <c r="Q4006">
        <v>0</v>
      </c>
      <c r="R4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6" s="4">
        <f t="shared" si="186"/>
        <v>0</v>
      </c>
      <c r="T4006" s="4">
        <f t="shared" si="187"/>
        <v>0</v>
      </c>
      <c r="U4006" s="4">
        <f t="shared" si="188"/>
        <v>1</v>
      </c>
    </row>
    <row r="4007" spans="1:21">
      <c r="A4007" s="41">
        <v>230782617</v>
      </c>
      <c r="B4007" s="42">
        <v>920028560</v>
      </c>
      <c r="C4007" s="43">
        <v>230782617</v>
      </c>
      <c r="D4007" t="s">
        <v>4146</v>
      </c>
      <c r="E4007" t="s">
        <v>4147</v>
      </c>
      <c r="H4007"/>
      <c r="I4007" s="1">
        <v>23</v>
      </c>
      <c r="J4007" t="s">
        <v>830</v>
      </c>
      <c r="K4007" t="s">
        <v>93</v>
      </c>
      <c r="L4007" t="s">
        <v>60</v>
      </c>
      <c r="M4007" t="s">
        <v>109</v>
      </c>
      <c r="N4007" s="4">
        <v>439975640</v>
      </c>
      <c r="O4007" s="44">
        <v>14553.5</v>
      </c>
      <c r="P4007">
        <v>0</v>
      </c>
      <c r="Q4007">
        <v>0</v>
      </c>
      <c r="R4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7" s="4">
        <f t="shared" si="186"/>
        <v>0</v>
      </c>
      <c r="T4007" s="4">
        <f t="shared" si="187"/>
        <v>0</v>
      </c>
      <c r="U4007" s="4">
        <f t="shared" si="188"/>
        <v>1</v>
      </c>
    </row>
    <row r="4008" spans="1:21">
      <c r="A4008" s="41">
        <v>920813623</v>
      </c>
      <c r="B4008" s="42">
        <v>920029097</v>
      </c>
      <c r="C4008" s="43">
        <v>920813623</v>
      </c>
      <c r="D4008" t="s">
        <v>4182</v>
      </c>
      <c r="E4008" t="s">
        <v>4183</v>
      </c>
      <c r="H4008"/>
      <c r="I4008" s="1">
        <v>92</v>
      </c>
      <c r="J4008" t="s">
        <v>114</v>
      </c>
      <c r="K4008" t="s">
        <v>109</v>
      </c>
      <c r="L4008" t="s">
        <v>60</v>
      </c>
      <c r="M4008" t="s">
        <v>109</v>
      </c>
      <c r="N4008" s="4">
        <v>802485920</v>
      </c>
      <c r="O4008" s="44">
        <v>328010.5</v>
      </c>
      <c r="P4008">
        <v>0</v>
      </c>
      <c r="Q4008">
        <v>0</v>
      </c>
      <c r="R4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8" s="4">
        <f t="shared" si="186"/>
        <v>0</v>
      </c>
      <c r="T4008" s="4">
        <f t="shared" si="187"/>
        <v>0</v>
      </c>
      <c r="U4008" s="4">
        <f t="shared" si="188"/>
        <v>1</v>
      </c>
    </row>
    <row r="4009" spans="1:21">
      <c r="A4009" s="41">
        <v>130808843</v>
      </c>
      <c r="B4009" s="42">
        <v>920030152</v>
      </c>
      <c r="C4009" s="43">
        <v>130808843</v>
      </c>
      <c r="D4009" t="s">
        <v>5312</v>
      </c>
      <c r="E4009" t="s">
        <v>5313</v>
      </c>
      <c r="H4009"/>
      <c r="I4009" s="1">
        <v>13</v>
      </c>
      <c r="J4009" t="s">
        <v>219</v>
      </c>
      <c r="K4009" t="s">
        <v>151</v>
      </c>
      <c r="L4009" t="s">
        <v>96</v>
      </c>
      <c r="M4009" t="s">
        <v>109</v>
      </c>
      <c r="N4009" s="4">
        <v>401251566</v>
      </c>
      <c r="O4009" s="44">
        <v>7496</v>
      </c>
      <c r="P4009">
        <v>0</v>
      </c>
      <c r="Q4009">
        <v>0</v>
      </c>
      <c r="R4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09" s="4">
        <f t="shared" si="186"/>
        <v>0</v>
      </c>
      <c r="T4009" s="4">
        <f t="shared" si="187"/>
        <v>0</v>
      </c>
      <c r="U4009" s="4">
        <f t="shared" si="188"/>
        <v>1</v>
      </c>
    </row>
    <row r="4010" spans="1:21">
      <c r="A4010" s="41">
        <v>630010510</v>
      </c>
      <c r="B4010" s="42">
        <v>920030269</v>
      </c>
      <c r="C4010" s="43">
        <v>630010510</v>
      </c>
      <c r="D4010" t="s">
        <v>5642</v>
      </c>
      <c r="E4010" t="s">
        <v>5606</v>
      </c>
      <c r="H4010"/>
      <c r="I4010" s="1">
        <v>63</v>
      </c>
      <c r="J4010" t="s">
        <v>162</v>
      </c>
      <c r="K4010" t="s">
        <v>59</v>
      </c>
      <c r="L4010" t="s">
        <v>96</v>
      </c>
      <c r="M4010" t="s">
        <v>109</v>
      </c>
      <c r="N4010" s="4">
        <v>301160750</v>
      </c>
      <c r="O4010" s="44">
        <v>16952.5</v>
      </c>
      <c r="P4010">
        <v>0</v>
      </c>
      <c r="Q4010">
        <v>0</v>
      </c>
      <c r="R4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0" s="4">
        <f t="shared" si="186"/>
        <v>0</v>
      </c>
      <c r="T4010" s="4">
        <f t="shared" si="187"/>
        <v>0</v>
      </c>
      <c r="U4010" s="4">
        <f t="shared" si="188"/>
        <v>1</v>
      </c>
    </row>
    <row r="4011" spans="1:21">
      <c r="A4011" s="41">
        <v>630780310</v>
      </c>
      <c r="B4011" s="42">
        <v>920030269</v>
      </c>
      <c r="C4011" s="43">
        <v>630780310</v>
      </c>
      <c r="D4011" t="s">
        <v>5643</v>
      </c>
      <c r="E4011" t="s">
        <v>5606</v>
      </c>
      <c r="H4011"/>
      <c r="I4011" s="1">
        <v>63</v>
      </c>
      <c r="J4011" t="s">
        <v>162</v>
      </c>
      <c r="K4011" t="s">
        <v>59</v>
      </c>
      <c r="L4011" t="s">
        <v>96</v>
      </c>
      <c r="M4011" t="s">
        <v>109</v>
      </c>
      <c r="N4011" s="4">
        <v>301160750</v>
      </c>
      <c r="O4011" s="44">
        <v>16636</v>
      </c>
      <c r="P4011">
        <v>0</v>
      </c>
      <c r="Q4011">
        <v>0</v>
      </c>
      <c r="R4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1" s="4">
        <f t="shared" si="186"/>
        <v>0</v>
      </c>
      <c r="T4011" s="4">
        <f t="shared" si="187"/>
        <v>0</v>
      </c>
      <c r="U4011" s="4">
        <f t="shared" si="188"/>
        <v>1</v>
      </c>
    </row>
    <row r="4012" spans="1:21">
      <c r="A4012" s="41">
        <v>630781821</v>
      </c>
      <c r="B4012" s="42">
        <v>920030269</v>
      </c>
      <c r="C4012" s="43">
        <v>630781821</v>
      </c>
      <c r="D4012" t="s">
        <v>5644</v>
      </c>
      <c r="E4012" t="s">
        <v>5606</v>
      </c>
      <c r="H4012"/>
      <c r="I4012" s="1">
        <v>63</v>
      </c>
      <c r="J4012" t="s">
        <v>162</v>
      </c>
      <c r="K4012" t="s">
        <v>59</v>
      </c>
      <c r="L4012" t="s">
        <v>96</v>
      </c>
      <c r="M4012" t="s">
        <v>109</v>
      </c>
      <c r="N4012" s="4">
        <v>301160750</v>
      </c>
      <c r="O4012" s="44">
        <v>45263</v>
      </c>
      <c r="P4012">
        <v>1</v>
      </c>
      <c r="Q4012">
        <v>0</v>
      </c>
      <c r="R4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2" s="4">
        <f t="shared" si="186"/>
        <v>0</v>
      </c>
      <c r="T4012" s="4">
        <f t="shared" si="187"/>
        <v>0</v>
      </c>
      <c r="U4012" s="4">
        <f t="shared" si="188"/>
        <v>1</v>
      </c>
    </row>
    <row r="4013" spans="1:21">
      <c r="A4013" s="41">
        <v>690030119</v>
      </c>
      <c r="B4013" s="42">
        <v>920030269</v>
      </c>
      <c r="C4013" s="43">
        <v>690030119</v>
      </c>
      <c r="D4013" t="s">
        <v>5652</v>
      </c>
      <c r="E4013" t="s">
        <v>5606</v>
      </c>
      <c r="H4013"/>
      <c r="I4013" s="1">
        <v>69</v>
      </c>
      <c r="J4013" t="s">
        <v>140</v>
      </c>
      <c r="K4013" t="s">
        <v>59</v>
      </c>
      <c r="L4013" t="s">
        <v>96</v>
      </c>
      <c r="M4013" t="s">
        <v>109</v>
      </c>
      <c r="N4013" s="4">
        <v>301160750</v>
      </c>
      <c r="O4013" s="44">
        <v>18205.5</v>
      </c>
      <c r="P4013">
        <v>0</v>
      </c>
      <c r="Q4013">
        <v>0</v>
      </c>
      <c r="R4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3" s="4">
        <f t="shared" si="186"/>
        <v>0</v>
      </c>
      <c r="T4013" s="4">
        <f t="shared" si="187"/>
        <v>0</v>
      </c>
      <c r="U4013" s="4">
        <f t="shared" si="188"/>
        <v>1</v>
      </c>
    </row>
    <row r="4014" spans="1:21">
      <c r="A4014" s="41">
        <v>690780549</v>
      </c>
      <c r="B4014" s="42">
        <v>920030269</v>
      </c>
      <c r="C4014" s="43">
        <v>690780549</v>
      </c>
      <c r="D4014" t="s">
        <v>5653</v>
      </c>
      <c r="E4014" t="s">
        <v>5606</v>
      </c>
      <c r="H4014"/>
      <c r="I4014" s="1">
        <v>69</v>
      </c>
      <c r="J4014" t="s">
        <v>140</v>
      </c>
      <c r="K4014" t="s">
        <v>59</v>
      </c>
      <c r="L4014" t="s">
        <v>96</v>
      </c>
      <c r="M4014" t="s">
        <v>109</v>
      </c>
      <c r="N4014" s="4">
        <v>301160750</v>
      </c>
      <c r="O4014" s="44">
        <v>30771</v>
      </c>
      <c r="P4014">
        <v>1</v>
      </c>
      <c r="Q4014">
        <v>0</v>
      </c>
      <c r="R4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4" s="4">
        <f t="shared" si="186"/>
        <v>0</v>
      </c>
      <c r="T4014" s="4">
        <f t="shared" si="187"/>
        <v>0</v>
      </c>
      <c r="U4014" s="4">
        <f t="shared" si="188"/>
        <v>1</v>
      </c>
    </row>
    <row r="4015" spans="1:21">
      <c r="A4015" s="41">
        <v>740014519</v>
      </c>
      <c r="B4015" s="42">
        <v>920030269</v>
      </c>
      <c r="C4015" s="43">
        <v>740014519</v>
      </c>
      <c r="D4015" t="s">
        <v>5655</v>
      </c>
      <c r="E4015" t="s">
        <v>5606</v>
      </c>
      <c r="H4015"/>
      <c r="I4015" s="1">
        <v>74</v>
      </c>
      <c r="J4015" t="s">
        <v>901</v>
      </c>
      <c r="K4015" t="s">
        <v>59</v>
      </c>
      <c r="L4015" t="s">
        <v>96</v>
      </c>
      <c r="M4015" t="s">
        <v>109</v>
      </c>
      <c r="N4015" s="4">
        <v>301160750</v>
      </c>
      <c r="O4015" s="44">
        <v>23422</v>
      </c>
      <c r="P4015">
        <v>0</v>
      </c>
      <c r="Q4015">
        <v>0</v>
      </c>
      <c r="R4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5" s="4">
        <f t="shared" si="186"/>
        <v>0</v>
      </c>
      <c r="T4015" s="4">
        <f t="shared" si="187"/>
        <v>0</v>
      </c>
      <c r="U4015" s="4">
        <f t="shared" si="188"/>
        <v>1</v>
      </c>
    </row>
    <row r="4016" spans="1:21">
      <c r="A4016" s="41">
        <v>740780184</v>
      </c>
      <c r="B4016" s="42">
        <v>920030269</v>
      </c>
      <c r="C4016" s="43">
        <v>740780184</v>
      </c>
      <c r="D4016" t="s">
        <v>5656</v>
      </c>
      <c r="E4016" t="s">
        <v>5606</v>
      </c>
      <c r="H4016"/>
      <c r="I4016" s="1">
        <v>74</v>
      </c>
      <c r="J4016" t="s">
        <v>901</v>
      </c>
      <c r="K4016" t="s">
        <v>59</v>
      </c>
      <c r="L4016" t="s">
        <v>96</v>
      </c>
      <c r="M4016" t="s">
        <v>109</v>
      </c>
      <c r="N4016" s="4">
        <v>301160750</v>
      </c>
      <c r="O4016" s="44">
        <v>9575.5</v>
      </c>
      <c r="P4016">
        <v>1</v>
      </c>
      <c r="Q4016">
        <v>0</v>
      </c>
      <c r="R4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6" s="4">
        <f t="shared" si="186"/>
        <v>0</v>
      </c>
      <c r="T4016" s="4">
        <f t="shared" si="187"/>
        <v>0</v>
      </c>
      <c r="U4016" s="4">
        <f t="shared" si="188"/>
        <v>1</v>
      </c>
    </row>
    <row r="4017" spans="1:21">
      <c r="A4017" s="41">
        <v>580006286</v>
      </c>
      <c r="B4017" s="42">
        <v>920030269</v>
      </c>
      <c r="C4017" s="43">
        <v>580006286</v>
      </c>
      <c r="D4017" t="s">
        <v>5634</v>
      </c>
      <c r="E4017" t="s">
        <v>5606</v>
      </c>
      <c r="H4017"/>
      <c r="I4017" s="1">
        <v>58</v>
      </c>
      <c r="J4017" t="s">
        <v>1466</v>
      </c>
      <c r="K4017" t="s">
        <v>10</v>
      </c>
      <c r="L4017" t="s">
        <v>96</v>
      </c>
      <c r="M4017" t="s">
        <v>109</v>
      </c>
      <c r="N4017" s="4">
        <v>301160750</v>
      </c>
      <c r="O4017" s="44">
        <v>12974.5</v>
      </c>
      <c r="P4017">
        <v>0</v>
      </c>
      <c r="Q4017">
        <v>0</v>
      </c>
      <c r="R4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7" s="4">
        <f t="shared" si="186"/>
        <v>0</v>
      </c>
      <c r="T4017" s="4">
        <f t="shared" si="187"/>
        <v>0</v>
      </c>
      <c r="U4017" s="4">
        <f t="shared" si="188"/>
        <v>1</v>
      </c>
    </row>
    <row r="4018" spans="1:21">
      <c r="A4018" s="41">
        <v>700784887</v>
      </c>
      <c r="B4018" s="42">
        <v>920030269</v>
      </c>
      <c r="C4018" s="43">
        <v>700784887</v>
      </c>
      <c r="D4018" t="s">
        <v>5654</v>
      </c>
      <c r="E4018" t="s">
        <v>5606</v>
      </c>
      <c r="H4018"/>
      <c r="I4018" s="1">
        <v>70</v>
      </c>
      <c r="J4018" t="s">
        <v>169</v>
      </c>
      <c r="K4018" t="s">
        <v>10</v>
      </c>
      <c r="L4018" t="s">
        <v>96</v>
      </c>
      <c r="M4018" t="s">
        <v>109</v>
      </c>
      <c r="N4018" s="4">
        <v>301160750</v>
      </c>
      <c r="O4018" s="44">
        <v>12680.5</v>
      </c>
      <c r="P4018">
        <v>0</v>
      </c>
      <c r="Q4018">
        <v>0</v>
      </c>
      <c r="R4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8" s="4">
        <f t="shared" si="186"/>
        <v>0</v>
      </c>
      <c r="T4018" s="4">
        <f t="shared" si="187"/>
        <v>0</v>
      </c>
      <c r="U4018" s="4">
        <f t="shared" si="188"/>
        <v>1</v>
      </c>
    </row>
    <row r="4019" spans="1:21">
      <c r="A4019" s="41">
        <v>890000318</v>
      </c>
      <c r="B4019" s="42">
        <v>920030269</v>
      </c>
      <c r="C4019" s="43">
        <v>890000318</v>
      </c>
      <c r="D4019" t="s">
        <v>5671</v>
      </c>
      <c r="E4019" t="s">
        <v>5606</v>
      </c>
      <c r="H4019"/>
      <c r="I4019" s="1">
        <v>89</v>
      </c>
      <c r="J4019" t="s">
        <v>355</v>
      </c>
      <c r="K4019" t="s">
        <v>10</v>
      </c>
      <c r="L4019" t="s">
        <v>96</v>
      </c>
      <c r="M4019" t="s">
        <v>109</v>
      </c>
      <c r="N4019" s="4">
        <v>301160750</v>
      </c>
      <c r="O4019" s="44">
        <v>11338.5</v>
      </c>
      <c r="P4019">
        <v>0</v>
      </c>
      <c r="Q4019">
        <v>0</v>
      </c>
      <c r="R4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9" s="4">
        <f t="shared" si="186"/>
        <v>0</v>
      </c>
      <c r="T4019" s="4">
        <f t="shared" si="187"/>
        <v>0</v>
      </c>
      <c r="U4019" s="4">
        <f t="shared" si="188"/>
        <v>1</v>
      </c>
    </row>
    <row r="4020" spans="1:21">
      <c r="A4020" s="41">
        <v>220000467</v>
      </c>
      <c r="B4020" s="42">
        <v>920030269</v>
      </c>
      <c r="C4020" s="43">
        <v>220000467</v>
      </c>
      <c r="D4020" t="s">
        <v>5615</v>
      </c>
      <c r="E4020" t="s">
        <v>5606</v>
      </c>
      <c r="H4020"/>
      <c r="I4020" s="1">
        <v>22</v>
      </c>
      <c r="J4020" t="s">
        <v>210</v>
      </c>
      <c r="K4020" t="s">
        <v>193</v>
      </c>
      <c r="L4020" t="s">
        <v>96</v>
      </c>
      <c r="M4020" t="s">
        <v>109</v>
      </c>
      <c r="N4020" s="4">
        <v>301160750</v>
      </c>
      <c r="O4020" s="44">
        <v>20470.5</v>
      </c>
      <c r="P4020">
        <v>0</v>
      </c>
      <c r="Q4020">
        <v>0</v>
      </c>
      <c r="R4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0" s="4">
        <f t="shared" si="186"/>
        <v>0</v>
      </c>
      <c r="T4020" s="4">
        <f t="shared" si="187"/>
        <v>0</v>
      </c>
      <c r="U4020" s="4">
        <f t="shared" si="188"/>
        <v>1</v>
      </c>
    </row>
    <row r="4021" spans="1:21">
      <c r="A4021" s="41">
        <v>290000363</v>
      </c>
      <c r="B4021" s="42">
        <v>920030269</v>
      </c>
      <c r="C4021" s="43">
        <v>290000363</v>
      </c>
      <c r="D4021" t="s">
        <v>5620</v>
      </c>
      <c r="E4021" t="s">
        <v>5606</v>
      </c>
      <c r="H4021"/>
      <c r="I4021" s="1">
        <v>29</v>
      </c>
      <c r="J4021" t="s">
        <v>192</v>
      </c>
      <c r="K4021" t="s">
        <v>193</v>
      </c>
      <c r="L4021" t="s">
        <v>96</v>
      </c>
      <c r="M4021" t="s">
        <v>109</v>
      </c>
      <c r="N4021" s="4">
        <v>301160750</v>
      </c>
      <c r="O4021" s="44">
        <v>16353</v>
      </c>
      <c r="P4021">
        <v>1</v>
      </c>
      <c r="Q4021">
        <v>0</v>
      </c>
      <c r="R4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1" s="4">
        <f t="shared" si="186"/>
        <v>0</v>
      </c>
      <c r="T4021" s="4">
        <f t="shared" si="187"/>
        <v>0</v>
      </c>
      <c r="U4021" s="4">
        <f t="shared" si="188"/>
        <v>1</v>
      </c>
    </row>
    <row r="4022" spans="1:21">
      <c r="A4022" s="41">
        <v>290000371</v>
      </c>
      <c r="B4022" s="42">
        <v>920030269</v>
      </c>
      <c r="C4022" s="43">
        <v>290000371</v>
      </c>
      <c r="D4022" t="s">
        <v>5621</v>
      </c>
      <c r="E4022" t="s">
        <v>5606</v>
      </c>
      <c r="H4022"/>
      <c r="I4022" s="1">
        <v>29</v>
      </c>
      <c r="J4022" t="s">
        <v>192</v>
      </c>
      <c r="K4022" t="s">
        <v>193</v>
      </c>
      <c r="L4022" t="s">
        <v>96</v>
      </c>
      <c r="M4022" t="s">
        <v>109</v>
      </c>
      <c r="N4022" s="4">
        <v>301160750</v>
      </c>
      <c r="O4022" s="44">
        <v>22311</v>
      </c>
      <c r="P4022">
        <v>0</v>
      </c>
      <c r="Q4022">
        <v>0</v>
      </c>
      <c r="R4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2" s="4">
        <f t="shared" si="186"/>
        <v>0</v>
      </c>
      <c r="T4022" s="4">
        <f t="shared" si="187"/>
        <v>0</v>
      </c>
      <c r="U4022" s="4">
        <f t="shared" si="188"/>
        <v>1</v>
      </c>
    </row>
    <row r="4023" spans="1:21">
      <c r="A4023" s="41">
        <v>290003953</v>
      </c>
      <c r="B4023" s="42">
        <v>920030269</v>
      </c>
      <c r="C4023" s="43">
        <v>290003953</v>
      </c>
      <c r="D4023" t="s">
        <v>5622</v>
      </c>
      <c r="E4023" t="s">
        <v>5606</v>
      </c>
      <c r="H4023"/>
      <c r="I4023" s="1">
        <v>29</v>
      </c>
      <c r="J4023" t="s">
        <v>192</v>
      </c>
      <c r="K4023" t="s">
        <v>193</v>
      </c>
      <c r="L4023" t="s">
        <v>96</v>
      </c>
      <c r="M4023" t="s">
        <v>109</v>
      </c>
      <c r="N4023" s="4">
        <v>301160750</v>
      </c>
      <c r="O4023" s="44">
        <v>32178</v>
      </c>
      <c r="P4023">
        <v>0</v>
      </c>
      <c r="Q4023">
        <v>0</v>
      </c>
      <c r="R4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3" s="4">
        <f t="shared" si="186"/>
        <v>0</v>
      </c>
      <c r="T4023" s="4">
        <f t="shared" si="187"/>
        <v>0</v>
      </c>
      <c r="U4023" s="4">
        <f t="shared" si="188"/>
        <v>1</v>
      </c>
    </row>
    <row r="4024" spans="1:21">
      <c r="A4024" s="41">
        <v>560002123</v>
      </c>
      <c r="B4024" s="42">
        <v>920030269</v>
      </c>
      <c r="C4024" s="43">
        <v>560002123</v>
      </c>
      <c r="D4024" t="s">
        <v>5632</v>
      </c>
      <c r="E4024" t="s">
        <v>5606</v>
      </c>
      <c r="H4024"/>
      <c r="I4024" s="1">
        <v>56</v>
      </c>
      <c r="J4024" t="s">
        <v>367</v>
      </c>
      <c r="K4024" t="s">
        <v>193</v>
      </c>
      <c r="L4024" t="s">
        <v>96</v>
      </c>
      <c r="M4024" t="s">
        <v>109</v>
      </c>
      <c r="N4024" s="4">
        <v>301160750</v>
      </c>
      <c r="O4024" s="44">
        <v>15948.5</v>
      </c>
      <c r="P4024">
        <v>1</v>
      </c>
      <c r="Q4024">
        <v>0</v>
      </c>
      <c r="R4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4" s="4">
        <f t="shared" si="186"/>
        <v>0</v>
      </c>
      <c r="T4024" s="4">
        <f t="shared" si="187"/>
        <v>0</v>
      </c>
      <c r="U4024" s="4">
        <f t="shared" si="188"/>
        <v>1</v>
      </c>
    </row>
    <row r="4025" spans="1:21">
      <c r="A4025" s="41">
        <v>280000449</v>
      </c>
      <c r="B4025" s="42">
        <v>920030269</v>
      </c>
      <c r="C4025" s="43">
        <v>280000449</v>
      </c>
      <c r="D4025" t="s">
        <v>5619</v>
      </c>
      <c r="E4025" t="s">
        <v>5606</v>
      </c>
      <c r="H4025"/>
      <c r="I4025" s="1">
        <v>28</v>
      </c>
      <c r="J4025" t="s">
        <v>388</v>
      </c>
      <c r="K4025" t="s">
        <v>100</v>
      </c>
      <c r="L4025" t="s">
        <v>96</v>
      </c>
      <c r="M4025" t="s">
        <v>109</v>
      </c>
      <c r="N4025" s="4">
        <v>301160750</v>
      </c>
      <c r="O4025" s="44">
        <v>16650</v>
      </c>
      <c r="P4025">
        <v>0</v>
      </c>
      <c r="Q4025">
        <v>0</v>
      </c>
      <c r="R4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5" s="4">
        <f t="shared" si="186"/>
        <v>0</v>
      </c>
      <c r="T4025" s="4">
        <f t="shared" si="187"/>
        <v>0</v>
      </c>
      <c r="U4025" s="4">
        <f t="shared" si="188"/>
        <v>1</v>
      </c>
    </row>
    <row r="4026" spans="1:21">
      <c r="A4026" s="41">
        <v>450000286</v>
      </c>
      <c r="B4026" s="42">
        <v>920030269</v>
      </c>
      <c r="C4026" s="43">
        <v>450000286</v>
      </c>
      <c r="D4026" t="s">
        <v>5629</v>
      </c>
      <c r="E4026" t="s">
        <v>5606</v>
      </c>
      <c r="H4026"/>
      <c r="I4026" s="1">
        <v>45</v>
      </c>
      <c r="J4026" t="s">
        <v>188</v>
      </c>
      <c r="K4026" t="s">
        <v>100</v>
      </c>
      <c r="L4026" t="s">
        <v>96</v>
      </c>
      <c r="M4026" t="s">
        <v>109</v>
      </c>
      <c r="N4026" s="4">
        <v>301160750</v>
      </c>
      <c r="O4026" s="44">
        <v>31652.5</v>
      </c>
      <c r="P4026">
        <v>0</v>
      </c>
      <c r="Q4026">
        <v>0</v>
      </c>
      <c r="R4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6" s="4">
        <f t="shared" si="186"/>
        <v>0</v>
      </c>
      <c r="T4026" s="4">
        <f t="shared" si="187"/>
        <v>0</v>
      </c>
      <c r="U4026" s="4">
        <f t="shared" si="188"/>
        <v>1</v>
      </c>
    </row>
    <row r="4027" spans="1:21">
      <c r="A4027" s="41">
        <v>80000136</v>
      </c>
      <c r="B4027" s="42">
        <v>920030269</v>
      </c>
      <c r="C4027" s="43">
        <v>80000136</v>
      </c>
      <c r="D4027" t="s">
        <v>5608</v>
      </c>
      <c r="E4027" t="s">
        <v>5606</v>
      </c>
      <c r="H4027"/>
      <c r="I4027" s="1">
        <v>8</v>
      </c>
      <c r="J4027" t="s">
        <v>1722</v>
      </c>
      <c r="K4027" t="s">
        <v>137</v>
      </c>
      <c r="L4027" t="s">
        <v>96</v>
      </c>
      <c r="M4027" t="s">
        <v>109</v>
      </c>
      <c r="N4027" s="4">
        <v>301160750</v>
      </c>
      <c r="O4027" s="44">
        <v>8192.5</v>
      </c>
      <c r="P4027">
        <v>0</v>
      </c>
      <c r="Q4027">
        <v>0</v>
      </c>
      <c r="R4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7" s="4">
        <f t="shared" si="186"/>
        <v>0</v>
      </c>
      <c r="T4027" s="4">
        <f t="shared" si="187"/>
        <v>0</v>
      </c>
      <c r="U4027" s="4">
        <f t="shared" si="188"/>
        <v>1</v>
      </c>
    </row>
    <row r="4028" spans="1:21">
      <c r="A4028" s="41">
        <v>80010523</v>
      </c>
      <c r="B4028" s="42">
        <v>920030269</v>
      </c>
      <c r="C4028" s="43">
        <v>80010523</v>
      </c>
      <c r="D4028" t="s">
        <v>3319</v>
      </c>
      <c r="E4028" t="s">
        <v>5606</v>
      </c>
      <c r="H4028"/>
      <c r="I4028" s="1">
        <v>8</v>
      </c>
      <c r="J4028" t="s">
        <v>1722</v>
      </c>
      <c r="K4028" t="s">
        <v>137</v>
      </c>
      <c r="L4028" t="s">
        <v>96</v>
      </c>
      <c r="M4028" t="s">
        <v>109</v>
      </c>
      <c r="N4028" s="4">
        <v>301160750</v>
      </c>
      <c r="O4028" s="44">
        <v>20483</v>
      </c>
      <c r="P4028">
        <v>0</v>
      </c>
      <c r="Q4028">
        <v>0</v>
      </c>
      <c r="R4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8" s="4">
        <f t="shared" si="186"/>
        <v>0</v>
      </c>
      <c r="T4028" s="4">
        <f t="shared" si="187"/>
        <v>0</v>
      </c>
      <c r="U4028" s="4">
        <f t="shared" si="188"/>
        <v>1</v>
      </c>
    </row>
    <row r="4029" spans="1:21">
      <c r="A4029" s="41">
        <v>510024359</v>
      </c>
      <c r="B4029" s="42">
        <v>920030269</v>
      </c>
      <c r="C4029" s="43">
        <v>510024359</v>
      </c>
      <c r="D4029" t="s">
        <v>5630</v>
      </c>
      <c r="E4029" t="s">
        <v>5606</v>
      </c>
      <c r="H4029"/>
      <c r="I4029" s="1">
        <v>51</v>
      </c>
      <c r="J4029" t="s">
        <v>721</v>
      </c>
      <c r="K4029" t="s">
        <v>137</v>
      </c>
      <c r="L4029" t="s">
        <v>96</v>
      </c>
      <c r="M4029" t="s">
        <v>109</v>
      </c>
      <c r="N4029" s="4">
        <v>301160750</v>
      </c>
      <c r="O4029" s="44">
        <v>16350.5</v>
      </c>
      <c r="P4029">
        <v>0</v>
      </c>
      <c r="Q4029">
        <v>0</v>
      </c>
      <c r="R4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9" s="4">
        <f t="shared" si="186"/>
        <v>0</v>
      </c>
      <c r="T4029" s="4">
        <f t="shared" si="187"/>
        <v>0</v>
      </c>
      <c r="U4029" s="4">
        <f t="shared" si="188"/>
        <v>1</v>
      </c>
    </row>
    <row r="4030" spans="1:21">
      <c r="A4030" s="41">
        <v>540022837</v>
      </c>
      <c r="B4030" s="42">
        <v>920030269</v>
      </c>
      <c r="C4030" s="43">
        <v>540022837</v>
      </c>
      <c r="D4030" t="s">
        <v>5631</v>
      </c>
      <c r="E4030" t="s">
        <v>5606</v>
      </c>
      <c r="H4030"/>
      <c r="I4030" s="1">
        <v>54</v>
      </c>
      <c r="J4030" t="s">
        <v>464</v>
      </c>
      <c r="K4030" t="s">
        <v>137</v>
      </c>
      <c r="L4030" t="s">
        <v>96</v>
      </c>
      <c r="M4030" t="s">
        <v>109</v>
      </c>
      <c r="N4030" s="4">
        <v>301160750</v>
      </c>
      <c r="O4030" s="44">
        <v>23867</v>
      </c>
      <c r="P4030">
        <v>0</v>
      </c>
      <c r="Q4030">
        <v>0</v>
      </c>
      <c r="R4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0" s="4">
        <f t="shared" si="186"/>
        <v>0</v>
      </c>
      <c r="T4030" s="4">
        <f t="shared" si="187"/>
        <v>0</v>
      </c>
      <c r="U4030" s="4">
        <f t="shared" si="188"/>
        <v>1</v>
      </c>
    </row>
    <row r="4031" spans="1:21">
      <c r="A4031" s="41">
        <v>570027441</v>
      </c>
      <c r="B4031" s="42">
        <v>920030269</v>
      </c>
      <c r="C4031" s="43">
        <v>570027441</v>
      </c>
      <c r="D4031" t="s">
        <v>5633</v>
      </c>
      <c r="E4031" t="s">
        <v>5606</v>
      </c>
      <c r="H4031"/>
      <c r="I4031" s="1">
        <v>57</v>
      </c>
      <c r="J4031" t="s">
        <v>589</v>
      </c>
      <c r="K4031" t="s">
        <v>137</v>
      </c>
      <c r="L4031" t="s">
        <v>96</v>
      </c>
      <c r="M4031" t="s">
        <v>109</v>
      </c>
      <c r="N4031" s="4">
        <v>301160750</v>
      </c>
      <c r="O4031" s="44">
        <v>9463.75</v>
      </c>
      <c r="P4031">
        <v>1</v>
      </c>
      <c r="Q4031">
        <v>0</v>
      </c>
      <c r="R4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1" s="4">
        <f t="shared" si="186"/>
        <v>0</v>
      </c>
      <c r="T4031" s="4">
        <f t="shared" si="187"/>
        <v>0</v>
      </c>
      <c r="U4031" s="4">
        <f t="shared" si="188"/>
        <v>1</v>
      </c>
    </row>
    <row r="4032" spans="1:21">
      <c r="A4032" s="41">
        <v>670002278</v>
      </c>
      <c r="B4032" s="42">
        <v>920030269</v>
      </c>
      <c r="C4032" s="43">
        <v>670002278</v>
      </c>
      <c r="D4032" t="s">
        <v>5651</v>
      </c>
      <c r="E4032" t="s">
        <v>5606</v>
      </c>
      <c r="H4032"/>
      <c r="I4032" s="1">
        <v>67</v>
      </c>
      <c r="J4032" t="s">
        <v>136</v>
      </c>
      <c r="K4032" t="s">
        <v>137</v>
      </c>
      <c r="L4032" t="s">
        <v>96</v>
      </c>
      <c r="M4032" t="s">
        <v>109</v>
      </c>
      <c r="N4032" s="4">
        <v>301160750</v>
      </c>
      <c r="O4032" s="44">
        <v>23586</v>
      </c>
      <c r="P4032">
        <v>0</v>
      </c>
      <c r="Q4032">
        <v>0</v>
      </c>
      <c r="R4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2" s="4">
        <f t="shared" si="186"/>
        <v>0</v>
      </c>
      <c r="T4032" s="4">
        <f t="shared" si="187"/>
        <v>0</v>
      </c>
      <c r="U4032" s="4">
        <f t="shared" si="188"/>
        <v>1</v>
      </c>
    </row>
    <row r="4033" spans="1:21">
      <c r="A4033" s="41">
        <v>590016408</v>
      </c>
      <c r="B4033" s="42">
        <v>920030269</v>
      </c>
      <c r="C4033" s="43">
        <v>590016408</v>
      </c>
      <c r="D4033" t="s">
        <v>5635</v>
      </c>
      <c r="E4033" t="s">
        <v>5606</v>
      </c>
      <c r="H4033"/>
      <c r="I4033" s="1">
        <v>59</v>
      </c>
      <c r="J4033" t="s">
        <v>227</v>
      </c>
      <c r="K4033" t="s">
        <v>228</v>
      </c>
      <c r="L4033" t="s">
        <v>96</v>
      </c>
      <c r="M4033" t="s">
        <v>109</v>
      </c>
      <c r="N4033" s="4">
        <v>301160750</v>
      </c>
      <c r="O4033" s="44">
        <v>9565</v>
      </c>
      <c r="P4033">
        <v>1</v>
      </c>
      <c r="Q4033">
        <v>0</v>
      </c>
      <c r="R4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3" s="4">
        <f t="shared" si="186"/>
        <v>0</v>
      </c>
      <c r="T4033" s="4">
        <f t="shared" si="187"/>
        <v>0</v>
      </c>
      <c r="U4033" s="4">
        <f t="shared" si="188"/>
        <v>1</v>
      </c>
    </row>
    <row r="4034" spans="1:21">
      <c r="A4034" s="41">
        <v>590049060</v>
      </c>
      <c r="B4034" s="42">
        <v>920030269</v>
      </c>
      <c r="C4034" s="43">
        <v>590049060</v>
      </c>
      <c r="D4034" t="s">
        <v>5636</v>
      </c>
      <c r="E4034" t="s">
        <v>5606</v>
      </c>
      <c r="H4034"/>
      <c r="I4034" s="1">
        <v>59</v>
      </c>
      <c r="J4034" t="s">
        <v>227</v>
      </c>
      <c r="K4034" t="s">
        <v>228</v>
      </c>
      <c r="L4034" t="s">
        <v>96</v>
      </c>
      <c r="M4034" t="s">
        <v>109</v>
      </c>
      <c r="N4034" s="4">
        <v>301160750</v>
      </c>
      <c r="O4034" s="44">
        <v>7926.5</v>
      </c>
      <c r="P4034">
        <v>1</v>
      </c>
      <c r="Q4034">
        <v>0</v>
      </c>
      <c r="R4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4" s="4">
        <f t="shared" si="186"/>
        <v>0</v>
      </c>
      <c r="T4034" s="4">
        <f t="shared" si="187"/>
        <v>0</v>
      </c>
      <c r="U4034" s="4">
        <f t="shared" si="188"/>
        <v>1</v>
      </c>
    </row>
    <row r="4035" spans="1:21">
      <c r="A4035" s="41">
        <v>620024349</v>
      </c>
      <c r="B4035" s="42">
        <v>920039724</v>
      </c>
      <c r="C4035" s="43">
        <v>620024349</v>
      </c>
      <c r="D4035" t="s">
        <v>7853</v>
      </c>
      <c r="E4035" t="s">
        <v>5638</v>
      </c>
      <c r="H4035"/>
      <c r="I4035" s="1">
        <v>62</v>
      </c>
      <c r="J4035" t="s">
        <v>289</v>
      </c>
      <c r="K4035" t="s">
        <v>228</v>
      </c>
      <c r="L4035" t="s">
        <v>96</v>
      </c>
      <c r="M4035" t="s">
        <v>109</v>
      </c>
      <c r="N4035" s="4">
        <v>529007460</v>
      </c>
      <c r="O4035" s="44">
        <v>15981.5</v>
      </c>
      <c r="P4035">
        <v>1</v>
      </c>
      <c r="Q4035">
        <v>0</v>
      </c>
      <c r="R4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5" s="4">
        <f t="shared" si="186"/>
        <v>0</v>
      </c>
      <c r="T4035" s="4">
        <f t="shared" si="187"/>
        <v>0</v>
      </c>
      <c r="U4035" s="4">
        <f t="shared" si="188"/>
        <v>1</v>
      </c>
    </row>
    <row r="4036" spans="1:21">
      <c r="A4036" s="41">
        <v>620025387</v>
      </c>
      <c r="B4036" s="42">
        <v>920039716</v>
      </c>
      <c r="C4036" s="43">
        <v>620025387</v>
      </c>
      <c r="D4036" t="s">
        <v>5639</v>
      </c>
      <c r="E4036" t="s">
        <v>8394</v>
      </c>
      <c r="H4036"/>
      <c r="I4036" s="1">
        <v>62</v>
      </c>
      <c r="J4036" t="s">
        <v>289</v>
      </c>
      <c r="K4036" t="s">
        <v>228</v>
      </c>
      <c r="L4036" t="s">
        <v>96</v>
      </c>
      <c r="M4036" t="s">
        <v>109</v>
      </c>
      <c r="N4036" s="4">
        <v>480877521</v>
      </c>
      <c r="O4036" s="44">
        <v>14776.25</v>
      </c>
      <c r="P4036">
        <v>1</v>
      </c>
      <c r="Q4036">
        <v>0</v>
      </c>
      <c r="R4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6" s="4">
        <f t="shared" si="186"/>
        <v>0</v>
      </c>
      <c r="T4036" s="4">
        <f t="shared" si="187"/>
        <v>0</v>
      </c>
      <c r="U4036" s="4">
        <f t="shared" si="188"/>
        <v>1</v>
      </c>
    </row>
    <row r="4037" spans="1:21">
      <c r="A4037" s="41">
        <v>620030726</v>
      </c>
      <c r="B4037" s="42">
        <v>920039658</v>
      </c>
      <c r="C4037" s="43">
        <v>620030726</v>
      </c>
      <c r="D4037" t="s">
        <v>5640</v>
      </c>
      <c r="E4037" t="s">
        <v>8395</v>
      </c>
      <c r="H4037"/>
      <c r="I4037" s="1">
        <v>62</v>
      </c>
      <c r="J4037" t="s">
        <v>289</v>
      </c>
      <c r="K4037" t="s">
        <v>228</v>
      </c>
      <c r="L4037" t="s">
        <v>96</v>
      </c>
      <c r="M4037" t="s">
        <v>109</v>
      </c>
      <c r="N4037" s="4">
        <v>791461189</v>
      </c>
      <c r="O4037" s="44">
        <v>9979</v>
      </c>
      <c r="P4037">
        <v>1</v>
      </c>
      <c r="Q4037">
        <v>0</v>
      </c>
      <c r="R4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7" s="4">
        <f t="shared" si="186"/>
        <v>0</v>
      </c>
      <c r="T4037" s="4">
        <f t="shared" si="187"/>
        <v>0</v>
      </c>
      <c r="U4037" s="4">
        <f t="shared" si="188"/>
        <v>1</v>
      </c>
    </row>
    <row r="4038" spans="1:21">
      <c r="A4038" s="41">
        <v>620033712</v>
      </c>
      <c r="B4038" s="42">
        <v>920039732</v>
      </c>
      <c r="C4038" s="43">
        <v>620033712</v>
      </c>
      <c r="D4038" t="s">
        <v>5641</v>
      </c>
      <c r="E4038" t="s">
        <v>8396</v>
      </c>
      <c r="H4038"/>
      <c r="I4038" s="1">
        <v>62</v>
      </c>
      <c r="J4038" t="s">
        <v>289</v>
      </c>
      <c r="K4038" t="s">
        <v>228</v>
      </c>
      <c r="L4038" t="s">
        <v>96</v>
      </c>
      <c r="M4038" t="s">
        <v>109</v>
      </c>
      <c r="N4038" s="4">
        <v>842487571</v>
      </c>
      <c r="O4038" s="44">
        <v>3094</v>
      </c>
      <c r="P4038">
        <v>0</v>
      </c>
      <c r="Q4038">
        <v>0</v>
      </c>
      <c r="R4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38" s="4">
        <f t="shared" ref="S4038:S4101" si="189">IF(OR(L4038="CH",L4038="CH ex-CHS",L4038="HIA",L4038="Autres publics",L4038="CHU"),1,0)</f>
        <v>0</v>
      </c>
      <c r="T4038" s="4">
        <f t="shared" ref="T4038:T4101" si="190">IF(AND(S4038=1,G4038=""),1,0)</f>
        <v>0</v>
      </c>
      <c r="U4038" s="4">
        <f t="shared" si="188"/>
        <v>1</v>
      </c>
    </row>
    <row r="4039" spans="1:21">
      <c r="A4039" s="41">
        <v>750014169</v>
      </c>
      <c r="B4039" s="42">
        <v>920030269</v>
      </c>
      <c r="C4039" s="43">
        <v>750014169</v>
      </c>
      <c r="D4039" t="s">
        <v>5657</v>
      </c>
      <c r="E4039" t="s">
        <v>5606</v>
      </c>
      <c r="H4039"/>
      <c r="I4039" s="1">
        <v>75</v>
      </c>
      <c r="J4039" t="s">
        <v>125</v>
      </c>
      <c r="K4039" t="s">
        <v>109</v>
      </c>
      <c r="L4039" t="s">
        <v>96</v>
      </c>
      <c r="M4039" t="s">
        <v>109</v>
      </c>
      <c r="N4039" s="4">
        <v>301160750</v>
      </c>
      <c r="O4039" s="44">
        <v>17358</v>
      </c>
      <c r="P4039">
        <v>0</v>
      </c>
      <c r="Q4039">
        <v>0</v>
      </c>
      <c r="R4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9" s="4">
        <f t="shared" si="189"/>
        <v>0</v>
      </c>
      <c r="T4039" s="4">
        <f t="shared" si="190"/>
        <v>0</v>
      </c>
      <c r="U4039" s="4">
        <f t="shared" ref="U4039:U4102" si="191">IF(S4039=1,0,1)</f>
        <v>1</v>
      </c>
    </row>
    <row r="4040" spans="1:21">
      <c r="A4040" s="41">
        <v>750038739</v>
      </c>
      <c r="B4040" s="42">
        <v>920030269</v>
      </c>
      <c r="C4040" s="43">
        <v>750038739</v>
      </c>
      <c r="D4040" t="s">
        <v>5658</v>
      </c>
      <c r="E4040" t="s">
        <v>5606</v>
      </c>
      <c r="H4040"/>
      <c r="I4040" s="1">
        <v>75</v>
      </c>
      <c r="J4040" t="s">
        <v>125</v>
      </c>
      <c r="K4040" t="s">
        <v>109</v>
      </c>
      <c r="L4040" t="s">
        <v>96</v>
      </c>
      <c r="M4040" t="s">
        <v>109</v>
      </c>
      <c r="N4040" s="4">
        <v>301160750</v>
      </c>
      <c r="O4040" s="44">
        <v>21513</v>
      </c>
      <c r="P4040">
        <v>0</v>
      </c>
      <c r="Q4040">
        <v>0</v>
      </c>
      <c r="R4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0" s="4">
        <f t="shared" si="189"/>
        <v>0</v>
      </c>
      <c r="T4040" s="4">
        <f t="shared" si="190"/>
        <v>0</v>
      </c>
      <c r="U4040" s="4">
        <f t="shared" si="191"/>
        <v>1</v>
      </c>
    </row>
    <row r="4041" spans="1:21">
      <c r="A4041" s="41">
        <v>750047128</v>
      </c>
      <c r="B4041" s="42">
        <v>920030269</v>
      </c>
      <c r="C4041" s="43">
        <v>750047128</v>
      </c>
      <c r="D4041" t="s">
        <v>5659</v>
      </c>
      <c r="E4041" t="s">
        <v>5606</v>
      </c>
      <c r="H4041"/>
      <c r="I4041" s="1">
        <v>75</v>
      </c>
      <c r="J4041" t="s">
        <v>125</v>
      </c>
      <c r="K4041" t="s">
        <v>109</v>
      </c>
      <c r="L4041" t="s">
        <v>96</v>
      </c>
      <c r="M4041" t="s">
        <v>109</v>
      </c>
      <c r="N4041" s="4">
        <v>301160750</v>
      </c>
      <c r="O4041" s="44">
        <v>19254.5</v>
      </c>
      <c r="P4041">
        <v>0</v>
      </c>
      <c r="Q4041">
        <v>0</v>
      </c>
      <c r="R4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1" s="4">
        <f t="shared" si="189"/>
        <v>0</v>
      </c>
      <c r="T4041" s="4">
        <f t="shared" si="190"/>
        <v>0</v>
      </c>
      <c r="U4041" s="4">
        <f t="shared" si="191"/>
        <v>1</v>
      </c>
    </row>
    <row r="4042" spans="1:21">
      <c r="A4042" s="41">
        <v>750310013</v>
      </c>
      <c r="B4042" s="42">
        <v>920030269</v>
      </c>
      <c r="C4042" s="43">
        <v>750310013</v>
      </c>
      <c r="D4042" t="s">
        <v>5660</v>
      </c>
      <c r="E4042" t="s">
        <v>5606</v>
      </c>
      <c r="H4042"/>
      <c r="I4042" s="1">
        <v>75</v>
      </c>
      <c r="J4042" t="s">
        <v>125</v>
      </c>
      <c r="K4042" t="s">
        <v>109</v>
      </c>
      <c r="L4042" t="s">
        <v>96</v>
      </c>
      <c r="M4042" t="s">
        <v>109</v>
      </c>
      <c r="N4042" s="4">
        <v>301160750</v>
      </c>
      <c r="O4042" s="44">
        <v>9040.5</v>
      </c>
      <c r="P4042">
        <v>1</v>
      </c>
      <c r="Q4042">
        <v>0</v>
      </c>
      <c r="R4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2" s="4">
        <f t="shared" si="189"/>
        <v>0</v>
      </c>
      <c r="T4042" s="4">
        <f t="shared" si="190"/>
        <v>0</v>
      </c>
      <c r="U4042" s="4">
        <f t="shared" si="191"/>
        <v>1</v>
      </c>
    </row>
    <row r="4043" spans="1:21">
      <c r="A4043" s="41">
        <v>770016467</v>
      </c>
      <c r="B4043" s="42">
        <v>920030269</v>
      </c>
      <c r="C4043" s="43">
        <v>770016467</v>
      </c>
      <c r="D4043" t="s">
        <v>5662</v>
      </c>
      <c r="E4043" t="s">
        <v>5606</v>
      </c>
      <c r="H4043"/>
      <c r="I4043" s="1">
        <v>77</v>
      </c>
      <c r="J4043" t="s">
        <v>339</v>
      </c>
      <c r="K4043" t="s">
        <v>109</v>
      </c>
      <c r="L4043" t="s">
        <v>96</v>
      </c>
      <c r="M4043" t="s">
        <v>109</v>
      </c>
      <c r="N4043" s="4">
        <v>301160750</v>
      </c>
      <c r="O4043" s="44">
        <v>18773.5</v>
      </c>
      <c r="P4043">
        <v>0</v>
      </c>
      <c r="Q4043">
        <v>0</v>
      </c>
      <c r="R4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3" s="4">
        <f t="shared" si="189"/>
        <v>0</v>
      </c>
      <c r="T4043" s="4">
        <f t="shared" si="190"/>
        <v>0</v>
      </c>
      <c r="U4043" s="4">
        <f t="shared" si="191"/>
        <v>1</v>
      </c>
    </row>
    <row r="4044" spans="1:21">
      <c r="A4044" s="41">
        <v>780008298</v>
      </c>
      <c r="B4044" s="42">
        <v>920030269</v>
      </c>
      <c r="C4044" s="43">
        <v>780008298</v>
      </c>
      <c r="D4044" t="s">
        <v>5663</v>
      </c>
      <c r="E4044" t="s">
        <v>5606</v>
      </c>
      <c r="H4044"/>
      <c r="I4044" s="1">
        <v>78</v>
      </c>
      <c r="J4044" t="s">
        <v>311</v>
      </c>
      <c r="K4044" t="s">
        <v>109</v>
      </c>
      <c r="L4044" t="s">
        <v>96</v>
      </c>
      <c r="M4044" t="s">
        <v>109</v>
      </c>
      <c r="N4044" s="4">
        <v>301160750</v>
      </c>
      <c r="O4044" s="44">
        <v>10961</v>
      </c>
      <c r="P4044">
        <v>0</v>
      </c>
      <c r="Q4044">
        <v>0</v>
      </c>
      <c r="R4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4" s="4">
        <f t="shared" si="189"/>
        <v>0</v>
      </c>
      <c r="T4044" s="4">
        <f t="shared" si="190"/>
        <v>0</v>
      </c>
      <c r="U4044" s="4">
        <f t="shared" si="191"/>
        <v>1</v>
      </c>
    </row>
    <row r="4045" spans="1:21">
      <c r="A4045" s="41">
        <v>780300083</v>
      </c>
      <c r="B4045" s="42">
        <v>920030269</v>
      </c>
      <c r="C4045" s="43">
        <v>780300083</v>
      </c>
      <c r="D4045" t="s">
        <v>5664</v>
      </c>
      <c r="E4045" t="s">
        <v>5606</v>
      </c>
      <c r="H4045"/>
      <c r="I4045" s="1">
        <v>78</v>
      </c>
      <c r="J4045" t="s">
        <v>311</v>
      </c>
      <c r="K4045" t="s">
        <v>109</v>
      </c>
      <c r="L4045" t="s">
        <v>96</v>
      </c>
      <c r="M4045" t="s">
        <v>109</v>
      </c>
      <c r="N4045" s="4">
        <v>301160750</v>
      </c>
      <c r="O4045" s="44">
        <v>30934</v>
      </c>
      <c r="P4045">
        <v>0</v>
      </c>
      <c r="Q4045">
        <v>0</v>
      </c>
      <c r="R4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5" s="4">
        <f t="shared" si="189"/>
        <v>0</v>
      </c>
      <c r="T4045" s="4">
        <f t="shared" si="190"/>
        <v>0</v>
      </c>
      <c r="U4045" s="4">
        <f t="shared" si="191"/>
        <v>1</v>
      </c>
    </row>
    <row r="4046" spans="1:21">
      <c r="A4046" s="41">
        <v>780310025</v>
      </c>
      <c r="B4046" s="42">
        <v>920030269</v>
      </c>
      <c r="C4046" s="43">
        <v>780310025</v>
      </c>
      <c r="D4046" t="s">
        <v>5665</v>
      </c>
      <c r="E4046" t="s">
        <v>5606</v>
      </c>
      <c r="H4046"/>
      <c r="I4046" s="1">
        <v>78</v>
      </c>
      <c r="J4046" t="s">
        <v>311</v>
      </c>
      <c r="K4046" t="s">
        <v>109</v>
      </c>
      <c r="L4046" t="s">
        <v>96</v>
      </c>
      <c r="M4046" t="s">
        <v>109</v>
      </c>
      <c r="N4046" s="4">
        <v>301160750</v>
      </c>
      <c r="O4046" s="44">
        <v>8142</v>
      </c>
      <c r="P4046">
        <v>1</v>
      </c>
      <c r="Q4046">
        <v>0</v>
      </c>
      <c r="R4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6" s="4">
        <f t="shared" si="189"/>
        <v>0</v>
      </c>
      <c r="T4046" s="4">
        <f t="shared" si="190"/>
        <v>0</v>
      </c>
      <c r="U4046" s="4">
        <f t="shared" si="191"/>
        <v>1</v>
      </c>
    </row>
    <row r="4047" spans="1:21">
      <c r="A4047" s="41">
        <v>910015965</v>
      </c>
      <c r="B4047" s="42">
        <v>920030269</v>
      </c>
      <c r="C4047" s="43">
        <v>910015965</v>
      </c>
      <c r="D4047" t="s">
        <v>5672</v>
      </c>
      <c r="E4047" t="s">
        <v>5606</v>
      </c>
      <c r="H4047"/>
      <c r="I4047" s="1">
        <v>91</v>
      </c>
      <c r="J4047" t="s">
        <v>108</v>
      </c>
      <c r="K4047" t="s">
        <v>109</v>
      </c>
      <c r="L4047" t="s">
        <v>96</v>
      </c>
      <c r="M4047" t="s">
        <v>109</v>
      </c>
      <c r="N4047" s="4">
        <v>301160750</v>
      </c>
      <c r="O4047" s="44">
        <v>35126.5</v>
      </c>
      <c r="P4047">
        <v>0</v>
      </c>
      <c r="Q4047">
        <v>0</v>
      </c>
      <c r="R4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7" s="4">
        <f t="shared" si="189"/>
        <v>0</v>
      </c>
      <c r="T4047" s="4">
        <f t="shared" si="190"/>
        <v>0</v>
      </c>
      <c r="U4047" s="4">
        <f t="shared" si="191"/>
        <v>1</v>
      </c>
    </row>
    <row r="4048" spans="1:21">
      <c r="A4048" s="41">
        <v>910300060</v>
      </c>
      <c r="B4048" s="42">
        <v>920030269</v>
      </c>
      <c r="C4048" s="43">
        <v>910300060</v>
      </c>
      <c r="D4048" t="s">
        <v>5673</v>
      </c>
      <c r="E4048" t="s">
        <v>5606</v>
      </c>
      <c r="H4048"/>
      <c r="I4048" s="1">
        <v>91</v>
      </c>
      <c r="J4048" t="s">
        <v>108</v>
      </c>
      <c r="K4048" t="s">
        <v>109</v>
      </c>
      <c r="L4048" t="s">
        <v>96</v>
      </c>
      <c r="M4048" t="s">
        <v>109</v>
      </c>
      <c r="N4048" s="4">
        <v>301160750</v>
      </c>
      <c r="O4048" s="44">
        <v>15332</v>
      </c>
      <c r="P4048">
        <v>0</v>
      </c>
      <c r="Q4048">
        <v>0</v>
      </c>
      <c r="R4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8" s="4">
        <f t="shared" si="189"/>
        <v>0</v>
      </c>
      <c r="T4048" s="4">
        <f t="shared" si="190"/>
        <v>0</v>
      </c>
      <c r="U4048" s="4">
        <f t="shared" si="191"/>
        <v>1</v>
      </c>
    </row>
    <row r="4049" spans="1:21">
      <c r="A4049" s="41">
        <v>910310010</v>
      </c>
      <c r="B4049" s="42">
        <v>920030269</v>
      </c>
      <c r="C4049" s="43">
        <v>910310010</v>
      </c>
      <c r="D4049" t="s">
        <v>5674</v>
      </c>
      <c r="E4049" t="s">
        <v>5606</v>
      </c>
      <c r="H4049"/>
      <c r="I4049" s="1">
        <v>91</v>
      </c>
      <c r="J4049" t="s">
        <v>108</v>
      </c>
      <c r="K4049" t="s">
        <v>109</v>
      </c>
      <c r="L4049" t="s">
        <v>96</v>
      </c>
      <c r="M4049" t="s">
        <v>109</v>
      </c>
      <c r="N4049" s="4">
        <v>301160750</v>
      </c>
      <c r="O4049" s="44">
        <v>15804</v>
      </c>
      <c r="P4049">
        <v>1</v>
      </c>
      <c r="Q4049">
        <v>0</v>
      </c>
      <c r="R4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9" s="4">
        <f t="shared" si="189"/>
        <v>0</v>
      </c>
      <c r="T4049" s="4">
        <f t="shared" si="190"/>
        <v>0</v>
      </c>
      <c r="U4049" s="4">
        <f t="shared" si="191"/>
        <v>1</v>
      </c>
    </row>
    <row r="4050" spans="1:21">
      <c r="A4050" s="41">
        <v>910310028</v>
      </c>
      <c r="B4050" s="42">
        <v>920030269</v>
      </c>
      <c r="C4050" s="43">
        <v>910310028</v>
      </c>
      <c r="D4050" t="s">
        <v>5675</v>
      </c>
      <c r="E4050" t="s">
        <v>5606</v>
      </c>
      <c r="H4050"/>
      <c r="I4050" s="1">
        <v>91</v>
      </c>
      <c r="J4050" t="s">
        <v>108</v>
      </c>
      <c r="K4050" t="s">
        <v>109</v>
      </c>
      <c r="L4050" t="s">
        <v>96</v>
      </c>
      <c r="M4050" t="s">
        <v>109</v>
      </c>
      <c r="N4050" s="4">
        <v>301160750</v>
      </c>
      <c r="O4050" s="44">
        <v>12641.5</v>
      </c>
      <c r="P4050">
        <v>1</v>
      </c>
      <c r="Q4050">
        <v>0</v>
      </c>
      <c r="R4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0" s="4">
        <f t="shared" si="189"/>
        <v>0</v>
      </c>
      <c r="T4050" s="4">
        <f t="shared" si="190"/>
        <v>0</v>
      </c>
      <c r="U4050" s="4">
        <f t="shared" si="191"/>
        <v>1</v>
      </c>
    </row>
    <row r="4051" spans="1:21">
      <c r="A4051" s="41">
        <v>910310036</v>
      </c>
      <c r="B4051" s="42">
        <v>920030269</v>
      </c>
      <c r="C4051" s="43">
        <v>910310036</v>
      </c>
      <c r="D4051" t="s">
        <v>5676</v>
      </c>
      <c r="E4051" t="s">
        <v>5606</v>
      </c>
      <c r="H4051"/>
      <c r="I4051" s="1">
        <v>91</v>
      </c>
      <c r="J4051" t="s">
        <v>108</v>
      </c>
      <c r="K4051" t="s">
        <v>109</v>
      </c>
      <c r="L4051" t="s">
        <v>96</v>
      </c>
      <c r="M4051" t="s">
        <v>109</v>
      </c>
      <c r="N4051" s="4">
        <v>301160750</v>
      </c>
      <c r="O4051" s="44">
        <v>18602.5</v>
      </c>
      <c r="P4051">
        <v>1</v>
      </c>
      <c r="Q4051">
        <v>0</v>
      </c>
      <c r="R4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1" s="4">
        <f t="shared" si="189"/>
        <v>0</v>
      </c>
      <c r="T4051" s="4">
        <f t="shared" si="190"/>
        <v>0</v>
      </c>
      <c r="U4051" s="4">
        <f t="shared" si="191"/>
        <v>1</v>
      </c>
    </row>
    <row r="4052" spans="1:21">
      <c r="A4052" s="41">
        <v>910310044</v>
      </c>
      <c r="B4052" s="42">
        <v>920030269</v>
      </c>
      <c r="C4052" s="43">
        <v>910310044</v>
      </c>
      <c r="D4052" t="s">
        <v>5677</v>
      </c>
      <c r="E4052" t="s">
        <v>5606</v>
      </c>
      <c r="H4052"/>
      <c r="I4052" s="1">
        <v>91</v>
      </c>
      <c r="J4052" t="s">
        <v>108</v>
      </c>
      <c r="K4052" t="s">
        <v>109</v>
      </c>
      <c r="L4052" t="s">
        <v>96</v>
      </c>
      <c r="M4052" t="s">
        <v>109</v>
      </c>
      <c r="N4052" s="4">
        <v>301160750</v>
      </c>
      <c r="O4052" s="44">
        <v>20897.5</v>
      </c>
      <c r="P4052">
        <v>1</v>
      </c>
      <c r="Q4052">
        <v>0</v>
      </c>
      <c r="R4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2" s="4">
        <f t="shared" si="189"/>
        <v>0</v>
      </c>
      <c r="T4052" s="4">
        <f t="shared" si="190"/>
        <v>0</v>
      </c>
      <c r="U4052" s="4">
        <f t="shared" si="191"/>
        <v>1</v>
      </c>
    </row>
    <row r="4053" spans="1:21">
      <c r="A4053" s="41">
        <v>910814672</v>
      </c>
      <c r="B4053" s="42">
        <v>920030269</v>
      </c>
      <c r="C4053" s="43">
        <v>910814672</v>
      </c>
      <c r="D4053" t="s">
        <v>5678</v>
      </c>
      <c r="E4053" t="s">
        <v>5606</v>
      </c>
      <c r="H4053"/>
      <c r="I4053" s="1">
        <v>91</v>
      </c>
      <c r="J4053" t="s">
        <v>108</v>
      </c>
      <c r="K4053" t="s">
        <v>109</v>
      </c>
      <c r="L4053" t="s">
        <v>96</v>
      </c>
      <c r="M4053" t="s">
        <v>109</v>
      </c>
      <c r="N4053" s="4">
        <v>301160750</v>
      </c>
      <c r="O4053" s="44">
        <v>6108.5</v>
      </c>
      <c r="P4053">
        <v>1</v>
      </c>
      <c r="Q4053">
        <v>0</v>
      </c>
      <c r="R4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3" s="4">
        <f t="shared" si="189"/>
        <v>0</v>
      </c>
      <c r="T4053" s="4">
        <f t="shared" si="190"/>
        <v>0</v>
      </c>
      <c r="U4053" s="4">
        <f t="shared" si="191"/>
        <v>1</v>
      </c>
    </row>
    <row r="4054" spans="1:21">
      <c r="A4054" s="41">
        <v>920004058</v>
      </c>
      <c r="B4054" s="42">
        <v>920030269</v>
      </c>
      <c r="C4054" s="43">
        <v>920004058</v>
      </c>
      <c r="D4054" t="s">
        <v>5679</v>
      </c>
      <c r="E4054" t="s">
        <v>5606</v>
      </c>
      <c r="H4054"/>
      <c r="I4054" s="1">
        <v>92</v>
      </c>
      <c r="J4054" t="s">
        <v>114</v>
      </c>
      <c r="K4054" t="s">
        <v>109</v>
      </c>
      <c r="L4054" t="s">
        <v>96</v>
      </c>
      <c r="M4054" t="s">
        <v>109</v>
      </c>
      <c r="N4054" s="4">
        <v>301160750</v>
      </c>
      <c r="O4054" s="44">
        <v>9187.5</v>
      </c>
      <c r="P4054">
        <v>0</v>
      </c>
      <c r="Q4054">
        <v>0</v>
      </c>
      <c r="R4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4" s="4">
        <f t="shared" si="189"/>
        <v>0</v>
      </c>
      <c r="T4054" s="4">
        <f t="shared" si="190"/>
        <v>0</v>
      </c>
      <c r="U4054" s="4">
        <f t="shared" si="191"/>
        <v>1</v>
      </c>
    </row>
    <row r="4055" spans="1:21">
      <c r="A4055" s="41">
        <v>920005238</v>
      </c>
      <c r="B4055" s="42">
        <v>920030269</v>
      </c>
      <c r="C4055" s="43">
        <v>920005238</v>
      </c>
      <c r="D4055" t="s">
        <v>5680</v>
      </c>
      <c r="E4055" t="s">
        <v>5606</v>
      </c>
      <c r="H4055"/>
      <c r="I4055" s="1">
        <v>92</v>
      </c>
      <c r="J4055" t="s">
        <v>114</v>
      </c>
      <c r="K4055" t="s">
        <v>109</v>
      </c>
      <c r="L4055" t="s">
        <v>96</v>
      </c>
      <c r="M4055" t="s">
        <v>109</v>
      </c>
      <c r="N4055" s="4">
        <v>301160750</v>
      </c>
      <c r="O4055" s="44">
        <v>24367</v>
      </c>
      <c r="P4055">
        <v>0</v>
      </c>
      <c r="Q4055">
        <v>0</v>
      </c>
      <c r="R4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5" s="4">
        <f t="shared" si="189"/>
        <v>0</v>
      </c>
      <c r="T4055" s="4">
        <f t="shared" si="190"/>
        <v>0</v>
      </c>
      <c r="U4055" s="4">
        <f t="shared" si="191"/>
        <v>1</v>
      </c>
    </row>
    <row r="4056" spans="1:21">
      <c r="A4056" s="41">
        <v>920014099</v>
      </c>
      <c r="B4056" s="42">
        <v>920030269</v>
      </c>
      <c r="C4056" s="43">
        <v>920014099</v>
      </c>
      <c r="D4056" t="s">
        <v>5681</v>
      </c>
      <c r="E4056" t="s">
        <v>5606</v>
      </c>
      <c r="H4056"/>
      <c r="I4056" s="1">
        <v>92</v>
      </c>
      <c r="J4056" t="s">
        <v>114</v>
      </c>
      <c r="K4056" t="s">
        <v>109</v>
      </c>
      <c r="L4056" t="s">
        <v>96</v>
      </c>
      <c r="M4056" t="s">
        <v>109</v>
      </c>
      <c r="N4056" s="4">
        <v>301160750</v>
      </c>
      <c r="O4056" s="44">
        <v>20716.5</v>
      </c>
      <c r="P4056">
        <v>0</v>
      </c>
      <c r="Q4056">
        <v>0</v>
      </c>
      <c r="R4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6" s="4">
        <f t="shared" si="189"/>
        <v>0</v>
      </c>
      <c r="T4056" s="4">
        <f t="shared" si="190"/>
        <v>0</v>
      </c>
      <c r="U4056" s="4">
        <f t="shared" si="191"/>
        <v>1</v>
      </c>
    </row>
    <row r="4057" spans="1:21">
      <c r="A4057" s="41">
        <v>920300423</v>
      </c>
      <c r="B4057" s="42">
        <v>920030269</v>
      </c>
      <c r="C4057" s="43">
        <v>920300423</v>
      </c>
      <c r="D4057" t="s">
        <v>5682</v>
      </c>
      <c r="E4057" t="s">
        <v>5606</v>
      </c>
      <c r="H4057"/>
      <c r="I4057" s="1">
        <v>92</v>
      </c>
      <c r="J4057" t="s">
        <v>114</v>
      </c>
      <c r="K4057" t="s">
        <v>109</v>
      </c>
      <c r="L4057" t="s">
        <v>96</v>
      </c>
      <c r="M4057" t="s">
        <v>109</v>
      </c>
      <c r="N4057" s="4">
        <v>301160750</v>
      </c>
      <c r="O4057" s="44">
        <v>18541.5</v>
      </c>
      <c r="P4057">
        <v>0</v>
      </c>
      <c r="Q4057">
        <v>0</v>
      </c>
      <c r="R4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7" s="4">
        <f t="shared" si="189"/>
        <v>0</v>
      </c>
      <c r="T4057" s="4">
        <f t="shared" si="190"/>
        <v>0</v>
      </c>
      <c r="U4057" s="4">
        <f t="shared" si="191"/>
        <v>1</v>
      </c>
    </row>
    <row r="4058" spans="1:21">
      <c r="A4058" s="41">
        <v>920300886</v>
      </c>
      <c r="B4058" s="42">
        <v>920030269</v>
      </c>
      <c r="C4058" s="43">
        <v>920300886</v>
      </c>
      <c r="D4058" t="s">
        <v>5683</v>
      </c>
      <c r="E4058" t="s">
        <v>5606</v>
      </c>
      <c r="H4058"/>
      <c r="I4058" s="1">
        <v>92</v>
      </c>
      <c r="J4058" t="s">
        <v>114</v>
      </c>
      <c r="K4058" t="s">
        <v>109</v>
      </c>
      <c r="L4058" t="s">
        <v>96</v>
      </c>
      <c r="M4058" t="s">
        <v>109</v>
      </c>
      <c r="N4058" s="4">
        <v>301160750</v>
      </c>
      <c r="O4058" s="44">
        <v>25408</v>
      </c>
      <c r="P4058">
        <v>0</v>
      </c>
      <c r="Q4058">
        <v>0</v>
      </c>
      <c r="R4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8" s="4">
        <f t="shared" si="189"/>
        <v>0</v>
      </c>
      <c r="T4058" s="4">
        <f t="shared" si="190"/>
        <v>0</v>
      </c>
      <c r="U4058" s="4">
        <f t="shared" si="191"/>
        <v>1</v>
      </c>
    </row>
    <row r="4059" spans="1:21">
      <c r="A4059" s="41">
        <v>930019203</v>
      </c>
      <c r="B4059" s="42">
        <v>920030269</v>
      </c>
      <c r="C4059" s="43">
        <v>930019203</v>
      </c>
      <c r="D4059" t="s">
        <v>5684</v>
      </c>
      <c r="E4059" t="s">
        <v>5606</v>
      </c>
      <c r="H4059"/>
      <c r="I4059" s="1">
        <v>93</v>
      </c>
      <c r="J4059" t="s">
        <v>265</v>
      </c>
      <c r="K4059" t="s">
        <v>109</v>
      </c>
      <c r="L4059" t="s">
        <v>96</v>
      </c>
      <c r="M4059" t="s">
        <v>109</v>
      </c>
      <c r="N4059" s="4">
        <v>301160750</v>
      </c>
      <c r="O4059" s="44">
        <v>32325.5</v>
      </c>
      <c r="P4059">
        <v>0</v>
      </c>
      <c r="Q4059">
        <v>0</v>
      </c>
      <c r="R4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9" s="4">
        <f t="shared" si="189"/>
        <v>0</v>
      </c>
      <c r="T4059" s="4">
        <f t="shared" si="190"/>
        <v>0</v>
      </c>
      <c r="U4059" s="4">
        <f t="shared" si="191"/>
        <v>1</v>
      </c>
    </row>
    <row r="4060" spans="1:21">
      <c r="A4060" s="41">
        <v>930020920</v>
      </c>
      <c r="B4060" s="42">
        <v>920030269</v>
      </c>
      <c r="C4060" s="43">
        <v>930020920</v>
      </c>
      <c r="D4060" t="s">
        <v>5685</v>
      </c>
      <c r="E4060" t="s">
        <v>5606</v>
      </c>
      <c r="H4060"/>
      <c r="I4060" s="1">
        <v>93</v>
      </c>
      <c r="J4060" t="s">
        <v>265</v>
      </c>
      <c r="K4060" t="s">
        <v>109</v>
      </c>
      <c r="L4060" t="s">
        <v>96</v>
      </c>
      <c r="M4060" t="s">
        <v>109</v>
      </c>
      <c r="N4060" s="4">
        <v>301160750</v>
      </c>
      <c r="O4060" s="44">
        <v>21228.25</v>
      </c>
      <c r="P4060">
        <v>1</v>
      </c>
      <c r="Q4060">
        <v>0</v>
      </c>
      <c r="R4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0" s="4">
        <f t="shared" si="189"/>
        <v>0</v>
      </c>
      <c r="T4060" s="4">
        <f t="shared" si="190"/>
        <v>0</v>
      </c>
      <c r="U4060" s="4">
        <f t="shared" si="191"/>
        <v>1</v>
      </c>
    </row>
    <row r="4061" spans="1:21">
      <c r="A4061" s="41">
        <v>930023692</v>
      </c>
      <c r="B4061" s="42">
        <v>920030269</v>
      </c>
      <c r="C4061" s="43">
        <v>930023692</v>
      </c>
      <c r="D4061" t="s">
        <v>5686</v>
      </c>
      <c r="E4061" t="s">
        <v>5606</v>
      </c>
      <c r="H4061"/>
      <c r="I4061" s="1">
        <v>93</v>
      </c>
      <c r="J4061" t="s">
        <v>265</v>
      </c>
      <c r="K4061" t="s">
        <v>109</v>
      </c>
      <c r="L4061" t="s">
        <v>96</v>
      </c>
      <c r="M4061" t="s">
        <v>109</v>
      </c>
      <c r="N4061" s="4">
        <v>301160750</v>
      </c>
      <c r="O4061" s="44">
        <v>14251.5</v>
      </c>
      <c r="P4061">
        <v>0</v>
      </c>
      <c r="Q4061">
        <v>0</v>
      </c>
      <c r="R4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1" s="4">
        <f t="shared" si="189"/>
        <v>0</v>
      </c>
      <c r="T4061" s="4">
        <f t="shared" si="190"/>
        <v>0</v>
      </c>
      <c r="U4061" s="4">
        <f t="shared" si="191"/>
        <v>1</v>
      </c>
    </row>
    <row r="4062" spans="1:21">
      <c r="A4062" s="41">
        <v>940300163</v>
      </c>
      <c r="B4062" s="42">
        <v>920030269</v>
      </c>
      <c r="C4062" s="43">
        <v>940300163</v>
      </c>
      <c r="D4062" t="s">
        <v>5687</v>
      </c>
      <c r="E4062" t="s">
        <v>5606</v>
      </c>
      <c r="H4062"/>
      <c r="I4062" s="1">
        <v>94</v>
      </c>
      <c r="J4062" t="s">
        <v>259</v>
      </c>
      <c r="K4062" t="s">
        <v>109</v>
      </c>
      <c r="L4062" t="s">
        <v>96</v>
      </c>
      <c r="M4062" t="s">
        <v>109</v>
      </c>
      <c r="N4062" s="4">
        <v>301160750</v>
      </c>
      <c r="O4062" s="44">
        <v>27125.5</v>
      </c>
      <c r="P4062">
        <v>0</v>
      </c>
      <c r="Q4062">
        <v>0</v>
      </c>
      <c r="R4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2" s="4">
        <f t="shared" si="189"/>
        <v>0</v>
      </c>
      <c r="T4062" s="4">
        <f t="shared" si="190"/>
        <v>0</v>
      </c>
      <c r="U4062" s="4">
        <f t="shared" si="191"/>
        <v>1</v>
      </c>
    </row>
    <row r="4063" spans="1:21">
      <c r="A4063" s="41">
        <v>940813090</v>
      </c>
      <c r="B4063" s="42">
        <v>920030269</v>
      </c>
      <c r="C4063" s="43">
        <v>940813090</v>
      </c>
      <c r="D4063" t="s">
        <v>5688</v>
      </c>
      <c r="E4063" t="s">
        <v>5606</v>
      </c>
      <c r="H4063"/>
      <c r="I4063" s="1">
        <v>94</v>
      </c>
      <c r="J4063" t="s">
        <v>259</v>
      </c>
      <c r="K4063" t="s">
        <v>109</v>
      </c>
      <c r="L4063" t="s">
        <v>96</v>
      </c>
      <c r="M4063" t="s">
        <v>109</v>
      </c>
      <c r="N4063" s="4">
        <v>301160750</v>
      </c>
      <c r="O4063" s="44">
        <v>18069</v>
      </c>
      <c r="P4063">
        <v>0</v>
      </c>
      <c r="Q4063">
        <v>0</v>
      </c>
      <c r="R4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3" s="4">
        <f t="shared" si="189"/>
        <v>0</v>
      </c>
      <c r="T4063" s="4">
        <f t="shared" si="190"/>
        <v>0</v>
      </c>
      <c r="U4063" s="4">
        <f t="shared" si="191"/>
        <v>1</v>
      </c>
    </row>
    <row r="4064" spans="1:21">
      <c r="A4064" s="41">
        <v>950002568</v>
      </c>
      <c r="B4064" s="42">
        <v>920030269</v>
      </c>
      <c r="C4064" s="43">
        <v>950002568</v>
      </c>
      <c r="D4064" t="s">
        <v>5689</v>
      </c>
      <c r="E4064" t="s">
        <v>5606</v>
      </c>
      <c r="H4064"/>
      <c r="I4064" s="1">
        <v>95</v>
      </c>
      <c r="J4064" t="s">
        <v>285</v>
      </c>
      <c r="K4064" t="s">
        <v>109</v>
      </c>
      <c r="L4064" t="s">
        <v>96</v>
      </c>
      <c r="M4064" t="s">
        <v>109</v>
      </c>
      <c r="N4064" s="4">
        <v>301160750</v>
      </c>
      <c r="O4064" s="44">
        <v>18565.25</v>
      </c>
      <c r="P4064">
        <v>1</v>
      </c>
      <c r="Q4064">
        <v>0</v>
      </c>
      <c r="R4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4" s="4">
        <f t="shared" si="189"/>
        <v>0</v>
      </c>
      <c r="T4064" s="4">
        <f t="shared" si="190"/>
        <v>0</v>
      </c>
      <c r="U4064" s="4">
        <f t="shared" si="191"/>
        <v>1</v>
      </c>
    </row>
    <row r="4065" spans="1:21">
      <c r="A4065" s="41">
        <v>950300087</v>
      </c>
      <c r="B4065" s="42">
        <v>920030269</v>
      </c>
      <c r="C4065" s="43">
        <v>950300087</v>
      </c>
      <c r="D4065" t="s">
        <v>5690</v>
      </c>
      <c r="E4065" t="s">
        <v>5606</v>
      </c>
      <c r="H4065"/>
      <c r="I4065" s="1">
        <v>95</v>
      </c>
      <c r="J4065" t="s">
        <v>285</v>
      </c>
      <c r="K4065" t="s">
        <v>109</v>
      </c>
      <c r="L4065" t="s">
        <v>96</v>
      </c>
      <c r="M4065" t="s">
        <v>109</v>
      </c>
      <c r="N4065" s="4">
        <v>301160750</v>
      </c>
      <c r="O4065" s="44">
        <v>9219</v>
      </c>
      <c r="P4065">
        <v>0</v>
      </c>
      <c r="Q4065">
        <v>0</v>
      </c>
      <c r="R4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5" s="4">
        <f t="shared" si="189"/>
        <v>0</v>
      </c>
      <c r="T4065" s="4">
        <f t="shared" si="190"/>
        <v>0</v>
      </c>
      <c r="U4065" s="4">
        <f t="shared" si="191"/>
        <v>1</v>
      </c>
    </row>
    <row r="4066" spans="1:21">
      <c r="A4066" s="41">
        <v>950300152</v>
      </c>
      <c r="B4066" s="42">
        <v>920030269</v>
      </c>
      <c r="C4066" s="43">
        <v>950300152</v>
      </c>
      <c r="D4066" t="s">
        <v>5691</v>
      </c>
      <c r="E4066" t="s">
        <v>5606</v>
      </c>
      <c r="H4066"/>
      <c r="I4066" s="1">
        <v>95</v>
      </c>
      <c r="J4066" t="s">
        <v>285</v>
      </c>
      <c r="K4066" t="s">
        <v>109</v>
      </c>
      <c r="L4066" t="s">
        <v>96</v>
      </c>
      <c r="M4066" t="s">
        <v>109</v>
      </c>
      <c r="N4066" s="4">
        <v>301160750</v>
      </c>
      <c r="O4066" s="44">
        <v>23831.5</v>
      </c>
      <c r="P4066">
        <v>0</v>
      </c>
      <c r="Q4066">
        <v>0</v>
      </c>
      <c r="R4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6" s="4">
        <f t="shared" si="189"/>
        <v>0</v>
      </c>
      <c r="T4066" s="4">
        <f t="shared" si="190"/>
        <v>0</v>
      </c>
      <c r="U4066" s="4">
        <f t="shared" si="191"/>
        <v>1</v>
      </c>
    </row>
    <row r="4067" spans="1:21">
      <c r="A4067" s="41">
        <v>950300194</v>
      </c>
      <c r="B4067" s="42">
        <v>920030269</v>
      </c>
      <c r="C4067" s="43">
        <v>950300194</v>
      </c>
      <c r="D4067" t="s">
        <v>5692</v>
      </c>
      <c r="E4067" t="s">
        <v>5606</v>
      </c>
      <c r="H4067"/>
      <c r="I4067" s="1">
        <v>95</v>
      </c>
      <c r="J4067" t="s">
        <v>285</v>
      </c>
      <c r="K4067" t="s">
        <v>109</v>
      </c>
      <c r="L4067" t="s">
        <v>96</v>
      </c>
      <c r="M4067" t="s">
        <v>109</v>
      </c>
      <c r="N4067" s="4">
        <v>301160750</v>
      </c>
      <c r="O4067" s="44">
        <v>19117.5</v>
      </c>
      <c r="P4067">
        <v>0</v>
      </c>
      <c r="Q4067">
        <v>0</v>
      </c>
      <c r="R4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7" s="4">
        <f t="shared" si="189"/>
        <v>0</v>
      </c>
      <c r="T4067" s="4">
        <f t="shared" si="190"/>
        <v>0</v>
      </c>
      <c r="U4067" s="4">
        <f t="shared" si="191"/>
        <v>1</v>
      </c>
    </row>
    <row r="4068" spans="1:21">
      <c r="A4068" s="41">
        <v>950300327</v>
      </c>
      <c r="B4068" s="42">
        <v>920030269</v>
      </c>
      <c r="C4068" s="43">
        <v>950300327</v>
      </c>
      <c r="D4068" t="s">
        <v>5693</v>
      </c>
      <c r="E4068" t="s">
        <v>5606</v>
      </c>
      <c r="H4068"/>
      <c r="I4068" s="1">
        <v>95</v>
      </c>
      <c r="J4068" t="s">
        <v>285</v>
      </c>
      <c r="K4068" t="s">
        <v>109</v>
      </c>
      <c r="L4068" t="s">
        <v>96</v>
      </c>
      <c r="M4068" t="s">
        <v>109</v>
      </c>
      <c r="N4068" s="4">
        <v>301160750</v>
      </c>
      <c r="O4068" s="44">
        <v>21469.5</v>
      </c>
      <c r="P4068">
        <v>0</v>
      </c>
      <c r="Q4068">
        <v>0</v>
      </c>
      <c r="R4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8" s="4">
        <f t="shared" si="189"/>
        <v>0</v>
      </c>
      <c r="T4068" s="4">
        <f t="shared" si="190"/>
        <v>0</v>
      </c>
      <c r="U4068" s="4">
        <f t="shared" si="191"/>
        <v>1</v>
      </c>
    </row>
    <row r="4069" spans="1:21">
      <c r="A4069" s="41">
        <v>950300376</v>
      </c>
      <c r="B4069" s="42">
        <v>920030269</v>
      </c>
      <c r="C4069" s="43">
        <v>950300376</v>
      </c>
      <c r="D4069" t="s">
        <v>5694</v>
      </c>
      <c r="E4069" t="s">
        <v>5606</v>
      </c>
      <c r="H4069"/>
      <c r="I4069" s="1">
        <v>95</v>
      </c>
      <c r="J4069" t="s">
        <v>285</v>
      </c>
      <c r="K4069" t="s">
        <v>109</v>
      </c>
      <c r="L4069" t="s">
        <v>96</v>
      </c>
      <c r="M4069" t="s">
        <v>109</v>
      </c>
      <c r="N4069" s="4">
        <v>301160750</v>
      </c>
      <c r="O4069" s="44">
        <v>12598</v>
      </c>
      <c r="P4069">
        <v>0</v>
      </c>
      <c r="Q4069">
        <v>0</v>
      </c>
      <c r="R4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9" s="4">
        <f t="shared" si="189"/>
        <v>0</v>
      </c>
      <c r="T4069" s="4">
        <f t="shared" si="190"/>
        <v>0</v>
      </c>
      <c r="U4069" s="4">
        <f t="shared" si="191"/>
        <v>1</v>
      </c>
    </row>
    <row r="4070" spans="1:21">
      <c r="A4070" s="41">
        <v>950310011</v>
      </c>
      <c r="B4070" s="42">
        <v>920030269</v>
      </c>
      <c r="C4070" s="43">
        <v>950310011</v>
      </c>
      <c r="D4070" t="s">
        <v>5695</v>
      </c>
      <c r="E4070" t="s">
        <v>5606</v>
      </c>
      <c r="H4070"/>
      <c r="I4070" s="1">
        <v>95</v>
      </c>
      <c r="J4070" t="s">
        <v>285</v>
      </c>
      <c r="K4070" t="s">
        <v>109</v>
      </c>
      <c r="L4070" t="s">
        <v>96</v>
      </c>
      <c r="M4070" t="s">
        <v>109</v>
      </c>
      <c r="N4070" s="4">
        <v>301160750</v>
      </c>
      <c r="O4070" s="44">
        <v>20084</v>
      </c>
      <c r="P4070">
        <v>1</v>
      </c>
      <c r="Q4070">
        <v>0</v>
      </c>
      <c r="R4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0" s="4">
        <f t="shared" si="189"/>
        <v>0</v>
      </c>
      <c r="T4070" s="4">
        <f t="shared" si="190"/>
        <v>0</v>
      </c>
      <c r="U4070" s="4">
        <f t="shared" si="191"/>
        <v>1</v>
      </c>
    </row>
    <row r="4071" spans="1:21">
      <c r="A4071" s="41">
        <v>950310037</v>
      </c>
      <c r="B4071" s="42">
        <v>920030269</v>
      </c>
      <c r="C4071" s="43">
        <v>950310037</v>
      </c>
      <c r="D4071" t="s">
        <v>5696</v>
      </c>
      <c r="E4071" t="s">
        <v>5606</v>
      </c>
      <c r="H4071"/>
      <c r="I4071" s="1">
        <v>95</v>
      </c>
      <c r="J4071" t="s">
        <v>285</v>
      </c>
      <c r="K4071" t="s">
        <v>109</v>
      </c>
      <c r="L4071" t="s">
        <v>96</v>
      </c>
      <c r="M4071" t="s">
        <v>109</v>
      </c>
      <c r="N4071" s="4">
        <v>301160750</v>
      </c>
      <c r="O4071" s="44">
        <v>16387.5</v>
      </c>
      <c r="P4071">
        <v>1</v>
      </c>
      <c r="Q4071">
        <v>0</v>
      </c>
      <c r="R4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1" s="4">
        <f t="shared" si="189"/>
        <v>0</v>
      </c>
      <c r="T4071" s="4">
        <f t="shared" si="190"/>
        <v>0</v>
      </c>
      <c r="U4071" s="4">
        <f t="shared" si="191"/>
        <v>1</v>
      </c>
    </row>
    <row r="4072" spans="1:21">
      <c r="A4072" s="41">
        <v>950420042</v>
      </c>
      <c r="B4072" s="42">
        <v>920030269</v>
      </c>
      <c r="C4072" s="43">
        <v>950420042</v>
      </c>
      <c r="D4072" t="s">
        <v>5697</v>
      </c>
      <c r="E4072" t="s">
        <v>5606</v>
      </c>
      <c r="H4072"/>
      <c r="I4072" s="1">
        <v>95</v>
      </c>
      <c r="J4072" t="s">
        <v>285</v>
      </c>
      <c r="K4072" t="s">
        <v>109</v>
      </c>
      <c r="L4072" t="s">
        <v>96</v>
      </c>
      <c r="M4072" t="s">
        <v>109</v>
      </c>
      <c r="N4072" s="4">
        <v>301160750</v>
      </c>
      <c r="O4072" s="44">
        <v>17434</v>
      </c>
      <c r="P4072">
        <v>0</v>
      </c>
      <c r="Q4072">
        <v>0</v>
      </c>
      <c r="R4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2" s="4">
        <f t="shared" si="189"/>
        <v>0</v>
      </c>
      <c r="T4072" s="4">
        <f t="shared" si="190"/>
        <v>0</v>
      </c>
      <c r="U4072" s="4">
        <f t="shared" si="191"/>
        <v>1</v>
      </c>
    </row>
    <row r="4073" spans="1:21">
      <c r="A4073" s="41">
        <v>270000342</v>
      </c>
      <c r="B4073" s="42">
        <v>920030269</v>
      </c>
      <c r="C4073" s="43">
        <v>270000342</v>
      </c>
      <c r="D4073" t="s">
        <v>5617</v>
      </c>
      <c r="E4073" t="s">
        <v>5606</v>
      </c>
      <c r="H4073"/>
      <c r="I4073" s="1">
        <v>27</v>
      </c>
      <c r="J4073" t="s">
        <v>696</v>
      </c>
      <c r="K4073" t="s">
        <v>120</v>
      </c>
      <c r="L4073" t="s">
        <v>96</v>
      </c>
      <c r="M4073" t="s">
        <v>109</v>
      </c>
      <c r="N4073" s="4">
        <v>301160750</v>
      </c>
      <c r="O4073" s="44">
        <v>11723</v>
      </c>
      <c r="P4073">
        <v>0</v>
      </c>
      <c r="Q4073">
        <v>0</v>
      </c>
      <c r="R4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3" s="4">
        <f t="shared" si="189"/>
        <v>0</v>
      </c>
      <c r="T4073" s="4">
        <f t="shared" si="190"/>
        <v>0</v>
      </c>
      <c r="U4073" s="4">
        <f t="shared" si="191"/>
        <v>1</v>
      </c>
    </row>
    <row r="4074" spans="1:21">
      <c r="A4074" s="41">
        <v>270000433</v>
      </c>
      <c r="B4074" s="42">
        <v>920030269</v>
      </c>
      <c r="C4074" s="43">
        <v>270000433</v>
      </c>
      <c r="D4074" t="s">
        <v>5618</v>
      </c>
      <c r="E4074" t="s">
        <v>5606</v>
      </c>
      <c r="H4074"/>
      <c r="I4074" s="1">
        <v>27</v>
      </c>
      <c r="J4074" t="s">
        <v>696</v>
      </c>
      <c r="K4074" t="s">
        <v>120</v>
      </c>
      <c r="L4074" t="s">
        <v>96</v>
      </c>
      <c r="M4074" t="s">
        <v>109</v>
      </c>
      <c r="N4074" s="4">
        <v>301160750</v>
      </c>
      <c r="O4074" s="44">
        <v>11911.5</v>
      </c>
      <c r="P4074">
        <v>0</v>
      </c>
      <c r="Q4074">
        <v>0</v>
      </c>
      <c r="R4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4" s="4">
        <f t="shared" si="189"/>
        <v>0</v>
      </c>
      <c r="T4074" s="4">
        <f t="shared" si="190"/>
        <v>0</v>
      </c>
      <c r="U4074" s="4">
        <f t="shared" si="191"/>
        <v>1</v>
      </c>
    </row>
    <row r="4075" spans="1:21">
      <c r="A4075" s="41">
        <v>760029017</v>
      </c>
      <c r="B4075" s="42">
        <v>920030269</v>
      </c>
      <c r="C4075" s="43">
        <v>760029017</v>
      </c>
      <c r="D4075" t="s">
        <v>5661</v>
      </c>
      <c r="E4075" t="s">
        <v>5606</v>
      </c>
      <c r="H4075"/>
      <c r="I4075" s="1">
        <v>76</v>
      </c>
      <c r="J4075" t="s">
        <v>201</v>
      </c>
      <c r="K4075" t="s">
        <v>120</v>
      </c>
      <c r="L4075" t="s">
        <v>96</v>
      </c>
      <c r="M4075" t="s">
        <v>109</v>
      </c>
      <c r="N4075" s="4">
        <v>301160750</v>
      </c>
      <c r="O4075" s="44">
        <v>14310.5</v>
      </c>
      <c r="P4075">
        <v>0</v>
      </c>
      <c r="Q4075">
        <v>0</v>
      </c>
      <c r="R4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5" s="4">
        <f t="shared" si="189"/>
        <v>0</v>
      </c>
      <c r="T4075" s="4">
        <f t="shared" si="190"/>
        <v>0</v>
      </c>
      <c r="U4075" s="4">
        <f t="shared" si="191"/>
        <v>1</v>
      </c>
    </row>
    <row r="4076" spans="1:21">
      <c r="A4076" s="41">
        <v>170803431</v>
      </c>
      <c r="B4076" s="42">
        <v>920030269</v>
      </c>
      <c r="C4076" s="43">
        <v>170803431</v>
      </c>
      <c r="D4076" t="s">
        <v>5614</v>
      </c>
      <c r="E4076" t="s">
        <v>5606</v>
      </c>
      <c r="H4076"/>
      <c r="I4076" s="1">
        <v>17</v>
      </c>
      <c r="J4076" t="s">
        <v>508</v>
      </c>
      <c r="K4076" t="s">
        <v>93</v>
      </c>
      <c r="L4076" t="s">
        <v>96</v>
      </c>
      <c r="M4076" t="s">
        <v>109</v>
      </c>
      <c r="N4076" s="4">
        <v>301160750</v>
      </c>
      <c r="O4076" s="44">
        <v>16385.5</v>
      </c>
      <c r="P4076">
        <v>0</v>
      </c>
      <c r="Q4076">
        <v>0</v>
      </c>
      <c r="R4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6" s="4">
        <f t="shared" si="189"/>
        <v>0</v>
      </c>
      <c r="T4076" s="4">
        <f t="shared" si="190"/>
        <v>0</v>
      </c>
      <c r="U4076" s="4">
        <f t="shared" si="191"/>
        <v>1</v>
      </c>
    </row>
    <row r="4077" spans="1:21">
      <c r="A4077" s="41">
        <v>240000273</v>
      </c>
      <c r="B4077" s="42">
        <v>920030269</v>
      </c>
      <c r="C4077" s="43">
        <v>240000273</v>
      </c>
      <c r="D4077" t="s">
        <v>5616</v>
      </c>
      <c r="E4077" t="s">
        <v>5606</v>
      </c>
      <c r="H4077"/>
      <c r="I4077" s="1">
        <v>24</v>
      </c>
      <c r="J4077" t="s">
        <v>710</v>
      </c>
      <c r="K4077" t="s">
        <v>93</v>
      </c>
      <c r="L4077" t="s">
        <v>96</v>
      </c>
      <c r="M4077" t="s">
        <v>109</v>
      </c>
      <c r="N4077" s="4">
        <v>301160750</v>
      </c>
      <c r="O4077" s="44">
        <v>9793</v>
      </c>
      <c r="P4077">
        <v>0</v>
      </c>
      <c r="Q4077">
        <v>0</v>
      </c>
      <c r="R4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7" s="4">
        <f t="shared" si="189"/>
        <v>0</v>
      </c>
      <c r="T4077" s="4">
        <f t="shared" si="190"/>
        <v>0</v>
      </c>
      <c r="U4077" s="4">
        <f t="shared" si="191"/>
        <v>1</v>
      </c>
    </row>
    <row r="4078" spans="1:21">
      <c r="A4078" s="41">
        <v>330781626</v>
      </c>
      <c r="B4078" s="42">
        <v>920030269</v>
      </c>
      <c r="C4078" s="43">
        <v>330781626</v>
      </c>
      <c r="D4078" t="s">
        <v>5626</v>
      </c>
      <c r="E4078" t="s">
        <v>5606</v>
      </c>
      <c r="H4078"/>
      <c r="I4078" s="1">
        <v>33</v>
      </c>
      <c r="J4078" t="s">
        <v>298</v>
      </c>
      <c r="K4078" t="s">
        <v>93</v>
      </c>
      <c r="L4078" t="s">
        <v>96</v>
      </c>
      <c r="M4078" t="s">
        <v>109</v>
      </c>
      <c r="N4078" s="4">
        <v>301160750</v>
      </c>
      <c r="O4078" s="44">
        <v>13098.5</v>
      </c>
      <c r="P4078">
        <v>0</v>
      </c>
      <c r="Q4078">
        <v>0</v>
      </c>
      <c r="R4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8" s="4">
        <f t="shared" si="189"/>
        <v>0</v>
      </c>
      <c r="T4078" s="4">
        <f t="shared" si="190"/>
        <v>0</v>
      </c>
      <c r="U4078" s="4">
        <f t="shared" si="191"/>
        <v>1</v>
      </c>
    </row>
    <row r="4079" spans="1:21">
      <c r="A4079" s="41">
        <v>640005591</v>
      </c>
      <c r="B4079" s="42">
        <v>920030269</v>
      </c>
      <c r="C4079" s="43">
        <v>640005591</v>
      </c>
      <c r="D4079" t="s">
        <v>5645</v>
      </c>
      <c r="E4079" t="s">
        <v>5606</v>
      </c>
      <c r="H4079"/>
      <c r="I4079" s="1">
        <v>64</v>
      </c>
      <c r="J4079" t="s">
        <v>241</v>
      </c>
      <c r="K4079" t="s">
        <v>93</v>
      </c>
      <c r="L4079" t="s">
        <v>96</v>
      </c>
      <c r="M4079" t="s">
        <v>109</v>
      </c>
      <c r="N4079" s="4">
        <v>301160750</v>
      </c>
      <c r="O4079" s="44">
        <v>14523</v>
      </c>
      <c r="P4079">
        <v>0</v>
      </c>
      <c r="Q4079">
        <v>0</v>
      </c>
      <c r="R4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9" s="4">
        <f t="shared" si="189"/>
        <v>0</v>
      </c>
      <c r="T4079" s="4">
        <f t="shared" si="190"/>
        <v>0</v>
      </c>
      <c r="U4079" s="4">
        <f t="shared" si="191"/>
        <v>1</v>
      </c>
    </row>
    <row r="4080" spans="1:21">
      <c r="A4080" s="41">
        <v>640018818</v>
      </c>
      <c r="B4080" s="42">
        <v>920030269</v>
      </c>
      <c r="C4080" s="43">
        <v>640018818</v>
      </c>
      <c r="D4080" t="s">
        <v>5646</v>
      </c>
      <c r="E4080" t="s">
        <v>5606</v>
      </c>
      <c r="H4080"/>
      <c r="I4080" s="1">
        <v>64</v>
      </c>
      <c r="J4080" t="s">
        <v>241</v>
      </c>
      <c r="K4080" t="s">
        <v>93</v>
      </c>
      <c r="L4080" t="s">
        <v>96</v>
      </c>
      <c r="M4080" t="s">
        <v>109</v>
      </c>
      <c r="N4080" s="4">
        <v>301160750</v>
      </c>
      <c r="O4080" s="44">
        <v>23700.75</v>
      </c>
      <c r="P4080">
        <v>1</v>
      </c>
      <c r="Q4080">
        <v>0</v>
      </c>
      <c r="R4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0" s="4">
        <f t="shared" si="189"/>
        <v>0</v>
      </c>
      <c r="T4080" s="4">
        <f t="shared" si="190"/>
        <v>0</v>
      </c>
      <c r="U4080" s="4">
        <f t="shared" si="191"/>
        <v>1</v>
      </c>
    </row>
    <row r="4081" spans="1:21">
      <c r="A4081" s="41">
        <v>640781308</v>
      </c>
      <c r="B4081" s="42">
        <v>920030269</v>
      </c>
      <c r="C4081" s="43">
        <v>640781308</v>
      </c>
      <c r="D4081" t="s">
        <v>5647</v>
      </c>
      <c r="E4081" t="s">
        <v>5606</v>
      </c>
      <c r="H4081"/>
      <c r="I4081" s="1">
        <v>64</v>
      </c>
      <c r="J4081" t="s">
        <v>241</v>
      </c>
      <c r="K4081" t="s">
        <v>93</v>
      </c>
      <c r="L4081" t="s">
        <v>96</v>
      </c>
      <c r="M4081" t="s">
        <v>109</v>
      </c>
      <c r="N4081" s="4">
        <v>301160750</v>
      </c>
      <c r="O4081" s="44">
        <v>7270</v>
      </c>
      <c r="P4081">
        <v>0</v>
      </c>
      <c r="Q4081">
        <v>0</v>
      </c>
      <c r="R4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81" s="4">
        <f t="shared" si="189"/>
        <v>0</v>
      </c>
      <c r="T4081" s="4">
        <f t="shared" si="190"/>
        <v>0</v>
      </c>
      <c r="U4081" s="4">
        <f t="shared" si="191"/>
        <v>1</v>
      </c>
    </row>
    <row r="4082" spans="1:21">
      <c r="A4082" s="41">
        <v>300780244</v>
      </c>
      <c r="B4082" s="42">
        <v>920030269</v>
      </c>
      <c r="C4082" s="43">
        <v>300780244</v>
      </c>
      <c r="D4082" t="s">
        <v>5623</v>
      </c>
      <c r="E4082" t="s">
        <v>5606</v>
      </c>
      <c r="H4082"/>
      <c r="I4082" s="1">
        <v>30</v>
      </c>
      <c r="J4082" t="s">
        <v>105</v>
      </c>
      <c r="K4082" t="s">
        <v>33</v>
      </c>
      <c r="L4082" t="s">
        <v>96</v>
      </c>
      <c r="M4082" t="s">
        <v>109</v>
      </c>
      <c r="N4082" s="4">
        <v>301160750</v>
      </c>
      <c r="O4082" s="44">
        <v>12009.5</v>
      </c>
      <c r="P4082">
        <v>1</v>
      </c>
      <c r="Q4082">
        <v>0</v>
      </c>
      <c r="R4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2" s="4">
        <f t="shared" si="189"/>
        <v>0</v>
      </c>
      <c r="T4082" s="4">
        <f t="shared" si="190"/>
        <v>0</v>
      </c>
      <c r="U4082" s="4">
        <f t="shared" si="191"/>
        <v>1</v>
      </c>
    </row>
    <row r="4083" spans="1:21">
      <c r="A4083" s="41">
        <v>310780143</v>
      </c>
      <c r="B4083" s="42">
        <v>920030269</v>
      </c>
      <c r="C4083" s="43">
        <v>310780143</v>
      </c>
      <c r="D4083" t="s">
        <v>5624</v>
      </c>
      <c r="E4083" t="s">
        <v>5606</v>
      </c>
      <c r="H4083"/>
      <c r="I4083" s="1">
        <v>31</v>
      </c>
      <c r="J4083" t="s">
        <v>314</v>
      </c>
      <c r="K4083" t="s">
        <v>33</v>
      </c>
      <c r="L4083" t="s">
        <v>96</v>
      </c>
      <c r="M4083" t="s">
        <v>109</v>
      </c>
      <c r="N4083" s="4">
        <v>301160750</v>
      </c>
      <c r="O4083" s="44">
        <v>25012.75</v>
      </c>
      <c r="P4083">
        <v>1</v>
      </c>
      <c r="Q4083">
        <v>0</v>
      </c>
      <c r="R4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3" s="4">
        <f t="shared" si="189"/>
        <v>0</v>
      </c>
      <c r="T4083" s="4">
        <f t="shared" si="190"/>
        <v>0</v>
      </c>
      <c r="U4083" s="4">
        <f t="shared" si="191"/>
        <v>1</v>
      </c>
    </row>
    <row r="4084" spans="1:21">
      <c r="A4084" s="41">
        <v>310781695</v>
      </c>
      <c r="B4084" s="42">
        <v>920030269</v>
      </c>
      <c r="C4084" s="43">
        <v>310781695</v>
      </c>
      <c r="D4084" t="s">
        <v>5625</v>
      </c>
      <c r="E4084" t="s">
        <v>5606</v>
      </c>
      <c r="H4084"/>
      <c r="I4084" s="1">
        <v>31</v>
      </c>
      <c r="J4084" t="s">
        <v>314</v>
      </c>
      <c r="K4084" t="s">
        <v>33</v>
      </c>
      <c r="L4084" t="s">
        <v>96</v>
      </c>
      <c r="M4084" t="s">
        <v>109</v>
      </c>
      <c r="N4084" s="4">
        <v>301160750</v>
      </c>
      <c r="O4084" s="44">
        <v>16789</v>
      </c>
      <c r="P4084">
        <v>0</v>
      </c>
      <c r="Q4084">
        <v>0</v>
      </c>
      <c r="R4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4" s="4">
        <f t="shared" si="189"/>
        <v>0</v>
      </c>
      <c r="T4084" s="4">
        <f t="shared" si="190"/>
        <v>0</v>
      </c>
      <c r="U4084" s="4">
        <f t="shared" si="191"/>
        <v>1</v>
      </c>
    </row>
    <row r="4085" spans="1:21">
      <c r="A4085" s="41">
        <v>340780766</v>
      </c>
      <c r="B4085" s="42">
        <v>920030269</v>
      </c>
      <c r="C4085" s="43">
        <v>340780766</v>
      </c>
      <c r="D4085" t="s">
        <v>5627</v>
      </c>
      <c r="E4085" t="s">
        <v>5606</v>
      </c>
      <c r="H4085"/>
      <c r="I4085" s="1">
        <v>34</v>
      </c>
      <c r="J4085" t="s">
        <v>146</v>
      </c>
      <c r="K4085" t="s">
        <v>33</v>
      </c>
      <c r="L4085" t="s">
        <v>96</v>
      </c>
      <c r="M4085" t="s">
        <v>109</v>
      </c>
      <c r="N4085" s="4">
        <v>301160750</v>
      </c>
      <c r="O4085" s="44">
        <v>20844</v>
      </c>
      <c r="P4085">
        <v>1</v>
      </c>
      <c r="Q4085">
        <v>0</v>
      </c>
      <c r="R4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5" s="4">
        <f t="shared" si="189"/>
        <v>0</v>
      </c>
      <c r="T4085" s="4">
        <f t="shared" si="190"/>
        <v>0</v>
      </c>
      <c r="U4085" s="4">
        <f t="shared" si="191"/>
        <v>1</v>
      </c>
    </row>
    <row r="4086" spans="1:21">
      <c r="A4086" s="41">
        <v>340797596</v>
      </c>
      <c r="B4086" s="42">
        <v>920030269</v>
      </c>
      <c r="C4086" s="43">
        <v>340797596</v>
      </c>
      <c r="D4086" t="s">
        <v>5628</v>
      </c>
      <c r="E4086" t="s">
        <v>5606</v>
      </c>
      <c r="H4086"/>
      <c r="I4086" s="1">
        <v>34</v>
      </c>
      <c r="J4086" t="s">
        <v>146</v>
      </c>
      <c r="K4086" t="s">
        <v>33</v>
      </c>
      <c r="L4086" t="s">
        <v>96</v>
      </c>
      <c r="M4086" t="s">
        <v>109</v>
      </c>
      <c r="N4086" s="4">
        <v>301160750</v>
      </c>
      <c r="O4086" s="44">
        <v>13299.5</v>
      </c>
      <c r="P4086">
        <v>0</v>
      </c>
      <c r="Q4086">
        <v>0</v>
      </c>
      <c r="R4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6" s="4">
        <f t="shared" si="189"/>
        <v>0</v>
      </c>
      <c r="T4086" s="4">
        <f t="shared" si="190"/>
        <v>0</v>
      </c>
      <c r="U4086" s="4">
        <f t="shared" si="191"/>
        <v>1</v>
      </c>
    </row>
    <row r="4087" spans="1:21">
      <c r="A4087" s="41">
        <v>660780214</v>
      </c>
      <c r="B4087" s="42">
        <v>920030269</v>
      </c>
      <c r="C4087" s="43">
        <v>660780214</v>
      </c>
      <c r="D4087" t="s">
        <v>5648</v>
      </c>
      <c r="E4087" t="s">
        <v>5606</v>
      </c>
      <c r="H4087"/>
      <c r="I4087" s="1">
        <v>66</v>
      </c>
      <c r="J4087" t="s">
        <v>205</v>
      </c>
      <c r="K4087" t="s">
        <v>33</v>
      </c>
      <c r="L4087" t="s">
        <v>96</v>
      </c>
      <c r="M4087" t="s">
        <v>109</v>
      </c>
      <c r="N4087" s="4">
        <v>301160750</v>
      </c>
      <c r="O4087" s="44">
        <v>10707.5</v>
      </c>
      <c r="P4087">
        <v>1</v>
      </c>
      <c r="Q4087">
        <v>0</v>
      </c>
      <c r="R4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87" s="4">
        <f t="shared" si="189"/>
        <v>0</v>
      </c>
      <c r="T4087" s="4">
        <f t="shared" si="190"/>
        <v>0</v>
      </c>
      <c r="U4087" s="4">
        <f t="shared" si="191"/>
        <v>1</v>
      </c>
    </row>
    <row r="4088" spans="1:21">
      <c r="A4088" s="41">
        <v>660780735</v>
      </c>
      <c r="B4088" s="42">
        <v>920030269</v>
      </c>
      <c r="C4088" s="43">
        <v>660780735</v>
      </c>
      <c r="D4088" t="s">
        <v>5649</v>
      </c>
      <c r="E4088" t="s">
        <v>5606</v>
      </c>
      <c r="H4088"/>
      <c r="I4088" s="1">
        <v>66</v>
      </c>
      <c r="J4088" t="s">
        <v>205</v>
      </c>
      <c r="K4088" t="s">
        <v>33</v>
      </c>
      <c r="L4088" t="s">
        <v>96</v>
      </c>
      <c r="M4088" t="s">
        <v>109</v>
      </c>
      <c r="N4088" s="4">
        <v>301160750</v>
      </c>
      <c r="O4088" s="44">
        <v>18934.25</v>
      </c>
      <c r="P4088">
        <v>1</v>
      </c>
      <c r="Q4088">
        <v>0</v>
      </c>
      <c r="R4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8" s="4">
        <f t="shared" si="189"/>
        <v>0</v>
      </c>
      <c r="T4088" s="4">
        <f t="shared" si="190"/>
        <v>0</v>
      </c>
      <c r="U4088" s="4">
        <f t="shared" si="191"/>
        <v>1</v>
      </c>
    </row>
    <row r="4089" spans="1:21">
      <c r="A4089" s="41">
        <v>660780800</v>
      </c>
      <c r="B4089" s="42">
        <v>920030269</v>
      </c>
      <c r="C4089" s="43">
        <v>660780800</v>
      </c>
      <c r="D4089" t="s">
        <v>5650</v>
      </c>
      <c r="E4089" t="s">
        <v>5606</v>
      </c>
      <c r="H4089"/>
      <c r="I4089" s="1">
        <v>66</v>
      </c>
      <c r="J4089" t="s">
        <v>205</v>
      </c>
      <c r="K4089" t="s">
        <v>33</v>
      </c>
      <c r="L4089" t="s">
        <v>96</v>
      </c>
      <c r="M4089" t="s">
        <v>109</v>
      </c>
      <c r="N4089" s="4">
        <v>301160750</v>
      </c>
      <c r="O4089" s="44">
        <v>10570.5</v>
      </c>
      <c r="P4089">
        <v>0</v>
      </c>
      <c r="Q4089">
        <v>0</v>
      </c>
      <c r="R4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9" s="4">
        <f t="shared" si="189"/>
        <v>0</v>
      </c>
      <c r="T4089" s="4">
        <f t="shared" si="190"/>
        <v>0</v>
      </c>
      <c r="U4089" s="4">
        <f t="shared" si="191"/>
        <v>1</v>
      </c>
    </row>
    <row r="4090" spans="1:21">
      <c r="A4090" s="41">
        <v>60005469</v>
      </c>
      <c r="B4090" s="42">
        <v>920030269</v>
      </c>
      <c r="C4090" s="43">
        <v>60005469</v>
      </c>
      <c r="D4090" t="s">
        <v>5605</v>
      </c>
      <c r="E4090" t="s">
        <v>5606</v>
      </c>
      <c r="H4090"/>
      <c r="I4090" s="1">
        <v>6</v>
      </c>
      <c r="J4090" t="s">
        <v>159</v>
      </c>
      <c r="K4090" t="s">
        <v>151</v>
      </c>
      <c r="L4090" t="s">
        <v>96</v>
      </c>
      <c r="M4090" t="s">
        <v>109</v>
      </c>
      <c r="N4090" s="4">
        <v>301160750</v>
      </c>
      <c r="O4090" s="44">
        <v>20597.5</v>
      </c>
      <c r="P4090">
        <v>0</v>
      </c>
      <c r="Q4090">
        <v>0</v>
      </c>
      <c r="R4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0" s="4">
        <f t="shared" si="189"/>
        <v>0</v>
      </c>
      <c r="T4090" s="4">
        <f t="shared" si="190"/>
        <v>0</v>
      </c>
      <c r="U4090" s="4">
        <f t="shared" si="191"/>
        <v>1</v>
      </c>
    </row>
    <row r="4091" spans="1:21">
      <c r="A4091" s="41">
        <v>60780277</v>
      </c>
      <c r="B4091" s="42">
        <v>920030269</v>
      </c>
      <c r="C4091" s="43">
        <v>60780277</v>
      </c>
      <c r="D4091" t="s">
        <v>5607</v>
      </c>
      <c r="E4091" t="s">
        <v>5606</v>
      </c>
      <c r="H4091"/>
      <c r="I4091" s="1">
        <v>6</v>
      </c>
      <c r="J4091" t="s">
        <v>159</v>
      </c>
      <c r="K4091" t="s">
        <v>151</v>
      </c>
      <c r="L4091" t="s">
        <v>96</v>
      </c>
      <c r="M4091" t="s">
        <v>109</v>
      </c>
      <c r="N4091" s="4">
        <v>301160750</v>
      </c>
      <c r="O4091" s="44">
        <v>19557</v>
      </c>
      <c r="P4091">
        <v>0</v>
      </c>
      <c r="Q4091">
        <v>0</v>
      </c>
      <c r="R4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1" s="4">
        <f t="shared" si="189"/>
        <v>0</v>
      </c>
      <c r="T4091" s="4">
        <f t="shared" si="190"/>
        <v>0</v>
      </c>
      <c r="U4091" s="4">
        <f t="shared" si="191"/>
        <v>1</v>
      </c>
    </row>
    <row r="4092" spans="1:21">
      <c r="A4092" s="41">
        <v>130044662</v>
      </c>
      <c r="B4092" s="42">
        <v>920030269</v>
      </c>
      <c r="C4092" s="43">
        <v>130044662</v>
      </c>
      <c r="D4092" t="s">
        <v>5609</v>
      </c>
      <c r="E4092" t="s">
        <v>5606</v>
      </c>
      <c r="H4092"/>
      <c r="I4092" s="1">
        <v>13</v>
      </c>
      <c r="J4092" t="s">
        <v>219</v>
      </c>
      <c r="K4092" t="s">
        <v>151</v>
      </c>
      <c r="L4092" t="s">
        <v>96</v>
      </c>
      <c r="M4092" t="s">
        <v>109</v>
      </c>
      <c r="N4092" s="4">
        <v>301160750</v>
      </c>
      <c r="O4092" s="44">
        <v>2487.5</v>
      </c>
      <c r="P4092">
        <v>0</v>
      </c>
      <c r="Q4092">
        <v>0</v>
      </c>
      <c r="R4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92" s="4">
        <f t="shared" si="189"/>
        <v>0</v>
      </c>
      <c r="T4092" s="4">
        <f t="shared" si="190"/>
        <v>0</v>
      </c>
      <c r="U4092" s="4">
        <f t="shared" si="191"/>
        <v>1</v>
      </c>
    </row>
    <row r="4093" spans="1:21">
      <c r="A4093" s="41">
        <v>130781925</v>
      </c>
      <c r="B4093" s="42">
        <v>920030269</v>
      </c>
      <c r="C4093" s="43">
        <v>130781925</v>
      </c>
      <c r="D4093" t="s">
        <v>5610</v>
      </c>
      <c r="E4093" t="s">
        <v>5606</v>
      </c>
      <c r="H4093"/>
      <c r="I4093" s="1">
        <v>13</v>
      </c>
      <c r="J4093" t="s">
        <v>219</v>
      </c>
      <c r="K4093" t="s">
        <v>151</v>
      </c>
      <c r="L4093" t="s">
        <v>96</v>
      </c>
      <c r="M4093" t="s">
        <v>109</v>
      </c>
      <c r="N4093" s="4">
        <v>301160750</v>
      </c>
      <c r="O4093" s="44">
        <v>17868</v>
      </c>
      <c r="P4093">
        <v>0</v>
      </c>
      <c r="Q4093">
        <v>0</v>
      </c>
      <c r="R4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3" s="4">
        <f t="shared" si="189"/>
        <v>0</v>
      </c>
      <c r="T4093" s="4">
        <f t="shared" si="190"/>
        <v>0</v>
      </c>
      <c r="U4093" s="4">
        <f t="shared" si="191"/>
        <v>1</v>
      </c>
    </row>
    <row r="4094" spans="1:21">
      <c r="A4094" s="41">
        <v>130783764</v>
      </c>
      <c r="B4094" s="42">
        <v>920030269</v>
      </c>
      <c r="C4094" s="43">
        <v>130783764</v>
      </c>
      <c r="D4094" t="s">
        <v>3377</v>
      </c>
      <c r="E4094" t="s">
        <v>5606</v>
      </c>
      <c r="H4094"/>
      <c r="I4094" s="1">
        <v>13</v>
      </c>
      <c r="J4094" t="s">
        <v>219</v>
      </c>
      <c r="K4094" t="s">
        <v>151</v>
      </c>
      <c r="L4094" t="s">
        <v>96</v>
      </c>
      <c r="M4094" t="s">
        <v>109</v>
      </c>
      <c r="N4094" s="4">
        <v>301160750</v>
      </c>
      <c r="O4094" s="44">
        <v>30082.25</v>
      </c>
      <c r="P4094">
        <v>1</v>
      </c>
      <c r="Q4094">
        <v>0</v>
      </c>
      <c r="R4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4" s="4">
        <f t="shared" si="189"/>
        <v>0</v>
      </c>
      <c r="T4094" s="4">
        <f t="shared" si="190"/>
        <v>0</v>
      </c>
      <c r="U4094" s="4">
        <f t="shared" si="191"/>
        <v>1</v>
      </c>
    </row>
    <row r="4095" spans="1:21">
      <c r="A4095" s="41">
        <v>130784580</v>
      </c>
      <c r="B4095" s="42">
        <v>920030269</v>
      </c>
      <c r="C4095" s="43">
        <v>130784580</v>
      </c>
      <c r="D4095" t="s">
        <v>5611</v>
      </c>
      <c r="E4095" t="s">
        <v>5606</v>
      </c>
      <c r="H4095"/>
      <c r="I4095" s="1">
        <v>13</v>
      </c>
      <c r="J4095" t="s">
        <v>219</v>
      </c>
      <c r="K4095" t="s">
        <v>151</v>
      </c>
      <c r="L4095" t="s">
        <v>96</v>
      </c>
      <c r="M4095" t="s">
        <v>109</v>
      </c>
      <c r="N4095" s="4">
        <v>301160750</v>
      </c>
      <c r="O4095" s="44">
        <v>17747</v>
      </c>
      <c r="P4095">
        <v>0</v>
      </c>
      <c r="Q4095">
        <v>0</v>
      </c>
      <c r="R4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5" s="4">
        <f t="shared" si="189"/>
        <v>0</v>
      </c>
      <c r="T4095" s="4">
        <f t="shared" si="190"/>
        <v>0</v>
      </c>
      <c r="U4095" s="4">
        <f t="shared" si="191"/>
        <v>1</v>
      </c>
    </row>
    <row r="4096" spans="1:21">
      <c r="A4096" s="41">
        <v>130786247</v>
      </c>
      <c r="B4096" s="42">
        <v>920030269</v>
      </c>
      <c r="C4096" s="43">
        <v>130786247</v>
      </c>
      <c r="D4096" t="s">
        <v>5612</v>
      </c>
      <c r="E4096" t="s">
        <v>5606</v>
      </c>
      <c r="H4096"/>
      <c r="I4096" s="1">
        <v>13</v>
      </c>
      <c r="J4096" t="s">
        <v>219</v>
      </c>
      <c r="K4096" t="s">
        <v>151</v>
      </c>
      <c r="L4096" t="s">
        <v>96</v>
      </c>
      <c r="M4096" t="s">
        <v>109</v>
      </c>
      <c r="N4096" s="4">
        <v>301160750</v>
      </c>
      <c r="O4096" s="44">
        <v>20358</v>
      </c>
      <c r="P4096">
        <v>1</v>
      </c>
      <c r="Q4096">
        <v>0</v>
      </c>
      <c r="R4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6" s="4">
        <f t="shared" si="189"/>
        <v>0</v>
      </c>
      <c r="T4096" s="4">
        <f t="shared" si="190"/>
        <v>0</v>
      </c>
      <c r="U4096" s="4">
        <f t="shared" si="191"/>
        <v>1</v>
      </c>
    </row>
    <row r="4097" spans="1:21">
      <c r="A4097" s="41">
        <v>130789159</v>
      </c>
      <c r="B4097" s="42">
        <v>920030269</v>
      </c>
      <c r="C4097" s="43">
        <v>130789159</v>
      </c>
      <c r="D4097" t="s">
        <v>5613</v>
      </c>
      <c r="E4097" t="s">
        <v>5606</v>
      </c>
      <c r="H4097"/>
      <c r="I4097" s="1">
        <v>13</v>
      </c>
      <c r="J4097" t="s">
        <v>219</v>
      </c>
      <c r="K4097" t="s">
        <v>151</v>
      </c>
      <c r="L4097" t="s">
        <v>96</v>
      </c>
      <c r="M4097" t="s">
        <v>109</v>
      </c>
      <c r="N4097" s="4">
        <v>301160750</v>
      </c>
      <c r="O4097" s="44">
        <v>29760</v>
      </c>
      <c r="P4097">
        <v>0</v>
      </c>
      <c r="Q4097">
        <v>0</v>
      </c>
      <c r="R4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7" s="4">
        <f t="shared" si="189"/>
        <v>0</v>
      </c>
      <c r="T4097" s="4">
        <f t="shared" si="190"/>
        <v>0</v>
      </c>
      <c r="U4097" s="4">
        <f t="shared" si="191"/>
        <v>1</v>
      </c>
    </row>
    <row r="4098" spans="1:21">
      <c r="A4098" s="41">
        <v>830100087</v>
      </c>
      <c r="B4098" s="42">
        <v>920030269</v>
      </c>
      <c r="C4098" s="43">
        <v>830100087</v>
      </c>
      <c r="D4098" t="s">
        <v>5666</v>
      </c>
      <c r="E4098" t="s">
        <v>5606</v>
      </c>
      <c r="H4098"/>
      <c r="I4098" s="1">
        <v>83</v>
      </c>
      <c r="J4098" t="s">
        <v>244</v>
      </c>
      <c r="K4098" t="s">
        <v>151</v>
      </c>
      <c r="L4098" t="s">
        <v>96</v>
      </c>
      <c r="M4098" t="s">
        <v>109</v>
      </c>
      <c r="N4098" s="4">
        <v>301160750</v>
      </c>
      <c r="O4098" s="44">
        <v>16374.5</v>
      </c>
      <c r="P4098">
        <v>0</v>
      </c>
      <c r="Q4098">
        <v>0</v>
      </c>
      <c r="R4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8" s="4">
        <f t="shared" si="189"/>
        <v>0</v>
      </c>
      <c r="T4098" s="4">
        <f t="shared" si="190"/>
        <v>0</v>
      </c>
      <c r="U4098" s="4">
        <f t="shared" si="191"/>
        <v>1</v>
      </c>
    </row>
    <row r="4099" spans="1:21">
      <c r="A4099" s="41">
        <v>830100335</v>
      </c>
      <c r="B4099" s="42">
        <v>920030269</v>
      </c>
      <c r="C4099" s="43">
        <v>830100335</v>
      </c>
      <c r="D4099" t="s">
        <v>5429</v>
      </c>
      <c r="E4099" t="s">
        <v>5606</v>
      </c>
      <c r="H4099"/>
      <c r="I4099" s="1">
        <v>83</v>
      </c>
      <c r="J4099" t="s">
        <v>244</v>
      </c>
      <c r="K4099" t="s">
        <v>151</v>
      </c>
      <c r="L4099" t="s">
        <v>96</v>
      </c>
      <c r="M4099" t="s">
        <v>109</v>
      </c>
      <c r="N4099" s="4">
        <v>301160750</v>
      </c>
      <c r="O4099" s="44">
        <v>9216.5</v>
      </c>
      <c r="P4099">
        <v>0</v>
      </c>
      <c r="Q4099">
        <v>0</v>
      </c>
      <c r="R4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9" s="4">
        <f t="shared" si="189"/>
        <v>0</v>
      </c>
      <c r="T4099" s="4">
        <f t="shared" si="190"/>
        <v>0</v>
      </c>
      <c r="U4099" s="4">
        <f t="shared" si="191"/>
        <v>1</v>
      </c>
    </row>
    <row r="4100" spans="1:21">
      <c r="A4100" s="41">
        <v>830100756</v>
      </c>
      <c r="B4100" s="42">
        <v>920030269</v>
      </c>
      <c r="C4100" s="43">
        <v>830100756</v>
      </c>
      <c r="D4100" t="s">
        <v>5667</v>
      </c>
      <c r="E4100" t="s">
        <v>5606</v>
      </c>
      <c r="H4100"/>
      <c r="I4100" s="1">
        <v>83</v>
      </c>
      <c r="J4100" t="s">
        <v>244</v>
      </c>
      <c r="K4100" t="s">
        <v>151</v>
      </c>
      <c r="L4100" t="s">
        <v>96</v>
      </c>
      <c r="M4100" t="s">
        <v>109</v>
      </c>
      <c r="N4100" s="4">
        <v>301160750</v>
      </c>
      <c r="O4100" s="44">
        <v>27641.5</v>
      </c>
      <c r="P4100">
        <v>1</v>
      </c>
      <c r="Q4100">
        <v>0</v>
      </c>
      <c r="R4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0" s="4">
        <f t="shared" si="189"/>
        <v>0</v>
      </c>
      <c r="T4100" s="4">
        <f t="shared" si="190"/>
        <v>0</v>
      </c>
      <c r="U4100" s="4">
        <f t="shared" si="191"/>
        <v>1</v>
      </c>
    </row>
    <row r="4101" spans="1:21">
      <c r="A4101" s="41">
        <v>830100806</v>
      </c>
      <c r="B4101" s="42">
        <v>920030269</v>
      </c>
      <c r="C4101" s="43">
        <v>830100806</v>
      </c>
      <c r="D4101" t="s">
        <v>5668</v>
      </c>
      <c r="E4101" t="s">
        <v>5606</v>
      </c>
      <c r="H4101"/>
      <c r="I4101" s="1">
        <v>83</v>
      </c>
      <c r="J4101" t="s">
        <v>244</v>
      </c>
      <c r="K4101" t="s">
        <v>151</v>
      </c>
      <c r="L4101" t="s">
        <v>96</v>
      </c>
      <c r="M4101" t="s">
        <v>109</v>
      </c>
      <c r="N4101" s="4">
        <v>301160750</v>
      </c>
      <c r="O4101" s="44">
        <v>22195</v>
      </c>
      <c r="P4101">
        <v>0</v>
      </c>
      <c r="Q4101">
        <v>0</v>
      </c>
      <c r="R4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1" s="4">
        <f t="shared" si="189"/>
        <v>0</v>
      </c>
      <c r="T4101" s="4">
        <f t="shared" si="190"/>
        <v>0</v>
      </c>
      <c r="U4101" s="4">
        <f t="shared" si="191"/>
        <v>1</v>
      </c>
    </row>
    <row r="4102" spans="1:21">
      <c r="A4102" s="41">
        <v>830100814</v>
      </c>
      <c r="B4102" s="42">
        <v>920030269</v>
      </c>
      <c r="C4102" s="43">
        <v>830100814</v>
      </c>
      <c r="D4102" t="s">
        <v>5669</v>
      </c>
      <c r="E4102" t="s">
        <v>5606</v>
      </c>
      <c r="H4102"/>
      <c r="I4102" s="1">
        <v>83</v>
      </c>
      <c r="J4102" t="s">
        <v>244</v>
      </c>
      <c r="K4102" t="s">
        <v>151</v>
      </c>
      <c r="L4102" t="s">
        <v>96</v>
      </c>
      <c r="M4102" t="s">
        <v>109</v>
      </c>
      <c r="N4102" s="4">
        <v>301160750</v>
      </c>
      <c r="O4102" s="44">
        <v>20842.5</v>
      </c>
      <c r="P4102">
        <v>0</v>
      </c>
      <c r="Q4102">
        <v>0</v>
      </c>
      <c r="R4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2" s="4">
        <f t="shared" ref="S4102:S4165" si="192">IF(OR(L4102="CH",L4102="CH ex-CHS",L4102="HIA",L4102="Autres publics",L4102="CHU"),1,0)</f>
        <v>0</v>
      </c>
      <c r="T4102" s="4">
        <f t="shared" ref="T4102:T4165" si="193">IF(AND(S4102=1,G4102=""),1,0)</f>
        <v>0</v>
      </c>
      <c r="U4102" s="4">
        <f t="shared" si="191"/>
        <v>1</v>
      </c>
    </row>
    <row r="4103" spans="1:21">
      <c r="A4103" s="41">
        <v>840014849</v>
      </c>
      <c r="B4103" s="42">
        <v>920030269</v>
      </c>
      <c r="C4103" s="43">
        <v>840014849</v>
      </c>
      <c r="D4103" t="s">
        <v>5670</v>
      </c>
      <c r="E4103" t="s">
        <v>5606</v>
      </c>
      <c r="H4103"/>
      <c r="I4103" s="1">
        <v>84</v>
      </c>
      <c r="J4103" t="s">
        <v>687</v>
      </c>
      <c r="K4103" t="s">
        <v>151</v>
      </c>
      <c r="L4103" t="s">
        <v>96</v>
      </c>
      <c r="M4103" t="s">
        <v>109</v>
      </c>
      <c r="N4103" s="4">
        <v>301160750</v>
      </c>
      <c r="O4103" s="44">
        <v>19325.5</v>
      </c>
      <c r="P4103">
        <v>0</v>
      </c>
      <c r="Q4103">
        <v>0</v>
      </c>
      <c r="R4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3" s="4">
        <f t="shared" si="192"/>
        <v>0</v>
      </c>
      <c r="T4103" s="4">
        <f t="shared" si="193"/>
        <v>0</v>
      </c>
      <c r="U4103" s="4">
        <f t="shared" ref="U4103:U4166" si="194">IF(S4103=1,0,1)</f>
        <v>1</v>
      </c>
    </row>
    <row r="4104" spans="1:21">
      <c r="A4104" s="41">
        <v>130784911</v>
      </c>
      <c r="B4104" s="42">
        <v>920030855</v>
      </c>
      <c r="C4104" s="43">
        <v>130784911</v>
      </c>
      <c r="D4104" t="s">
        <v>5402</v>
      </c>
      <c r="E4104" t="s">
        <v>5403</v>
      </c>
      <c r="H4104"/>
      <c r="I4104" s="1">
        <v>13</v>
      </c>
      <c r="J4104" t="s">
        <v>219</v>
      </c>
      <c r="K4104" t="s">
        <v>151</v>
      </c>
      <c r="L4104" t="s">
        <v>96</v>
      </c>
      <c r="M4104" t="s">
        <v>109</v>
      </c>
      <c r="N4104" s="4">
        <v>394198725</v>
      </c>
      <c r="O4104" s="44">
        <v>12408.5</v>
      </c>
      <c r="P4104">
        <v>0</v>
      </c>
      <c r="Q4104">
        <v>0</v>
      </c>
      <c r="R4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4" s="4">
        <f t="shared" si="192"/>
        <v>0</v>
      </c>
      <c r="T4104" s="4">
        <f t="shared" si="193"/>
        <v>0</v>
      </c>
      <c r="U4104" s="4">
        <f t="shared" si="194"/>
        <v>1</v>
      </c>
    </row>
    <row r="4105" spans="1:21">
      <c r="A4105" s="41">
        <v>310780234</v>
      </c>
      <c r="B4105" s="42">
        <v>920030871</v>
      </c>
      <c r="C4105" s="43">
        <v>310780234</v>
      </c>
      <c r="D4105" t="s">
        <v>5727</v>
      </c>
      <c r="E4105" t="s">
        <v>5728</v>
      </c>
      <c r="H4105"/>
      <c r="I4105" s="1">
        <v>31</v>
      </c>
      <c r="J4105" t="s">
        <v>314</v>
      </c>
      <c r="K4105" t="s">
        <v>33</v>
      </c>
      <c r="L4105" t="s">
        <v>96</v>
      </c>
      <c r="M4105" t="s">
        <v>109</v>
      </c>
      <c r="N4105" s="4">
        <v>690801253</v>
      </c>
      <c r="O4105" s="44">
        <v>21898</v>
      </c>
      <c r="P4105">
        <v>0</v>
      </c>
      <c r="Q4105">
        <v>0</v>
      </c>
      <c r="R4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5" s="4">
        <f t="shared" si="192"/>
        <v>0</v>
      </c>
      <c r="T4105" s="4">
        <f t="shared" si="193"/>
        <v>0</v>
      </c>
      <c r="U4105" s="4">
        <f t="shared" si="194"/>
        <v>1</v>
      </c>
    </row>
    <row r="4106" spans="1:21">
      <c r="A4106" s="41">
        <v>740781034</v>
      </c>
      <c r="B4106" s="42">
        <v>920030905</v>
      </c>
      <c r="C4106" s="43">
        <v>740781034</v>
      </c>
      <c r="D4106" t="s">
        <v>5222</v>
      </c>
      <c r="E4106" t="s">
        <v>5223</v>
      </c>
      <c r="H4106"/>
      <c r="I4106" s="1">
        <v>74</v>
      </c>
      <c r="J4106" t="s">
        <v>901</v>
      </c>
      <c r="K4106" t="s">
        <v>59</v>
      </c>
      <c r="L4106" t="s">
        <v>96</v>
      </c>
      <c r="M4106" t="s">
        <v>109</v>
      </c>
      <c r="N4106" s="4">
        <v>776624082</v>
      </c>
      <c r="O4106" s="44">
        <v>17930.25</v>
      </c>
      <c r="P4106">
        <v>1</v>
      </c>
      <c r="Q4106">
        <v>0</v>
      </c>
      <c r="R4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6" s="4">
        <f t="shared" si="192"/>
        <v>0</v>
      </c>
      <c r="T4106" s="4">
        <f t="shared" si="193"/>
        <v>0</v>
      </c>
      <c r="U4106" s="4">
        <f t="shared" si="194"/>
        <v>1</v>
      </c>
    </row>
    <row r="4107" spans="1:21">
      <c r="A4107" s="41">
        <v>830100624</v>
      </c>
      <c r="B4107" s="42">
        <v>920030913</v>
      </c>
      <c r="C4107" s="43">
        <v>830100624</v>
      </c>
      <c r="D4107" t="s">
        <v>5297</v>
      </c>
      <c r="E4107" t="s">
        <v>5298</v>
      </c>
      <c r="H4107"/>
      <c r="I4107" s="1">
        <v>83</v>
      </c>
      <c r="J4107" t="s">
        <v>244</v>
      </c>
      <c r="K4107" t="s">
        <v>151</v>
      </c>
      <c r="L4107" t="s">
        <v>96</v>
      </c>
      <c r="M4107" t="s">
        <v>109</v>
      </c>
      <c r="N4107" s="4">
        <v>739501229</v>
      </c>
      <c r="O4107" s="44">
        <v>33276.5</v>
      </c>
      <c r="P4107">
        <v>0</v>
      </c>
      <c r="Q4107">
        <v>0</v>
      </c>
      <c r="R4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7" s="4">
        <f t="shared" si="192"/>
        <v>0</v>
      </c>
      <c r="T4107" s="4">
        <f t="shared" si="193"/>
        <v>0</v>
      </c>
      <c r="U4107" s="4">
        <f t="shared" si="194"/>
        <v>1</v>
      </c>
    </row>
    <row r="4108" spans="1:21">
      <c r="A4108" s="41">
        <v>130017478</v>
      </c>
      <c r="B4108" s="42">
        <v>920030921</v>
      </c>
      <c r="C4108" s="43">
        <v>130017478</v>
      </c>
      <c r="D4108" t="s">
        <v>5203</v>
      </c>
      <c r="E4108" t="s">
        <v>5204</v>
      </c>
      <c r="H4108"/>
      <c r="I4108" s="1">
        <v>13</v>
      </c>
      <c r="J4108" t="s">
        <v>219</v>
      </c>
      <c r="K4108" t="s">
        <v>151</v>
      </c>
      <c r="L4108" t="s">
        <v>96</v>
      </c>
      <c r="M4108" t="s">
        <v>109</v>
      </c>
      <c r="N4108" s="4">
        <v>61800090</v>
      </c>
      <c r="O4108" s="44">
        <v>16236.75</v>
      </c>
      <c r="P4108">
        <v>1</v>
      </c>
      <c r="Q4108">
        <v>0</v>
      </c>
      <c r="R4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8" s="4">
        <f t="shared" si="192"/>
        <v>0</v>
      </c>
      <c r="T4108" s="4">
        <f t="shared" si="193"/>
        <v>0</v>
      </c>
      <c r="U4108" s="4">
        <f t="shared" si="194"/>
        <v>1</v>
      </c>
    </row>
    <row r="4109" spans="1:21">
      <c r="A4109" s="41">
        <v>130784085</v>
      </c>
      <c r="B4109" s="42">
        <v>920030921</v>
      </c>
      <c r="C4109" s="43">
        <v>130784085</v>
      </c>
      <c r="D4109" t="s">
        <v>5205</v>
      </c>
      <c r="E4109" t="s">
        <v>5204</v>
      </c>
      <c r="H4109"/>
      <c r="I4109" s="1">
        <v>13</v>
      </c>
      <c r="J4109" t="s">
        <v>219</v>
      </c>
      <c r="K4109" t="s">
        <v>151</v>
      </c>
      <c r="L4109" t="s">
        <v>96</v>
      </c>
      <c r="M4109" t="s">
        <v>109</v>
      </c>
      <c r="N4109" s="4">
        <v>61800090</v>
      </c>
      <c r="O4109" s="44">
        <v>25411.25</v>
      </c>
      <c r="P4109">
        <v>1</v>
      </c>
      <c r="Q4109">
        <v>0</v>
      </c>
      <c r="R4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9" s="4">
        <f t="shared" si="192"/>
        <v>0</v>
      </c>
      <c r="T4109" s="4">
        <f t="shared" si="193"/>
        <v>0</v>
      </c>
      <c r="U4109" s="4">
        <f t="shared" si="194"/>
        <v>1</v>
      </c>
    </row>
    <row r="4110" spans="1:21">
      <c r="A4110" s="41">
        <v>830003877</v>
      </c>
      <c r="B4110" s="42">
        <v>920030921</v>
      </c>
      <c r="C4110" s="43">
        <v>830003877</v>
      </c>
      <c r="D4110" t="s">
        <v>5206</v>
      </c>
      <c r="E4110" t="s">
        <v>5204</v>
      </c>
      <c r="H4110"/>
      <c r="I4110" s="1">
        <v>83</v>
      </c>
      <c r="J4110" t="s">
        <v>244</v>
      </c>
      <c r="K4110" t="s">
        <v>151</v>
      </c>
      <c r="L4110" t="s">
        <v>96</v>
      </c>
      <c r="M4110" t="s">
        <v>109</v>
      </c>
      <c r="N4110" s="4">
        <v>61800090</v>
      </c>
      <c r="O4110" s="44">
        <v>10971</v>
      </c>
      <c r="P4110">
        <v>1</v>
      </c>
      <c r="Q4110">
        <v>0</v>
      </c>
      <c r="R4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0" s="4">
        <f t="shared" si="192"/>
        <v>0</v>
      </c>
      <c r="T4110" s="4">
        <f t="shared" si="193"/>
        <v>0</v>
      </c>
      <c r="U4110" s="4">
        <f t="shared" si="194"/>
        <v>1</v>
      </c>
    </row>
    <row r="4111" spans="1:21">
      <c r="A4111" s="41">
        <v>740780135</v>
      </c>
      <c r="B4111" s="42">
        <v>920030939</v>
      </c>
      <c r="C4111" s="43">
        <v>740780135</v>
      </c>
      <c r="D4111" t="s">
        <v>5352</v>
      </c>
      <c r="E4111" t="s">
        <v>5353</v>
      </c>
      <c r="H4111"/>
      <c r="I4111" s="1">
        <v>74</v>
      </c>
      <c r="J4111" t="s">
        <v>901</v>
      </c>
      <c r="K4111" t="s">
        <v>59</v>
      </c>
      <c r="L4111" t="s">
        <v>96</v>
      </c>
      <c r="M4111" t="s">
        <v>109</v>
      </c>
      <c r="N4111" s="4">
        <v>605720937</v>
      </c>
      <c r="O4111" s="44">
        <v>23242.5</v>
      </c>
      <c r="P4111">
        <v>0</v>
      </c>
      <c r="Q4111">
        <v>0</v>
      </c>
      <c r="R4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1" s="4">
        <f t="shared" si="192"/>
        <v>0</v>
      </c>
      <c r="T4111" s="4">
        <f t="shared" si="193"/>
        <v>0</v>
      </c>
      <c r="U4111" s="4">
        <f t="shared" si="194"/>
        <v>1</v>
      </c>
    </row>
    <row r="4112" spans="1:21">
      <c r="A4112" s="41">
        <v>590009148</v>
      </c>
      <c r="B4112" s="42">
        <v>920030962</v>
      </c>
      <c r="C4112" s="43">
        <v>590009148</v>
      </c>
      <c r="D4112" t="s">
        <v>5019</v>
      </c>
      <c r="E4112" t="s">
        <v>5020</v>
      </c>
      <c r="H4112"/>
      <c r="I4112" s="1">
        <v>59</v>
      </c>
      <c r="J4112" t="s">
        <v>227</v>
      </c>
      <c r="K4112" t="s">
        <v>228</v>
      </c>
      <c r="L4112" t="s">
        <v>96</v>
      </c>
      <c r="M4112" t="s">
        <v>109</v>
      </c>
      <c r="N4112" s="4">
        <v>569800808</v>
      </c>
      <c r="O4112" s="44">
        <v>7360</v>
      </c>
      <c r="P4112">
        <v>1</v>
      </c>
      <c r="Q4112">
        <v>0</v>
      </c>
      <c r="R4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2" s="4">
        <f t="shared" si="192"/>
        <v>0</v>
      </c>
      <c r="T4112" s="4">
        <f t="shared" si="193"/>
        <v>0</v>
      </c>
      <c r="U4112" s="4">
        <f t="shared" si="194"/>
        <v>1</v>
      </c>
    </row>
    <row r="4113" spans="1:21">
      <c r="A4113" s="41">
        <v>590816427</v>
      </c>
      <c r="B4113" s="42">
        <v>920030962</v>
      </c>
      <c r="C4113" s="43">
        <v>590816427</v>
      </c>
      <c r="D4113" t="s">
        <v>5021</v>
      </c>
      <c r="E4113" t="s">
        <v>5020</v>
      </c>
      <c r="H4113"/>
      <c r="I4113" s="1">
        <v>59</v>
      </c>
      <c r="J4113" t="s">
        <v>227</v>
      </c>
      <c r="K4113" t="s">
        <v>228</v>
      </c>
      <c r="L4113" t="s">
        <v>96</v>
      </c>
      <c r="M4113" t="s">
        <v>109</v>
      </c>
      <c r="N4113" s="4">
        <v>569800808</v>
      </c>
      <c r="O4113" s="44">
        <v>16344.5</v>
      </c>
      <c r="P4113">
        <v>1</v>
      </c>
      <c r="Q4113">
        <v>0</v>
      </c>
      <c r="R4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3" s="4">
        <f t="shared" si="192"/>
        <v>0</v>
      </c>
      <c r="T4113" s="4">
        <f t="shared" si="193"/>
        <v>0</v>
      </c>
      <c r="U4113" s="4">
        <f t="shared" si="194"/>
        <v>1</v>
      </c>
    </row>
    <row r="4114" spans="1:21">
      <c r="A4114" s="41">
        <v>360000210</v>
      </c>
      <c r="B4114" s="42">
        <v>920031036</v>
      </c>
      <c r="C4114" s="43">
        <v>360000210</v>
      </c>
      <c r="D4114" t="s">
        <v>5762</v>
      </c>
      <c r="E4114" t="s">
        <v>5763</v>
      </c>
      <c r="H4114"/>
      <c r="I4114" s="1">
        <v>36</v>
      </c>
      <c r="J4114" t="s">
        <v>935</v>
      </c>
      <c r="K4114" t="s">
        <v>100</v>
      </c>
      <c r="L4114" t="s">
        <v>96</v>
      </c>
      <c r="M4114" t="s">
        <v>109</v>
      </c>
      <c r="N4114" s="4">
        <v>319089504</v>
      </c>
      <c r="O4114" s="44">
        <v>12176.75</v>
      </c>
      <c r="P4114">
        <v>1</v>
      </c>
      <c r="Q4114">
        <v>0</v>
      </c>
      <c r="R4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4" s="4">
        <f t="shared" si="192"/>
        <v>0</v>
      </c>
      <c r="T4114" s="4">
        <f t="shared" si="193"/>
        <v>0</v>
      </c>
      <c r="U4114" s="4">
        <f t="shared" si="194"/>
        <v>1</v>
      </c>
    </row>
    <row r="4115" spans="1:21">
      <c r="A4115" s="41">
        <v>690780507</v>
      </c>
      <c r="B4115" s="42">
        <v>920031721</v>
      </c>
      <c r="C4115" s="43">
        <v>690780507</v>
      </c>
      <c r="D4115" t="s">
        <v>5729</v>
      </c>
      <c r="E4115" t="s">
        <v>5730</v>
      </c>
      <c r="H4115"/>
      <c r="I4115" s="1">
        <v>69</v>
      </c>
      <c r="J4115" t="s">
        <v>140</v>
      </c>
      <c r="K4115" t="s">
        <v>59</v>
      </c>
      <c r="L4115" t="s">
        <v>96</v>
      </c>
      <c r="M4115" t="s">
        <v>109</v>
      </c>
      <c r="N4115" s="4">
        <v>957503147</v>
      </c>
      <c r="O4115" s="44">
        <v>36147.75</v>
      </c>
      <c r="P4115">
        <v>1</v>
      </c>
      <c r="Q4115">
        <v>0</v>
      </c>
      <c r="R4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5" s="4">
        <f t="shared" si="192"/>
        <v>0</v>
      </c>
      <c r="T4115" s="4">
        <f t="shared" si="193"/>
        <v>0</v>
      </c>
      <c r="U4115" s="4">
        <f t="shared" si="194"/>
        <v>1</v>
      </c>
    </row>
    <row r="4116" spans="1:21">
      <c r="A4116" s="41">
        <v>690780523</v>
      </c>
      <c r="B4116" s="42">
        <v>920031739</v>
      </c>
      <c r="C4116" s="43">
        <v>690780523</v>
      </c>
      <c r="D4116" t="s">
        <v>5801</v>
      </c>
      <c r="E4116" t="s">
        <v>5802</v>
      </c>
      <c r="H4116"/>
      <c r="I4116" s="1">
        <v>69</v>
      </c>
      <c r="J4116" t="s">
        <v>140</v>
      </c>
      <c r="K4116" t="s">
        <v>59</v>
      </c>
      <c r="L4116" t="s">
        <v>96</v>
      </c>
      <c r="M4116" t="s">
        <v>109</v>
      </c>
      <c r="N4116" s="4">
        <v>955504303</v>
      </c>
      <c r="O4116" s="44">
        <v>12506.25</v>
      </c>
      <c r="P4116">
        <v>1</v>
      </c>
      <c r="Q4116">
        <v>0</v>
      </c>
      <c r="R4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6" s="4">
        <f t="shared" si="192"/>
        <v>0</v>
      </c>
      <c r="T4116" s="4">
        <f t="shared" si="193"/>
        <v>0</v>
      </c>
      <c r="U4116" s="4">
        <f t="shared" si="194"/>
        <v>1</v>
      </c>
    </row>
    <row r="4117" spans="1:21">
      <c r="A4117" s="41">
        <v>270000870</v>
      </c>
      <c r="B4117" s="42">
        <v>920031770</v>
      </c>
      <c r="C4117" s="43">
        <v>270000870</v>
      </c>
      <c r="D4117" t="s">
        <v>5809</v>
      </c>
      <c r="E4117" t="s">
        <v>5810</v>
      </c>
      <c r="H4117"/>
      <c r="I4117" s="1">
        <v>27</v>
      </c>
      <c r="J4117" t="s">
        <v>696</v>
      </c>
      <c r="K4117" t="s">
        <v>120</v>
      </c>
      <c r="L4117" t="s">
        <v>96</v>
      </c>
      <c r="M4117" t="s">
        <v>109</v>
      </c>
      <c r="N4117" s="4">
        <v>323287250</v>
      </c>
      <c r="O4117" s="44">
        <v>8238.5</v>
      </c>
      <c r="P4117">
        <v>0</v>
      </c>
      <c r="Q4117">
        <v>0</v>
      </c>
      <c r="R4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7" s="4">
        <f t="shared" si="192"/>
        <v>0</v>
      </c>
      <c r="T4117" s="4">
        <f t="shared" si="193"/>
        <v>0</v>
      </c>
      <c r="U4117" s="4">
        <f t="shared" si="194"/>
        <v>1</v>
      </c>
    </row>
    <row r="4118" spans="1:21">
      <c r="A4118" s="41">
        <v>660780636</v>
      </c>
      <c r="B4118" s="45">
        <v>920031788</v>
      </c>
      <c r="C4118" s="43">
        <v>660780636</v>
      </c>
      <c r="D4118" t="s">
        <v>5354</v>
      </c>
      <c r="E4118" t="s">
        <v>5355</v>
      </c>
      <c r="H4118"/>
      <c r="I4118" s="1">
        <v>66</v>
      </c>
      <c r="J4118" t="s">
        <v>205</v>
      </c>
      <c r="K4118" t="s">
        <v>33</v>
      </c>
      <c r="L4118" t="s">
        <v>96</v>
      </c>
      <c r="M4118" t="s">
        <v>109</v>
      </c>
      <c r="N4118" s="4">
        <v>604200220</v>
      </c>
      <c r="O4118" s="44">
        <v>23149</v>
      </c>
      <c r="P4118">
        <v>0</v>
      </c>
      <c r="Q4118">
        <v>0</v>
      </c>
      <c r="R4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8" s="4">
        <f t="shared" si="192"/>
        <v>0</v>
      </c>
      <c r="T4118" s="4">
        <f t="shared" si="193"/>
        <v>0</v>
      </c>
      <c r="U4118" s="4">
        <f t="shared" si="194"/>
        <v>1</v>
      </c>
    </row>
    <row r="4119" spans="1:21">
      <c r="A4119" s="41">
        <v>660790163</v>
      </c>
      <c r="B4119" s="146">
        <v>920031796</v>
      </c>
      <c r="C4119" s="43">
        <v>660790163</v>
      </c>
      <c r="D4119" t="s">
        <v>5803</v>
      </c>
      <c r="E4119" t="s">
        <v>5804</v>
      </c>
      <c r="H4119"/>
      <c r="I4119" s="1">
        <v>66</v>
      </c>
      <c r="J4119" t="s">
        <v>205</v>
      </c>
      <c r="K4119" t="s">
        <v>33</v>
      </c>
      <c r="L4119" t="s">
        <v>96</v>
      </c>
      <c r="M4119" t="s">
        <v>109</v>
      </c>
      <c r="N4119" s="4">
        <v>381307172</v>
      </c>
      <c r="O4119" s="44">
        <v>39772.5</v>
      </c>
      <c r="P4119">
        <v>0</v>
      </c>
      <c r="Q4119">
        <v>0</v>
      </c>
      <c r="R4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9" s="4">
        <f t="shared" si="192"/>
        <v>0</v>
      </c>
      <c r="T4119" s="4">
        <f t="shared" si="193"/>
        <v>0</v>
      </c>
      <c r="U4119" s="4">
        <f t="shared" si="194"/>
        <v>1</v>
      </c>
    </row>
    <row r="4120" spans="1:21">
      <c r="A4120" s="41">
        <v>740780986</v>
      </c>
      <c r="B4120" s="42">
        <v>920033180</v>
      </c>
      <c r="C4120" s="43">
        <v>740780986</v>
      </c>
      <c r="D4120" t="s">
        <v>5536</v>
      </c>
      <c r="E4120" t="s">
        <v>5537</v>
      </c>
      <c r="H4120"/>
      <c r="I4120" s="1">
        <v>74</v>
      </c>
      <c r="J4120" t="s">
        <v>901</v>
      </c>
      <c r="K4120" t="s">
        <v>59</v>
      </c>
      <c r="L4120" t="s">
        <v>96</v>
      </c>
      <c r="M4120" t="s">
        <v>109</v>
      </c>
      <c r="N4120" s="4">
        <v>325821114</v>
      </c>
      <c r="O4120" s="44">
        <v>22042</v>
      </c>
      <c r="P4120">
        <v>0</v>
      </c>
      <c r="Q4120">
        <v>0</v>
      </c>
      <c r="R4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0" s="4">
        <f t="shared" si="192"/>
        <v>0</v>
      </c>
      <c r="T4120" s="4">
        <f t="shared" si="193"/>
        <v>0</v>
      </c>
      <c r="U4120" s="4">
        <f t="shared" si="194"/>
        <v>1</v>
      </c>
    </row>
    <row r="4121" spans="1:21">
      <c r="A4121" s="41">
        <v>600100184</v>
      </c>
      <c r="B4121" s="146">
        <v>920033198</v>
      </c>
      <c r="C4121" s="43">
        <v>600100184</v>
      </c>
      <c r="D4121" t="s">
        <v>5776</v>
      </c>
      <c r="E4121" t="s">
        <v>5777</v>
      </c>
      <c r="H4121"/>
      <c r="I4121" s="1">
        <v>60</v>
      </c>
      <c r="J4121" t="s">
        <v>393</v>
      </c>
      <c r="K4121" t="s">
        <v>228</v>
      </c>
      <c r="L4121" t="s">
        <v>96</v>
      </c>
      <c r="M4121" t="s">
        <v>109</v>
      </c>
      <c r="N4121" s="4">
        <v>814708053</v>
      </c>
      <c r="O4121" s="44">
        <v>15625.5</v>
      </c>
      <c r="P4121">
        <v>0</v>
      </c>
      <c r="Q4121">
        <v>0</v>
      </c>
      <c r="R4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1" s="4">
        <f t="shared" si="192"/>
        <v>0</v>
      </c>
      <c r="T4121" s="4">
        <f t="shared" si="193"/>
        <v>0</v>
      </c>
      <c r="U4121" s="4">
        <f t="shared" si="194"/>
        <v>1</v>
      </c>
    </row>
    <row r="4122" spans="1:21">
      <c r="A4122" s="41">
        <v>360002133</v>
      </c>
      <c r="B4122" s="42">
        <v>920033412</v>
      </c>
      <c r="C4122" s="43">
        <v>360002133</v>
      </c>
      <c r="D4122" t="s">
        <v>5905</v>
      </c>
      <c r="E4122" t="s">
        <v>5906</v>
      </c>
      <c r="H4122"/>
      <c r="I4122" s="1">
        <v>36</v>
      </c>
      <c r="J4122" t="s">
        <v>935</v>
      </c>
      <c r="K4122" t="s">
        <v>100</v>
      </c>
      <c r="L4122" t="s">
        <v>96</v>
      </c>
      <c r="M4122" t="s">
        <v>109</v>
      </c>
      <c r="N4122" s="4">
        <v>388162737</v>
      </c>
      <c r="O4122" s="44">
        <v>12623.5</v>
      </c>
      <c r="P4122">
        <v>0</v>
      </c>
      <c r="Q4122">
        <v>1</v>
      </c>
      <c r="R4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2" s="4">
        <f t="shared" si="192"/>
        <v>0</v>
      </c>
      <c r="T4122" s="4">
        <f t="shared" si="193"/>
        <v>0</v>
      </c>
      <c r="U4122" s="4">
        <f t="shared" si="194"/>
        <v>1</v>
      </c>
    </row>
    <row r="4123" spans="1:21">
      <c r="A4123" s="41">
        <v>40784860</v>
      </c>
      <c r="B4123" s="42">
        <v>920033503</v>
      </c>
      <c r="C4123" s="43">
        <v>40784860</v>
      </c>
      <c r="D4123" t="s">
        <v>5512</v>
      </c>
      <c r="E4123" t="s">
        <v>5513</v>
      </c>
      <c r="H4123"/>
      <c r="I4123" s="1">
        <v>4</v>
      </c>
      <c r="J4123" t="s">
        <v>937</v>
      </c>
      <c r="K4123" t="s">
        <v>151</v>
      </c>
      <c r="L4123" t="s">
        <v>96</v>
      </c>
      <c r="M4123" t="s">
        <v>109</v>
      </c>
      <c r="N4123" s="4">
        <v>322248196</v>
      </c>
      <c r="O4123" s="44">
        <v>9066</v>
      </c>
      <c r="P4123">
        <v>0</v>
      </c>
      <c r="Q4123">
        <v>1</v>
      </c>
      <c r="R4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3" s="4">
        <f t="shared" si="192"/>
        <v>0</v>
      </c>
      <c r="T4123" s="4">
        <f t="shared" si="193"/>
        <v>0</v>
      </c>
      <c r="U4123" s="4">
        <f t="shared" si="194"/>
        <v>1</v>
      </c>
    </row>
    <row r="4124" spans="1:21">
      <c r="A4124" s="41">
        <v>690030770</v>
      </c>
      <c r="B4124" s="42">
        <v>920033537</v>
      </c>
      <c r="C4124" s="43">
        <v>690030770</v>
      </c>
      <c r="D4124" t="s">
        <v>5490</v>
      </c>
      <c r="E4124" t="s">
        <v>5491</v>
      </c>
      <c r="H4124"/>
      <c r="I4124" s="1">
        <v>69</v>
      </c>
      <c r="J4124" t="s">
        <v>140</v>
      </c>
      <c r="K4124" t="s">
        <v>59</v>
      </c>
      <c r="L4124" t="s">
        <v>96</v>
      </c>
      <c r="M4124" t="s">
        <v>109</v>
      </c>
      <c r="N4124" s="4">
        <v>431969690</v>
      </c>
      <c r="O4124" s="44">
        <v>7168.5</v>
      </c>
      <c r="P4124">
        <v>0</v>
      </c>
      <c r="Q4124">
        <v>1</v>
      </c>
      <c r="R4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4" s="4">
        <f t="shared" si="192"/>
        <v>0</v>
      </c>
      <c r="T4124" s="4">
        <f t="shared" si="193"/>
        <v>0</v>
      </c>
      <c r="U4124" s="4">
        <f t="shared" si="194"/>
        <v>1</v>
      </c>
    </row>
    <row r="4125" spans="1:21">
      <c r="A4125" s="41">
        <v>290000850</v>
      </c>
      <c r="B4125" s="42">
        <v>920033578</v>
      </c>
      <c r="C4125" s="43">
        <v>290000850</v>
      </c>
      <c r="D4125" t="s">
        <v>6117</v>
      </c>
      <c r="E4125" t="s">
        <v>6118</v>
      </c>
      <c r="H4125"/>
      <c r="I4125" s="1">
        <v>29</v>
      </c>
      <c r="J4125" t="s">
        <v>192</v>
      </c>
      <c r="K4125" t="s">
        <v>193</v>
      </c>
      <c r="L4125" t="s">
        <v>96</v>
      </c>
      <c r="M4125" t="s">
        <v>109</v>
      </c>
      <c r="N4125" s="4">
        <v>636920365</v>
      </c>
      <c r="O4125" s="44">
        <v>5664.5</v>
      </c>
      <c r="P4125">
        <v>0</v>
      </c>
      <c r="Q4125">
        <v>1</v>
      </c>
      <c r="R4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5" s="4">
        <f t="shared" si="192"/>
        <v>0</v>
      </c>
      <c r="T4125" s="4">
        <f t="shared" si="193"/>
        <v>0</v>
      </c>
      <c r="U4125" s="4">
        <f t="shared" si="194"/>
        <v>1</v>
      </c>
    </row>
    <row r="4126" spans="1:21">
      <c r="A4126" s="41">
        <v>450018460</v>
      </c>
      <c r="B4126" s="42">
        <v>920033610</v>
      </c>
      <c r="C4126" s="43">
        <v>450018460</v>
      </c>
      <c r="D4126" t="s">
        <v>5516</v>
      </c>
      <c r="E4126" t="s">
        <v>5517</v>
      </c>
      <c r="H4126"/>
      <c r="I4126" s="1">
        <v>45</v>
      </c>
      <c r="J4126" t="s">
        <v>188</v>
      </c>
      <c r="K4126" t="s">
        <v>100</v>
      </c>
      <c r="L4126" t="s">
        <v>96</v>
      </c>
      <c r="M4126" t="s">
        <v>109</v>
      </c>
      <c r="N4126" s="4">
        <v>432545648</v>
      </c>
      <c r="O4126" s="44">
        <v>11393</v>
      </c>
      <c r="P4126">
        <v>0</v>
      </c>
      <c r="Q4126">
        <v>1</v>
      </c>
      <c r="R4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6" s="4">
        <f t="shared" si="192"/>
        <v>0</v>
      </c>
      <c r="T4126" s="4">
        <f t="shared" si="193"/>
        <v>0</v>
      </c>
      <c r="U4126" s="4">
        <f t="shared" si="194"/>
        <v>1</v>
      </c>
    </row>
    <row r="4127" spans="1:21">
      <c r="A4127" s="41">
        <v>60792926</v>
      </c>
      <c r="B4127" s="42">
        <v>920033636</v>
      </c>
      <c r="C4127" s="43">
        <v>60792926</v>
      </c>
      <c r="D4127" t="s">
        <v>5913</v>
      </c>
      <c r="E4127" t="s">
        <v>5914</v>
      </c>
      <c r="H4127"/>
      <c r="I4127" s="1">
        <v>6</v>
      </c>
      <c r="J4127" t="s">
        <v>159</v>
      </c>
      <c r="K4127" t="s">
        <v>151</v>
      </c>
      <c r="L4127" t="s">
        <v>96</v>
      </c>
      <c r="M4127" t="s">
        <v>109</v>
      </c>
      <c r="N4127" s="4">
        <v>538511163</v>
      </c>
      <c r="O4127" s="44">
        <v>6895.5</v>
      </c>
      <c r="P4127">
        <v>0</v>
      </c>
      <c r="Q4127">
        <v>1</v>
      </c>
      <c r="R4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7" s="4">
        <f t="shared" si="192"/>
        <v>0</v>
      </c>
      <c r="T4127" s="4">
        <f t="shared" si="193"/>
        <v>0</v>
      </c>
      <c r="U4127" s="4">
        <f t="shared" si="194"/>
        <v>1</v>
      </c>
    </row>
    <row r="4128" spans="1:21">
      <c r="A4128" s="41">
        <v>510000284</v>
      </c>
      <c r="B4128" s="42">
        <v>920035599</v>
      </c>
      <c r="C4128" s="43">
        <v>510000284</v>
      </c>
      <c r="D4128" t="s">
        <v>6055</v>
      </c>
      <c r="E4128" t="s">
        <v>6056</v>
      </c>
      <c r="H4128"/>
      <c r="I4128" s="1">
        <v>51</v>
      </c>
      <c r="J4128" t="s">
        <v>721</v>
      </c>
      <c r="K4128" t="s">
        <v>137</v>
      </c>
      <c r="L4128" t="s">
        <v>96</v>
      </c>
      <c r="M4128" t="s">
        <v>109</v>
      </c>
      <c r="N4128" s="4">
        <v>335880365</v>
      </c>
      <c r="O4128" s="44">
        <v>11031.5</v>
      </c>
      <c r="P4128">
        <v>1</v>
      </c>
      <c r="Q4128">
        <v>0</v>
      </c>
      <c r="R4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8" s="4">
        <f t="shared" si="192"/>
        <v>0</v>
      </c>
      <c r="T4128" s="4">
        <f t="shared" si="193"/>
        <v>0</v>
      </c>
      <c r="U4128" s="4">
        <f t="shared" si="194"/>
        <v>1</v>
      </c>
    </row>
    <row r="4129" spans="1:21">
      <c r="A4129" s="41">
        <v>740011515</v>
      </c>
      <c r="B4129" s="42">
        <v>920035979</v>
      </c>
      <c r="C4129" s="43">
        <v>740011515</v>
      </c>
      <c r="D4129" t="s">
        <v>6119</v>
      </c>
      <c r="E4129" t="s">
        <v>6120</v>
      </c>
      <c r="H4129"/>
      <c r="I4129" s="1">
        <v>74</v>
      </c>
      <c r="J4129" t="s">
        <v>901</v>
      </c>
      <c r="K4129" t="s">
        <v>59</v>
      </c>
      <c r="L4129" t="s">
        <v>96</v>
      </c>
      <c r="M4129" t="s">
        <v>109</v>
      </c>
      <c r="N4129" s="4">
        <v>338574627</v>
      </c>
      <c r="O4129" s="44">
        <v>2649</v>
      </c>
      <c r="P4129">
        <v>0</v>
      </c>
      <c r="Q4129">
        <v>1</v>
      </c>
      <c r="R4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9" s="4">
        <f t="shared" si="192"/>
        <v>0</v>
      </c>
      <c r="T4129" s="4">
        <f t="shared" si="193"/>
        <v>0</v>
      </c>
      <c r="U4129" s="4">
        <f t="shared" si="194"/>
        <v>1</v>
      </c>
    </row>
    <row r="4130" spans="1:21">
      <c r="A4130" s="41">
        <v>740788617</v>
      </c>
      <c r="B4130" s="42">
        <v>920035979</v>
      </c>
      <c r="C4130" s="43">
        <v>740788617</v>
      </c>
      <c r="D4130" t="s">
        <v>6121</v>
      </c>
      <c r="E4130" t="s">
        <v>6120</v>
      </c>
      <c r="H4130"/>
      <c r="I4130" s="1">
        <v>74</v>
      </c>
      <c r="J4130" t="s">
        <v>901</v>
      </c>
      <c r="K4130" t="s">
        <v>59</v>
      </c>
      <c r="L4130" t="s">
        <v>96</v>
      </c>
      <c r="M4130" t="s">
        <v>109</v>
      </c>
      <c r="N4130" s="4">
        <v>338574627</v>
      </c>
      <c r="O4130" s="44">
        <v>5663</v>
      </c>
      <c r="P4130">
        <v>0</v>
      </c>
      <c r="Q4130">
        <v>1</v>
      </c>
      <c r="R4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0" s="4">
        <f t="shared" si="192"/>
        <v>0</v>
      </c>
      <c r="T4130" s="4">
        <f t="shared" si="193"/>
        <v>0</v>
      </c>
      <c r="U4130" s="4">
        <f t="shared" si="194"/>
        <v>1</v>
      </c>
    </row>
    <row r="4131" spans="1:21">
      <c r="A4131" s="41">
        <v>930300124</v>
      </c>
      <c r="B4131" s="42">
        <v>920036290</v>
      </c>
      <c r="C4131" s="43">
        <v>930300124</v>
      </c>
      <c r="D4131" t="s">
        <v>5787</v>
      </c>
      <c r="E4131" t="s">
        <v>5788</v>
      </c>
      <c r="H4131"/>
      <c r="I4131" s="1">
        <v>93</v>
      </c>
      <c r="J4131" t="s">
        <v>265</v>
      </c>
      <c r="K4131" t="s">
        <v>109</v>
      </c>
      <c r="L4131" t="s">
        <v>96</v>
      </c>
      <c r="M4131" t="s">
        <v>109</v>
      </c>
      <c r="N4131" s="4">
        <v>352289425</v>
      </c>
      <c r="O4131" s="44">
        <v>3096.5</v>
      </c>
      <c r="P4131">
        <v>0</v>
      </c>
      <c r="Q4131">
        <v>0</v>
      </c>
      <c r="R4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1" s="4">
        <f t="shared" si="192"/>
        <v>0</v>
      </c>
      <c r="T4131" s="4">
        <f t="shared" si="193"/>
        <v>0</v>
      </c>
      <c r="U4131" s="4">
        <f t="shared" si="194"/>
        <v>1</v>
      </c>
    </row>
    <row r="4132" spans="1:21">
      <c r="A4132" s="41">
        <v>310781158</v>
      </c>
      <c r="B4132" s="42">
        <v>920030269</v>
      </c>
      <c r="C4132" s="43">
        <v>310781158</v>
      </c>
      <c r="D4132" t="s">
        <v>6132</v>
      </c>
      <c r="E4132" t="s">
        <v>5606</v>
      </c>
      <c r="H4132"/>
      <c r="I4132" s="1">
        <v>31</v>
      </c>
      <c r="J4132" t="s">
        <v>314</v>
      </c>
      <c r="K4132" t="s">
        <v>33</v>
      </c>
      <c r="L4132" t="s">
        <v>96</v>
      </c>
      <c r="M4132" t="s">
        <v>109</v>
      </c>
      <c r="N4132" s="4">
        <v>439739939</v>
      </c>
      <c r="O4132" s="44">
        <v>24777.5</v>
      </c>
      <c r="P4132">
        <v>1</v>
      </c>
      <c r="Q4132">
        <v>0</v>
      </c>
      <c r="R4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2" s="4">
        <f t="shared" si="192"/>
        <v>0</v>
      </c>
      <c r="T4132" s="4">
        <f t="shared" si="193"/>
        <v>0</v>
      </c>
      <c r="U4132" s="4">
        <f t="shared" si="194"/>
        <v>1</v>
      </c>
    </row>
    <row r="4133" spans="1:21">
      <c r="A4133" s="41">
        <v>540023884</v>
      </c>
      <c r="B4133" s="42">
        <v>920038627</v>
      </c>
      <c r="C4133" s="43">
        <v>540023884</v>
      </c>
      <c r="D4133" t="s">
        <v>5807</v>
      </c>
      <c r="E4133" t="s">
        <v>5808</v>
      </c>
      <c r="H4133"/>
      <c r="I4133" s="1">
        <v>54</v>
      </c>
      <c r="J4133" t="s">
        <v>464</v>
      </c>
      <c r="K4133" t="s">
        <v>137</v>
      </c>
      <c r="L4133" t="s">
        <v>96</v>
      </c>
      <c r="M4133" t="s">
        <v>109</v>
      </c>
      <c r="N4133" s="4">
        <v>808616601</v>
      </c>
      <c r="O4133" s="44">
        <v>1167</v>
      </c>
      <c r="P4133">
        <v>1</v>
      </c>
      <c r="Q4133">
        <v>0</v>
      </c>
      <c r="R4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3" s="4">
        <f t="shared" si="192"/>
        <v>0</v>
      </c>
      <c r="T4133" s="4">
        <f t="shared" si="193"/>
        <v>0</v>
      </c>
      <c r="U4133" s="4">
        <f t="shared" si="194"/>
        <v>1</v>
      </c>
    </row>
    <row r="4134" spans="1:21">
      <c r="A4134" s="41">
        <v>130780083</v>
      </c>
      <c r="B4134" s="42">
        <v>920039534</v>
      </c>
      <c r="C4134" s="43">
        <v>130780083</v>
      </c>
      <c r="D4134" t="s">
        <v>5823</v>
      </c>
      <c r="E4134" t="s">
        <v>5824</v>
      </c>
      <c r="H4134"/>
      <c r="I4134" s="1">
        <v>13</v>
      </c>
      <c r="J4134" t="s">
        <v>219</v>
      </c>
      <c r="K4134" t="s">
        <v>151</v>
      </c>
      <c r="L4134" t="s">
        <v>96</v>
      </c>
      <c r="M4134" t="s">
        <v>109</v>
      </c>
      <c r="N4134" s="4">
        <v>442455234</v>
      </c>
      <c r="O4134" s="44">
        <v>21958.5</v>
      </c>
      <c r="P4134">
        <v>0</v>
      </c>
      <c r="Q4134">
        <v>0</v>
      </c>
      <c r="R4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4" s="4">
        <f t="shared" si="192"/>
        <v>0</v>
      </c>
      <c r="T4134" s="4">
        <f t="shared" si="193"/>
        <v>0</v>
      </c>
      <c r="U4134" s="4">
        <f t="shared" si="194"/>
        <v>1</v>
      </c>
    </row>
    <row r="4135" spans="1:21">
      <c r="A4135" s="41">
        <v>380027169</v>
      </c>
      <c r="B4135" s="42">
        <v>920039674</v>
      </c>
      <c r="C4135" s="43">
        <v>380027169</v>
      </c>
      <c r="D4135" t="s">
        <v>110</v>
      </c>
      <c r="E4135" t="s">
        <v>111</v>
      </c>
      <c r="H4135"/>
      <c r="I4135" s="1">
        <v>38</v>
      </c>
      <c r="J4135" t="s">
        <v>65</v>
      </c>
      <c r="K4135" t="s">
        <v>59</v>
      </c>
      <c r="L4135" t="s">
        <v>96</v>
      </c>
      <c r="M4135" t="s">
        <v>109</v>
      </c>
      <c r="N4135" s="4">
        <v>58504390</v>
      </c>
      <c r="O4135" s="44">
        <v>1</v>
      </c>
      <c r="P4135">
        <v>1</v>
      </c>
      <c r="Q4135">
        <v>0</v>
      </c>
      <c r="R4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5" s="4">
        <f t="shared" si="192"/>
        <v>0</v>
      </c>
      <c r="T4135" s="4">
        <f t="shared" si="193"/>
        <v>0</v>
      </c>
      <c r="U4135" s="4">
        <f t="shared" si="194"/>
        <v>1</v>
      </c>
    </row>
    <row r="4136" spans="1:21">
      <c r="A4136" s="41">
        <v>590056479</v>
      </c>
      <c r="B4136" s="42">
        <v>920039708</v>
      </c>
      <c r="C4136" s="43">
        <v>590056479</v>
      </c>
      <c r="D4136" t="s">
        <v>5637</v>
      </c>
      <c r="E4136" t="s">
        <v>5606</v>
      </c>
      <c r="H4136"/>
      <c r="I4136" s="1">
        <v>59</v>
      </c>
      <c r="J4136" t="s">
        <v>227</v>
      </c>
      <c r="K4136" t="s">
        <v>228</v>
      </c>
      <c r="L4136" t="s">
        <v>96</v>
      </c>
      <c r="M4136" t="s">
        <v>109</v>
      </c>
      <c r="N4136" s="4">
        <v>301160750</v>
      </c>
      <c r="O4136" s="44">
        <v>16640</v>
      </c>
      <c r="P4136">
        <v>1</v>
      </c>
      <c r="Q4136">
        <v>0</v>
      </c>
      <c r="R4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6" s="4">
        <f t="shared" si="192"/>
        <v>0</v>
      </c>
      <c r="T4136" s="4">
        <f t="shared" si="193"/>
        <v>0</v>
      </c>
      <c r="U4136" s="4">
        <f t="shared" si="194"/>
        <v>1</v>
      </c>
    </row>
    <row r="4137" spans="1:21">
      <c r="A4137" s="41">
        <v>690802913</v>
      </c>
      <c r="B4137" s="146">
        <v>920039914</v>
      </c>
      <c r="C4137" s="43">
        <v>690802913</v>
      </c>
      <c r="D4137" t="s">
        <v>4906</v>
      </c>
      <c r="E4137" t="s">
        <v>4907</v>
      </c>
      <c r="H4137"/>
      <c r="I4137" s="1">
        <v>69</v>
      </c>
      <c r="J4137" t="s">
        <v>140</v>
      </c>
      <c r="K4137" t="s">
        <v>59</v>
      </c>
      <c r="L4137" t="s">
        <v>60</v>
      </c>
      <c r="M4137" t="s">
        <v>109</v>
      </c>
      <c r="N4137" s="4">
        <v>451114383</v>
      </c>
      <c r="O4137" s="44">
        <v>10711</v>
      </c>
      <c r="P4137">
        <v>0</v>
      </c>
      <c r="Q4137">
        <v>0</v>
      </c>
      <c r="R4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7" s="4">
        <f t="shared" si="192"/>
        <v>0</v>
      </c>
      <c r="T4137" s="4">
        <f t="shared" si="193"/>
        <v>0</v>
      </c>
      <c r="U4137" s="4">
        <f t="shared" si="194"/>
        <v>1</v>
      </c>
    </row>
    <row r="4138" spans="1:21">
      <c r="A4138" s="41">
        <v>920000577</v>
      </c>
      <c r="B4138" s="42">
        <v>920110020</v>
      </c>
      <c r="C4138" s="43">
        <v>920110020</v>
      </c>
      <c r="D4138" t="s">
        <v>892</v>
      </c>
      <c r="E4138" t="s">
        <v>893</v>
      </c>
      <c r="F4138" t="s">
        <v>894</v>
      </c>
      <c r="G4138" t="s">
        <v>895</v>
      </c>
      <c r="H4138">
        <v>0</v>
      </c>
      <c r="I4138" s="1">
        <v>92</v>
      </c>
      <c r="J4138" t="s">
        <v>114</v>
      </c>
      <c r="K4138" t="s">
        <v>109</v>
      </c>
      <c r="L4138" t="s">
        <v>831</v>
      </c>
      <c r="M4138" t="s">
        <v>109</v>
      </c>
      <c r="N4138" s="4">
        <v>269201380</v>
      </c>
      <c r="O4138" s="44">
        <v>68994</v>
      </c>
      <c r="P4138">
        <v>0</v>
      </c>
      <c r="Q4138">
        <v>0</v>
      </c>
      <c r="R4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8" s="4">
        <f t="shared" si="192"/>
        <v>1</v>
      </c>
      <c r="T4138" s="4">
        <f t="shared" si="193"/>
        <v>0</v>
      </c>
      <c r="U4138" s="4">
        <f t="shared" si="194"/>
        <v>0</v>
      </c>
    </row>
    <row r="4139" spans="1:21">
      <c r="A4139" s="41">
        <v>920170040</v>
      </c>
      <c r="B4139" s="42">
        <v>920110020</v>
      </c>
      <c r="C4139" s="43">
        <v>920110020</v>
      </c>
      <c r="D4139" t="s">
        <v>896</v>
      </c>
      <c r="E4139" t="s">
        <v>893</v>
      </c>
      <c r="F4139" t="s">
        <v>894</v>
      </c>
      <c r="G4139" t="s">
        <v>895</v>
      </c>
      <c r="H4139">
        <v>0</v>
      </c>
      <c r="I4139" s="1">
        <v>92</v>
      </c>
      <c r="J4139" t="s">
        <v>114</v>
      </c>
      <c r="K4139" t="s">
        <v>109</v>
      </c>
      <c r="L4139" t="s">
        <v>831</v>
      </c>
      <c r="M4139" t="s">
        <v>109</v>
      </c>
      <c r="N4139" s="4">
        <v>269201380</v>
      </c>
      <c r="O4139" s="44">
        <v>255.25</v>
      </c>
      <c r="P4139">
        <v>1</v>
      </c>
      <c r="Q4139">
        <v>0</v>
      </c>
      <c r="R4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9" s="4">
        <f t="shared" si="192"/>
        <v>1</v>
      </c>
      <c r="T4139" s="4">
        <f t="shared" si="193"/>
        <v>0</v>
      </c>
      <c r="U4139" s="4">
        <f t="shared" si="194"/>
        <v>0</v>
      </c>
    </row>
    <row r="4140" spans="1:21">
      <c r="A4140" s="41">
        <v>920000601</v>
      </c>
      <c r="B4140" s="42">
        <v>920110053</v>
      </c>
      <c r="C4140" s="43">
        <v>920110053</v>
      </c>
      <c r="D4140" t="s">
        <v>4493</v>
      </c>
      <c r="E4140" t="s">
        <v>4494</v>
      </c>
      <c r="F4140" t="s">
        <v>906</v>
      </c>
      <c r="G4140" t="s">
        <v>907</v>
      </c>
      <c r="H4140">
        <v>0</v>
      </c>
      <c r="I4140" s="1">
        <v>92</v>
      </c>
      <c r="J4140" t="s">
        <v>114</v>
      </c>
      <c r="K4140" t="s">
        <v>109</v>
      </c>
      <c r="L4140" t="s">
        <v>831</v>
      </c>
      <c r="M4140" t="s">
        <v>109</v>
      </c>
      <c r="N4140" s="4">
        <v>269201331</v>
      </c>
      <c r="O4140" s="44">
        <v>30431.5</v>
      </c>
      <c r="P4140">
        <v>0</v>
      </c>
      <c r="Q4140">
        <v>0</v>
      </c>
      <c r="R4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0" s="4">
        <f t="shared" si="192"/>
        <v>1</v>
      </c>
      <c r="T4140" s="4">
        <f t="shared" si="193"/>
        <v>0</v>
      </c>
      <c r="U4140" s="4">
        <f t="shared" si="194"/>
        <v>0</v>
      </c>
    </row>
    <row r="4141" spans="1:21">
      <c r="A4141" s="41">
        <v>920000635</v>
      </c>
      <c r="B4141" s="42">
        <v>920150026</v>
      </c>
      <c r="C4141" s="43">
        <v>920000635</v>
      </c>
      <c r="D4141" t="s">
        <v>447</v>
      </c>
      <c r="E4141" t="s">
        <v>448</v>
      </c>
      <c r="H4141"/>
      <c r="I4141" s="1">
        <v>92</v>
      </c>
      <c r="J4141" t="s">
        <v>114</v>
      </c>
      <c r="K4141" t="s">
        <v>109</v>
      </c>
      <c r="L4141" t="s">
        <v>60</v>
      </c>
      <c r="M4141" t="s">
        <v>109</v>
      </c>
      <c r="N4141" s="4">
        <v>785376088</v>
      </c>
      <c r="O4141" s="44">
        <v>20885</v>
      </c>
      <c r="P4141">
        <v>0</v>
      </c>
      <c r="Q4141">
        <v>0</v>
      </c>
      <c r="R4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1" s="4">
        <f t="shared" si="192"/>
        <v>0</v>
      </c>
      <c r="T4141" s="4">
        <f t="shared" si="193"/>
        <v>0</v>
      </c>
      <c r="U4141" s="4">
        <f t="shared" si="194"/>
        <v>1</v>
      </c>
    </row>
    <row r="4142" spans="1:21">
      <c r="A4142" s="41">
        <v>920000650</v>
      </c>
      <c r="B4142" s="42">
        <v>920150059</v>
      </c>
      <c r="C4142" s="43">
        <v>920000650</v>
      </c>
      <c r="D4142" t="s">
        <v>612</v>
      </c>
      <c r="E4142" t="s">
        <v>613</v>
      </c>
      <c r="H4142"/>
      <c r="I4142" s="1">
        <v>92</v>
      </c>
      <c r="J4142" t="s">
        <v>114</v>
      </c>
      <c r="K4142" t="s">
        <v>109</v>
      </c>
      <c r="L4142" t="s">
        <v>60</v>
      </c>
      <c r="M4142" t="s">
        <v>109</v>
      </c>
      <c r="N4142" s="4">
        <v>408457299</v>
      </c>
      <c r="O4142" s="44">
        <v>198065</v>
      </c>
      <c r="P4142">
        <v>0</v>
      </c>
      <c r="Q4142">
        <v>0</v>
      </c>
      <c r="R4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2" s="4">
        <f t="shared" si="192"/>
        <v>0</v>
      </c>
      <c r="T4142" s="4">
        <f t="shared" si="193"/>
        <v>0</v>
      </c>
      <c r="U4142" s="4">
        <f t="shared" si="194"/>
        <v>1</v>
      </c>
    </row>
    <row r="4143" spans="1:21">
      <c r="A4143" s="41">
        <v>920001369</v>
      </c>
      <c r="B4143" s="42">
        <v>920710654</v>
      </c>
      <c r="C4143" s="43">
        <v>920710654</v>
      </c>
      <c r="D4143" t="s">
        <v>3566</v>
      </c>
      <c r="E4143" t="s">
        <v>3567</v>
      </c>
      <c r="F4143" t="s">
        <v>906</v>
      </c>
      <c r="G4143" t="s">
        <v>907</v>
      </c>
      <c r="H4143">
        <v>0</v>
      </c>
      <c r="I4143" s="1">
        <v>92</v>
      </c>
      <c r="J4143" t="s">
        <v>114</v>
      </c>
      <c r="K4143" t="s">
        <v>109</v>
      </c>
      <c r="L4143" t="s">
        <v>831</v>
      </c>
      <c r="M4143" t="s">
        <v>109</v>
      </c>
      <c r="N4143" s="4">
        <v>269201364</v>
      </c>
      <c r="O4143" s="44">
        <v>20710</v>
      </c>
      <c r="P4143">
        <v>0</v>
      </c>
      <c r="Q4143">
        <v>0</v>
      </c>
      <c r="R4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3" s="4">
        <f t="shared" si="192"/>
        <v>1</v>
      </c>
      <c r="T4143" s="4">
        <f t="shared" si="193"/>
        <v>0</v>
      </c>
      <c r="U4143" s="4">
        <f t="shared" si="194"/>
        <v>0</v>
      </c>
    </row>
    <row r="4144" spans="1:21">
      <c r="A4144" s="41">
        <v>920170115</v>
      </c>
      <c r="B4144" s="42">
        <v>920718053</v>
      </c>
      <c r="C4144" s="43">
        <v>920170115</v>
      </c>
      <c r="D4144" t="s">
        <v>3562</v>
      </c>
      <c r="E4144" t="s">
        <v>3563</v>
      </c>
      <c r="H4144"/>
      <c r="I4144" s="1">
        <v>92</v>
      </c>
      <c r="J4144" t="s">
        <v>114</v>
      </c>
      <c r="K4144" t="s">
        <v>109</v>
      </c>
      <c r="L4144" t="s">
        <v>60</v>
      </c>
      <c r="M4144" t="s">
        <v>109</v>
      </c>
      <c r="N4144" s="4">
        <v>785464389</v>
      </c>
      <c r="O4144" s="44">
        <v>3855.75</v>
      </c>
      <c r="P4144">
        <v>1</v>
      </c>
      <c r="Q4144">
        <v>0</v>
      </c>
      <c r="R4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4" s="4">
        <f t="shared" si="192"/>
        <v>0</v>
      </c>
      <c r="T4144" s="4">
        <f t="shared" si="193"/>
        <v>0</v>
      </c>
      <c r="U4144" s="4">
        <f t="shared" si="194"/>
        <v>1</v>
      </c>
    </row>
    <row r="4145" spans="1:21">
      <c r="A4145" s="41">
        <v>920690278</v>
      </c>
      <c r="B4145" s="42">
        <v>920718186</v>
      </c>
      <c r="C4145" s="43">
        <v>920690278</v>
      </c>
      <c r="D4145" t="s">
        <v>4928</v>
      </c>
      <c r="E4145" t="s">
        <v>4929</v>
      </c>
      <c r="H4145"/>
      <c r="I4145" s="1">
        <v>92</v>
      </c>
      <c r="J4145" t="s">
        <v>114</v>
      </c>
      <c r="K4145" t="s">
        <v>109</v>
      </c>
      <c r="L4145" t="s">
        <v>60</v>
      </c>
      <c r="M4145" t="s">
        <v>109</v>
      </c>
      <c r="N4145" s="4">
        <v>775729874</v>
      </c>
      <c r="O4145" s="44">
        <v>2169.25</v>
      </c>
      <c r="P4145" t="e">
        <v>#N/A</v>
      </c>
      <c r="Q4145" t="e">
        <v>#N/A</v>
      </c>
      <c r="R4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45" s="4">
        <f t="shared" si="192"/>
        <v>0</v>
      </c>
      <c r="T4145" s="4">
        <f t="shared" si="193"/>
        <v>0</v>
      </c>
      <c r="U4145" s="4">
        <f t="shared" si="194"/>
        <v>1</v>
      </c>
    </row>
    <row r="4146" spans="1:21">
      <c r="A4146" s="41">
        <v>920002177</v>
      </c>
      <c r="B4146" s="42">
        <v>920804465</v>
      </c>
      <c r="C4146" s="43">
        <v>920804465</v>
      </c>
      <c r="D4146" t="s">
        <v>3859</v>
      </c>
      <c r="E4146" t="s">
        <v>3860</v>
      </c>
      <c r="F4146" t="s">
        <v>978</v>
      </c>
      <c r="G4146" t="s">
        <v>979</v>
      </c>
      <c r="H4146">
        <v>0</v>
      </c>
      <c r="I4146" s="1">
        <v>92</v>
      </c>
      <c r="J4146" t="s">
        <v>114</v>
      </c>
      <c r="K4146" t="s">
        <v>109</v>
      </c>
      <c r="L4146" t="s">
        <v>77</v>
      </c>
      <c r="M4146" t="s">
        <v>109</v>
      </c>
      <c r="N4146" s="4">
        <v>269201414</v>
      </c>
      <c r="O4146" s="44">
        <v>21221.5</v>
      </c>
      <c r="P4146">
        <v>1</v>
      </c>
      <c r="Q4146">
        <v>0</v>
      </c>
      <c r="R4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6" s="4">
        <f t="shared" si="192"/>
        <v>1</v>
      </c>
      <c r="T4146" s="4">
        <f t="shared" si="193"/>
        <v>0</v>
      </c>
      <c r="U4146" s="4">
        <f t="shared" si="194"/>
        <v>0</v>
      </c>
    </row>
    <row r="4147" spans="1:21">
      <c r="A4147" s="41">
        <v>920006038</v>
      </c>
      <c r="B4147" s="42">
        <v>920804465</v>
      </c>
      <c r="C4147" s="43">
        <v>920804465</v>
      </c>
      <c r="D4147" t="s">
        <v>3861</v>
      </c>
      <c r="E4147" t="s">
        <v>3860</v>
      </c>
      <c r="F4147" t="s">
        <v>978</v>
      </c>
      <c r="G4147" t="s">
        <v>979</v>
      </c>
      <c r="H4147">
        <v>0</v>
      </c>
      <c r="I4147" s="1">
        <v>92</v>
      </c>
      <c r="J4147" t="s">
        <v>114</v>
      </c>
      <c r="K4147" t="s">
        <v>109</v>
      </c>
      <c r="L4147" t="s">
        <v>77</v>
      </c>
      <c r="M4147" t="s">
        <v>109</v>
      </c>
      <c r="N4147" s="4">
        <v>269201414</v>
      </c>
      <c r="O4147" s="44">
        <v>790.5</v>
      </c>
      <c r="P4147">
        <v>1</v>
      </c>
      <c r="Q4147">
        <v>0</v>
      </c>
      <c r="R4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7" s="4">
        <f t="shared" si="192"/>
        <v>1</v>
      </c>
      <c r="T4147" s="4">
        <f t="shared" si="193"/>
        <v>0</v>
      </c>
      <c r="U4147" s="4">
        <f t="shared" si="194"/>
        <v>0</v>
      </c>
    </row>
    <row r="4148" spans="1:21">
      <c r="A4148" s="41">
        <v>920140043</v>
      </c>
      <c r="B4148" s="42">
        <v>920804465</v>
      </c>
      <c r="C4148" s="43">
        <v>920804465</v>
      </c>
      <c r="D4148" t="s">
        <v>3862</v>
      </c>
      <c r="E4148" t="s">
        <v>3860</v>
      </c>
      <c r="F4148" t="s">
        <v>978</v>
      </c>
      <c r="G4148" t="s">
        <v>979</v>
      </c>
      <c r="H4148">
        <v>0</v>
      </c>
      <c r="I4148" s="1">
        <v>92</v>
      </c>
      <c r="J4148" t="s">
        <v>114</v>
      </c>
      <c r="K4148" t="s">
        <v>109</v>
      </c>
      <c r="L4148" t="s">
        <v>77</v>
      </c>
      <c r="M4148" t="s">
        <v>109</v>
      </c>
      <c r="N4148" s="4">
        <v>269201414</v>
      </c>
      <c r="O4148" s="44">
        <v>1288.25</v>
      </c>
      <c r="P4148">
        <v>1</v>
      </c>
      <c r="Q4148">
        <v>0</v>
      </c>
      <c r="R4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8" s="4">
        <f t="shared" si="192"/>
        <v>1</v>
      </c>
      <c r="T4148" s="4">
        <f t="shared" si="193"/>
        <v>0</v>
      </c>
      <c r="U4148" s="4">
        <f t="shared" si="194"/>
        <v>0</v>
      </c>
    </row>
    <row r="4149" spans="1:21">
      <c r="A4149" s="41">
        <v>920170149</v>
      </c>
      <c r="B4149" s="42">
        <v>920804465</v>
      </c>
      <c r="C4149" s="43">
        <v>920804465</v>
      </c>
      <c r="D4149" t="s">
        <v>3863</v>
      </c>
      <c r="E4149" t="s">
        <v>3860</v>
      </c>
      <c r="F4149" t="s">
        <v>978</v>
      </c>
      <c r="G4149" t="s">
        <v>979</v>
      </c>
      <c r="H4149">
        <v>0</v>
      </c>
      <c r="I4149" s="1">
        <v>92</v>
      </c>
      <c r="J4149" t="s">
        <v>114</v>
      </c>
      <c r="K4149" t="s">
        <v>109</v>
      </c>
      <c r="L4149" t="s">
        <v>77</v>
      </c>
      <c r="M4149" t="s">
        <v>109</v>
      </c>
      <c r="N4149" s="4">
        <v>269201414</v>
      </c>
      <c r="O4149" s="44">
        <v>1271.75</v>
      </c>
      <c r="P4149">
        <v>1</v>
      </c>
      <c r="Q4149">
        <v>0</v>
      </c>
      <c r="R4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9" s="4">
        <f t="shared" si="192"/>
        <v>1</v>
      </c>
      <c r="T4149" s="4">
        <f t="shared" si="193"/>
        <v>0</v>
      </c>
      <c r="U4149" s="4">
        <f t="shared" si="194"/>
        <v>0</v>
      </c>
    </row>
    <row r="4150" spans="1:21">
      <c r="A4150" s="41">
        <v>920810660</v>
      </c>
      <c r="B4150" s="42">
        <v>920804465</v>
      </c>
      <c r="C4150" s="43">
        <v>920804465</v>
      </c>
      <c r="D4150" t="s">
        <v>3864</v>
      </c>
      <c r="E4150" t="s">
        <v>3860</v>
      </c>
      <c r="F4150" t="s">
        <v>978</v>
      </c>
      <c r="G4150" t="s">
        <v>979</v>
      </c>
      <c r="H4150">
        <v>0</v>
      </c>
      <c r="I4150" s="1">
        <v>92</v>
      </c>
      <c r="J4150" t="s">
        <v>114</v>
      </c>
      <c r="K4150" t="s">
        <v>109</v>
      </c>
      <c r="L4150" t="s">
        <v>77</v>
      </c>
      <c r="M4150" t="s">
        <v>109</v>
      </c>
      <c r="N4150" s="4">
        <v>269201414</v>
      </c>
      <c r="O4150" s="44">
        <v>31</v>
      </c>
      <c r="P4150">
        <v>1</v>
      </c>
      <c r="Q4150">
        <v>0</v>
      </c>
      <c r="R4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0" s="4">
        <f t="shared" si="192"/>
        <v>1</v>
      </c>
      <c r="T4150" s="4">
        <f t="shared" si="193"/>
        <v>0</v>
      </c>
      <c r="U4150" s="4">
        <f t="shared" si="194"/>
        <v>0</v>
      </c>
    </row>
    <row r="4151" spans="1:21">
      <c r="A4151" s="41">
        <v>920813003</v>
      </c>
      <c r="B4151" s="42">
        <v>920804465</v>
      </c>
      <c r="C4151" s="43">
        <v>920804465</v>
      </c>
      <c r="D4151" t="s">
        <v>3865</v>
      </c>
      <c r="E4151" t="s">
        <v>3860</v>
      </c>
      <c r="F4151" t="s">
        <v>978</v>
      </c>
      <c r="G4151" t="s">
        <v>979</v>
      </c>
      <c r="H4151">
        <v>0</v>
      </c>
      <c r="I4151" s="1">
        <v>92</v>
      </c>
      <c r="J4151" t="s">
        <v>114</v>
      </c>
      <c r="K4151" t="s">
        <v>109</v>
      </c>
      <c r="L4151" t="s">
        <v>77</v>
      </c>
      <c r="M4151" t="s">
        <v>109</v>
      </c>
      <c r="N4151" s="4">
        <v>269201414</v>
      </c>
      <c r="O4151" s="44">
        <v>757.75</v>
      </c>
      <c r="P4151">
        <v>1</v>
      </c>
      <c r="Q4151">
        <v>0</v>
      </c>
      <c r="R4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1" s="4">
        <f t="shared" si="192"/>
        <v>1</v>
      </c>
      <c r="T4151" s="4">
        <f t="shared" si="193"/>
        <v>0</v>
      </c>
      <c r="U4151" s="4">
        <f t="shared" si="194"/>
        <v>0</v>
      </c>
    </row>
    <row r="4152" spans="1:21">
      <c r="A4152" s="41">
        <v>920813995</v>
      </c>
      <c r="B4152" s="42">
        <v>920804465</v>
      </c>
      <c r="C4152" s="43">
        <v>920804465</v>
      </c>
      <c r="D4152" t="s">
        <v>3866</v>
      </c>
      <c r="E4152" t="s">
        <v>3860</v>
      </c>
      <c r="F4152" t="s">
        <v>978</v>
      </c>
      <c r="G4152" t="s">
        <v>979</v>
      </c>
      <c r="H4152">
        <v>0</v>
      </c>
      <c r="I4152" s="1">
        <v>92</v>
      </c>
      <c r="J4152" t="s">
        <v>114</v>
      </c>
      <c r="K4152" t="s">
        <v>109</v>
      </c>
      <c r="L4152" t="s">
        <v>77</v>
      </c>
      <c r="M4152" t="s">
        <v>109</v>
      </c>
      <c r="N4152" s="4">
        <v>269201414</v>
      </c>
      <c r="O4152" s="44">
        <v>1321</v>
      </c>
      <c r="P4152">
        <v>1</v>
      </c>
      <c r="Q4152">
        <v>0</v>
      </c>
      <c r="R4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2" s="4">
        <f t="shared" si="192"/>
        <v>1</v>
      </c>
      <c r="T4152" s="4">
        <f t="shared" si="193"/>
        <v>0</v>
      </c>
      <c r="U4152" s="4">
        <f t="shared" si="194"/>
        <v>0</v>
      </c>
    </row>
    <row r="4153" spans="1:21">
      <c r="A4153" s="41">
        <v>920024205</v>
      </c>
      <c r="B4153" s="42">
        <v>920808037</v>
      </c>
      <c r="C4153" s="43">
        <v>920808037</v>
      </c>
      <c r="D4153" t="s">
        <v>904</v>
      </c>
      <c r="E4153" t="s">
        <v>905</v>
      </c>
      <c r="F4153" t="s">
        <v>906</v>
      </c>
      <c r="G4153" t="s">
        <v>907</v>
      </c>
      <c r="H4153">
        <v>0</v>
      </c>
      <c r="I4153" s="1">
        <v>92</v>
      </c>
      <c r="J4153" t="s">
        <v>114</v>
      </c>
      <c r="K4153" t="s">
        <v>109</v>
      </c>
      <c r="L4153" t="s">
        <v>831</v>
      </c>
      <c r="M4153" t="s">
        <v>109</v>
      </c>
      <c r="N4153" s="4">
        <v>269200978</v>
      </c>
      <c r="O4153" s="44">
        <v>23581</v>
      </c>
      <c r="P4153">
        <v>0</v>
      </c>
      <c r="Q4153">
        <v>0</v>
      </c>
      <c r="R4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3" s="4">
        <f t="shared" si="192"/>
        <v>1</v>
      </c>
      <c r="T4153" s="4">
        <f t="shared" si="193"/>
        <v>0</v>
      </c>
      <c r="U4153" s="4">
        <f t="shared" si="194"/>
        <v>0</v>
      </c>
    </row>
    <row r="4154" spans="1:21">
      <c r="A4154" s="41">
        <v>920300985</v>
      </c>
      <c r="B4154" s="42">
        <v>920810330</v>
      </c>
      <c r="C4154" s="43">
        <v>920300985</v>
      </c>
      <c r="D4154" t="s">
        <v>485</v>
      </c>
      <c r="E4154" t="s">
        <v>486</v>
      </c>
      <c r="H4154"/>
      <c r="I4154" s="1">
        <v>92</v>
      </c>
      <c r="J4154" t="s">
        <v>114</v>
      </c>
      <c r="K4154" t="s">
        <v>109</v>
      </c>
      <c r="L4154" t="s">
        <v>60</v>
      </c>
      <c r="M4154" t="s">
        <v>109</v>
      </c>
      <c r="N4154" s="4">
        <v>338699721</v>
      </c>
      <c r="O4154" s="44">
        <v>11964</v>
      </c>
      <c r="P4154">
        <v>0</v>
      </c>
      <c r="Q4154">
        <v>0</v>
      </c>
      <c r="R4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4" s="4">
        <f t="shared" si="192"/>
        <v>0</v>
      </c>
      <c r="T4154" s="4">
        <f t="shared" si="193"/>
        <v>0</v>
      </c>
      <c r="U4154" s="4">
        <f t="shared" si="194"/>
        <v>1</v>
      </c>
    </row>
    <row r="4155" spans="1:21">
      <c r="A4155" s="41">
        <v>920029550</v>
      </c>
      <c r="B4155" s="42">
        <v>920810736</v>
      </c>
      <c r="C4155" s="43">
        <v>920029550</v>
      </c>
      <c r="D4155" t="s">
        <v>5505</v>
      </c>
      <c r="E4155" t="s">
        <v>5506</v>
      </c>
      <c r="H4155"/>
      <c r="I4155" s="1">
        <v>92</v>
      </c>
      <c r="J4155" t="s">
        <v>114</v>
      </c>
      <c r="K4155" t="s">
        <v>109</v>
      </c>
      <c r="L4155" t="s">
        <v>96</v>
      </c>
      <c r="M4155" t="s">
        <v>109</v>
      </c>
      <c r="N4155" s="4">
        <v>331378018</v>
      </c>
      <c r="O4155" s="44">
        <v>56993.5</v>
      </c>
      <c r="P4155">
        <v>0</v>
      </c>
      <c r="Q4155">
        <v>0</v>
      </c>
      <c r="R4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55" s="4">
        <f t="shared" si="192"/>
        <v>0</v>
      </c>
      <c r="T4155" s="4">
        <f t="shared" si="193"/>
        <v>0</v>
      </c>
      <c r="U4155" s="4">
        <f t="shared" si="194"/>
        <v>1</v>
      </c>
    </row>
    <row r="4156" spans="1:21">
      <c r="A4156" s="41">
        <v>920300712</v>
      </c>
      <c r="B4156" s="42">
        <v>920810736</v>
      </c>
      <c r="C4156" s="43">
        <v>920300712</v>
      </c>
      <c r="D4156" t="s">
        <v>5507</v>
      </c>
      <c r="E4156" t="s">
        <v>5506</v>
      </c>
      <c r="H4156"/>
      <c r="I4156" s="1">
        <v>92</v>
      </c>
      <c r="J4156" t="s">
        <v>114</v>
      </c>
      <c r="K4156" t="s">
        <v>109</v>
      </c>
      <c r="L4156" t="s">
        <v>96</v>
      </c>
      <c r="M4156" t="s">
        <v>109</v>
      </c>
      <c r="N4156" s="4">
        <v>331378018</v>
      </c>
      <c r="O4156" s="44">
        <v>16267.5</v>
      </c>
      <c r="P4156">
        <v>0</v>
      </c>
      <c r="Q4156">
        <v>0</v>
      </c>
      <c r="R4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6" s="4">
        <f t="shared" si="192"/>
        <v>0</v>
      </c>
      <c r="T4156" s="4">
        <f t="shared" si="193"/>
        <v>0</v>
      </c>
      <c r="U4156" s="4">
        <f t="shared" si="194"/>
        <v>1</v>
      </c>
    </row>
    <row r="4157" spans="1:21">
      <c r="A4157" s="41">
        <v>920300753</v>
      </c>
      <c r="B4157" s="42">
        <v>920810736</v>
      </c>
      <c r="C4157" s="43">
        <v>920300753</v>
      </c>
      <c r="D4157" t="s">
        <v>5508</v>
      </c>
      <c r="E4157" t="s">
        <v>5506</v>
      </c>
      <c r="H4157"/>
      <c r="I4157" s="1">
        <v>92</v>
      </c>
      <c r="J4157" t="s">
        <v>114</v>
      </c>
      <c r="K4157" t="s">
        <v>109</v>
      </c>
      <c r="L4157" t="s">
        <v>96</v>
      </c>
      <c r="M4157" t="s">
        <v>109</v>
      </c>
      <c r="N4157" s="4">
        <v>331378018</v>
      </c>
      <c r="O4157" s="44">
        <v>61444</v>
      </c>
      <c r="P4157">
        <v>0</v>
      </c>
      <c r="Q4157">
        <v>0</v>
      </c>
      <c r="R4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7" s="4">
        <f t="shared" si="192"/>
        <v>0</v>
      </c>
      <c r="T4157" s="4">
        <f t="shared" si="193"/>
        <v>0</v>
      </c>
      <c r="U4157" s="4">
        <f t="shared" si="194"/>
        <v>1</v>
      </c>
    </row>
    <row r="4158" spans="1:21">
      <c r="A4158" s="41">
        <v>930300025</v>
      </c>
      <c r="B4158" s="42">
        <v>930000393</v>
      </c>
      <c r="C4158" s="43">
        <v>930300025</v>
      </c>
      <c r="D4158" t="s">
        <v>5959</v>
      </c>
      <c r="E4158" t="s">
        <v>5960</v>
      </c>
      <c r="H4158"/>
      <c r="I4158" s="1">
        <v>93</v>
      </c>
      <c r="J4158" t="s">
        <v>265</v>
      </c>
      <c r="K4158" t="s">
        <v>109</v>
      </c>
      <c r="L4158" t="s">
        <v>96</v>
      </c>
      <c r="M4158" t="s">
        <v>109</v>
      </c>
      <c r="N4158" s="4">
        <v>692028376</v>
      </c>
      <c r="O4158" s="44">
        <v>65682</v>
      </c>
      <c r="P4158">
        <v>0</v>
      </c>
      <c r="Q4158">
        <v>0</v>
      </c>
      <c r="R4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8" s="4">
        <f t="shared" si="192"/>
        <v>0</v>
      </c>
      <c r="T4158" s="4">
        <f t="shared" si="193"/>
        <v>0</v>
      </c>
      <c r="U4158" s="4">
        <f t="shared" si="194"/>
        <v>1</v>
      </c>
    </row>
    <row r="4159" spans="1:21">
      <c r="A4159" s="41">
        <v>930300066</v>
      </c>
      <c r="B4159" s="42">
        <v>930000401</v>
      </c>
      <c r="C4159" s="43">
        <v>930300066</v>
      </c>
      <c r="D4159" t="s">
        <v>5040</v>
      </c>
      <c r="E4159" t="s">
        <v>5041</v>
      </c>
      <c r="H4159"/>
      <c r="I4159" s="1">
        <v>93</v>
      </c>
      <c r="J4159" t="s">
        <v>265</v>
      </c>
      <c r="K4159" t="s">
        <v>109</v>
      </c>
      <c r="L4159" t="s">
        <v>96</v>
      </c>
      <c r="M4159" t="s">
        <v>109</v>
      </c>
      <c r="N4159" s="4">
        <v>322677485</v>
      </c>
      <c r="O4159" s="44">
        <v>55957.5</v>
      </c>
      <c r="P4159">
        <v>0</v>
      </c>
      <c r="Q4159">
        <v>0</v>
      </c>
      <c r="R4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59" s="4">
        <f t="shared" si="192"/>
        <v>0</v>
      </c>
      <c r="T4159" s="4">
        <f t="shared" si="193"/>
        <v>0</v>
      </c>
      <c r="U4159" s="4">
        <f t="shared" si="194"/>
        <v>1</v>
      </c>
    </row>
    <row r="4160" spans="1:21">
      <c r="A4160" s="41">
        <v>930300082</v>
      </c>
      <c r="B4160" s="42">
        <v>930000419</v>
      </c>
      <c r="C4160" s="43">
        <v>930300082</v>
      </c>
      <c r="D4160" t="s">
        <v>5117</v>
      </c>
      <c r="E4160" t="s">
        <v>5118</v>
      </c>
      <c r="H4160"/>
      <c r="I4160" s="1">
        <v>93</v>
      </c>
      <c r="J4160" t="s">
        <v>265</v>
      </c>
      <c r="K4160" t="s">
        <v>109</v>
      </c>
      <c r="L4160" t="s">
        <v>96</v>
      </c>
      <c r="M4160" t="s">
        <v>109</v>
      </c>
      <c r="N4160" s="4">
        <v>343988689</v>
      </c>
      <c r="O4160" s="44">
        <v>36835.5</v>
      </c>
      <c r="P4160">
        <v>0</v>
      </c>
      <c r="Q4160">
        <v>0</v>
      </c>
      <c r="R4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0" s="4">
        <f t="shared" si="192"/>
        <v>0</v>
      </c>
      <c r="T4160" s="4">
        <f t="shared" si="193"/>
        <v>0</v>
      </c>
      <c r="U4160" s="4">
        <f t="shared" si="194"/>
        <v>1</v>
      </c>
    </row>
    <row r="4161" spans="1:21">
      <c r="A4161" s="41">
        <v>930300116</v>
      </c>
      <c r="B4161" s="42">
        <v>930000427</v>
      </c>
      <c r="C4161" s="43">
        <v>930300116</v>
      </c>
      <c r="D4161" t="s">
        <v>5441</v>
      </c>
      <c r="E4161" t="s">
        <v>5442</v>
      </c>
      <c r="H4161"/>
      <c r="I4161" s="1">
        <v>93</v>
      </c>
      <c r="J4161" t="s">
        <v>265</v>
      </c>
      <c r="K4161" t="s">
        <v>109</v>
      </c>
      <c r="L4161" t="s">
        <v>96</v>
      </c>
      <c r="M4161" t="s">
        <v>109</v>
      </c>
      <c r="N4161" s="4">
        <v>342303914</v>
      </c>
      <c r="O4161" s="44">
        <v>62268.5</v>
      </c>
      <c r="P4161">
        <v>0</v>
      </c>
      <c r="Q4161">
        <v>0</v>
      </c>
      <c r="R4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1" s="4">
        <f t="shared" si="192"/>
        <v>0</v>
      </c>
      <c r="T4161" s="4">
        <f t="shared" si="193"/>
        <v>0</v>
      </c>
      <c r="U4161" s="4">
        <f t="shared" si="194"/>
        <v>1</v>
      </c>
    </row>
    <row r="4162" spans="1:21">
      <c r="A4162" s="41">
        <v>930300264</v>
      </c>
      <c r="B4162" s="42">
        <v>930000492</v>
      </c>
      <c r="C4162" s="43">
        <v>930300264</v>
      </c>
      <c r="D4162" t="s">
        <v>5840</v>
      </c>
      <c r="E4162" t="s">
        <v>5841</v>
      </c>
      <c r="H4162"/>
      <c r="I4162" s="1">
        <v>93</v>
      </c>
      <c r="J4162" t="s">
        <v>265</v>
      </c>
      <c r="K4162" t="s">
        <v>109</v>
      </c>
      <c r="L4162" t="s">
        <v>96</v>
      </c>
      <c r="M4162" t="s">
        <v>109</v>
      </c>
      <c r="N4162" s="4">
        <v>702010091</v>
      </c>
      <c r="O4162" s="44">
        <v>8176</v>
      </c>
      <c r="P4162">
        <v>0</v>
      </c>
      <c r="Q4162">
        <v>0</v>
      </c>
      <c r="R4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2" s="4">
        <f t="shared" si="192"/>
        <v>0</v>
      </c>
      <c r="T4162" s="4">
        <f t="shared" si="193"/>
        <v>0</v>
      </c>
      <c r="U4162" s="4">
        <f t="shared" si="194"/>
        <v>1</v>
      </c>
    </row>
    <row r="4163" spans="1:21">
      <c r="A4163" s="41">
        <v>930300553</v>
      </c>
      <c r="B4163" s="42">
        <v>930000633</v>
      </c>
      <c r="C4163" s="43">
        <v>930300553</v>
      </c>
      <c r="D4163" t="s">
        <v>5030</v>
      </c>
      <c r="E4163" t="s">
        <v>5031</v>
      </c>
      <c r="H4163"/>
      <c r="I4163" s="1">
        <v>93</v>
      </c>
      <c r="J4163" t="s">
        <v>265</v>
      </c>
      <c r="K4163" t="s">
        <v>109</v>
      </c>
      <c r="L4163" t="s">
        <v>96</v>
      </c>
      <c r="M4163" t="s">
        <v>109</v>
      </c>
      <c r="N4163" s="4">
        <v>562071589</v>
      </c>
      <c r="O4163" s="44">
        <v>71689</v>
      </c>
      <c r="P4163">
        <v>0</v>
      </c>
      <c r="Q4163">
        <v>0</v>
      </c>
      <c r="R4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3" s="4">
        <f t="shared" si="192"/>
        <v>0</v>
      </c>
      <c r="T4163" s="4">
        <f t="shared" si="193"/>
        <v>0</v>
      </c>
      <c r="U4163" s="4">
        <f t="shared" si="194"/>
        <v>1</v>
      </c>
    </row>
    <row r="4164" spans="1:21">
      <c r="A4164" s="41">
        <v>930300587</v>
      </c>
      <c r="B4164" s="42">
        <v>930000641</v>
      </c>
      <c r="C4164" s="43">
        <v>930300587</v>
      </c>
      <c r="D4164" t="s">
        <v>5764</v>
      </c>
      <c r="E4164" t="s">
        <v>5765</v>
      </c>
      <c r="H4164"/>
      <c r="I4164" s="1">
        <v>93</v>
      </c>
      <c r="J4164" t="s">
        <v>265</v>
      </c>
      <c r="K4164" t="s">
        <v>109</v>
      </c>
      <c r="L4164" t="s">
        <v>96</v>
      </c>
      <c r="M4164" t="s">
        <v>109</v>
      </c>
      <c r="N4164" s="4">
        <v>572220523</v>
      </c>
      <c r="O4164" s="44">
        <v>22564.5</v>
      </c>
      <c r="P4164">
        <v>0</v>
      </c>
      <c r="Q4164">
        <v>0</v>
      </c>
      <c r="R4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4" s="4">
        <f t="shared" si="192"/>
        <v>0</v>
      </c>
      <c r="T4164" s="4">
        <f t="shared" si="193"/>
        <v>0</v>
      </c>
      <c r="U4164" s="4">
        <f t="shared" si="194"/>
        <v>1</v>
      </c>
    </row>
    <row r="4165" spans="1:21">
      <c r="A4165" s="41">
        <v>930300595</v>
      </c>
      <c r="B4165" s="42">
        <v>930000658</v>
      </c>
      <c r="C4165" s="43">
        <v>930300595</v>
      </c>
      <c r="D4165" t="s">
        <v>5957</v>
      </c>
      <c r="E4165" t="s">
        <v>5958</v>
      </c>
      <c r="H4165"/>
      <c r="I4165" s="1">
        <v>93</v>
      </c>
      <c r="J4165" t="s">
        <v>265</v>
      </c>
      <c r="K4165" t="s">
        <v>109</v>
      </c>
      <c r="L4165" t="s">
        <v>96</v>
      </c>
      <c r="M4165" t="s">
        <v>109</v>
      </c>
      <c r="N4165" s="4">
        <v>775691397</v>
      </c>
      <c r="O4165" s="44">
        <v>43348.5</v>
      </c>
      <c r="P4165">
        <v>0</v>
      </c>
      <c r="Q4165">
        <v>0</v>
      </c>
      <c r="R4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5" s="4">
        <f t="shared" si="192"/>
        <v>0</v>
      </c>
      <c r="T4165" s="4">
        <f t="shared" si="193"/>
        <v>0</v>
      </c>
      <c r="U4165" s="4">
        <f t="shared" si="194"/>
        <v>1</v>
      </c>
    </row>
    <row r="4166" spans="1:21">
      <c r="A4166" s="41">
        <v>930300546</v>
      </c>
      <c r="B4166" s="42">
        <v>930000682</v>
      </c>
      <c r="C4166" s="43">
        <v>930300546</v>
      </c>
      <c r="D4166" t="s">
        <v>5279</v>
      </c>
      <c r="E4166" t="s">
        <v>5280</v>
      </c>
      <c r="H4166"/>
      <c r="I4166" s="1">
        <v>93</v>
      </c>
      <c r="J4166" t="s">
        <v>265</v>
      </c>
      <c r="K4166" t="s">
        <v>109</v>
      </c>
      <c r="L4166" t="s">
        <v>96</v>
      </c>
      <c r="M4166" t="s">
        <v>109</v>
      </c>
      <c r="N4166" s="4">
        <v>327807103</v>
      </c>
      <c r="O4166" s="44">
        <v>11125.5</v>
      </c>
      <c r="P4166">
        <v>0</v>
      </c>
      <c r="Q4166">
        <v>0</v>
      </c>
      <c r="R4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6" s="4">
        <f t="shared" ref="S4166:S4229" si="195">IF(OR(L4166="CH",L4166="CH ex-CHS",L4166="HIA",L4166="Autres publics",L4166="CHU"),1,0)</f>
        <v>0</v>
      </c>
      <c r="T4166" s="4">
        <f t="shared" ref="T4166:T4229" si="196">IF(AND(S4166=1,G4166=""),1,0)</f>
        <v>0</v>
      </c>
      <c r="U4166" s="4">
        <f t="shared" si="194"/>
        <v>1</v>
      </c>
    </row>
    <row r="4167" spans="1:21">
      <c r="A4167" s="41">
        <v>930300645</v>
      </c>
      <c r="B4167" s="42">
        <v>930000682</v>
      </c>
      <c r="C4167" s="43">
        <v>930300645</v>
      </c>
      <c r="D4167" t="s">
        <v>5281</v>
      </c>
      <c r="E4167" t="s">
        <v>5280</v>
      </c>
      <c r="H4167"/>
      <c r="I4167" s="1">
        <v>93</v>
      </c>
      <c r="J4167" t="s">
        <v>265</v>
      </c>
      <c r="K4167" t="s">
        <v>109</v>
      </c>
      <c r="L4167" t="s">
        <v>96</v>
      </c>
      <c r="M4167" t="s">
        <v>109</v>
      </c>
      <c r="N4167" s="4">
        <v>327807103</v>
      </c>
      <c r="O4167" s="44">
        <v>67927</v>
      </c>
      <c r="P4167">
        <v>0</v>
      </c>
      <c r="Q4167">
        <v>0</v>
      </c>
      <c r="R4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7" s="4">
        <f t="shared" si="195"/>
        <v>0</v>
      </c>
      <c r="T4167" s="4">
        <f t="shared" si="196"/>
        <v>0</v>
      </c>
      <c r="U4167" s="4">
        <f t="shared" ref="U4167:U4230" si="197">IF(S4167=1,0,1)</f>
        <v>1</v>
      </c>
    </row>
    <row r="4168" spans="1:21">
      <c r="A4168" s="41">
        <v>930150032</v>
      </c>
      <c r="B4168" s="42">
        <v>930000815</v>
      </c>
      <c r="C4168" s="43">
        <v>930150032</v>
      </c>
      <c r="D4168" t="s">
        <v>368</v>
      </c>
      <c r="E4168" t="s">
        <v>369</v>
      </c>
      <c r="H4168"/>
      <c r="I4168" s="1">
        <v>93</v>
      </c>
      <c r="J4168" t="s">
        <v>265</v>
      </c>
      <c r="K4168" t="s">
        <v>109</v>
      </c>
      <c r="L4168" t="s">
        <v>60</v>
      </c>
      <c r="M4168" t="s">
        <v>109</v>
      </c>
      <c r="N4168" s="4">
        <v>788339950</v>
      </c>
      <c r="O4168" s="44">
        <v>11719.5</v>
      </c>
      <c r="P4168">
        <v>0</v>
      </c>
      <c r="Q4168">
        <v>0</v>
      </c>
      <c r="R4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8" s="4">
        <f t="shared" si="195"/>
        <v>0</v>
      </c>
      <c r="T4168" s="4">
        <f t="shared" si="196"/>
        <v>0</v>
      </c>
      <c r="U4168" s="4">
        <f t="shared" si="197"/>
        <v>1</v>
      </c>
    </row>
    <row r="4169" spans="1:21">
      <c r="A4169" s="41">
        <v>930009188</v>
      </c>
      <c r="B4169" s="42">
        <v>930009139</v>
      </c>
      <c r="C4169" s="43">
        <v>930009188</v>
      </c>
      <c r="D4169" t="s">
        <v>5415</v>
      </c>
      <c r="E4169" t="s">
        <v>5416</v>
      </c>
      <c r="H4169"/>
      <c r="I4169" s="1">
        <v>93</v>
      </c>
      <c r="J4169" t="s">
        <v>265</v>
      </c>
      <c r="K4169" t="s">
        <v>109</v>
      </c>
      <c r="L4169" t="s">
        <v>96</v>
      </c>
      <c r="M4169" t="s">
        <v>109</v>
      </c>
      <c r="N4169" s="4">
        <v>451233472</v>
      </c>
      <c r="O4169" s="44">
        <v>21983.5</v>
      </c>
      <c r="P4169">
        <v>0</v>
      </c>
      <c r="Q4169">
        <v>0</v>
      </c>
      <c r="R4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9" s="4">
        <f t="shared" si="195"/>
        <v>0</v>
      </c>
      <c r="T4169" s="4">
        <f t="shared" si="196"/>
        <v>0</v>
      </c>
      <c r="U4169" s="4">
        <f t="shared" si="197"/>
        <v>1</v>
      </c>
    </row>
    <row r="4170" spans="1:21">
      <c r="A4170" s="41">
        <v>930014428</v>
      </c>
      <c r="B4170" s="42">
        <v>930014378</v>
      </c>
      <c r="C4170" s="43">
        <v>930014428</v>
      </c>
      <c r="D4170" t="s">
        <v>6143</v>
      </c>
      <c r="E4170" t="s">
        <v>6144</v>
      </c>
      <c r="H4170"/>
      <c r="I4170" s="1">
        <v>93</v>
      </c>
      <c r="J4170" t="s">
        <v>265</v>
      </c>
      <c r="K4170" t="s">
        <v>109</v>
      </c>
      <c r="L4170" t="s">
        <v>96</v>
      </c>
      <c r="M4170" t="s">
        <v>109</v>
      </c>
      <c r="N4170" s="4">
        <v>485094817</v>
      </c>
      <c r="O4170" s="44">
        <v>5430.5</v>
      </c>
      <c r="P4170">
        <v>0</v>
      </c>
      <c r="Q4170">
        <v>1</v>
      </c>
      <c r="R4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0" s="4">
        <f t="shared" si="195"/>
        <v>0</v>
      </c>
      <c r="T4170" s="4">
        <f t="shared" si="196"/>
        <v>0</v>
      </c>
      <c r="U4170" s="4">
        <f t="shared" si="197"/>
        <v>1</v>
      </c>
    </row>
    <row r="4171" spans="1:21">
      <c r="A4171" s="41">
        <v>930011788</v>
      </c>
      <c r="B4171" s="42">
        <v>930017199</v>
      </c>
      <c r="C4171" s="43">
        <v>930011788</v>
      </c>
      <c r="D4171" t="s">
        <v>5421</v>
      </c>
      <c r="E4171" t="s">
        <v>5422</v>
      </c>
      <c r="H4171"/>
      <c r="I4171" s="1">
        <v>93</v>
      </c>
      <c r="J4171" t="s">
        <v>265</v>
      </c>
      <c r="K4171" t="s">
        <v>109</v>
      </c>
      <c r="L4171" t="s">
        <v>96</v>
      </c>
      <c r="M4171" t="s">
        <v>109</v>
      </c>
      <c r="N4171" s="4">
        <v>433682028</v>
      </c>
      <c r="O4171" s="44">
        <v>23599</v>
      </c>
      <c r="P4171">
        <v>0</v>
      </c>
      <c r="Q4171">
        <v>0</v>
      </c>
      <c r="R4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1" s="4">
        <f t="shared" si="195"/>
        <v>0</v>
      </c>
      <c r="T4171" s="4">
        <f t="shared" si="196"/>
        <v>0</v>
      </c>
      <c r="U4171" s="4">
        <f t="shared" si="197"/>
        <v>1</v>
      </c>
    </row>
    <row r="4172" spans="1:21">
      <c r="A4172" s="41">
        <v>260021795</v>
      </c>
      <c r="B4172" s="42">
        <v>930019484</v>
      </c>
      <c r="C4172" s="43">
        <v>260021795</v>
      </c>
      <c r="D4172" t="s">
        <v>694</v>
      </c>
      <c r="E4172" t="s">
        <v>693</v>
      </c>
      <c r="H4172"/>
      <c r="I4172" s="1">
        <v>26</v>
      </c>
      <c r="J4172" t="s">
        <v>62</v>
      </c>
      <c r="K4172" t="s">
        <v>59</v>
      </c>
      <c r="L4172" t="s">
        <v>60</v>
      </c>
      <c r="M4172" t="s">
        <v>109</v>
      </c>
      <c r="N4172" s="4">
        <v>775693385</v>
      </c>
      <c r="O4172" s="44">
        <v>17433.5</v>
      </c>
      <c r="P4172">
        <v>0</v>
      </c>
      <c r="Q4172">
        <v>0</v>
      </c>
      <c r="R4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72" s="4">
        <f t="shared" si="195"/>
        <v>0</v>
      </c>
      <c r="T4172" s="4">
        <f t="shared" si="196"/>
        <v>0</v>
      </c>
      <c r="U4172" s="4">
        <f t="shared" si="197"/>
        <v>1</v>
      </c>
    </row>
    <row r="4173" spans="1:21">
      <c r="A4173" s="41">
        <v>450000526</v>
      </c>
      <c r="B4173" s="42">
        <v>930019484</v>
      </c>
      <c r="C4173" s="43">
        <v>450000526</v>
      </c>
      <c r="D4173" t="s">
        <v>698</v>
      </c>
      <c r="E4173" t="s">
        <v>693</v>
      </c>
      <c r="H4173"/>
      <c r="I4173" s="1">
        <v>45</v>
      </c>
      <c r="J4173" t="s">
        <v>188</v>
      </c>
      <c r="K4173" t="s">
        <v>100</v>
      </c>
      <c r="L4173" t="s">
        <v>60</v>
      </c>
      <c r="M4173" t="s">
        <v>109</v>
      </c>
      <c r="N4173" s="4">
        <v>775693385</v>
      </c>
      <c r="O4173" s="44">
        <v>15946.5</v>
      </c>
      <c r="P4173">
        <v>0</v>
      </c>
      <c r="Q4173">
        <v>0</v>
      </c>
      <c r="R4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3" s="4">
        <f t="shared" si="195"/>
        <v>0</v>
      </c>
      <c r="T4173" s="4">
        <f t="shared" si="196"/>
        <v>0</v>
      </c>
      <c r="U4173" s="4">
        <f t="shared" si="197"/>
        <v>1</v>
      </c>
    </row>
    <row r="4174" spans="1:21">
      <c r="A4174" s="41">
        <v>570000794</v>
      </c>
      <c r="B4174" s="42">
        <v>930019484</v>
      </c>
      <c r="C4174" s="43">
        <v>570000794</v>
      </c>
      <c r="D4174" t="s">
        <v>700</v>
      </c>
      <c r="E4174" t="s">
        <v>693</v>
      </c>
      <c r="H4174"/>
      <c r="I4174" s="1">
        <v>57</v>
      </c>
      <c r="J4174" t="s">
        <v>589</v>
      </c>
      <c r="K4174" t="s">
        <v>137</v>
      </c>
      <c r="L4174" t="s">
        <v>60</v>
      </c>
      <c r="M4174" t="s">
        <v>109</v>
      </c>
      <c r="N4174" s="4">
        <v>775693385</v>
      </c>
      <c r="O4174" s="44">
        <v>13131.5</v>
      </c>
      <c r="P4174">
        <v>0</v>
      </c>
      <c r="Q4174">
        <v>0</v>
      </c>
      <c r="R4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4" s="4">
        <f t="shared" si="195"/>
        <v>0</v>
      </c>
      <c r="T4174" s="4">
        <f t="shared" si="196"/>
        <v>0</v>
      </c>
      <c r="U4174" s="4">
        <f t="shared" si="197"/>
        <v>1</v>
      </c>
    </row>
    <row r="4175" spans="1:21">
      <c r="A4175" s="41">
        <v>590783171</v>
      </c>
      <c r="B4175" s="42">
        <v>930019484</v>
      </c>
      <c r="C4175" s="43">
        <v>590783171</v>
      </c>
      <c r="D4175" t="s">
        <v>701</v>
      </c>
      <c r="E4175" t="s">
        <v>693</v>
      </c>
      <c r="H4175"/>
      <c r="I4175" s="1">
        <v>59</v>
      </c>
      <c r="J4175" t="s">
        <v>227</v>
      </c>
      <c r="K4175" t="s">
        <v>228</v>
      </c>
      <c r="L4175" t="s">
        <v>60</v>
      </c>
      <c r="M4175" t="s">
        <v>109</v>
      </c>
      <c r="N4175" s="4">
        <v>775693385</v>
      </c>
      <c r="O4175" s="44">
        <v>9047</v>
      </c>
      <c r="P4175">
        <v>0</v>
      </c>
      <c r="Q4175">
        <v>0</v>
      </c>
      <c r="R4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5" s="4">
        <f t="shared" si="195"/>
        <v>0</v>
      </c>
      <c r="T4175" s="4">
        <f t="shared" si="196"/>
        <v>0</v>
      </c>
      <c r="U4175" s="4">
        <f t="shared" si="197"/>
        <v>1</v>
      </c>
    </row>
    <row r="4176" spans="1:21">
      <c r="A4176" s="41">
        <v>590785424</v>
      </c>
      <c r="B4176" s="42">
        <v>930019484</v>
      </c>
      <c r="C4176" s="43">
        <v>590785424</v>
      </c>
      <c r="D4176" t="s">
        <v>702</v>
      </c>
      <c r="E4176" t="s">
        <v>693</v>
      </c>
      <c r="H4176"/>
      <c r="I4176" s="1">
        <v>59</v>
      </c>
      <c r="J4176" t="s">
        <v>227</v>
      </c>
      <c r="K4176" t="s">
        <v>228</v>
      </c>
      <c r="L4176" t="s">
        <v>60</v>
      </c>
      <c r="M4176" t="s">
        <v>109</v>
      </c>
      <c r="N4176" s="4">
        <v>775693385</v>
      </c>
      <c r="O4176" s="44">
        <v>3623.5</v>
      </c>
      <c r="P4176">
        <v>0</v>
      </c>
      <c r="Q4176">
        <v>0</v>
      </c>
      <c r="R4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6" s="4">
        <f t="shared" si="195"/>
        <v>0</v>
      </c>
      <c r="T4176" s="4">
        <f t="shared" si="196"/>
        <v>0</v>
      </c>
      <c r="U4176" s="4">
        <f t="shared" si="197"/>
        <v>1</v>
      </c>
    </row>
    <row r="4177" spans="1:21">
      <c r="A4177" s="41">
        <v>920016698</v>
      </c>
      <c r="B4177" s="42">
        <v>930019484</v>
      </c>
      <c r="C4177" s="43">
        <v>920016698</v>
      </c>
      <c r="D4177" t="s">
        <v>704</v>
      </c>
      <c r="E4177" t="s">
        <v>693</v>
      </c>
      <c r="H4177"/>
      <c r="I4177" s="1">
        <v>92</v>
      </c>
      <c r="J4177" t="s">
        <v>114</v>
      </c>
      <c r="K4177" t="s">
        <v>109</v>
      </c>
      <c r="L4177" t="s">
        <v>60</v>
      </c>
      <c r="M4177" t="s">
        <v>109</v>
      </c>
      <c r="N4177" s="4">
        <v>775693385</v>
      </c>
      <c r="O4177" s="44">
        <v>13100</v>
      </c>
      <c r="P4177">
        <v>0</v>
      </c>
      <c r="Q4177">
        <v>0</v>
      </c>
      <c r="R4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7" s="4">
        <f t="shared" si="195"/>
        <v>0</v>
      </c>
      <c r="T4177" s="4">
        <f t="shared" si="196"/>
        <v>0</v>
      </c>
      <c r="U4177" s="4">
        <f t="shared" si="197"/>
        <v>1</v>
      </c>
    </row>
    <row r="4178" spans="1:21">
      <c r="A4178" s="41">
        <v>140019175</v>
      </c>
      <c r="B4178" s="42">
        <v>930019484</v>
      </c>
      <c r="C4178" s="43">
        <v>140019175</v>
      </c>
      <c r="D4178" t="s">
        <v>692</v>
      </c>
      <c r="E4178" t="s">
        <v>693</v>
      </c>
      <c r="H4178"/>
      <c r="I4178" s="1">
        <v>14</v>
      </c>
      <c r="J4178" t="s">
        <v>119</v>
      </c>
      <c r="K4178" t="s">
        <v>120</v>
      </c>
      <c r="L4178" t="s">
        <v>60</v>
      </c>
      <c r="M4178" t="s">
        <v>109</v>
      </c>
      <c r="N4178" s="4">
        <v>775693385</v>
      </c>
      <c r="O4178" s="44">
        <v>3256</v>
      </c>
      <c r="P4178">
        <v>0</v>
      </c>
      <c r="Q4178">
        <v>0</v>
      </c>
      <c r="R4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8" s="4">
        <f t="shared" si="195"/>
        <v>0</v>
      </c>
      <c r="T4178" s="4">
        <f t="shared" si="196"/>
        <v>0</v>
      </c>
      <c r="U4178" s="4">
        <f t="shared" si="197"/>
        <v>1</v>
      </c>
    </row>
    <row r="4179" spans="1:21">
      <c r="A4179" s="41">
        <v>270000896</v>
      </c>
      <c r="B4179" s="42">
        <v>930019484</v>
      </c>
      <c r="C4179" s="43">
        <v>270000896</v>
      </c>
      <c r="D4179" t="s">
        <v>695</v>
      </c>
      <c r="E4179" t="s">
        <v>693</v>
      </c>
      <c r="H4179"/>
      <c r="I4179" s="1">
        <v>27</v>
      </c>
      <c r="J4179" t="s">
        <v>696</v>
      </c>
      <c r="K4179" t="s">
        <v>120</v>
      </c>
      <c r="L4179" t="s">
        <v>60</v>
      </c>
      <c r="M4179" t="s">
        <v>109</v>
      </c>
      <c r="N4179" s="4">
        <v>775693385</v>
      </c>
      <c r="O4179" s="44">
        <v>9247.5</v>
      </c>
      <c r="P4179">
        <v>0</v>
      </c>
      <c r="Q4179">
        <v>0</v>
      </c>
      <c r="R4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9" s="4">
        <f t="shared" si="195"/>
        <v>0</v>
      </c>
      <c r="T4179" s="4">
        <f t="shared" si="196"/>
        <v>0</v>
      </c>
      <c r="U4179" s="4">
        <f t="shared" si="197"/>
        <v>1</v>
      </c>
    </row>
    <row r="4180" spans="1:21">
      <c r="A4180" s="41">
        <v>760781054</v>
      </c>
      <c r="B4180" s="42">
        <v>930019484</v>
      </c>
      <c r="C4180" s="43">
        <v>760781054</v>
      </c>
      <c r="D4180" t="s">
        <v>703</v>
      </c>
      <c r="E4180" t="s">
        <v>693</v>
      </c>
      <c r="H4180"/>
      <c r="I4180" s="1">
        <v>76</v>
      </c>
      <c r="J4180" t="s">
        <v>201</v>
      </c>
      <c r="K4180" t="s">
        <v>120</v>
      </c>
      <c r="L4180" t="s">
        <v>60</v>
      </c>
      <c r="M4180" t="s">
        <v>109</v>
      </c>
      <c r="N4180" s="4">
        <v>775693385</v>
      </c>
      <c r="O4180" s="44">
        <v>4115.5</v>
      </c>
      <c r="P4180">
        <v>0</v>
      </c>
      <c r="Q4180">
        <v>0</v>
      </c>
      <c r="R4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0" s="4">
        <f t="shared" si="195"/>
        <v>0</v>
      </c>
      <c r="T4180" s="4">
        <f t="shared" si="196"/>
        <v>0</v>
      </c>
      <c r="U4180" s="4">
        <f t="shared" si="197"/>
        <v>1</v>
      </c>
    </row>
    <row r="4181" spans="1:21">
      <c r="A4181" s="41">
        <v>330781121</v>
      </c>
      <c r="B4181" s="42">
        <v>930019484</v>
      </c>
      <c r="C4181" s="43">
        <v>330781121</v>
      </c>
      <c r="D4181" t="s">
        <v>697</v>
      </c>
      <c r="E4181" t="s">
        <v>693</v>
      </c>
      <c r="H4181"/>
      <c r="I4181" s="1">
        <v>33</v>
      </c>
      <c r="J4181" t="s">
        <v>298</v>
      </c>
      <c r="K4181" t="s">
        <v>93</v>
      </c>
      <c r="L4181" t="s">
        <v>60</v>
      </c>
      <c r="M4181" t="s">
        <v>109</v>
      </c>
      <c r="N4181" s="4">
        <v>775693385</v>
      </c>
      <c r="O4181" s="44">
        <v>5626</v>
      </c>
      <c r="P4181">
        <v>0</v>
      </c>
      <c r="Q4181">
        <v>0</v>
      </c>
      <c r="R4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1" s="4">
        <f t="shared" si="195"/>
        <v>0</v>
      </c>
      <c r="T4181" s="4">
        <f t="shared" si="196"/>
        <v>0</v>
      </c>
      <c r="U4181" s="4">
        <f t="shared" si="197"/>
        <v>1</v>
      </c>
    </row>
    <row r="4182" spans="1:21">
      <c r="A4182" s="41">
        <v>470000308</v>
      </c>
      <c r="B4182" s="42">
        <v>930019484</v>
      </c>
      <c r="C4182" s="43">
        <v>470000308</v>
      </c>
      <c r="D4182" t="s">
        <v>699</v>
      </c>
      <c r="E4182" t="s">
        <v>693</v>
      </c>
      <c r="H4182"/>
      <c r="I4182" s="1">
        <v>47</v>
      </c>
      <c r="J4182" t="s">
        <v>195</v>
      </c>
      <c r="K4182" t="s">
        <v>93</v>
      </c>
      <c r="L4182" t="s">
        <v>60</v>
      </c>
      <c r="M4182" t="s">
        <v>109</v>
      </c>
      <c r="N4182" s="4">
        <v>775693385</v>
      </c>
      <c r="O4182" s="44">
        <v>7014</v>
      </c>
      <c r="P4182">
        <v>0</v>
      </c>
      <c r="Q4182">
        <v>0</v>
      </c>
      <c r="R4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2" s="4">
        <f t="shared" si="195"/>
        <v>0</v>
      </c>
      <c r="T4182" s="4">
        <f t="shared" si="196"/>
        <v>0</v>
      </c>
      <c r="U4182" s="4">
        <f t="shared" si="197"/>
        <v>1</v>
      </c>
    </row>
    <row r="4183" spans="1:21">
      <c r="A4183" s="41">
        <v>930017512</v>
      </c>
      <c r="B4183" s="42">
        <v>930019948</v>
      </c>
      <c r="C4183" s="43">
        <v>930017512</v>
      </c>
      <c r="D4183" t="s">
        <v>5257</v>
      </c>
      <c r="E4183" t="s">
        <v>5258</v>
      </c>
      <c r="H4183"/>
      <c r="I4183" s="1">
        <v>93</v>
      </c>
      <c r="J4183" t="s">
        <v>265</v>
      </c>
      <c r="K4183" t="s">
        <v>109</v>
      </c>
      <c r="L4183" t="s">
        <v>96</v>
      </c>
      <c r="M4183" t="s">
        <v>109</v>
      </c>
      <c r="N4183" s="4">
        <v>405149642</v>
      </c>
      <c r="O4183" s="44">
        <v>28354.5</v>
      </c>
      <c r="P4183">
        <v>0</v>
      </c>
      <c r="Q4183">
        <v>0</v>
      </c>
      <c r="R4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3" s="4">
        <f t="shared" si="195"/>
        <v>0</v>
      </c>
      <c r="T4183" s="4">
        <f t="shared" si="196"/>
        <v>0</v>
      </c>
      <c r="U4183" s="4">
        <f t="shared" si="197"/>
        <v>1</v>
      </c>
    </row>
    <row r="4184" spans="1:21">
      <c r="A4184" s="41">
        <v>930000286</v>
      </c>
      <c r="B4184" s="42">
        <v>930021480</v>
      </c>
      <c r="C4184" s="43">
        <v>930021480</v>
      </c>
      <c r="D4184" t="s">
        <v>4289</v>
      </c>
      <c r="E4184" t="s">
        <v>4290</v>
      </c>
      <c r="F4184" t="s">
        <v>852</v>
      </c>
      <c r="G4184" t="s">
        <v>853</v>
      </c>
      <c r="H4184">
        <v>1</v>
      </c>
      <c r="I4184" s="1">
        <v>93</v>
      </c>
      <c r="J4184" t="s">
        <v>265</v>
      </c>
      <c r="K4184" t="s">
        <v>109</v>
      </c>
      <c r="L4184" t="s">
        <v>831</v>
      </c>
      <c r="M4184" t="s">
        <v>109</v>
      </c>
      <c r="N4184" s="4">
        <v>200018034</v>
      </c>
      <c r="O4184" s="44">
        <v>132993.5</v>
      </c>
      <c r="P4184">
        <v>0</v>
      </c>
      <c r="Q4184">
        <v>0</v>
      </c>
      <c r="R4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4" s="4">
        <f t="shared" si="195"/>
        <v>1</v>
      </c>
      <c r="T4184" s="4">
        <f t="shared" si="196"/>
        <v>0</v>
      </c>
      <c r="U4184" s="4">
        <f t="shared" si="197"/>
        <v>0</v>
      </c>
    </row>
    <row r="4185" spans="1:21">
      <c r="A4185" s="41">
        <v>930000294</v>
      </c>
      <c r="B4185" s="42">
        <v>930021480</v>
      </c>
      <c r="C4185" s="43">
        <v>930021480</v>
      </c>
      <c r="D4185" t="s">
        <v>4291</v>
      </c>
      <c r="E4185" t="s">
        <v>4290</v>
      </c>
      <c r="F4185" t="s">
        <v>852</v>
      </c>
      <c r="G4185" t="s">
        <v>853</v>
      </c>
      <c r="H4185">
        <v>1</v>
      </c>
      <c r="I4185" s="1">
        <v>93</v>
      </c>
      <c r="J4185" t="s">
        <v>265</v>
      </c>
      <c r="K4185" t="s">
        <v>109</v>
      </c>
      <c r="L4185" t="s">
        <v>831</v>
      </c>
      <c r="M4185" t="s">
        <v>109</v>
      </c>
      <c r="N4185" s="4">
        <v>200018034</v>
      </c>
      <c r="O4185" s="44">
        <v>17829.5</v>
      </c>
      <c r="P4185">
        <v>0</v>
      </c>
      <c r="Q4185">
        <v>0</v>
      </c>
      <c r="R4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5" s="4">
        <f t="shared" si="195"/>
        <v>1</v>
      </c>
      <c r="T4185" s="4">
        <f t="shared" si="196"/>
        <v>0</v>
      </c>
      <c r="U4185" s="4">
        <f t="shared" si="197"/>
        <v>0</v>
      </c>
    </row>
    <row r="4186" spans="1:21">
      <c r="A4186" s="41">
        <v>930013818</v>
      </c>
      <c r="B4186" s="42">
        <v>930024427</v>
      </c>
      <c r="C4186" s="43">
        <v>930013818</v>
      </c>
      <c r="D4186" t="s">
        <v>5897</v>
      </c>
      <c r="E4186" t="s">
        <v>5898</v>
      </c>
      <c r="H4186"/>
      <c r="I4186" s="1">
        <v>93</v>
      </c>
      <c r="J4186" t="s">
        <v>265</v>
      </c>
      <c r="K4186" t="s">
        <v>109</v>
      </c>
      <c r="L4186" t="s">
        <v>96</v>
      </c>
      <c r="M4186" t="s">
        <v>109</v>
      </c>
      <c r="N4186" s="4">
        <v>453873432</v>
      </c>
      <c r="O4186" s="44">
        <v>14927.5</v>
      </c>
      <c r="P4186">
        <v>0</v>
      </c>
      <c r="Q4186">
        <v>0</v>
      </c>
      <c r="R4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6" s="4">
        <f t="shared" si="195"/>
        <v>0</v>
      </c>
      <c r="T4186" s="4">
        <f t="shared" si="196"/>
        <v>0</v>
      </c>
      <c r="U4186" s="4">
        <f t="shared" si="197"/>
        <v>1</v>
      </c>
    </row>
    <row r="4187" spans="1:21">
      <c r="A4187" s="41">
        <v>930300298</v>
      </c>
      <c r="B4187" s="42">
        <v>930025523</v>
      </c>
      <c r="C4187" s="43">
        <v>930300298</v>
      </c>
      <c r="D4187" t="s">
        <v>6137</v>
      </c>
      <c r="E4187" t="s">
        <v>6138</v>
      </c>
      <c r="H4187"/>
      <c r="I4187" s="1">
        <v>93</v>
      </c>
      <c r="J4187" t="s">
        <v>265</v>
      </c>
      <c r="K4187" t="s">
        <v>109</v>
      </c>
      <c r="L4187" t="s">
        <v>96</v>
      </c>
      <c r="M4187" t="s">
        <v>109</v>
      </c>
      <c r="N4187" s="4">
        <v>794263038</v>
      </c>
      <c r="O4187" s="44">
        <v>21163.5</v>
      </c>
      <c r="P4187">
        <v>0</v>
      </c>
      <c r="Q4187">
        <v>0</v>
      </c>
      <c r="R4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7" s="4">
        <f t="shared" si="195"/>
        <v>0</v>
      </c>
      <c r="T4187" s="4">
        <f t="shared" si="196"/>
        <v>0</v>
      </c>
      <c r="U4187" s="4">
        <f t="shared" si="197"/>
        <v>1</v>
      </c>
    </row>
    <row r="4188" spans="1:21">
      <c r="A4188" s="41">
        <v>770420024</v>
      </c>
      <c r="B4188" s="43">
        <v>930027347</v>
      </c>
      <c r="C4188" s="43">
        <v>770420024</v>
      </c>
      <c r="D4188" t="s">
        <v>6299</v>
      </c>
      <c r="E4188" t="s">
        <v>6300</v>
      </c>
      <c r="H4188"/>
      <c r="I4188" s="1">
        <v>77</v>
      </c>
      <c r="J4188" t="s">
        <v>339</v>
      </c>
      <c r="K4188" t="s">
        <v>109</v>
      </c>
      <c r="L4188" t="s">
        <v>60</v>
      </c>
      <c r="M4188" t="s">
        <v>109</v>
      </c>
      <c r="N4188" s="4">
        <v>423868835</v>
      </c>
      <c r="O4188" s="44">
        <v>15641</v>
      </c>
      <c r="P4188">
        <v>0</v>
      </c>
      <c r="Q4188">
        <v>0</v>
      </c>
      <c r="R4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8" s="4">
        <f t="shared" si="195"/>
        <v>0</v>
      </c>
      <c r="T4188" s="4">
        <f t="shared" si="196"/>
        <v>0</v>
      </c>
      <c r="U4188" s="4">
        <f t="shared" si="197"/>
        <v>1</v>
      </c>
    </row>
    <row r="4189" spans="1:21">
      <c r="A4189" s="41">
        <v>770700011</v>
      </c>
      <c r="B4189" s="42">
        <v>930027347</v>
      </c>
      <c r="C4189" s="43">
        <v>770700011</v>
      </c>
      <c r="D4189" t="s">
        <v>6301</v>
      </c>
      <c r="E4189" t="s">
        <v>6300</v>
      </c>
      <c r="H4189"/>
      <c r="I4189" s="1">
        <v>77</v>
      </c>
      <c r="J4189" t="s">
        <v>339</v>
      </c>
      <c r="K4189" t="s">
        <v>109</v>
      </c>
      <c r="L4189" t="s">
        <v>60</v>
      </c>
      <c r="M4189" t="s">
        <v>109</v>
      </c>
      <c r="N4189" s="4">
        <v>423868835</v>
      </c>
      <c r="O4189" s="44">
        <v>46398.5</v>
      </c>
      <c r="P4189">
        <v>0</v>
      </c>
      <c r="Q4189">
        <v>0</v>
      </c>
      <c r="R4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9" s="4">
        <f t="shared" si="195"/>
        <v>0</v>
      </c>
      <c r="T4189" s="4">
        <f t="shared" si="196"/>
        <v>0</v>
      </c>
      <c r="U4189" s="4">
        <f t="shared" si="197"/>
        <v>1</v>
      </c>
    </row>
    <row r="4190" spans="1:21">
      <c r="A4190" s="41">
        <v>780420022</v>
      </c>
      <c r="B4190" s="42">
        <v>930027347</v>
      </c>
      <c r="C4190" s="43">
        <v>780420022</v>
      </c>
      <c r="D4190" t="s">
        <v>6302</v>
      </c>
      <c r="E4190" t="s">
        <v>6300</v>
      </c>
      <c r="H4190"/>
      <c r="I4190" s="1">
        <v>78</v>
      </c>
      <c r="J4190" t="s">
        <v>311</v>
      </c>
      <c r="K4190" t="s">
        <v>109</v>
      </c>
      <c r="L4190" t="s">
        <v>60</v>
      </c>
      <c r="M4190" t="s">
        <v>109</v>
      </c>
      <c r="N4190" s="4">
        <v>423868835</v>
      </c>
      <c r="O4190" s="44">
        <v>13134</v>
      </c>
      <c r="P4190">
        <v>0</v>
      </c>
      <c r="Q4190">
        <v>0</v>
      </c>
      <c r="R4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90" s="4">
        <f t="shared" si="195"/>
        <v>0</v>
      </c>
      <c r="T4190" s="4">
        <f t="shared" si="196"/>
        <v>0</v>
      </c>
      <c r="U4190" s="4">
        <f t="shared" si="197"/>
        <v>1</v>
      </c>
    </row>
    <row r="4191" spans="1:21">
      <c r="A4191" s="41">
        <v>930021431</v>
      </c>
      <c r="B4191" s="42">
        <v>930027347</v>
      </c>
      <c r="C4191" s="43">
        <v>930021431</v>
      </c>
      <c r="D4191" t="s">
        <v>6303</v>
      </c>
      <c r="E4191" t="s">
        <v>6300</v>
      </c>
      <c r="H4191"/>
      <c r="I4191" s="1">
        <v>93</v>
      </c>
      <c r="J4191" t="s">
        <v>265</v>
      </c>
      <c r="K4191" t="s">
        <v>109</v>
      </c>
      <c r="L4191" t="s">
        <v>60</v>
      </c>
      <c r="M4191" t="s">
        <v>109</v>
      </c>
      <c r="N4191" s="4">
        <v>423868835</v>
      </c>
      <c r="O4191" s="44">
        <v>6342</v>
      </c>
      <c r="P4191">
        <v>0</v>
      </c>
      <c r="Q4191">
        <v>0</v>
      </c>
      <c r="R4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91" s="4">
        <f t="shared" si="195"/>
        <v>0</v>
      </c>
      <c r="T4191" s="4">
        <f t="shared" si="196"/>
        <v>0</v>
      </c>
      <c r="U4191" s="4">
        <f t="shared" si="197"/>
        <v>1</v>
      </c>
    </row>
    <row r="4192" spans="1:21">
      <c r="A4192" s="41">
        <v>930000302</v>
      </c>
      <c r="B4192" s="42">
        <v>930110036</v>
      </c>
      <c r="C4192" s="43">
        <v>930110036</v>
      </c>
      <c r="D4192" t="s">
        <v>3512</v>
      </c>
      <c r="E4192" t="s">
        <v>3513</v>
      </c>
      <c r="F4192" t="s">
        <v>852</v>
      </c>
      <c r="G4192" t="s">
        <v>853</v>
      </c>
      <c r="H4192">
        <v>0</v>
      </c>
      <c r="I4192" s="1">
        <v>93</v>
      </c>
      <c r="J4192" t="s">
        <v>265</v>
      </c>
      <c r="K4192" t="s">
        <v>109</v>
      </c>
      <c r="L4192" t="s">
        <v>831</v>
      </c>
      <c r="M4192" t="s">
        <v>109</v>
      </c>
      <c r="N4192" s="4">
        <v>269302618</v>
      </c>
      <c r="O4192" s="44">
        <v>126735</v>
      </c>
      <c r="P4192">
        <v>0</v>
      </c>
      <c r="Q4192">
        <v>0</v>
      </c>
      <c r="R4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2" s="4">
        <f t="shared" si="195"/>
        <v>1</v>
      </c>
      <c r="T4192" s="4">
        <f t="shared" si="196"/>
        <v>0</v>
      </c>
      <c r="U4192" s="4">
        <f t="shared" si="197"/>
        <v>0</v>
      </c>
    </row>
    <row r="4193" spans="1:21">
      <c r="A4193" s="41">
        <v>930000328</v>
      </c>
      <c r="B4193" s="42">
        <v>930110051</v>
      </c>
      <c r="C4193" s="43">
        <v>930110051</v>
      </c>
      <c r="D4193" t="s">
        <v>1334</v>
      </c>
      <c r="E4193" t="s">
        <v>1335</v>
      </c>
      <c r="F4193" t="s">
        <v>1166</v>
      </c>
      <c r="G4193" t="s">
        <v>1167</v>
      </c>
      <c r="H4193">
        <v>1</v>
      </c>
      <c r="I4193" s="1">
        <v>93</v>
      </c>
      <c r="J4193" t="s">
        <v>265</v>
      </c>
      <c r="K4193" t="s">
        <v>109</v>
      </c>
      <c r="L4193" t="s">
        <v>831</v>
      </c>
      <c r="M4193" t="s">
        <v>109</v>
      </c>
      <c r="N4193" s="4">
        <v>269301016</v>
      </c>
      <c r="O4193" s="44">
        <v>164297</v>
      </c>
      <c r="P4193">
        <v>0</v>
      </c>
      <c r="Q4193">
        <v>0</v>
      </c>
      <c r="R4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3" s="4">
        <f t="shared" si="195"/>
        <v>1</v>
      </c>
      <c r="T4193" s="4">
        <f t="shared" si="196"/>
        <v>0</v>
      </c>
      <c r="U4193" s="4">
        <f t="shared" si="197"/>
        <v>0</v>
      </c>
    </row>
    <row r="4194" spans="1:21">
      <c r="A4194" s="41">
        <v>930706239</v>
      </c>
      <c r="B4194" s="42">
        <v>930110051</v>
      </c>
      <c r="C4194" s="43">
        <v>930110051</v>
      </c>
      <c r="D4194" t="s">
        <v>1336</v>
      </c>
      <c r="E4194" t="s">
        <v>1335</v>
      </c>
      <c r="F4194" t="s">
        <v>1166</v>
      </c>
      <c r="G4194" t="s">
        <v>1167</v>
      </c>
      <c r="H4194">
        <v>1</v>
      </c>
      <c r="I4194" s="1">
        <v>93</v>
      </c>
      <c r="J4194" t="s">
        <v>265</v>
      </c>
      <c r="K4194" t="s">
        <v>109</v>
      </c>
      <c r="L4194" t="s">
        <v>831</v>
      </c>
      <c r="M4194" t="s">
        <v>109</v>
      </c>
      <c r="N4194" s="4">
        <v>269301016</v>
      </c>
      <c r="O4194" s="44">
        <v>41662</v>
      </c>
      <c r="P4194">
        <v>0</v>
      </c>
      <c r="Q4194">
        <v>0</v>
      </c>
      <c r="R4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4" s="4">
        <f t="shared" si="195"/>
        <v>1</v>
      </c>
      <c r="T4194" s="4">
        <f t="shared" si="196"/>
        <v>0</v>
      </c>
      <c r="U4194" s="4">
        <f t="shared" si="197"/>
        <v>0</v>
      </c>
    </row>
    <row r="4195" spans="1:21">
      <c r="A4195" s="41">
        <v>930000336</v>
      </c>
      <c r="B4195" s="42">
        <v>930110069</v>
      </c>
      <c r="C4195" s="43">
        <v>930110069</v>
      </c>
      <c r="D4195" t="s">
        <v>850</v>
      </c>
      <c r="E4195" t="s">
        <v>851</v>
      </c>
      <c r="F4195" t="s">
        <v>852</v>
      </c>
      <c r="G4195" t="s">
        <v>853</v>
      </c>
      <c r="H4195">
        <v>0</v>
      </c>
      <c r="I4195" s="1">
        <v>93</v>
      </c>
      <c r="J4195" t="s">
        <v>265</v>
      </c>
      <c r="K4195" t="s">
        <v>109</v>
      </c>
      <c r="L4195" t="s">
        <v>831</v>
      </c>
      <c r="M4195" t="s">
        <v>109</v>
      </c>
      <c r="N4195" s="4">
        <v>269301164</v>
      </c>
      <c r="O4195" s="44">
        <v>183925.25</v>
      </c>
      <c r="P4195">
        <v>0</v>
      </c>
      <c r="Q4195">
        <v>0</v>
      </c>
      <c r="R4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5" s="4">
        <f t="shared" si="195"/>
        <v>1</v>
      </c>
      <c r="T4195" s="4">
        <f t="shared" si="196"/>
        <v>0</v>
      </c>
      <c r="U4195" s="4">
        <f t="shared" si="197"/>
        <v>0</v>
      </c>
    </row>
    <row r="4196" spans="1:21">
      <c r="A4196" s="41">
        <v>930000211</v>
      </c>
      <c r="B4196" s="42">
        <v>930140025</v>
      </c>
      <c r="C4196" s="43">
        <v>930140025</v>
      </c>
      <c r="D4196" t="s">
        <v>3835</v>
      </c>
      <c r="E4196" t="s">
        <v>3836</v>
      </c>
      <c r="H4196"/>
      <c r="I4196" s="1">
        <v>93</v>
      </c>
      <c r="J4196" t="s">
        <v>265</v>
      </c>
      <c r="K4196" t="s">
        <v>109</v>
      </c>
      <c r="L4196" t="s">
        <v>77</v>
      </c>
      <c r="M4196" t="s">
        <v>109</v>
      </c>
      <c r="N4196" s="4">
        <v>269300935</v>
      </c>
      <c r="O4196" s="44">
        <v>363.5</v>
      </c>
      <c r="P4196">
        <v>1</v>
      </c>
      <c r="Q4196">
        <v>0</v>
      </c>
      <c r="R4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6" s="4">
        <f t="shared" si="195"/>
        <v>1</v>
      </c>
      <c r="T4196" s="4">
        <f t="shared" si="196"/>
        <v>1</v>
      </c>
      <c r="U4196" s="4">
        <f t="shared" si="197"/>
        <v>0</v>
      </c>
    </row>
    <row r="4197" spans="1:21">
      <c r="A4197" s="41">
        <v>930000344</v>
      </c>
      <c r="B4197" s="42">
        <v>930140025</v>
      </c>
      <c r="C4197" s="43">
        <v>930140025</v>
      </c>
      <c r="D4197" t="s">
        <v>3837</v>
      </c>
      <c r="E4197" t="s">
        <v>3836</v>
      </c>
      <c r="H4197"/>
      <c r="I4197" s="1">
        <v>93</v>
      </c>
      <c r="J4197" t="s">
        <v>265</v>
      </c>
      <c r="K4197" t="s">
        <v>109</v>
      </c>
      <c r="L4197" t="s">
        <v>77</v>
      </c>
      <c r="M4197" t="s">
        <v>109</v>
      </c>
      <c r="N4197" s="4">
        <v>269300935</v>
      </c>
      <c r="O4197" s="44">
        <v>40375.5</v>
      </c>
      <c r="P4197">
        <v>1</v>
      </c>
      <c r="Q4197">
        <v>0</v>
      </c>
      <c r="R4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7" s="4">
        <f t="shared" si="195"/>
        <v>1</v>
      </c>
      <c r="T4197" s="4">
        <f t="shared" si="196"/>
        <v>1</v>
      </c>
      <c r="U4197" s="4">
        <f t="shared" si="197"/>
        <v>0</v>
      </c>
    </row>
    <row r="4198" spans="1:21">
      <c r="A4198" s="41">
        <v>930002993</v>
      </c>
      <c r="B4198" s="42">
        <v>930140025</v>
      </c>
      <c r="C4198" s="43">
        <v>930140025</v>
      </c>
      <c r="D4198" t="s">
        <v>3838</v>
      </c>
      <c r="E4198" t="s">
        <v>3836</v>
      </c>
      <c r="H4198"/>
      <c r="I4198" s="1">
        <v>93</v>
      </c>
      <c r="J4198" t="s">
        <v>265</v>
      </c>
      <c r="K4198" t="s">
        <v>109</v>
      </c>
      <c r="L4198" t="s">
        <v>77</v>
      </c>
      <c r="M4198" t="s">
        <v>109</v>
      </c>
      <c r="N4198" s="4">
        <v>269300935</v>
      </c>
      <c r="O4198" s="44">
        <v>657</v>
      </c>
      <c r="P4198">
        <v>1</v>
      </c>
      <c r="Q4198">
        <v>0</v>
      </c>
      <c r="R4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8" s="4">
        <f t="shared" si="195"/>
        <v>1</v>
      </c>
      <c r="T4198" s="4">
        <f t="shared" si="196"/>
        <v>1</v>
      </c>
      <c r="U4198" s="4">
        <f t="shared" si="197"/>
        <v>0</v>
      </c>
    </row>
    <row r="4199" spans="1:21">
      <c r="A4199" s="41">
        <v>930005509</v>
      </c>
      <c r="B4199" s="42">
        <v>930140025</v>
      </c>
      <c r="C4199" s="43">
        <v>930140025</v>
      </c>
      <c r="D4199" t="s">
        <v>3839</v>
      </c>
      <c r="E4199" t="s">
        <v>3836</v>
      </c>
      <c r="H4199"/>
      <c r="I4199" s="1">
        <v>93</v>
      </c>
      <c r="J4199" t="s">
        <v>265</v>
      </c>
      <c r="K4199" t="s">
        <v>109</v>
      </c>
      <c r="L4199" t="s">
        <v>77</v>
      </c>
      <c r="M4199" t="s">
        <v>109</v>
      </c>
      <c r="N4199" s="4">
        <v>269300935</v>
      </c>
      <c r="O4199" s="44">
        <v>961</v>
      </c>
      <c r="P4199">
        <v>1</v>
      </c>
      <c r="Q4199">
        <v>0</v>
      </c>
      <c r="R4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9" s="4">
        <f t="shared" si="195"/>
        <v>1</v>
      </c>
      <c r="T4199" s="4">
        <f t="shared" si="196"/>
        <v>1</v>
      </c>
      <c r="U4199" s="4">
        <f t="shared" si="197"/>
        <v>0</v>
      </c>
    </row>
    <row r="4200" spans="1:21">
      <c r="A4200" s="41">
        <v>930006028</v>
      </c>
      <c r="B4200" s="42">
        <v>930140025</v>
      </c>
      <c r="C4200" s="43">
        <v>930140025</v>
      </c>
      <c r="D4200" t="s">
        <v>3840</v>
      </c>
      <c r="E4200" t="s">
        <v>3836</v>
      </c>
      <c r="H4200"/>
      <c r="I4200" s="1">
        <v>93</v>
      </c>
      <c r="J4200" t="s">
        <v>265</v>
      </c>
      <c r="K4200" t="s">
        <v>109</v>
      </c>
      <c r="L4200" t="s">
        <v>77</v>
      </c>
      <c r="M4200" t="s">
        <v>109</v>
      </c>
      <c r="N4200" s="4">
        <v>269300935</v>
      </c>
      <c r="O4200" s="44">
        <v>7398.5</v>
      </c>
      <c r="P4200">
        <v>1</v>
      </c>
      <c r="Q4200">
        <v>0</v>
      </c>
      <c r="R4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0" s="4">
        <f t="shared" si="195"/>
        <v>1</v>
      </c>
      <c r="T4200" s="4">
        <f t="shared" si="196"/>
        <v>1</v>
      </c>
      <c r="U4200" s="4">
        <f t="shared" si="197"/>
        <v>0</v>
      </c>
    </row>
    <row r="4201" spans="1:21">
      <c r="A4201" s="41">
        <v>930006069</v>
      </c>
      <c r="B4201" s="42">
        <v>930140025</v>
      </c>
      <c r="C4201" s="43">
        <v>930140025</v>
      </c>
      <c r="D4201" t="s">
        <v>3841</v>
      </c>
      <c r="E4201" t="s">
        <v>3836</v>
      </c>
      <c r="H4201"/>
      <c r="I4201" s="1">
        <v>93</v>
      </c>
      <c r="J4201" t="s">
        <v>265</v>
      </c>
      <c r="K4201" t="s">
        <v>109</v>
      </c>
      <c r="L4201" t="s">
        <v>77</v>
      </c>
      <c r="M4201" t="s">
        <v>109</v>
      </c>
      <c r="N4201" s="4">
        <v>269300935</v>
      </c>
      <c r="O4201" s="44">
        <v>11856.25</v>
      </c>
      <c r="P4201">
        <v>1</v>
      </c>
      <c r="Q4201">
        <v>0</v>
      </c>
      <c r="R4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1" s="4">
        <f t="shared" si="195"/>
        <v>1</v>
      </c>
      <c r="T4201" s="4">
        <f t="shared" si="196"/>
        <v>1</v>
      </c>
      <c r="U4201" s="4">
        <f t="shared" si="197"/>
        <v>0</v>
      </c>
    </row>
    <row r="4202" spans="1:21">
      <c r="A4202" s="41">
        <v>930006119</v>
      </c>
      <c r="B4202" s="42">
        <v>930140025</v>
      </c>
      <c r="C4202" s="43">
        <v>930140025</v>
      </c>
      <c r="D4202" t="s">
        <v>3842</v>
      </c>
      <c r="E4202" t="s">
        <v>3836</v>
      </c>
      <c r="H4202"/>
      <c r="I4202" s="1">
        <v>93</v>
      </c>
      <c r="J4202" t="s">
        <v>265</v>
      </c>
      <c r="K4202" t="s">
        <v>109</v>
      </c>
      <c r="L4202" t="s">
        <v>77</v>
      </c>
      <c r="M4202" t="s">
        <v>109</v>
      </c>
      <c r="N4202" s="4">
        <v>269300935</v>
      </c>
      <c r="O4202" s="44">
        <v>947.75</v>
      </c>
      <c r="P4202">
        <v>1</v>
      </c>
      <c r="Q4202">
        <v>0</v>
      </c>
      <c r="R4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2" s="4">
        <f t="shared" si="195"/>
        <v>1</v>
      </c>
      <c r="T4202" s="4">
        <f t="shared" si="196"/>
        <v>1</v>
      </c>
      <c r="U4202" s="4">
        <f t="shared" si="197"/>
        <v>0</v>
      </c>
    </row>
    <row r="4203" spans="1:21">
      <c r="A4203" s="41">
        <v>930006168</v>
      </c>
      <c r="B4203" s="42">
        <v>930140025</v>
      </c>
      <c r="C4203" s="43">
        <v>930140025</v>
      </c>
      <c r="D4203" t="s">
        <v>3843</v>
      </c>
      <c r="E4203" t="s">
        <v>3836</v>
      </c>
      <c r="H4203"/>
      <c r="I4203" s="1">
        <v>93</v>
      </c>
      <c r="J4203" t="s">
        <v>265</v>
      </c>
      <c r="K4203" t="s">
        <v>109</v>
      </c>
      <c r="L4203" t="s">
        <v>77</v>
      </c>
      <c r="M4203" t="s">
        <v>109</v>
      </c>
      <c r="N4203" s="4">
        <v>269300935</v>
      </c>
      <c r="O4203" s="44">
        <v>1185.75</v>
      </c>
      <c r="P4203">
        <v>1</v>
      </c>
      <c r="Q4203">
        <v>0</v>
      </c>
      <c r="R4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3" s="4">
        <f t="shared" si="195"/>
        <v>1</v>
      </c>
      <c r="T4203" s="4">
        <f t="shared" si="196"/>
        <v>1</v>
      </c>
      <c r="U4203" s="4">
        <f t="shared" si="197"/>
        <v>0</v>
      </c>
    </row>
    <row r="4204" spans="1:21">
      <c r="A4204" s="41">
        <v>930006218</v>
      </c>
      <c r="B4204" s="42">
        <v>930140025</v>
      </c>
      <c r="C4204" s="43">
        <v>930140025</v>
      </c>
      <c r="D4204" t="s">
        <v>3844</v>
      </c>
      <c r="E4204" t="s">
        <v>3836</v>
      </c>
      <c r="H4204"/>
      <c r="I4204" s="1">
        <v>93</v>
      </c>
      <c r="J4204" t="s">
        <v>265</v>
      </c>
      <c r="K4204" t="s">
        <v>109</v>
      </c>
      <c r="L4204" t="s">
        <v>77</v>
      </c>
      <c r="M4204" t="s">
        <v>109</v>
      </c>
      <c r="N4204" s="4">
        <v>269300935</v>
      </c>
      <c r="O4204" s="44">
        <v>829</v>
      </c>
      <c r="P4204">
        <v>1</v>
      </c>
      <c r="Q4204">
        <v>0</v>
      </c>
      <c r="R4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4" s="4">
        <f t="shared" si="195"/>
        <v>1</v>
      </c>
      <c r="T4204" s="4">
        <f t="shared" si="196"/>
        <v>1</v>
      </c>
      <c r="U4204" s="4">
        <f t="shared" si="197"/>
        <v>0</v>
      </c>
    </row>
    <row r="4205" spans="1:21">
      <c r="A4205" s="41">
        <v>930006838</v>
      </c>
      <c r="B4205" s="42">
        <v>930140025</v>
      </c>
      <c r="C4205" s="43">
        <v>930140025</v>
      </c>
      <c r="D4205" t="s">
        <v>3845</v>
      </c>
      <c r="E4205" t="s">
        <v>3836</v>
      </c>
      <c r="H4205"/>
      <c r="I4205" s="1">
        <v>93</v>
      </c>
      <c r="J4205" t="s">
        <v>265</v>
      </c>
      <c r="K4205" t="s">
        <v>109</v>
      </c>
      <c r="L4205" t="s">
        <v>77</v>
      </c>
      <c r="M4205" t="s">
        <v>109</v>
      </c>
      <c r="N4205" s="4">
        <v>269300935</v>
      </c>
      <c r="O4205" s="44">
        <v>378</v>
      </c>
      <c r="P4205">
        <v>1</v>
      </c>
      <c r="Q4205">
        <v>0</v>
      </c>
      <c r="R4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5" s="4">
        <f t="shared" si="195"/>
        <v>1</v>
      </c>
      <c r="T4205" s="4">
        <f t="shared" si="196"/>
        <v>1</v>
      </c>
      <c r="U4205" s="4">
        <f t="shared" si="197"/>
        <v>0</v>
      </c>
    </row>
    <row r="4206" spans="1:21">
      <c r="A4206" s="41">
        <v>930008818</v>
      </c>
      <c r="B4206" s="42">
        <v>930140025</v>
      </c>
      <c r="C4206" s="43">
        <v>930140025</v>
      </c>
      <c r="D4206" t="s">
        <v>3846</v>
      </c>
      <c r="E4206" t="s">
        <v>3836</v>
      </c>
      <c r="H4206"/>
      <c r="I4206" s="1">
        <v>93</v>
      </c>
      <c r="J4206" t="s">
        <v>265</v>
      </c>
      <c r="K4206" t="s">
        <v>109</v>
      </c>
      <c r="L4206" t="s">
        <v>77</v>
      </c>
      <c r="M4206" t="s">
        <v>109</v>
      </c>
      <c r="N4206" s="4">
        <v>269300935</v>
      </c>
      <c r="O4206" s="44">
        <v>18581</v>
      </c>
      <c r="P4206">
        <v>1</v>
      </c>
      <c r="Q4206">
        <v>0</v>
      </c>
      <c r="R4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6" s="4">
        <f t="shared" si="195"/>
        <v>1</v>
      </c>
      <c r="T4206" s="4">
        <f t="shared" si="196"/>
        <v>1</v>
      </c>
      <c r="U4206" s="4">
        <f t="shared" si="197"/>
        <v>0</v>
      </c>
    </row>
    <row r="4207" spans="1:21">
      <c r="A4207" s="41">
        <v>930011259</v>
      </c>
      <c r="B4207" s="42">
        <v>930140025</v>
      </c>
      <c r="C4207" s="43">
        <v>930140025</v>
      </c>
      <c r="D4207" t="s">
        <v>3847</v>
      </c>
      <c r="E4207" t="s">
        <v>3836</v>
      </c>
      <c r="H4207"/>
      <c r="I4207" s="1">
        <v>93</v>
      </c>
      <c r="J4207" t="s">
        <v>265</v>
      </c>
      <c r="K4207" t="s">
        <v>109</v>
      </c>
      <c r="L4207" t="s">
        <v>77</v>
      </c>
      <c r="M4207" t="s">
        <v>109</v>
      </c>
      <c r="N4207" s="4">
        <v>269300935</v>
      </c>
      <c r="O4207" s="44">
        <v>529.75</v>
      </c>
      <c r="P4207">
        <v>1</v>
      </c>
      <c r="Q4207">
        <v>0</v>
      </c>
      <c r="R4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7" s="4">
        <f t="shared" si="195"/>
        <v>1</v>
      </c>
      <c r="T4207" s="4">
        <f t="shared" si="196"/>
        <v>1</v>
      </c>
      <c r="U4207" s="4">
        <f t="shared" si="197"/>
        <v>0</v>
      </c>
    </row>
    <row r="4208" spans="1:21">
      <c r="A4208" s="41">
        <v>930011309</v>
      </c>
      <c r="B4208" s="42">
        <v>930140025</v>
      </c>
      <c r="C4208" s="43">
        <v>930140025</v>
      </c>
      <c r="D4208" t="s">
        <v>3848</v>
      </c>
      <c r="E4208" t="s">
        <v>3836</v>
      </c>
      <c r="H4208"/>
      <c r="I4208" s="1">
        <v>93</v>
      </c>
      <c r="J4208" t="s">
        <v>265</v>
      </c>
      <c r="K4208" t="s">
        <v>109</v>
      </c>
      <c r="L4208" t="s">
        <v>77</v>
      </c>
      <c r="M4208" t="s">
        <v>109</v>
      </c>
      <c r="N4208" s="4">
        <v>269300935</v>
      </c>
      <c r="O4208" s="44">
        <v>813.5</v>
      </c>
      <c r="P4208">
        <v>1</v>
      </c>
      <c r="Q4208">
        <v>0</v>
      </c>
      <c r="R4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8" s="4">
        <f t="shared" si="195"/>
        <v>1</v>
      </c>
      <c r="T4208" s="4">
        <f t="shared" si="196"/>
        <v>1</v>
      </c>
      <c r="U4208" s="4">
        <f t="shared" si="197"/>
        <v>0</v>
      </c>
    </row>
    <row r="4209" spans="1:21">
      <c r="A4209" s="41">
        <v>930018841</v>
      </c>
      <c r="B4209" s="42">
        <v>930140025</v>
      </c>
      <c r="C4209" s="43">
        <v>930140025</v>
      </c>
      <c r="D4209" t="s">
        <v>3849</v>
      </c>
      <c r="E4209" t="s">
        <v>3836</v>
      </c>
      <c r="H4209"/>
      <c r="I4209" s="1">
        <v>93</v>
      </c>
      <c r="J4209" t="s">
        <v>265</v>
      </c>
      <c r="K4209" t="s">
        <v>109</v>
      </c>
      <c r="L4209" t="s">
        <v>77</v>
      </c>
      <c r="M4209" t="s">
        <v>109</v>
      </c>
      <c r="N4209" s="4">
        <v>269300935</v>
      </c>
      <c r="O4209" s="44">
        <v>1209</v>
      </c>
      <c r="P4209">
        <v>1</v>
      </c>
      <c r="Q4209">
        <v>0</v>
      </c>
      <c r="R4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9" s="4">
        <f t="shared" si="195"/>
        <v>1</v>
      </c>
      <c r="T4209" s="4">
        <f t="shared" si="196"/>
        <v>1</v>
      </c>
      <c r="U4209" s="4">
        <f t="shared" si="197"/>
        <v>0</v>
      </c>
    </row>
    <row r="4210" spans="1:21">
      <c r="A4210" s="41">
        <v>930021696</v>
      </c>
      <c r="B4210" s="42">
        <v>930140025</v>
      </c>
      <c r="C4210" s="43">
        <v>930140025</v>
      </c>
      <c r="D4210" t="s">
        <v>3850</v>
      </c>
      <c r="E4210" t="s">
        <v>3836</v>
      </c>
      <c r="H4210"/>
      <c r="I4210" s="1">
        <v>93</v>
      </c>
      <c r="J4210" t="s">
        <v>265</v>
      </c>
      <c r="K4210" t="s">
        <v>109</v>
      </c>
      <c r="L4210" t="s">
        <v>77</v>
      </c>
      <c r="M4210" t="s">
        <v>109</v>
      </c>
      <c r="N4210" s="4">
        <v>269300935</v>
      </c>
      <c r="O4210" s="44">
        <v>89.25</v>
      </c>
      <c r="P4210">
        <v>1</v>
      </c>
      <c r="Q4210">
        <v>0</v>
      </c>
      <c r="R4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0" s="4">
        <f t="shared" si="195"/>
        <v>1</v>
      </c>
      <c r="T4210" s="4">
        <f t="shared" si="196"/>
        <v>1</v>
      </c>
      <c r="U4210" s="4">
        <f t="shared" si="197"/>
        <v>0</v>
      </c>
    </row>
    <row r="4211" spans="1:21">
      <c r="A4211" s="41">
        <v>930022496</v>
      </c>
      <c r="B4211" s="42">
        <v>930140025</v>
      </c>
      <c r="C4211" s="43">
        <v>930140025</v>
      </c>
      <c r="D4211" t="s">
        <v>3851</v>
      </c>
      <c r="E4211" t="s">
        <v>3836</v>
      </c>
      <c r="H4211"/>
      <c r="I4211" s="1">
        <v>93</v>
      </c>
      <c r="J4211" t="s">
        <v>265</v>
      </c>
      <c r="K4211" t="s">
        <v>109</v>
      </c>
      <c r="L4211" t="s">
        <v>77</v>
      </c>
      <c r="M4211" t="s">
        <v>109</v>
      </c>
      <c r="N4211" s="4">
        <v>269300935</v>
      </c>
      <c r="O4211" s="44">
        <v>5098.75</v>
      </c>
      <c r="P4211">
        <v>1</v>
      </c>
      <c r="Q4211">
        <v>0</v>
      </c>
      <c r="R4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1" s="4">
        <f t="shared" si="195"/>
        <v>1</v>
      </c>
      <c r="T4211" s="4">
        <f t="shared" si="196"/>
        <v>1</v>
      </c>
      <c r="U4211" s="4">
        <f t="shared" si="197"/>
        <v>0</v>
      </c>
    </row>
    <row r="4212" spans="1:21">
      <c r="A4212" s="41">
        <v>930024898</v>
      </c>
      <c r="B4212" s="42">
        <v>930140025</v>
      </c>
      <c r="C4212" s="43">
        <v>930140025</v>
      </c>
      <c r="D4212" t="s">
        <v>3852</v>
      </c>
      <c r="E4212" t="s">
        <v>3836</v>
      </c>
      <c r="H4212"/>
      <c r="I4212" s="1">
        <v>93</v>
      </c>
      <c r="J4212" t="s">
        <v>265</v>
      </c>
      <c r="K4212" t="s">
        <v>109</v>
      </c>
      <c r="L4212" t="s">
        <v>77</v>
      </c>
      <c r="M4212" t="s">
        <v>109</v>
      </c>
      <c r="N4212" s="4">
        <v>269300935</v>
      </c>
      <c r="O4212" s="44">
        <v>688.5</v>
      </c>
      <c r="P4212">
        <v>1</v>
      </c>
      <c r="Q4212">
        <v>0</v>
      </c>
      <c r="R4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2" s="4">
        <f t="shared" si="195"/>
        <v>1</v>
      </c>
      <c r="T4212" s="4">
        <f t="shared" si="196"/>
        <v>1</v>
      </c>
      <c r="U4212" s="4">
        <f t="shared" si="197"/>
        <v>0</v>
      </c>
    </row>
    <row r="4213" spans="1:21">
      <c r="A4213" s="41">
        <v>930026679</v>
      </c>
      <c r="B4213" s="42">
        <v>930140025</v>
      </c>
      <c r="C4213" s="43">
        <v>930140025</v>
      </c>
      <c r="D4213" t="s">
        <v>3853</v>
      </c>
      <c r="E4213" t="s">
        <v>3836</v>
      </c>
      <c r="H4213"/>
      <c r="I4213" s="1">
        <v>93</v>
      </c>
      <c r="J4213" t="s">
        <v>265</v>
      </c>
      <c r="K4213" t="s">
        <v>109</v>
      </c>
      <c r="L4213" t="s">
        <v>77</v>
      </c>
      <c r="M4213" t="s">
        <v>109</v>
      </c>
      <c r="N4213" s="4">
        <v>269300935</v>
      </c>
      <c r="O4213" s="44">
        <v>878</v>
      </c>
      <c r="P4213">
        <v>1</v>
      </c>
      <c r="Q4213">
        <v>0</v>
      </c>
      <c r="R4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3" s="4">
        <f t="shared" si="195"/>
        <v>1</v>
      </c>
      <c r="T4213" s="4">
        <f t="shared" si="196"/>
        <v>1</v>
      </c>
      <c r="U4213" s="4">
        <f t="shared" si="197"/>
        <v>0</v>
      </c>
    </row>
    <row r="4214" spans="1:21">
      <c r="A4214" s="41">
        <v>930140041</v>
      </c>
      <c r="B4214" s="42">
        <v>930140025</v>
      </c>
      <c r="C4214" s="43">
        <v>930140025</v>
      </c>
      <c r="D4214" t="s">
        <v>3854</v>
      </c>
      <c r="E4214" t="s">
        <v>3836</v>
      </c>
      <c r="H4214"/>
      <c r="I4214" s="1">
        <v>93</v>
      </c>
      <c r="J4214" t="s">
        <v>265</v>
      </c>
      <c r="K4214" t="s">
        <v>109</v>
      </c>
      <c r="L4214" t="s">
        <v>77</v>
      </c>
      <c r="M4214" t="s">
        <v>109</v>
      </c>
      <c r="N4214" s="4">
        <v>269300935</v>
      </c>
      <c r="O4214" s="44">
        <v>725.25</v>
      </c>
      <c r="P4214">
        <v>1</v>
      </c>
      <c r="Q4214">
        <v>0</v>
      </c>
      <c r="R4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4" s="4">
        <f t="shared" si="195"/>
        <v>1</v>
      </c>
      <c r="T4214" s="4">
        <f t="shared" si="196"/>
        <v>1</v>
      </c>
      <c r="U4214" s="4">
        <f t="shared" si="197"/>
        <v>0</v>
      </c>
    </row>
    <row r="4215" spans="1:21">
      <c r="A4215" s="41">
        <v>930801063</v>
      </c>
      <c r="B4215" s="42">
        <v>930140025</v>
      </c>
      <c r="C4215" s="43">
        <v>930140025</v>
      </c>
      <c r="D4215" t="s">
        <v>3855</v>
      </c>
      <c r="E4215" t="s">
        <v>3836</v>
      </c>
      <c r="H4215"/>
      <c r="I4215" s="1">
        <v>93</v>
      </c>
      <c r="J4215" t="s">
        <v>265</v>
      </c>
      <c r="K4215" t="s">
        <v>109</v>
      </c>
      <c r="L4215" t="s">
        <v>77</v>
      </c>
      <c r="M4215" t="s">
        <v>109</v>
      </c>
      <c r="N4215" s="4">
        <v>269300935</v>
      </c>
      <c r="O4215" s="44">
        <v>798.5</v>
      </c>
      <c r="P4215">
        <v>1</v>
      </c>
      <c r="Q4215">
        <v>0</v>
      </c>
      <c r="R4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5" s="4">
        <f t="shared" si="195"/>
        <v>1</v>
      </c>
      <c r="T4215" s="4">
        <f t="shared" si="196"/>
        <v>1</v>
      </c>
      <c r="U4215" s="4">
        <f t="shared" si="197"/>
        <v>0</v>
      </c>
    </row>
    <row r="4216" spans="1:21">
      <c r="A4216" s="41">
        <v>930801089</v>
      </c>
      <c r="B4216" s="42">
        <v>930140025</v>
      </c>
      <c r="C4216" s="43">
        <v>930140025</v>
      </c>
      <c r="D4216" t="s">
        <v>3856</v>
      </c>
      <c r="E4216" t="s">
        <v>3836</v>
      </c>
      <c r="H4216"/>
      <c r="I4216" s="1">
        <v>93</v>
      </c>
      <c r="J4216" t="s">
        <v>265</v>
      </c>
      <c r="K4216" t="s">
        <v>109</v>
      </c>
      <c r="L4216" t="s">
        <v>77</v>
      </c>
      <c r="M4216" t="s">
        <v>109</v>
      </c>
      <c r="N4216" s="4">
        <v>269300935</v>
      </c>
      <c r="O4216" s="44">
        <v>1282.25</v>
      </c>
      <c r="P4216">
        <v>1</v>
      </c>
      <c r="Q4216">
        <v>0</v>
      </c>
      <c r="R4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6" s="4">
        <f t="shared" si="195"/>
        <v>1</v>
      </c>
      <c r="T4216" s="4">
        <f t="shared" si="196"/>
        <v>1</v>
      </c>
      <c r="U4216" s="4">
        <f t="shared" si="197"/>
        <v>0</v>
      </c>
    </row>
    <row r="4217" spans="1:21">
      <c r="A4217" s="41">
        <v>930810007</v>
      </c>
      <c r="B4217" s="42">
        <v>930140025</v>
      </c>
      <c r="C4217" s="43">
        <v>930140025</v>
      </c>
      <c r="D4217" t="s">
        <v>3857</v>
      </c>
      <c r="E4217" t="s">
        <v>3836</v>
      </c>
      <c r="H4217"/>
      <c r="I4217" s="1">
        <v>93</v>
      </c>
      <c r="J4217" t="s">
        <v>265</v>
      </c>
      <c r="K4217" t="s">
        <v>109</v>
      </c>
      <c r="L4217" t="s">
        <v>77</v>
      </c>
      <c r="M4217" t="s">
        <v>109</v>
      </c>
      <c r="N4217" s="4">
        <v>269300935</v>
      </c>
      <c r="O4217" s="44">
        <v>1241.25</v>
      </c>
      <c r="P4217">
        <v>1</v>
      </c>
      <c r="Q4217">
        <v>0</v>
      </c>
      <c r="R4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7" s="4">
        <f t="shared" si="195"/>
        <v>1</v>
      </c>
      <c r="T4217" s="4">
        <f t="shared" si="196"/>
        <v>1</v>
      </c>
      <c r="U4217" s="4">
        <f t="shared" si="197"/>
        <v>0</v>
      </c>
    </row>
    <row r="4218" spans="1:21">
      <c r="A4218" s="41">
        <v>930811104</v>
      </c>
      <c r="B4218" s="52">
        <v>930140025</v>
      </c>
      <c r="C4218" s="43">
        <v>930140025</v>
      </c>
      <c r="D4218" t="s">
        <v>3858</v>
      </c>
      <c r="E4218" s="53" t="s">
        <v>3836</v>
      </c>
      <c r="H4218"/>
      <c r="I4218" s="1">
        <v>93</v>
      </c>
      <c r="J4218" t="s">
        <v>265</v>
      </c>
      <c r="K4218" t="s">
        <v>109</v>
      </c>
      <c r="L4218" t="s">
        <v>77</v>
      </c>
      <c r="M4218" t="s">
        <v>109</v>
      </c>
      <c r="N4218" s="4">
        <v>269300935</v>
      </c>
      <c r="O4218" s="44">
        <v>130.5</v>
      </c>
      <c r="P4218">
        <v>1</v>
      </c>
      <c r="Q4218">
        <v>0</v>
      </c>
      <c r="R4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8" s="4">
        <f t="shared" si="195"/>
        <v>1</v>
      </c>
      <c r="T4218" s="4">
        <f t="shared" si="196"/>
        <v>1</v>
      </c>
      <c r="U4218" s="4">
        <f t="shared" si="197"/>
        <v>0</v>
      </c>
    </row>
    <row r="4219" spans="1:21">
      <c r="A4219" s="41">
        <v>930817465</v>
      </c>
      <c r="B4219" s="42">
        <v>930712716</v>
      </c>
      <c r="C4219" s="43">
        <v>930817465</v>
      </c>
      <c r="D4219" t="s">
        <v>307</v>
      </c>
      <c r="E4219" t="s">
        <v>308</v>
      </c>
      <c r="H4219"/>
      <c r="I4219" s="1">
        <v>93</v>
      </c>
      <c r="J4219" t="s">
        <v>265</v>
      </c>
      <c r="K4219" t="s">
        <v>109</v>
      </c>
      <c r="L4219" t="s">
        <v>60</v>
      </c>
      <c r="M4219" t="s">
        <v>109</v>
      </c>
      <c r="N4219" s="4">
        <v>785565961</v>
      </c>
      <c r="O4219" s="44">
        <v>3170</v>
      </c>
      <c r="P4219">
        <v>1</v>
      </c>
      <c r="Q4219">
        <v>0</v>
      </c>
      <c r="R4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19" s="4">
        <f t="shared" si="195"/>
        <v>0</v>
      </c>
      <c r="T4219" s="4">
        <f t="shared" si="196"/>
        <v>0</v>
      </c>
      <c r="U4219" s="4">
        <f t="shared" si="197"/>
        <v>1</v>
      </c>
    </row>
    <row r="4220" spans="1:21">
      <c r="A4220" s="41">
        <v>280504689</v>
      </c>
      <c r="B4220" s="42">
        <v>940000060</v>
      </c>
      <c r="C4220" s="43">
        <v>280504689</v>
      </c>
      <c r="D4220" t="s">
        <v>6076</v>
      </c>
      <c r="E4220" t="s">
        <v>6077</v>
      </c>
      <c r="H4220"/>
      <c r="I4220" s="1">
        <v>28</v>
      </c>
      <c r="J4220" t="s">
        <v>388</v>
      </c>
      <c r="K4220" t="s">
        <v>100</v>
      </c>
      <c r="L4220" t="s">
        <v>96</v>
      </c>
      <c r="M4220" t="s">
        <v>109</v>
      </c>
      <c r="N4220" s="4">
        <v>394073902</v>
      </c>
      <c r="O4220" s="44">
        <v>8471</v>
      </c>
      <c r="P4220">
        <v>0</v>
      </c>
      <c r="Q4220">
        <v>1</v>
      </c>
      <c r="R4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0" s="4">
        <f t="shared" si="195"/>
        <v>0</v>
      </c>
      <c r="T4220" s="4">
        <f t="shared" si="196"/>
        <v>0</v>
      </c>
      <c r="U4220" s="4">
        <f t="shared" si="197"/>
        <v>1</v>
      </c>
    </row>
    <row r="4221" spans="1:21">
      <c r="A4221" s="41">
        <v>910009349</v>
      </c>
      <c r="B4221" s="52">
        <v>940000060</v>
      </c>
      <c r="C4221" s="43">
        <v>910009349</v>
      </c>
      <c r="D4221" t="s">
        <v>6078</v>
      </c>
      <c r="E4221" s="53" t="s">
        <v>6077</v>
      </c>
      <c r="H4221"/>
      <c r="I4221" s="1">
        <v>91</v>
      </c>
      <c r="J4221" t="s">
        <v>108</v>
      </c>
      <c r="K4221" t="s">
        <v>109</v>
      </c>
      <c r="L4221" t="s">
        <v>96</v>
      </c>
      <c r="M4221" t="s">
        <v>109</v>
      </c>
      <c r="N4221" s="4">
        <v>394073902</v>
      </c>
      <c r="O4221" s="44">
        <v>8585.5</v>
      </c>
      <c r="P4221">
        <v>0</v>
      </c>
      <c r="Q4221">
        <v>1</v>
      </c>
      <c r="R4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1" s="4">
        <f t="shared" si="195"/>
        <v>0</v>
      </c>
      <c r="T4221" s="4">
        <f t="shared" si="196"/>
        <v>0</v>
      </c>
      <c r="U4221" s="4">
        <f t="shared" si="197"/>
        <v>1</v>
      </c>
    </row>
    <row r="4222" spans="1:21">
      <c r="A4222" s="41">
        <v>910022037</v>
      </c>
      <c r="B4222" s="42">
        <v>940000060</v>
      </c>
      <c r="C4222" s="43">
        <v>910022037</v>
      </c>
      <c r="D4222" t="s">
        <v>6079</v>
      </c>
      <c r="E4222" t="s">
        <v>6077</v>
      </c>
      <c r="H4222"/>
      <c r="I4222" s="1">
        <v>91</v>
      </c>
      <c r="J4222" t="s">
        <v>108</v>
      </c>
      <c r="K4222" t="s">
        <v>109</v>
      </c>
      <c r="L4222" t="s">
        <v>96</v>
      </c>
      <c r="M4222" t="s">
        <v>109</v>
      </c>
      <c r="N4222" s="4">
        <v>394073902</v>
      </c>
      <c r="O4222" s="44">
        <v>1778.5</v>
      </c>
      <c r="P4222">
        <v>0</v>
      </c>
      <c r="Q4222">
        <v>1</v>
      </c>
      <c r="R4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2" s="4">
        <f t="shared" si="195"/>
        <v>0</v>
      </c>
      <c r="T4222" s="4">
        <f t="shared" si="196"/>
        <v>0</v>
      </c>
      <c r="U4222" s="4">
        <f t="shared" si="197"/>
        <v>1</v>
      </c>
    </row>
    <row r="4223" spans="1:21">
      <c r="A4223" s="41">
        <v>940300031</v>
      </c>
      <c r="B4223" s="42">
        <v>940000706</v>
      </c>
      <c r="C4223" s="43">
        <v>940300031</v>
      </c>
      <c r="D4223" t="s">
        <v>5947</v>
      </c>
      <c r="E4223" t="s">
        <v>5948</v>
      </c>
      <c r="H4223"/>
      <c r="I4223" s="1">
        <v>94</v>
      </c>
      <c r="J4223" t="s">
        <v>259</v>
      </c>
      <c r="K4223" t="s">
        <v>109</v>
      </c>
      <c r="L4223" t="s">
        <v>96</v>
      </c>
      <c r="M4223" t="s">
        <v>109</v>
      </c>
      <c r="N4223" s="4">
        <v>602046823</v>
      </c>
      <c r="O4223" s="44">
        <v>67117</v>
      </c>
      <c r="P4223">
        <v>0</v>
      </c>
      <c r="Q4223">
        <v>0</v>
      </c>
      <c r="R4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3" s="4">
        <f t="shared" si="195"/>
        <v>0</v>
      </c>
      <c r="T4223" s="4">
        <f t="shared" si="196"/>
        <v>0</v>
      </c>
      <c r="U4223" s="4">
        <f t="shared" si="197"/>
        <v>1</v>
      </c>
    </row>
    <row r="4224" spans="1:21">
      <c r="A4224" s="41">
        <v>940300080</v>
      </c>
      <c r="B4224" s="52">
        <v>940000722</v>
      </c>
      <c r="C4224" s="43">
        <v>940300080</v>
      </c>
      <c r="D4224" t="s">
        <v>5022</v>
      </c>
      <c r="E4224" s="53" t="s">
        <v>5023</v>
      </c>
      <c r="H4224"/>
      <c r="I4224" s="1">
        <v>94</v>
      </c>
      <c r="J4224" t="s">
        <v>259</v>
      </c>
      <c r="K4224" t="s">
        <v>109</v>
      </c>
      <c r="L4224" t="s">
        <v>96</v>
      </c>
      <c r="M4224" t="s">
        <v>109</v>
      </c>
      <c r="N4224" s="4">
        <v>775737455</v>
      </c>
      <c r="O4224" s="44">
        <v>13264</v>
      </c>
      <c r="P4224">
        <v>0</v>
      </c>
      <c r="Q4224">
        <v>0</v>
      </c>
      <c r="R4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4" s="4">
        <f t="shared" si="195"/>
        <v>0</v>
      </c>
      <c r="T4224" s="4">
        <f t="shared" si="196"/>
        <v>0</v>
      </c>
      <c r="U4224" s="4">
        <f t="shared" si="197"/>
        <v>1</v>
      </c>
    </row>
    <row r="4225" spans="1:21">
      <c r="A4225" s="41">
        <v>940300270</v>
      </c>
      <c r="B4225" s="52">
        <v>940000771</v>
      </c>
      <c r="C4225" s="43">
        <v>940300270</v>
      </c>
      <c r="D4225" t="s">
        <v>5931</v>
      </c>
      <c r="E4225" s="53" t="s">
        <v>5932</v>
      </c>
      <c r="H4225"/>
      <c r="I4225" s="1">
        <v>94</v>
      </c>
      <c r="J4225" t="s">
        <v>259</v>
      </c>
      <c r="K4225" t="s">
        <v>109</v>
      </c>
      <c r="L4225" t="s">
        <v>96</v>
      </c>
      <c r="M4225" t="s">
        <v>109</v>
      </c>
      <c r="N4225" s="4">
        <v>383890266</v>
      </c>
      <c r="O4225" s="44">
        <v>69645</v>
      </c>
      <c r="P4225">
        <v>0</v>
      </c>
      <c r="Q4225">
        <v>0</v>
      </c>
      <c r="R4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5" s="4">
        <f t="shared" si="195"/>
        <v>0</v>
      </c>
      <c r="T4225" s="4">
        <f t="shared" si="196"/>
        <v>0</v>
      </c>
      <c r="U4225" s="4">
        <f t="shared" si="197"/>
        <v>1</v>
      </c>
    </row>
    <row r="4226" spans="1:21">
      <c r="A4226" s="41">
        <v>940300379</v>
      </c>
      <c r="B4226" s="52">
        <v>940000805</v>
      </c>
      <c r="C4226" s="43">
        <v>940300379</v>
      </c>
      <c r="D4226" t="s">
        <v>5215</v>
      </c>
      <c r="E4226" s="53" t="s">
        <v>5216</v>
      </c>
      <c r="H4226"/>
      <c r="I4226" s="1">
        <v>94</v>
      </c>
      <c r="J4226" t="s">
        <v>259</v>
      </c>
      <c r="K4226" t="s">
        <v>109</v>
      </c>
      <c r="L4226" t="s">
        <v>96</v>
      </c>
      <c r="M4226" t="s">
        <v>109</v>
      </c>
      <c r="N4226" s="4">
        <v>552057390</v>
      </c>
      <c r="O4226" s="44">
        <v>36621</v>
      </c>
      <c r="P4226">
        <v>0</v>
      </c>
      <c r="Q4226">
        <v>0</v>
      </c>
      <c r="R4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6" s="4">
        <f t="shared" si="195"/>
        <v>0</v>
      </c>
      <c r="T4226" s="4">
        <f t="shared" si="196"/>
        <v>0</v>
      </c>
      <c r="U4226" s="4">
        <f t="shared" si="197"/>
        <v>1</v>
      </c>
    </row>
    <row r="4227" spans="1:21">
      <c r="A4227" s="41">
        <v>940300445</v>
      </c>
      <c r="B4227" s="52">
        <v>940000854</v>
      </c>
      <c r="C4227" s="43">
        <v>940300445</v>
      </c>
      <c r="D4227" t="s">
        <v>5082</v>
      </c>
      <c r="E4227" s="53" t="s">
        <v>5083</v>
      </c>
      <c r="H4227"/>
      <c r="I4227" s="1">
        <v>94</v>
      </c>
      <c r="J4227" t="s">
        <v>259</v>
      </c>
      <c r="K4227" t="s">
        <v>109</v>
      </c>
      <c r="L4227" t="s">
        <v>96</v>
      </c>
      <c r="M4227" t="s">
        <v>109</v>
      </c>
      <c r="N4227" s="4">
        <v>672001757</v>
      </c>
      <c r="O4227" s="44">
        <v>40608.5</v>
      </c>
      <c r="P4227">
        <v>0</v>
      </c>
      <c r="Q4227">
        <v>0</v>
      </c>
      <c r="R4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7" s="4">
        <f t="shared" si="195"/>
        <v>0</v>
      </c>
      <c r="T4227" s="4">
        <f t="shared" si="196"/>
        <v>0</v>
      </c>
      <c r="U4227" s="4">
        <f t="shared" si="197"/>
        <v>1</v>
      </c>
    </row>
    <row r="4228" spans="1:21">
      <c r="A4228" s="41">
        <v>940300452</v>
      </c>
      <c r="B4228" s="52">
        <v>940000862</v>
      </c>
      <c r="C4228" s="43">
        <v>940300452</v>
      </c>
      <c r="D4228" t="s">
        <v>5413</v>
      </c>
      <c r="E4228" s="53" t="s">
        <v>5414</v>
      </c>
      <c r="H4228"/>
      <c r="I4228" s="1">
        <v>94</v>
      </c>
      <c r="J4228" t="s">
        <v>259</v>
      </c>
      <c r="K4228" t="s">
        <v>109</v>
      </c>
      <c r="L4228" t="s">
        <v>96</v>
      </c>
      <c r="M4228" t="s">
        <v>109</v>
      </c>
      <c r="N4228" s="4">
        <v>380969832</v>
      </c>
      <c r="O4228" s="44">
        <v>15438.5</v>
      </c>
      <c r="P4228">
        <v>0</v>
      </c>
      <c r="Q4228">
        <v>0</v>
      </c>
      <c r="R4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8" s="4">
        <f t="shared" si="195"/>
        <v>0</v>
      </c>
      <c r="T4228" s="4">
        <f t="shared" si="196"/>
        <v>0</v>
      </c>
      <c r="U4228" s="4">
        <f t="shared" si="197"/>
        <v>1</v>
      </c>
    </row>
    <row r="4229" spans="1:21">
      <c r="A4229" s="41">
        <v>940300494</v>
      </c>
      <c r="B4229" s="52">
        <v>940000896</v>
      </c>
      <c r="C4229" s="43">
        <v>940300494</v>
      </c>
      <c r="D4229" t="s">
        <v>3438</v>
      </c>
      <c r="E4229" s="53" t="s">
        <v>3439</v>
      </c>
      <c r="H4229"/>
      <c r="I4229" s="1">
        <v>94</v>
      </c>
      <c r="J4229" t="s">
        <v>259</v>
      </c>
      <c r="K4229" t="s">
        <v>109</v>
      </c>
      <c r="L4229" t="s">
        <v>96</v>
      </c>
      <c r="M4229" t="s">
        <v>109</v>
      </c>
      <c r="N4229" s="4">
        <v>956201461</v>
      </c>
      <c r="O4229" s="44">
        <v>38031</v>
      </c>
      <c r="P4229">
        <v>0</v>
      </c>
      <c r="Q4229">
        <v>0</v>
      </c>
      <c r="R4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9" s="4">
        <f t="shared" si="195"/>
        <v>0</v>
      </c>
      <c r="T4229" s="4">
        <f t="shared" si="196"/>
        <v>0</v>
      </c>
      <c r="U4229" s="4">
        <f t="shared" si="197"/>
        <v>1</v>
      </c>
    </row>
    <row r="4230" spans="1:21">
      <c r="A4230" s="41">
        <v>940300502</v>
      </c>
      <c r="B4230" s="42">
        <v>940000904</v>
      </c>
      <c r="C4230" s="43">
        <v>940300502</v>
      </c>
      <c r="D4230" t="s">
        <v>5713</v>
      </c>
      <c r="E4230" t="s">
        <v>5714</v>
      </c>
      <c r="H4230"/>
      <c r="I4230" s="1">
        <v>94</v>
      </c>
      <c r="J4230" t="s">
        <v>259</v>
      </c>
      <c r="K4230" t="s">
        <v>109</v>
      </c>
      <c r="L4230" t="s">
        <v>96</v>
      </c>
      <c r="M4230" t="s">
        <v>109</v>
      </c>
      <c r="N4230" s="4">
        <v>972202139</v>
      </c>
      <c r="O4230" s="44">
        <v>9262</v>
      </c>
      <c r="P4230">
        <v>0</v>
      </c>
      <c r="Q4230">
        <v>0</v>
      </c>
      <c r="R4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0" s="4">
        <f t="shared" ref="S4230:S4293" si="198">IF(OR(L4230="CH",L4230="CH ex-CHS",L4230="HIA",L4230="Autres publics",L4230="CHU"),1,0)</f>
        <v>0</v>
      </c>
      <c r="T4230" s="4">
        <f t="shared" ref="T4230:T4293" si="199">IF(AND(S4230=1,G4230=""),1,0)</f>
        <v>0</v>
      </c>
      <c r="U4230" s="4">
        <f t="shared" si="197"/>
        <v>1</v>
      </c>
    </row>
    <row r="4231" spans="1:21">
      <c r="A4231" s="41">
        <v>940300551</v>
      </c>
      <c r="B4231" s="52">
        <v>940000912</v>
      </c>
      <c r="C4231" s="43">
        <v>940300551</v>
      </c>
      <c r="D4231" t="s">
        <v>6147</v>
      </c>
      <c r="E4231" s="53" t="s">
        <v>6148</v>
      </c>
      <c r="H4231"/>
      <c r="I4231" s="1">
        <v>94</v>
      </c>
      <c r="J4231" t="s">
        <v>259</v>
      </c>
      <c r="K4231" t="s">
        <v>109</v>
      </c>
      <c r="L4231" t="s">
        <v>96</v>
      </c>
      <c r="M4231" t="s">
        <v>109</v>
      </c>
      <c r="N4231" s="4">
        <v>393697008</v>
      </c>
      <c r="O4231" s="44">
        <v>20811</v>
      </c>
      <c r="P4231">
        <v>0</v>
      </c>
      <c r="Q4231">
        <v>0</v>
      </c>
      <c r="R4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1" s="4">
        <f t="shared" si="198"/>
        <v>0</v>
      </c>
      <c r="T4231" s="4">
        <f t="shared" si="199"/>
        <v>0</v>
      </c>
      <c r="U4231" s="4">
        <f t="shared" ref="U4231:U4294" si="200">IF(S4231=1,0,1)</f>
        <v>1</v>
      </c>
    </row>
    <row r="4232" spans="1:21">
      <c r="A4232" s="41">
        <v>940300569</v>
      </c>
      <c r="B4232" s="42">
        <v>940000912</v>
      </c>
      <c r="C4232" s="43">
        <v>940300569</v>
      </c>
      <c r="D4232" t="s">
        <v>6149</v>
      </c>
      <c r="E4232" t="s">
        <v>6148</v>
      </c>
      <c r="H4232"/>
      <c r="I4232" s="1">
        <v>94</v>
      </c>
      <c r="J4232" t="s">
        <v>259</v>
      </c>
      <c r="K4232" t="s">
        <v>109</v>
      </c>
      <c r="L4232" t="s">
        <v>96</v>
      </c>
      <c r="M4232" t="s">
        <v>109</v>
      </c>
      <c r="N4232" s="4">
        <v>393697008</v>
      </c>
      <c r="O4232" s="44">
        <v>34842.5</v>
      </c>
      <c r="P4232">
        <v>0</v>
      </c>
      <c r="Q4232">
        <v>0</v>
      </c>
      <c r="R4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2" s="4">
        <f t="shared" si="198"/>
        <v>0</v>
      </c>
      <c r="T4232" s="4">
        <f t="shared" si="199"/>
        <v>0</v>
      </c>
      <c r="U4232" s="4">
        <f t="shared" si="200"/>
        <v>1</v>
      </c>
    </row>
    <row r="4233" spans="1:21">
      <c r="A4233" s="41">
        <v>940310014</v>
      </c>
      <c r="B4233" s="42">
        <v>940000979</v>
      </c>
      <c r="C4233" s="43">
        <v>940310014</v>
      </c>
      <c r="D4233" t="s">
        <v>5356</v>
      </c>
      <c r="E4233" t="s">
        <v>5357</v>
      </c>
      <c r="H4233"/>
      <c r="I4233" s="1">
        <v>94</v>
      </c>
      <c r="J4233" t="s">
        <v>259</v>
      </c>
      <c r="K4233" t="s">
        <v>109</v>
      </c>
      <c r="L4233" t="s">
        <v>96</v>
      </c>
      <c r="M4233" t="s">
        <v>109</v>
      </c>
      <c r="N4233" s="4">
        <v>402038160</v>
      </c>
      <c r="O4233" s="44">
        <v>25657.5</v>
      </c>
      <c r="P4233">
        <v>1</v>
      </c>
      <c r="Q4233">
        <v>0</v>
      </c>
      <c r="R4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3" s="4">
        <f t="shared" si="198"/>
        <v>0</v>
      </c>
      <c r="T4233" s="4">
        <f t="shared" si="199"/>
        <v>0</v>
      </c>
      <c r="U4233" s="4">
        <f t="shared" si="200"/>
        <v>1</v>
      </c>
    </row>
    <row r="4234" spans="1:21">
      <c r="A4234" s="41">
        <v>940700032</v>
      </c>
      <c r="B4234" s="52">
        <v>940001027</v>
      </c>
      <c r="C4234" s="43">
        <v>940700032</v>
      </c>
      <c r="D4234" t="s">
        <v>356</v>
      </c>
      <c r="E4234" s="53" t="s">
        <v>357</v>
      </c>
      <c r="H4234"/>
      <c r="I4234" s="1">
        <v>94</v>
      </c>
      <c r="J4234" t="s">
        <v>259</v>
      </c>
      <c r="K4234" t="s">
        <v>109</v>
      </c>
      <c r="L4234" t="s">
        <v>60</v>
      </c>
      <c r="M4234" t="s">
        <v>109</v>
      </c>
      <c r="N4234" s="4">
        <v>775740863</v>
      </c>
      <c r="O4234" s="44">
        <v>25885</v>
      </c>
      <c r="P4234">
        <v>0</v>
      </c>
      <c r="Q4234">
        <v>0</v>
      </c>
      <c r="R4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4" s="4">
        <f t="shared" si="198"/>
        <v>0</v>
      </c>
      <c r="T4234" s="4">
        <f t="shared" si="199"/>
        <v>0</v>
      </c>
      <c r="U4234" s="4">
        <f t="shared" si="200"/>
        <v>1</v>
      </c>
    </row>
    <row r="4235" spans="1:21">
      <c r="A4235" s="41">
        <v>940813033</v>
      </c>
      <c r="B4235" s="52">
        <v>940001894</v>
      </c>
      <c r="C4235" s="43">
        <v>940813033</v>
      </c>
      <c r="D4235" t="s">
        <v>5725</v>
      </c>
      <c r="E4235" s="53" t="s">
        <v>5726</v>
      </c>
      <c r="H4235"/>
      <c r="I4235" s="1">
        <v>94</v>
      </c>
      <c r="J4235" t="s">
        <v>259</v>
      </c>
      <c r="K4235" t="s">
        <v>109</v>
      </c>
      <c r="L4235" t="s">
        <v>96</v>
      </c>
      <c r="M4235" t="s">
        <v>109</v>
      </c>
      <c r="N4235" s="4">
        <v>582096657</v>
      </c>
      <c r="O4235" s="44">
        <v>24276</v>
      </c>
      <c r="P4235">
        <v>0</v>
      </c>
      <c r="Q4235">
        <v>0</v>
      </c>
      <c r="R4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5" s="4">
        <f t="shared" si="198"/>
        <v>0</v>
      </c>
      <c r="T4235" s="4">
        <f t="shared" si="199"/>
        <v>0</v>
      </c>
      <c r="U4235" s="4">
        <f t="shared" si="200"/>
        <v>1</v>
      </c>
    </row>
    <row r="4236" spans="1:21">
      <c r="A4236" s="41">
        <v>940016868</v>
      </c>
      <c r="B4236" s="42">
        <v>940016819</v>
      </c>
      <c r="C4236" s="43">
        <v>940016819</v>
      </c>
      <c r="D4236" t="s">
        <v>4754</v>
      </c>
      <c r="E4236" t="s">
        <v>4755</v>
      </c>
      <c r="F4236" t="s">
        <v>1469</v>
      </c>
      <c r="G4236" t="s">
        <v>1470</v>
      </c>
      <c r="H4236">
        <v>1</v>
      </c>
      <c r="I4236" s="1">
        <v>94</v>
      </c>
      <c r="J4236" t="s">
        <v>259</v>
      </c>
      <c r="K4236" t="s">
        <v>109</v>
      </c>
      <c r="L4236" t="s">
        <v>831</v>
      </c>
      <c r="M4236" t="s">
        <v>109</v>
      </c>
      <c r="N4236" s="4">
        <v>200027092</v>
      </c>
      <c r="O4236" s="44">
        <v>136474</v>
      </c>
      <c r="P4236">
        <v>0</v>
      </c>
      <c r="Q4236">
        <v>0</v>
      </c>
      <c r="R4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6" s="4">
        <f t="shared" si="198"/>
        <v>1</v>
      </c>
      <c r="T4236" s="4">
        <f t="shared" si="199"/>
        <v>0</v>
      </c>
      <c r="U4236" s="4">
        <f t="shared" si="200"/>
        <v>0</v>
      </c>
    </row>
    <row r="4237" spans="1:21">
      <c r="A4237" s="41">
        <v>940006679</v>
      </c>
      <c r="B4237" s="52">
        <v>940017338</v>
      </c>
      <c r="C4237" s="43">
        <v>940006679</v>
      </c>
      <c r="D4237" s="48" t="s">
        <v>5945</v>
      </c>
      <c r="E4237" s="53" t="s">
        <v>5946</v>
      </c>
      <c r="H4237"/>
      <c r="I4237" s="1">
        <v>94</v>
      </c>
      <c r="J4237" t="s">
        <v>259</v>
      </c>
      <c r="K4237" t="s">
        <v>109</v>
      </c>
      <c r="L4237" t="s">
        <v>96</v>
      </c>
      <c r="M4237" t="s">
        <v>109</v>
      </c>
      <c r="N4237" s="4">
        <v>451521744</v>
      </c>
      <c r="O4237" s="44">
        <v>59211</v>
      </c>
      <c r="P4237">
        <v>0</v>
      </c>
      <c r="Q4237">
        <v>0</v>
      </c>
      <c r="R4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7" s="4">
        <f t="shared" si="198"/>
        <v>0</v>
      </c>
      <c r="T4237" s="4">
        <f t="shared" si="199"/>
        <v>0</v>
      </c>
      <c r="U4237" s="4">
        <f t="shared" si="200"/>
        <v>1</v>
      </c>
    </row>
    <row r="4238" spans="1:21">
      <c r="A4238" s="41">
        <v>940008139</v>
      </c>
      <c r="B4238" s="52">
        <v>940021801</v>
      </c>
      <c r="C4238" s="43">
        <v>940008139</v>
      </c>
      <c r="D4238" s="48" t="s">
        <v>5411</v>
      </c>
      <c r="E4238" s="53" t="s">
        <v>5412</v>
      </c>
      <c r="H4238"/>
      <c r="I4238" s="1">
        <v>94</v>
      </c>
      <c r="J4238" t="s">
        <v>259</v>
      </c>
      <c r="K4238" t="s">
        <v>109</v>
      </c>
      <c r="L4238" t="s">
        <v>96</v>
      </c>
      <c r="M4238" t="s">
        <v>109</v>
      </c>
      <c r="N4238" s="4">
        <v>449434323</v>
      </c>
      <c r="O4238" s="44">
        <v>23281</v>
      </c>
      <c r="P4238">
        <v>0</v>
      </c>
      <c r="Q4238">
        <v>0</v>
      </c>
      <c r="R4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8" s="4">
        <f t="shared" si="198"/>
        <v>0</v>
      </c>
      <c r="T4238" s="4">
        <f t="shared" si="199"/>
        <v>0</v>
      </c>
      <c r="U4238" s="4">
        <f t="shared" si="200"/>
        <v>1</v>
      </c>
    </row>
    <row r="4239" spans="1:21">
      <c r="A4239" s="41">
        <v>940310022</v>
      </c>
      <c r="B4239" s="52">
        <v>940022163</v>
      </c>
      <c r="C4239" s="43">
        <v>940310022</v>
      </c>
      <c r="D4239" t="s">
        <v>5795</v>
      </c>
      <c r="E4239" s="53" t="s">
        <v>5796</v>
      </c>
      <c r="H4239"/>
      <c r="I4239" s="1">
        <v>94</v>
      </c>
      <c r="J4239" t="s">
        <v>259</v>
      </c>
      <c r="K4239" t="s">
        <v>109</v>
      </c>
      <c r="L4239" t="s">
        <v>96</v>
      </c>
      <c r="M4239" t="s">
        <v>109</v>
      </c>
      <c r="N4239" s="4">
        <v>322895152</v>
      </c>
      <c r="O4239" s="44">
        <v>14924</v>
      </c>
      <c r="P4239">
        <v>1</v>
      </c>
      <c r="Q4239">
        <v>0</v>
      </c>
      <c r="R4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9" s="4">
        <f t="shared" si="198"/>
        <v>0</v>
      </c>
      <c r="T4239" s="4">
        <f t="shared" si="199"/>
        <v>0</v>
      </c>
      <c r="U4239" s="4">
        <f t="shared" si="200"/>
        <v>1</v>
      </c>
    </row>
    <row r="4240" spans="1:21">
      <c r="A4240" s="41">
        <v>340780840</v>
      </c>
      <c r="B4240" s="42">
        <v>940023823</v>
      </c>
      <c r="C4240" s="43">
        <v>340780840</v>
      </c>
      <c r="D4240" t="s">
        <v>5923</v>
      </c>
      <c r="E4240" t="s">
        <v>5924</v>
      </c>
      <c r="H4240"/>
      <c r="I4240" s="1">
        <v>34</v>
      </c>
      <c r="J4240" t="s">
        <v>146</v>
      </c>
      <c r="K4240" t="s">
        <v>33</v>
      </c>
      <c r="L4240" t="s">
        <v>96</v>
      </c>
      <c r="M4240" t="s">
        <v>109</v>
      </c>
      <c r="N4240" s="4">
        <v>824318265</v>
      </c>
      <c r="O4240" s="44">
        <v>13737.5</v>
      </c>
      <c r="P4240">
        <v>0</v>
      </c>
      <c r="Q4240">
        <v>1</v>
      </c>
      <c r="R4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0" s="4">
        <f t="shared" si="198"/>
        <v>0</v>
      </c>
      <c r="T4240" s="4">
        <f t="shared" si="199"/>
        <v>0</v>
      </c>
      <c r="U4240" s="4">
        <f t="shared" si="200"/>
        <v>1</v>
      </c>
    </row>
    <row r="4241" spans="1:21">
      <c r="A4241" s="41">
        <v>340015999</v>
      </c>
      <c r="B4241" s="42">
        <v>940023831</v>
      </c>
      <c r="C4241" s="43">
        <v>340015999</v>
      </c>
      <c r="D4241" t="s">
        <v>5925</v>
      </c>
      <c r="E4241" t="s">
        <v>5926</v>
      </c>
      <c r="H4241"/>
      <c r="I4241" s="1">
        <v>34</v>
      </c>
      <c r="J4241" t="s">
        <v>146</v>
      </c>
      <c r="K4241" t="s">
        <v>33</v>
      </c>
      <c r="L4241" t="s">
        <v>96</v>
      </c>
      <c r="M4241" t="s">
        <v>109</v>
      </c>
      <c r="N4241" s="4">
        <v>824318281</v>
      </c>
      <c r="O4241" s="44">
        <v>17207.5</v>
      </c>
      <c r="P4241">
        <v>0</v>
      </c>
      <c r="Q4241">
        <v>1</v>
      </c>
      <c r="R4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1" s="4">
        <f t="shared" si="198"/>
        <v>0</v>
      </c>
      <c r="T4241" s="4">
        <f t="shared" si="199"/>
        <v>0</v>
      </c>
      <c r="U4241" s="4">
        <f t="shared" si="200"/>
        <v>1</v>
      </c>
    </row>
    <row r="4242" spans="1:21">
      <c r="A4242" s="41">
        <v>300008588</v>
      </c>
      <c r="B4242" s="42">
        <v>940023849</v>
      </c>
      <c r="C4242" s="43">
        <v>300008588</v>
      </c>
      <c r="D4242" t="s">
        <v>5927</v>
      </c>
      <c r="E4242" t="s">
        <v>5928</v>
      </c>
      <c r="H4242"/>
      <c r="I4242" s="1">
        <v>30</v>
      </c>
      <c r="J4242" t="s">
        <v>105</v>
      </c>
      <c r="K4242" t="s">
        <v>33</v>
      </c>
      <c r="L4242" t="s">
        <v>96</v>
      </c>
      <c r="M4242" t="s">
        <v>109</v>
      </c>
      <c r="N4242" s="4">
        <v>824271720</v>
      </c>
      <c r="O4242" s="44">
        <v>10695</v>
      </c>
      <c r="P4242">
        <v>0</v>
      </c>
      <c r="Q4242">
        <v>1</v>
      </c>
      <c r="R4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2" s="4">
        <f t="shared" si="198"/>
        <v>0</v>
      </c>
      <c r="T4242" s="4">
        <f t="shared" si="199"/>
        <v>0</v>
      </c>
      <c r="U4242" s="4">
        <f t="shared" si="200"/>
        <v>1</v>
      </c>
    </row>
    <row r="4243" spans="1:21">
      <c r="A4243" s="41">
        <v>750009318</v>
      </c>
      <c r="B4243" s="42">
        <v>940026677</v>
      </c>
      <c r="C4243" s="43">
        <v>750009318</v>
      </c>
      <c r="D4243" t="s">
        <v>509</v>
      </c>
      <c r="E4243" t="s">
        <v>510</v>
      </c>
      <c r="H4243"/>
      <c r="I4243" s="1">
        <v>75</v>
      </c>
      <c r="J4243" t="s">
        <v>125</v>
      </c>
      <c r="K4243" t="s">
        <v>109</v>
      </c>
      <c r="L4243" t="s">
        <v>60</v>
      </c>
      <c r="M4243" t="s">
        <v>109</v>
      </c>
      <c r="N4243" s="4">
        <v>775694839</v>
      </c>
      <c r="O4243" s="44">
        <v>3520</v>
      </c>
      <c r="P4243">
        <v>0</v>
      </c>
      <c r="Q4243">
        <v>1</v>
      </c>
      <c r="R4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3" s="4">
        <f t="shared" si="198"/>
        <v>0</v>
      </c>
      <c r="T4243" s="4">
        <f t="shared" si="199"/>
        <v>0</v>
      </c>
      <c r="U4243" s="4">
        <f t="shared" si="200"/>
        <v>1</v>
      </c>
    </row>
    <row r="4244" spans="1:21">
      <c r="A4244" s="41">
        <v>750055287</v>
      </c>
      <c r="B4244" s="42">
        <v>940026677</v>
      </c>
      <c r="C4244" s="43">
        <v>750055287</v>
      </c>
      <c r="D4244" t="s">
        <v>511</v>
      </c>
      <c r="E4244" t="s">
        <v>510</v>
      </c>
      <c r="H4244"/>
      <c r="I4244" s="1">
        <v>75</v>
      </c>
      <c r="J4244" t="s">
        <v>125</v>
      </c>
      <c r="K4244" t="s">
        <v>109</v>
      </c>
      <c r="L4244" t="s">
        <v>60</v>
      </c>
      <c r="M4244" t="s">
        <v>109</v>
      </c>
      <c r="N4244" s="4">
        <v>775694839</v>
      </c>
      <c r="O4244" s="44">
        <v>24486.5</v>
      </c>
      <c r="P4244">
        <v>0</v>
      </c>
      <c r="Q4244">
        <v>0</v>
      </c>
      <c r="R4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4" s="4">
        <f t="shared" si="198"/>
        <v>0</v>
      </c>
      <c r="T4244" s="4">
        <f t="shared" si="199"/>
        <v>0</v>
      </c>
      <c r="U4244" s="4">
        <f t="shared" si="200"/>
        <v>1</v>
      </c>
    </row>
    <row r="4245" spans="1:21">
      <c r="A4245" s="41">
        <v>940000573</v>
      </c>
      <c r="B4245" s="42">
        <v>940110018</v>
      </c>
      <c r="C4245" s="43">
        <v>940110018</v>
      </c>
      <c r="D4245" t="s">
        <v>1430</v>
      </c>
      <c r="E4245" t="s">
        <v>1431</v>
      </c>
      <c r="F4245" t="s">
        <v>862</v>
      </c>
      <c r="G4245" t="s">
        <v>863</v>
      </c>
      <c r="H4245">
        <v>1</v>
      </c>
      <c r="I4245" s="1">
        <v>94</v>
      </c>
      <c r="J4245" t="s">
        <v>259</v>
      </c>
      <c r="K4245" t="s">
        <v>109</v>
      </c>
      <c r="L4245" t="s">
        <v>831</v>
      </c>
      <c r="M4245" t="s">
        <v>109</v>
      </c>
      <c r="N4245" s="4">
        <v>269401154</v>
      </c>
      <c r="O4245" s="44">
        <v>192325</v>
      </c>
      <c r="P4245">
        <v>0</v>
      </c>
      <c r="Q4245">
        <v>0</v>
      </c>
      <c r="R4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5" s="4">
        <f t="shared" si="198"/>
        <v>1</v>
      </c>
      <c r="T4245" s="4">
        <f t="shared" si="199"/>
        <v>0</v>
      </c>
      <c r="U4245" s="4">
        <f t="shared" si="200"/>
        <v>0</v>
      </c>
    </row>
    <row r="4246" spans="1:21">
      <c r="A4246" s="41">
        <v>940000599</v>
      </c>
      <c r="B4246" s="42">
        <v>940110042</v>
      </c>
      <c r="C4246" s="43">
        <v>940110042</v>
      </c>
      <c r="D4246" t="s">
        <v>860</v>
      </c>
      <c r="E4246" t="s">
        <v>861</v>
      </c>
      <c r="F4246" t="s">
        <v>862</v>
      </c>
      <c r="G4246" t="s">
        <v>863</v>
      </c>
      <c r="H4246">
        <v>0</v>
      </c>
      <c r="I4246" s="1">
        <v>94</v>
      </c>
      <c r="J4246" t="s">
        <v>259</v>
      </c>
      <c r="K4246" t="s">
        <v>109</v>
      </c>
      <c r="L4246" t="s">
        <v>831</v>
      </c>
      <c r="M4246" t="s">
        <v>109</v>
      </c>
      <c r="N4246" s="4">
        <v>269401204</v>
      </c>
      <c r="O4246" s="44">
        <v>156391</v>
      </c>
      <c r="P4246">
        <v>0</v>
      </c>
      <c r="Q4246">
        <v>0</v>
      </c>
      <c r="R4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6" s="4">
        <f t="shared" si="198"/>
        <v>1</v>
      </c>
      <c r="T4246" s="4">
        <f t="shared" si="199"/>
        <v>0</v>
      </c>
      <c r="U4246" s="4">
        <f t="shared" si="200"/>
        <v>0</v>
      </c>
    </row>
    <row r="4247" spans="1:21">
      <c r="A4247" s="41">
        <v>940812506</v>
      </c>
      <c r="B4247" s="42">
        <v>940110042</v>
      </c>
      <c r="C4247" s="43">
        <v>940110042</v>
      </c>
      <c r="D4247" t="s">
        <v>864</v>
      </c>
      <c r="E4247" t="s">
        <v>861</v>
      </c>
      <c r="F4247" t="s">
        <v>862</v>
      </c>
      <c r="G4247" t="s">
        <v>863</v>
      </c>
      <c r="H4247">
        <v>0</v>
      </c>
      <c r="I4247" s="1">
        <v>94</v>
      </c>
      <c r="J4247" t="s">
        <v>259</v>
      </c>
      <c r="K4247" t="s">
        <v>109</v>
      </c>
      <c r="L4247" t="s">
        <v>831</v>
      </c>
      <c r="M4247" t="s">
        <v>109</v>
      </c>
      <c r="N4247" s="4">
        <v>269401204</v>
      </c>
      <c r="O4247" s="44">
        <v>8395</v>
      </c>
      <c r="P4247">
        <v>0</v>
      </c>
      <c r="Q4247">
        <v>0</v>
      </c>
      <c r="R4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7" s="4">
        <f t="shared" si="198"/>
        <v>1</v>
      </c>
      <c r="T4247" s="4">
        <f t="shared" si="199"/>
        <v>0</v>
      </c>
      <c r="U4247" s="4">
        <f t="shared" si="200"/>
        <v>0</v>
      </c>
    </row>
    <row r="4248" spans="1:21">
      <c r="A4248" s="41">
        <v>940000607</v>
      </c>
      <c r="B4248" s="42">
        <v>940140015</v>
      </c>
      <c r="C4248" s="43">
        <v>940140015</v>
      </c>
      <c r="D4248" t="s">
        <v>976</v>
      </c>
      <c r="E4248" t="s">
        <v>977</v>
      </c>
      <c r="F4248" t="s">
        <v>978</v>
      </c>
      <c r="G4248" t="s">
        <v>979</v>
      </c>
      <c r="H4248">
        <v>0</v>
      </c>
      <c r="I4248" s="1">
        <v>94</v>
      </c>
      <c r="J4248" t="s">
        <v>259</v>
      </c>
      <c r="K4248" t="s">
        <v>109</v>
      </c>
      <c r="L4248" t="s">
        <v>77</v>
      </c>
      <c r="M4248" t="s">
        <v>109</v>
      </c>
      <c r="N4248" s="4">
        <v>269401113</v>
      </c>
      <c r="O4248" s="44">
        <v>8376</v>
      </c>
      <c r="P4248">
        <v>1</v>
      </c>
      <c r="Q4248">
        <v>0</v>
      </c>
      <c r="R4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8" s="4">
        <f t="shared" si="198"/>
        <v>1</v>
      </c>
      <c r="T4248" s="4">
        <f t="shared" si="199"/>
        <v>0</v>
      </c>
      <c r="U4248" s="4">
        <f t="shared" si="200"/>
        <v>0</v>
      </c>
    </row>
    <row r="4249" spans="1:21">
      <c r="A4249" s="41">
        <v>940002546</v>
      </c>
      <c r="B4249" s="42">
        <v>940140015</v>
      </c>
      <c r="C4249" s="43">
        <v>940140015</v>
      </c>
      <c r="D4249" t="s">
        <v>980</v>
      </c>
      <c r="E4249" t="s">
        <v>977</v>
      </c>
      <c r="F4249" t="s">
        <v>978</v>
      </c>
      <c r="G4249" t="s">
        <v>979</v>
      </c>
      <c r="H4249">
        <v>0</v>
      </c>
      <c r="I4249" s="1">
        <v>94</v>
      </c>
      <c r="J4249" t="s">
        <v>259</v>
      </c>
      <c r="K4249" t="s">
        <v>109</v>
      </c>
      <c r="L4249" t="s">
        <v>77</v>
      </c>
      <c r="M4249" t="s">
        <v>109</v>
      </c>
      <c r="N4249" s="4">
        <v>269401113</v>
      </c>
      <c r="O4249" s="44">
        <v>1029.5</v>
      </c>
      <c r="P4249">
        <v>1</v>
      </c>
      <c r="Q4249">
        <v>0</v>
      </c>
      <c r="R4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9" s="4">
        <f t="shared" si="198"/>
        <v>1</v>
      </c>
      <c r="T4249" s="4">
        <f t="shared" si="199"/>
        <v>0</v>
      </c>
      <c r="U4249" s="4">
        <f t="shared" si="200"/>
        <v>0</v>
      </c>
    </row>
    <row r="4250" spans="1:21">
      <c r="A4250" s="41">
        <v>940002553</v>
      </c>
      <c r="B4250" s="42">
        <v>940140015</v>
      </c>
      <c r="C4250" s="43">
        <v>940140015</v>
      </c>
      <c r="D4250" t="s">
        <v>981</v>
      </c>
      <c r="E4250" t="s">
        <v>977</v>
      </c>
      <c r="F4250" t="s">
        <v>978</v>
      </c>
      <c r="G4250" t="s">
        <v>979</v>
      </c>
      <c r="H4250">
        <v>0</v>
      </c>
      <c r="I4250" s="1">
        <v>94</v>
      </c>
      <c r="J4250" t="s">
        <v>259</v>
      </c>
      <c r="K4250" t="s">
        <v>109</v>
      </c>
      <c r="L4250" t="s">
        <v>77</v>
      </c>
      <c r="M4250" t="s">
        <v>109</v>
      </c>
      <c r="N4250" s="4">
        <v>269401113</v>
      </c>
      <c r="O4250" s="44">
        <v>761</v>
      </c>
      <c r="P4250">
        <v>1</v>
      </c>
      <c r="Q4250">
        <v>0</v>
      </c>
      <c r="R4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50" s="4">
        <f t="shared" si="198"/>
        <v>1</v>
      </c>
      <c r="T4250" s="4">
        <f t="shared" si="199"/>
        <v>0</v>
      </c>
      <c r="U4250" s="4">
        <f t="shared" si="200"/>
        <v>0</v>
      </c>
    </row>
    <row r="4251" spans="1:21">
      <c r="A4251" s="41">
        <v>940002595</v>
      </c>
      <c r="B4251" s="42">
        <v>940140015</v>
      </c>
      <c r="C4251" s="43">
        <v>940140015</v>
      </c>
      <c r="D4251" t="s">
        <v>982</v>
      </c>
      <c r="E4251" t="s">
        <v>977</v>
      </c>
      <c r="F4251" t="s">
        <v>978</v>
      </c>
      <c r="G4251" t="s">
        <v>979</v>
      </c>
      <c r="H4251">
        <v>0</v>
      </c>
      <c r="I4251" s="1">
        <v>94</v>
      </c>
      <c r="J4251" t="s">
        <v>259</v>
      </c>
      <c r="K4251" t="s">
        <v>109</v>
      </c>
      <c r="L4251" t="s">
        <v>77</v>
      </c>
      <c r="M4251" t="s">
        <v>109</v>
      </c>
      <c r="N4251" s="4">
        <v>269401113</v>
      </c>
      <c r="O4251" s="44">
        <v>676.5</v>
      </c>
      <c r="P4251">
        <v>1</v>
      </c>
      <c r="Q4251">
        <v>0</v>
      </c>
      <c r="R4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51" s="4">
        <f t="shared" si="198"/>
        <v>1</v>
      </c>
      <c r="T4251" s="4">
        <f t="shared" si="199"/>
        <v>0</v>
      </c>
      <c r="U4251" s="4">
        <f t="shared" si="200"/>
        <v>0</v>
      </c>
    </row>
    <row r="4252" spans="1:21">
      <c r="A4252" s="41">
        <v>940000615</v>
      </c>
      <c r="B4252" s="42">
        <v>940140023</v>
      </c>
      <c r="C4252" s="43">
        <v>940140023</v>
      </c>
      <c r="D4252" t="s">
        <v>1467</v>
      </c>
      <c r="E4252" t="s">
        <v>1468</v>
      </c>
      <c r="F4252" t="s">
        <v>1469</v>
      </c>
      <c r="G4252" t="s">
        <v>1470</v>
      </c>
      <c r="H4252">
        <v>0</v>
      </c>
      <c r="I4252" s="1">
        <v>94</v>
      </c>
      <c r="J4252" t="s">
        <v>259</v>
      </c>
      <c r="K4252" t="s">
        <v>109</v>
      </c>
      <c r="L4252" t="s">
        <v>77</v>
      </c>
      <c r="M4252" t="s">
        <v>109</v>
      </c>
      <c r="N4252" s="4">
        <v>269401345</v>
      </c>
      <c r="O4252" s="44">
        <v>39546.25</v>
      </c>
      <c r="P4252">
        <v>1</v>
      </c>
      <c r="Q4252">
        <v>0</v>
      </c>
      <c r="R4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2" s="4">
        <f t="shared" si="198"/>
        <v>1</v>
      </c>
      <c r="T4252" s="4">
        <f t="shared" si="199"/>
        <v>0</v>
      </c>
      <c r="U4252" s="4">
        <f t="shared" si="200"/>
        <v>0</v>
      </c>
    </row>
    <row r="4253" spans="1:21">
      <c r="A4253" s="41">
        <v>940140080</v>
      </c>
      <c r="B4253" s="42">
        <v>940140023</v>
      </c>
      <c r="C4253" s="43">
        <v>940140023</v>
      </c>
      <c r="D4253" t="s">
        <v>1471</v>
      </c>
      <c r="E4253" t="s">
        <v>1468</v>
      </c>
      <c r="F4253" t="s">
        <v>1469</v>
      </c>
      <c r="G4253" t="s">
        <v>1470</v>
      </c>
      <c r="H4253">
        <v>0</v>
      </c>
      <c r="I4253" s="1">
        <v>94</v>
      </c>
      <c r="J4253" t="s">
        <v>259</v>
      </c>
      <c r="K4253" t="s">
        <v>109</v>
      </c>
      <c r="L4253" t="s">
        <v>77</v>
      </c>
      <c r="M4253" t="s">
        <v>109</v>
      </c>
      <c r="N4253" s="4">
        <v>269401345</v>
      </c>
      <c r="O4253" s="44">
        <v>2368.75</v>
      </c>
      <c r="P4253">
        <v>1</v>
      </c>
      <c r="Q4253">
        <v>0</v>
      </c>
      <c r="R4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3" s="4">
        <f t="shared" si="198"/>
        <v>1</v>
      </c>
      <c r="T4253" s="4">
        <f t="shared" si="199"/>
        <v>0</v>
      </c>
      <c r="U4253" s="4">
        <f t="shared" si="200"/>
        <v>0</v>
      </c>
    </row>
    <row r="4254" spans="1:21">
      <c r="A4254" s="41">
        <v>940800709</v>
      </c>
      <c r="B4254" s="42">
        <v>940140023</v>
      </c>
      <c r="C4254" s="43">
        <v>940140023</v>
      </c>
      <c r="D4254" t="s">
        <v>1472</v>
      </c>
      <c r="E4254" t="s">
        <v>1468</v>
      </c>
      <c r="F4254" t="s">
        <v>1469</v>
      </c>
      <c r="G4254" t="s">
        <v>1470</v>
      </c>
      <c r="H4254">
        <v>0</v>
      </c>
      <c r="I4254" s="1">
        <v>94</v>
      </c>
      <c r="J4254" t="s">
        <v>259</v>
      </c>
      <c r="K4254" t="s">
        <v>109</v>
      </c>
      <c r="L4254" t="s">
        <v>77</v>
      </c>
      <c r="M4254" t="s">
        <v>109</v>
      </c>
      <c r="N4254" s="4">
        <v>269401345</v>
      </c>
      <c r="O4254" s="44">
        <v>1738</v>
      </c>
      <c r="P4254">
        <v>1</v>
      </c>
      <c r="Q4254">
        <v>0</v>
      </c>
      <c r="R4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4" s="4">
        <f t="shared" si="198"/>
        <v>1</v>
      </c>
      <c r="T4254" s="4">
        <f t="shared" si="199"/>
        <v>0</v>
      </c>
      <c r="U4254" s="4">
        <f t="shared" si="200"/>
        <v>0</v>
      </c>
    </row>
    <row r="4255" spans="1:21">
      <c r="A4255" s="41">
        <v>940800717</v>
      </c>
      <c r="B4255" s="42">
        <v>940140023</v>
      </c>
      <c r="C4255" s="43">
        <v>940140023</v>
      </c>
      <c r="D4255" t="s">
        <v>1473</v>
      </c>
      <c r="E4255" t="s">
        <v>1468</v>
      </c>
      <c r="F4255" t="s">
        <v>1469</v>
      </c>
      <c r="G4255" t="s">
        <v>1470</v>
      </c>
      <c r="H4255">
        <v>0</v>
      </c>
      <c r="I4255" s="1">
        <v>94</v>
      </c>
      <c r="J4255" t="s">
        <v>259</v>
      </c>
      <c r="K4255" t="s">
        <v>109</v>
      </c>
      <c r="L4255" t="s">
        <v>77</v>
      </c>
      <c r="M4255" t="s">
        <v>109</v>
      </c>
      <c r="N4255" s="4">
        <v>269401345</v>
      </c>
      <c r="O4255" s="44">
        <v>1130.25</v>
      </c>
      <c r="P4255">
        <v>1</v>
      </c>
      <c r="Q4255">
        <v>0</v>
      </c>
      <c r="R4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5" s="4">
        <f t="shared" si="198"/>
        <v>1</v>
      </c>
      <c r="T4255" s="4">
        <f t="shared" si="199"/>
        <v>0</v>
      </c>
      <c r="U4255" s="4">
        <f t="shared" si="200"/>
        <v>0</v>
      </c>
    </row>
    <row r="4256" spans="1:21">
      <c r="A4256" s="41">
        <v>940800758</v>
      </c>
      <c r="B4256" s="42">
        <v>940140023</v>
      </c>
      <c r="C4256" s="43">
        <v>940140023</v>
      </c>
      <c r="D4256" t="s">
        <v>1474</v>
      </c>
      <c r="E4256" t="s">
        <v>1468</v>
      </c>
      <c r="F4256" t="s">
        <v>1469</v>
      </c>
      <c r="G4256" t="s">
        <v>1470</v>
      </c>
      <c r="H4256">
        <v>0</v>
      </c>
      <c r="I4256" s="1">
        <v>94</v>
      </c>
      <c r="J4256" t="s">
        <v>259</v>
      </c>
      <c r="K4256" t="s">
        <v>109</v>
      </c>
      <c r="L4256" t="s">
        <v>77</v>
      </c>
      <c r="M4256" t="s">
        <v>109</v>
      </c>
      <c r="N4256" s="4">
        <v>269401345</v>
      </c>
      <c r="O4256" s="44">
        <v>1624.5</v>
      </c>
      <c r="P4256">
        <v>1</v>
      </c>
      <c r="Q4256">
        <v>0</v>
      </c>
      <c r="R4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6" s="4">
        <f t="shared" si="198"/>
        <v>1</v>
      </c>
      <c r="T4256" s="4">
        <f t="shared" si="199"/>
        <v>0</v>
      </c>
      <c r="U4256" s="4">
        <f t="shared" si="200"/>
        <v>0</v>
      </c>
    </row>
    <row r="4257" spans="1:21">
      <c r="A4257" s="41">
        <v>940800774</v>
      </c>
      <c r="B4257" s="42">
        <v>940140023</v>
      </c>
      <c r="C4257" s="43">
        <v>940140023</v>
      </c>
      <c r="D4257" t="s">
        <v>1475</v>
      </c>
      <c r="E4257" t="s">
        <v>1468</v>
      </c>
      <c r="F4257" t="s">
        <v>1469</v>
      </c>
      <c r="G4257" t="s">
        <v>1470</v>
      </c>
      <c r="H4257">
        <v>0</v>
      </c>
      <c r="I4257" s="1">
        <v>94</v>
      </c>
      <c r="J4257" t="s">
        <v>259</v>
      </c>
      <c r="K4257" t="s">
        <v>109</v>
      </c>
      <c r="L4257" t="s">
        <v>77</v>
      </c>
      <c r="M4257" t="s">
        <v>109</v>
      </c>
      <c r="N4257" s="4">
        <v>269401345</v>
      </c>
      <c r="O4257" s="44">
        <v>543.75</v>
      </c>
      <c r="P4257">
        <v>1</v>
      </c>
      <c r="Q4257">
        <v>0</v>
      </c>
      <c r="R4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7" s="4">
        <f t="shared" si="198"/>
        <v>1</v>
      </c>
      <c r="T4257" s="4">
        <f t="shared" si="199"/>
        <v>0</v>
      </c>
      <c r="U4257" s="4">
        <f t="shared" si="200"/>
        <v>0</v>
      </c>
    </row>
    <row r="4258" spans="1:21">
      <c r="A4258" s="41">
        <v>940800782</v>
      </c>
      <c r="B4258" s="42">
        <v>940140023</v>
      </c>
      <c r="C4258" s="43">
        <v>940140023</v>
      </c>
      <c r="D4258" t="s">
        <v>1476</v>
      </c>
      <c r="E4258" t="s">
        <v>1468</v>
      </c>
      <c r="F4258" t="s">
        <v>1469</v>
      </c>
      <c r="G4258" t="s">
        <v>1470</v>
      </c>
      <c r="H4258">
        <v>0</v>
      </c>
      <c r="I4258" s="1">
        <v>94</v>
      </c>
      <c r="J4258" t="s">
        <v>259</v>
      </c>
      <c r="K4258" t="s">
        <v>109</v>
      </c>
      <c r="L4258" t="s">
        <v>77</v>
      </c>
      <c r="M4258" t="s">
        <v>109</v>
      </c>
      <c r="N4258" s="4">
        <v>269401345</v>
      </c>
      <c r="O4258" s="44">
        <v>849.25</v>
      </c>
      <c r="P4258">
        <v>1</v>
      </c>
      <c r="Q4258">
        <v>0</v>
      </c>
      <c r="R4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8" s="4">
        <f t="shared" si="198"/>
        <v>1</v>
      </c>
      <c r="T4258" s="4">
        <f t="shared" si="199"/>
        <v>0</v>
      </c>
      <c r="U4258" s="4">
        <f t="shared" si="200"/>
        <v>0</v>
      </c>
    </row>
    <row r="4259" spans="1:21">
      <c r="A4259" s="41">
        <v>940804404</v>
      </c>
      <c r="B4259" s="42">
        <v>940140023</v>
      </c>
      <c r="C4259" s="43">
        <v>940140023</v>
      </c>
      <c r="D4259" t="s">
        <v>1477</v>
      </c>
      <c r="E4259" t="s">
        <v>1468</v>
      </c>
      <c r="F4259" t="s">
        <v>1469</v>
      </c>
      <c r="G4259" t="s">
        <v>1470</v>
      </c>
      <c r="H4259">
        <v>0</v>
      </c>
      <c r="I4259" s="1">
        <v>94</v>
      </c>
      <c r="J4259" t="s">
        <v>259</v>
      </c>
      <c r="K4259" t="s">
        <v>109</v>
      </c>
      <c r="L4259" t="s">
        <v>77</v>
      </c>
      <c r="M4259" t="s">
        <v>109</v>
      </c>
      <c r="N4259" s="4">
        <v>269401345</v>
      </c>
      <c r="O4259" s="44">
        <v>1380</v>
      </c>
      <c r="P4259">
        <v>1</v>
      </c>
      <c r="Q4259">
        <v>0</v>
      </c>
      <c r="R4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9" s="4">
        <f t="shared" si="198"/>
        <v>1</v>
      </c>
      <c r="T4259" s="4">
        <f t="shared" si="199"/>
        <v>0</v>
      </c>
      <c r="U4259" s="4">
        <f t="shared" si="200"/>
        <v>0</v>
      </c>
    </row>
    <row r="4260" spans="1:21">
      <c r="A4260" s="41">
        <v>940804446</v>
      </c>
      <c r="B4260" s="42">
        <v>940140023</v>
      </c>
      <c r="C4260" s="43">
        <v>940140023</v>
      </c>
      <c r="D4260" t="s">
        <v>1478</v>
      </c>
      <c r="E4260" t="s">
        <v>1468</v>
      </c>
      <c r="F4260" t="s">
        <v>1469</v>
      </c>
      <c r="G4260" t="s">
        <v>1470</v>
      </c>
      <c r="H4260">
        <v>0</v>
      </c>
      <c r="I4260" s="1">
        <v>94</v>
      </c>
      <c r="J4260" t="s">
        <v>259</v>
      </c>
      <c r="K4260" t="s">
        <v>109</v>
      </c>
      <c r="L4260" t="s">
        <v>77</v>
      </c>
      <c r="M4260" t="s">
        <v>109</v>
      </c>
      <c r="N4260" s="4">
        <v>269401345</v>
      </c>
      <c r="O4260" s="44">
        <v>551</v>
      </c>
      <c r="P4260">
        <v>1</v>
      </c>
      <c r="Q4260">
        <v>0</v>
      </c>
      <c r="R4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60" s="4">
        <f t="shared" si="198"/>
        <v>1</v>
      </c>
      <c r="T4260" s="4">
        <f t="shared" si="199"/>
        <v>0</v>
      </c>
      <c r="U4260" s="4">
        <f t="shared" si="200"/>
        <v>0</v>
      </c>
    </row>
    <row r="4261" spans="1:21">
      <c r="A4261" s="41">
        <v>920000239</v>
      </c>
      <c r="B4261" s="42">
        <v>940140049</v>
      </c>
      <c r="C4261" s="43">
        <v>940140049</v>
      </c>
      <c r="D4261" t="s">
        <v>4390</v>
      </c>
      <c r="E4261" t="s">
        <v>4391</v>
      </c>
      <c r="F4261" t="s">
        <v>978</v>
      </c>
      <c r="G4261" t="s">
        <v>979</v>
      </c>
      <c r="H4261">
        <v>1</v>
      </c>
      <c r="I4261" s="1">
        <v>92</v>
      </c>
      <c r="J4261" t="s">
        <v>114</v>
      </c>
      <c r="K4261" t="s">
        <v>109</v>
      </c>
      <c r="L4261" t="s">
        <v>77</v>
      </c>
      <c r="M4261" t="s">
        <v>109</v>
      </c>
      <c r="N4261" s="4">
        <v>269401063</v>
      </c>
      <c r="O4261" s="44">
        <v>1619</v>
      </c>
      <c r="P4261">
        <v>1</v>
      </c>
      <c r="Q4261">
        <v>0</v>
      </c>
      <c r="R4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1" s="4">
        <f t="shared" si="198"/>
        <v>1</v>
      </c>
      <c r="T4261" s="4">
        <f t="shared" si="199"/>
        <v>0</v>
      </c>
      <c r="U4261" s="4">
        <f t="shared" si="200"/>
        <v>0</v>
      </c>
    </row>
    <row r="4262" spans="1:21">
      <c r="A4262" s="41">
        <v>920000320</v>
      </c>
      <c r="B4262" s="42">
        <v>940140049</v>
      </c>
      <c r="C4262" s="43">
        <v>940140049</v>
      </c>
      <c r="D4262" t="s">
        <v>4392</v>
      </c>
      <c r="E4262" t="s">
        <v>4391</v>
      </c>
      <c r="F4262" t="s">
        <v>978</v>
      </c>
      <c r="G4262" t="s">
        <v>979</v>
      </c>
      <c r="H4262">
        <v>1</v>
      </c>
      <c r="I4262" s="1">
        <v>92</v>
      </c>
      <c r="J4262" t="s">
        <v>114</v>
      </c>
      <c r="K4262" t="s">
        <v>109</v>
      </c>
      <c r="L4262" t="s">
        <v>77</v>
      </c>
      <c r="M4262" t="s">
        <v>109</v>
      </c>
      <c r="N4262" s="4">
        <v>269401063</v>
      </c>
      <c r="O4262" s="44">
        <v>996</v>
      </c>
      <c r="P4262">
        <v>1</v>
      </c>
      <c r="Q4262">
        <v>0</v>
      </c>
      <c r="R4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2" s="4">
        <f t="shared" si="198"/>
        <v>1</v>
      </c>
      <c r="T4262" s="4">
        <f t="shared" si="199"/>
        <v>0</v>
      </c>
      <c r="U4262" s="4">
        <f t="shared" si="200"/>
        <v>0</v>
      </c>
    </row>
    <row r="4263" spans="1:21">
      <c r="A4263" s="41">
        <v>920000379</v>
      </c>
      <c r="B4263" s="42">
        <v>940140049</v>
      </c>
      <c r="C4263" s="43">
        <v>940140049</v>
      </c>
      <c r="D4263" t="s">
        <v>4393</v>
      </c>
      <c r="E4263" t="s">
        <v>4391</v>
      </c>
      <c r="F4263" t="s">
        <v>978</v>
      </c>
      <c r="G4263" t="s">
        <v>979</v>
      </c>
      <c r="H4263">
        <v>1</v>
      </c>
      <c r="I4263" s="1">
        <v>92</v>
      </c>
      <c r="J4263" t="s">
        <v>114</v>
      </c>
      <c r="K4263" t="s">
        <v>109</v>
      </c>
      <c r="L4263" t="s">
        <v>77</v>
      </c>
      <c r="M4263" t="s">
        <v>109</v>
      </c>
      <c r="N4263" s="4">
        <v>269401063</v>
      </c>
      <c r="O4263" s="44">
        <v>789</v>
      </c>
      <c r="P4263">
        <v>1</v>
      </c>
      <c r="Q4263">
        <v>0</v>
      </c>
      <c r="R4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3" s="4">
        <f t="shared" si="198"/>
        <v>1</v>
      </c>
      <c r="T4263" s="4">
        <f t="shared" si="199"/>
        <v>0</v>
      </c>
      <c r="U4263" s="4">
        <f t="shared" si="200"/>
        <v>0</v>
      </c>
    </row>
    <row r="4264" spans="1:21">
      <c r="A4264" s="41">
        <v>920027711</v>
      </c>
      <c r="B4264" s="42">
        <v>940140049</v>
      </c>
      <c r="C4264" s="43">
        <v>940140049</v>
      </c>
      <c r="D4264" t="s">
        <v>4394</v>
      </c>
      <c r="E4264" t="s">
        <v>4391</v>
      </c>
      <c r="F4264" t="s">
        <v>978</v>
      </c>
      <c r="G4264" t="s">
        <v>979</v>
      </c>
      <c r="H4264">
        <v>1</v>
      </c>
      <c r="I4264" s="1">
        <v>92</v>
      </c>
      <c r="J4264" t="s">
        <v>114</v>
      </c>
      <c r="K4264" t="s">
        <v>109</v>
      </c>
      <c r="L4264" t="s">
        <v>77</v>
      </c>
      <c r="M4264" t="s">
        <v>109</v>
      </c>
      <c r="N4264" s="4">
        <v>269401063</v>
      </c>
      <c r="O4264" s="44">
        <v>23565</v>
      </c>
      <c r="P4264">
        <v>1</v>
      </c>
      <c r="Q4264">
        <v>0</v>
      </c>
      <c r="R4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4" s="4">
        <f t="shared" si="198"/>
        <v>1</v>
      </c>
      <c r="T4264" s="4">
        <f t="shared" si="199"/>
        <v>0</v>
      </c>
      <c r="U4264" s="4">
        <f t="shared" si="200"/>
        <v>0</v>
      </c>
    </row>
    <row r="4265" spans="1:21">
      <c r="A4265" s="41">
        <v>920814019</v>
      </c>
      <c r="B4265" s="42">
        <v>940140049</v>
      </c>
      <c r="C4265" s="43">
        <v>940140049</v>
      </c>
      <c r="D4265" t="s">
        <v>4395</v>
      </c>
      <c r="E4265" t="s">
        <v>4391</v>
      </c>
      <c r="F4265" t="s">
        <v>978</v>
      </c>
      <c r="G4265" t="s">
        <v>979</v>
      </c>
      <c r="H4265">
        <v>1</v>
      </c>
      <c r="I4265" s="1">
        <v>92</v>
      </c>
      <c r="J4265" t="s">
        <v>114</v>
      </c>
      <c r="K4265" t="s">
        <v>109</v>
      </c>
      <c r="L4265" t="s">
        <v>77</v>
      </c>
      <c r="M4265" t="s">
        <v>109</v>
      </c>
      <c r="N4265" s="4">
        <v>269401063</v>
      </c>
      <c r="O4265" s="44">
        <v>1405</v>
      </c>
      <c r="P4265">
        <v>1</v>
      </c>
      <c r="Q4265">
        <v>0</v>
      </c>
      <c r="R4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5" s="4">
        <f t="shared" si="198"/>
        <v>1</v>
      </c>
      <c r="T4265" s="4">
        <f t="shared" si="199"/>
        <v>0</v>
      </c>
      <c r="U4265" s="4">
        <f t="shared" si="200"/>
        <v>0</v>
      </c>
    </row>
    <row r="4266" spans="1:21">
      <c r="A4266" s="41">
        <v>940000532</v>
      </c>
      <c r="B4266" s="42">
        <v>940140049</v>
      </c>
      <c r="C4266" s="43">
        <v>940140049</v>
      </c>
      <c r="D4266" t="s">
        <v>4396</v>
      </c>
      <c r="E4266" t="s">
        <v>4391</v>
      </c>
      <c r="F4266" t="s">
        <v>978</v>
      </c>
      <c r="G4266" t="s">
        <v>979</v>
      </c>
      <c r="H4266">
        <v>1</v>
      </c>
      <c r="I4266" s="1">
        <v>94</v>
      </c>
      <c r="J4266" t="s">
        <v>259</v>
      </c>
      <c r="K4266" t="s">
        <v>109</v>
      </c>
      <c r="L4266" t="s">
        <v>77</v>
      </c>
      <c r="M4266" t="s">
        <v>109</v>
      </c>
      <c r="N4266" s="4">
        <v>269401063</v>
      </c>
      <c r="O4266" s="44">
        <v>2907.25</v>
      </c>
      <c r="P4266">
        <v>1</v>
      </c>
      <c r="Q4266">
        <v>0</v>
      </c>
      <c r="R4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6" s="4">
        <f t="shared" si="198"/>
        <v>1</v>
      </c>
      <c r="T4266" s="4">
        <f t="shared" si="199"/>
        <v>0</v>
      </c>
      <c r="U4266" s="4">
        <f t="shared" si="200"/>
        <v>0</v>
      </c>
    </row>
    <row r="4267" spans="1:21">
      <c r="A4267" s="41">
        <v>940000631</v>
      </c>
      <c r="B4267" s="42">
        <v>940140049</v>
      </c>
      <c r="C4267" s="43">
        <v>940140049</v>
      </c>
      <c r="D4267" t="s">
        <v>4397</v>
      </c>
      <c r="E4267" t="s">
        <v>4391</v>
      </c>
      <c r="F4267" t="s">
        <v>978</v>
      </c>
      <c r="G4267" t="s">
        <v>979</v>
      </c>
      <c r="H4267">
        <v>1</v>
      </c>
      <c r="I4267" s="1">
        <v>94</v>
      </c>
      <c r="J4267" t="s">
        <v>259</v>
      </c>
      <c r="K4267" t="s">
        <v>109</v>
      </c>
      <c r="L4267" t="s">
        <v>77</v>
      </c>
      <c r="M4267" t="s">
        <v>109</v>
      </c>
      <c r="N4267" s="4">
        <v>269401063</v>
      </c>
      <c r="O4267" s="44">
        <v>64915.5</v>
      </c>
      <c r="P4267">
        <v>1</v>
      </c>
      <c r="Q4267">
        <v>0</v>
      </c>
      <c r="R4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7" s="4">
        <f t="shared" si="198"/>
        <v>1</v>
      </c>
      <c r="T4267" s="4">
        <f t="shared" si="199"/>
        <v>0</v>
      </c>
      <c r="U4267" s="4">
        <f t="shared" si="200"/>
        <v>0</v>
      </c>
    </row>
    <row r="4268" spans="1:21">
      <c r="A4268" s="41">
        <v>940002157</v>
      </c>
      <c r="B4268" s="42">
        <v>940140049</v>
      </c>
      <c r="C4268" s="43">
        <v>940140049</v>
      </c>
      <c r="D4268" t="s">
        <v>4398</v>
      </c>
      <c r="E4268" t="s">
        <v>4391</v>
      </c>
      <c r="F4268" t="s">
        <v>978</v>
      </c>
      <c r="G4268" t="s">
        <v>979</v>
      </c>
      <c r="H4268">
        <v>1</v>
      </c>
      <c r="I4268" s="1">
        <v>94</v>
      </c>
      <c r="J4268" t="s">
        <v>259</v>
      </c>
      <c r="K4268" t="s">
        <v>109</v>
      </c>
      <c r="L4268" t="s">
        <v>77</v>
      </c>
      <c r="M4268" t="s">
        <v>109</v>
      </c>
      <c r="N4268" s="4">
        <v>269401063</v>
      </c>
      <c r="O4268" s="44">
        <v>3259</v>
      </c>
      <c r="P4268">
        <v>1</v>
      </c>
      <c r="Q4268">
        <v>0</v>
      </c>
      <c r="R4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8" s="4">
        <f t="shared" si="198"/>
        <v>1</v>
      </c>
      <c r="T4268" s="4">
        <f t="shared" si="199"/>
        <v>0</v>
      </c>
      <c r="U4268" s="4">
        <f t="shared" si="200"/>
        <v>0</v>
      </c>
    </row>
    <row r="4269" spans="1:21">
      <c r="A4269" s="41">
        <v>940808538</v>
      </c>
      <c r="B4269" s="42">
        <v>940140049</v>
      </c>
      <c r="C4269" s="43">
        <v>940140049</v>
      </c>
      <c r="D4269" t="s">
        <v>4399</v>
      </c>
      <c r="E4269" t="s">
        <v>4391</v>
      </c>
      <c r="F4269" t="s">
        <v>978</v>
      </c>
      <c r="G4269" t="s">
        <v>979</v>
      </c>
      <c r="H4269">
        <v>1</v>
      </c>
      <c r="I4269" s="1">
        <v>94</v>
      </c>
      <c r="J4269" t="s">
        <v>259</v>
      </c>
      <c r="K4269" t="s">
        <v>109</v>
      </c>
      <c r="L4269" t="s">
        <v>77</v>
      </c>
      <c r="M4269" t="s">
        <v>109</v>
      </c>
      <c r="N4269" s="4">
        <v>269401063</v>
      </c>
      <c r="O4269" s="44">
        <v>3545</v>
      </c>
      <c r="P4269">
        <v>1</v>
      </c>
      <c r="Q4269">
        <v>0</v>
      </c>
      <c r="R4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9" s="4">
        <f t="shared" si="198"/>
        <v>1</v>
      </c>
      <c r="T4269" s="4">
        <f t="shared" si="199"/>
        <v>0</v>
      </c>
      <c r="U4269" s="4">
        <f t="shared" si="200"/>
        <v>0</v>
      </c>
    </row>
    <row r="4270" spans="1:21">
      <c r="A4270" s="41">
        <v>940810914</v>
      </c>
      <c r="B4270" s="42">
        <v>940140049</v>
      </c>
      <c r="C4270" s="43">
        <v>940140049</v>
      </c>
      <c r="D4270" t="s">
        <v>4400</v>
      </c>
      <c r="E4270" t="s">
        <v>4391</v>
      </c>
      <c r="F4270" t="s">
        <v>978</v>
      </c>
      <c r="G4270" t="s">
        <v>979</v>
      </c>
      <c r="H4270">
        <v>1</v>
      </c>
      <c r="I4270" s="1">
        <v>94</v>
      </c>
      <c r="J4270" t="s">
        <v>259</v>
      </c>
      <c r="K4270" t="s">
        <v>109</v>
      </c>
      <c r="L4270" t="s">
        <v>77</v>
      </c>
      <c r="M4270" t="s">
        <v>109</v>
      </c>
      <c r="N4270" s="4">
        <v>269401063</v>
      </c>
      <c r="O4270" s="44">
        <v>1682</v>
      </c>
      <c r="P4270">
        <v>1</v>
      </c>
      <c r="Q4270">
        <v>0</v>
      </c>
      <c r="R4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0" s="4">
        <f t="shared" si="198"/>
        <v>1</v>
      </c>
      <c r="T4270" s="4">
        <f t="shared" si="199"/>
        <v>0</v>
      </c>
      <c r="U4270" s="4">
        <f t="shared" si="200"/>
        <v>0</v>
      </c>
    </row>
    <row r="4271" spans="1:21">
      <c r="A4271" s="41">
        <v>940000649</v>
      </c>
      <c r="B4271" s="42">
        <v>940150014</v>
      </c>
      <c r="C4271" s="43">
        <v>940000649</v>
      </c>
      <c r="D4271" t="s">
        <v>351</v>
      </c>
      <c r="E4271" t="s">
        <v>352</v>
      </c>
      <c r="H4271"/>
      <c r="I4271" s="1">
        <v>94</v>
      </c>
      <c r="J4271" t="s">
        <v>259</v>
      </c>
      <c r="K4271" t="s">
        <v>109</v>
      </c>
      <c r="L4271" t="s">
        <v>60</v>
      </c>
      <c r="M4271" t="s">
        <v>109</v>
      </c>
      <c r="N4271" s="4">
        <v>785665126</v>
      </c>
      <c r="O4271" s="44">
        <v>99429.5</v>
      </c>
      <c r="P4271">
        <v>0</v>
      </c>
      <c r="Q4271">
        <v>0</v>
      </c>
      <c r="R4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1" s="4">
        <f t="shared" si="198"/>
        <v>0</v>
      </c>
      <c r="T4271" s="4">
        <f t="shared" si="199"/>
        <v>0</v>
      </c>
      <c r="U4271" s="4">
        <f t="shared" si="200"/>
        <v>1</v>
      </c>
    </row>
    <row r="4272" spans="1:21">
      <c r="A4272" s="41">
        <v>940000656</v>
      </c>
      <c r="B4272" s="42">
        <v>940160013</v>
      </c>
      <c r="C4272" s="43">
        <v>940000656</v>
      </c>
      <c r="D4272" t="s">
        <v>4714</v>
      </c>
      <c r="E4272" t="s">
        <v>4715</v>
      </c>
      <c r="H4272"/>
      <c r="I4272" s="1">
        <v>94</v>
      </c>
      <c r="J4272" t="s">
        <v>259</v>
      </c>
      <c r="K4272" t="s">
        <v>109</v>
      </c>
      <c r="L4272" t="s">
        <v>457</v>
      </c>
      <c r="M4272" t="s">
        <v>109</v>
      </c>
      <c r="N4272" s="4">
        <v>775741101</v>
      </c>
      <c r="O4272" s="44">
        <v>10991.5</v>
      </c>
      <c r="P4272">
        <v>0</v>
      </c>
      <c r="Q4272">
        <v>0</v>
      </c>
      <c r="R4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2" s="4">
        <f t="shared" si="198"/>
        <v>0</v>
      </c>
      <c r="T4272" s="4">
        <f t="shared" si="199"/>
        <v>0</v>
      </c>
      <c r="U4272" s="4">
        <f t="shared" si="200"/>
        <v>1</v>
      </c>
    </row>
    <row r="4273" spans="1:21">
      <c r="A4273" s="41">
        <v>940000664</v>
      </c>
      <c r="B4273" s="42">
        <v>940160013</v>
      </c>
      <c r="C4273" s="43">
        <v>940000664</v>
      </c>
      <c r="D4273" t="s">
        <v>4715</v>
      </c>
      <c r="E4273" t="s">
        <v>4715</v>
      </c>
      <c r="H4273"/>
      <c r="I4273" s="1">
        <v>94</v>
      </c>
      <c r="J4273" t="s">
        <v>259</v>
      </c>
      <c r="K4273" t="s">
        <v>109</v>
      </c>
      <c r="L4273" t="s">
        <v>457</v>
      </c>
      <c r="M4273" t="s">
        <v>109</v>
      </c>
      <c r="N4273" s="4">
        <v>775741101</v>
      </c>
      <c r="O4273" s="44">
        <v>167451.5</v>
      </c>
      <c r="P4273">
        <v>0</v>
      </c>
      <c r="Q4273">
        <v>0</v>
      </c>
      <c r="R4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3" s="4">
        <f t="shared" si="198"/>
        <v>0</v>
      </c>
      <c r="T4273" s="4">
        <f t="shared" si="199"/>
        <v>0</v>
      </c>
      <c r="U4273" s="4">
        <f t="shared" si="200"/>
        <v>1</v>
      </c>
    </row>
    <row r="4274" spans="1:21">
      <c r="A4274" s="41">
        <v>940510027</v>
      </c>
      <c r="B4274" s="42">
        <v>940721400</v>
      </c>
      <c r="C4274" s="43">
        <v>940510027</v>
      </c>
      <c r="D4274" t="s">
        <v>6247</v>
      </c>
      <c r="E4274" t="s">
        <v>6248</v>
      </c>
      <c r="H4274"/>
      <c r="I4274" s="1">
        <v>94</v>
      </c>
      <c r="J4274" t="s">
        <v>259</v>
      </c>
      <c r="K4274" t="s">
        <v>109</v>
      </c>
      <c r="L4274" t="s">
        <v>60</v>
      </c>
      <c r="M4274" t="s">
        <v>109</v>
      </c>
      <c r="N4274" s="4">
        <v>785705922</v>
      </c>
      <c r="O4274" s="44">
        <v>2640</v>
      </c>
      <c r="P4274">
        <v>1</v>
      </c>
      <c r="Q4274">
        <v>0</v>
      </c>
      <c r="R4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4" s="4">
        <f t="shared" si="198"/>
        <v>0</v>
      </c>
      <c r="T4274" s="4">
        <f t="shared" si="199"/>
        <v>0</v>
      </c>
      <c r="U4274" s="4">
        <f t="shared" si="200"/>
        <v>1</v>
      </c>
    </row>
    <row r="4275" spans="1:21">
      <c r="A4275" s="41">
        <v>370000184</v>
      </c>
      <c r="B4275" s="42">
        <v>940805963</v>
      </c>
      <c r="C4275" s="43">
        <v>370000184</v>
      </c>
      <c r="D4275" t="s">
        <v>379</v>
      </c>
      <c r="E4275" t="s">
        <v>380</v>
      </c>
      <c r="H4275"/>
      <c r="I4275" s="1">
        <v>37</v>
      </c>
      <c r="J4275" t="s">
        <v>381</v>
      </c>
      <c r="K4275" t="s">
        <v>100</v>
      </c>
      <c r="L4275" t="s">
        <v>60</v>
      </c>
      <c r="M4275" t="s">
        <v>109</v>
      </c>
      <c r="N4275" s="4">
        <v>307032623</v>
      </c>
      <c r="O4275" s="44">
        <v>8368.5</v>
      </c>
      <c r="P4275">
        <v>0</v>
      </c>
      <c r="Q4275">
        <v>0</v>
      </c>
      <c r="R4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5" s="4">
        <f t="shared" si="198"/>
        <v>0</v>
      </c>
      <c r="T4275" s="4">
        <f t="shared" si="199"/>
        <v>0</v>
      </c>
      <c r="U4275" s="4">
        <f t="shared" si="200"/>
        <v>1</v>
      </c>
    </row>
    <row r="4276" spans="1:21">
      <c r="A4276" s="41">
        <v>940001993</v>
      </c>
      <c r="B4276" s="42">
        <v>940807654</v>
      </c>
      <c r="C4276" s="43">
        <v>940001993</v>
      </c>
      <c r="D4276" t="s">
        <v>344</v>
      </c>
      <c r="E4276" t="s">
        <v>345</v>
      </c>
      <c r="H4276"/>
      <c r="I4276" s="1">
        <v>94</v>
      </c>
      <c r="J4276" t="s">
        <v>259</v>
      </c>
      <c r="K4276" t="s">
        <v>109</v>
      </c>
      <c r="L4276" t="s">
        <v>60</v>
      </c>
      <c r="M4276" t="s">
        <v>109</v>
      </c>
      <c r="N4276" s="4">
        <v>785663279</v>
      </c>
      <c r="O4276" s="44">
        <v>856</v>
      </c>
      <c r="P4276">
        <v>0</v>
      </c>
      <c r="Q4276">
        <v>0</v>
      </c>
      <c r="R4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6" s="4">
        <f t="shared" si="198"/>
        <v>0</v>
      </c>
      <c r="T4276" s="4">
        <f t="shared" si="199"/>
        <v>0</v>
      </c>
      <c r="U4276" s="4">
        <f t="shared" si="200"/>
        <v>1</v>
      </c>
    </row>
    <row r="4277" spans="1:21">
      <c r="A4277" s="41">
        <v>940170095</v>
      </c>
      <c r="B4277" s="42">
        <v>940807654</v>
      </c>
      <c r="C4277" s="43">
        <v>940170095</v>
      </c>
      <c r="D4277" t="s">
        <v>346</v>
      </c>
      <c r="E4277" t="s">
        <v>345</v>
      </c>
      <c r="H4277"/>
      <c r="I4277" s="1">
        <v>94</v>
      </c>
      <c r="J4277" t="s">
        <v>259</v>
      </c>
      <c r="K4277" t="s">
        <v>109</v>
      </c>
      <c r="L4277" t="s">
        <v>60</v>
      </c>
      <c r="M4277" t="s">
        <v>109</v>
      </c>
      <c r="N4277" s="4">
        <v>785663279</v>
      </c>
      <c r="O4277" s="44">
        <v>1696.5</v>
      </c>
      <c r="P4277">
        <v>1</v>
      </c>
      <c r="Q4277">
        <v>0</v>
      </c>
      <c r="R4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7" s="4">
        <f t="shared" si="198"/>
        <v>0</v>
      </c>
      <c r="T4277" s="4">
        <f t="shared" si="199"/>
        <v>0</v>
      </c>
      <c r="U4277" s="4">
        <f t="shared" si="200"/>
        <v>1</v>
      </c>
    </row>
    <row r="4278" spans="1:21">
      <c r="A4278" s="41">
        <v>920170024</v>
      </c>
      <c r="B4278" s="42">
        <v>940809452</v>
      </c>
      <c r="C4278" s="43">
        <v>920170024</v>
      </c>
      <c r="D4278" t="s">
        <v>542</v>
      </c>
      <c r="E4278" t="s">
        <v>543</v>
      </c>
      <c r="H4278"/>
      <c r="I4278" s="1">
        <v>92</v>
      </c>
      <c r="J4278" t="s">
        <v>114</v>
      </c>
      <c r="K4278" t="s">
        <v>109</v>
      </c>
      <c r="L4278" t="s">
        <v>60</v>
      </c>
      <c r="M4278" t="s">
        <v>109</v>
      </c>
      <c r="N4278" s="4">
        <v>785661042</v>
      </c>
      <c r="O4278" s="44">
        <v>2529</v>
      </c>
      <c r="P4278">
        <v>1</v>
      </c>
      <c r="Q4278">
        <v>0</v>
      </c>
      <c r="R4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8" s="4">
        <f t="shared" si="198"/>
        <v>0</v>
      </c>
      <c r="T4278" s="4">
        <f t="shared" si="199"/>
        <v>0</v>
      </c>
      <c r="U4278" s="4">
        <f t="shared" si="200"/>
        <v>1</v>
      </c>
    </row>
    <row r="4279" spans="1:21">
      <c r="A4279" s="41">
        <v>950300095</v>
      </c>
      <c r="B4279" s="42">
        <v>950000455</v>
      </c>
      <c r="C4279" s="43">
        <v>950300095</v>
      </c>
      <c r="D4279" t="s">
        <v>3326</v>
      </c>
      <c r="E4279" t="s">
        <v>3327</v>
      </c>
      <c r="H4279"/>
      <c r="I4279" s="1">
        <v>95</v>
      </c>
      <c r="J4279" t="s">
        <v>285</v>
      </c>
      <c r="K4279" t="s">
        <v>109</v>
      </c>
      <c r="L4279" t="s">
        <v>96</v>
      </c>
      <c r="M4279" t="s">
        <v>109</v>
      </c>
      <c r="N4279" s="4">
        <v>638204412</v>
      </c>
      <c r="O4279" s="44">
        <v>26977.5</v>
      </c>
      <c r="P4279">
        <v>0</v>
      </c>
      <c r="Q4279">
        <v>0</v>
      </c>
      <c r="R4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9" s="4">
        <f t="shared" si="198"/>
        <v>0</v>
      </c>
      <c r="T4279" s="4">
        <f t="shared" si="199"/>
        <v>0</v>
      </c>
      <c r="U4279" s="4">
        <f t="shared" si="200"/>
        <v>1</v>
      </c>
    </row>
    <row r="4280" spans="1:21">
      <c r="A4280" s="41">
        <v>950032714</v>
      </c>
      <c r="B4280" s="42">
        <v>950000471</v>
      </c>
      <c r="C4280" s="43">
        <v>950032714</v>
      </c>
      <c r="D4280" t="s">
        <v>5731</v>
      </c>
      <c r="E4280" t="s">
        <v>5732</v>
      </c>
      <c r="H4280"/>
      <c r="I4280" s="1">
        <v>95</v>
      </c>
      <c r="J4280" t="s">
        <v>285</v>
      </c>
      <c r="K4280" t="s">
        <v>109</v>
      </c>
      <c r="L4280" t="s">
        <v>96</v>
      </c>
      <c r="M4280" t="s">
        <v>109</v>
      </c>
      <c r="N4280" s="4">
        <v>418753380</v>
      </c>
      <c r="O4280" s="44">
        <v>14757.5</v>
      </c>
      <c r="P4280">
        <v>0</v>
      </c>
      <c r="Q4280">
        <v>0</v>
      </c>
      <c r="R4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0" s="4">
        <f t="shared" si="198"/>
        <v>0</v>
      </c>
      <c r="T4280" s="4">
        <f t="shared" si="199"/>
        <v>0</v>
      </c>
      <c r="U4280" s="4">
        <f t="shared" si="200"/>
        <v>1</v>
      </c>
    </row>
    <row r="4281" spans="1:21">
      <c r="A4281" s="41">
        <v>950300202</v>
      </c>
      <c r="B4281" s="42">
        <v>950000521</v>
      </c>
      <c r="C4281" s="43">
        <v>950300202</v>
      </c>
      <c r="D4281" t="s">
        <v>5044</v>
      </c>
      <c r="E4281" t="s">
        <v>5045</v>
      </c>
      <c r="H4281"/>
      <c r="I4281" s="1">
        <v>95</v>
      </c>
      <c r="J4281" t="s">
        <v>285</v>
      </c>
      <c r="K4281" t="s">
        <v>109</v>
      </c>
      <c r="L4281" t="s">
        <v>96</v>
      </c>
      <c r="M4281" t="s">
        <v>109</v>
      </c>
      <c r="N4281" s="4">
        <v>588203448</v>
      </c>
      <c r="O4281" s="44">
        <v>40772.5</v>
      </c>
      <c r="P4281">
        <v>0</v>
      </c>
      <c r="Q4281">
        <v>0</v>
      </c>
      <c r="R4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1" s="4">
        <f t="shared" si="198"/>
        <v>0</v>
      </c>
      <c r="T4281" s="4">
        <f t="shared" si="199"/>
        <v>0</v>
      </c>
      <c r="U4281" s="4">
        <f t="shared" si="200"/>
        <v>1</v>
      </c>
    </row>
    <row r="4282" spans="1:21">
      <c r="A4282" s="41">
        <v>950300277</v>
      </c>
      <c r="B4282" s="42">
        <v>950000547</v>
      </c>
      <c r="C4282" s="43">
        <v>950300277</v>
      </c>
      <c r="D4282" t="s">
        <v>5295</v>
      </c>
      <c r="E4282" t="s">
        <v>5296</v>
      </c>
      <c r="H4282"/>
      <c r="I4282" s="1">
        <v>95</v>
      </c>
      <c r="J4282" t="s">
        <v>285</v>
      </c>
      <c r="K4282" t="s">
        <v>109</v>
      </c>
      <c r="L4282" t="s">
        <v>96</v>
      </c>
      <c r="M4282" t="s">
        <v>109</v>
      </c>
      <c r="N4282" s="4">
        <v>308343268</v>
      </c>
      <c r="O4282" s="44">
        <v>60021.5</v>
      </c>
      <c r="P4282">
        <v>0</v>
      </c>
      <c r="Q4282">
        <v>0</v>
      </c>
      <c r="R4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2" s="4">
        <f t="shared" si="198"/>
        <v>0</v>
      </c>
      <c r="T4282" s="4">
        <f t="shared" si="199"/>
        <v>0</v>
      </c>
      <c r="U4282" s="4">
        <f t="shared" si="200"/>
        <v>1</v>
      </c>
    </row>
    <row r="4283" spans="1:21">
      <c r="A4283" s="41">
        <v>950300301</v>
      </c>
      <c r="B4283" s="42">
        <v>950000562</v>
      </c>
      <c r="C4283" s="43">
        <v>950300301</v>
      </c>
      <c r="D4283" t="s">
        <v>5832</v>
      </c>
      <c r="E4283" t="s">
        <v>5833</v>
      </c>
      <c r="H4283"/>
      <c r="I4283" s="1">
        <v>95</v>
      </c>
      <c r="J4283" t="s">
        <v>285</v>
      </c>
      <c r="K4283" t="s">
        <v>109</v>
      </c>
      <c r="L4283" t="s">
        <v>96</v>
      </c>
      <c r="M4283" t="s">
        <v>109</v>
      </c>
      <c r="N4283" s="4">
        <v>588200428</v>
      </c>
      <c r="O4283" s="44">
        <v>32341</v>
      </c>
      <c r="P4283">
        <v>0</v>
      </c>
      <c r="Q4283">
        <v>0</v>
      </c>
      <c r="R4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3" s="4">
        <f t="shared" si="198"/>
        <v>0</v>
      </c>
      <c r="T4283" s="4">
        <f t="shared" si="199"/>
        <v>0</v>
      </c>
      <c r="U4283" s="4">
        <f t="shared" si="200"/>
        <v>1</v>
      </c>
    </row>
    <row r="4284" spans="1:21">
      <c r="A4284" s="41">
        <v>750825184</v>
      </c>
      <c r="B4284" s="42">
        <v>950000760</v>
      </c>
      <c r="C4284" s="43">
        <v>750825184</v>
      </c>
      <c r="D4284" t="s">
        <v>705</v>
      </c>
      <c r="E4284" t="s">
        <v>706</v>
      </c>
      <c r="H4284"/>
      <c r="I4284" s="1">
        <v>75</v>
      </c>
      <c r="J4284" t="s">
        <v>125</v>
      </c>
      <c r="K4284" t="s">
        <v>109</v>
      </c>
      <c r="L4284" t="s">
        <v>60</v>
      </c>
      <c r="M4284" t="s">
        <v>109</v>
      </c>
      <c r="N4284" s="4">
        <v>311844484</v>
      </c>
      <c r="O4284" s="44">
        <v>13195.5</v>
      </c>
      <c r="P4284">
        <v>0</v>
      </c>
      <c r="Q4284">
        <v>0</v>
      </c>
      <c r="R4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4" s="4">
        <f t="shared" si="198"/>
        <v>0</v>
      </c>
      <c r="T4284" s="4">
        <f t="shared" si="199"/>
        <v>0</v>
      </c>
      <c r="U4284" s="4">
        <f t="shared" si="200"/>
        <v>1</v>
      </c>
    </row>
    <row r="4285" spans="1:21">
      <c r="A4285" s="41">
        <v>950700021</v>
      </c>
      <c r="B4285" s="42">
        <v>950000760</v>
      </c>
      <c r="C4285" s="43">
        <v>950700021</v>
      </c>
      <c r="D4285" t="s">
        <v>707</v>
      </c>
      <c r="E4285" t="s">
        <v>706</v>
      </c>
      <c r="H4285"/>
      <c r="I4285" s="1">
        <v>95</v>
      </c>
      <c r="J4285" t="s">
        <v>285</v>
      </c>
      <c r="K4285" t="s">
        <v>109</v>
      </c>
      <c r="L4285" t="s">
        <v>60</v>
      </c>
      <c r="M4285" t="s">
        <v>109</v>
      </c>
      <c r="N4285" s="4">
        <v>311844484</v>
      </c>
      <c r="O4285" s="44">
        <v>17796</v>
      </c>
      <c r="P4285">
        <v>0</v>
      </c>
      <c r="Q4285">
        <v>0</v>
      </c>
      <c r="R4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5" s="4">
        <f t="shared" si="198"/>
        <v>0</v>
      </c>
      <c r="T4285" s="4">
        <f t="shared" si="199"/>
        <v>0</v>
      </c>
      <c r="U4285" s="4">
        <f t="shared" si="200"/>
        <v>1</v>
      </c>
    </row>
    <row r="4286" spans="1:21">
      <c r="A4286" s="41">
        <v>950807982</v>
      </c>
      <c r="B4286" s="42">
        <v>950001636</v>
      </c>
      <c r="C4286" s="43">
        <v>950807982</v>
      </c>
      <c r="D4286" t="s">
        <v>5721</v>
      </c>
      <c r="E4286" t="s">
        <v>5722</v>
      </c>
      <c r="H4286"/>
      <c r="I4286" s="1">
        <v>95</v>
      </c>
      <c r="J4286" t="s">
        <v>285</v>
      </c>
      <c r="K4286" t="s">
        <v>109</v>
      </c>
      <c r="L4286" t="s">
        <v>96</v>
      </c>
      <c r="M4286" t="s">
        <v>109</v>
      </c>
      <c r="N4286" s="4">
        <v>322929415</v>
      </c>
      <c r="O4286" s="44">
        <v>82556</v>
      </c>
      <c r="P4286">
        <v>0</v>
      </c>
      <c r="Q4286">
        <v>0</v>
      </c>
      <c r="R4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86" s="4">
        <f t="shared" si="198"/>
        <v>0</v>
      </c>
      <c r="T4286" s="4">
        <f t="shared" si="199"/>
        <v>0</v>
      </c>
      <c r="U4286" s="4">
        <f t="shared" si="200"/>
        <v>1</v>
      </c>
    </row>
    <row r="4287" spans="1:21">
      <c r="A4287" s="41">
        <v>950310029</v>
      </c>
      <c r="B4287" s="42">
        <v>950008938</v>
      </c>
      <c r="C4287" s="43">
        <v>950310029</v>
      </c>
      <c r="D4287" t="s">
        <v>5471</v>
      </c>
      <c r="E4287" t="s">
        <v>5472</v>
      </c>
      <c r="H4287"/>
      <c r="I4287" s="1">
        <v>95</v>
      </c>
      <c r="J4287" t="s">
        <v>285</v>
      </c>
      <c r="K4287" t="s">
        <v>109</v>
      </c>
      <c r="L4287" t="s">
        <v>96</v>
      </c>
      <c r="M4287" t="s">
        <v>109</v>
      </c>
      <c r="N4287" s="4">
        <v>484235239</v>
      </c>
      <c r="O4287" s="44">
        <v>12401</v>
      </c>
      <c r="P4287">
        <v>0</v>
      </c>
      <c r="Q4287">
        <v>0</v>
      </c>
      <c r="R4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7" s="4">
        <f t="shared" si="198"/>
        <v>0</v>
      </c>
      <c r="T4287" s="4">
        <f t="shared" si="199"/>
        <v>0</v>
      </c>
      <c r="U4287" s="4">
        <f t="shared" si="200"/>
        <v>1</v>
      </c>
    </row>
    <row r="4288" spans="1:21">
      <c r="A4288" s="41">
        <v>950000323</v>
      </c>
      <c r="B4288" s="42">
        <v>950013870</v>
      </c>
      <c r="C4288" s="43">
        <v>950013870</v>
      </c>
      <c r="D4288" t="s">
        <v>4269</v>
      </c>
      <c r="E4288" t="s">
        <v>4270</v>
      </c>
      <c r="F4288" t="s">
        <v>894</v>
      </c>
      <c r="G4288" t="s">
        <v>895</v>
      </c>
      <c r="H4288">
        <v>0</v>
      </c>
      <c r="I4288" s="1">
        <v>95</v>
      </c>
      <c r="J4288" t="s">
        <v>285</v>
      </c>
      <c r="K4288" t="s">
        <v>109</v>
      </c>
      <c r="L4288" t="s">
        <v>831</v>
      </c>
      <c r="M4288" t="s">
        <v>109</v>
      </c>
      <c r="N4288" s="4">
        <v>269504726</v>
      </c>
      <c r="O4288" s="44">
        <v>232634</v>
      </c>
      <c r="P4288">
        <v>0</v>
      </c>
      <c r="Q4288">
        <v>0</v>
      </c>
      <c r="R4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8" s="4">
        <f t="shared" si="198"/>
        <v>1</v>
      </c>
      <c r="T4288" s="4">
        <f t="shared" si="199"/>
        <v>0</v>
      </c>
      <c r="U4288" s="4">
        <f t="shared" si="200"/>
        <v>0</v>
      </c>
    </row>
    <row r="4289" spans="1:21">
      <c r="A4289" s="41">
        <v>950000356</v>
      </c>
      <c r="B4289" s="42">
        <v>950013870</v>
      </c>
      <c r="C4289" s="43">
        <v>950013870</v>
      </c>
      <c r="D4289" t="s">
        <v>4271</v>
      </c>
      <c r="E4289" t="s">
        <v>4270</v>
      </c>
      <c r="F4289" t="s">
        <v>894</v>
      </c>
      <c r="G4289" t="s">
        <v>895</v>
      </c>
      <c r="H4289">
        <v>0</v>
      </c>
      <c r="I4289" s="1">
        <v>95</v>
      </c>
      <c r="J4289" t="s">
        <v>285</v>
      </c>
      <c r="K4289" t="s">
        <v>109</v>
      </c>
      <c r="L4289" t="s">
        <v>831</v>
      </c>
      <c r="M4289" t="s">
        <v>109</v>
      </c>
      <c r="N4289" s="4">
        <v>269504726</v>
      </c>
      <c r="O4289" s="44">
        <v>271</v>
      </c>
      <c r="P4289">
        <v>0</v>
      </c>
      <c r="Q4289">
        <v>0</v>
      </c>
      <c r="R4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9" s="4">
        <f t="shared" si="198"/>
        <v>1</v>
      </c>
      <c r="T4289" s="4">
        <f t="shared" si="199"/>
        <v>0</v>
      </c>
      <c r="U4289" s="4">
        <f t="shared" si="200"/>
        <v>0</v>
      </c>
    </row>
    <row r="4290" spans="1:21">
      <c r="A4290" s="41">
        <v>950150011</v>
      </c>
      <c r="B4290" s="42">
        <v>440052041</v>
      </c>
      <c r="C4290" s="43">
        <v>950150011</v>
      </c>
      <c r="D4290" t="s">
        <v>6089</v>
      </c>
      <c r="E4290" t="s">
        <v>4770</v>
      </c>
      <c r="H4290"/>
      <c r="I4290" s="1">
        <v>95</v>
      </c>
      <c r="J4290" t="s">
        <v>285</v>
      </c>
      <c r="K4290" t="s">
        <v>109</v>
      </c>
      <c r="L4290" t="s">
        <v>96</v>
      </c>
      <c r="M4290" t="s">
        <v>223</v>
      </c>
      <c r="N4290" s="4">
        <v>484434113</v>
      </c>
      <c r="O4290" s="44">
        <v>27686</v>
      </c>
      <c r="P4290">
        <v>0</v>
      </c>
      <c r="Q4290">
        <v>0</v>
      </c>
      <c r="R4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0" s="4">
        <f t="shared" si="198"/>
        <v>0</v>
      </c>
      <c r="T4290" s="4">
        <f t="shared" si="199"/>
        <v>0</v>
      </c>
      <c r="U4290" s="4">
        <f t="shared" si="200"/>
        <v>1</v>
      </c>
    </row>
    <row r="4291" spans="1:21">
      <c r="A4291" s="41">
        <v>950300244</v>
      </c>
      <c r="B4291" s="42">
        <v>950045468</v>
      </c>
      <c r="C4291" s="43">
        <v>950300244</v>
      </c>
      <c r="D4291" t="s">
        <v>5540</v>
      </c>
      <c r="E4291" t="s">
        <v>5541</v>
      </c>
      <c r="H4291"/>
      <c r="I4291" s="1">
        <v>95</v>
      </c>
      <c r="J4291" t="s">
        <v>285</v>
      </c>
      <c r="K4291" t="s">
        <v>109</v>
      </c>
      <c r="L4291" t="s">
        <v>96</v>
      </c>
      <c r="M4291" t="s">
        <v>109</v>
      </c>
      <c r="N4291" s="4">
        <v>790586069</v>
      </c>
      <c r="O4291" s="44">
        <v>52684.5</v>
      </c>
      <c r="P4291">
        <v>0</v>
      </c>
      <c r="Q4291">
        <v>0</v>
      </c>
      <c r="R4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1" s="4">
        <f t="shared" si="198"/>
        <v>0</v>
      </c>
      <c r="T4291" s="4">
        <f t="shared" si="199"/>
        <v>0</v>
      </c>
      <c r="U4291" s="4">
        <f t="shared" si="200"/>
        <v>1</v>
      </c>
    </row>
    <row r="4292" spans="1:21">
      <c r="A4292" s="41">
        <v>950000307</v>
      </c>
      <c r="B4292" s="42">
        <v>950110015</v>
      </c>
      <c r="C4292" s="43">
        <v>950110015</v>
      </c>
      <c r="D4292" t="s">
        <v>1617</v>
      </c>
      <c r="E4292" t="s">
        <v>1618</v>
      </c>
      <c r="F4292" t="s">
        <v>894</v>
      </c>
      <c r="G4292" t="s">
        <v>895</v>
      </c>
      <c r="H4292">
        <v>1</v>
      </c>
      <c r="I4292" s="1">
        <v>95</v>
      </c>
      <c r="J4292" t="s">
        <v>285</v>
      </c>
      <c r="K4292" t="s">
        <v>109</v>
      </c>
      <c r="L4292" t="s">
        <v>831</v>
      </c>
      <c r="M4292" t="s">
        <v>109</v>
      </c>
      <c r="N4292" s="4">
        <v>269501631</v>
      </c>
      <c r="O4292" s="44">
        <v>222541</v>
      </c>
      <c r="P4292">
        <v>0</v>
      </c>
      <c r="Q4292">
        <v>0</v>
      </c>
      <c r="R4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2" s="4">
        <f t="shared" si="198"/>
        <v>1</v>
      </c>
      <c r="T4292" s="4">
        <f t="shared" si="199"/>
        <v>0</v>
      </c>
      <c r="U4292" s="4">
        <f t="shared" si="200"/>
        <v>0</v>
      </c>
    </row>
    <row r="4293" spans="1:21">
      <c r="A4293" s="41">
        <v>950000331</v>
      </c>
      <c r="B4293" s="42">
        <v>950110049</v>
      </c>
      <c r="C4293" s="43">
        <v>950110049</v>
      </c>
      <c r="D4293" t="s">
        <v>1164</v>
      </c>
      <c r="E4293" t="s">
        <v>1165</v>
      </c>
      <c r="F4293" t="s">
        <v>1166</v>
      </c>
      <c r="G4293" t="s">
        <v>1167</v>
      </c>
      <c r="H4293">
        <v>0</v>
      </c>
      <c r="I4293" s="1">
        <v>95</v>
      </c>
      <c r="J4293" t="s">
        <v>285</v>
      </c>
      <c r="K4293" t="s">
        <v>109</v>
      </c>
      <c r="L4293" t="s">
        <v>831</v>
      </c>
      <c r="M4293" t="s">
        <v>109</v>
      </c>
      <c r="N4293" s="4">
        <v>269500047</v>
      </c>
      <c r="O4293" s="44">
        <v>400915.5</v>
      </c>
      <c r="P4293">
        <v>0</v>
      </c>
      <c r="Q4293">
        <v>0</v>
      </c>
      <c r="R4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3" s="4">
        <f t="shared" si="198"/>
        <v>1</v>
      </c>
      <c r="T4293" s="4">
        <f t="shared" si="199"/>
        <v>0</v>
      </c>
      <c r="U4293" s="4">
        <f t="shared" si="200"/>
        <v>0</v>
      </c>
    </row>
    <row r="4294" spans="1:21">
      <c r="A4294" s="41">
        <v>950000315</v>
      </c>
      <c r="B4294" s="42">
        <v>950110080</v>
      </c>
      <c r="C4294" s="43">
        <v>950110080</v>
      </c>
      <c r="D4294" t="s">
        <v>4552</v>
      </c>
      <c r="E4294" t="s">
        <v>4553</v>
      </c>
      <c r="F4294" t="s">
        <v>4554</v>
      </c>
      <c r="G4294" t="s">
        <v>4555</v>
      </c>
      <c r="H4294">
        <v>1</v>
      </c>
      <c r="I4294" s="1">
        <v>95</v>
      </c>
      <c r="J4294" t="s">
        <v>285</v>
      </c>
      <c r="K4294" t="s">
        <v>109</v>
      </c>
      <c r="L4294" t="s">
        <v>831</v>
      </c>
      <c r="M4294" t="s">
        <v>109</v>
      </c>
      <c r="N4294" s="4">
        <v>269500153</v>
      </c>
      <c r="O4294" s="44">
        <v>41026.5</v>
      </c>
      <c r="P4294">
        <v>0</v>
      </c>
      <c r="Q4294">
        <v>0</v>
      </c>
      <c r="R4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4" s="4">
        <f t="shared" ref="S4294:S4357" si="201">IF(OR(L4294="CH",L4294="CH ex-CHS",L4294="HIA",L4294="Autres publics",L4294="CHU"),1,0)</f>
        <v>1</v>
      </c>
      <c r="T4294" s="4">
        <f t="shared" ref="T4294:T4357" si="202">IF(AND(S4294=1,G4294=""),1,0)</f>
        <v>0</v>
      </c>
      <c r="U4294" s="4">
        <f t="shared" si="200"/>
        <v>0</v>
      </c>
    </row>
    <row r="4295" spans="1:21">
      <c r="A4295" s="41">
        <v>950000349</v>
      </c>
      <c r="B4295" s="42">
        <v>950110080</v>
      </c>
      <c r="C4295" s="43">
        <v>950110080</v>
      </c>
      <c r="D4295" t="s">
        <v>4556</v>
      </c>
      <c r="E4295" t="s">
        <v>4553</v>
      </c>
      <c r="F4295" t="s">
        <v>4554</v>
      </c>
      <c r="G4295" t="s">
        <v>4555</v>
      </c>
      <c r="H4295">
        <v>1</v>
      </c>
      <c r="I4295" s="1">
        <v>95</v>
      </c>
      <c r="J4295" t="s">
        <v>285</v>
      </c>
      <c r="K4295" t="s">
        <v>109</v>
      </c>
      <c r="L4295" t="s">
        <v>831</v>
      </c>
      <c r="M4295" t="s">
        <v>109</v>
      </c>
      <c r="N4295" s="4">
        <v>269500153</v>
      </c>
      <c r="O4295" s="44">
        <v>7682</v>
      </c>
      <c r="P4295">
        <v>0</v>
      </c>
      <c r="Q4295">
        <v>0</v>
      </c>
      <c r="R4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5" s="4">
        <f t="shared" si="201"/>
        <v>1</v>
      </c>
      <c r="T4295" s="4">
        <f t="shared" si="202"/>
        <v>0</v>
      </c>
      <c r="U4295" s="4">
        <f t="shared" ref="U4295:U4358" si="203">IF(S4295=1,0,1)</f>
        <v>0</v>
      </c>
    </row>
    <row r="4296" spans="1:21">
      <c r="A4296" s="41">
        <v>950000364</v>
      </c>
      <c r="B4296" s="42">
        <v>950110080</v>
      </c>
      <c r="C4296" s="43">
        <v>950110080</v>
      </c>
      <c r="D4296" t="s">
        <v>4557</v>
      </c>
      <c r="E4296" t="s">
        <v>4553</v>
      </c>
      <c r="F4296" t="s">
        <v>4554</v>
      </c>
      <c r="G4296" t="s">
        <v>4555</v>
      </c>
      <c r="H4296">
        <v>1</v>
      </c>
      <c r="I4296" s="1">
        <v>95</v>
      </c>
      <c r="J4296" t="s">
        <v>285</v>
      </c>
      <c r="K4296" t="s">
        <v>109</v>
      </c>
      <c r="L4296" t="s">
        <v>831</v>
      </c>
      <c r="M4296" t="s">
        <v>109</v>
      </c>
      <c r="N4296" s="4">
        <v>269500153</v>
      </c>
      <c r="O4296" s="44">
        <v>256511.75</v>
      </c>
      <c r="P4296">
        <v>0</v>
      </c>
      <c r="Q4296">
        <v>0</v>
      </c>
      <c r="R4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6" s="4">
        <f t="shared" si="201"/>
        <v>1</v>
      </c>
      <c r="T4296" s="4">
        <f t="shared" si="202"/>
        <v>0</v>
      </c>
      <c r="U4296" s="4">
        <f t="shared" si="203"/>
        <v>0</v>
      </c>
    </row>
    <row r="4297" spans="1:21">
      <c r="A4297" s="41">
        <v>950000695</v>
      </c>
      <c r="B4297" s="42">
        <v>950110080</v>
      </c>
      <c r="C4297" s="43">
        <v>950110080</v>
      </c>
      <c r="D4297" t="s">
        <v>4558</v>
      </c>
      <c r="E4297" t="s">
        <v>4553</v>
      </c>
      <c r="F4297" t="s">
        <v>4554</v>
      </c>
      <c r="G4297" t="s">
        <v>4555</v>
      </c>
      <c r="H4297">
        <v>1</v>
      </c>
      <c r="I4297" s="1">
        <v>95</v>
      </c>
      <c r="J4297" t="s">
        <v>285</v>
      </c>
      <c r="K4297" t="s">
        <v>109</v>
      </c>
      <c r="L4297" t="s">
        <v>831</v>
      </c>
      <c r="M4297" t="s">
        <v>109</v>
      </c>
      <c r="N4297" s="4">
        <v>269500153</v>
      </c>
      <c r="O4297" s="44">
        <v>9990.5</v>
      </c>
      <c r="P4297">
        <v>0</v>
      </c>
      <c r="Q4297">
        <v>0</v>
      </c>
      <c r="R4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7" s="4">
        <f t="shared" si="201"/>
        <v>1</v>
      </c>
      <c r="T4297" s="4">
        <f t="shared" si="202"/>
        <v>0</v>
      </c>
      <c r="U4297" s="4">
        <f t="shared" si="203"/>
        <v>0</v>
      </c>
    </row>
    <row r="4298" spans="1:21">
      <c r="A4298" s="41">
        <v>950015347</v>
      </c>
      <c r="B4298" s="42">
        <v>950110080</v>
      </c>
      <c r="C4298" s="43">
        <v>950110080</v>
      </c>
      <c r="D4298" t="s">
        <v>4559</v>
      </c>
      <c r="E4298" t="s">
        <v>4553</v>
      </c>
      <c r="F4298" t="s">
        <v>4554</v>
      </c>
      <c r="G4298" t="s">
        <v>4555</v>
      </c>
      <c r="H4298">
        <v>1</v>
      </c>
      <c r="I4298" s="1">
        <v>95</v>
      </c>
      <c r="J4298" t="s">
        <v>285</v>
      </c>
      <c r="K4298" t="s">
        <v>109</v>
      </c>
      <c r="L4298" t="s">
        <v>831</v>
      </c>
      <c r="M4298" t="s">
        <v>109</v>
      </c>
      <c r="N4298" s="4">
        <v>269500153</v>
      </c>
      <c r="O4298" s="44">
        <v>810.25</v>
      </c>
      <c r="P4298">
        <v>0</v>
      </c>
      <c r="Q4298">
        <v>0</v>
      </c>
      <c r="R4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8" s="4">
        <f t="shared" si="201"/>
        <v>1</v>
      </c>
      <c r="T4298" s="4">
        <f t="shared" si="202"/>
        <v>0</v>
      </c>
      <c r="U4298" s="4">
        <f t="shared" si="203"/>
        <v>0</v>
      </c>
    </row>
    <row r="4299" spans="1:21">
      <c r="A4299" s="41">
        <v>950015404</v>
      </c>
      <c r="B4299" s="42">
        <v>950110080</v>
      </c>
      <c r="C4299" s="43">
        <v>950110080</v>
      </c>
      <c r="D4299" t="s">
        <v>4560</v>
      </c>
      <c r="E4299" t="s">
        <v>4553</v>
      </c>
      <c r="F4299" t="s">
        <v>4554</v>
      </c>
      <c r="G4299" t="s">
        <v>4555</v>
      </c>
      <c r="H4299">
        <v>1</v>
      </c>
      <c r="I4299" s="1">
        <v>95</v>
      </c>
      <c r="J4299" t="s">
        <v>285</v>
      </c>
      <c r="K4299" t="s">
        <v>109</v>
      </c>
      <c r="L4299" t="s">
        <v>831</v>
      </c>
      <c r="M4299" t="s">
        <v>109</v>
      </c>
      <c r="N4299" s="4">
        <v>269500153</v>
      </c>
      <c r="O4299" s="44">
        <v>662.5</v>
      </c>
      <c r="P4299">
        <v>0</v>
      </c>
      <c r="Q4299">
        <v>0</v>
      </c>
      <c r="R4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9" s="4">
        <f t="shared" si="201"/>
        <v>1</v>
      </c>
      <c r="T4299" s="4">
        <f t="shared" si="202"/>
        <v>0</v>
      </c>
      <c r="U4299" s="4">
        <f t="shared" si="203"/>
        <v>0</v>
      </c>
    </row>
    <row r="4300" spans="1:21">
      <c r="A4300" s="41">
        <v>950016139</v>
      </c>
      <c r="B4300" s="42">
        <v>950110080</v>
      </c>
      <c r="C4300" s="43">
        <v>950110080</v>
      </c>
      <c r="D4300" t="s">
        <v>4561</v>
      </c>
      <c r="E4300" t="s">
        <v>4553</v>
      </c>
      <c r="F4300" t="s">
        <v>4554</v>
      </c>
      <c r="G4300" t="s">
        <v>4555</v>
      </c>
      <c r="H4300">
        <v>1</v>
      </c>
      <c r="I4300" s="1">
        <v>95</v>
      </c>
      <c r="J4300" t="s">
        <v>285</v>
      </c>
      <c r="K4300" t="s">
        <v>109</v>
      </c>
      <c r="L4300" t="s">
        <v>831</v>
      </c>
      <c r="M4300" t="s">
        <v>109</v>
      </c>
      <c r="N4300" s="4">
        <v>269500153</v>
      </c>
      <c r="O4300" s="44">
        <v>13357</v>
      </c>
      <c r="P4300">
        <v>0</v>
      </c>
      <c r="Q4300">
        <v>0</v>
      </c>
      <c r="R4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0" s="4">
        <f t="shared" si="201"/>
        <v>1</v>
      </c>
      <c r="T4300" s="4">
        <f t="shared" si="202"/>
        <v>0</v>
      </c>
      <c r="U4300" s="4">
        <f t="shared" si="203"/>
        <v>0</v>
      </c>
    </row>
    <row r="4301" spans="1:21">
      <c r="A4301" s="41">
        <v>950500017</v>
      </c>
      <c r="B4301" s="42">
        <v>950110080</v>
      </c>
      <c r="C4301" s="43">
        <v>950110080</v>
      </c>
      <c r="D4301" t="s">
        <v>4562</v>
      </c>
      <c r="E4301" t="s">
        <v>4553</v>
      </c>
      <c r="F4301" t="s">
        <v>4554</v>
      </c>
      <c r="G4301" t="s">
        <v>4555</v>
      </c>
      <c r="H4301">
        <v>1</v>
      </c>
      <c r="I4301" s="1">
        <v>95</v>
      </c>
      <c r="J4301" t="s">
        <v>285</v>
      </c>
      <c r="K4301" t="s">
        <v>109</v>
      </c>
      <c r="L4301" t="s">
        <v>831</v>
      </c>
      <c r="M4301" t="s">
        <v>109</v>
      </c>
      <c r="N4301" s="4">
        <v>269500153</v>
      </c>
      <c r="O4301" s="44">
        <v>16876.5</v>
      </c>
      <c r="P4301">
        <v>0</v>
      </c>
      <c r="Q4301">
        <v>0</v>
      </c>
      <c r="R4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1" s="4">
        <f t="shared" si="201"/>
        <v>1</v>
      </c>
      <c r="T4301" s="4">
        <f t="shared" si="202"/>
        <v>0</v>
      </c>
      <c r="U4301" s="4">
        <f t="shared" si="203"/>
        <v>0</v>
      </c>
    </row>
    <row r="4302" spans="1:21">
      <c r="A4302" s="41">
        <v>950787135</v>
      </c>
      <c r="B4302" s="42">
        <v>950110080</v>
      </c>
      <c r="C4302" s="43">
        <v>950110080</v>
      </c>
      <c r="D4302" t="s">
        <v>4563</v>
      </c>
      <c r="E4302" t="s">
        <v>4553</v>
      </c>
      <c r="F4302" t="s">
        <v>4554</v>
      </c>
      <c r="G4302" t="s">
        <v>4555</v>
      </c>
      <c r="H4302">
        <v>1</v>
      </c>
      <c r="I4302" s="1">
        <v>95</v>
      </c>
      <c r="J4302" t="s">
        <v>285</v>
      </c>
      <c r="K4302" t="s">
        <v>109</v>
      </c>
      <c r="L4302" t="s">
        <v>831</v>
      </c>
      <c r="M4302" t="s">
        <v>109</v>
      </c>
      <c r="N4302" s="4">
        <v>269500153</v>
      </c>
      <c r="O4302" s="44">
        <v>12760</v>
      </c>
      <c r="P4302">
        <v>0</v>
      </c>
      <c r="Q4302">
        <v>0</v>
      </c>
      <c r="R4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2" s="4">
        <f t="shared" si="201"/>
        <v>1</v>
      </c>
      <c r="T4302" s="4">
        <f t="shared" si="202"/>
        <v>0</v>
      </c>
      <c r="U4302" s="4">
        <f t="shared" si="203"/>
        <v>0</v>
      </c>
    </row>
    <row r="4303" spans="1:21">
      <c r="A4303" s="41">
        <v>950809293</v>
      </c>
      <c r="B4303" s="42">
        <v>950110080</v>
      </c>
      <c r="C4303" s="43">
        <v>950110080</v>
      </c>
      <c r="D4303" t="s">
        <v>4564</v>
      </c>
      <c r="E4303" t="s">
        <v>4553</v>
      </c>
      <c r="F4303" t="s">
        <v>4554</v>
      </c>
      <c r="G4303" t="s">
        <v>4555</v>
      </c>
      <c r="H4303">
        <v>1</v>
      </c>
      <c r="I4303" s="1">
        <v>95</v>
      </c>
      <c r="J4303" t="s">
        <v>285</v>
      </c>
      <c r="K4303" t="s">
        <v>109</v>
      </c>
      <c r="L4303" t="s">
        <v>831</v>
      </c>
      <c r="M4303" t="s">
        <v>109</v>
      </c>
      <c r="N4303" s="4">
        <v>269500153</v>
      </c>
      <c r="O4303" s="44">
        <v>558</v>
      </c>
      <c r="P4303">
        <v>0</v>
      </c>
      <c r="Q4303">
        <v>0</v>
      </c>
      <c r="R4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3" s="4">
        <f t="shared" si="201"/>
        <v>1</v>
      </c>
      <c r="T4303" s="4">
        <f t="shared" si="202"/>
        <v>0</v>
      </c>
      <c r="U4303" s="4">
        <f t="shared" si="203"/>
        <v>0</v>
      </c>
    </row>
    <row r="4304" spans="1:21">
      <c r="A4304" s="41">
        <v>920000171</v>
      </c>
      <c r="B4304" s="42">
        <v>950140012</v>
      </c>
      <c r="C4304" s="43">
        <v>950140012</v>
      </c>
      <c r="D4304" t="s">
        <v>3597</v>
      </c>
      <c r="E4304" t="s">
        <v>3598</v>
      </c>
      <c r="F4304" t="s">
        <v>894</v>
      </c>
      <c r="G4304" t="s">
        <v>895</v>
      </c>
      <c r="H4304">
        <v>0</v>
      </c>
      <c r="I4304" s="1">
        <v>92</v>
      </c>
      <c r="J4304" t="s">
        <v>114</v>
      </c>
      <c r="K4304" t="s">
        <v>109</v>
      </c>
      <c r="L4304" t="s">
        <v>77</v>
      </c>
      <c r="M4304" t="s">
        <v>109</v>
      </c>
      <c r="N4304" s="4">
        <v>269500088</v>
      </c>
      <c r="O4304" s="44">
        <v>1572.75</v>
      </c>
      <c r="P4304">
        <v>1</v>
      </c>
      <c r="Q4304">
        <v>0</v>
      </c>
      <c r="R4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4" s="4">
        <f t="shared" si="201"/>
        <v>1</v>
      </c>
      <c r="T4304" s="4">
        <f t="shared" si="202"/>
        <v>0</v>
      </c>
      <c r="U4304" s="4">
        <f t="shared" si="203"/>
        <v>0</v>
      </c>
    </row>
    <row r="4305" spans="1:21">
      <c r="A4305" s="41">
        <v>920003092</v>
      </c>
      <c r="B4305" s="42">
        <v>950140012</v>
      </c>
      <c r="C4305" s="43">
        <v>950140012</v>
      </c>
      <c r="D4305" t="s">
        <v>3599</v>
      </c>
      <c r="E4305" t="s">
        <v>3598</v>
      </c>
      <c r="F4305" t="s">
        <v>894</v>
      </c>
      <c r="G4305" t="s">
        <v>895</v>
      </c>
      <c r="H4305">
        <v>0</v>
      </c>
      <c r="I4305" s="1">
        <v>92</v>
      </c>
      <c r="J4305" t="s">
        <v>114</v>
      </c>
      <c r="K4305" t="s">
        <v>109</v>
      </c>
      <c r="L4305" t="s">
        <v>77</v>
      </c>
      <c r="M4305" t="s">
        <v>109</v>
      </c>
      <c r="N4305" s="4">
        <v>269500088</v>
      </c>
      <c r="O4305" s="44">
        <v>504.5</v>
      </c>
      <c r="P4305">
        <v>1</v>
      </c>
      <c r="Q4305">
        <v>0</v>
      </c>
      <c r="R4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5" s="4">
        <f t="shared" si="201"/>
        <v>1</v>
      </c>
      <c r="T4305" s="4">
        <f t="shared" si="202"/>
        <v>0</v>
      </c>
      <c r="U4305" s="4">
        <f t="shared" si="203"/>
        <v>0</v>
      </c>
    </row>
    <row r="4306" spans="1:21">
      <c r="A4306" s="41">
        <v>920007408</v>
      </c>
      <c r="B4306" s="42">
        <v>950140012</v>
      </c>
      <c r="C4306" s="43">
        <v>950140012</v>
      </c>
      <c r="D4306" t="s">
        <v>3600</v>
      </c>
      <c r="E4306" t="s">
        <v>3598</v>
      </c>
      <c r="F4306" t="s">
        <v>894</v>
      </c>
      <c r="G4306" t="s">
        <v>895</v>
      </c>
      <c r="H4306">
        <v>0</v>
      </c>
      <c r="I4306" s="1">
        <v>92</v>
      </c>
      <c r="J4306" t="s">
        <v>114</v>
      </c>
      <c r="K4306" t="s">
        <v>109</v>
      </c>
      <c r="L4306" t="s">
        <v>77</v>
      </c>
      <c r="M4306" t="s">
        <v>109</v>
      </c>
      <c r="N4306" s="4">
        <v>269500088</v>
      </c>
      <c r="O4306" s="44">
        <v>3174.5</v>
      </c>
      <c r="P4306">
        <v>1</v>
      </c>
      <c r="Q4306">
        <v>0</v>
      </c>
      <c r="R4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6" s="4">
        <f t="shared" si="201"/>
        <v>1</v>
      </c>
      <c r="T4306" s="4">
        <f t="shared" si="202"/>
        <v>0</v>
      </c>
      <c r="U4306" s="4">
        <f t="shared" si="203"/>
        <v>0</v>
      </c>
    </row>
    <row r="4307" spans="1:21">
      <c r="A4307" s="41">
        <v>920011988</v>
      </c>
      <c r="B4307" s="42">
        <v>950140012</v>
      </c>
      <c r="C4307" s="43">
        <v>950140012</v>
      </c>
      <c r="D4307" t="s">
        <v>3601</v>
      </c>
      <c r="E4307" t="s">
        <v>3598</v>
      </c>
      <c r="F4307" t="s">
        <v>894</v>
      </c>
      <c r="G4307" t="s">
        <v>895</v>
      </c>
      <c r="H4307">
        <v>0</v>
      </c>
      <c r="I4307" s="1">
        <v>92</v>
      </c>
      <c r="J4307" t="s">
        <v>114</v>
      </c>
      <c r="K4307" t="s">
        <v>109</v>
      </c>
      <c r="L4307" t="s">
        <v>77</v>
      </c>
      <c r="M4307" t="s">
        <v>109</v>
      </c>
      <c r="N4307" s="4">
        <v>269500088</v>
      </c>
      <c r="O4307" s="44">
        <v>963</v>
      </c>
      <c r="P4307">
        <v>1</v>
      </c>
      <c r="Q4307">
        <v>0</v>
      </c>
      <c r="R4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7" s="4">
        <f t="shared" si="201"/>
        <v>1</v>
      </c>
      <c r="T4307" s="4">
        <f t="shared" si="202"/>
        <v>0</v>
      </c>
      <c r="U4307" s="4">
        <f t="shared" si="203"/>
        <v>0</v>
      </c>
    </row>
    <row r="4308" spans="1:21">
      <c r="A4308" s="41">
        <v>920024601</v>
      </c>
      <c r="B4308" s="42">
        <v>950140012</v>
      </c>
      <c r="C4308" s="43">
        <v>950140012</v>
      </c>
      <c r="D4308" t="s">
        <v>3602</v>
      </c>
      <c r="E4308" t="s">
        <v>3598</v>
      </c>
      <c r="F4308" t="s">
        <v>894</v>
      </c>
      <c r="G4308" t="s">
        <v>895</v>
      </c>
      <c r="H4308">
        <v>0</v>
      </c>
      <c r="I4308" s="1">
        <v>92</v>
      </c>
      <c r="J4308" t="s">
        <v>114</v>
      </c>
      <c r="K4308" t="s">
        <v>109</v>
      </c>
      <c r="L4308" t="s">
        <v>77</v>
      </c>
      <c r="M4308" t="s">
        <v>109</v>
      </c>
      <c r="N4308" s="4">
        <v>269500088</v>
      </c>
      <c r="O4308" s="44">
        <v>817.5</v>
      </c>
      <c r="P4308">
        <v>1</v>
      </c>
      <c r="Q4308">
        <v>0</v>
      </c>
      <c r="R4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8" s="4">
        <f t="shared" si="201"/>
        <v>1</v>
      </c>
      <c r="T4308" s="4">
        <f t="shared" si="202"/>
        <v>0</v>
      </c>
      <c r="U4308" s="4">
        <f t="shared" si="203"/>
        <v>0</v>
      </c>
    </row>
    <row r="4309" spans="1:21">
      <c r="A4309" s="41">
        <v>920140035</v>
      </c>
      <c r="B4309" s="42">
        <v>950140012</v>
      </c>
      <c r="C4309" s="43">
        <v>950140012</v>
      </c>
      <c r="D4309" t="s">
        <v>3603</v>
      </c>
      <c r="E4309" t="s">
        <v>3598</v>
      </c>
      <c r="F4309" t="s">
        <v>894</v>
      </c>
      <c r="G4309" t="s">
        <v>895</v>
      </c>
      <c r="H4309">
        <v>0</v>
      </c>
      <c r="I4309" s="1">
        <v>92</v>
      </c>
      <c r="J4309" t="s">
        <v>114</v>
      </c>
      <c r="K4309" t="s">
        <v>109</v>
      </c>
      <c r="L4309" t="s">
        <v>77</v>
      </c>
      <c r="M4309" t="s">
        <v>109</v>
      </c>
      <c r="N4309" s="4">
        <v>269500088</v>
      </c>
      <c r="O4309" s="44">
        <v>1687</v>
      </c>
      <c r="P4309">
        <v>1</v>
      </c>
      <c r="Q4309">
        <v>0</v>
      </c>
      <c r="R4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9" s="4">
        <f t="shared" si="201"/>
        <v>1</v>
      </c>
      <c r="T4309" s="4">
        <f t="shared" si="202"/>
        <v>0</v>
      </c>
      <c r="U4309" s="4">
        <f t="shared" si="203"/>
        <v>0</v>
      </c>
    </row>
    <row r="4310" spans="1:21">
      <c r="A4310" s="41">
        <v>920808193</v>
      </c>
      <c r="B4310" s="42">
        <v>950140012</v>
      </c>
      <c r="C4310" s="43">
        <v>950140012</v>
      </c>
      <c r="D4310" t="s">
        <v>3604</v>
      </c>
      <c r="E4310" t="s">
        <v>3598</v>
      </c>
      <c r="F4310" t="s">
        <v>894</v>
      </c>
      <c r="G4310" t="s">
        <v>895</v>
      </c>
      <c r="H4310">
        <v>0</v>
      </c>
      <c r="I4310" s="1">
        <v>92</v>
      </c>
      <c r="J4310" t="s">
        <v>114</v>
      </c>
      <c r="K4310" t="s">
        <v>109</v>
      </c>
      <c r="L4310" t="s">
        <v>77</v>
      </c>
      <c r="M4310" t="s">
        <v>109</v>
      </c>
      <c r="N4310" s="4">
        <v>269500088</v>
      </c>
      <c r="O4310" s="44">
        <v>1225.5</v>
      </c>
      <c r="P4310">
        <v>1</v>
      </c>
      <c r="Q4310">
        <v>0</v>
      </c>
      <c r="R4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0" s="4">
        <f t="shared" si="201"/>
        <v>1</v>
      </c>
      <c r="T4310" s="4">
        <f t="shared" si="202"/>
        <v>0</v>
      </c>
      <c r="U4310" s="4">
        <f t="shared" si="203"/>
        <v>0</v>
      </c>
    </row>
    <row r="4311" spans="1:21">
      <c r="A4311" s="41">
        <v>920810496</v>
      </c>
      <c r="B4311" s="42">
        <v>950140012</v>
      </c>
      <c r="C4311" s="43">
        <v>950140012</v>
      </c>
      <c r="D4311" t="s">
        <v>3605</v>
      </c>
      <c r="E4311" t="s">
        <v>3598</v>
      </c>
      <c r="F4311" t="s">
        <v>894</v>
      </c>
      <c r="G4311" t="s">
        <v>895</v>
      </c>
      <c r="H4311">
        <v>0</v>
      </c>
      <c r="I4311" s="1">
        <v>92</v>
      </c>
      <c r="J4311" t="s">
        <v>114</v>
      </c>
      <c r="K4311" t="s">
        <v>109</v>
      </c>
      <c r="L4311" t="s">
        <v>77</v>
      </c>
      <c r="M4311" t="s">
        <v>109</v>
      </c>
      <c r="N4311" s="4">
        <v>269500088</v>
      </c>
      <c r="O4311" s="44">
        <v>494</v>
      </c>
      <c r="P4311">
        <v>1</v>
      </c>
      <c r="Q4311">
        <v>0</v>
      </c>
      <c r="R4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1" s="4">
        <f t="shared" si="201"/>
        <v>1</v>
      </c>
      <c r="T4311" s="4">
        <f t="shared" si="202"/>
        <v>0</v>
      </c>
      <c r="U4311" s="4">
        <f t="shared" si="203"/>
        <v>0</v>
      </c>
    </row>
    <row r="4312" spans="1:21">
      <c r="A4312" s="41">
        <v>920814001</v>
      </c>
      <c r="B4312" s="42">
        <v>950140012</v>
      </c>
      <c r="C4312" s="43">
        <v>950140012</v>
      </c>
      <c r="D4312" t="s">
        <v>3606</v>
      </c>
      <c r="E4312" t="s">
        <v>3598</v>
      </c>
      <c r="F4312" t="s">
        <v>894</v>
      </c>
      <c r="G4312" t="s">
        <v>895</v>
      </c>
      <c r="H4312">
        <v>0</v>
      </c>
      <c r="I4312" s="1">
        <v>92</v>
      </c>
      <c r="J4312" t="s">
        <v>114</v>
      </c>
      <c r="K4312" t="s">
        <v>109</v>
      </c>
      <c r="L4312" t="s">
        <v>77</v>
      </c>
      <c r="M4312" t="s">
        <v>109</v>
      </c>
      <c r="N4312" s="4">
        <v>269500088</v>
      </c>
      <c r="O4312" s="44">
        <v>791.25</v>
      </c>
      <c r="P4312">
        <v>1</v>
      </c>
      <c r="Q4312">
        <v>0</v>
      </c>
      <c r="R4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2" s="4">
        <f t="shared" si="201"/>
        <v>1</v>
      </c>
      <c r="T4312" s="4">
        <f t="shared" si="202"/>
        <v>0</v>
      </c>
      <c r="U4312" s="4">
        <f t="shared" si="203"/>
        <v>0</v>
      </c>
    </row>
    <row r="4313" spans="1:21">
      <c r="A4313" s="41">
        <v>950000398</v>
      </c>
      <c r="B4313" s="42">
        <v>950140012</v>
      </c>
      <c r="C4313" s="43">
        <v>950140012</v>
      </c>
      <c r="D4313" t="s">
        <v>3607</v>
      </c>
      <c r="E4313" t="s">
        <v>3598</v>
      </c>
      <c r="F4313" t="s">
        <v>894</v>
      </c>
      <c r="G4313" t="s">
        <v>895</v>
      </c>
      <c r="H4313">
        <v>0</v>
      </c>
      <c r="I4313" s="1">
        <v>95</v>
      </c>
      <c r="J4313" t="s">
        <v>285</v>
      </c>
      <c r="K4313" t="s">
        <v>109</v>
      </c>
      <c r="L4313" t="s">
        <v>77</v>
      </c>
      <c r="M4313" t="s">
        <v>109</v>
      </c>
      <c r="N4313" s="4">
        <v>269500088</v>
      </c>
      <c r="O4313" s="44">
        <v>20745</v>
      </c>
      <c r="P4313">
        <v>1</v>
      </c>
      <c r="Q4313">
        <v>0</v>
      </c>
      <c r="R4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3" s="4">
        <f t="shared" si="201"/>
        <v>1</v>
      </c>
      <c r="T4313" s="4">
        <f t="shared" si="202"/>
        <v>0</v>
      </c>
      <c r="U4313" s="4">
        <f t="shared" si="203"/>
        <v>0</v>
      </c>
    </row>
    <row r="4314" spans="1:21">
      <c r="A4314" s="41">
        <v>950000406</v>
      </c>
      <c r="B4314" s="42">
        <v>950150037</v>
      </c>
      <c r="C4314" s="43">
        <v>950000406</v>
      </c>
      <c r="D4314" t="s">
        <v>4035</v>
      </c>
      <c r="E4314" t="s">
        <v>4036</v>
      </c>
      <c r="H4314"/>
      <c r="I4314" s="1">
        <v>95</v>
      </c>
      <c r="J4314" t="s">
        <v>285</v>
      </c>
      <c r="K4314" t="s">
        <v>109</v>
      </c>
      <c r="L4314" t="s">
        <v>60</v>
      </c>
      <c r="M4314" t="s">
        <v>109</v>
      </c>
      <c r="N4314" s="4">
        <v>785877952</v>
      </c>
      <c r="O4314" s="44">
        <v>18919.5</v>
      </c>
      <c r="P4314">
        <v>0</v>
      </c>
      <c r="Q4314">
        <v>0</v>
      </c>
      <c r="R4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4" s="4">
        <f t="shared" si="201"/>
        <v>0</v>
      </c>
      <c r="T4314" s="4">
        <f t="shared" si="202"/>
        <v>0</v>
      </c>
      <c r="U4314" s="4">
        <f t="shared" si="203"/>
        <v>1</v>
      </c>
    </row>
    <row r="4315" spans="1:21">
      <c r="A4315" s="41">
        <v>950000703</v>
      </c>
      <c r="B4315" s="42">
        <v>950500041</v>
      </c>
      <c r="C4315" s="43">
        <v>950500041</v>
      </c>
      <c r="D4315" t="s">
        <v>4742</v>
      </c>
      <c r="E4315" t="s">
        <v>4743</v>
      </c>
      <c r="F4315" t="s">
        <v>894</v>
      </c>
      <c r="G4315" t="s">
        <v>895</v>
      </c>
      <c r="H4315">
        <v>0</v>
      </c>
      <c r="I4315" s="1">
        <v>95</v>
      </c>
      <c r="J4315" t="s">
        <v>285</v>
      </c>
      <c r="K4315" t="s">
        <v>109</v>
      </c>
      <c r="L4315" t="s">
        <v>831</v>
      </c>
      <c r="M4315" t="s">
        <v>109</v>
      </c>
      <c r="N4315" s="4">
        <v>269500104</v>
      </c>
      <c r="O4315" s="44">
        <v>13889.5</v>
      </c>
      <c r="P4315">
        <v>0</v>
      </c>
      <c r="Q4315">
        <v>0</v>
      </c>
      <c r="R4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5" s="4">
        <f t="shared" si="201"/>
        <v>1</v>
      </c>
      <c r="T4315" s="4">
        <f t="shared" si="202"/>
        <v>0</v>
      </c>
      <c r="U4315" s="4">
        <f t="shared" si="203"/>
        <v>0</v>
      </c>
    </row>
    <row r="4316" spans="1:21">
      <c r="A4316" s="41">
        <v>950787119</v>
      </c>
      <c r="B4316" s="42">
        <v>950802405</v>
      </c>
      <c r="C4316" s="43">
        <v>950787119</v>
      </c>
      <c r="D4316" t="s">
        <v>382</v>
      </c>
      <c r="E4316" t="s">
        <v>383</v>
      </c>
      <c r="H4316"/>
      <c r="I4316" s="1">
        <v>95</v>
      </c>
      <c r="J4316" t="s">
        <v>285</v>
      </c>
      <c r="K4316" t="s">
        <v>109</v>
      </c>
      <c r="L4316" t="s">
        <v>60</v>
      </c>
      <c r="M4316" t="s">
        <v>109</v>
      </c>
      <c r="N4316" s="4">
        <v>327683751</v>
      </c>
      <c r="O4316" s="44">
        <v>1332.25</v>
      </c>
      <c r="P4316">
        <v>1</v>
      </c>
      <c r="Q4316">
        <v>0</v>
      </c>
      <c r="R4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6" s="4">
        <f t="shared" si="201"/>
        <v>0</v>
      </c>
      <c r="T4316" s="4">
        <f t="shared" si="202"/>
        <v>0</v>
      </c>
      <c r="U4316" s="4">
        <f t="shared" si="203"/>
        <v>1</v>
      </c>
    </row>
    <row r="4317" spans="1:21">
      <c r="A4317" s="41">
        <v>970100012</v>
      </c>
      <c r="B4317" s="42">
        <v>970100103</v>
      </c>
      <c r="C4317" s="43">
        <v>970100012</v>
      </c>
      <c r="D4317" t="s">
        <v>4973</v>
      </c>
      <c r="E4317" t="s">
        <v>4973</v>
      </c>
      <c r="H4317"/>
      <c r="I4317" s="1" t="s">
        <v>843</v>
      </c>
      <c r="J4317" t="s">
        <v>844</v>
      </c>
      <c r="K4317" t="s">
        <v>844</v>
      </c>
      <c r="L4317" t="s">
        <v>96</v>
      </c>
      <c r="M4317" t="s">
        <v>844</v>
      </c>
      <c r="N4317" s="4">
        <v>313285397</v>
      </c>
      <c r="O4317" s="44">
        <v>22193.5</v>
      </c>
      <c r="P4317">
        <v>0</v>
      </c>
      <c r="Q4317">
        <v>0</v>
      </c>
      <c r="R4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7" s="4">
        <f t="shared" si="201"/>
        <v>0</v>
      </c>
      <c r="T4317" s="4">
        <f t="shared" si="202"/>
        <v>0</v>
      </c>
      <c r="U4317" s="4">
        <f t="shared" si="203"/>
        <v>1</v>
      </c>
    </row>
    <row r="4318" spans="1:21">
      <c r="A4318" s="41">
        <v>970100020</v>
      </c>
      <c r="B4318" s="42">
        <v>970100152</v>
      </c>
      <c r="C4318" s="43">
        <v>970100020</v>
      </c>
      <c r="D4318" t="s">
        <v>1578</v>
      </c>
      <c r="E4318" t="s">
        <v>1579</v>
      </c>
      <c r="H4318"/>
      <c r="I4318" s="1" t="s">
        <v>843</v>
      </c>
      <c r="J4318" t="s">
        <v>844</v>
      </c>
      <c r="K4318" t="s">
        <v>844</v>
      </c>
      <c r="L4318" t="s">
        <v>96</v>
      </c>
      <c r="M4318" t="s">
        <v>844</v>
      </c>
      <c r="N4318" s="4">
        <v>329903876</v>
      </c>
      <c r="O4318" s="44">
        <v>36179</v>
      </c>
      <c r="P4318">
        <v>0</v>
      </c>
      <c r="Q4318">
        <v>0</v>
      </c>
      <c r="R4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8" s="4">
        <f t="shared" si="201"/>
        <v>0</v>
      </c>
      <c r="T4318" s="4">
        <f t="shared" si="202"/>
        <v>0</v>
      </c>
      <c r="U4318" s="4">
        <f t="shared" si="203"/>
        <v>1</v>
      </c>
    </row>
    <row r="4319" spans="1:21">
      <c r="A4319" s="41">
        <v>970100392</v>
      </c>
      <c r="B4319" s="42">
        <v>970100178</v>
      </c>
      <c r="C4319" s="43">
        <v>970100178</v>
      </c>
      <c r="D4319" t="s">
        <v>1191</v>
      </c>
      <c r="E4319" t="s">
        <v>1192</v>
      </c>
      <c r="F4319" t="s">
        <v>841</v>
      </c>
      <c r="G4319" t="s">
        <v>842</v>
      </c>
      <c r="H4319">
        <v>0</v>
      </c>
      <c r="I4319" s="1" t="s">
        <v>843</v>
      </c>
      <c r="J4319" t="s">
        <v>844</v>
      </c>
      <c r="K4319" t="s">
        <v>844</v>
      </c>
      <c r="L4319" t="s">
        <v>831</v>
      </c>
      <c r="M4319" t="s">
        <v>844</v>
      </c>
      <c r="N4319" s="4">
        <v>269710877</v>
      </c>
      <c r="O4319" s="44">
        <v>61505</v>
      </c>
      <c r="P4319">
        <v>0</v>
      </c>
      <c r="Q4319">
        <v>0</v>
      </c>
      <c r="R4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9" s="4">
        <f t="shared" si="201"/>
        <v>1</v>
      </c>
      <c r="T4319" s="4">
        <f t="shared" si="202"/>
        <v>0</v>
      </c>
      <c r="U4319" s="4">
        <f t="shared" si="203"/>
        <v>0</v>
      </c>
    </row>
    <row r="4320" spans="1:21">
      <c r="A4320" s="41">
        <v>970100418</v>
      </c>
      <c r="B4320" s="42">
        <v>970100194</v>
      </c>
      <c r="C4320" s="43">
        <v>970100194</v>
      </c>
      <c r="D4320" t="s">
        <v>1449</v>
      </c>
      <c r="E4320" t="s">
        <v>1450</v>
      </c>
      <c r="F4320" t="s">
        <v>841</v>
      </c>
      <c r="G4320" t="s">
        <v>842</v>
      </c>
      <c r="H4320">
        <v>0</v>
      </c>
      <c r="I4320" s="1" t="s">
        <v>843</v>
      </c>
      <c r="J4320" t="s">
        <v>844</v>
      </c>
      <c r="K4320" t="s">
        <v>844</v>
      </c>
      <c r="L4320" t="s">
        <v>831</v>
      </c>
      <c r="M4320" t="s">
        <v>844</v>
      </c>
      <c r="N4320" s="4">
        <v>269710398</v>
      </c>
      <c r="O4320" s="44">
        <v>18824.5</v>
      </c>
      <c r="P4320">
        <v>0</v>
      </c>
      <c r="Q4320">
        <v>0</v>
      </c>
      <c r="R4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0" s="4">
        <f t="shared" si="201"/>
        <v>1</v>
      </c>
      <c r="T4320" s="4">
        <f t="shared" si="202"/>
        <v>0</v>
      </c>
      <c r="U4320" s="4">
        <f t="shared" si="203"/>
        <v>0</v>
      </c>
    </row>
    <row r="4321" spans="1:21">
      <c r="A4321" s="41">
        <v>970100426</v>
      </c>
      <c r="B4321" s="42">
        <v>970100202</v>
      </c>
      <c r="C4321" s="43">
        <v>970100202</v>
      </c>
      <c r="D4321" t="s">
        <v>1523</v>
      </c>
      <c r="E4321" t="s">
        <v>1524</v>
      </c>
      <c r="F4321" t="s">
        <v>841</v>
      </c>
      <c r="G4321" t="s">
        <v>842</v>
      </c>
      <c r="H4321">
        <v>0</v>
      </c>
      <c r="I4321" s="1" t="s">
        <v>843</v>
      </c>
      <c r="J4321" t="s">
        <v>844</v>
      </c>
      <c r="K4321" t="s">
        <v>844</v>
      </c>
      <c r="L4321" t="s">
        <v>831</v>
      </c>
      <c r="M4321" t="s">
        <v>844</v>
      </c>
      <c r="N4321" s="4">
        <v>269710406</v>
      </c>
      <c r="O4321" s="44">
        <v>6648.5</v>
      </c>
      <c r="P4321">
        <v>0</v>
      </c>
      <c r="Q4321">
        <v>0</v>
      </c>
      <c r="R4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1" s="4">
        <f t="shared" si="201"/>
        <v>1</v>
      </c>
      <c r="T4321" s="4">
        <f t="shared" si="202"/>
        <v>0</v>
      </c>
      <c r="U4321" s="4">
        <f t="shared" si="203"/>
        <v>0</v>
      </c>
    </row>
    <row r="4322" spans="1:21">
      <c r="A4322" s="41">
        <v>970112033</v>
      </c>
      <c r="B4322" s="42">
        <v>970100210</v>
      </c>
      <c r="C4322" s="43">
        <v>970100210</v>
      </c>
      <c r="D4322" t="s">
        <v>859</v>
      </c>
      <c r="E4322" t="s">
        <v>859</v>
      </c>
      <c r="F4322" t="s">
        <v>841</v>
      </c>
      <c r="G4322" t="s">
        <v>842</v>
      </c>
      <c r="H4322">
        <v>0</v>
      </c>
      <c r="I4322" s="1" t="s">
        <v>843</v>
      </c>
      <c r="J4322" t="s">
        <v>844</v>
      </c>
      <c r="K4322" t="s">
        <v>844</v>
      </c>
      <c r="L4322" t="s">
        <v>831</v>
      </c>
      <c r="M4322" t="s">
        <v>844</v>
      </c>
      <c r="N4322" s="4">
        <v>269710372</v>
      </c>
      <c r="O4322" s="44">
        <v>15239</v>
      </c>
      <c r="P4322">
        <v>0</v>
      </c>
      <c r="Q4322">
        <v>0</v>
      </c>
      <c r="R4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2" s="4">
        <f t="shared" si="201"/>
        <v>1</v>
      </c>
      <c r="T4322" s="4">
        <f t="shared" si="202"/>
        <v>0</v>
      </c>
      <c r="U4322" s="4">
        <f t="shared" si="203"/>
        <v>0</v>
      </c>
    </row>
    <row r="4323" spans="1:21">
      <c r="A4323" s="41">
        <v>970100442</v>
      </c>
      <c r="B4323" s="42">
        <v>970100228</v>
      </c>
      <c r="C4323" s="43">
        <v>970100228</v>
      </c>
      <c r="D4323" t="s">
        <v>871</v>
      </c>
      <c r="E4323" t="s">
        <v>872</v>
      </c>
      <c r="F4323" t="s">
        <v>841</v>
      </c>
      <c r="G4323" t="s">
        <v>842</v>
      </c>
      <c r="H4323">
        <v>1</v>
      </c>
      <c r="I4323" s="1" t="s">
        <v>843</v>
      </c>
      <c r="J4323" t="s">
        <v>844</v>
      </c>
      <c r="K4323" t="s">
        <v>844</v>
      </c>
      <c r="L4323" t="s">
        <v>233</v>
      </c>
      <c r="M4323" t="s">
        <v>844</v>
      </c>
      <c r="N4323" s="4">
        <v>269710414</v>
      </c>
      <c r="O4323" s="44">
        <v>187607</v>
      </c>
      <c r="P4323">
        <v>0</v>
      </c>
      <c r="Q4323">
        <v>0</v>
      </c>
      <c r="R4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3" s="4">
        <f t="shared" si="201"/>
        <v>1</v>
      </c>
      <c r="T4323" s="4">
        <f t="shared" si="202"/>
        <v>0</v>
      </c>
      <c r="U4323" s="4">
        <f t="shared" si="203"/>
        <v>0</v>
      </c>
    </row>
    <row r="4324" spans="1:21">
      <c r="A4324" s="41">
        <v>970112884</v>
      </c>
      <c r="B4324" s="42">
        <v>970100228</v>
      </c>
      <c r="C4324" s="43">
        <v>970100228</v>
      </c>
      <c r="D4324" t="s">
        <v>873</v>
      </c>
      <c r="E4324" t="s">
        <v>872</v>
      </c>
      <c r="F4324" t="s">
        <v>841</v>
      </c>
      <c r="G4324" t="s">
        <v>8397</v>
      </c>
      <c r="H4324">
        <v>1</v>
      </c>
      <c r="I4324" s="1" t="s">
        <v>843</v>
      </c>
      <c r="J4324" t="s">
        <v>844</v>
      </c>
      <c r="K4324" t="s">
        <v>844</v>
      </c>
      <c r="L4324" t="s">
        <v>233</v>
      </c>
      <c r="M4324" t="s">
        <v>844</v>
      </c>
      <c r="N4324" s="4">
        <v>269710414</v>
      </c>
      <c r="O4324" s="44">
        <v>14635</v>
      </c>
      <c r="P4324">
        <v>0</v>
      </c>
      <c r="Q4324">
        <v>0</v>
      </c>
      <c r="R4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4" s="4">
        <f t="shared" si="201"/>
        <v>1</v>
      </c>
      <c r="T4324" s="4">
        <f t="shared" si="202"/>
        <v>0</v>
      </c>
      <c r="U4324" s="4">
        <f t="shared" si="203"/>
        <v>0</v>
      </c>
    </row>
    <row r="4325" spans="1:21">
      <c r="A4325" s="41">
        <v>970100459</v>
      </c>
      <c r="B4325" s="42">
        <v>970100244</v>
      </c>
      <c r="C4325" s="43">
        <v>970100244</v>
      </c>
      <c r="D4325" t="s">
        <v>839</v>
      </c>
      <c r="E4325" t="s">
        <v>840</v>
      </c>
      <c r="F4325" t="s">
        <v>841</v>
      </c>
      <c r="G4325" t="s">
        <v>842</v>
      </c>
      <c r="H4325">
        <v>0</v>
      </c>
      <c r="I4325" s="1" t="s">
        <v>843</v>
      </c>
      <c r="J4325" t="s">
        <v>844</v>
      </c>
      <c r="K4325" t="s">
        <v>844</v>
      </c>
      <c r="L4325" t="s">
        <v>831</v>
      </c>
      <c r="M4325" t="s">
        <v>844</v>
      </c>
      <c r="N4325" s="4">
        <v>269710430</v>
      </c>
      <c r="O4325" s="44">
        <v>7957.5</v>
      </c>
      <c r="P4325">
        <v>0</v>
      </c>
      <c r="Q4325">
        <v>0</v>
      </c>
      <c r="R4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5" s="4">
        <f t="shared" si="201"/>
        <v>1</v>
      </c>
      <c r="T4325" s="4">
        <f t="shared" si="202"/>
        <v>0</v>
      </c>
      <c r="U4325" s="4">
        <f t="shared" si="203"/>
        <v>0</v>
      </c>
    </row>
    <row r="4326" spans="1:21">
      <c r="A4326" s="41">
        <v>970100475</v>
      </c>
      <c r="B4326" s="42">
        <v>970100277</v>
      </c>
      <c r="C4326" s="43">
        <v>970100277</v>
      </c>
      <c r="D4326" t="s">
        <v>3692</v>
      </c>
      <c r="E4326" t="s">
        <v>3692</v>
      </c>
      <c r="H4326"/>
      <c r="I4326" s="1" t="s">
        <v>843</v>
      </c>
      <c r="J4326" t="s">
        <v>844</v>
      </c>
      <c r="K4326" t="s">
        <v>844</v>
      </c>
      <c r="L4326" t="s">
        <v>77</v>
      </c>
      <c r="M4326" t="s">
        <v>844</v>
      </c>
      <c r="N4326" s="4">
        <v>269710448</v>
      </c>
      <c r="O4326" s="44">
        <v>30499.25</v>
      </c>
      <c r="P4326">
        <v>1</v>
      </c>
      <c r="Q4326">
        <v>0</v>
      </c>
      <c r="R4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6" s="4">
        <f t="shared" si="201"/>
        <v>1</v>
      </c>
      <c r="T4326" s="4">
        <f t="shared" si="202"/>
        <v>1</v>
      </c>
      <c r="U4326" s="4">
        <f t="shared" si="203"/>
        <v>0</v>
      </c>
    </row>
    <row r="4327" spans="1:21">
      <c r="A4327" s="41">
        <v>970112868</v>
      </c>
      <c r="B4327" s="42">
        <v>970100277</v>
      </c>
      <c r="C4327" s="43">
        <v>970100277</v>
      </c>
      <c r="D4327" t="s">
        <v>3693</v>
      </c>
      <c r="E4327" t="s">
        <v>3692</v>
      </c>
      <c r="H4327"/>
      <c r="I4327" s="1" t="s">
        <v>843</v>
      </c>
      <c r="J4327" t="s">
        <v>844</v>
      </c>
      <c r="K4327" t="s">
        <v>844</v>
      </c>
      <c r="L4327" t="s">
        <v>77</v>
      </c>
      <c r="M4327" t="s">
        <v>844</v>
      </c>
      <c r="N4327" s="4">
        <v>269710448</v>
      </c>
      <c r="O4327" s="44">
        <v>14568.5</v>
      </c>
      <c r="P4327">
        <v>0</v>
      </c>
      <c r="Q4327">
        <v>0</v>
      </c>
      <c r="R4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7" s="4">
        <f t="shared" si="201"/>
        <v>1</v>
      </c>
      <c r="T4327" s="4">
        <f t="shared" si="202"/>
        <v>1</v>
      </c>
      <c r="U4327" s="4">
        <f t="shared" si="203"/>
        <v>0</v>
      </c>
    </row>
    <row r="4328" spans="1:21">
      <c r="A4328" s="41">
        <v>970100483</v>
      </c>
      <c r="B4328" s="42">
        <v>970100285</v>
      </c>
      <c r="C4328" s="43">
        <v>970100285</v>
      </c>
      <c r="D4328" t="s">
        <v>848</v>
      </c>
      <c r="E4328" t="s">
        <v>849</v>
      </c>
      <c r="F4328" t="s">
        <v>841</v>
      </c>
      <c r="G4328" t="s">
        <v>842</v>
      </c>
      <c r="H4328">
        <v>0</v>
      </c>
      <c r="I4328" s="1" t="s">
        <v>843</v>
      </c>
      <c r="J4328" t="s">
        <v>844</v>
      </c>
      <c r="K4328" t="s">
        <v>844</v>
      </c>
      <c r="L4328" t="s">
        <v>831</v>
      </c>
      <c r="M4328" t="s">
        <v>844</v>
      </c>
      <c r="N4328" s="4">
        <v>269710455</v>
      </c>
      <c r="O4328" s="44">
        <v>12657.5</v>
      </c>
      <c r="P4328">
        <v>0</v>
      </c>
      <c r="Q4328">
        <v>0</v>
      </c>
      <c r="R4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8" s="4">
        <f t="shared" si="201"/>
        <v>1</v>
      </c>
      <c r="T4328" s="4">
        <f t="shared" si="202"/>
        <v>0</v>
      </c>
      <c r="U4328" s="4">
        <f t="shared" si="203"/>
        <v>0</v>
      </c>
    </row>
    <row r="4329" spans="1:21">
      <c r="A4329" s="41">
        <v>970100111</v>
      </c>
      <c r="B4329" s="42">
        <v>970100343</v>
      </c>
      <c r="C4329" s="43">
        <v>970100111</v>
      </c>
      <c r="D4329" t="s">
        <v>5386</v>
      </c>
      <c r="E4329" t="s">
        <v>5387</v>
      </c>
      <c r="H4329"/>
      <c r="I4329" s="1" t="s">
        <v>843</v>
      </c>
      <c r="J4329" t="s">
        <v>844</v>
      </c>
      <c r="K4329" t="s">
        <v>844</v>
      </c>
      <c r="L4329" t="s">
        <v>96</v>
      </c>
      <c r="M4329" t="s">
        <v>844</v>
      </c>
      <c r="N4329" s="4">
        <v>410095996</v>
      </c>
      <c r="O4329" s="44">
        <v>17267.5</v>
      </c>
      <c r="P4329">
        <v>0</v>
      </c>
      <c r="Q4329">
        <v>0</v>
      </c>
      <c r="R4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9" s="4">
        <f t="shared" si="201"/>
        <v>0</v>
      </c>
      <c r="T4329" s="4">
        <f t="shared" si="202"/>
        <v>0</v>
      </c>
      <c r="U4329" s="4">
        <f t="shared" si="203"/>
        <v>1</v>
      </c>
    </row>
    <row r="4330" spans="1:21">
      <c r="A4330" s="41">
        <v>970111571</v>
      </c>
      <c r="B4330" s="42">
        <v>970100343</v>
      </c>
      <c r="C4330" s="43">
        <v>970111571</v>
      </c>
      <c r="D4330" t="s">
        <v>5388</v>
      </c>
      <c r="E4330" t="s">
        <v>5387</v>
      </c>
      <c r="H4330"/>
      <c r="I4330" s="1" t="s">
        <v>843</v>
      </c>
      <c r="J4330" t="s">
        <v>844</v>
      </c>
      <c r="K4330" t="s">
        <v>844</v>
      </c>
      <c r="L4330" t="s">
        <v>96</v>
      </c>
      <c r="M4330" t="s">
        <v>844</v>
      </c>
      <c r="N4330" s="4">
        <v>410095996</v>
      </c>
      <c r="O4330" s="44">
        <v>9195</v>
      </c>
      <c r="P4330">
        <v>0</v>
      </c>
      <c r="Q4330">
        <v>1</v>
      </c>
      <c r="R4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0" s="4">
        <f t="shared" si="201"/>
        <v>0</v>
      </c>
      <c r="T4330" s="4">
        <f t="shared" si="202"/>
        <v>0</v>
      </c>
      <c r="U4330" s="4">
        <f t="shared" si="203"/>
        <v>1</v>
      </c>
    </row>
    <row r="4331" spans="1:21">
      <c r="A4331" s="41">
        <v>970115564</v>
      </c>
      <c r="B4331" s="42">
        <v>970100343</v>
      </c>
      <c r="C4331" s="43">
        <v>970115564</v>
      </c>
      <c r="D4331" t="s">
        <v>5389</v>
      </c>
      <c r="E4331" t="s">
        <v>5387</v>
      </c>
      <c r="H4331"/>
      <c r="I4331" s="1" t="s">
        <v>843</v>
      </c>
      <c r="J4331" t="s">
        <v>844</v>
      </c>
      <c r="K4331" t="s">
        <v>844</v>
      </c>
      <c r="L4331" t="s">
        <v>96</v>
      </c>
      <c r="M4331" t="s">
        <v>844</v>
      </c>
      <c r="N4331" s="4">
        <v>410095996</v>
      </c>
      <c r="O4331" s="44">
        <v>2019.5</v>
      </c>
      <c r="P4331">
        <v>0</v>
      </c>
      <c r="Q4331">
        <v>1</v>
      </c>
      <c r="R4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31" s="4">
        <f t="shared" si="201"/>
        <v>0</v>
      </c>
      <c r="T4331" s="4">
        <f t="shared" si="202"/>
        <v>0</v>
      </c>
      <c r="U4331" s="4">
        <f t="shared" si="203"/>
        <v>1</v>
      </c>
    </row>
    <row r="4332" spans="1:21">
      <c r="A4332" s="41">
        <v>970100129</v>
      </c>
      <c r="B4332" s="42">
        <v>970100350</v>
      </c>
      <c r="C4332" s="43">
        <v>970100129</v>
      </c>
      <c r="D4332" t="s">
        <v>3358</v>
      </c>
      <c r="E4332" t="s">
        <v>3358</v>
      </c>
      <c r="H4332"/>
      <c r="I4332" s="1" t="s">
        <v>843</v>
      </c>
      <c r="J4332" t="s">
        <v>844</v>
      </c>
      <c r="K4332" t="s">
        <v>844</v>
      </c>
      <c r="L4332" t="s">
        <v>96</v>
      </c>
      <c r="M4332" t="s">
        <v>844</v>
      </c>
      <c r="N4332" s="4">
        <v>303138796</v>
      </c>
      <c r="O4332" s="44">
        <v>11553</v>
      </c>
      <c r="P4332">
        <v>0</v>
      </c>
      <c r="Q4332">
        <v>0</v>
      </c>
      <c r="R4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2" s="4">
        <f t="shared" si="201"/>
        <v>0</v>
      </c>
      <c r="T4332" s="4">
        <f t="shared" si="202"/>
        <v>0</v>
      </c>
      <c r="U4332" s="4">
        <f t="shared" si="203"/>
        <v>1</v>
      </c>
    </row>
    <row r="4333" spans="1:21">
      <c r="A4333" s="41">
        <v>970100137</v>
      </c>
      <c r="B4333" s="42">
        <v>970100368</v>
      </c>
      <c r="C4333" s="43">
        <v>970100137</v>
      </c>
      <c r="D4333" t="s">
        <v>4992</v>
      </c>
      <c r="E4333" t="s">
        <v>4993</v>
      </c>
      <c r="H4333"/>
      <c r="I4333" s="1" t="s">
        <v>843</v>
      </c>
      <c r="J4333" t="s">
        <v>844</v>
      </c>
      <c r="K4333" t="s">
        <v>844</v>
      </c>
      <c r="L4333" t="s">
        <v>96</v>
      </c>
      <c r="M4333" t="s">
        <v>844</v>
      </c>
      <c r="N4333" s="4">
        <v>313152159</v>
      </c>
      <c r="O4333" s="44">
        <v>10657</v>
      </c>
      <c r="P4333">
        <v>0</v>
      </c>
      <c r="Q4333">
        <v>0</v>
      </c>
      <c r="R4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3" s="4">
        <f t="shared" si="201"/>
        <v>0</v>
      </c>
      <c r="T4333" s="4">
        <f t="shared" si="202"/>
        <v>0</v>
      </c>
      <c r="U4333" s="4">
        <f t="shared" si="203"/>
        <v>1</v>
      </c>
    </row>
    <row r="4334" spans="1:21">
      <c r="A4334" s="41">
        <v>970100251</v>
      </c>
      <c r="B4334" s="42">
        <v>970100467</v>
      </c>
      <c r="C4334" s="43">
        <v>970100251</v>
      </c>
      <c r="D4334" t="s">
        <v>4190</v>
      </c>
      <c r="E4334" t="s">
        <v>4191</v>
      </c>
      <c r="H4334"/>
      <c r="I4334" s="1" t="s">
        <v>843</v>
      </c>
      <c r="J4334" t="s">
        <v>844</v>
      </c>
      <c r="K4334" t="s">
        <v>844</v>
      </c>
      <c r="L4334" t="s">
        <v>96</v>
      </c>
      <c r="M4334" t="s">
        <v>844</v>
      </c>
      <c r="N4334" s="4">
        <v>434744884</v>
      </c>
      <c r="O4334" s="44">
        <v>13697.5</v>
      </c>
      <c r="P4334">
        <v>0</v>
      </c>
      <c r="Q4334">
        <v>0</v>
      </c>
      <c r="R4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4" s="4">
        <f t="shared" si="201"/>
        <v>0</v>
      </c>
      <c r="T4334" s="4">
        <f t="shared" si="202"/>
        <v>0</v>
      </c>
      <c r="U4334" s="4">
        <f t="shared" si="203"/>
        <v>1</v>
      </c>
    </row>
    <row r="4335" spans="1:21">
      <c r="A4335" s="41">
        <v>970102596</v>
      </c>
      <c r="B4335" s="42">
        <v>970100491</v>
      </c>
      <c r="C4335" s="43">
        <v>970102596</v>
      </c>
      <c r="D4335" t="s">
        <v>3252</v>
      </c>
      <c r="E4335" t="s">
        <v>3252</v>
      </c>
      <c r="H4335"/>
      <c r="I4335" s="1" t="s">
        <v>843</v>
      </c>
      <c r="J4335" t="s">
        <v>844</v>
      </c>
      <c r="K4335" t="s">
        <v>844</v>
      </c>
      <c r="L4335" t="s">
        <v>96</v>
      </c>
      <c r="M4335" t="s">
        <v>844</v>
      </c>
      <c r="N4335" s="4">
        <v>313752123</v>
      </c>
      <c r="O4335" s="44">
        <v>59436.5</v>
      </c>
      <c r="P4335">
        <v>0</v>
      </c>
      <c r="Q4335">
        <v>0</v>
      </c>
      <c r="R4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5" s="4">
        <f t="shared" si="201"/>
        <v>0</v>
      </c>
      <c r="T4335" s="4">
        <f t="shared" si="202"/>
        <v>0</v>
      </c>
      <c r="U4335" s="4">
        <f t="shared" si="203"/>
        <v>1</v>
      </c>
    </row>
    <row r="4336" spans="1:21">
      <c r="A4336" s="41">
        <v>970111563</v>
      </c>
      <c r="B4336" s="42">
        <v>970100491</v>
      </c>
      <c r="C4336" s="43">
        <v>970111563</v>
      </c>
      <c r="D4336" t="s">
        <v>3253</v>
      </c>
      <c r="E4336" t="s">
        <v>3252</v>
      </c>
      <c r="H4336"/>
      <c r="I4336" s="1" t="s">
        <v>843</v>
      </c>
      <c r="J4336" t="s">
        <v>844</v>
      </c>
      <c r="K4336" t="s">
        <v>844</v>
      </c>
      <c r="L4336" t="s">
        <v>96</v>
      </c>
      <c r="M4336" t="s">
        <v>844</v>
      </c>
      <c r="N4336" s="4">
        <v>313752123</v>
      </c>
      <c r="O4336" s="44">
        <v>13965.5</v>
      </c>
      <c r="P4336">
        <v>0</v>
      </c>
      <c r="Q4336">
        <v>0</v>
      </c>
      <c r="R4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6" s="4">
        <f t="shared" si="201"/>
        <v>0</v>
      </c>
      <c r="T4336" s="4">
        <f t="shared" si="202"/>
        <v>0</v>
      </c>
      <c r="U4336" s="4">
        <f t="shared" si="203"/>
        <v>1</v>
      </c>
    </row>
    <row r="4337" spans="1:21">
      <c r="A4337" s="41">
        <v>970115002</v>
      </c>
      <c r="B4337" s="42">
        <v>970100491</v>
      </c>
      <c r="C4337" s="43">
        <v>970115002</v>
      </c>
      <c r="D4337" t="s">
        <v>3254</v>
      </c>
      <c r="E4337" t="s">
        <v>3252</v>
      </c>
      <c r="H4337"/>
      <c r="I4337" s="1" t="s">
        <v>843</v>
      </c>
      <c r="J4337" t="s">
        <v>844</v>
      </c>
      <c r="K4337" t="s">
        <v>844</v>
      </c>
      <c r="L4337" t="s">
        <v>96</v>
      </c>
      <c r="M4337" t="s">
        <v>844</v>
      </c>
      <c r="N4337" s="4">
        <v>313752123</v>
      </c>
      <c r="O4337" s="44">
        <v>4683</v>
      </c>
      <c r="P4337">
        <v>0</v>
      </c>
      <c r="Q4337">
        <v>0</v>
      </c>
      <c r="R4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7" s="4">
        <f t="shared" si="201"/>
        <v>0</v>
      </c>
      <c r="T4337" s="4">
        <f t="shared" si="202"/>
        <v>0</v>
      </c>
      <c r="U4337" s="4">
        <f t="shared" si="203"/>
        <v>1</v>
      </c>
    </row>
    <row r="4338" spans="1:21">
      <c r="A4338" s="41">
        <v>970103016</v>
      </c>
      <c r="B4338" s="42">
        <v>970100517</v>
      </c>
      <c r="C4338" s="43">
        <v>970103016</v>
      </c>
      <c r="D4338" t="s">
        <v>3593</v>
      </c>
      <c r="E4338" t="s">
        <v>3593</v>
      </c>
      <c r="H4338"/>
      <c r="I4338" s="1" t="s">
        <v>843</v>
      </c>
      <c r="J4338" t="s">
        <v>844</v>
      </c>
      <c r="K4338" t="s">
        <v>844</v>
      </c>
      <c r="L4338" t="s">
        <v>96</v>
      </c>
      <c r="M4338" t="s">
        <v>844</v>
      </c>
      <c r="N4338" s="4">
        <v>322895285</v>
      </c>
      <c r="O4338" s="44">
        <v>5820.5</v>
      </c>
      <c r="P4338">
        <v>0</v>
      </c>
      <c r="Q4338">
        <v>0</v>
      </c>
      <c r="R4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8" s="4">
        <f t="shared" si="201"/>
        <v>0</v>
      </c>
      <c r="T4338" s="4">
        <f t="shared" si="202"/>
        <v>0</v>
      </c>
      <c r="U4338" s="4">
        <f t="shared" si="203"/>
        <v>1</v>
      </c>
    </row>
    <row r="4339" spans="1:21">
      <c r="A4339" s="41">
        <v>970103099</v>
      </c>
      <c r="B4339" s="42">
        <v>970100525</v>
      </c>
      <c r="C4339" s="43">
        <v>970103099</v>
      </c>
      <c r="D4339" t="s">
        <v>6221</v>
      </c>
      <c r="E4339" t="s">
        <v>6222</v>
      </c>
      <c r="H4339"/>
      <c r="I4339" s="1" t="s">
        <v>843</v>
      </c>
      <c r="J4339" t="s">
        <v>844</v>
      </c>
      <c r="K4339" t="s">
        <v>844</v>
      </c>
      <c r="L4339" t="s">
        <v>96</v>
      </c>
      <c r="M4339" t="s">
        <v>844</v>
      </c>
      <c r="N4339" s="4">
        <v>411671423</v>
      </c>
      <c r="O4339" s="44">
        <v>26835</v>
      </c>
      <c r="P4339">
        <v>0</v>
      </c>
      <c r="Q4339">
        <v>0</v>
      </c>
      <c r="R4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9" s="4">
        <f t="shared" si="201"/>
        <v>0</v>
      </c>
      <c r="T4339" s="4">
        <f t="shared" si="202"/>
        <v>0</v>
      </c>
      <c r="U4339" s="4">
        <f t="shared" si="203"/>
        <v>1</v>
      </c>
    </row>
    <row r="4340" spans="1:21">
      <c r="A4340" s="41">
        <v>970107249</v>
      </c>
      <c r="B4340" s="42">
        <v>970100731</v>
      </c>
      <c r="C4340" s="43">
        <v>970107249</v>
      </c>
      <c r="D4340" t="s">
        <v>6211</v>
      </c>
      <c r="E4340" t="s">
        <v>6212</v>
      </c>
      <c r="H4340"/>
      <c r="I4340" s="1" t="s">
        <v>843</v>
      </c>
      <c r="J4340" t="s">
        <v>844</v>
      </c>
      <c r="K4340" t="s">
        <v>844</v>
      </c>
      <c r="L4340" t="s">
        <v>96</v>
      </c>
      <c r="M4340" t="s">
        <v>844</v>
      </c>
      <c r="N4340" s="4">
        <v>434412458</v>
      </c>
      <c r="O4340" s="44">
        <v>58792.5</v>
      </c>
      <c r="P4340">
        <v>0</v>
      </c>
      <c r="Q4340">
        <v>0</v>
      </c>
      <c r="R4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0" s="4">
        <f t="shared" si="201"/>
        <v>0</v>
      </c>
      <c r="T4340" s="4">
        <f t="shared" si="202"/>
        <v>0</v>
      </c>
      <c r="U4340" s="4">
        <f t="shared" si="203"/>
        <v>1</v>
      </c>
    </row>
    <row r="4341" spans="1:21">
      <c r="A4341" s="41">
        <v>970104477</v>
      </c>
      <c r="B4341" s="42">
        <v>970104451</v>
      </c>
      <c r="C4341" s="43">
        <v>970104477</v>
      </c>
      <c r="D4341" t="s">
        <v>1562</v>
      </c>
      <c r="E4341" t="s">
        <v>1563</v>
      </c>
      <c r="H4341"/>
      <c r="I4341" s="1" t="s">
        <v>843</v>
      </c>
      <c r="J4341" t="s">
        <v>844</v>
      </c>
      <c r="K4341" t="s">
        <v>844</v>
      </c>
      <c r="L4341" t="s">
        <v>96</v>
      </c>
      <c r="M4341" t="s">
        <v>844</v>
      </c>
      <c r="N4341" s="4">
        <v>388017386</v>
      </c>
      <c r="O4341" s="44">
        <v>9576</v>
      </c>
      <c r="P4341">
        <v>0</v>
      </c>
      <c r="Q4341">
        <v>0</v>
      </c>
      <c r="R4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1" s="4">
        <f t="shared" si="201"/>
        <v>0</v>
      </c>
      <c r="T4341" s="4">
        <f t="shared" si="202"/>
        <v>0</v>
      </c>
      <c r="U4341" s="4">
        <f t="shared" si="203"/>
        <v>1</v>
      </c>
    </row>
    <row r="4342" spans="1:21">
      <c r="A4342" s="41">
        <v>970108957</v>
      </c>
      <c r="B4342" s="42">
        <v>970108932</v>
      </c>
      <c r="C4342" s="43">
        <v>970108957</v>
      </c>
      <c r="D4342" t="s">
        <v>6396</v>
      </c>
      <c r="E4342" t="s">
        <v>6397</v>
      </c>
      <c r="H4342"/>
      <c r="I4342" s="1" t="s">
        <v>843</v>
      </c>
      <c r="J4342" t="s">
        <v>844</v>
      </c>
      <c r="K4342" t="s">
        <v>844</v>
      </c>
      <c r="L4342" t="s">
        <v>96</v>
      </c>
      <c r="M4342" t="s">
        <v>844</v>
      </c>
      <c r="N4342" s="4">
        <v>502554017</v>
      </c>
      <c r="O4342" s="44">
        <v>8720</v>
      </c>
      <c r="P4342">
        <v>0</v>
      </c>
      <c r="Q4342">
        <v>0</v>
      </c>
      <c r="R4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2" s="4">
        <f t="shared" si="201"/>
        <v>0</v>
      </c>
      <c r="T4342" s="4">
        <f t="shared" si="202"/>
        <v>0</v>
      </c>
      <c r="U4342" s="4">
        <f t="shared" si="203"/>
        <v>1</v>
      </c>
    </row>
    <row r="4343" spans="1:21">
      <c r="A4343" s="41">
        <v>970111217</v>
      </c>
      <c r="B4343" s="42">
        <v>970111209</v>
      </c>
      <c r="C4343" s="43">
        <v>970111217</v>
      </c>
      <c r="D4343" t="s">
        <v>4194</v>
      </c>
      <c r="E4343" t="s">
        <v>4195</v>
      </c>
      <c r="H4343"/>
      <c r="I4343" s="1" t="s">
        <v>843</v>
      </c>
      <c r="J4343" t="s">
        <v>844</v>
      </c>
      <c r="K4343" t="s">
        <v>844</v>
      </c>
      <c r="L4343" t="s">
        <v>60</v>
      </c>
      <c r="M4343" t="s">
        <v>844</v>
      </c>
      <c r="N4343" s="4">
        <v>789515673</v>
      </c>
      <c r="O4343" s="44">
        <v>2938</v>
      </c>
      <c r="P4343">
        <v>0</v>
      </c>
      <c r="Q4343">
        <v>0</v>
      </c>
      <c r="R4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3" s="4">
        <f t="shared" si="201"/>
        <v>0</v>
      </c>
      <c r="T4343" s="4">
        <f t="shared" si="202"/>
        <v>0</v>
      </c>
      <c r="U4343" s="4">
        <f t="shared" si="203"/>
        <v>1</v>
      </c>
    </row>
    <row r="4344" spans="1:21">
      <c r="A4344" s="41">
        <v>970111365</v>
      </c>
      <c r="B4344" s="42">
        <v>970111969</v>
      </c>
      <c r="C4344" s="43">
        <v>970111365</v>
      </c>
      <c r="D4344" t="s">
        <v>4452</v>
      </c>
      <c r="E4344" t="s">
        <v>4452</v>
      </c>
      <c r="H4344"/>
      <c r="I4344" s="1" t="s">
        <v>843</v>
      </c>
      <c r="J4344" t="s">
        <v>844</v>
      </c>
      <c r="K4344" t="s">
        <v>844</v>
      </c>
      <c r="L4344" t="s">
        <v>96</v>
      </c>
      <c r="M4344" t="s">
        <v>844</v>
      </c>
      <c r="N4344" s="4">
        <v>518599212</v>
      </c>
      <c r="O4344" s="44">
        <v>10821</v>
      </c>
      <c r="P4344">
        <v>0</v>
      </c>
      <c r="Q4344">
        <v>0</v>
      </c>
      <c r="R4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4" s="4">
        <f t="shared" si="201"/>
        <v>0</v>
      </c>
      <c r="T4344" s="4">
        <f t="shared" si="202"/>
        <v>0</v>
      </c>
      <c r="U4344" s="4">
        <f t="shared" si="203"/>
        <v>1</v>
      </c>
    </row>
    <row r="4345" spans="1:21">
      <c r="A4345" s="41">
        <v>970115044</v>
      </c>
      <c r="B4345" s="42">
        <v>970115036</v>
      </c>
      <c r="C4345" s="43">
        <v>970115044</v>
      </c>
      <c r="D4345" t="s">
        <v>4935</v>
      </c>
      <c r="E4345" t="s">
        <v>4935</v>
      </c>
      <c r="H4345"/>
      <c r="I4345" s="1" t="s">
        <v>843</v>
      </c>
      <c r="J4345" t="s">
        <v>844</v>
      </c>
      <c r="K4345" t="s">
        <v>844</v>
      </c>
      <c r="L4345" t="s">
        <v>96</v>
      </c>
      <c r="M4345" t="s">
        <v>844</v>
      </c>
      <c r="N4345" s="4">
        <v>803118348</v>
      </c>
      <c r="O4345" s="44">
        <v>1114.5</v>
      </c>
      <c r="P4345">
        <v>0</v>
      </c>
      <c r="Q4345">
        <v>0</v>
      </c>
      <c r="R4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5" s="4">
        <f t="shared" si="201"/>
        <v>0</v>
      </c>
      <c r="T4345" s="4">
        <f t="shared" si="202"/>
        <v>0</v>
      </c>
      <c r="U4345" s="4">
        <f t="shared" si="203"/>
        <v>1</v>
      </c>
    </row>
    <row r="4346" spans="1:21">
      <c r="A4346" s="41">
        <v>970202313</v>
      </c>
      <c r="B4346" s="42">
        <v>970200168</v>
      </c>
      <c r="C4346" s="43">
        <v>970202313</v>
      </c>
      <c r="D4346" t="s">
        <v>3409</v>
      </c>
      <c r="E4346" t="s">
        <v>3409</v>
      </c>
      <c r="H4346"/>
      <c r="I4346" s="1" t="s">
        <v>1398</v>
      </c>
      <c r="J4346" t="s">
        <v>1399</v>
      </c>
      <c r="K4346" t="s">
        <v>1399</v>
      </c>
      <c r="L4346" t="s">
        <v>96</v>
      </c>
      <c r="M4346" t="s">
        <v>1399</v>
      </c>
      <c r="N4346" s="4">
        <v>310941570</v>
      </c>
      <c r="O4346" s="44">
        <v>41391.5</v>
      </c>
      <c r="P4346">
        <v>0</v>
      </c>
      <c r="Q4346">
        <v>0</v>
      </c>
      <c r="R4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6" s="4">
        <f t="shared" si="201"/>
        <v>0</v>
      </c>
      <c r="T4346" s="4">
        <f t="shared" si="202"/>
        <v>0</v>
      </c>
      <c r="U4346" s="4">
        <f t="shared" si="203"/>
        <v>1</v>
      </c>
    </row>
    <row r="4347" spans="1:21">
      <c r="A4347" s="41">
        <v>970208104</v>
      </c>
      <c r="B4347" s="42">
        <v>970200168</v>
      </c>
      <c r="C4347" s="43">
        <v>970208104</v>
      </c>
      <c r="D4347" t="s">
        <v>3410</v>
      </c>
      <c r="E4347" t="s">
        <v>3409</v>
      </c>
      <c r="H4347"/>
      <c r="I4347" s="1" t="s">
        <v>1398</v>
      </c>
      <c r="J4347" t="s">
        <v>1399</v>
      </c>
      <c r="K4347" t="s">
        <v>1399</v>
      </c>
      <c r="L4347" t="s">
        <v>96</v>
      </c>
      <c r="M4347" t="s">
        <v>1399</v>
      </c>
      <c r="N4347" s="4">
        <v>310941570</v>
      </c>
      <c r="O4347" s="44">
        <v>8328</v>
      </c>
      <c r="P4347">
        <v>0</v>
      </c>
      <c r="Q4347">
        <v>0</v>
      </c>
      <c r="R4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7" s="4">
        <f t="shared" si="201"/>
        <v>0</v>
      </c>
      <c r="T4347" s="4">
        <f t="shared" si="202"/>
        <v>0</v>
      </c>
      <c r="U4347" s="4">
        <f t="shared" si="203"/>
        <v>1</v>
      </c>
    </row>
    <row r="4348" spans="1:21">
      <c r="A4348" s="41">
        <v>970200036</v>
      </c>
      <c r="B4348" s="42">
        <v>970202156</v>
      </c>
      <c r="C4348" s="43">
        <v>970202156</v>
      </c>
      <c r="D4348" t="s">
        <v>4500</v>
      </c>
      <c r="E4348" t="s">
        <v>4500</v>
      </c>
      <c r="F4348" t="s">
        <v>1397</v>
      </c>
      <c r="G4348" t="s">
        <v>8398</v>
      </c>
      <c r="H4348">
        <v>0</v>
      </c>
      <c r="I4348" s="1" t="s">
        <v>1398</v>
      </c>
      <c r="J4348" t="s">
        <v>1399</v>
      </c>
      <c r="K4348" t="s">
        <v>1399</v>
      </c>
      <c r="L4348" t="s">
        <v>831</v>
      </c>
      <c r="M4348" t="s">
        <v>1399</v>
      </c>
      <c r="N4348" s="4">
        <v>269720744</v>
      </c>
      <c r="O4348" s="44">
        <v>11245</v>
      </c>
      <c r="P4348">
        <v>0</v>
      </c>
      <c r="Q4348">
        <v>0</v>
      </c>
      <c r="R4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8" s="4">
        <f t="shared" si="201"/>
        <v>1</v>
      </c>
      <c r="T4348" s="4">
        <f t="shared" si="202"/>
        <v>0</v>
      </c>
      <c r="U4348" s="4">
        <f t="shared" si="203"/>
        <v>0</v>
      </c>
    </row>
    <row r="4349" spans="1:21">
      <c r="A4349" s="41">
        <v>970200044</v>
      </c>
      <c r="B4349" s="42">
        <v>970202164</v>
      </c>
      <c r="C4349" s="43">
        <v>970202164</v>
      </c>
      <c r="D4349" t="s">
        <v>4601</v>
      </c>
      <c r="E4349" t="s">
        <v>4601</v>
      </c>
      <c r="F4349" t="s">
        <v>1397</v>
      </c>
      <c r="G4349" t="s">
        <v>8398</v>
      </c>
      <c r="H4349">
        <v>0</v>
      </c>
      <c r="I4349" s="1" t="s">
        <v>1398</v>
      </c>
      <c r="J4349" t="s">
        <v>1399</v>
      </c>
      <c r="K4349" t="s">
        <v>1399</v>
      </c>
      <c r="L4349" t="s">
        <v>831</v>
      </c>
      <c r="M4349" t="s">
        <v>1399</v>
      </c>
      <c r="N4349" s="4">
        <v>269720793</v>
      </c>
      <c r="O4349" s="44">
        <v>9318</v>
      </c>
      <c r="P4349">
        <v>0</v>
      </c>
      <c r="Q4349">
        <v>0</v>
      </c>
      <c r="R4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9" s="4">
        <f t="shared" si="201"/>
        <v>1</v>
      </c>
      <c r="T4349" s="4">
        <f t="shared" si="202"/>
        <v>0</v>
      </c>
      <c r="U4349" s="4">
        <f t="shared" si="203"/>
        <v>0</v>
      </c>
    </row>
    <row r="4350" spans="1:21">
      <c r="A4350" s="41">
        <v>970200051</v>
      </c>
      <c r="B4350" s="42">
        <v>970202172</v>
      </c>
      <c r="C4350" s="43">
        <v>970202172</v>
      </c>
      <c r="D4350" t="s">
        <v>4496</v>
      </c>
      <c r="E4350" t="s">
        <v>4497</v>
      </c>
      <c r="F4350" t="s">
        <v>1397</v>
      </c>
      <c r="G4350" t="s">
        <v>8398</v>
      </c>
      <c r="H4350">
        <v>0</v>
      </c>
      <c r="I4350" s="1" t="s">
        <v>1398</v>
      </c>
      <c r="J4350" t="s">
        <v>1399</v>
      </c>
      <c r="K4350" t="s">
        <v>1399</v>
      </c>
      <c r="L4350" t="s">
        <v>831</v>
      </c>
      <c r="M4350" t="s">
        <v>1399</v>
      </c>
      <c r="N4350" s="4">
        <v>269720710</v>
      </c>
      <c r="O4350" s="44">
        <v>5399</v>
      </c>
      <c r="P4350">
        <v>0</v>
      </c>
      <c r="Q4350">
        <v>0</v>
      </c>
      <c r="R4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0" s="4">
        <f t="shared" si="201"/>
        <v>1</v>
      </c>
      <c r="T4350" s="4">
        <f t="shared" si="202"/>
        <v>0</v>
      </c>
      <c r="U4350" s="4">
        <f t="shared" si="203"/>
        <v>0</v>
      </c>
    </row>
    <row r="4351" spans="1:21">
      <c r="A4351" s="41">
        <v>970200069</v>
      </c>
      <c r="B4351" s="42">
        <v>970202180</v>
      </c>
      <c r="C4351" s="43">
        <v>970202180</v>
      </c>
      <c r="D4351" t="s">
        <v>1482</v>
      </c>
      <c r="E4351" t="s">
        <v>1482</v>
      </c>
      <c r="H4351"/>
      <c r="I4351" s="1" t="s">
        <v>1398</v>
      </c>
      <c r="J4351" t="s">
        <v>1399</v>
      </c>
      <c r="K4351" t="s">
        <v>1399</v>
      </c>
      <c r="L4351" t="s">
        <v>77</v>
      </c>
      <c r="M4351" t="s">
        <v>1399</v>
      </c>
      <c r="N4351" s="4">
        <v>269720728</v>
      </c>
      <c r="O4351" s="44">
        <v>51837.5</v>
      </c>
      <c r="P4351">
        <v>1</v>
      </c>
      <c r="Q4351">
        <v>0</v>
      </c>
      <c r="R4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1" s="4">
        <f t="shared" si="201"/>
        <v>1</v>
      </c>
      <c r="T4351" s="4">
        <f t="shared" si="202"/>
        <v>1</v>
      </c>
      <c r="U4351" s="4">
        <f t="shared" si="203"/>
        <v>0</v>
      </c>
    </row>
    <row r="4352" spans="1:21">
      <c r="A4352" s="41">
        <v>970200770</v>
      </c>
      <c r="B4352" s="42">
        <v>970202180</v>
      </c>
      <c r="C4352" s="43">
        <v>970202180</v>
      </c>
      <c r="D4352" t="s">
        <v>412</v>
      </c>
      <c r="E4352" t="s">
        <v>1482</v>
      </c>
      <c r="H4352"/>
      <c r="I4352" s="1" t="s">
        <v>1398</v>
      </c>
      <c r="J4352" t="s">
        <v>1399</v>
      </c>
      <c r="K4352" t="s">
        <v>1399</v>
      </c>
      <c r="L4352" t="s">
        <v>77</v>
      </c>
      <c r="M4352" t="s">
        <v>1399</v>
      </c>
      <c r="N4352" s="4">
        <v>269720728</v>
      </c>
      <c r="O4352" s="44">
        <v>893.5</v>
      </c>
      <c r="P4352">
        <v>1</v>
      </c>
      <c r="Q4352">
        <v>0</v>
      </c>
      <c r="R4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2" s="4">
        <f t="shared" si="201"/>
        <v>1</v>
      </c>
      <c r="T4352" s="4">
        <f t="shared" si="202"/>
        <v>1</v>
      </c>
      <c r="U4352" s="4">
        <f t="shared" si="203"/>
        <v>0</v>
      </c>
    </row>
    <row r="4353" spans="1:21">
      <c r="A4353" s="41">
        <v>970200077</v>
      </c>
      <c r="B4353" s="42">
        <v>970202198</v>
      </c>
      <c r="C4353" s="43">
        <v>970202198</v>
      </c>
      <c r="D4353" t="s">
        <v>4600</v>
      </c>
      <c r="E4353" t="s">
        <v>4600</v>
      </c>
      <c r="F4353" t="s">
        <v>1397</v>
      </c>
      <c r="G4353" t="s">
        <v>8398</v>
      </c>
      <c r="H4353">
        <v>0</v>
      </c>
      <c r="I4353" s="1" t="s">
        <v>1398</v>
      </c>
      <c r="J4353" t="s">
        <v>1399</v>
      </c>
      <c r="K4353" t="s">
        <v>1399</v>
      </c>
      <c r="L4353" t="s">
        <v>831</v>
      </c>
      <c r="M4353" t="s">
        <v>1399</v>
      </c>
      <c r="N4353" s="4">
        <v>269720751</v>
      </c>
      <c r="O4353" s="44">
        <v>6510</v>
      </c>
      <c r="P4353">
        <v>0</v>
      </c>
      <c r="Q4353">
        <v>0</v>
      </c>
      <c r="R4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3" s="4">
        <f t="shared" si="201"/>
        <v>1</v>
      </c>
      <c r="T4353" s="4">
        <f t="shared" si="202"/>
        <v>0</v>
      </c>
      <c r="U4353" s="4">
        <f t="shared" si="203"/>
        <v>0</v>
      </c>
    </row>
    <row r="4354" spans="1:21">
      <c r="A4354" s="41">
        <v>970200101</v>
      </c>
      <c r="B4354" s="42">
        <v>970202222</v>
      </c>
      <c r="C4354" s="43">
        <v>970202222</v>
      </c>
      <c r="D4354" t="s">
        <v>1396</v>
      </c>
      <c r="E4354" t="s">
        <v>1396</v>
      </c>
      <c r="F4354" t="s">
        <v>1397</v>
      </c>
      <c r="G4354" t="s">
        <v>8398</v>
      </c>
      <c r="H4354">
        <v>0</v>
      </c>
      <c r="I4354" s="1" t="s">
        <v>1398</v>
      </c>
      <c r="J4354" t="s">
        <v>1399</v>
      </c>
      <c r="K4354" t="s">
        <v>1399</v>
      </c>
      <c r="L4354" t="s">
        <v>831</v>
      </c>
      <c r="M4354" t="s">
        <v>1399</v>
      </c>
      <c r="N4354" s="4">
        <v>269720736</v>
      </c>
      <c r="O4354" s="44">
        <v>5740.5</v>
      </c>
      <c r="P4354">
        <v>0</v>
      </c>
      <c r="Q4354">
        <v>0</v>
      </c>
      <c r="R4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4" s="4">
        <f t="shared" si="201"/>
        <v>1</v>
      </c>
      <c r="T4354" s="4">
        <f t="shared" si="202"/>
        <v>0</v>
      </c>
      <c r="U4354" s="4">
        <f t="shared" si="203"/>
        <v>0</v>
      </c>
    </row>
    <row r="4355" spans="1:21">
      <c r="A4355" s="41">
        <v>970203774</v>
      </c>
      <c r="B4355" s="42">
        <v>970203766</v>
      </c>
      <c r="C4355" s="43">
        <v>970203774</v>
      </c>
      <c r="D4355" t="s">
        <v>6190</v>
      </c>
      <c r="E4355" t="s">
        <v>6191</v>
      </c>
      <c r="H4355"/>
      <c r="I4355" s="1" t="s">
        <v>1398</v>
      </c>
      <c r="J4355" t="s">
        <v>1399</v>
      </c>
      <c r="K4355" t="s">
        <v>1399</v>
      </c>
      <c r="L4355" t="s">
        <v>96</v>
      </c>
      <c r="M4355" t="s">
        <v>1399</v>
      </c>
      <c r="N4355" s="4">
        <v>408903508</v>
      </c>
      <c r="O4355" s="44">
        <v>11373</v>
      </c>
      <c r="P4355">
        <v>0</v>
      </c>
      <c r="Q4355">
        <v>1</v>
      </c>
      <c r="R4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5" s="4">
        <f t="shared" si="201"/>
        <v>0</v>
      </c>
      <c r="T4355" s="4">
        <f t="shared" si="202"/>
        <v>0</v>
      </c>
      <c r="U4355" s="4">
        <f t="shared" si="203"/>
        <v>1</v>
      </c>
    </row>
    <row r="4356" spans="1:21">
      <c r="A4356" s="41">
        <v>970200028</v>
      </c>
      <c r="B4356" s="42">
        <v>970208906</v>
      </c>
      <c r="C4356" s="43">
        <v>970208906</v>
      </c>
      <c r="D4356" t="s">
        <v>2826</v>
      </c>
      <c r="E4356" t="s">
        <v>2827</v>
      </c>
      <c r="F4356" t="s">
        <v>1397</v>
      </c>
      <c r="G4356" t="s">
        <v>8398</v>
      </c>
      <c r="H4356">
        <v>0</v>
      </c>
      <c r="I4356" s="1" t="s">
        <v>1398</v>
      </c>
      <c r="J4356" t="s">
        <v>1399</v>
      </c>
      <c r="K4356" t="s">
        <v>1399</v>
      </c>
      <c r="L4356" t="s">
        <v>831</v>
      </c>
      <c r="M4356" t="s">
        <v>1399</v>
      </c>
      <c r="N4356" s="4">
        <v>269720876</v>
      </c>
      <c r="O4356" s="44">
        <v>4646</v>
      </c>
      <c r="P4356">
        <v>0</v>
      </c>
      <c r="Q4356">
        <v>0</v>
      </c>
      <c r="R4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6" s="4">
        <f t="shared" si="201"/>
        <v>1</v>
      </c>
      <c r="T4356" s="4">
        <f t="shared" si="202"/>
        <v>0</v>
      </c>
      <c r="U4356" s="4">
        <f t="shared" si="203"/>
        <v>0</v>
      </c>
    </row>
    <row r="4357" spans="1:21">
      <c r="A4357" s="41">
        <v>970209219</v>
      </c>
      <c r="B4357" s="42">
        <v>970209169</v>
      </c>
      <c r="C4357" s="43">
        <v>970209219</v>
      </c>
      <c r="D4357" t="s">
        <v>3594</v>
      </c>
      <c r="E4357" t="s">
        <v>3594</v>
      </c>
      <c r="H4357"/>
      <c r="I4357" s="1" t="s">
        <v>1398</v>
      </c>
      <c r="J4357" t="s">
        <v>1399</v>
      </c>
      <c r="K4357" t="s">
        <v>1399</v>
      </c>
      <c r="L4357" t="s">
        <v>96</v>
      </c>
      <c r="M4357" t="s">
        <v>1399</v>
      </c>
      <c r="N4357" s="4">
        <v>450853288</v>
      </c>
      <c r="O4357" s="44">
        <v>7065</v>
      </c>
      <c r="P4357">
        <v>0</v>
      </c>
      <c r="Q4357">
        <v>1</v>
      </c>
      <c r="R4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7" s="4">
        <f t="shared" si="201"/>
        <v>0</v>
      </c>
      <c r="T4357" s="4">
        <f t="shared" si="202"/>
        <v>0</v>
      </c>
      <c r="U4357" s="4">
        <f t="shared" si="203"/>
        <v>1</v>
      </c>
    </row>
    <row r="4358" spans="1:21">
      <c r="A4358" s="41">
        <v>970209714</v>
      </c>
      <c r="B4358" s="42">
        <v>970210225</v>
      </c>
      <c r="C4358" s="43">
        <v>970209714</v>
      </c>
      <c r="D4358" t="s">
        <v>6198</v>
      </c>
      <c r="E4358" t="s">
        <v>6199</v>
      </c>
      <c r="H4358"/>
      <c r="I4358" s="1" t="s">
        <v>1398</v>
      </c>
      <c r="J4358" t="s">
        <v>1399</v>
      </c>
      <c r="K4358" t="s">
        <v>1399</v>
      </c>
      <c r="L4358" t="s">
        <v>96</v>
      </c>
      <c r="M4358" t="s">
        <v>1399</v>
      </c>
      <c r="N4358" s="4">
        <v>503578437</v>
      </c>
      <c r="O4358" s="44">
        <v>10955</v>
      </c>
      <c r="P4358">
        <v>0</v>
      </c>
      <c r="Q4358">
        <v>0</v>
      </c>
      <c r="R4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8" s="4">
        <f t="shared" ref="S4358:S4421" si="204">IF(OR(L4358="CH",L4358="CH ex-CHS",L4358="HIA",L4358="Autres publics",L4358="CHU"),1,0)</f>
        <v>0</v>
      </c>
      <c r="T4358" s="4">
        <f t="shared" ref="T4358:T4421" si="205">IF(AND(S4358=1,G4358=""),1,0)</f>
        <v>0</v>
      </c>
      <c r="U4358" s="4">
        <f t="shared" si="203"/>
        <v>1</v>
      </c>
    </row>
    <row r="4359" spans="1:21">
      <c r="A4359" s="41">
        <v>970211165</v>
      </c>
      <c r="B4359" s="42">
        <v>970211157</v>
      </c>
      <c r="C4359" s="43">
        <v>970211157</v>
      </c>
      <c r="D4359" t="s">
        <v>1483</v>
      </c>
      <c r="E4359" t="s">
        <v>1484</v>
      </c>
      <c r="F4359" t="s">
        <v>1397</v>
      </c>
      <c r="G4359" t="s">
        <v>8398</v>
      </c>
      <c r="H4359">
        <v>0</v>
      </c>
      <c r="I4359" s="1" t="s">
        <v>1398</v>
      </c>
      <c r="J4359" t="s">
        <v>1399</v>
      </c>
      <c r="K4359" t="s">
        <v>1399</v>
      </c>
      <c r="L4359" t="s">
        <v>831</v>
      </c>
      <c r="M4359" t="s">
        <v>1399</v>
      </c>
      <c r="N4359" s="4">
        <v>200031060</v>
      </c>
      <c r="O4359" s="44">
        <v>13191.5</v>
      </c>
      <c r="P4359">
        <v>0</v>
      </c>
      <c r="Q4359">
        <v>0</v>
      </c>
      <c r="R4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9" s="4">
        <f t="shared" si="204"/>
        <v>1</v>
      </c>
      <c r="T4359" s="4">
        <f t="shared" si="205"/>
        <v>0</v>
      </c>
      <c r="U4359" s="4">
        <f t="shared" ref="U4359:U4422" si="206">IF(S4359=1,0,1)</f>
        <v>0</v>
      </c>
    </row>
    <row r="4360" spans="1:21">
      <c r="A4360" s="41">
        <v>970211173</v>
      </c>
      <c r="B4360" s="42">
        <v>970211157</v>
      </c>
      <c r="C4360" s="43">
        <v>970211157</v>
      </c>
      <c r="D4360" t="s">
        <v>1485</v>
      </c>
      <c r="E4360" t="s">
        <v>1484</v>
      </c>
      <c r="F4360" t="s">
        <v>1397</v>
      </c>
      <c r="G4360" t="s">
        <v>8398</v>
      </c>
      <c r="H4360">
        <v>0</v>
      </c>
      <c r="I4360" s="1" t="s">
        <v>1398</v>
      </c>
      <c r="J4360" t="s">
        <v>1399</v>
      </c>
      <c r="K4360" t="s">
        <v>1399</v>
      </c>
      <c r="L4360" t="s">
        <v>831</v>
      </c>
      <c r="M4360" t="s">
        <v>1399</v>
      </c>
      <c r="N4360" s="4">
        <v>200031060</v>
      </c>
      <c r="O4360" s="44">
        <v>3850</v>
      </c>
      <c r="P4360">
        <v>0</v>
      </c>
      <c r="Q4360">
        <v>0</v>
      </c>
      <c r="R4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0" s="4">
        <f t="shared" si="204"/>
        <v>1</v>
      </c>
      <c r="T4360" s="4">
        <f t="shared" si="205"/>
        <v>0</v>
      </c>
      <c r="U4360" s="4">
        <f t="shared" si="206"/>
        <v>0</v>
      </c>
    </row>
    <row r="4361" spans="1:21">
      <c r="A4361" s="41">
        <v>970211215</v>
      </c>
      <c r="B4361" s="42">
        <v>970211207</v>
      </c>
      <c r="C4361" s="43">
        <v>970211207</v>
      </c>
      <c r="D4361" t="s">
        <v>3118</v>
      </c>
      <c r="E4361" t="s">
        <v>3119</v>
      </c>
      <c r="F4361" t="s">
        <v>1397</v>
      </c>
      <c r="G4361" t="s">
        <v>8398</v>
      </c>
      <c r="H4361">
        <v>1</v>
      </c>
      <c r="I4361" s="1" t="s">
        <v>1398</v>
      </c>
      <c r="J4361" t="s">
        <v>1399</v>
      </c>
      <c r="K4361" t="s">
        <v>1399</v>
      </c>
      <c r="L4361" t="s">
        <v>233</v>
      </c>
      <c r="M4361" t="s">
        <v>1399</v>
      </c>
      <c r="N4361" s="4">
        <v>200034528</v>
      </c>
      <c r="O4361" s="44">
        <v>181334</v>
      </c>
      <c r="P4361">
        <v>0</v>
      </c>
      <c r="Q4361">
        <v>0</v>
      </c>
      <c r="R4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1" s="4">
        <f t="shared" si="204"/>
        <v>1</v>
      </c>
      <c r="T4361" s="4">
        <f t="shared" si="205"/>
        <v>0</v>
      </c>
      <c r="U4361" s="4">
        <f t="shared" si="206"/>
        <v>0</v>
      </c>
    </row>
    <row r="4362" spans="1:21">
      <c r="A4362" s="41">
        <v>970211223</v>
      </c>
      <c r="B4362" s="42">
        <v>970211207</v>
      </c>
      <c r="C4362" s="43">
        <v>970211207</v>
      </c>
      <c r="D4362" t="s">
        <v>3120</v>
      </c>
      <c r="E4362" t="s">
        <v>3119</v>
      </c>
      <c r="F4362" t="s">
        <v>1397</v>
      </c>
      <c r="G4362" t="s">
        <v>8398</v>
      </c>
      <c r="H4362">
        <v>1</v>
      </c>
      <c r="I4362" s="1" t="s">
        <v>1398</v>
      </c>
      <c r="J4362" t="s">
        <v>1399</v>
      </c>
      <c r="K4362" t="s">
        <v>1399</v>
      </c>
      <c r="L4362" t="s">
        <v>233</v>
      </c>
      <c r="M4362" t="s">
        <v>1399</v>
      </c>
      <c r="N4362" s="4">
        <v>200034528</v>
      </c>
      <c r="O4362" s="44">
        <v>38036</v>
      </c>
      <c r="P4362">
        <v>0</v>
      </c>
      <c r="Q4362">
        <v>0</v>
      </c>
      <c r="R4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2" s="4">
        <f t="shared" si="204"/>
        <v>1</v>
      </c>
      <c r="T4362" s="4">
        <f t="shared" si="205"/>
        <v>0</v>
      </c>
      <c r="U4362" s="4">
        <f t="shared" si="206"/>
        <v>0</v>
      </c>
    </row>
    <row r="4363" spans="1:21">
      <c r="A4363" s="41">
        <v>970211231</v>
      </c>
      <c r="B4363" s="42">
        <v>970211207</v>
      </c>
      <c r="C4363" s="43">
        <v>970211207</v>
      </c>
      <c r="D4363" t="s">
        <v>3121</v>
      </c>
      <c r="E4363" t="s">
        <v>3119</v>
      </c>
      <c r="F4363" t="s">
        <v>1397</v>
      </c>
      <c r="G4363" t="s">
        <v>8398</v>
      </c>
      <c r="H4363">
        <v>1</v>
      </c>
      <c r="I4363" s="1" t="s">
        <v>1398</v>
      </c>
      <c r="J4363" t="s">
        <v>1399</v>
      </c>
      <c r="K4363" t="s">
        <v>1399</v>
      </c>
      <c r="L4363" t="s">
        <v>233</v>
      </c>
      <c r="M4363" t="s">
        <v>1399</v>
      </c>
      <c r="N4363" s="4">
        <v>200034528</v>
      </c>
      <c r="O4363" s="44">
        <v>46591.5</v>
      </c>
      <c r="P4363">
        <v>0</v>
      </c>
      <c r="Q4363">
        <v>0</v>
      </c>
      <c r="R4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3" s="4">
        <f t="shared" si="204"/>
        <v>1</v>
      </c>
      <c r="T4363" s="4">
        <f t="shared" si="205"/>
        <v>0</v>
      </c>
      <c r="U4363" s="4">
        <f t="shared" si="206"/>
        <v>0</v>
      </c>
    </row>
    <row r="4364" spans="1:21">
      <c r="A4364" s="41">
        <v>970211249</v>
      </c>
      <c r="B4364" s="42">
        <v>970211207</v>
      </c>
      <c r="C4364" s="43">
        <v>970211207</v>
      </c>
      <c r="D4364" t="s">
        <v>3122</v>
      </c>
      <c r="E4364" t="s">
        <v>3119</v>
      </c>
      <c r="F4364" t="s">
        <v>1397</v>
      </c>
      <c r="G4364" t="s">
        <v>8398</v>
      </c>
      <c r="H4364">
        <v>1</v>
      </c>
      <c r="I4364" s="1" t="s">
        <v>1398</v>
      </c>
      <c r="J4364" t="s">
        <v>1399</v>
      </c>
      <c r="K4364" t="s">
        <v>1399</v>
      </c>
      <c r="L4364" t="s">
        <v>233</v>
      </c>
      <c r="M4364" t="s">
        <v>1399</v>
      </c>
      <c r="N4364" s="4">
        <v>200034528</v>
      </c>
      <c r="O4364" s="44">
        <v>15753.5</v>
      </c>
      <c r="P4364">
        <v>0</v>
      </c>
      <c r="Q4364">
        <v>0</v>
      </c>
      <c r="R4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4" s="4">
        <f t="shared" si="204"/>
        <v>1</v>
      </c>
      <c r="T4364" s="4">
        <f t="shared" si="205"/>
        <v>0</v>
      </c>
      <c r="U4364" s="4">
        <f t="shared" si="206"/>
        <v>0</v>
      </c>
    </row>
    <row r="4365" spans="1:21">
      <c r="A4365" s="41">
        <v>970211256</v>
      </c>
      <c r="B4365" s="42">
        <v>970211207</v>
      </c>
      <c r="C4365" s="43">
        <v>970211207</v>
      </c>
      <c r="D4365" t="s">
        <v>3123</v>
      </c>
      <c r="E4365" t="s">
        <v>3119</v>
      </c>
      <c r="F4365" t="s">
        <v>1397</v>
      </c>
      <c r="G4365" t="s">
        <v>8398</v>
      </c>
      <c r="H4365">
        <v>1</v>
      </c>
      <c r="I4365" s="1" t="s">
        <v>1398</v>
      </c>
      <c r="J4365" t="s">
        <v>1399</v>
      </c>
      <c r="K4365" t="s">
        <v>1399</v>
      </c>
      <c r="L4365" t="s">
        <v>233</v>
      </c>
      <c r="M4365" t="s">
        <v>1399</v>
      </c>
      <c r="N4365" s="4">
        <v>200034528</v>
      </c>
      <c r="O4365" s="44">
        <v>59398</v>
      </c>
      <c r="P4365">
        <v>0</v>
      </c>
      <c r="Q4365">
        <v>0</v>
      </c>
      <c r="R4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5" s="4">
        <f t="shared" si="204"/>
        <v>1</v>
      </c>
      <c r="T4365" s="4">
        <f t="shared" si="205"/>
        <v>0</v>
      </c>
      <c r="U4365" s="4">
        <f t="shared" si="206"/>
        <v>0</v>
      </c>
    </row>
    <row r="4366" spans="1:21">
      <c r="A4366" s="41">
        <v>970212833</v>
      </c>
      <c r="B4366" s="42">
        <v>970212825</v>
      </c>
      <c r="C4366" s="43">
        <v>970212833</v>
      </c>
      <c r="D4366" t="s">
        <v>3266</v>
      </c>
      <c r="E4366" t="s">
        <v>3267</v>
      </c>
      <c r="H4366"/>
      <c r="I4366" s="1" t="s">
        <v>1398</v>
      </c>
      <c r="J4366" t="s">
        <v>1399</v>
      </c>
      <c r="K4366" t="s">
        <v>1399</v>
      </c>
      <c r="L4366" t="s">
        <v>96</v>
      </c>
      <c r="M4366" t="s">
        <v>1399</v>
      </c>
      <c r="N4366" s="4">
        <v>819007055</v>
      </c>
      <c r="O4366" s="44">
        <v>33950.5</v>
      </c>
      <c r="P4366">
        <v>0</v>
      </c>
      <c r="Q4366">
        <v>0</v>
      </c>
      <c r="R4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6" s="4">
        <f t="shared" si="204"/>
        <v>0</v>
      </c>
      <c r="T4366" s="4">
        <f t="shared" si="205"/>
        <v>0</v>
      </c>
      <c r="U4366" s="4">
        <f t="shared" si="206"/>
        <v>1</v>
      </c>
    </row>
    <row r="4367" spans="1:21">
      <c r="A4367" s="41">
        <v>970300026</v>
      </c>
      <c r="B4367" s="42">
        <v>970302022</v>
      </c>
      <c r="C4367" s="43">
        <v>970302022</v>
      </c>
      <c r="D4367" t="s">
        <v>1124</v>
      </c>
      <c r="E4367" t="s">
        <v>1124</v>
      </c>
      <c r="F4367" t="s">
        <v>1125</v>
      </c>
      <c r="G4367" t="s">
        <v>1126</v>
      </c>
      <c r="H4367">
        <v>1</v>
      </c>
      <c r="I4367" s="1" t="s">
        <v>1127</v>
      </c>
      <c r="J4367" t="s">
        <v>1128</v>
      </c>
      <c r="K4367" t="s">
        <v>1128</v>
      </c>
      <c r="L4367" t="s">
        <v>831</v>
      </c>
      <c r="M4367" t="s">
        <v>1128</v>
      </c>
      <c r="N4367" s="4">
        <v>269733028</v>
      </c>
      <c r="O4367" s="44">
        <v>205845</v>
      </c>
      <c r="P4367">
        <v>0</v>
      </c>
      <c r="Q4367">
        <v>0</v>
      </c>
      <c r="R4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7" s="4">
        <f t="shared" si="204"/>
        <v>1</v>
      </c>
      <c r="T4367" s="4">
        <f t="shared" si="205"/>
        <v>0</v>
      </c>
      <c r="U4367" s="4">
        <f t="shared" si="206"/>
        <v>0</v>
      </c>
    </row>
    <row r="4368" spans="1:21">
      <c r="A4368" s="41">
        <v>970300083</v>
      </c>
      <c r="B4368" s="42">
        <v>970302121</v>
      </c>
      <c r="C4368" s="43">
        <v>970302121</v>
      </c>
      <c r="D4368" t="s">
        <v>1221</v>
      </c>
      <c r="E4368" t="s">
        <v>1222</v>
      </c>
      <c r="F4368" t="s">
        <v>1125</v>
      </c>
      <c r="G4368" t="s">
        <v>1126</v>
      </c>
      <c r="H4368">
        <v>0</v>
      </c>
      <c r="I4368" s="1" t="s">
        <v>1127</v>
      </c>
      <c r="J4368" t="s">
        <v>1128</v>
      </c>
      <c r="K4368" t="s">
        <v>1128</v>
      </c>
      <c r="L4368" t="s">
        <v>831</v>
      </c>
      <c r="M4368" t="s">
        <v>1128</v>
      </c>
      <c r="N4368" s="4">
        <v>269733119</v>
      </c>
      <c r="O4368" s="44">
        <v>93682</v>
      </c>
      <c r="P4368">
        <v>0</v>
      </c>
      <c r="Q4368">
        <v>0</v>
      </c>
      <c r="R4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8" s="4">
        <f t="shared" si="204"/>
        <v>1</v>
      </c>
      <c r="T4368" s="4">
        <f t="shared" si="205"/>
        <v>0</v>
      </c>
      <c r="U4368" s="4">
        <f t="shared" si="206"/>
        <v>0</v>
      </c>
    </row>
    <row r="4369" spans="1:21">
      <c r="A4369" s="41">
        <v>970305975</v>
      </c>
      <c r="B4369" s="42">
        <v>970302121</v>
      </c>
      <c r="C4369" s="43">
        <v>970302121</v>
      </c>
      <c r="D4369" t="s">
        <v>1223</v>
      </c>
      <c r="E4369" t="s">
        <v>1222</v>
      </c>
      <c r="F4369" t="s">
        <v>1125</v>
      </c>
      <c r="G4369" t="s">
        <v>1126</v>
      </c>
      <c r="H4369">
        <v>0</v>
      </c>
      <c r="I4369" s="1" t="s">
        <v>1127</v>
      </c>
      <c r="J4369" t="s">
        <v>1128</v>
      </c>
      <c r="K4369" t="s">
        <v>1128</v>
      </c>
      <c r="L4369" t="s">
        <v>831</v>
      </c>
      <c r="M4369" t="s">
        <v>1128</v>
      </c>
      <c r="N4369" s="4">
        <v>269733119</v>
      </c>
      <c r="O4369" s="44">
        <v>2398</v>
      </c>
      <c r="P4369">
        <v>0</v>
      </c>
      <c r="Q4369">
        <v>0</v>
      </c>
      <c r="R4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9" s="4">
        <f t="shared" si="204"/>
        <v>1</v>
      </c>
      <c r="T4369" s="4">
        <f t="shared" si="205"/>
        <v>0</v>
      </c>
      <c r="U4369" s="4">
        <f t="shared" si="206"/>
        <v>0</v>
      </c>
    </row>
    <row r="4370" spans="1:21">
      <c r="A4370" s="41">
        <v>970302055</v>
      </c>
      <c r="B4370" s="42">
        <v>970303285</v>
      </c>
      <c r="C4370" s="43">
        <v>970302055</v>
      </c>
      <c r="D4370" t="s">
        <v>5966</v>
      </c>
      <c r="E4370" t="s">
        <v>5967</v>
      </c>
      <c r="H4370"/>
      <c r="I4370" s="1" t="s">
        <v>1127</v>
      </c>
      <c r="J4370" t="s">
        <v>1128</v>
      </c>
      <c r="K4370" t="s">
        <v>1128</v>
      </c>
      <c r="L4370" t="s">
        <v>96</v>
      </c>
      <c r="M4370" t="s">
        <v>1128</v>
      </c>
      <c r="N4370" s="4">
        <v>489507806</v>
      </c>
      <c r="O4370" s="44">
        <v>10076.5</v>
      </c>
      <c r="P4370">
        <v>0</v>
      </c>
      <c r="Q4370">
        <v>0</v>
      </c>
      <c r="R4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0" s="4">
        <f t="shared" si="204"/>
        <v>0</v>
      </c>
      <c r="T4370" s="4">
        <f t="shared" si="205"/>
        <v>0</v>
      </c>
      <c r="U4370" s="4">
        <f t="shared" si="206"/>
        <v>1</v>
      </c>
    </row>
    <row r="4371" spans="1:21">
      <c r="A4371" s="41">
        <v>970303608</v>
      </c>
      <c r="B4371" s="42">
        <v>970303590</v>
      </c>
      <c r="C4371" s="43">
        <v>970303608</v>
      </c>
      <c r="D4371" t="s">
        <v>6112</v>
      </c>
      <c r="E4371" t="s">
        <v>6113</v>
      </c>
      <c r="H4371"/>
      <c r="I4371" s="1" t="s">
        <v>1127</v>
      </c>
      <c r="J4371" t="s">
        <v>1128</v>
      </c>
      <c r="K4371" t="s">
        <v>1128</v>
      </c>
      <c r="L4371" t="s">
        <v>96</v>
      </c>
      <c r="M4371" t="s">
        <v>1128</v>
      </c>
      <c r="N4371" s="4">
        <v>501837546</v>
      </c>
      <c r="O4371" s="44">
        <v>5544</v>
      </c>
      <c r="P4371">
        <v>0</v>
      </c>
      <c r="Q4371">
        <v>0</v>
      </c>
      <c r="R4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1" s="4">
        <f t="shared" si="204"/>
        <v>0</v>
      </c>
      <c r="T4371" s="4">
        <f t="shared" si="205"/>
        <v>0</v>
      </c>
      <c r="U4371" s="4">
        <f t="shared" si="206"/>
        <v>1</v>
      </c>
    </row>
    <row r="4372" spans="1:21">
      <c r="A4372" s="41">
        <v>970303640</v>
      </c>
      <c r="B4372" s="42">
        <v>970303590</v>
      </c>
      <c r="C4372" s="43">
        <v>970303640</v>
      </c>
      <c r="D4372" t="s">
        <v>6114</v>
      </c>
      <c r="E4372" t="s">
        <v>6113</v>
      </c>
      <c r="H4372"/>
      <c r="I4372" s="1" t="s">
        <v>1127</v>
      </c>
      <c r="J4372" t="s">
        <v>1128</v>
      </c>
      <c r="K4372" t="s">
        <v>1128</v>
      </c>
      <c r="L4372" t="s">
        <v>96</v>
      </c>
      <c r="M4372" t="s">
        <v>1128</v>
      </c>
      <c r="N4372" s="4">
        <v>501837546</v>
      </c>
      <c r="O4372" s="44">
        <v>12569.5</v>
      </c>
      <c r="P4372">
        <v>0</v>
      </c>
      <c r="Q4372">
        <v>0</v>
      </c>
      <c r="R4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2" s="4">
        <f t="shared" si="204"/>
        <v>0</v>
      </c>
      <c r="T4372" s="4">
        <f t="shared" si="205"/>
        <v>0</v>
      </c>
      <c r="U4372" s="4">
        <f t="shared" si="206"/>
        <v>1</v>
      </c>
    </row>
    <row r="4373" spans="1:21">
      <c r="A4373" s="41">
        <v>970303657</v>
      </c>
      <c r="B4373" s="42">
        <v>970303590</v>
      </c>
      <c r="C4373" s="43">
        <v>970303657</v>
      </c>
      <c r="D4373" t="s">
        <v>6115</v>
      </c>
      <c r="E4373" t="s">
        <v>6113</v>
      </c>
      <c r="H4373"/>
      <c r="I4373" s="1" t="s">
        <v>1127</v>
      </c>
      <c r="J4373" t="s">
        <v>1128</v>
      </c>
      <c r="K4373" t="s">
        <v>1128</v>
      </c>
      <c r="L4373" t="s">
        <v>96</v>
      </c>
      <c r="M4373" t="s">
        <v>1128</v>
      </c>
      <c r="N4373" s="4">
        <v>501837546</v>
      </c>
      <c r="O4373" s="44">
        <v>6451.5</v>
      </c>
      <c r="P4373">
        <v>0</v>
      </c>
      <c r="Q4373">
        <v>0</v>
      </c>
      <c r="R4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3" s="4">
        <f t="shared" si="204"/>
        <v>0</v>
      </c>
      <c r="T4373" s="4">
        <f t="shared" si="205"/>
        <v>0</v>
      </c>
      <c r="U4373" s="4">
        <f t="shared" si="206"/>
        <v>1</v>
      </c>
    </row>
    <row r="4374" spans="1:21">
      <c r="A4374" s="41">
        <v>970305520</v>
      </c>
      <c r="B4374" s="42">
        <v>970303590</v>
      </c>
      <c r="C4374" s="43">
        <v>970305520</v>
      </c>
      <c r="D4374" t="s">
        <v>6116</v>
      </c>
      <c r="E4374" t="s">
        <v>6113</v>
      </c>
      <c r="H4374"/>
      <c r="I4374" s="1" t="s">
        <v>1127</v>
      </c>
      <c r="J4374" t="s">
        <v>1128</v>
      </c>
      <c r="K4374" t="s">
        <v>1128</v>
      </c>
      <c r="L4374" t="s">
        <v>96</v>
      </c>
      <c r="M4374" t="s">
        <v>1128</v>
      </c>
      <c r="N4374" s="4">
        <v>501837546</v>
      </c>
      <c r="O4374" s="44">
        <v>1191</v>
      </c>
      <c r="P4374">
        <v>0</v>
      </c>
      <c r="Q4374">
        <v>0</v>
      </c>
      <c r="R4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4" s="4">
        <f t="shared" si="204"/>
        <v>0</v>
      </c>
      <c r="T4374" s="4">
        <f t="shared" si="205"/>
        <v>0</v>
      </c>
      <c r="U4374" s="4">
        <f t="shared" si="206"/>
        <v>1</v>
      </c>
    </row>
    <row r="4375" spans="1:21">
      <c r="A4375" s="41">
        <v>970302071</v>
      </c>
      <c r="B4375" s="42">
        <v>970304739</v>
      </c>
      <c r="C4375" s="43">
        <v>970302071</v>
      </c>
      <c r="D4375" t="s">
        <v>1572</v>
      </c>
      <c r="E4375" t="s">
        <v>1573</v>
      </c>
      <c r="H4375"/>
      <c r="I4375" s="1" t="s">
        <v>1127</v>
      </c>
      <c r="J4375" t="s">
        <v>1128</v>
      </c>
      <c r="K4375" t="s">
        <v>1128</v>
      </c>
      <c r="L4375" t="s">
        <v>96</v>
      </c>
      <c r="M4375" t="s">
        <v>1128</v>
      </c>
      <c r="N4375" s="4">
        <v>440624716</v>
      </c>
      <c r="O4375" s="44">
        <v>23344</v>
      </c>
      <c r="P4375">
        <v>0</v>
      </c>
      <c r="Q4375">
        <v>0</v>
      </c>
      <c r="R4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5" s="4">
        <f t="shared" si="204"/>
        <v>0</v>
      </c>
      <c r="T4375" s="4">
        <f t="shared" si="205"/>
        <v>0</v>
      </c>
      <c r="U4375" s="4">
        <f t="shared" si="206"/>
        <v>1</v>
      </c>
    </row>
    <row r="4376" spans="1:21">
      <c r="A4376" s="41">
        <v>970304614</v>
      </c>
      <c r="B4376" s="42">
        <v>970304739</v>
      </c>
      <c r="C4376" s="43">
        <v>970304614</v>
      </c>
      <c r="D4376" t="s">
        <v>1574</v>
      </c>
      <c r="E4376" t="s">
        <v>1573</v>
      </c>
      <c r="H4376"/>
      <c r="I4376" s="1" t="s">
        <v>1127</v>
      </c>
      <c r="J4376" t="s">
        <v>1128</v>
      </c>
      <c r="K4376" t="s">
        <v>1128</v>
      </c>
      <c r="L4376" t="s">
        <v>96</v>
      </c>
      <c r="M4376" t="s">
        <v>1128</v>
      </c>
      <c r="N4376" s="4">
        <v>440624716</v>
      </c>
      <c r="O4376" s="44">
        <v>6486</v>
      </c>
      <c r="P4376">
        <v>0</v>
      </c>
      <c r="Q4376">
        <v>0</v>
      </c>
      <c r="R4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6" s="4">
        <f t="shared" si="204"/>
        <v>0</v>
      </c>
      <c r="T4376" s="4">
        <f t="shared" si="205"/>
        <v>0</v>
      </c>
      <c r="U4376" s="4">
        <f t="shared" si="206"/>
        <v>1</v>
      </c>
    </row>
    <row r="4377" spans="1:21">
      <c r="A4377" s="41">
        <v>970305124</v>
      </c>
      <c r="B4377" s="42">
        <v>970305033</v>
      </c>
      <c r="C4377" s="43">
        <v>970305124</v>
      </c>
      <c r="D4377" t="s">
        <v>5080</v>
      </c>
      <c r="E4377" t="s">
        <v>5081</v>
      </c>
      <c r="H4377"/>
      <c r="I4377" s="1" t="s">
        <v>1127</v>
      </c>
      <c r="J4377" t="s">
        <v>1128</v>
      </c>
      <c r="K4377" t="s">
        <v>1128</v>
      </c>
      <c r="L4377" t="s">
        <v>96</v>
      </c>
      <c r="M4377" t="s">
        <v>1128</v>
      </c>
      <c r="N4377" s="4">
        <v>789951456</v>
      </c>
      <c r="O4377" s="44">
        <v>3472.5</v>
      </c>
      <c r="P4377">
        <v>0</v>
      </c>
      <c r="Q4377">
        <v>0</v>
      </c>
      <c r="R4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7" s="4">
        <f t="shared" si="204"/>
        <v>0</v>
      </c>
      <c r="T4377" s="4">
        <f t="shared" si="205"/>
        <v>0</v>
      </c>
      <c r="U4377" s="4">
        <f t="shared" si="206"/>
        <v>1</v>
      </c>
    </row>
    <row r="4378" spans="1:21">
      <c r="A4378" s="41">
        <v>970305637</v>
      </c>
      <c r="B4378" s="42">
        <v>970305629</v>
      </c>
      <c r="C4378" s="43">
        <v>970305629</v>
      </c>
      <c r="D4378" t="s">
        <v>1189</v>
      </c>
      <c r="E4378" t="s">
        <v>1190</v>
      </c>
      <c r="F4378" t="s">
        <v>1125</v>
      </c>
      <c r="G4378" t="s">
        <v>1126</v>
      </c>
      <c r="H4378">
        <v>0</v>
      </c>
      <c r="I4378" s="1" t="s">
        <v>1127</v>
      </c>
      <c r="J4378" t="s">
        <v>1128</v>
      </c>
      <c r="K4378" t="s">
        <v>1128</v>
      </c>
      <c r="L4378" t="s">
        <v>831</v>
      </c>
      <c r="M4378" t="s">
        <v>1128</v>
      </c>
      <c r="N4378" s="4">
        <v>200076784</v>
      </c>
      <c r="O4378" s="44">
        <v>33483.5</v>
      </c>
      <c r="P4378">
        <v>0</v>
      </c>
      <c r="Q4378">
        <v>0</v>
      </c>
      <c r="R4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8" s="4">
        <f t="shared" si="204"/>
        <v>1</v>
      </c>
      <c r="T4378" s="4">
        <f t="shared" si="205"/>
        <v>0</v>
      </c>
      <c r="U4378" s="4">
        <f t="shared" si="206"/>
        <v>0</v>
      </c>
    </row>
    <row r="4379" spans="1:21">
      <c r="A4379" s="41">
        <v>970305843</v>
      </c>
      <c r="B4379" s="42">
        <v>970305835</v>
      </c>
      <c r="C4379" s="43">
        <v>970305843</v>
      </c>
      <c r="D4379" t="s">
        <v>5437</v>
      </c>
      <c r="E4379" t="s">
        <v>5438</v>
      </c>
      <c r="H4379"/>
      <c r="I4379" s="1" t="s">
        <v>1127</v>
      </c>
      <c r="J4379" t="s">
        <v>1128</v>
      </c>
      <c r="K4379" t="s">
        <v>1128</v>
      </c>
      <c r="L4379" t="s">
        <v>96</v>
      </c>
      <c r="M4379" t="s">
        <v>1128</v>
      </c>
      <c r="N4379" s="4">
        <v>534074968</v>
      </c>
      <c r="O4379" s="44">
        <v>1086</v>
      </c>
      <c r="P4379">
        <v>0</v>
      </c>
      <c r="Q4379">
        <v>0</v>
      </c>
      <c r="R4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79" s="4">
        <f t="shared" si="204"/>
        <v>0</v>
      </c>
      <c r="T4379" s="4">
        <f t="shared" si="205"/>
        <v>0</v>
      </c>
      <c r="U4379" s="4">
        <f t="shared" si="206"/>
        <v>1</v>
      </c>
    </row>
    <row r="4380" spans="1:21">
      <c r="A4380" s="41">
        <v>970306486</v>
      </c>
      <c r="B4380" s="42">
        <v>970306478</v>
      </c>
      <c r="C4380" s="43">
        <v>970306486</v>
      </c>
      <c r="D4380" t="s">
        <v>8399</v>
      </c>
      <c r="E4380" t="s">
        <v>8400</v>
      </c>
      <c r="H4380"/>
      <c r="I4380" s="1" t="s">
        <v>1127</v>
      </c>
      <c r="J4380" t="s">
        <v>1128</v>
      </c>
      <c r="K4380" t="s">
        <v>1128</v>
      </c>
      <c r="L4380" t="s">
        <v>96</v>
      </c>
      <c r="M4380" t="s">
        <v>1128</v>
      </c>
      <c r="N4380" s="4">
        <v>892352030</v>
      </c>
      <c r="O4380" s="44">
        <v>1</v>
      </c>
      <c r="P4380">
        <v>0</v>
      </c>
      <c r="Q4380">
        <v>0</v>
      </c>
      <c r="R4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80" s="4">
        <f t="shared" si="204"/>
        <v>0</v>
      </c>
      <c r="T4380" s="4">
        <f t="shared" si="205"/>
        <v>0</v>
      </c>
      <c r="U4380" s="4">
        <f t="shared" si="206"/>
        <v>1</v>
      </c>
    </row>
    <row r="4381" spans="1:21">
      <c r="A4381" s="41">
        <v>970462081</v>
      </c>
      <c r="B4381" s="42">
        <v>970400255</v>
      </c>
      <c r="C4381" s="43">
        <v>970462081</v>
      </c>
      <c r="D4381" t="s">
        <v>5817</v>
      </c>
      <c r="E4381" t="s">
        <v>5818</v>
      </c>
      <c r="H4381"/>
      <c r="I4381" s="1" t="s">
        <v>87</v>
      </c>
      <c r="J4381" t="s">
        <v>88</v>
      </c>
      <c r="K4381" t="s">
        <v>89</v>
      </c>
      <c r="L4381" t="s">
        <v>96</v>
      </c>
      <c r="M4381" t="s">
        <v>89</v>
      </c>
      <c r="N4381" s="4">
        <v>310862024</v>
      </c>
      <c r="O4381" s="44">
        <v>27546.5</v>
      </c>
      <c r="P4381">
        <v>0</v>
      </c>
      <c r="Q4381">
        <v>0</v>
      </c>
      <c r="R4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1" s="4">
        <f t="shared" si="204"/>
        <v>0</v>
      </c>
      <c r="T4381" s="4">
        <f t="shared" si="205"/>
        <v>0</v>
      </c>
      <c r="U4381" s="4">
        <f t="shared" si="206"/>
        <v>1</v>
      </c>
    </row>
    <row r="4382" spans="1:21">
      <c r="A4382" s="41">
        <v>970462073</v>
      </c>
      <c r="B4382" s="42">
        <v>970400271</v>
      </c>
      <c r="C4382" s="43">
        <v>970462073</v>
      </c>
      <c r="D4382" t="s">
        <v>5778</v>
      </c>
      <c r="E4382" t="s">
        <v>5779</v>
      </c>
      <c r="H4382"/>
      <c r="I4382" s="1" t="s">
        <v>87</v>
      </c>
      <c r="J4382" t="s">
        <v>88</v>
      </c>
      <c r="K4382" t="s">
        <v>89</v>
      </c>
      <c r="L4382" t="s">
        <v>96</v>
      </c>
      <c r="M4382" t="s">
        <v>89</v>
      </c>
      <c r="N4382" s="4">
        <v>343267522</v>
      </c>
      <c r="O4382" s="44">
        <v>29681.5</v>
      </c>
      <c r="P4382">
        <v>0</v>
      </c>
      <c r="Q4382">
        <v>0</v>
      </c>
      <c r="R4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2" s="4">
        <f t="shared" si="204"/>
        <v>0</v>
      </c>
      <c r="T4382" s="4">
        <f t="shared" si="205"/>
        <v>0</v>
      </c>
      <c r="U4382" s="4">
        <f t="shared" si="206"/>
        <v>1</v>
      </c>
    </row>
    <row r="4383" spans="1:21">
      <c r="A4383" s="41">
        <v>970462107</v>
      </c>
      <c r="B4383" s="42">
        <v>970400305</v>
      </c>
      <c r="C4383" s="43">
        <v>970462107</v>
      </c>
      <c r="D4383" t="s">
        <v>5870</v>
      </c>
      <c r="E4383" t="s">
        <v>5871</v>
      </c>
      <c r="H4383"/>
      <c r="I4383" s="1" t="s">
        <v>87</v>
      </c>
      <c r="J4383" t="s">
        <v>88</v>
      </c>
      <c r="K4383" t="s">
        <v>89</v>
      </c>
      <c r="L4383" t="s">
        <v>96</v>
      </c>
      <c r="M4383" t="s">
        <v>89</v>
      </c>
      <c r="N4383" s="4">
        <v>323768283</v>
      </c>
      <c r="O4383" s="44">
        <v>101399</v>
      </c>
      <c r="P4383">
        <v>0</v>
      </c>
      <c r="Q4383">
        <v>0</v>
      </c>
      <c r="R4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3" s="4">
        <f t="shared" si="204"/>
        <v>0</v>
      </c>
      <c r="T4383" s="4">
        <f t="shared" si="205"/>
        <v>0</v>
      </c>
      <c r="U4383" s="4">
        <f t="shared" si="206"/>
        <v>1</v>
      </c>
    </row>
    <row r="4384" spans="1:21">
      <c r="A4384" s="41">
        <v>970463113</v>
      </c>
      <c r="B4384" s="42">
        <v>970400370</v>
      </c>
      <c r="C4384" s="43">
        <v>970463113</v>
      </c>
      <c r="D4384" t="s">
        <v>5429</v>
      </c>
      <c r="E4384" t="s">
        <v>5430</v>
      </c>
      <c r="H4384"/>
      <c r="I4384" s="1" t="s">
        <v>87</v>
      </c>
      <c r="J4384" t="s">
        <v>88</v>
      </c>
      <c r="K4384" t="s">
        <v>89</v>
      </c>
      <c r="L4384" t="s">
        <v>96</v>
      </c>
      <c r="M4384" t="s">
        <v>89</v>
      </c>
      <c r="N4384" s="4">
        <v>323890541</v>
      </c>
      <c r="O4384" s="44">
        <v>15457</v>
      </c>
      <c r="P4384">
        <v>0</v>
      </c>
      <c r="Q4384">
        <v>0</v>
      </c>
      <c r="R4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4" s="4">
        <f t="shared" si="204"/>
        <v>0</v>
      </c>
      <c r="T4384" s="4">
        <f t="shared" si="205"/>
        <v>0</v>
      </c>
      <c r="U4384" s="4">
        <f t="shared" si="206"/>
        <v>1</v>
      </c>
    </row>
    <row r="4385" spans="1:21">
      <c r="A4385" s="41">
        <v>970404711</v>
      </c>
      <c r="B4385" s="42">
        <v>970400396</v>
      </c>
      <c r="C4385" s="43">
        <v>970404711</v>
      </c>
      <c r="D4385" t="s">
        <v>302</v>
      </c>
      <c r="E4385" t="s">
        <v>303</v>
      </c>
      <c r="H4385"/>
      <c r="I4385" s="1" t="s">
        <v>87</v>
      </c>
      <c r="J4385" t="s">
        <v>88</v>
      </c>
      <c r="K4385" t="s">
        <v>89</v>
      </c>
      <c r="L4385" t="s">
        <v>60</v>
      </c>
      <c r="M4385" t="s">
        <v>89</v>
      </c>
      <c r="N4385" s="4">
        <v>339761686</v>
      </c>
      <c r="O4385" s="44">
        <v>8465.5</v>
      </c>
      <c r="P4385">
        <v>0</v>
      </c>
      <c r="Q4385">
        <v>0</v>
      </c>
      <c r="R4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5" s="4">
        <f t="shared" si="204"/>
        <v>0</v>
      </c>
      <c r="T4385" s="4">
        <f t="shared" si="205"/>
        <v>0</v>
      </c>
      <c r="U4385" s="4">
        <f t="shared" si="206"/>
        <v>1</v>
      </c>
    </row>
    <row r="4386" spans="1:21">
      <c r="A4386" s="41">
        <v>970405395</v>
      </c>
      <c r="B4386" s="42">
        <v>970400396</v>
      </c>
      <c r="C4386" s="43">
        <v>970405395</v>
      </c>
      <c r="D4386" t="s">
        <v>304</v>
      </c>
      <c r="E4386" t="s">
        <v>303</v>
      </c>
      <c r="H4386"/>
      <c r="I4386" s="1" t="s">
        <v>87</v>
      </c>
      <c r="J4386" t="s">
        <v>88</v>
      </c>
      <c r="K4386" t="s">
        <v>89</v>
      </c>
      <c r="L4386" t="s">
        <v>60</v>
      </c>
      <c r="M4386" t="s">
        <v>89</v>
      </c>
      <c r="N4386" s="4">
        <v>339761686</v>
      </c>
      <c r="O4386" s="44">
        <v>10882</v>
      </c>
      <c r="P4386">
        <v>0</v>
      </c>
      <c r="Q4386">
        <v>0</v>
      </c>
      <c r="R4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6" s="4">
        <f t="shared" si="204"/>
        <v>0</v>
      </c>
      <c r="T4386" s="4">
        <f t="shared" si="205"/>
        <v>0</v>
      </c>
      <c r="U4386" s="4">
        <f t="shared" si="206"/>
        <v>1</v>
      </c>
    </row>
    <row r="4387" spans="1:21">
      <c r="A4387" s="41">
        <v>970407318</v>
      </c>
      <c r="B4387" s="42">
        <v>970400396</v>
      </c>
      <c r="C4387" s="43">
        <v>970407318</v>
      </c>
      <c r="D4387" t="s">
        <v>305</v>
      </c>
      <c r="E4387" t="s">
        <v>303</v>
      </c>
      <c r="H4387"/>
      <c r="I4387" s="1" t="s">
        <v>87</v>
      </c>
      <c r="J4387" t="s">
        <v>88</v>
      </c>
      <c r="K4387" t="s">
        <v>89</v>
      </c>
      <c r="L4387" t="s">
        <v>60</v>
      </c>
      <c r="M4387" t="s">
        <v>89</v>
      </c>
      <c r="N4387" s="4">
        <v>339761686</v>
      </c>
      <c r="O4387" s="44">
        <v>8724.5</v>
      </c>
      <c r="P4387">
        <v>0</v>
      </c>
      <c r="Q4387">
        <v>0</v>
      </c>
      <c r="R4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7" s="4">
        <f t="shared" si="204"/>
        <v>0</v>
      </c>
      <c r="T4387" s="4">
        <f t="shared" si="205"/>
        <v>0</v>
      </c>
      <c r="U4387" s="4">
        <f t="shared" si="206"/>
        <v>1</v>
      </c>
    </row>
    <row r="4388" spans="1:21">
      <c r="A4388" s="41">
        <v>970407656</v>
      </c>
      <c r="B4388" s="42">
        <v>970400396</v>
      </c>
      <c r="C4388" s="43">
        <v>970407656</v>
      </c>
      <c r="D4388" t="s">
        <v>306</v>
      </c>
      <c r="E4388" t="s">
        <v>303</v>
      </c>
      <c r="H4388"/>
      <c r="I4388" s="1" t="s">
        <v>87</v>
      </c>
      <c r="J4388" t="s">
        <v>88</v>
      </c>
      <c r="K4388" t="s">
        <v>89</v>
      </c>
      <c r="L4388" t="s">
        <v>60</v>
      </c>
      <c r="M4388" t="s">
        <v>89</v>
      </c>
      <c r="N4388" s="4">
        <v>339761686</v>
      </c>
      <c r="O4388" s="44">
        <v>7308</v>
      </c>
      <c r="P4388">
        <v>0</v>
      </c>
      <c r="Q4388">
        <v>0</v>
      </c>
      <c r="R4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8" s="4">
        <f t="shared" si="204"/>
        <v>0</v>
      </c>
      <c r="T4388" s="4">
        <f t="shared" si="205"/>
        <v>0</v>
      </c>
      <c r="U4388" s="4">
        <f t="shared" si="206"/>
        <v>1</v>
      </c>
    </row>
    <row r="4389" spans="1:21">
      <c r="A4389" s="41">
        <v>970466751</v>
      </c>
      <c r="B4389" s="42">
        <v>970400446</v>
      </c>
      <c r="C4389" s="43">
        <v>970466751</v>
      </c>
      <c r="D4389" t="s">
        <v>5492</v>
      </c>
      <c r="E4389" t="s">
        <v>5493</v>
      </c>
      <c r="H4389"/>
      <c r="I4389" s="1" t="s">
        <v>87</v>
      </c>
      <c r="J4389" t="s">
        <v>88</v>
      </c>
      <c r="K4389" t="s">
        <v>89</v>
      </c>
      <c r="L4389" t="s">
        <v>96</v>
      </c>
      <c r="M4389" t="s">
        <v>89</v>
      </c>
      <c r="N4389" s="4">
        <v>393194345</v>
      </c>
      <c r="O4389" s="44">
        <v>7380.5</v>
      </c>
      <c r="P4389">
        <v>0</v>
      </c>
      <c r="Q4389">
        <v>0</v>
      </c>
      <c r="R4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9" s="4">
        <f t="shared" si="204"/>
        <v>0</v>
      </c>
      <c r="T4389" s="4">
        <f t="shared" si="205"/>
        <v>0</v>
      </c>
      <c r="U4389" s="4">
        <f t="shared" si="206"/>
        <v>1</v>
      </c>
    </row>
    <row r="4390" spans="1:21">
      <c r="A4390" s="41">
        <v>970400073</v>
      </c>
      <c r="B4390" s="42">
        <v>970403606</v>
      </c>
      <c r="C4390" s="43">
        <v>970403606</v>
      </c>
      <c r="D4390" t="s">
        <v>4266</v>
      </c>
      <c r="E4390" t="s">
        <v>4267</v>
      </c>
      <c r="F4390" t="s">
        <v>2582</v>
      </c>
      <c r="G4390" t="s">
        <v>2583</v>
      </c>
      <c r="H4390">
        <v>0</v>
      </c>
      <c r="I4390" s="1" t="s">
        <v>87</v>
      </c>
      <c r="J4390" t="s">
        <v>88</v>
      </c>
      <c r="K4390" t="s">
        <v>89</v>
      </c>
      <c r="L4390" t="s">
        <v>831</v>
      </c>
      <c r="M4390" t="s">
        <v>89</v>
      </c>
      <c r="N4390" s="4">
        <v>269741187</v>
      </c>
      <c r="O4390" s="44">
        <v>71788.5</v>
      </c>
      <c r="P4390">
        <v>0</v>
      </c>
      <c r="Q4390">
        <v>0</v>
      </c>
      <c r="R4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0" s="4">
        <f t="shared" si="204"/>
        <v>1</v>
      </c>
      <c r="T4390" s="4">
        <f t="shared" si="205"/>
        <v>0</v>
      </c>
      <c r="U4390" s="4">
        <f t="shared" si="206"/>
        <v>0</v>
      </c>
    </row>
    <row r="4391" spans="1:21">
      <c r="A4391" s="41">
        <v>970400156</v>
      </c>
      <c r="B4391" s="45">
        <v>970403606</v>
      </c>
      <c r="C4391" s="43">
        <v>970403606</v>
      </c>
      <c r="D4391" t="s">
        <v>4268</v>
      </c>
      <c r="E4391" t="s">
        <v>4267</v>
      </c>
      <c r="F4391" t="s">
        <v>2582</v>
      </c>
      <c r="G4391" t="s">
        <v>2583</v>
      </c>
      <c r="H4391">
        <v>0</v>
      </c>
      <c r="I4391" s="1" t="s">
        <v>87</v>
      </c>
      <c r="J4391" t="s">
        <v>88</v>
      </c>
      <c r="K4391" t="s">
        <v>89</v>
      </c>
      <c r="L4391" t="s">
        <v>831</v>
      </c>
      <c r="M4391" t="s">
        <v>89</v>
      </c>
      <c r="N4391" s="4">
        <v>269741187</v>
      </c>
      <c r="O4391" s="44">
        <v>11833</v>
      </c>
      <c r="P4391">
        <v>0</v>
      </c>
      <c r="Q4391">
        <v>0</v>
      </c>
      <c r="R4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1" s="4">
        <f t="shared" si="204"/>
        <v>1</v>
      </c>
      <c r="T4391" s="4">
        <f t="shared" si="205"/>
        <v>0</v>
      </c>
      <c r="U4391" s="4">
        <f t="shared" si="206"/>
        <v>0</v>
      </c>
    </row>
    <row r="4392" spans="1:21">
      <c r="A4392" s="41">
        <v>970410809</v>
      </c>
      <c r="B4392" s="42">
        <v>970403846</v>
      </c>
      <c r="C4392" s="43">
        <v>970410809</v>
      </c>
      <c r="D4392" t="s">
        <v>115</v>
      </c>
      <c r="E4392" t="s">
        <v>116</v>
      </c>
      <c r="H4392"/>
      <c r="I4392" s="1" t="s">
        <v>87</v>
      </c>
      <c r="J4392" t="s">
        <v>88</v>
      </c>
      <c r="K4392" t="s">
        <v>89</v>
      </c>
      <c r="L4392" t="s">
        <v>96</v>
      </c>
      <c r="M4392" t="s">
        <v>89</v>
      </c>
      <c r="N4392" s="4">
        <v>389967191</v>
      </c>
      <c r="O4392" s="44">
        <v>1</v>
      </c>
      <c r="P4392" t="e">
        <v>#REF!</v>
      </c>
      <c r="Q4392" t="e">
        <v>#REF!</v>
      </c>
      <c r="R4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92" s="4">
        <f t="shared" si="204"/>
        <v>0</v>
      </c>
      <c r="T4392" s="4">
        <f t="shared" si="205"/>
        <v>0</v>
      </c>
      <c r="U4392" s="4">
        <f t="shared" si="206"/>
        <v>1</v>
      </c>
    </row>
    <row r="4393" spans="1:21">
      <c r="A4393" s="41">
        <v>970466504</v>
      </c>
      <c r="B4393" s="42">
        <v>970403846</v>
      </c>
      <c r="C4393" s="43">
        <v>970466504</v>
      </c>
      <c r="D4393" t="s">
        <v>5895</v>
      </c>
      <c r="E4393" t="s">
        <v>5896</v>
      </c>
      <c r="H4393"/>
      <c r="I4393" s="1" t="s">
        <v>87</v>
      </c>
      <c r="J4393" t="s">
        <v>88</v>
      </c>
      <c r="K4393" t="s">
        <v>89</v>
      </c>
      <c r="L4393" t="s">
        <v>96</v>
      </c>
      <c r="M4393" t="s">
        <v>89</v>
      </c>
      <c r="N4393" s="4">
        <v>389967191</v>
      </c>
      <c r="O4393" s="44">
        <v>19112.5</v>
      </c>
      <c r="P4393">
        <v>0</v>
      </c>
      <c r="Q4393">
        <v>0</v>
      </c>
      <c r="R4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3" s="4">
        <f t="shared" si="204"/>
        <v>0</v>
      </c>
      <c r="T4393" s="4">
        <f t="shared" si="205"/>
        <v>0</v>
      </c>
      <c r="U4393" s="4">
        <f t="shared" si="206"/>
        <v>1</v>
      </c>
    </row>
    <row r="4394" spans="1:21">
      <c r="A4394" s="41">
        <v>970404018</v>
      </c>
      <c r="B4394" s="42">
        <v>970403978</v>
      </c>
      <c r="C4394" s="43">
        <v>970404018</v>
      </c>
      <c r="D4394" t="s">
        <v>3912</v>
      </c>
      <c r="E4394" t="s">
        <v>3913</v>
      </c>
      <c r="H4394"/>
      <c r="I4394" s="1" t="s">
        <v>87</v>
      </c>
      <c r="J4394" t="s">
        <v>88</v>
      </c>
      <c r="K4394" t="s">
        <v>89</v>
      </c>
      <c r="L4394" t="s">
        <v>96</v>
      </c>
      <c r="M4394" t="s">
        <v>89</v>
      </c>
      <c r="N4394" s="4">
        <v>419119979</v>
      </c>
      <c r="O4394" s="44">
        <v>8663.5</v>
      </c>
      <c r="P4394">
        <v>0</v>
      </c>
      <c r="Q4394">
        <v>1</v>
      </c>
      <c r="R4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4" s="4">
        <f t="shared" si="204"/>
        <v>0</v>
      </c>
      <c r="T4394" s="4">
        <f t="shared" si="205"/>
        <v>0</v>
      </c>
      <c r="U4394" s="4">
        <f t="shared" si="206"/>
        <v>1</v>
      </c>
    </row>
    <row r="4395" spans="1:21">
      <c r="A4395" s="41">
        <v>970404109</v>
      </c>
      <c r="B4395" s="42">
        <v>970404059</v>
      </c>
      <c r="C4395" s="43">
        <v>970404109</v>
      </c>
      <c r="D4395" t="s">
        <v>5445</v>
      </c>
      <c r="E4395" t="s">
        <v>5446</v>
      </c>
      <c r="H4395"/>
      <c r="I4395" s="1" t="s">
        <v>87</v>
      </c>
      <c r="J4395" t="s">
        <v>88</v>
      </c>
      <c r="K4395" t="s">
        <v>89</v>
      </c>
      <c r="L4395" t="s">
        <v>96</v>
      </c>
      <c r="M4395" t="s">
        <v>89</v>
      </c>
      <c r="N4395" s="4">
        <v>448078436</v>
      </c>
      <c r="O4395" s="44">
        <v>11978</v>
      </c>
      <c r="P4395">
        <v>0</v>
      </c>
      <c r="Q4395">
        <v>0</v>
      </c>
      <c r="R4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5" s="4">
        <f t="shared" si="204"/>
        <v>0</v>
      </c>
      <c r="T4395" s="4">
        <f t="shared" si="205"/>
        <v>0</v>
      </c>
      <c r="U4395" s="4">
        <f t="shared" si="206"/>
        <v>1</v>
      </c>
    </row>
    <row r="4396" spans="1:21">
      <c r="A4396" s="41">
        <v>970404406</v>
      </c>
      <c r="B4396" s="42">
        <v>970404380</v>
      </c>
      <c r="C4396" s="43">
        <v>970404406</v>
      </c>
      <c r="D4396" t="s">
        <v>5891</v>
      </c>
      <c r="E4396" t="s">
        <v>5892</v>
      </c>
      <c r="H4396"/>
      <c r="I4396" s="1" t="s">
        <v>87</v>
      </c>
      <c r="J4396" t="s">
        <v>88</v>
      </c>
      <c r="K4396" t="s">
        <v>89</v>
      </c>
      <c r="L4396" t="s">
        <v>96</v>
      </c>
      <c r="M4396" t="s">
        <v>89</v>
      </c>
      <c r="N4396" s="4">
        <v>414698605</v>
      </c>
      <c r="O4396" s="44">
        <v>25053</v>
      </c>
      <c r="P4396">
        <v>0</v>
      </c>
      <c r="Q4396">
        <v>0</v>
      </c>
      <c r="R4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6" s="4">
        <f t="shared" si="204"/>
        <v>0</v>
      </c>
      <c r="T4396" s="4">
        <f t="shared" si="205"/>
        <v>0</v>
      </c>
      <c r="U4396" s="4">
        <f t="shared" si="206"/>
        <v>1</v>
      </c>
    </row>
    <row r="4397" spans="1:21">
      <c r="A4397" s="41">
        <v>970404588</v>
      </c>
      <c r="B4397" s="42">
        <v>970404539</v>
      </c>
      <c r="C4397" s="43">
        <v>970404588</v>
      </c>
      <c r="D4397" t="s">
        <v>6150</v>
      </c>
      <c r="E4397" t="s">
        <v>6151</v>
      </c>
      <c r="H4397"/>
      <c r="I4397" s="1" t="s">
        <v>87</v>
      </c>
      <c r="J4397" t="s">
        <v>88</v>
      </c>
      <c r="K4397" t="s">
        <v>89</v>
      </c>
      <c r="L4397" t="s">
        <v>96</v>
      </c>
      <c r="M4397" t="s">
        <v>89</v>
      </c>
      <c r="N4397" s="4">
        <v>482094844</v>
      </c>
      <c r="O4397" s="44">
        <v>24367.5</v>
      </c>
      <c r="P4397">
        <v>0</v>
      </c>
      <c r="Q4397">
        <v>0</v>
      </c>
      <c r="R4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7" s="4">
        <f t="shared" si="204"/>
        <v>0</v>
      </c>
      <c r="T4397" s="4">
        <f t="shared" si="205"/>
        <v>0</v>
      </c>
      <c r="U4397" s="4">
        <f t="shared" si="206"/>
        <v>1</v>
      </c>
    </row>
    <row r="4398" spans="1:21">
      <c r="A4398" s="41">
        <v>970404679</v>
      </c>
      <c r="B4398" s="42">
        <v>970404638</v>
      </c>
      <c r="C4398" s="43">
        <v>970404679</v>
      </c>
      <c r="D4398" t="s">
        <v>5443</v>
      </c>
      <c r="E4398" t="s">
        <v>5444</v>
      </c>
      <c r="H4398"/>
      <c r="I4398" s="1" t="s">
        <v>87</v>
      </c>
      <c r="J4398" t="s">
        <v>88</v>
      </c>
      <c r="K4398" t="s">
        <v>89</v>
      </c>
      <c r="L4398" t="s">
        <v>96</v>
      </c>
      <c r="M4398" t="s">
        <v>89</v>
      </c>
      <c r="N4398" s="4">
        <v>451538888</v>
      </c>
      <c r="O4398" s="44">
        <v>3511</v>
      </c>
      <c r="P4398">
        <v>0</v>
      </c>
      <c r="Q4398">
        <v>0</v>
      </c>
      <c r="R4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8" s="4">
        <f t="shared" si="204"/>
        <v>0</v>
      </c>
      <c r="T4398" s="4">
        <f t="shared" si="205"/>
        <v>0</v>
      </c>
      <c r="U4398" s="4">
        <f t="shared" si="206"/>
        <v>1</v>
      </c>
    </row>
    <row r="4399" spans="1:21">
      <c r="A4399" s="41">
        <v>970404844</v>
      </c>
      <c r="B4399" s="42">
        <v>970404836</v>
      </c>
      <c r="C4399" s="43">
        <v>970404844</v>
      </c>
      <c r="D4399" t="s">
        <v>5632</v>
      </c>
      <c r="E4399" t="s">
        <v>5874</v>
      </c>
      <c r="H4399"/>
      <c r="I4399" s="1" t="s">
        <v>87</v>
      </c>
      <c r="J4399" t="s">
        <v>88</v>
      </c>
      <c r="K4399" t="s">
        <v>89</v>
      </c>
      <c r="L4399" t="s">
        <v>96</v>
      </c>
      <c r="M4399" t="s">
        <v>89</v>
      </c>
      <c r="N4399" s="4">
        <v>428664304</v>
      </c>
      <c r="O4399" s="44">
        <v>24775</v>
      </c>
      <c r="P4399">
        <v>0</v>
      </c>
      <c r="Q4399">
        <v>0</v>
      </c>
      <c r="R4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9" s="4">
        <f t="shared" si="204"/>
        <v>0</v>
      </c>
      <c r="T4399" s="4">
        <f t="shared" si="205"/>
        <v>0</v>
      </c>
      <c r="U4399" s="4">
        <f t="shared" si="206"/>
        <v>1</v>
      </c>
    </row>
    <row r="4400" spans="1:21">
      <c r="A4400" s="41">
        <v>970405411</v>
      </c>
      <c r="B4400" s="42">
        <v>970405403</v>
      </c>
      <c r="C4400" s="43">
        <v>970405411</v>
      </c>
      <c r="D4400" t="s">
        <v>6122</v>
      </c>
      <c r="E4400" t="s">
        <v>6123</v>
      </c>
      <c r="H4400"/>
      <c r="I4400" s="1" t="s">
        <v>87</v>
      </c>
      <c r="J4400" t="s">
        <v>88</v>
      </c>
      <c r="K4400" t="s">
        <v>89</v>
      </c>
      <c r="L4400" t="s">
        <v>96</v>
      </c>
      <c r="M4400" t="s">
        <v>89</v>
      </c>
      <c r="N4400" s="4">
        <v>438648206</v>
      </c>
      <c r="O4400" s="44">
        <v>16949</v>
      </c>
      <c r="P4400">
        <v>0</v>
      </c>
      <c r="Q4400">
        <v>1</v>
      </c>
      <c r="R4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0" s="4">
        <f t="shared" si="204"/>
        <v>0</v>
      </c>
      <c r="T4400" s="4">
        <f t="shared" si="205"/>
        <v>0</v>
      </c>
      <c r="U4400" s="4">
        <f t="shared" si="206"/>
        <v>1</v>
      </c>
    </row>
    <row r="4401" spans="1:21">
      <c r="A4401" s="41">
        <v>970410064</v>
      </c>
      <c r="B4401" s="42">
        <v>970405403</v>
      </c>
      <c r="C4401" s="43">
        <v>970410064</v>
      </c>
      <c r="D4401" t="s">
        <v>6124</v>
      </c>
      <c r="E4401" t="s">
        <v>6123</v>
      </c>
      <c r="H4401"/>
      <c r="I4401" s="1" t="s">
        <v>87</v>
      </c>
      <c r="J4401" t="s">
        <v>88</v>
      </c>
      <c r="K4401" t="s">
        <v>89</v>
      </c>
      <c r="L4401" t="s">
        <v>96</v>
      </c>
      <c r="M4401" t="s">
        <v>89</v>
      </c>
      <c r="N4401" s="4">
        <v>438648206</v>
      </c>
      <c r="O4401" s="44">
        <v>15585.5</v>
      </c>
      <c r="P4401">
        <v>0</v>
      </c>
      <c r="Q4401">
        <v>1</v>
      </c>
      <c r="R4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01" s="4">
        <f t="shared" si="204"/>
        <v>0</v>
      </c>
      <c r="T4401" s="4">
        <f t="shared" si="205"/>
        <v>0</v>
      </c>
      <c r="U4401" s="4">
        <f t="shared" si="206"/>
        <v>1</v>
      </c>
    </row>
    <row r="4402" spans="1:21">
      <c r="A4402" s="41">
        <v>970405726</v>
      </c>
      <c r="B4402" s="42">
        <v>970405718</v>
      </c>
      <c r="C4402" s="43">
        <v>970405726</v>
      </c>
      <c r="D4402" t="s">
        <v>5494</v>
      </c>
      <c r="E4402" t="s">
        <v>5495</v>
      </c>
      <c r="H4402"/>
      <c r="I4402" s="1" t="s">
        <v>87</v>
      </c>
      <c r="J4402" t="s">
        <v>88</v>
      </c>
      <c r="K4402" t="s">
        <v>89</v>
      </c>
      <c r="L4402" t="s">
        <v>96</v>
      </c>
      <c r="M4402" t="s">
        <v>89</v>
      </c>
      <c r="N4402" s="4">
        <v>482151511</v>
      </c>
      <c r="O4402" s="44">
        <v>17825</v>
      </c>
      <c r="P4402">
        <v>0</v>
      </c>
      <c r="Q4402">
        <v>0</v>
      </c>
      <c r="R4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2" s="4">
        <f t="shared" si="204"/>
        <v>0</v>
      </c>
      <c r="T4402" s="4">
        <f t="shared" si="205"/>
        <v>0</v>
      </c>
      <c r="U4402" s="4">
        <f t="shared" si="206"/>
        <v>1</v>
      </c>
    </row>
    <row r="4403" spans="1:21">
      <c r="A4403" s="41">
        <v>970406203</v>
      </c>
      <c r="B4403" s="42">
        <v>970406195</v>
      </c>
      <c r="C4403" s="43">
        <v>970406203</v>
      </c>
      <c r="D4403" t="s">
        <v>5738</v>
      </c>
      <c r="E4403" t="s">
        <v>5739</v>
      </c>
      <c r="H4403"/>
      <c r="I4403" s="1" t="s">
        <v>87</v>
      </c>
      <c r="J4403" t="s">
        <v>88</v>
      </c>
      <c r="K4403" t="s">
        <v>89</v>
      </c>
      <c r="L4403" t="s">
        <v>96</v>
      </c>
      <c r="M4403" t="s">
        <v>89</v>
      </c>
      <c r="N4403" s="4">
        <v>482411584</v>
      </c>
      <c r="O4403" s="44">
        <v>18157.5</v>
      </c>
      <c r="P4403">
        <v>0</v>
      </c>
      <c r="Q4403">
        <v>0</v>
      </c>
      <c r="R4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3" s="4">
        <f t="shared" si="204"/>
        <v>0</v>
      </c>
      <c r="T4403" s="4">
        <f t="shared" si="205"/>
        <v>0</v>
      </c>
      <c r="U4403" s="4">
        <f t="shared" si="206"/>
        <v>1</v>
      </c>
    </row>
    <row r="4404" spans="1:21">
      <c r="A4404" s="41">
        <v>970406245</v>
      </c>
      <c r="B4404" s="42">
        <v>970406237</v>
      </c>
      <c r="C4404" s="43">
        <v>970406245</v>
      </c>
      <c r="D4404" t="s">
        <v>5417</v>
      </c>
      <c r="E4404" t="s">
        <v>5418</v>
      </c>
      <c r="H4404"/>
      <c r="I4404" s="1" t="s">
        <v>87</v>
      </c>
      <c r="J4404" t="s">
        <v>88</v>
      </c>
      <c r="K4404" t="s">
        <v>89</v>
      </c>
      <c r="L4404" t="s">
        <v>96</v>
      </c>
      <c r="M4404" t="s">
        <v>89</v>
      </c>
      <c r="N4404" s="4">
        <v>482435492</v>
      </c>
      <c r="O4404" s="44">
        <v>22191</v>
      </c>
      <c r="P4404">
        <v>0</v>
      </c>
      <c r="Q4404">
        <v>0</v>
      </c>
      <c r="R4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4" s="4">
        <f t="shared" si="204"/>
        <v>0</v>
      </c>
      <c r="T4404" s="4">
        <f t="shared" si="205"/>
        <v>0</v>
      </c>
      <c r="U4404" s="4">
        <f t="shared" si="206"/>
        <v>1</v>
      </c>
    </row>
    <row r="4405" spans="1:21">
      <c r="A4405" s="41">
        <v>980500763</v>
      </c>
      <c r="B4405" s="42">
        <v>970407250</v>
      </c>
      <c r="C4405" s="43">
        <v>980500763</v>
      </c>
      <c r="D4405" t="s">
        <v>6059</v>
      </c>
      <c r="E4405" t="s">
        <v>6060</v>
      </c>
      <c r="H4405"/>
      <c r="I4405" s="1" t="s">
        <v>1237</v>
      </c>
      <c r="J4405" t="s">
        <v>24</v>
      </c>
      <c r="K4405" t="s">
        <v>24</v>
      </c>
      <c r="L4405" t="s">
        <v>96</v>
      </c>
      <c r="M4405" t="s">
        <v>89</v>
      </c>
      <c r="N4405" s="4">
        <v>507819753</v>
      </c>
      <c r="O4405" s="44">
        <v>4568.5</v>
      </c>
      <c r="P4405">
        <v>0</v>
      </c>
      <c r="Q4405">
        <v>1</v>
      </c>
      <c r="R4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5" s="4">
        <f t="shared" si="204"/>
        <v>0</v>
      </c>
      <c r="T4405" s="4">
        <f t="shared" si="205"/>
        <v>0</v>
      </c>
      <c r="U4405" s="4">
        <f t="shared" si="206"/>
        <v>1</v>
      </c>
    </row>
    <row r="4406" spans="1:21">
      <c r="A4406" s="41">
        <v>980500920</v>
      </c>
      <c r="B4406" s="42">
        <v>970407250</v>
      </c>
      <c r="C4406" s="43">
        <v>980500920</v>
      </c>
      <c r="D4406" t="s">
        <v>6061</v>
      </c>
      <c r="E4406" t="s">
        <v>6060</v>
      </c>
      <c r="H4406"/>
      <c r="I4406" s="1" t="s">
        <v>1237</v>
      </c>
      <c r="J4406" t="s">
        <v>24</v>
      </c>
      <c r="K4406" t="s">
        <v>24</v>
      </c>
      <c r="L4406" t="s">
        <v>96</v>
      </c>
      <c r="M4406" t="s">
        <v>89</v>
      </c>
      <c r="N4406" s="4">
        <v>507819753</v>
      </c>
      <c r="O4406" s="44">
        <v>4129.5</v>
      </c>
      <c r="P4406">
        <v>0</v>
      </c>
      <c r="Q4406">
        <v>1</v>
      </c>
      <c r="R4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06" s="4">
        <f t="shared" si="204"/>
        <v>0</v>
      </c>
      <c r="T4406" s="4">
        <f t="shared" si="205"/>
        <v>0</v>
      </c>
      <c r="U4406" s="4">
        <f t="shared" si="206"/>
        <v>1</v>
      </c>
    </row>
    <row r="4407" spans="1:21">
      <c r="A4407" s="41">
        <v>970400024</v>
      </c>
      <c r="B4407" s="42">
        <v>970408589</v>
      </c>
      <c r="C4407" s="43">
        <v>970408589</v>
      </c>
      <c r="D4407" t="s">
        <v>3111</v>
      </c>
      <c r="E4407" t="s">
        <v>3112</v>
      </c>
      <c r="F4407" t="s">
        <v>2582</v>
      </c>
      <c r="G4407" t="s">
        <v>2583</v>
      </c>
      <c r="H4407">
        <v>1</v>
      </c>
      <c r="I4407" s="1" t="s">
        <v>87</v>
      </c>
      <c r="J4407" t="s">
        <v>88</v>
      </c>
      <c r="K4407" t="s">
        <v>89</v>
      </c>
      <c r="L4407" t="s">
        <v>233</v>
      </c>
      <c r="M4407" t="s">
        <v>89</v>
      </c>
      <c r="N4407" s="4">
        <v>200030013</v>
      </c>
      <c r="O4407" s="44">
        <v>243848.5</v>
      </c>
      <c r="P4407">
        <v>0</v>
      </c>
      <c r="Q4407">
        <v>0</v>
      </c>
      <c r="R4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7" s="4">
        <f t="shared" si="204"/>
        <v>1</v>
      </c>
      <c r="T4407" s="4">
        <f t="shared" si="205"/>
        <v>0</v>
      </c>
      <c r="U4407" s="4">
        <f t="shared" si="206"/>
        <v>0</v>
      </c>
    </row>
    <row r="4408" spans="1:21">
      <c r="A4408" s="41">
        <v>970400057</v>
      </c>
      <c r="B4408" s="42">
        <v>970408589</v>
      </c>
      <c r="C4408" s="43">
        <v>970408589</v>
      </c>
      <c r="D4408" t="s">
        <v>3113</v>
      </c>
      <c r="E4408" t="s">
        <v>3112</v>
      </c>
      <c r="F4408" t="s">
        <v>2582</v>
      </c>
      <c r="G4408" t="s">
        <v>2583</v>
      </c>
      <c r="H4408">
        <v>1</v>
      </c>
      <c r="I4408" s="1" t="s">
        <v>87</v>
      </c>
      <c r="J4408" t="s">
        <v>88</v>
      </c>
      <c r="K4408" t="s">
        <v>89</v>
      </c>
      <c r="L4408" t="s">
        <v>233</v>
      </c>
      <c r="M4408" t="s">
        <v>89</v>
      </c>
      <c r="N4408" s="4">
        <v>200030013</v>
      </c>
      <c r="O4408" s="44">
        <v>267407.5</v>
      </c>
      <c r="P4408">
        <v>0</v>
      </c>
      <c r="Q4408">
        <v>0</v>
      </c>
      <c r="R4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8" s="4">
        <f t="shared" si="204"/>
        <v>1</v>
      </c>
      <c r="T4408" s="4">
        <f t="shared" si="205"/>
        <v>0</v>
      </c>
      <c r="U4408" s="4">
        <f t="shared" si="206"/>
        <v>0</v>
      </c>
    </row>
    <row r="4409" spans="1:21">
      <c r="A4409" s="41">
        <v>970400081</v>
      </c>
      <c r="B4409" s="42">
        <v>970408589</v>
      </c>
      <c r="C4409" s="43">
        <v>970408589</v>
      </c>
      <c r="D4409" t="s">
        <v>3114</v>
      </c>
      <c r="E4409" t="s">
        <v>3112</v>
      </c>
      <c r="F4409" t="s">
        <v>2582</v>
      </c>
      <c r="G4409" t="s">
        <v>2583</v>
      </c>
      <c r="H4409">
        <v>1</v>
      </c>
      <c r="I4409" s="1" t="s">
        <v>87</v>
      </c>
      <c r="J4409" t="s">
        <v>88</v>
      </c>
      <c r="K4409" t="s">
        <v>89</v>
      </c>
      <c r="L4409" t="s">
        <v>233</v>
      </c>
      <c r="M4409" t="s">
        <v>89</v>
      </c>
      <c r="N4409" s="4">
        <v>200030013</v>
      </c>
      <c r="O4409" s="44">
        <v>15755</v>
      </c>
      <c r="P4409">
        <v>0</v>
      </c>
      <c r="Q4409">
        <v>0</v>
      </c>
      <c r="R4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9" s="4">
        <f t="shared" si="204"/>
        <v>1</v>
      </c>
      <c r="T4409" s="4">
        <f t="shared" si="205"/>
        <v>0</v>
      </c>
      <c r="U4409" s="4">
        <f t="shared" si="206"/>
        <v>0</v>
      </c>
    </row>
    <row r="4410" spans="1:21">
      <c r="A4410" s="41">
        <v>970400099</v>
      </c>
      <c r="B4410" s="42">
        <v>970408589</v>
      </c>
      <c r="C4410" s="43">
        <v>970408589</v>
      </c>
      <c r="D4410" t="s">
        <v>3115</v>
      </c>
      <c r="E4410" t="s">
        <v>3112</v>
      </c>
      <c r="F4410" t="s">
        <v>2582</v>
      </c>
      <c r="G4410" t="s">
        <v>2583</v>
      </c>
      <c r="H4410">
        <v>1</v>
      </c>
      <c r="I4410" s="1" t="s">
        <v>87</v>
      </c>
      <c r="J4410" t="s">
        <v>88</v>
      </c>
      <c r="K4410" t="s">
        <v>89</v>
      </c>
      <c r="L4410" t="s">
        <v>233</v>
      </c>
      <c r="M4410" t="s">
        <v>89</v>
      </c>
      <c r="N4410" s="4">
        <v>200030013</v>
      </c>
      <c r="O4410" s="44">
        <v>3158</v>
      </c>
      <c r="P4410">
        <v>0</v>
      </c>
      <c r="Q4410">
        <v>0</v>
      </c>
      <c r="R4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0" s="4">
        <f t="shared" si="204"/>
        <v>1</v>
      </c>
      <c r="T4410" s="4">
        <f t="shared" si="205"/>
        <v>0</v>
      </c>
      <c r="U4410" s="4">
        <f t="shared" si="206"/>
        <v>0</v>
      </c>
    </row>
    <row r="4411" spans="1:21">
      <c r="A4411" s="41">
        <v>970400180</v>
      </c>
      <c r="B4411" s="42">
        <v>970408589</v>
      </c>
      <c r="C4411" s="43">
        <v>970408589</v>
      </c>
      <c r="D4411" t="s">
        <v>3116</v>
      </c>
      <c r="E4411" t="s">
        <v>3112</v>
      </c>
      <c r="F4411" t="s">
        <v>2582</v>
      </c>
      <c r="G4411" t="s">
        <v>2583</v>
      </c>
      <c r="H4411">
        <v>1</v>
      </c>
      <c r="I4411" s="1" t="s">
        <v>87</v>
      </c>
      <c r="J4411" t="s">
        <v>88</v>
      </c>
      <c r="K4411" t="s">
        <v>89</v>
      </c>
      <c r="L4411" t="s">
        <v>233</v>
      </c>
      <c r="M4411" t="s">
        <v>89</v>
      </c>
      <c r="N4411" s="4">
        <v>200030013</v>
      </c>
      <c r="O4411" s="44">
        <v>13088.5</v>
      </c>
      <c r="P4411">
        <v>0</v>
      </c>
      <c r="Q4411">
        <v>0</v>
      </c>
      <c r="R4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1" s="4">
        <f t="shared" si="204"/>
        <v>1</v>
      </c>
      <c r="T4411" s="4">
        <f t="shared" si="205"/>
        <v>0</v>
      </c>
      <c r="U4411" s="4">
        <f t="shared" si="206"/>
        <v>0</v>
      </c>
    </row>
    <row r="4412" spans="1:21" ht="17.25" customHeight="1">
      <c r="A4412" s="41">
        <v>970463139</v>
      </c>
      <c r="B4412" s="42">
        <v>970408589</v>
      </c>
      <c r="C4412" s="41">
        <v>970408589</v>
      </c>
      <c r="D4412" t="s">
        <v>3117</v>
      </c>
      <c r="E4412" t="s">
        <v>3112</v>
      </c>
      <c r="F4412" t="s">
        <v>2582</v>
      </c>
      <c r="G4412" t="s">
        <v>2583</v>
      </c>
      <c r="H4412">
        <v>1</v>
      </c>
      <c r="I4412" s="1" t="s">
        <v>87</v>
      </c>
      <c r="J4412" t="s">
        <v>88</v>
      </c>
      <c r="K4412" t="s">
        <v>89</v>
      </c>
      <c r="L4412" t="s">
        <v>233</v>
      </c>
      <c r="M4412" t="s">
        <v>89</v>
      </c>
      <c r="N4412" s="4">
        <v>200030013</v>
      </c>
      <c r="O4412" s="44">
        <v>13883</v>
      </c>
      <c r="P4412">
        <v>0</v>
      </c>
      <c r="Q4412">
        <v>0</v>
      </c>
      <c r="R4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2" s="4">
        <f t="shared" si="204"/>
        <v>1</v>
      </c>
      <c r="T4412" s="4">
        <f t="shared" si="205"/>
        <v>0</v>
      </c>
      <c r="U4412" s="4">
        <f t="shared" si="206"/>
        <v>0</v>
      </c>
    </row>
    <row r="4413" spans="1:21">
      <c r="A4413" s="41">
        <v>970408753</v>
      </c>
      <c r="B4413" s="42">
        <v>970408746</v>
      </c>
      <c r="C4413" s="43">
        <v>970408753</v>
      </c>
      <c r="D4413" t="s">
        <v>5813</v>
      </c>
      <c r="E4413" t="s">
        <v>5814</v>
      </c>
      <c r="H4413"/>
      <c r="I4413" s="1" t="s">
        <v>87</v>
      </c>
      <c r="J4413" t="s">
        <v>88</v>
      </c>
      <c r="K4413" t="s">
        <v>89</v>
      </c>
      <c r="L4413" t="s">
        <v>96</v>
      </c>
      <c r="M4413" t="s">
        <v>89</v>
      </c>
      <c r="N4413" s="4">
        <v>483962676</v>
      </c>
      <c r="O4413" s="44">
        <v>22318.75</v>
      </c>
      <c r="P4413">
        <v>1</v>
      </c>
      <c r="Q4413">
        <v>0</v>
      </c>
      <c r="R4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3" s="4">
        <f t="shared" si="204"/>
        <v>0</v>
      </c>
      <c r="T4413" s="4">
        <f t="shared" si="205"/>
        <v>0</v>
      </c>
      <c r="U4413" s="4">
        <f t="shared" si="206"/>
        <v>1</v>
      </c>
    </row>
    <row r="4414" spans="1:21">
      <c r="A4414" s="41">
        <v>970409470</v>
      </c>
      <c r="B4414" s="42">
        <v>970409462</v>
      </c>
      <c r="C4414" s="43">
        <v>970409470</v>
      </c>
      <c r="D4414" t="s">
        <v>6032</v>
      </c>
      <c r="E4414" t="s">
        <v>6033</v>
      </c>
      <c r="H4414"/>
      <c r="I4414" s="1" t="s">
        <v>87</v>
      </c>
      <c r="J4414" t="s">
        <v>88</v>
      </c>
      <c r="K4414" t="s">
        <v>89</v>
      </c>
      <c r="L4414" t="s">
        <v>96</v>
      </c>
      <c r="M4414" t="s">
        <v>89</v>
      </c>
      <c r="N4414" s="4">
        <v>480973742</v>
      </c>
      <c r="O4414" s="44">
        <v>1238</v>
      </c>
      <c r="P4414">
        <v>0</v>
      </c>
      <c r="Q4414">
        <v>0</v>
      </c>
      <c r="R4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4" s="4">
        <f t="shared" si="204"/>
        <v>0</v>
      </c>
      <c r="T4414" s="4">
        <f t="shared" si="205"/>
        <v>0</v>
      </c>
      <c r="U4414" s="4">
        <f t="shared" si="206"/>
        <v>1</v>
      </c>
    </row>
    <row r="4415" spans="1:21">
      <c r="A4415" s="41">
        <v>970410528</v>
      </c>
      <c r="B4415" s="42">
        <v>970410510</v>
      </c>
      <c r="C4415" s="43">
        <v>970410528</v>
      </c>
      <c r="D4415" t="s">
        <v>5819</v>
      </c>
      <c r="E4415" t="s">
        <v>5820</v>
      </c>
      <c r="H4415"/>
      <c r="I4415" s="1" t="s">
        <v>87</v>
      </c>
      <c r="J4415" t="s">
        <v>88</v>
      </c>
      <c r="K4415" t="s">
        <v>89</v>
      </c>
      <c r="L4415" t="s">
        <v>96</v>
      </c>
      <c r="M4415" t="s">
        <v>89</v>
      </c>
      <c r="N4415" s="4">
        <v>494859671</v>
      </c>
      <c r="O4415" s="44">
        <v>25310.5</v>
      </c>
      <c r="P4415">
        <v>0</v>
      </c>
      <c r="Q4415">
        <v>0</v>
      </c>
      <c r="R4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5" s="4">
        <f t="shared" si="204"/>
        <v>0</v>
      </c>
      <c r="T4415" s="4">
        <f t="shared" si="205"/>
        <v>0</v>
      </c>
      <c r="U4415" s="4">
        <f t="shared" si="206"/>
        <v>1</v>
      </c>
    </row>
    <row r="4416" spans="1:21">
      <c r="A4416" s="41">
        <v>970400016</v>
      </c>
      <c r="B4416" s="42">
        <v>970411005</v>
      </c>
      <c r="C4416" s="43">
        <v>970411005</v>
      </c>
      <c r="D4416" t="s">
        <v>3810</v>
      </c>
      <c r="E4416" t="s">
        <v>3811</v>
      </c>
      <c r="F4416" t="s">
        <v>2582</v>
      </c>
      <c r="G4416" t="s">
        <v>2583</v>
      </c>
      <c r="H4416">
        <v>0</v>
      </c>
      <c r="I4416" s="1" t="s">
        <v>87</v>
      </c>
      <c r="J4416" t="s">
        <v>88</v>
      </c>
      <c r="K4416" t="s">
        <v>89</v>
      </c>
      <c r="L4416" t="s">
        <v>77</v>
      </c>
      <c r="M4416" t="s">
        <v>89</v>
      </c>
      <c r="N4416" s="4">
        <v>269742144</v>
      </c>
      <c r="O4416" s="44">
        <v>40615</v>
      </c>
      <c r="P4416">
        <v>1</v>
      </c>
      <c r="Q4416">
        <v>0</v>
      </c>
      <c r="R4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6" s="4">
        <f t="shared" si="204"/>
        <v>1</v>
      </c>
      <c r="T4416" s="4">
        <f t="shared" si="205"/>
        <v>0</v>
      </c>
      <c r="U4416" s="4">
        <f t="shared" si="206"/>
        <v>0</v>
      </c>
    </row>
    <row r="4417" spans="1:21">
      <c r="A4417" s="41">
        <v>970411054</v>
      </c>
      <c r="B4417" s="42">
        <v>970411047</v>
      </c>
      <c r="C4417" s="43">
        <v>970411054</v>
      </c>
      <c r="D4417" t="s">
        <v>5427</v>
      </c>
      <c r="E4417" t="s">
        <v>5428</v>
      </c>
      <c r="H4417"/>
      <c r="I4417" s="1" t="s">
        <v>87</v>
      </c>
      <c r="J4417" t="s">
        <v>88</v>
      </c>
      <c r="K4417" t="s">
        <v>89</v>
      </c>
      <c r="L4417" t="s">
        <v>96</v>
      </c>
      <c r="M4417" t="s">
        <v>89</v>
      </c>
      <c r="N4417" s="4">
        <v>843036336</v>
      </c>
      <c r="O4417" s="44">
        <v>1</v>
      </c>
      <c r="P4417">
        <v>1</v>
      </c>
      <c r="Q4417">
        <v>0</v>
      </c>
      <c r="R4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7" s="4">
        <f t="shared" si="204"/>
        <v>0</v>
      </c>
      <c r="T4417" s="4">
        <f t="shared" si="205"/>
        <v>0</v>
      </c>
      <c r="U4417" s="4">
        <f t="shared" si="206"/>
        <v>1</v>
      </c>
    </row>
    <row r="4418" spans="1:21">
      <c r="A4418" s="41">
        <v>970411989</v>
      </c>
      <c r="B4418" s="42">
        <v>970411971</v>
      </c>
      <c r="C4418" s="43">
        <v>970411989</v>
      </c>
      <c r="D4418" t="s">
        <v>85</v>
      </c>
      <c r="E4418" t="s">
        <v>86</v>
      </c>
      <c r="H4418"/>
      <c r="I4418" s="1" t="s">
        <v>87</v>
      </c>
      <c r="J4418" t="s">
        <v>88</v>
      </c>
      <c r="K4418" t="s">
        <v>89</v>
      </c>
      <c r="L4418" t="s">
        <v>60</v>
      </c>
      <c r="M4418" t="s">
        <v>89</v>
      </c>
      <c r="N4418" s="4">
        <v>894013549</v>
      </c>
      <c r="O4418" s="44">
        <v>2247.5</v>
      </c>
      <c r="P4418">
        <v>1</v>
      </c>
      <c r="Q4418">
        <v>0</v>
      </c>
      <c r="R4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8" s="4">
        <f t="shared" si="204"/>
        <v>0</v>
      </c>
      <c r="T4418" s="4">
        <f t="shared" si="205"/>
        <v>0</v>
      </c>
      <c r="U4418" s="4">
        <f t="shared" si="206"/>
        <v>1</v>
      </c>
    </row>
    <row r="4419" spans="1:21">
      <c r="A4419" s="41">
        <v>970400065</v>
      </c>
      <c r="B4419" s="42">
        <v>970421038</v>
      </c>
      <c r="C4419" s="43">
        <v>970421038</v>
      </c>
      <c r="D4419" t="s">
        <v>2581</v>
      </c>
      <c r="E4419" t="s">
        <v>2581</v>
      </c>
      <c r="F4419" t="s">
        <v>2582</v>
      </c>
      <c r="G4419" t="s">
        <v>2583</v>
      </c>
      <c r="H4419">
        <v>0</v>
      </c>
      <c r="I4419" s="1" t="s">
        <v>87</v>
      </c>
      <c r="J4419" t="s">
        <v>88</v>
      </c>
      <c r="K4419" t="s">
        <v>89</v>
      </c>
      <c r="L4419" t="s">
        <v>831</v>
      </c>
      <c r="M4419" t="s">
        <v>89</v>
      </c>
      <c r="N4419" s="4">
        <v>269742318</v>
      </c>
      <c r="O4419" s="44">
        <v>131868</v>
      </c>
      <c r="P4419">
        <v>0</v>
      </c>
      <c r="Q4419">
        <v>0</v>
      </c>
      <c r="R4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9" s="4">
        <f t="shared" si="204"/>
        <v>1</v>
      </c>
      <c r="T4419" s="4">
        <f t="shared" si="205"/>
        <v>0</v>
      </c>
      <c r="U4419" s="4">
        <f t="shared" si="206"/>
        <v>0</v>
      </c>
    </row>
    <row r="4420" spans="1:21">
      <c r="A4420" s="41">
        <v>970423000</v>
      </c>
      <c r="B4420" s="42">
        <v>970430906</v>
      </c>
      <c r="C4420" s="43">
        <v>970423000</v>
      </c>
      <c r="D4420" t="s">
        <v>325</v>
      </c>
      <c r="E4420" t="s">
        <v>326</v>
      </c>
      <c r="H4420"/>
      <c r="I4420" s="1" t="s">
        <v>87</v>
      </c>
      <c r="J4420" t="s">
        <v>88</v>
      </c>
      <c r="K4420" t="s">
        <v>89</v>
      </c>
      <c r="L4420" t="s">
        <v>60</v>
      </c>
      <c r="M4420" t="s">
        <v>89</v>
      </c>
      <c r="N4420" s="4">
        <v>315965269</v>
      </c>
      <c r="O4420" s="44">
        <v>8432.5</v>
      </c>
      <c r="P4420">
        <v>0</v>
      </c>
      <c r="Q4420">
        <v>0</v>
      </c>
      <c r="R4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0" s="4">
        <f t="shared" si="204"/>
        <v>0</v>
      </c>
      <c r="T4420" s="4">
        <f t="shared" si="205"/>
        <v>0</v>
      </c>
      <c r="U4420" s="4">
        <f t="shared" si="206"/>
        <v>1</v>
      </c>
    </row>
    <row r="4421" spans="1:21">
      <c r="A4421" s="41">
        <v>970404158</v>
      </c>
      <c r="B4421" s="43">
        <v>970463592</v>
      </c>
      <c r="C4421" s="43">
        <v>970404158</v>
      </c>
      <c r="D4421" t="s">
        <v>806</v>
      </c>
      <c r="E4421" t="s">
        <v>807</v>
      </c>
      <c r="H4421"/>
      <c r="I4421" s="1" t="s">
        <v>87</v>
      </c>
      <c r="J4421" t="s">
        <v>88</v>
      </c>
      <c r="K4421" t="s">
        <v>89</v>
      </c>
      <c r="L4421" t="s">
        <v>60</v>
      </c>
      <c r="M4421" t="s">
        <v>89</v>
      </c>
      <c r="N4421" s="4">
        <v>330842576</v>
      </c>
      <c r="O4421" s="44">
        <v>7314</v>
      </c>
      <c r="P4421">
        <v>0</v>
      </c>
      <c r="Q4421">
        <v>1</v>
      </c>
      <c r="R4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21" s="4">
        <f t="shared" si="204"/>
        <v>0</v>
      </c>
      <c r="T4421" s="4">
        <f t="shared" si="205"/>
        <v>0</v>
      </c>
      <c r="U4421" s="4">
        <f t="shared" si="206"/>
        <v>1</v>
      </c>
    </row>
    <row r="4422" spans="1:21">
      <c r="A4422" s="41">
        <v>970405064</v>
      </c>
      <c r="B4422" s="42">
        <v>970463592</v>
      </c>
      <c r="C4422" s="43">
        <v>970405064</v>
      </c>
      <c r="D4422" t="s">
        <v>808</v>
      </c>
      <c r="E4422" t="s">
        <v>807</v>
      </c>
      <c r="H4422"/>
      <c r="I4422" s="1" t="s">
        <v>87</v>
      </c>
      <c r="J4422" t="s">
        <v>88</v>
      </c>
      <c r="K4422" t="s">
        <v>89</v>
      </c>
      <c r="L4422" t="s">
        <v>60</v>
      </c>
      <c r="M4422" t="s">
        <v>89</v>
      </c>
      <c r="N4422" s="4">
        <v>330842576</v>
      </c>
      <c r="O4422" s="44">
        <v>8722</v>
      </c>
      <c r="P4422">
        <v>0</v>
      </c>
      <c r="Q4422">
        <v>1</v>
      </c>
      <c r="R4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22" s="4">
        <f t="shared" ref="S4422:S4458" si="207">IF(OR(L4422="CH",L4422="CH ex-CHS",L4422="HIA",L4422="Autres publics",L4422="CHU"),1,0)</f>
        <v>0</v>
      </c>
      <c r="T4422" s="4">
        <f t="shared" ref="T4422:T4458" si="208">IF(AND(S4422=1,G4422=""),1,0)</f>
        <v>0</v>
      </c>
      <c r="U4422" s="4">
        <f t="shared" si="206"/>
        <v>1</v>
      </c>
    </row>
    <row r="4423" spans="1:21">
      <c r="A4423" s="41">
        <v>970405650</v>
      </c>
      <c r="B4423" s="42">
        <v>970463592</v>
      </c>
      <c r="C4423" s="43">
        <v>970405650</v>
      </c>
      <c r="D4423" t="s">
        <v>809</v>
      </c>
      <c r="E4423" t="s">
        <v>807</v>
      </c>
      <c r="H4423"/>
      <c r="I4423" s="1" t="s">
        <v>87</v>
      </c>
      <c r="J4423" t="s">
        <v>88</v>
      </c>
      <c r="K4423" t="s">
        <v>89</v>
      </c>
      <c r="L4423" t="s">
        <v>60</v>
      </c>
      <c r="M4423" t="s">
        <v>89</v>
      </c>
      <c r="N4423" s="4">
        <v>330842576</v>
      </c>
      <c r="O4423" s="44">
        <v>4032</v>
      </c>
      <c r="P4423">
        <v>0</v>
      </c>
      <c r="Q4423">
        <v>0</v>
      </c>
      <c r="R4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3" s="4">
        <f t="shared" si="207"/>
        <v>0</v>
      </c>
      <c r="T4423" s="4">
        <f t="shared" si="208"/>
        <v>0</v>
      </c>
      <c r="U4423" s="4">
        <f t="shared" ref="U4423:U4458" si="209">IF(S4423=1,0,1)</f>
        <v>1</v>
      </c>
    </row>
    <row r="4424" spans="1:21">
      <c r="A4424" s="41">
        <v>970403119</v>
      </c>
      <c r="B4424" s="42">
        <v>970463600</v>
      </c>
      <c r="C4424" s="43">
        <v>970403119</v>
      </c>
      <c r="D4424" t="s">
        <v>317</v>
      </c>
      <c r="E4424" t="s">
        <v>318</v>
      </c>
      <c r="H4424"/>
      <c r="I4424" s="1" t="s">
        <v>87</v>
      </c>
      <c r="J4424" t="s">
        <v>88</v>
      </c>
      <c r="K4424" t="s">
        <v>89</v>
      </c>
      <c r="L4424" t="s">
        <v>60</v>
      </c>
      <c r="M4424" t="s">
        <v>89</v>
      </c>
      <c r="N4424" s="4">
        <v>378751127</v>
      </c>
      <c r="O4424" s="44">
        <v>8712.5</v>
      </c>
      <c r="P4424">
        <v>0</v>
      </c>
      <c r="Q4424">
        <v>0</v>
      </c>
      <c r="R4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4" s="4">
        <f t="shared" si="207"/>
        <v>0</v>
      </c>
      <c r="T4424" s="4">
        <f t="shared" si="208"/>
        <v>0</v>
      </c>
      <c r="U4424" s="4">
        <f t="shared" si="209"/>
        <v>1</v>
      </c>
    </row>
    <row r="4425" spans="1:21">
      <c r="A4425" s="41">
        <v>970404851</v>
      </c>
      <c r="B4425" s="42">
        <v>970463600</v>
      </c>
      <c r="C4425" s="43">
        <v>970404851</v>
      </c>
      <c r="D4425" t="s">
        <v>319</v>
      </c>
      <c r="E4425" t="s">
        <v>318</v>
      </c>
      <c r="H4425"/>
      <c r="I4425" s="1" t="s">
        <v>87</v>
      </c>
      <c r="J4425" t="s">
        <v>88</v>
      </c>
      <c r="K4425" t="s">
        <v>89</v>
      </c>
      <c r="L4425" t="s">
        <v>60</v>
      </c>
      <c r="M4425" t="s">
        <v>89</v>
      </c>
      <c r="N4425" s="4">
        <v>378751127</v>
      </c>
      <c r="O4425" s="44">
        <v>9209</v>
      </c>
      <c r="P4425">
        <v>0</v>
      </c>
      <c r="Q4425">
        <v>0</v>
      </c>
      <c r="R4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5" s="4">
        <f t="shared" si="207"/>
        <v>0</v>
      </c>
      <c r="T4425" s="4">
        <f t="shared" si="208"/>
        <v>0</v>
      </c>
      <c r="U4425" s="4">
        <f t="shared" si="209"/>
        <v>1</v>
      </c>
    </row>
    <row r="4426" spans="1:21">
      <c r="A4426" s="41">
        <v>970406625</v>
      </c>
      <c r="B4426" s="42">
        <v>970463600</v>
      </c>
      <c r="C4426" s="43">
        <v>970406625</v>
      </c>
      <c r="D4426" t="s">
        <v>320</v>
      </c>
      <c r="E4426" t="s">
        <v>318</v>
      </c>
      <c r="H4426"/>
      <c r="I4426" s="1" t="s">
        <v>87</v>
      </c>
      <c r="J4426" t="s">
        <v>88</v>
      </c>
      <c r="K4426" t="s">
        <v>89</v>
      </c>
      <c r="L4426" t="s">
        <v>60</v>
      </c>
      <c r="M4426" t="s">
        <v>89</v>
      </c>
      <c r="N4426" s="4">
        <v>378751127</v>
      </c>
      <c r="O4426" s="44">
        <v>7356.5</v>
      </c>
      <c r="P4426">
        <v>0</v>
      </c>
      <c r="Q4426">
        <v>0</v>
      </c>
      <c r="R4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6" s="4">
        <f t="shared" si="207"/>
        <v>0</v>
      </c>
      <c r="T4426" s="4">
        <f t="shared" si="208"/>
        <v>0</v>
      </c>
      <c r="U4426" s="4">
        <f t="shared" si="209"/>
        <v>1</v>
      </c>
    </row>
    <row r="4427" spans="1:21">
      <c r="A4427" s="41">
        <v>970410783</v>
      </c>
      <c r="B4427" s="42">
        <v>970463600</v>
      </c>
      <c r="C4427" s="43">
        <v>970410783</v>
      </c>
      <c r="D4427" t="s">
        <v>321</v>
      </c>
      <c r="E4427" t="s">
        <v>318</v>
      </c>
      <c r="H4427"/>
      <c r="I4427" s="1" t="s">
        <v>87</v>
      </c>
      <c r="J4427" t="s">
        <v>88</v>
      </c>
      <c r="K4427" t="s">
        <v>89</v>
      </c>
      <c r="L4427" t="s">
        <v>60</v>
      </c>
      <c r="M4427" t="s">
        <v>89</v>
      </c>
      <c r="N4427" s="4">
        <v>378751127</v>
      </c>
      <c r="O4427" s="44">
        <v>7525</v>
      </c>
      <c r="P4427">
        <v>0</v>
      </c>
      <c r="Q4427">
        <v>0</v>
      </c>
      <c r="R4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7" s="4">
        <f t="shared" si="207"/>
        <v>0</v>
      </c>
      <c r="T4427" s="4">
        <f t="shared" si="208"/>
        <v>0</v>
      </c>
      <c r="U4427" s="4">
        <f t="shared" si="209"/>
        <v>1</v>
      </c>
    </row>
    <row r="4428" spans="1:21">
      <c r="A4428" s="41">
        <v>970467155</v>
      </c>
      <c r="B4428" s="42">
        <v>970467148</v>
      </c>
      <c r="C4428" s="43">
        <v>970467155</v>
      </c>
      <c r="D4428" t="s">
        <v>5811</v>
      </c>
      <c r="E4428" t="s">
        <v>5812</v>
      </c>
      <c r="H4428"/>
      <c r="I4428" s="1" t="s">
        <v>87</v>
      </c>
      <c r="J4428" t="s">
        <v>88</v>
      </c>
      <c r="K4428" t="s">
        <v>89</v>
      </c>
      <c r="L4428" t="s">
        <v>96</v>
      </c>
      <c r="M4428" t="s">
        <v>89</v>
      </c>
      <c r="N4428" s="4">
        <v>401469093</v>
      </c>
      <c r="O4428" s="44">
        <v>26420.75</v>
      </c>
      <c r="P4428">
        <v>1</v>
      </c>
      <c r="Q4428">
        <v>0</v>
      </c>
      <c r="R4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8" s="4">
        <f t="shared" si="207"/>
        <v>0</v>
      </c>
      <c r="T4428" s="4">
        <f t="shared" si="208"/>
        <v>0</v>
      </c>
      <c r="U4428" s="4">
        <f t="shared" si="209"/>
        <v>1</v>
      </c>
    </row>
    <row r="4429" spans="1:21">
      <c r="A4429" s="41">
        <v>980500011</v>
      </c>
      <c r="B4429" s="42">
        <v>980500003</v>
      </c>
      <c r="C4429" s="43">
        <v>980500003</v>
      </c>
      <c r="D4429" t="s">
        <v>1236</v>
      </c>
      <c r="E4429" t="s">
        <v>28</v>
      </c>
      <c r="H4429">
        <v>0</v>
      </c>
      <c r="I4429" s="1" t="s">
        <v>1237</v>
      </c>
      <c r="J4429" t="s">
        <v>24</v>
      </c>
      <c r="K4429" t="s">
        <v>24</v>
      </c>
      <c r="L4429" t="s">
        <v>831</v>
      </c>
      <c r="M4429" t="s">
        <v>24</v>
      </c>
      <c r="N4429" s="4">
        <v>229850011</v>
      </c>
      <c r="O4429" s="44">
        <v>223066</v>
      </c>
      <c r="P4429">
        <v>0</v>
      </c>
      <c r="Q4429">
        <v>0</v>
      </c>
      <c r="R4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9" s="4">
        <f t="shared" si="207"/>
        <v>1</v>
      </c>
      <c r="T4429" s="4">
        <f t="shared" si="208"/>
        <v>1</v>
      </c>
      <c r="U4429" s="4">
        <f t="shared" si="209"/>
        <v>0</v>
      </c>
    </row>
    <row r="4430" spans="1:21">
      <c r="A4430" s="41">
        <v>980502298</v>
      </c>
      <c r="B4430" s="42">
        <v>980502280</v>
      </c>
      <c r="C4430" s="43">
        <v>980502298</v>
      </c>
      <c r="D4430" t="s">
        <v>6062</v>
      </c>
      <c r="E4430" t="s">
        <v>6062</v>
      </c>
      <c r="H4430"/>
      <c r="I4430" s="1" t="s">
        <v>1237</v>
      </c>
      <c r="J4430" t="s">
        <v>24</v>
      </c>
      <c r="K4430" t="s">
        <v>24</v>
      </c>
      <c r="L4430" t="s">
        <v>96</v>
      </c>
      <c r="M4430" t="s">
        <v>24</v>
      </c>
      <c r="N4430" s="4">
        <v>899388896</v>
      </c>
      <c r="O4430" s="44">
        <v>1830</v>
      </c>
      <c r="P4430">
        <v>0</v>
      </c>
      <c r="Q4430">
        <v>0</v>
      </c>
      <c r="R4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30" s="4">
        <f t="shared" si="207"/>
        <v>0</v>
      </c>
      <c r="T4430" s="4">
        <f t="shared" si="208"/>
        <v>0</v>
      </c>
      <c r="U4430" s="4">
        <f t="shared" si="209"/>
        <v>1</v>
      </c>
    </row>
    <row r="4431" spans="1:21">
      <c r="A4431" s="41" t="s">
        <v>1055</v>
      </c>
      <c r="B4431" s="42" t="s">
        <v>1056</v>
      </c>
      <c r="C4431" s="43" t="s">
        <v>1056</v>
      </c>
      <c r="D4431" t="s">
        <v>1057</v>
      </c>
      <c r="E4431" t="s">
        <v>1058</v>
      </c>
      <c r="F4431" t="s">
        <v>1059</v>
      </c>
      <c r="G4431" t="s">
        <v>1060</v>
      </c>
      <c r="H4431">
        <v>1</v>
      </c>
      <c r="I4431" s="1" t="s">
        <v>1061</v>
      </c>
      <c r="J4431" t="s">
        <v>1062</v>
      </c>
      <c r="K4431" t="s">
        <v>1063</v>
      </c>
      <c r="L4431" t="s">
        <v>831</v>
      </c>
      <c r="M4431" t="s">
        <v>1063</v>
      </c>
      <c r="N4431" s="4">
        <v>262000060</v>
      </c>
      <c r="O4431" s="44">
        <v>99713.5</v>
      </c>
      <c r="P4431">
        <v>0</v>
      </c>
      <c r="Q4431">
        <v>0</v>
      </c>
      <c r="R4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1" s="4">
        <f t="shared" si="207"/>
        <v>1</v>
      </c>
      <c r="T4431" s="4">
        <f t="shared" si="208"/>
        <v>0</v>
      </c>
      <c r="U4431" s="4">
        <f t="shared" si="209"/>
        <v>0</v>
      </c>
    </row>
    <row r="4432" spans="1:21">
      <c r="A4432" s="41" t="s">
        <v>1064</v>
      </c>
      <c r="B4432" s="42" t="s">
        <v>1056</v>
      </c>
      <c r="C4432" s="43" t="s">
        <v>1056</v>
      </c>
      <c r="D4432" t="s">
        <v>1065</v>
      </c>
      <c r="E4432" t="s">
        <v>1058</v>
      </c>
      <c r="F4432" t="s">
        <v>1059</v>
      </c>
      <c r="G4432" t="s">
        <v>1060</v>
      </c>
      <c r="H4432">
        <v>1</v>
      </c>
      <c r="I4432" s="1" t="s">
        <v>1061</v>
      </c>
      <c r="J4432" t="s">
        <v>1062</v>
      </c>
      <c r="K4432" t="s">
        <v>1063</v>
      </c>
      <c r="L4432" t="s">
        <v>831</v>
      </c>
      <c r="M4432" t="s">
        <v>1063</v>
      </c>
      <c r="N4432" s="4">
        <v>262000060</v>
      </c>
      <c r="O4432" s="44">
        <v>13401.5</v>
      </c>
      <c r="P4432">
        <v>0</v>
      </c>
      <c r="Q4432">
        <v>0</v>
      </c>
      <c r="R4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2" s="4">
        <f t="shared" si="207"/>
        <v>1</v>
      </c>
      <c r="T4432" s="4">
        <f t="shared" si="208"/>
        <v>0</v>
      </c>
      <c r="U4432" s="4">
        <f t="shared" si="209"/>
        <v>0</v>
      </c>
    </row>
    <row r="4433" spans="1:21">
      <c r="A4433" s="41" t="s">
        <v>6194</v>
      </c>
      <c r="B4433" s="42" t="s">
        <v>6195</v>
      </c>
      <c r="C4433" s="43" t="s">
        <v>6194</v>
      </c>
      <c r="D4433" t="s">
        <v>6196</v>
      </c>
      <c r="E4433" t="s">
        <v>6197</v>
      </c>
      <c r="H4433"/>
      <c r="I4433" s="1" t="s">
        <v>1061</v>
      </c>
      <c r="J4433" t="s">
        <v>1062</v>
      </c>
      <c r="K4433" t="s">
        <v>1063</v>
      </c>
      <c r="L4433" t="s">
        <v>96</v>
      </c>
      <c r="M4433" t="s">
        <v>1063</v>
      </c>
      <c r="N4433" s="4">
        <v>316475847</v>
      </c>
      <c r="O4433" s="44">
        <v>35167.5</v>
      </c>
      <c r="P4433">
        <v>0</v>
      </c>
      <c r="Q4433">
        <v>0</v>
      </c>
      <c r="R4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3" s="4">
        <f t="shared" si="207"/>
        <v>0</v>
      </c>
      <c r="T4433" s="4">
        <f t="shared" si="208"/>
        <v>0</v>
      </c>
      <c r="U4433" s="4">
        <f t="shared" si="209"/>
        <v>1</v>
      </c>
    </row>
    <row r="4434" spans="1:21">
      <c r="A4434" s="41" t="s">
        <v>5253</v>
      </c>
      <c r="B4434" s="42" t="s">
        <v>5254</v>
      </c>
      <c r="C4434" s="43" t="s">
        <v>5253</v>
      </c>
      <c r="D4434" t="s">
        <v>5255</v>
      </c>
      <c r="E4434" t="s">
        <v>5256</v>
      </c>
      <c r="H4434"/>
      <c r="I4434" s="1" t="s">
        <v>1061</v>
      </c>
      <c r="J4434" t="s">
        <v>1062</v>
      </c>
      <c r="K4434" t="s">
        <v>1063</v>
      </c>
      <c r="L4434" t="s">
        <v>96</v>
      </c>
      <c r="M4434" t="s">
        <v>1063</v>
      </c>
      <c r="N4434" s="4">
        <v>425102936</v>
      </c>
      <c r="O4434" s="44">
        <v>33061</v>
      </c>
      <c r="P4434">
        <v>0</v>
      </c>
      <c r="Q4434">
        <v>0</v>
      </c>
      <c r="R4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4" s="4">
        <f t="shared" si="207"/>
        <v>0</v>
      </c>
      <c r="T4434" s="4">
        <f t="shared" si="208"/>
        <v>0</v>
      </c>
      <c r="U4434" s="4">
        <f t="shared" si="209"/>
        <v>1</v>
      </c>
    </row>
    <row r="4435" spans="1:21">
      <c r="A4435" s="41" t="s">
        <v>4525</v>
      </c>
      <c r="B4435" s="42" t="s">
        <v>4526</v>
      </c>
      <c r="C4435" s="43" t="s">
        <v>4526</v>
      </c>
      <c r="D4435" t="s">
        <v>4527</v>
      </c>
      <c r="E4435" t="s">
        <v>4527</v>
      </c>
      <c r="F4435" t="s">
        <v>1059</v>
      </c>
      <c r="G4435" t="s">
        <v>1060</v>
      </c>
      <c r="H4435">
        <v>0</v>
      </c>
      <c r="I4435" s="1" t="s">
        <v>1061</v>
      </c>
      <c r="J4435" t="s">
        <v>1062</v>
      </c>
      <c r="K4435" t="s">
        <v>1063</v>
      </c>
      <c r="L4435" t="s">
        <v>831</v>
      </c>
      <c r="M4435" t="s">
        <v>1063</v>
      </c>
      <c r="N4435" s="4">
        <v>262000078</v>
      </c>
      <c r="O4435" s="44">
        <v>8029.5</v>
      </c>
      <c r="P4435">
        <v>0</v>
      </c>
      <c r="Q4435">
        <v>0</v>
      </c>
      <c r="R4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5" s="4">
        <f t="shared" si="207"/>
        <v>1</v>
      </c>
      <c r="T4435" s="4">
        <f t="shared" si="208"/>
        <v>0</v>
      </c>
      <c r="U4435" s="4">
        <f t="shared" si="209"/>
        <v>0</v>
      </c>
    </row>
    <row r="4436" spans="1:21">
      <c r="A4436" s="41" t="s">
        <v>5273</v>
      </c>
      <c r="B4436" s="42" t="s">
        <v>5274</v>
      </c>
      <c r="C4436" s="43" t="s">
        <v>5273</v>
      </c>
      <c r="D4436" t="s">
        <v>5275</v>
      </c>
      <c r="E4436" t="s">
        <v>5276</v>
      </c>
      <c r="H4436"/>
      <c r="I4436" s="1" t="s">
        <v>1061</v>
      </c>
      <c r="J4436" t="s">
        <v>1062</v>
      </c>
      <c r="K4436" t="s">
        <v>1063</v>
      </c>
      <c r="L4436" t="s">
        <v>96</v>
      </c>
      <c r="M4436" t="s">
        <v>1063</v>
      </c>
      <c r="N4436" s="4">
        <v>302791694</v>
      </c>
      <c r="O4436" s="44">
        <v>21425</v>
      </c>
      <c r="P4436">
        <v>0</v>
      </c>
      <c r="Q4436">
        <v>0</v>
      </c>
      <c r="R4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6" s="4">
        <f t="shared" si="207"/>
        <v>0</v>
      </c>
      <c r="T4436" s="4">
        <f t="shared" si="208"/>
        <v>0</v>
      </c>
      <c r="U4436" s="4">
        <f t="shared" si="209"/>
        <v>1</v>
      </c>
    </row>
    <row r="4437" spans="1:21">
      <c r="A4437" s="41" t="s">
        <v>5382</v>
      </c>
      <c r="B4437" s="42" t="s">
        <v>5383</v>
      </c>
      <c r="C4437" s="43" t="s">
        <v>5382</v>
      </c>
      <c r="D4437" t="s">
        <v>5384</v>
      </c>
      <c r="E4437" t="s">
        <v>5385</v>
      </c>
      <c r="H4437"/>
      <c r="I4437" s="1" t="s">
        <v>1061</v>
      </c>
      <c r="J4437" t="s">
        <v>1062</v>
      </c>
      <c r="K4437" t="s">
        <v>1063</v>
      </c>
      <c r="L4437" t="s">
        <v>96</v>
      </c>
      <c r="M4437" t="s">
        <v>1063</v>
      </c>
      <c r="N4437" s="4">
        <v>307524397</v>
      </c>
      <c r="O4437" s="44">
        <v>12683</v>
      </c>
      <c r="P4437">
        <v>0</v>
      </c>
      <c r="Q4437">
        <v>0</v>
      </c>
      <c r="R4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7" s="4">
        <f t="shared" si="207"/>
        <v>0</v>
      </c>
      <c r="T4437" s="4">
        <f t="shared" si="208"/>
        <v>0</v>
      </c>
      <c r="U4437" s="4">
        <f t="shared" si="209"/>
        <v>1</v>
      </c>
    </row>
    <row r="4438" spans="1:21">
      <c r="A4438" s="41" t="s">
        <v>5263</v>
      </c>
      <c r="B4438" s="42" t="s">
        <v>5264</v>
      </c>
      <c r="C4438" s="43" t="s">
        <v>5263</v>
      </c>
      <c r="D4438" t="s">
        <v>5265</v>
      </c>
      <c r="E4438" t="s">
        <v>5266</v>
      </c>
      <c r="H4438"/>
      <c r="I4438" s="1" t="s">
        <v>1061</v>
      </c>
      <c r="J4438" t="s">
        <v>1062</v>
      </c>
      <c r="K4438" t="s">
        <v>1063</v>
      </c>
      <c r="L4438" t="s">
        <v>96</v>
      </c>
      <c r="M4438" t="s">
        <v>1063</v>
      </c>
      <c r="N4438" s="4">
        <v>998036313</v>
      </c>
      <c r="O4438" s="44">
        <v>21208.5</v>
      </c>
      <c r="P4438">
        <v>0</v>
      </c>
      <c r="Q4438">
        <v>0</v>
      </c>
      <c r="R4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8" s="4">
        <f t="shared" si="207"/>
        <v>0</v>
      </c>
      <c r="T4438" s="4">
        <f t="shared" si="208"/>
        <v>0</v>
      </c>
      <c r="U4438" s="4">
        <f t="shared" si="209"/>
        <v>1</v>
      </c>
    </row>
    <row r="4439" spans="1:21">
      <c r="A4439" s="41" t="s">
        <v>5104</v>
      </c>
      <c r="B4439" s="42" t="s">
        <v>5105</v>
      </c>
      <c r="C4439" s="43" t="s">
        <v>5104</v>
      </c>
      <c r="D4439" t="s">
        <v>5106</v>
      </c>
      <c r="E4439" t="s">
        <v>5107</v>
      </c>
      <c r="H4439"/>
      <c r="I4439" s="1" t="s">
        <v>1061</v>
      </c>
      <c r="J4439" t="s">
        <v>1062</v>
      </c>
      <c r="K4439" t="s">
        <v>1063</v>
      </c>
      <c r="L4439" t="s">
        <v>96</v>
      </c>
      <c r="M4439" t="s">
        <v>1063</v>
      </c>
      <c r="N4439" s="4">
        <v>46620241</v>
      </c>
      <c r="O4439" s="44">
        <v>8963.5</v>
      </c>
      <c r="P4439">
        <v>0</v>
      </c>
      <c r="Q4439">
        <v>0</v>
      </c>
      <c r="R4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9" s="4">
        <f t="shared" si="207"/>
        <v>0</v>
      </c>
      <c r="T4439" s="4">
        <f t="shared" si="208"/>
        <v>0</v>
      </c>
      <c r="U4439" s="4">
        <f t="shared" si="209"/>
        <v>1</v>
      </c>
    </row>
    <row r="4440" spans="1:21">
      <c r="A4440" s="41" t="s">
        <v>3502</v>
      </c>
      <c r="B4440" s="42" t="s">
        <v>3503</v>
      </c>
      <c r="C4440" s="43" t="s">
        <v>3503</v>
      </c>
      <c r="D4440" t="s">
        <v>3504</v>
      </c>
      <c r="E4440" t="s">
        <v>3505</v>
      </c>
      <c r="H4440"/>
      <c r="I4440" s="1" t="s">
        <v>1061</v>
      </c>
      <c r="J4440" t="s">
        <v>1062</v>
      </c>
      <c r="K4440" t="s">
        <v>1063</v>
      </c>
      <c r="L4440" t="s">
        <v>77</v>
      </c>
      <c r="M4440" t="s">
        <v>1063</v>
      </c>
      <c r="N4440" s="4">
        <v>262000086</v>
      </c>
      <c r="O4440" s="44">
        <v>39165</v>
      </c>
      <c r="P4440">
        <v>1</v>
      </c>
      <c r="Q4440">
        <v>0</v>
      </c>
      <c r="R4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0" s="4">
        <f t="shared" si="207"/>
        <v>1</v>
      </c>
      <c r="T4440" s="4">
        <f t="shared" si="208"/>
        <v>1</v>
      </c>
      <c r="U4440" s="4">
        <f t="shared" si="209"/>
        <v>0</v>
      </c>
    </row>
    <row r="4441" spans="1:21">
      <c r="A4441" s="41" t="s">
        <v>3506</v>
      </c>
      <c r="B4441" s="42" t="s">
        <v>3503</v>
      </c>
      <c r="C4441" s="43" t="s">
        <v>3503</v>
      </c>
      <c r="D4441" t="s">
        <v>3507</v>
      </c>
      <c r="E4441" t="s">
        <v>3505</v>
      </c>
      <c r="H4441"/>
      <c r="I4441" s="1" t="s">
        <v>1061</v>
      </c>
      <c r="J4441" t="s">
        <v>1062</v>
      </c>
      <c r="K4441" t="s">
        <v>1063</v>
      </c>
      <c r="L4441" t="s">
        <v>77</v>
      </c>
      <c r="M4441" t="s">
        <v>1063</v>
      </c>
      <c r="N4441" s="4">
        <v>262000086</v>
      </c>
      <c r="O4441" s="44">
        <v>30.5</v>
      </c>
      <c r="P4441">
        <v>0</v>
      </c>
      <c r="Q4441">
        <v>1</v>
      </c>
      <c r="R4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1" s="4">
        <f t="shared" si="207"/>
        <v>1</v>
      </c>
      <c r="T4441" s="4">
        <f t="shared" si="208"/>
        <v>1</v>
      </c>
      <c r="U4441" s="4">
        <f t="shared" si="209"/>
        <v>0</v>
      </c>
    </row>
    <row r="4442" spans="1:21">
      <c r="A4442" s="41" t="s">
        <v>3508</v>
      </c>
      <c r="B4442" s="42" t="s">
        <v>3503</v>
      </c>
      <c r="C4442" s="43" t="s">
        <v>3503</v>
      </c>
      <c r="D4442" t="s">
        <v>3509</v>
      </c>
      <c r="E4442" t="s">
        <v>3505</v>
      </c>
      <c r="H4442"/>
      <c r="I4442" s="1" t="s">
        <v>1061</v>
      </c>
      <c r="J4442" t="s">
        <v>1062</v>
      </c>
      <c r="K4442" t="s">
        <v>1063</v>
      </c>
      <c r="L4442" t="s">
        <v>77</v>
      </c>
      <c r="M4442" t="s">
        <v>1063</v>
      </c>
      <c r="N4442" s="4">
        <v>262000086</v>
      </c>
      <c r="O4442" s="44">
        <v>116</v>
      </c>
      <c r="P4442">
        <v>0</v>
      </c>
      <c r="Q4442">
        <v>1</v>
      </c>
      <c r="R4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2" s="4">
        <f t="shared" si="207"/>
        <v>1</v>
      </c>
      <c r="T4442" s="4">
        <f t="shared" si="208"/>
        <v>1</v>
      </c>
      <c r="U4442" s="4">
        <f t="shared" si="209"/>
        <v>0</v>
      </c>
    </row>
    <row r="4443" spans="1:21">
      <c r="A4443" s="41" t="s">
        <v>6339</v>
      </c>
      <c r="B4443" s="42" t="s">
        <v>6340</v>
      </c>
      <c r="C4443" s="43" t="s">
        <v>6339</v>
      </c>
      <c r="D4443" t="s">
        <v>6341</v>
      </c>
      <c r="E4443" t="s">
        <v>6342</v>
      </c>
      <c r="H4443"/>
      <c r="I4443" s="1" t="s">
        <v>1061</v>
      </c>
      <c r="J4443" t="s">
        <v>1062</v>
      </c>
      <c r="K4443" t="s">
        <v>1063</v>
      </c>
      <c r="L4443" t="s">
        <v>60</v>
      </c>
      <c r="M4443" t="s">
        <v>1063</v>
      </c>
      <c r="N4443" s="4">
        <v>827500596</v>
      </c>
      <c r="O4443" s="44">
        <v>4575</v>
      </c>
      <c r="P4443">
        <v>0</v>
      </c>
      <c r="Q4443">
        <v>0</v>
      </c>
      <c r="R4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3" s="4">
        <f t="shared" si="207"/>
        <v>0</v>
      </c>
      <c r="T4443" s="4">
        <f t="shared" si="208"/>
        <v>0</v>
      </c>
      <c r="U4443" s="4">
        <f t="shared" si="209"/>
        <v>1</v>
      </c>
    </row>
    <row r="4444" spans="1:21">
      <c r="A4444" s="41" t="s">
        <v>1327</v>
      </c>
      <c r="B4444" s="42" t="s">
        <v>1328</v>
      </c>
      <c r="C4444" s="43" t="s">
        <v>1328</v>
      </c>
      <c r="D4444" t="s">
        <v>1329</v>
      </c>
      <c r="E4444" t="s">
        <v>1329</v>
      </c>
      <c r="F4444" t="s">
        <v>1059</v>
      </c>
      <c r="G4444" t="s">
        <v>1060</v>
      </c>
      <c r="H4444">
        <v>0</v>
      </c>
      <c r="I4444" s="1" t="s">
        <v>1061</v>
      </c>
      <c r="J4444" t="s">
        <v>1062</v>
      </c>
      <c r="K4444" t="s">
        <v>1063</v>
      </c>
      <c r="L4444" t="s">
        <v>831</v>
      </c>
      <c r="M4444" t="s">
        <v>1063</v>
      </c>
      <c r="N4444" s="4">
        <v>262010150</v>
      </c>
      <c r="O4444" s="44">
        <v>10240.5</v>
      </c>
      <c r="P4444">
        <v>0</v>
      </c>
      <c r="Q4444">
        <v>0</v>
      </c>
      <c r="R4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4" s="4">
        <f t="shared" si="207"/>
        <v>1</v>
      </c>
      <c r="T4444" s="4">
        <f t="shared" si="208"/>
        <v>0</v>
      </c>
      <c r="U4444" s="4">
        <f t="shared" si="209"/>
        <v>0</v>
      </c>
    </row>
    <row r="4445" spans="1:21">
      <c r="A4445" s="41" t="s">
        <v>1079</v>
      </c>
      <c r="B4445" s="42" t="s">
        <v>1080</v>
      </c>
      <c r="C4445" s="43" t="s">
        <v>1080</v>
      </c>
      <c r="D4445" t="s">
        <v>1081</v>
      </c>
      <c r="E4445" t="s">
        <v>1081</v>
      </c>
      <c r="F4445" t="s">
        <v>1082</v>
      </c>
      <c r="G4445" t="s">
        <v>1083</v>
      </c>
      <c r="H4445">
        <v>1</v>
      </c>
      <c r="I4445" s="1" t="s">
        <v>1084</v>
      </c>
      <c r="J4445" t="s">
        <v>1085</v>
      </c>
      <c r="K4445" t="s">
        <v>1063</v>
      </c>
      <c r="L4445" t="s">
        <v>831</v>
      </c>
      <c r="M4445" t="s">
        <v>1063</v>
      </c>
      <c r="N4445" s="4">
        <v>262000094</v>
      </c>
      <c r="O4445" s="44">
        <v>127119.5</v>
      </c>
      <c r="P4445">
        <v>0</v>
      </c>
      <c r="Q4445">
        <v>0</v>
      </c>
      <c r="R4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5" s="4">
        <f t="shared" si="207"/>
        <v>1</v>
      </c>
      <c r="T4445" s="4">
        <f t="shared" si="208"/>
        <v>0</v>
      </c>
      <c r="U4445" s="4">
        <f t="shared" si="209"/>
        <v>0</v>
      </c>
    </row>
    <row r="4446" spans="1:21">
      <c r="A4446" s="41" t="s">
        <v>1086</v>
      </c>
      <c r="B4446" s="42" t="s">
        <v>1080</v>
      </c>
      <c r="C4446" s="43" t="s">
        <v>1080</v>
      </c>
      <c r="D4446" t="s">
        <v>1087</v>
      </c>
      <c r="E4446" t="s">
        <v>1081</v>
      </c>
      <c r="F4446" t="s">
        <v>1082</v>
      </c>
      <c r="G4446" t="s">
        <v>1083</v>
      </c>
      <c r="H4446">
        <v>1</v>
      </c>
      <c r="I4446" s="1" t="s">
        <v>1084</v>
      </c>
      <c r="J4446" t="s">
        <v>1085</v>
      </c>
      <c r="K4446" t="s">
        <v>1063</v>
      </c>
      <c r="L4446" t="s">
        <v>831</v>
      </c>
      <c r="M4446" t="s">
        <v>1063</v>
      </c>
      <c r="N4446" s="4">
        <v>262000094</v>
      </c>
      <c r="O4446" s="44">
        <v>4205</v>
      </c>
      <c r="P4446">
        <v>0</v>
      </c>
      <c r="Q4446">
        <v>0</v>
      </c>
      <c r="R4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6" s="4">
        <f t="shared" si="207"/>
        <v>1</v>
      </c>
      <c r="T4446" s="4">
        <f t="shared" si="208"/>
        <v>0</v>
      </c>
      <c r="U4446" s="4">
        <f t="shared" si="209"/>
        <v>0</v>
      </c>
    </row>
    <row r="4447" spans="1:21">
      <c r="A4447" s="41" t="s">
        <v>5179</v>
      </c>
      <c r="B4447" s="42" t="s">
        <v>5180</v>
      </c>
      <c r="C4447" s="43" t="s">
        <v>5179</v>
      </c>
      <c r="D4447" t="s">
        <v>5181</v>
      </c>
      <c r="E4447" t="s">
        <v>5182</v>
      </c>
      <c r="H4447"/>
      <c r="I4447" s="1" t="s">
        <v>1084</v>
      </c>
      <c r="J4447" t="s">
        <v>1085</v>
      </c>
      <c r="K4447" t="s">
        <v>1063</v>
      </c>
      <c r="L4447" t="s">
        <v>96</v>
      </c>
      <c r="M4447" t="s">
        <v>1063</v>
      </c>
      <c r="N4447" s="4">
        <v>305097669</v>
      </c>
      <c r="O4447" s="44">
        <v>7047.5</v>
      </c>
      <c r="P4447">
        <v>0</v>
      </c>
      <c r="Q4447">
        <v>0</v>
      </c>
      <c r="R4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47" s="4">
        <f t="shared" si="207"/>
        <v>0</v>
      </c>
      <c r="T4447" s="4">
        <f t="shared" si="208"/>
        <v>0</v>
      </c>
      <c r="U4447" s="4">
        <f t="shared" si="209"/>
        <v>1</v>
      </c>
    </row>
    <row r="4448" spans="1:21">
      <c r="A4448" s="41" t="s">
        <v>6202</v>
      </c>
      <c r="B4448" s="42" t="s">
        <v>6203</v>
      </c>
      <c r="C4448" s="43">
        <v>200200145</v>
      </c>
      <c r="D4448" t="s">
        <v>6204</v>
      </c>
      <c r="E4448" t="s">
        <v>6205</v>
      </c>
      <c r="H4448"/>
      <c r="I4448" s="1" t="s">
        <v>1084</v>
      </c>
      <c r="J4448" t="s">
        <v>1085</v>
      </c>
      <c r="K4448" t="s">
        <v>1063</v>
      </c>
      <c r="L4448" t="s">
        <v>96</v>
      </c>
      <c r="M4448" t="s">
        <v>1063</v>
      </c>
      <c r="N4448" s="4">
        <v>478253206</v>
      </c>
      <c r="O4448" s="44">
        <v>30679.5</v>
      </c>
      <c r="P4448">
        <v>0</v>
      </c>
      <c r="Q4448">
        <v>0</v>
      </c>
      <c r="R4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8" s="4">
        <f t="shared" si="207"/>
        <v>0</v>
      </c>
      <c r="T4448" s="4">
        <f t="shared" si="208"/>
        <v>0</v>
      </c>
      <c r="U4448" s="4">
        <f t="shared" si="209"/>
        <v>1</v>
      </c>
    </row>
    <row r="4449" spans="1:21">
      <c r="A4449" s="41" t="s">
        <v>5100</v>
      </c>
      <c r="B4449" s="42" t="s">
        <v>5101</v>
      </c>
      <c r="C4449" s="43" t="s">
        <v>5100</v>
      </c>
      <c r="D4449" t="s">
        <v>5102</v>
      </c>
      <c r="E4449" t="s">
        <v>5103</v>
      </c>
      <c r="H4449"/>
      <c r="I4449" s="1" t="s">
        <v>1084</v>
      </c>
      <c r="J4449" t="s">
        <v>1085</v>
      </c>
      <c r="K4449" t="s">
        <v>1063</v>
      </c>
      <c r="L4449" t="s">
        <v>96</v>
      </c>
      <c r="M4449" t="s">
        <v>1063</v>
      </c>
      <c r="N4449" s="4">
        <v>496820150</v>
      </c>
      <c r="O4449" s="44">
        <v>11591</v>
      </c>
      <c r="P4449">
        <v>0</v>
      </c>
      <c r="Q4449">
        <v>0</v>
      </c>
      <c r="R4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9" s="4">
        <f t="shared" si="207"/>
        <v>0</v>
      </c>
      <c r="T4449" s="4">
        <f t="shared" si="208"/>
        <v>0</v>
      </c>
      <c r="U4449" s="4">
        <f t="shared" si="209"/>
        <v>1</v>
      </c>
    </row>
    <row r="4450" spans="1:21">
      <c r="A4450" s="41" t="s">
        <v>3916</v>
      </c>
      <c r="B4450" s="42" t="s">
        <v>3917</v>
      </c>
      <c r="C4450" s="43" t="s">
        <v>3916</v>
      </c>
      <c r="D4450" t="s">
        <v>3918</v>
      </c>
      <c r="E4450" t="s">
        <v>3919</v>
      </c>
      <c r="H4450"/>
      <c r="I4450" s="1" t="s">
        <v>1084</v>
      </c>
      <c r="J4450" t="s">
        <v>1085</v>
      </c>
      <c r="K4450" t="s">
        <v>1063</v>
      </c>
      <c r="L4450" t="s">
        <v>96</v>
      </c>
      <c r="M4450" t="s">
        <v>1063</v>
      </c>
      <c r="N4450" s="4">
        <v>340818913</v>
      </c>
      <c r="O4450" s="44">
        <v>12950</v>
      </c>
      <c r="P4450">
        <v>0</v>
      </c>
      <c r="Q4450">
        <v>0</v>
      </c>
      <c r="R4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0" s="4">
        <f t="shared" si="207"/>
        <v>0</v>
      </c>
      <c r="T4450" s="4">
        <f t="shared" si="208"/>
        <v>0</v>
      </c>
      <c r="U4450" s="4">
        <f t="shared" si="209"/>
        <v>1</v>
      </c>
    </row>
    <row r="4451" spans="1:21">
      <c r="A4451" s="41" t="s">
        <v>5348</v>
      </c>
      <c r="B4451" s="42" t="s">
        <v>5349</v>
      </c>
      <c r="C4451" s="43" t="s">
        <v>5348</v>
      </c>
      <c r="D4451" t="s">
        <v>5350</v>
      </c>
      <c r="E4451" t="s">
        <v>5351</v>
      </c>
      <c r="H4451"/>
      <c r="I4451" s="1" t="s">
        <v>1084</v>
      </c>
      <c r="J4451" t="s">
        <v>1085</v>
      </c>
      <c r="K4451" t="s">
        <v>1063</v>
      </c>
      <c r="L4451" t="s">
        <v>96</v>
      </c>
      <c r="M4451" t="s">
        <v>1063</v>
      </c>
      <c r="N4451" s="4">
        <v>404489122</v>
      </c>
      <c r="O4451" s="44">
        <v>17669.5</v>
      </c>
      <c r="P4451">
        <v>1</v>
      </c>
      <c r="Q4451">
        <v>0</v>
      </c>
      <c r="R4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1" s="4">
        <f t="shared" si="207"/>
        <v>0</v>
      </c>
      <c r="T4451" s="4">
        <f t="shared" si="208"/>
        <v>0</v>
      </c>
      <c r="U4451" s="4">
        <f t="shared" si="209"/>
        <v>1</v>
      </c>
    </row>
    <row r="4452" spans="1:21">
      <c r="A4452" s="41" t="s">
        <v>4443</v>
      </c>
      <c r="B4452" s="42" t="s">
        <v>4444</v>
      </c>
      <c r="C4452" s="43" t="s">
        <v>4443</v>
      </c>
      <c r="D4452" t="s">
        <v>4445</v>
      </c>
      <c r="E4452" t="s">
        <v>4445</v>
      </c>
      <c r="H4452"/>
      <c r="I4452" s="1" t="s">
        <v>1084</v>
      </c>
      <c r="J4452" t="s">
        <v>1085</v>
      </c>
      <c r="K4452" t="s">
        <v>1063</v>
      </c>
      <c r="L4452" t="s">
        <v>60</v>
      </c>
      <c r="M4452" t="s">
        <v>1063</v>
      </c>
      <c r="N4452" s="4">
        <v>482600038</v>
      </c>
      <c r="O4452" s="44">
        <v>6475</v>
      </c>
      <c r="P4452">
        <v>0</v>
      </c>
      <c r="Q4452">
        <v>0</v>
      </c>
      <c r="R4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2" s="4">
        <f t="shared" si="207"/>
        <v>0</v>
      </c>
      <c r="T4452" s="4">
        <f t="shared" si="208"/>
        <v>0</v>
      </c>
      <c r="U4452" s="4">
        <f t="shared" si="209"/>
        <v>1</v>
      </c>
    </row>
    <row r="4453" spans="1:21">
      <c r="A4453" s="41" t="s">
        <v>5528</v>
      </c>
      <c r="B4453" s="42" t="s">
        <v>5529</v>
      </c>
      <c r="C4453" s="43" t="s">
        <v>5528</v>
      </c>
      <c r="D4453" t="s">
        <v>5530</v>
      </c>
      <c r="E4453" t="s">
        <v>5531</v>
      </c>
      <c r="H4453"/>
      <c r="I4453" s="1" t="s">
        <v>1084</v>
      </c>
      <c r="J4453" t="s">
        <v>1085</v>
      </c>
      <c r="K4453" t="s">
        <v>1063</v>
      </c>
      <c r="L4453" t="s">
        <v>96</v>
      </c>
      <c r="M4453" t="s">
        <v>1063</v>
      </c>
      <c r="N4453" s="4">
        <v>509868642</v>
      </c>
      <c r="O4453" s="44">
        <v>23596</v>
      </c>
      <c r="P4453">
        <v>0</v>
      </c>
      <c r="Q4453">
        <v>0</v>
      </c>
      <c r="R4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3" s="4">
        <f t="shared" si="207"/>
        <v>0</v>
      </c>
      <c r="T4453" s="4">
        <f t="shared" si="208"/>
        <v>0</v>
      </c>
      <c r="U4453" s="4">
        <f t="shared" si="209"/>
        <v>1</v>
      </c>
    </row>
    <row r="4454" spans="1:21">
      <c r="A4454" s="41" t="s">
        <v>5451</v>
      </c>
      <c r="B4454" s="42" t="s">
        <v>5452</v>
      </c>
      <c r="C4454" s="43" t="s">
        <v>5451</v>
      </c>
      <c r="D4454" t="s">
        <v>5453</v>
      </c>
      <c r="E4454" t="s">
        <v>5454</v>
      </c>
      <c r="H4454"/>
      <c r="I4454" s="1" t="s">
        <v>1084</v>
      </c>
      <c r="J4454" t="s">
        <v>1085</v>
      </c>
      <c r="K4454" t="s">
        <v>1063</v>
      </c>
      <c r="L4454" t="s">
        <v>96</v>
      </c>
      <c r="M4454" t="s">
        <v>1063</v>
      </c>
      <c r="N4454" s="4">
        <v>408604023</v>
      </c>
      <c r="O4454" s="44">
        <v>7574.75</v>
      </c>
      <c r="P4454">
        <v>1</v>
      </c>
      <c r="Q4454">
        <v>0</v>
      </c>
      <c r="R4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4" s="4">
        <f t="shared" si="207"/>
        <v>0</v>
      </c>
      <c r="T4454" s="4">
        <f t="shared" si="208"/>
        <v>0</v>
      </c>
      <c r="U4454" s="4">
        <f t="shared" si="209"/>
        <v>1</v>
      </c>
    </row>
    <row r="4455" spans="1:21">
      <c r="A4455" s="41" t="s">
        <v>5175</v>
      </c>
      <c r="B4455" s="42" t="s">
        <v>5176</v>
      </c>
      <c r="C4455" s="43" t="s">
        <v>5175</v>
      </c>
      <c r="D4455" t="s">
        <v>5177</v>
      </c>
      <c r="E4455" t="s">
        <v>5178</v>
      </c>
      <c r="H4455"/>
      <c r="I4455" s="1" t="s">
        <v>1084</v>
      </c>
      <c r="J4455" t="s">
        <v>1085</v>
      </c>
      <c r="K4455" t="s">
        <v>1063</v>
      </c>
      <c r="L4455" t="s">
        <v>96</v>
      </c>
      <c r="M4455" t="s">
        <v>1063</v>
      </c>
      <c r="N4455" s="4">
        <v>413579616</v>
      </c>
      <c r="O4455" s="44">
        <v>8392.5</v>
      </c>
      <c r="P4455">
        <v>1</v>
      </c>
      <c r="Q4455">
        <v>0</v>
      </c>
      <c r="R4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5" s="4">
        <f t="shared" si="207"/>
        <v>0</v>
      </c>
      <c r="T4455" s="4">
        <f t="shared" si="208"/>
        <v>0</v>
      </c>
      <c r="U4455" s="4">
        <f t="shared" si="209"/>
        <v>1</v>
      </c>
    </row>
    <row r="4456" spans="1:21">
      <c r="A4456" s="41" t="s">
        <v>2386</v>
      </c>
      <c r="B4456" s="42" t="s">
        <v>2387</v>
      </c>
      <c r="C4456" s="43" t="s">
        <v>2387</v>
      </c>
      <c r="D4456" t="s">
        <v>2388</v>
      </c>
      <c r="E4456" t="s">
        <v>2389</v>
      </c>
      <c r="F4456" t="s">
        <v>1082</v>
      </c>
      <c r="G4456" t="s">
        <v>1083</v>
      </c>
      <c r="H4456">
        <v>0</v>
      </c>
      <c r="I4456" s="1" t="s">
        <v>1084</v>
      </c>
      <c r="J4456" t="s">
        <v>1085</v>
      </c>
      <c r="K4456" t="s">
        <v>1063</v>
      </c>
      <c r="L4456" t="s">
        <v>831</v>
      </c>
      <c r="M4456" t="s">
        <v>1063</v>
      </c>
      <c r="N4456" s="4">
        <v>262020779</v>
      </c>
      <c r="O4456" s="44">
        <v>14033.5</v>
      </c>
      <c r="P4456">
        <v>0</v>
      </c>
      <c r="Q4456">
        <v>0</v>
      </c>
      <c r="R4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6" s="4">
        <f t="shared" si="207"/>
        <v>1</v>
      </c>
      <c r="T4456" s="4">
        <f t="shared" si="208"/>
        <v>0</v>
      </c>
      <c r="U4456" s="4">
        <f t="shared" si="209"/>
        <v>0</v>
      </c>
    </row>
    <row r="4457" spans="1:21">
      <c r="A4457" s="41" t="s">
        <v>1113</v>
      </c>
      <c r="B4457" s="42" t="s">
        <v>1114</v>
      </c>
      <c r="C4457" s="43" t="s">
        <v>1114</v>
      </c>
      <c r="D4457" t="s">
        <v>1115</v>
      </c>
      <c r="E4457" t="s">
        <v>1116</v>
      </c>
      <c r="F4457" t="s">
        <v>1082</v>
      </c>
      <c r="G4457" t="s">
        <v>1083</v>
      </c>
      <c r="H4457">
        <v>0</v>
      </c>
      <c r="I4457" s="1" t="s">
        <v>1084</v>
      </c>
      <c r="J4457" t="s">
        <v>1085</v>
      </c>
      <c r="K4457" t="s">
        <v>1063</v>
      </c>
      <c r="L4457" t="s">
        <v>831</v>
      </c>
      <c r="M4457" t="s">
        <v>1063</v>
      </c>
      <c r="N4457" s="4">
        <v>200030971</v>
      </c>
      <c r="O4457" s="44">
        <v>10081</v>
      </c>
      <c r="P4457">
        <v>0</v>
      </c>
      <c r="Q4457">
        <v>0</v>
      </c>
      <c r="R4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7" s="4">
        <f t="shared" si="207"/>
        <v>1</v>
      </c>
      <c r="T4457" s="4">
        <f t="shared" si="208"/>
        <v>0</v>
      </c>
      <c r="U4457" s="4">
        <f t="shared" si="209"/>
        <v>0</v>
      </c>
    </row>
    <row r="4458" spans="1:21">
      <c r="A4458" s="41" t="s">
        <v>3285</v>
      </c>
      <c r="B4458" s="42" t="s">
        <v>3286</v>
      </c>
      <c r="C4458" s="43" t="s">
        <v>3285</v>
      </c>
      <c r="D4458" t="s">
        <v>3287</v>
      </c>
      <c r="E4458" t="s">
        <v>3287</v>
      </c>
      <c r="H4458"/>
      <c r="I4458" s="1" t="s">
        <v>1084</v>
      </c>
      <c r="J4458" t="s">
        <v>1085</v>
      </c>
      <c r="K4458" t="s">
        <v>1063</v>
      </c>
      <c r="L4458" t="s">
        <v>96</v>
      </c>
      <c r="M4458" t="s">
        <v>1063</v>
      </c>
      <c r="N4458" s="4">
        <v>801624446</v>
      </c>
      <c r="O4458" s="44">
        <v>7052.5</v>
      </c>
      <c r="P4458">
        <v>0</v>
      </c>
      <c r="Q4458">
        <v>0</v>
      </c>
      <c r="R4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8" s="4">
        <f t="shared" si="207"/>
        <v>0</v>
      </c>
      <c r="T4458" s="4">
        <f t="shared" si="208"/>
        <v>0</v>
      </c>
      <c r="U4458" s="4">
        <f t="shared" si="209"/>
        <v>1</v>
      </c>
    </row>
    <row r="4459" spans="1:21">
      <c r="A4459" s="41"/>
      <c r="B4459" s="42"/>
      <c r="C4459" s="43"/>
      <c r="H4459"/>
      <c r="I4459" s="1"/>
      <c r="N4459" s="4"/>
      <c r="O4459" s="44"/>
    </row>
    <row r="4460" spans="1:21">
      <c r="A4460" s="41"/>
      <c r="B4460" s="42"/>
      <c r="C4460" s="43"/>
      <c r="H4460"/>
      <c r="I4460" s="1"/>
      <c r="N4460" s="4"/>
      <c r="O4460" s="44"/>
    </row>
    <row r="4461" spans="1:21">
      <c r="A4461" s="41"/>
      <c r="B4461" s="42"/>
      <c r="C4461" s="43"/>
      <c r="H4461"/>
      <c r="I4461" s="1"/>
      <c r="N4461" s="4"/>
      <c r="O4461" s="44"/>
    </row>
    <row r="4462" spans="1:21">
      <c r="A4462" s="67"/>
      <c r="B4462" s="75"/>
      <c r="C4462" s="76"/>
      <c r="H4462"/>
      <c r="I4462" s="1"/>
      <c r="N4462" s="4"/>
      <c r="O4462" s="44"/>
    </row>
    <row r="4463" spans="1:21">
      <c r="A4463" s="41"/>
      <c r="B4463" s="42"/>
      <c r="C4463" s="43"/>
      <c r="H4463"/>
      <c r="I4463" s="1"/>
      <c r="N4463" s="4"/>
      <c r="O4463" s="44"/>
    </row>
    <row r="4464" spans="1:21">
      <c r="A4464" s="41"/>
      <c r="B4464" s="42"/>
      <c r="C4464" s="43"/>
      <c r="H4464"/>
      <c r="I4464" s="1"/>
      <c r="N4464" s="4"/>
      <c r="O4464" s="44"/>
    </row>
    <row r="4465" spans="1:15">
      <c r="A4465" s="41"/>
      <c r="B4465" s="42"/>
      <c r="C4465" s="43"/>
      <c r="H4465"/>
      <c r="I4465" s="1"/>
      <c r="N4465" s="4"/>
      <c r="O4465" s="44"/>
    </row>
    <row r="4466" spans="1:15">
      <c r="A4466" s="41"/>
      <c r="B4466" s="42"/>
      <c r="C4466" s="43"/>
      <c r="H4466"/>
      <c r="I4466" s="1"/>
      <c r="N4466" s="4"/>
      <c r="O4466" s="44"/>
    </row>
    <row r="4467" spans="1:15">
      <c r="A4467" s="41"/>
      <c r="B4467" s="42"/>
      <c r="C4467" s="42"/>
      <c r="H4467"/>
      <c r="I4467" s="1"/>
      <c r="N4467" s="4"/>
      <c r="O4467" s="44"/>
    </row>
    <row r="4468" spans="1:15">
      <c r="A4468" s="41"/>
      <c r="B4468" s="42"/>
      <c r="C4468" s="43"/>
      <c r="H4468"/>
      <c r="I4468" s="1"/>
      <c r="N4468" s="4"/>
      <c r="O4468" s="44"/>
    </row>
    <row r="4469" spans="1:15">
      <c r="A4469" s="41"/>
      <c r="B4469" s="42"/>
      <c r="C4469" s="43"/>
      <c r="H4469"/>
      <c r="I4469" s="1"/>
      <c r="N4469" s="4"/>
      <c r="O4469" s="44"/>
    </row>
    <row r="4470" spans="1:15">
      <c r="A4470" s="41"/>
      <c r="B4470" s="42"/>
      <c r="C4470" s="42"/>
      <c r="H4470"/>
      <c r="I4470" s="1"/>
      <c r="N4470" s="4"/>
      <c r="O4470" s="44"/>
    </row>
    <row r="4471" spans="1:15">
      <c r="A4471" s="41"/>
      <c r="B4471" s="42"/>
      <c r="C4471" s="43"/>
      <c r="H4471"/>
      <c r="I4471" s="1"/>
      <c r="N4471" s="4"/>
      <c r="O4471" s="44"/>
    </row>
    <row r="4472" spans="1:15">
      <c r="A4472" s="41"/>
      <c r="B4472" s="45"/>
      <c r="C4472" s="43"/>
      <c r="H4472"/>
      <c r="I4472" s="1"/>
      <c r="N4472" s="4"/>
      <c r="O4472" s="44"/>
    </row>
    <row r="4473" spans="1:15">
      <c r="A4473" s="41"/>
      <c r="B4473" s="42"/>
      <c r="C4473" s="43"/>
      <c r="H4473"/>
      <c r="I4473" s="1"/>
      <c r="N4473" s="4"/>
      <c r="O4473" s="44"/>
    </row>
    <row r="4474" spans="1:15">
      <c r="A4474" s="41"/>
      <c r="B4474" s="42"/>
      <c r="C4474" s="43"/>
      <c r="H4474"/>
      <c r="I4474" s="1"/>
      <c r="N4474" s="4"/>
      <c r="O4474" s="44"/>
    </row>
    <row r="4475" spans="1:15">
      <c r="A4475" s="41"/>
      <c r="B4475" s="42"/>
      <c r="C4475" s="43"/>
      <c r="H4475"/>
      <c r="I4475" s="1"/>
      <c r="N4475" s="4"/>
      <c r="O4475" s="44"/>
    </row>
    <row r="4476" spans="1:15">
      <c r="A4476" s="41"/>
      <c r="B4476" s="42"/>
      <c r="C4476" s="43"/>
      <c r="H4476"/>
      <c r="I4476" s="1"/>
      <c r="N4476" s="4"/>
      <c r="O4476" s="44"/>
    </row>
    <row r="4477" spans="1:15">
      <c r="A4477" s="41"/>
      <c r="B4477" s="42"/>
      <c r="C4477" s="43"/>
      <c r="H4477"/>
      <c r="I4477" s="1"/>
      <c r="N4477" s="4"/>
      <c r="O4477" s="44"/>
    </row>
    <row r="4478" spans="1:15">
      <c r="A4478" s="41"/>
      <c r="B4478" s="42"/>
      <c r="C4478" s="43"/>
      <c r="H4478"/>
      <c r="I4478" s="1"/>
      <c r="N4478" s="4"/>
      <c r="O4478" s="44"/>
    </row>
    <row r="4479" spans="1:15">
      <c r="A4479" s="41"/>
      <c r="B4479" s="42"/>
      <c r="C4479" s="43"/>
      <c r="H4479"/>
      <c r="I4479" s="1"/>
      <c r="N4479" s="4"/>
      <c r="O4479" s="44"/>
    </row>
    <row r="4480" spans="1:15">
      <c r="A4480" s="41"/>
      <c r="B4480" s="42"/>
      <c r="C4480" s="43"/>
      <c r="H4480"/>
      <c r="I4480" s="1"/>
      <c r="N4480" s="4"/>
      <c r="O4480" s="44"/>
    </row>
    <row r="4481" spans="1:15">
      <c r="A4481" s="41"/>
      <c r="B4481" s="42"/>
      <c r="C4481" s="43"/>
      <c r="H4481"/>
      <c r="I4481" s="1"/>
      <c r="N4481" s="4"/>
      <c r="O4481" s="44"/>
    </row>
    <row r="4482" spans="1:15">
      <c r="A4482" s="41"/>
      <c r="B4482" s="45"/>
      <c r="C4482" s="43"/>
      <c r="H4482"/>
      <c r="I4482" s="1"/>
      <c r="N4482" s="4"/>
      <c r="O4482" s="44"/>
    </row>
    <row r="4483" spans="1:15">
      <c r="A4483" s="41"/>
      <c r="B4483" s="42"/>
      <c r="C4483" s="43"/>
      <c r="H4483"/>
      <c r="I4483" s="1"/>
      <c r="N4483" s="4"/>
      <c r="O4483" s="44"/>
    </row>
  </sheetData>
  <mergeCells count="1">
    <mergeCell ref="R4:T4"/>
  </mergeCells>
  <conditionalFormatting sqref="A1:A2">
    <cfRule type="duplicateValues" dxfId="15" priority="1"/>
    <cfRule type="duplicateValues" dxfId="14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7AC5E-3F57-4368-A67D-90FA3D887469}">
  <sheetPr>
    <tabColor theme="9" tint="0.39997558519241921"/>
  </sheetPr>
  <dimension ref="A1:I20"/>
  <sheetViews>
    <sheetView topLeftCell="B1" zoomScale="80" zoomScaleNormal="80" workbookViewId="0">
      <selection activeCell="E12" sqref="E12:F12"/>
    </sheetView>
  </sheetViews>
  <sheetFormatPr baseColWidth="10" defaultColWidth="11.42578125" defaultRowHeight="15"/>
  <cols>
    <col min="1" max="1" width="6.85546875" style="12" customWidth="1"/>
    <col min="2" max="2" width="39.7109375" style="12" customWidth="1"/>
    <col min="3" max="3" width="49.28515625" style="12" bestFit="1" customWidth="1"/>
    <col min="4" max="4" width="37.5703125" style="15" bestFit="1" customWidth="1"/>
    <col min="5" max="5" width="30.7109375" style="15" bestFit="1" customWidth="1"/>
    <col min="6" max="6" width="51" style="104" customWidth="1"/>
    <col min="7" max="7" width="44.85546875" style="12" customWidth="1"/>
    <col min="8" max="8" width="33.28515625" style="12" bestFit="1" customWidth="1"/>
    <col min="9" max="9" width="30.7109375" style="12" customWidth="1"/>
    <col min="10" max="10" width="35.5703125" style="12" bestFit="1" customWidth="1"/>
    <col min="11" max="11" width="42.7109375" style="12" bestFit="1" customWidth="1"/>
    <col min="12" max="12" width="43.140625" style="12" bestFit="1" customWidth="1"/>
    <col min="13" max="13" width="44.5703125" style="12" customWidth="1"/>
    <col min="14" max="14" width="22.28515625" style="12" customWidth="1"/>
    <col min="15" max="15" width="11.42578125" style="12"/>
    <col min="16" max="16" width="11.5703125" style="12" customWidth="1"/>
    <col min="17" max="16384" width="11.42578125" style="12"/>
  </cols>
  <sheetData>
    <row r="1" spans="1:8" ht="10.5" customHeight="1" thickBot="1"/>
    <row r="2" spans="1:8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8">
      <c r="A3" s="118"/>
      <c r="B3" s="169"/>
      <c r="C3" s="170"/>
      <c r="D3" s="170"/>
      <c r="E3" s="170"/>
      <c r="F3" s="170"/>
      <c r="G3" s="171"/>
    </row>
    <row r="4" spans="1:8">
      <c r="A4" s="118"/>
      <c r="B4" s="169"/>
      <c r="C4" s="170"/>
      <c r="D4" s="170"/>
      <c r="E4" s="170"/>
      <c r="F4" s="170"/>
      <c r="G4" s="171"/>
    </row>
    <row r="5" spans="1:8" ht="42" customHeight="1">
      <c r="A5" s="35"/>
      <c r="B5" s="169"/>
      <c r="C5" s="170"/>
      <c r="D5" s="170"/>
      <c r="E5" s="170"/>
      <c r="F5" s="170"/>
      <c r="G5" s="171"/>
    </row>
    <row r="6" spans="1:8" ht="15.75" thickBot="1">
      <c r="B6" s="172"/>
      <c r="C6" s="173"/>
      <c r="D6" s="173"/>
      <c r="E6" s="173"/>
      <c r="F6" s="173"/>
      <c r="G6" s="174"/>
    </row>
    <row r="8" spans="1:8">
      <c r="F8" s="15"/>
    </row>
    <row r="9" spans="1:8" ht="21">
      <c r="B9" s="164" t="s">
        <v>6</v>
      </c>
      <c r="C9" s="164"/>
      <c r="D9" s="90" t="s">
        <v>7</v>
      </c>
      <c r="E9" s="90"/>
      <c r="F9" s="91"/>
      <c r="G9" s="92"/>
    </row>
    <row r="10" spans="1:8" ht="15.75" thickBot="1">
      <c r="B10" s="103"/>
      <c r="C10" s="87" t="s">
        <v>8</v>
      </c>
      <c r="D10" s="77"/>
      <c r="E10" s="77"/>
      <c r="F10" s="77"/>
      <c r="G10" s="93"/>
    </row>
    <row r="11" spans="1:8" ht="30">
      <c r="B11" s="132" t="s">
        <v>9</v>
      </c>
      <c r="C11" s="135" t="s">
        <v>10</v>
      </c>
      <c r="D11" s="140" t="s">
        <v>11</v>
      </c>
      <c r="E11" s="141" t="s">
        <v>12</v>
      </c>
      <c r="F11" s="142" t="s">
        <v>13</v>
      </c>
      <c r="G11" s="143" t="s">
        <v>14</v>
      </c>
    </row>
    <row r="12" spans="1:8" ht="18.75">
      <c r="B12" s="133" t="s">
        <v>15</v>
      </c>
      <c r="C12" s="136" t="s">
        <v>16</v>
      </c>
      <c r="D12" s="128">
        <f>SUMIF(G19:G107, "Oui", F19:F107)</f>
        <v>164931</v>
      </c>
      <c r="E12" s="138">
        <f>SUM(F19:F107)</f>
        <v>164931</v>
      </c>
      <c r="F12" s="94" t="str">
        <f>IFERROR(_xlfn.CONCAT('Liste - GHT'!X2, " : ", IF('Liste - GHT'!Y2="Oui", "Validé", "Non validé")), "-")</f>
        <v>CH SENS : Validé</v>
      </c>
      <c r="G12" s="95" t="str">
        <f>IFERROR(_xlfn.CONCAT(IF(D12&gt;=0.9*E12,"Validée","Non Validée")," : ",ROUND((D12/E12)*100,2),"%"), "-")</f>
        <v>Validée : 100%</v>
      </c>
    </row>
    <row r="13" spans="1:8" ht="16.5" thickBot="1">
      <c r="B13" s="134" t="s">
        <v>17</v>
      </c>
      <c r="C13" s="137"/>
      <c r="D13" s="89"/>
      <c r="E13" s="89"/>
      <c r="F13" s="89"/>
      <c r="G13" s="96"/>
      <c r="H13" s="15"/>
    </row>
    <row r="14" spans="1:8">
      <c r="F14" s="15"/>
    </row>
    <row r="15" spans="1:8">
      <c r="F15" s="15"/>
    </row>
    <row r="16" spans="1:8">
      <c r="F16" s="15"/>
    </row>
    <row r="17" spans="2:9" ht="18.75">
      <c r="B17" s="165" t="str" cm="1">
        <f t="array" ref="B17" xml:space="preserve"> _xlfn.IFS((C12="")*(C13=""), "Liste des EJ du GHT : ", (C12&lt;&gt;"")*(C13=""), _xlfn.CONCAT("Liste des EJ du GHT : ", C12), (C12="")*(C13&lt;&gt;""), _xlfn.CONCAT("Liste des EJ du GHT : ", C13), (C12&lt;&gt;"")*(C13&lt;&gt;""), _xlfn.CONCAT("Liste des EJ du GHT : "))</f>
        <v>Liste des EJ du GHT : Nord Yonne</v>
      </c>
      <c r="C17" s="165"/>
      <c r="D17" s="165"/>
      <c r="E17" s="165"/>
      <c r="F17" s="165"/>
      <c r="G17" s="165"/>
    </row>
    <row r="18" spans="2:9" ht="15.75">
      <c r="B18" s="16" t="s">
        <v>18</v>
      </c>
      <c r="C18" s="16" t="s">
        <v>19</v>
      </c>
      <c r="D18" s="107" t="s">
        <v>17</v>
      </c>
      <c r="E18" s="107" t="s">
        <v>15</v>
      </c>
      <c r="F18" s="22" t="s">
        <v>20</v>
      </c>
      <c r="G18" s="14" t="s">
        <v>21</v>
      </c>
    </row>
    <row r="19" spans="2:9">
      <c r="B19" s="12" cm="1">
        <f t="array" ref="B19:G20">_xlfn.IFS((C12="")*(C13=""),"Veuillez sélectionner un nom GHT ou saisir un code GHT",(C12&lt;&gt;"")*(C13=""),_xlfn.CHOOSECOLS(_xlfn._xlws.FILTER('Base EJ GHT'!A2:F1000,'Base EJ GHT'!D2:D1000='Vérif. prérequis - GHT'!C12,""),1,2,3,4,5,6),(C12="")*(C13&lt;&gt;""),_xlfn.CHOOSECOLS(_xlfn._xlws.FILTER('Base EJ GHT'!A2:F1000,('Base EJ GHT'!C2:C1000='Vérif. prérequis - GHT'!C13),""),1,2,3,4,5,6), (C12&lt;&gt;"")*(C13&lt;&gt;""), "Veuillez supprimer un des critères, nom GHT ou code GHT")</f>
        <v>890000417</v>
      </c>
      <c r="C19" s="12" t="str">
        <v>CH JOIGNY</v>
      </c>
      <c r="D19" s="15" t="str">
        <v>BFC-05</v>
      </c>
      <c r="E19" s="15" t="str">
        <v>Nord Yonne</v>
      </c>
      <c r="F19" s="104">
        <v>43155.5</v>
      </c>
      <c r="G19" s="12" t="str">
        <v>Oui</v>
      </c>
      <c r="I19" s="20"/>
    </row>
    <row r="20" spans="2:9">
      <c r="B20" s="12">
        <v>890970569</v>
      </c>
      <c r="C20" s="12" t="str">
        <v>CH SENS</v>
      </c>
      <c r="D20" s="15" t="str">
        <v>BFC-05</v>
      </c>
      <c r="E20" s="15" t="str">
        <v>Nord Yonne</v>
      </c>
      <c r="F20" s="104">
        <v>121775.5</v>
      </c>
      <c r="G20" s="12" t="str">
        <v>Oui</v>
      </c>
    </row>
  </sheetData>
  <mergeCells count="3">
    <mergeCell ref="B9:C9"/>
    <mergeCell ref="B17:G17"/>
    <mergeCell ref="B2:G6"/>
  </mergeCells>
  <conditionalFormatting sqref="C19:C179">
    <cfRule type="cellIs" dxfId="12" priority="2" operator="equal">
      <formula>$F$12</formula>
    </cfRule>
  </conditionalFormatting>
  <conditionalFormatting sqref="F12">
    <cfRule type="containsText" dxfId="11" priority="4" operator="containsText" text="Non validé">
      <formula>NOT(ISERROR(SEARCH("Non validé",F12)))</formula>
    </cfRule>
    <cfRule type="containsText" dxfId="10" priority="5" operator="containsText" text="Validé">
      <formula>NOT(ISERROR(SEARCH("Validé",F12)))</formula>
    </cfRule>
  </conditionalFormatting>
  <conditionalFormatting sqref="G12">
    <cfRule type="expression" dxfId="9" priority="10">
      <formula>$D$12&gt;=0.9*$E$12</formula>
    </cfRule>
    <cfRule type="expression" dxfId="8" priority="11">
      <formula>$D$12&lt;0.9*$E$12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3991A5-B519-4D6C-B417-9A09A43E32D1}">
            <xm:f>'Liste - GHT'!$S$2</xm:f>
            <x14:dxf>
              <font>
                <b/>
                <i val="0"/>
              </font>
              <fill>
                <patternFill>
                  <bgColor theme="3" tint="0.79998168889431442"/>
                </patternFill>
              </fill>
            </x14:dxf>
          </x14:cfRule>
          <xm:sqref>C19:C179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4B958EF-3C78-42A9-ACA0-1B69FF1E2C19}">
          <x14:formula1>
            <xm:f>_xlfn.ANCHORARRAY('Liste - GHT'!$E$2)</xm:f>
          </x14:formula1>
          <xm:sqref>C11</xm:sqref>
        </x14:dataValidation>
        <x14:dataValidation type="list" allowBlank="1" showInputMessage="1" showErrorMessage="1" xr:uid="{26435F3B-D03F-47E8-A074-6AC08B063954}">
          <x14:formula1>
            <xm:f>_xlfn.ANCHORARRAY('Liste - GHT'!$G$2)</xm:f>
          </x14:formula1>
          <xm:sqref>C12</xm:sqref>
        </x14:dataValidation>
        <x14:dataValidation type="list" allowBlank="1" showInputMessage="1" showErrorMessage="1" xr:uid="{8D51055E-D666-4270-A240-57A94BBD20BF}">
          <x14:formula1>
            <xm:f>_xlfn.ANCHORARRAY('Liste - GHT'!$I$2)</xm:f>
          </x14:formula1>
          <xm:sqref>C13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5A6A-DC56-47B9-AD3F-263507EB0E04}">
  <sheetPr>
    <tabColor theme="9" tint="0.39997558519241921"/>
  </sheetPr>
  <dimension ref="A1:G107"/>
  <sheetViews>
    <sheetView zoomScale="80" zoomScaleNormal="80" workbookViewId="0">
      <selection activeCell="E12" sqref="E12:F12"/>
    </sheetView>
  </sheetViews>
  <sheetFormatPr baseColWidth="10" defaultColWidth="11.42578125" defaultRowHeight="15"/>
  <cols>
    <col min="1" max="1" width="11.42578125" style="12"/>
    <col min="2" max="2" width="77.85546875" style="12" bestFit="1" customWidth="1"/>
    <col min="3" max="3" width="59.7109375" style="12" bestFit="1" customWidth="1"/>
    <col min="4" max="4" width="44.7109375" style="12" bestFit="1" customWidth="1"/>
    <col min="5" max="5" width="20.28515625" style="21" customWidth="1"/>
    <col min="6" max="6" width="43.85546875" style="12" customWidth="1"/>
    <col min="7" max="7" width="19.5703125" style="12" customWidth="1"/>
    <col min="8" max="8" width="12.42578125" style="12" bestFit="1" customWidth="1"/>
    <col min="9" max="9" width="10.140625" style="12" bestFit="1" customWidth="1"/>
    <col min="10" max="10" width="29" style="12" bestFit="1" customWidth="1"/>
    <col min="11" max="11" width="24.7109375" style="12" bestFit="1" customWidth="1"/>
    <col min="12" max="12" width="25.5703125" style="12" bestFit="1" customWidth="1"/>
    <col min="13" max="13" width="10" style="12" bestFit="1" customWidth="1"/>
    <col min="14" max="14" width="17.28515625" style="12" bestFit="1" customWidth="1"/>
    <col min="15" max="15" width="35.5703125" style="12" bestFit="1" customWidth="1"/>
    <col min="16" max="16" width="42.42578125" style="12" bestFit="1" customWidth="1"/>
    <col min="17" max="17" width="33.7109375" style="12" bestFit="1" customWidth="1"/>
    <col min="18" max="18" width="34.5703125" style="12" bestFit="1" customWidth="1"/>
    <col min="19" max="19" width="7.85546875" style="12" bestFit="1" customWidth="1"/>
    <col min="20" max="16384" width="11.42578125" style="12"/>
  </cols>
  <sheetData>
    <row r="1" spans="1:7" ht="10.5" customHeight="1" thickBot="1">
      <c r="D1" s="15"/>
      <c r="E1" s="15"/>
      <c r="F1" s="104"/>
    </row>
    <row r="2" spans="1:7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7">
      <c r="A3" s="118"/>
      <c r="B3" s="169"/>
      <c r="C3" s="170"/>
      <c r="D3" s="170"/>
      <c r="E3" s="170"/>
      <c r="F3" s="170"/>
      <c r="G3" s="171"/>
    </row>
    <row r="4" spans="1:7">
      <c r="A4" s="118"/>
      <c r="B4" s="169"/>
      <c r="C4" s="170"/>
      <c r="D4" s="170"/>
      <c r="E4" s="170"/>
      <c r="F4" s="170"/>
      <c r="G4" s="171"/>
    </row>
    <row r="5" spans="1:7" ht="31.5" customHeight="1">
      <c r="A5" s="35"/>
      <c r="B5" s="169"/>
      <c r="C5" s="170"/>
      <c r="D5" s="170"/>
      <c r="E5" s="170"/>
      <c r="F5" s="170"/>
      <c r="G5" s="171"/>
    </row>
    <row r="6" spans="1:7" ht="15.75" thickBot="1">
      <c r="B6" s="172"/>
      <c r="C6" s="173"/>
      <c r="D6" s="173"/>
      <c r="E6" s="173"/>
      <c r="F6" s="173"/>
      <c r="G6" s="174"/>
    </row>
    <row r="8" spans="1:7">
      <c r="E8" s="12"/>
    </row>
    <row r="9" spans="1:7" ht="21">
      <c r="B9" s="175" t="s">
        <v>22</v>
      </c>
      <c r="C9" s="175"/>
      <c r="D9" s="97" t="s">
        <v>7</v>
      </c>
      <c r="E9" s="102"/>
      <c r="F9" s="102"/>
    </row>
    <row r="10" spans="1:7">
      <c r="B10" s="20"/>
      <c r="C10" s="101" t="s">
        <v>23</v>
      </c>
      <c r="D10" s="20"/>
      <c r="E10" s="20"/>
    </row>
    <row r="11" spans="1:7" ht="15.75">
      <c r="B11" s="130" t="s">
        <v>9</v>
      </c>
      <c r="C11" s="129" t="s">
        <v>24</v>
      </c>
      <c r="D11" s="176" t="s">
        <v>25</v>
      </c>
      <c r="E11" s="176"/>
      <c r="F11" s="139" t="s">
        <v>26</v>
      </c>
    </row>
    <row r="12" spans="1:7" ht="18.75">
      <c r="B12" s="130" t="s">
        <v>27</v>
      </c>
      <c r="C12" s="129" t="s">
        <v>28</v>
      </c>
      <c r="D12" s="177">
        <f>E19</f>
        <v>0</v>
      </c>
      <c r="E12" s="177"/>
      <c r="F12" s="27" t="str">
        <f>IF(F19="Oui", "Validée", "Non validée")</f>
        <v>Non validée</v>
      </c>
    </row>
    <row r="13" spans="1:7" ht="15.75">
      <c r="B13" s="131" t="s">
        <v>29</v>
      </c>
      <c r="C13" s="122"/>
      <c r="D13" s="88"/>
      <c r="E13" s="88"/>
      <c r="F13" s="96"/>
    </row>
    <row r="14" spans="1:7">
      <c r="E14" s="12"/>
    </row>
    <row r="15" spans="1:7">
      <c r="E15" s="12"/>
    </row>
    <row r="16" spans="1:7">
      <c r="E16" s="12"/>
    </row>
    <row r="17" spans="2:6" ht="18.75">
      <c r="B17" s="165" t="str" cm="1">
        <f t="array" ref="B17" xml:space="preserve"> _xlfn.IFS((C12="")*(C13=""), "Liste des entités juridiques : ", (C12&lt;&gt;"")*(C13=""), _xlfn.CONCAT("Liste des entités juridiques : ", C12), (C12="")*(C13&lt;&gt;""), _xlfn.CONCAT("Liste des entités juridiques : ", C13), (C12&lt;&gt;"")*(C13&lt;&gt;""), _xlfn.CONCAT("Liste des entités juridiques : "))</f>
        <v>Liste des entités juridiques : CENTRE HOSPITALIER DE MAYOTTE</v>
      </c>
      <c r="C17" s="165"/>
      <c r="D17" s="165"/>
      <c r="E17" s="165"/>
      <c r="F17" s="165"/>
    </row>
    <row r="18" spans="2:6">
      <c r="B18" s="14" t="s">
        <v>18</v>
      </c>
      <c r="C18" s="14" t="s">
        <v>19</v>
      </c>
      <c r="D18" s="14" t="s">
        <v>30</v>
      </c>
      <c r="E18" s="14" t="s">
        <v>20</v>
      </c>
      <c r="F18" s="14" t="s">
        <v>21</v>
      </c>
    </row>
    <row r="19" spans="2:6">
      <c r="B19" s="12" cm="1">
        <f t="array" ref="B19">_xlfn.IFS((C12&lt;&gt;"")*(C13=""), 'Liste - Public hors GHT'!M3, (C12="")*(C13&lt;&gt;""), 'Liste - Public hors GHT'!AF3, (C12="")*(C13=""), "Veuillez sélectionner une raison sociale EJ ou un FINESS juridique", (C12&lt;&gt;"")*(C13&lt;&gt;""), "Veuillez supprimer un des critères de sélection, Raison sociale EJ ou FINESS Juridique")</f>
        <v>0</v>
      </c>
      <c r="C19" s="12" cm="1">
        <f t="array" ref="C19">_xlfn.IFS((C12&lt;&gt;"")*(C13=""), 'Liste - Public hors GHT'!P3, (C12="")*(C13&lt;&gt;""), 'Liste - Public hors GHT'!AI3, (C12="")*(C13=""), "-", (C12&lt;&gt;"")*(C13&lt;&gt;""), "-")</f>
        <v>0</v>
      </c>
      <c r="D19" s="12" t="str">
        <f>IF(C11&lt;&gt;"", C11, "-")</f>
        <v>MAYOTTE</v>
      </c>
      <c r="E19" s="15" cm="1">
        <f t="array" ref="E19">_xlfn.IFS((C12&lt;&gt;"")*(C13=""), 'Liste - Public hors GHT'!Z1, (C12="")*(C13&lt;&gt;""), 'Liste - Public hors GHT'!AS1, (C12="")*(C13=""), "-", (C12&lt;&gt;"")*(C13&lt;&gt;""), "-")</f>
        <v>0</v>
      </c>
      <c r="F19" s="12" t="str" cm="1">
        <f t="array" ref="F19">_xlfn.IFS((C12&lt;&gt;"")*(C13=""),'Liste - Public hors GHT'!AC1, (C12="")*(C13&lt;&gt;""), 'Liste - Public hors GHT'!AV1, (C12="")*(C13=""), "-", (C12&lt;&gt;"")*(C13&lt;&gt;""), "-")</f>
        <v>Non</v>
      </c>
    </row>
    <row r="20" spans="2:6">
      <c r="F20" s="12" t="str">
        <f t="shared" ref="F20:F83" ca="1" si="0">IF(E20&lt;&gt; "", RANDBETWEEN(0,1), "")</f>
        <v/>
      </c>
    </row>
    <row r="21" spans="2:6">
      <c r="F21" s="12" t="str">
        <f t="shared" ca="1" si="0"/>
        <v/>
      </c>
    </row>
    <row r="22" spans="2:6">
      <c r="F22" s="12" t="str">
        <f t="shared" ca="1" si="0"/>
        <v/>
      </c>
    </row>
    <row r="23" spans="2:6">
      <c r="F23" s="12" t="str">
        <f t="shared" ca="1" si="0"/>
        <v/>
      </c>
    </row>
    <row r="24" spans="2:6">
      <c r="F24" s="12" t="str">
        <f t="shared" ca="1" si="0"/>
        <v/>
      </c>
    </row>
    <row r="25" spans="2:6">
      <c r="F25" s="12" t="str">
        <f t="shared" ca="1" si="0"/>
        <v/>
      </c>
    </row>
    <row r="26" spans="2:6">
      <c r="F26" s="12" t="str">
        <f t="shared" ca="1" si="0"/>
        <v/>
      </c>
    </row>
    <row r="27" spans="2:6">
      <c r="F27" s="12" t="str">
        <f t="shared" ca="1" si="0"/>
        <v/>
      </c>
    </row>
    <row r="28" spans="2:6">
      <c r="F28" s="12" t="str">
        <f t="shared" ca="1" si="0"/>
        <v/>
      </c>
    </row>
    <row r="29" spans="2:6">
      <c r="F29" s="12" t="str">
        <f t="shared" ca="1" si="0"/>
        <v/>
      </c>
    </row>
    <row r="30" spans="2:6">
      <c r="F30" s="12" t="str">
        <f t="shared" ca="1" si="0"/>
        <v/>
      </c>
    </row>
    <row r="31" spans="2:6">
      <c r="F31" s="12" t="str">
        <f t="shared" ca="1" si="0"/>
        <v/>
      </c>
    </row>
    <row r="32" spans="2:6">
      <c r="F32" s="12" t="str">
        <f t="shared" ca="1" si="0"/>
        <v/>
      </c>
    </row>
    <row r="33" spans="6:6">
      <c r="F33" s="12" t="str">
        <f t="shared" ca="1" si="0"/>
        <v/>
      </c>
    </row>
    <row r="34" spans="6:6">
      <c r="F34" s="12" t="str">
        <f t="shared" ca="1" si="0"/>
        <v/>
      </c>
    </row>
    <row r="35" spans="6:6">
      <c r="F35" s="12" t="str">
        <f t="shared" ca="1" si="0"/>
        <v/>
      </c>
    </row>
    <row r="36" spans="6:6">
      <c r="F36" s="12" t="str">
        <f t="shared" ca="1" si="0"/>
        <v/>
      </c>
    </row>
    <row r="37" spans="6:6">
      <c r="F37" s="12" t="str">
        <f t="shared" ca="1" si="0"/>
        <v/>
      </c>
    </row>
    <row r="38" spans="6:6">
      <c r="F38" s="12" t="str">
        <f t="shared" ca="1" si="0"/>
        <v/>
      </c>
    </row>
    <row r="39" spans="6:6">
      <c r="F39" s="12" t="str">
        <f t="shared" ca="1" si="0"/>
        <v/>
      </c>
    </row>
    <row r="40" spans="6:6">
      <c r="F40" s="12" t="str">
        <f t="shared" ca="1" si="0"/>
        <v/>
      </c>
    </row>
    <row r="41" spans="6:6">
      <c r="F41" s="12" t="str">
        <f t="shared" ca="1" si="0"/>
        <v/>
      </c>
    </row>
    <row r="42" spans="6:6">
      <c r="F42" s="12" t="str">
        <f t="shared" ca="1" si="0"/>
        <v/>
      </c>
    </row>
    <row r="43" spans="6:6">
      <c r="F43" s="12" t="str">
        <f t="shared" ca="1" si="0"/>
        <v/>
      </c>
    </row>
    <row r="44" spans="6:6">
      <c r="F44" s="12" t="str">
        <f t="shared" ca="1" si="0"/>
        <v/>
      </c>
    </row>
    <row r="45" spans="6:6">
      <c r="F45" s="12" t="str">
        <f t="shared" ca="1" si="0"/>
        <v/>
      </c>
    </row>
    <row r="46" spans="6:6">
      <c r="F46" s="12" t="str">
        <f t="shared" ca="1" si="0"/>
        <v/>
      </c>
    </row>
    <row r="47" spans="6:6">
      <c r="F47" s="12" t="str">
        <f t="shared" ca="1" si="0"/>
        <v/>
      </c>
    </row>
    <row r="48" spans="6:6">
      <c r="F48" s="12" t="str">
        <f t="shared" ca="1" si="0"/>
        <v/>
      </c>
    </row>
    <row r="49" spans="6:6">
      <c r="F49" s="12" t="str">
        <f t="shared" ca="1" si="0"/>
        <v/>
      </c>
    </row>
    <row r="50" spans="6:6">
      <c r="F50" s="12" t="str">
        <f t="shared" ca="1" si="0"/>
        <v/>
      </c>
    </row>
    <row r="51" spans="6:6">
      <c r="F51" s="12" t="str">
        <f t="shared" ca="1" si="0"/>
        <v/>
      </c>
    </row>
    <row r="52" spans="6:6">
      <c r="F52" s="12" t="str">
        <f t="shared" ca="1" si="0"/>
        <v/>
      </c>
    </row>
    <row r="53" spans="6:6">
      <c r="F53" s="12" t="str">
        <f t="shared" ca="1" si="0"/>
        <v/>
      </c>
    </row>
    <row r="54" spans="6:6">
      <c r="F54" s="12" t="str">
        <f t="shared" ca="1" si="0"/>
        <v/>
      </c>
    </row>
    <row r="55" spans="6:6">
      <c r="F55" s="12" t="str">
        <f t="shared" ca="1" si="0"/>
        <v/>
      </c>
    </row>
    <row r="56" spans="6:6">
      <c r="F56" s="12" t="str">
        <f t="shared" ca="1" si="0"/>
        <v/>
      </c>
    </row>
    <row r="57" spans="6:6">
      <c r="F57" s="12" t="str">
        <f t="shared" ca="1" si="0"/>
        <v/>
      </c>
    </row>
    <row r="58" spans="6:6">
      <c r="F58" s="12" t="str">
        <f t="shared" ca="1" si="0"/>
        <v/>
      </c>
    </row>
    <row r="59" spans="6:6">
      <c r="F59" s="12" t="str">
        <f t="shared" ca="1" si="0"/>
        <v/>
      </c>
    </row>
    <row r="60" spans="6:6">
      <c r="F60" s="12" t="str">
        <f t="shared" ca="1" si="0"/>
        <v/>
      </c>
    </row>
    <row r="61" spans="6:6">
      <c r="F61" s="12" t="str">
        <f t="shared" ca="1" si="0"/>
        <v/>
      </c>
    </row>
    <row r="62" spans="6:6">
      <c r="F62" s="12" t="str">
        <f t="shared" ca="1" si="0"/>
        <v/>
      </c>
    </row>
    <row r="63" spans="6:6">
      <c r="F63" s="12" t="str">
        <f t="shared" ca="1" si="0"/>
        <v/>
      </c>
    </row>
    <row r="64" spans="6:6">
      <c r="F64" s="12" t="str">
        <f t="shared" ca="1" si="0"/>
        <v/>
      </c>
    </row>
    <row r="65" spans="6:6">
      <c r="F65" s="12" t="str">
        <f t="shared" ca="1" si="0"/>
        <v/>
      </c>
    </row>
    <row r="66" spans="6:6">
      <c r="F66" s="12" t="str">
        <f t="shared" ca="1" si="0"/>
        <v/>
      </c>
    </row>
    <row r="67" spans="6:6">
      <c r="F67" s="12" t="str">
        <f t="shared" ca="1" si="0"/>
        <v/>
      </c>
    </row>
    <row r="68" spans="6:6">
      <c r="F68" s="12" t="str">
        <f t="shared" ca="1" si="0"/>
        <v/>
      </c>
    </row>
    <row r="69" spans="6:6">
      <c r="F69" s="12" t="str">
        <f t="shared" ca="1" si="0"/>
        <v/>
      </c>
    </row>
    <row r="70" spans="6:6">
      <c r="F70" s="12" t="str">
        <f t="shared" ca="1" si="0"/>
        <v/>
      </c>
    </row>
    <row r="71" spans="6:6">
      <c r="F71" s="12" t="str">
        <f t="shared" ca="1" si="0"/>
        <v/>
      </c>
    </row>
    <row r="72" spans="6:6">
      <c r="F72" s="12" t="str">
        <f t="shared" ca="1" si="0"/>
        <v/>
      </c>
    </row>
    <row r="73" spans="6:6">
      <c r="F73" s="12" t="str">
        <f t="shared" ca="1" si="0"/>
        <v/>
      </c>
    </row>
    <row r="74" spans="6:6">
      <c r="F74" s="12" t="str">
        <f t="shared" ca="1" si="0"/>
        <v/>
      </c>
    </row>
    <row r="75" spans="6:6">
      <c r="F75" s="12" t="str">
        <f t="shared" ca="1" si="0"/>
        <v/>
      </c>
    </row>
    <row r="76" spans="6:6">
      <c r="F76" s="12" t="str">
        <f t="shared" ca="1" si="0"/>
        <v/>
      </c>
    </row>
    <row r="77" spans="6:6">
      <c r="F77" s="12" t="str">
        <f t="shared" ca="1" si="0"/>
        <v/>
      </c>
    </row>
    <row r="78" spans="6:6">
      <c r="F78" s="12" t="str">
        <f t="shared" ca="1" si="0"/>
        <v/>
      </c>
    </row>
    <row r="79" spans="6:6">
      <c r="F79" s="12" t="str">
        <f t="shared" ca="1" si="0"/>
        <v/>
      </c>
    </row>
    <row r="80" spans="6:6">
      <c r="F80" s="12" t="str">
        <f t="shared" ca="1" si="0"/>
        <v/>
      </c>
    </row>
    <row r="81" spans="6:6">
      <c r="F81" s="12" t="str">
        <f t="shared" ca="1" si="0"/>
        <v/>
      </c>
    </row>
    <row r="82" spans="6:6">
      <c r="F82" s="12" t="str">
        <f t="shared" ca="1" si="0"/>
        <v/>
      </c>
    </row>
    <row r="83" spans="6:6">
      <c r="F83" s="12" t="str">
        <f t="shared" ca="1" si="0"/>
        <v/>
      </c>
    </row>
    <row r="84" spans="6:6">
      <c r="F84" s="12" t="str">
        <f t="shared" ref="F84:F107" ca="1" si="1">IF(E84&lt;&gt; "", RANDBETWEEN(0,1), "")</f>
        <v/>
      </c>
    </row>
    <row r="85" spans="6:6">
      <c r="F85" s="12" t="str">
        <f t="shared" ca="1" si="1"/>
        <v/>
      </c>
    </row>
    <row r="86" spans="6:6">
      <c r="F86" s="12" t="str">
        <f t="shared" ca="1" si="1"/>
        <v/>
      </c>
    </row>
    <row r="87" spans="6:6">
      <c r="F87" s="12" t="str">
        <f t="shared" ca="1" si="1"/>
        <v/>
      </c>
    </row>
    <row r="88" spans="6:6">
      <c r="F88" s="12" t="str">
        <f t="shared" ca="1" si="1"/>
        <v/>
      </c>
    </row>
    <row r="89" spans="6:6">
      <c r="F89" s="12" t="str">
        <f t="shared" ca="1" si="1"/>
        <v/>
      </c>
    </row>
    <row r="90" spans="6:6">
      <c r="F90" s="12" t="str">
        <f t="shared" ca="1" si="1"/>
        <v/>
      </c>
    </row>
    <row r="91" spans="6:6">
      <c r="F91" s="12" t="str">
        <f t="shared" ca="1" si="1"/>
        <v/>
      </c>
    </row>
    <row r="92" spans="6:6">
      <c r="F92" s="12" t="str">
        <f t="shared" ca="1" si="1"/>
        <v/>
      </c>
    </row>
    <row r="93" spans="6:6">
      <c r="F93" s="12" t="str">
        <f t="shared" ca="1" si="1"/>
        <v/>
      </c>
    </row>
    <row r="94" spans="6:6">
      <c r="F94" s="12" t="str">
        <f t="shared" ca="1" si="1"/>
        <v/>
      </c>
    </row>
    <row r="95" spans="6:6">
      <c r="F95" s="12" t="str">
        <f t="shared" ca="1" si="1"/>
        <v/>
      </c>
    </row>
    <row r="96" spans="6:6">
      <c r="F96" s="12" t="str">
        <f t="shared" ca="1" si="1"/>
        <v/>
      </c>
    </row>
    <row r="97" spans="6:6">
      <c r="F97" s="12" t="str">
        <f t="shared" ca="1" si="1"/>
        <v/>
      </c>
    </row>
    <row r="98" spans="6:6">
      <c r="F98" s="12" t="str">
        <f t="shared" ca="1" si="1"/>
        <v/>
      </c>
    </row>
    <row r="99" spans="6:6">
      <c r="F99" s="12" t="str">
        <f t="shared" ca="1" si="1"/>
        <v/>
      </c>
    </row>
    <row r="100" spans="6:6">
      <c r="F100" s="12" t="str">
        <f t="shared" ca="1" si="1"/>
        <v/>
      </c>
    </row>
    <row r="101" spans="6:6">
      <c r="F101" s="12" t="str">
        <f t="shared" ca="1" si="1"/>
        <v/>
      </c>
    </row>
    <row r="102" spans="6:6">
      <c r="F102" s="12" t="str">
        <f t="shared" ca="1" si="1"/>
        <v/>
      </c>
    </row>
    <row r="103" spans="6:6">
      <c r="F103" s="12" t="str">
        <f t="shared" ca="1" si="1"/>
        <v/>
      </c>
    </row>
    <row r="104" spans="6:6">
      <c r="F104" s="12" t="str">
        <f t="shared" ca="1" si="1"/>
        <v/>
      </c>
    </row>
    <row r="105" spans="6:6">
      <c r="F105" s="12" t="str">
        <f t="shared" ca="1" si="1"/>
        <v/>
      </c>
    </row>
    <row r="106" spans="6:6">
      <c r="F106" s="12" t="str">
        <f t="shared" ca="1" si="1"/>
        <v/>
      </c>
    </row>
    <row r="107" spans="6:6">
      <c r="F107" s="12" t="str">
        <f t="shared" ca="1" si="1"/>
        <v/>
      </c>
    </row>
  </sheetData>
  <mergeCells count="5">
    <mergeCell ref="B9:C9"/>
    <mergeCell ref="B17:F17"/>
    <mergeCell ref="D11:E11"/>
    <mergeCell ref="D12:E12"/>
    <mergeCell ref="B2:G6"/>
  </mergeCells>
  <conditionalFormatting sqref="F12">
    <cfRule type="cellIs" dxfId="7" priority="1" operator="equal">
      <formula>"Validée"</formula>
    </cfRule>
    <cfRule type="cellIs" dxfId="6" priority="2" operator="equal">
      <formula>"Non validée"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EE94A3E-CFBF-4ABE-B245-4EA4D4DB07FB}">
          <x14:formula1>
            <xm:f>_xlfn.ANCHORARRAY('Liste - Public hors GHT'!$E$2)</xm:f>
          </x14:formula1>
          <xm:sqref>C11</xm:sqref>
        </x14:dataValidation>
        <x14:dataValidation type="list" allowBlank="1" showInputMessage="1" showErrorMessage="1" xr:uid="{1F2E1A9F-1EFE-468D-AB07-765608719DCA}">
          <x14:formula1>
            <xm:f>_xlfn.ANCHORARRAY('Liste - Public hors GHT'!$G$2)</xm:f>
          </x14:formula1>
          <xm:sqref>C12</xm:sqref>
        </x14:dataValidation>
        <x14:dataValidation type="list" allowBlank="1" showInputMessage="1" showErrorMessage="1" xr:uid="{0C625BCE-2399-4473-8D89-ACA4A8FF4FE6}">
          <x14:formula1>
            <xm:f>_xlfn.ANCHORARRAY('Liste - Public hors GHT'!$I$2)</xm:f>
          </x14:formula1>
          <xm:sqref>C13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E67BE-A498-4501-AAA4-D63969CE55A9}">
  <sheetPr>
    <tabColor theme="9" tint="0.39997558519241921"/>
  </sheetPr>
  <dimension ref="A1:S19"/>
  <sheetViews>
    <sheetView topLeftCell="C1" zoomScale="80" zoomScaleNormal="80" workbookViewId="0">
      <selection activeCell="E12" sqref="E12:F12"/>
    </sheetView>
  </sheetViews>
  <sheetFormatPr baseColWidth="10" defaultColWidth="11.42578125" defaultRowHeight="15"/>
  <cols>
    <col min="1" max="1" width="11.42578125" style="12"/>
    <col min="2" max="2" width="60" style="12" bestFit="1" customWidth="1"/>
    <col min="3" max="3" width="56.85546875" style="12" bestFit="1" customWidth="1"/>
    <col min="4" max="4" width="43" style="12" customWidth="1"/>
    <col min="5" max="5" width="40" style="15" bestFit="1" customWidth="1"/>
    <col min="6" max="6" width="27.7109375" style="12" customWidth="1"/>
    <col min="7" max="7" width="24.85546875" style="12" customWidth="1"/>
    <col min="8" max="8" width="26.5703125" style="12" bestFit="1" customWidth="1"/>
    <col min="9" max="9" width="39.42578125" style="12" bestFit="1" customWidth="1"/>
    <col min="10" max="10" width="29.140625" style="12" bestFit="1" customWidth="1"/>
    <col min="11" max="11" width="24.7109375" style="12" bestFit="1" customWidth="1"/>
    <col min="12" max="12" width="29.140625" style="12" bestFit="1" customWidth="1"/>
    <col min="13" max="13" width="8" style="12" bestFit="1" customWidth="1"/>
    <col min="14" max="14" width="17.28515625" style="12" bestFit="1" customWidth="1"/>
    <col min="15" max="15" width="35.5703125" style="12" bestFit="1" customWidth="1"/>
    <col min="16" max="16" width="42.7109375" style="12" bestFit="1" customWidth="1"/>
    <col min="17" max="17" width="34" style="12" bestFit="1" customWidth="1"/>
    <col min="18" max="18" width="34.85546875" style="12" bestFit="1" customWidth="1"/>
    <col min="19" max="19" width="7.85546875" style="12" bestFit="1" customWidth="1"/>
    <col min="20" max="16384" width="11.42578125" style="12"/>
  </cols>
  <sheetData>
    <row r="1" spans="1:19" ht="10.5" customHeight="1" thickBot="1">
      <c r="D1" s="15"/>
      <c r="F1" s="104"/>
    </row>
    <row r="2" spans="1:19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19">
      <c r="A3" s="118"/>
      <c r="B3" s="169"/>
      <c r="C3" s="170"/>
      <c r="D3" s="170"/>
      <c r="E3" s="170"/>
      <c r="F3" s="170"/>
      <c r="G3" s="171"/>
    </row>
    <row r="4" spans="1:19">
      <c r="A4" s="118"/>
      <c r="B4" s="169"/>
      <c r="C4" s="170"/>
      <c r="D4" s="170"/>
      <c r="E4" s="170"/>
      <c r="F4" s="170"/>
      <c r="G4" s="171"/>
    </row>
    <row r="5" spans="1:19" ht="31.5" customHeight="1">
      <c r="A5" s="35"/>
      <c r="B5" s="169"/>
      <c r="C5" s="170"/>
      <c r="D5" s="170"/>
      <c r="E5" s="170"/>
      <c r="F5" s="170"/>
      <c r="G5" s="171"/>
    </row>
    <row r="6" spans="1:19" ht="15.75" thickBot="1">
      <c r="B6" s="172"/>
      <c r="C6" s="173"/>
      <c r="D6" s="173"/>
      <c r="E6" s="173"/>
      <c r="F6" s="173"/>
      <c r="G6" s="174"/>
    </row>
    <row r="9" spans="1:19" ht="21">
      <c r="B9" s="175" t="s">
        <v>31</v>
      </c>
      <c r="C9" s="175"/>
      <c r="D9" s="97" t="s">
        <v>7</v>
      </c>
      <c r="E9" s="98"/>
      <c r="F9" s="99"/>
      <c r="G9" s="99"/>
      <c r="H9" s="99"/>
    </row>
    <row r="10" spans="1:19" ht="15.75" thickBot="1">
      <c r="B10" s="100"/>
      <c r="C10" s="101" t="s">
        <v>32</v>
      </c>
      <c r="D10" s="14"/>
      <c r="E10" s="19"/>
      <c r="F10" s="14"/>
    </row>
    <row r="11" spans="1:19" ht="47.25" customHeight="1">
      <c r="B11" s="132" t="s">
        <v>9</v>
      </c>
      <c r="C11" s="123" t="s">
        <v>33</v>
      </c>
      <c r="D11" s="126" t="s">
        <v>34</v>
      </c>
      <c r="E11" s="178" t="s">
        <v>35</v>
      </c>
      <c r="F11" s="178"/>
      <c r="G11" s="179" t="s">
        <v>36</v>
      </c>
      <c r="H11" s="180"/>
    </row>
    <row r="12" spans="1:19" ht="18.75">
      <c r="B12" s="133" t="s">
        <v>27</v>
      </c>
      <c r="C12" s="124" t="s">
        <v>37</v>
      </c>
      <c r="D12" s="127">
        <f>SUMIF(H19:H208,"Oui",G19:G208)</f>
        <v>0</v>
      </c>
      <c r="E12" s="181">
        <f>SUM(G19:G208)</f>
        <v>7503.5</v>
      </c>
      <c r="F12" s="181"/>
      <c r="G12" s="182" t="str">
        <f>IFERROR(_xlfn.CONCAT(IF(D12&gt;0.9*E12, "Validée", "Non Validée"), " : ", ROUND((D12/E12)*100, 2), "%"), "-")</f>
        <v>Non Validée : 0%</v>
      </c>
      <c r="H12" s="183"/>
    </row>
    <row r="13" spans="1:19" ht="16.5" thickBot="1">
      <c r="B13" s="134" t="s">
        <v>29</v>
      </c>
      <c r="C13" s="125"/>
      <c r="D13" s="119"/>
      <c r="E13" s="120"/>
      <c r="F13" s="119"/>
      <c r="G13" s="119"/>
      <c r="H13" s="121"/>
    </row>
    <row r="14" spans="1:19">
      <c r="B14" s="14"/>
    </row>
    <row r="15" spans="1:19"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</row>
    <row r="16" spans="1:19"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2:8" ht="18.75">
      <c r="B17" s="165" t="str" cm="1">
        <f t="array" ref="B17" xml:space="preserve"> _xlfn.IFS((C12="")*(C13=""), "Liste des entités géographiques de la raison sociale EJ : ", (C12&lt;&gt;"")*(C13=""), _xlfn.CONCAT("Liste des entités géographiques de la raison sociale EJ : ", C12), (C12="")*(C13&lt;&gt;""), _xlfn.CONCAT("Liste des entités géographiques de la raison sociale EJ : ", C13), (C12&lt;&gt;"")*(C13&lt;&gt;""), _xlfn.CONCAT("Liste des entités géographiques de la raison sociale EJ : "))</f>
        <v>Liste des entités géographiques de la raison sociale EJ : A3S</v>
      </c>
      <c r="C17" s="165"/>
      <c r="D17" s="165"/>
      <c r="E17" s="165"/>
      <c r="F17" s="165"/>
      <c r="G17" s="165"/>
      <c r="H17" s="165"/>
    </row>
    <row r="18" spans="2:8">
      <c r="B18" s="17" t="s">
        <v>38</v>
      </c>
      <c r="C18" s="14" t="s">
        <v>29</v>
      </c>
      <c r="D18" s="17" t="s">
        <v>39</v>
      </c>
      <c r="E18" s="107" t="s">
        <v>27</v>
      </c>
      <c r="F18" s="17" t="s">
        <v>30</v>
      </c>
      <c r="G18" s="18" t="s">
        <v>20</v>
      </c>
      <c r="H18" s="14" t="s">
        <v>21</v>
      </c>
    </row>
    <row r="19" spans="2:8">
      <c r="B19" s="12" cm="1">
        <f t="array" ref="B19:H19">_xlfn.IFS((C12&lt;&gt;"")*(C13=""), _xlfn.CHOOSECOLS(_xlfn._xlws.FILTER(bdd_V102[], (bdd_V102[[Région du FINESS juridique ]]='Vérif. prérequis - ES privés'!$C$11)*(bdd_V102[Raison sociale juridique]='Vérif. prérequis - ES privés'!$C$12)*((bdd_V102[Catégorie d’établissement]= "PSPH/EBNL")+(bdd_V102[Catégorie d’établissement]= "Prive")+(bdd_V102[Catégorie d’établissement]="CLCC")),""), 1, 2, 4, 5, 11, 15, 18), (C12="")*(C13&lt;&gt;""), _xlfn.CHOOSECOLS(_xlfn._xlws.FILTER(bdd_V102[], (bdd_V102[[Région du FINESS juridique ]]='Vérif. prérequis - ES privés'!$C$11)*(bdd_V102[FINESS juridique]='Vérif. prérequis - ES privés'!C13)*((bdd_V102[Catégorie d’établissement]= "PSPH/EBNL")+(bdd_V102[Catégorie d’établissement]= "Prive")+(bdd_V102[Catégorie d’établissement]="CLCC")),""), 1, 2, 4, 5, 11, 15, 18), (C12="")*(C13=""), "Veuillez sélectionner une raison sociale EJ ou un FINESS juridique", (C12&lt;&gt;"")*(C13&lt;&gt;""), "Veuillez supprimer un des critères de sélection, Raison sociale EJ ou FINESS EJ")</f>
        <v>110007630</v>
      </c>
      <c r="C19" s="12">
        <v>110008810</v>
      </c>
      <c r="D19" s="12" t="str">
        <v>SSR CTRE LORDAT CASTELNAUDARY</v>
      </c>
      <c r="E19" s="15" t="str">
        <v>A3S</v>
      </c>
      <c r="F19" s="12" t="str">
        <v>OCCITANIE</v>
      </c>
      <c r="G19" s="12">
        <v>7503.5</v>
      </c>
      <c r="H19" s="12" t="str">
        <v>Non</v>
      </c>
    </row>
  </sheetData>
  <mergeCells count="7">
    <mergeCell ref="B2:G6"/>
    <mergeCell ref="B9:C9"/>
    <mergeCell ref="B17:H17"/>
    <mergeCell ref="E11:F11"/>
    <mergeCell ref="G11:H11"/>
    <mergeCell ref="E12:F12"/>
    <mergeCell ref="G12:H12"/>
  </mergeCells>
  <conditionalFormatting sqref="G12">
    <cfRule type="expression" dxfId="5" priority="1">
      <formula>($D$12&gt;=0.9*$E$12)</formula>
    </cfRule>
    <cfRule type="expression" dxfId="4" priority="2">
      <formula>$D$12&lt;0.9*$E$12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656957-4B01-4A04-BC77-3988C96A11F4}">
          <x14:formula1>
            <xm:f>_xlfn.ANCHORARRAY('Liste - Privé'!$E$2)</xm:f>
          </x14:formula1>
          <xm:sqref>C11</xm:sqref>
        </x14:dataValidation>
        <x14:dataValidation type="list" allowBlank="1" showInputMessage="1" showErrorMessage="1" xr:uid="{F35CB562-31C1-45DD-A707-463AE80CF559}">
          <x14:formula1>
            <xm:f>_xlfn.ANCHORARRAY('Liste - Privé'!$G$2)</xm:f>
          </x14:formula1>
          <xm:sqref>C12</xm:sqref>
        </x14:dataValidation>
        <x14:dataValidation type="list" allowBlank="1" showInputMessage="1" showErrorMessage="1" xr:uid="{253C9BCC-A62C-43D7-BAEE-2077005EEDDB}">
          <x14:formula1>
            <xm:f>_xlfn.ANCHORARRAY('Liste - Privé'!$I$2)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5F23-A273-4F51-8F97-3BD88731DBEF}">
  <sheetPr>
    <tabColor theme="4" tint="-0.249977111117893"/>
  </sheetPr>
  <dimension ref="A1:J143"/>
  <sheetViews>
    <sheetView tabSelected="1" topLeftCell="B22" zoomScale="80" zoomScaleNormal="80" workbookViewId="0">
      <selection activeCell="G10" sqref="G10"/>
    </sheetView>
  </sheetViews>
  <sheetFormatPr baseColWidth="10" defaultColWidth="11.42578125" defaultRowHeight="15"/>
  <cols>
    <col min="1" max="1" width="14" style="1" customWidth="1"/>
    <col min="2" max="2" width="34.5703125" bestFit="1" customWidth="1"/>
    <col min="3" max="3" width="29.140625" bestFit="1" customWidth="1"/>
    <col min="4" max="4" width="29.140625" style="1" customWidth="1"/>
    <col min="5" max="5" width="37.5703125" customWidth="1"/>
    <col min="6" max="6" width="20.28515625" style="1" customWidth="1"/>
    <col min="7" max="7" width="17.7109375" style="1" bestFit="1" customWidth="1"/>
    <col min="8" max="8" width="23" style="1" customWidth="1"/>
    <col min="9" max="9" width="26.42578125" style="1" bestFit="1" customWidth="1"/>
    <col min="10" max="10" width="29.7109375" style="1" bestFit="1" customWidth="1"/>
  </cols>
  <sheetData>
    <row r="1" spans="1:10" ht="15.75" thickBot="1"/>
    <row r="2" spans="1:10" s="12" customFormat="1" ht="62.25" customHeight="1">
      <c r="A2" s="166" t="s">
        <v>5</v>
      </c>
      <c r="B2" s="167"/>
      <c r="C2" s="167"/>
      <c r="D2" s="167"/>
      <c r="E2" s="167"/>
      <c r="F2" s="167"/>
      <c r="G2" s="167"/>
      <c r="H2" s="167"/>
      <c r="I2" s="167"/>
      <c r="J2" s="168"/>
    </row>
    <row r="3" spans="1:10" s="12" customFormat="1" ht="15" customHeight="1">
      <c r="A3" s="169"/>
      <c r="B3" s="170"/>
      <c r="C3" s="170"/>
      <c r="D3" s="170"/>
      <c r="E3" s="170"/>
      <c r="F3" s="170"/>
      <c r="G3" s="170"/>
      <c r="H3" s="170"/>
      <c r="I3" s="170"/>
      <c r="J3" s="171"/>
    </row>
    <row r="4" spans="1:10" s="12" customFormat="1" ht="15" customHeight="1">
      <c r="A4" s="169"/>
      <c r="B4" s="170"/>
      <c r="C4" s="170"/>
      <c r="D4" s="170"/>
      <c r="E4" s="170"/>
      <c r="F4" s="170"/>
      <c r="G4" s="170"/>
      <c r="H4" s="170"/>
      <c r="I4" s="170"/>
      <c r="J4" s="171"/>
    </row>
    <row r="5" spans="1:10" s="12" customFormat="1" ht="31.5" customHeight="1">
      <c r="A5" s="169"/>
      <c r="B5" s="170"/>
      <c r="C5" s="170"/>
      <c r="D5" s="170"/>
      <c r="E5" s="170"/>
      <c r="F5" s="170"/>
      <c r="G5" s="170"/>
      <c r="H5" s="170"/>
      <c r="I5" s="170"/>
      <c r="J5" s="171"/>
    </row>
    <row r="6" spans="1:10" s="12" customFormat="1" ht="15.75" customHeight="1" thickBot="1">
      <c r="A6" s="172"/>
      <c r="B6" s="173"/>
      <c r="C6" s="173"/>
      <c r="D6" s="173"/>
      <c r="E6" s="173"/>
      <c r="F6" s="173"/>
      <c r="G6" s="173"/>
      <c r="H6" s="173"/>
      <c r="I6" s="173"/>
      <c r="J6" s="174"/>
    </row>
    <row r="9" spans="1:10" s="151" customFormat="1" ht="30">
      <c r="A9" s="152" t="s">
        <v>6398</v>
      </c>
      <c r="B9" s="152" t="s">
        <v>15</v>
      </c>
      <c r="C9" s="152" t="s">
        <v>6399</v>
      </c>
      <c r="D9" s="152" t="s">
        <v>6400</v>
      </c>
      <c r="E9" s="152" t="s">
        <v>6401</v>
      </c>
      <c r="F9" s="149" t="s">
        <v>6402</v>
      </c>
      <c r="G9" s="149" t="s">
        <v>6403</v>
      </c>
      <c r="H9" s="149" t="s">
        <v>6404</v>
      </c>
      <c r="I9" s="149" t="s">
        <v>6405</v>
      </c>
      <c r="J9" s="150" t="s">
        <v>6406</v>
      </c>
    </row>
    <row r="10" spans="1:10">
      <c r="A10" s="1" t="s">
        <v>1796</v>
      </c>
      <c r="B10" t="s">
        <v>1797</v>
      </c>
      <c r="C10" t="s">
        <v>59</v>
      </c>
      <c r="D10" s="1" t="s">
        <v>6407</v>
      </c>
      <c r="E10" t="s">
        <v>3107</v>
      </c>
      <c r="F10" s="1" t="str" cm="1">
        <f t="array" ref="F10">_xlfn.XLOOKUP(D10,TEXT(Tableau2[FINESS Juridique],"000000000"),Tableau2[Prérequis validation],"Non")</f>
        <v>Oui</v>
      </c>
      <c r="G10" s="1">
        <f>_xlfn.XLOOKUP(A10,'Liste - GHT'!L:L,'Liste - GHT'!O:O)</f>
        <v>1359380.25</v>
      </c>
      <c r="H10" s="1">
        <f>_xlfn.XLOOKUP(A10,'Liste - GHT'!L:L,'Liste - GHT'!P:P)</f>
        <v>1283555.75</v>
      </c>
      <c r="I10" s="148">
        <f>H10/G10</f>
        <v>0.94422127289255531</v>
      </c>
      <c r="J10" s="1" t="str">
        <f>IF(AND(F10="Oui",I10&gt;=90%),"Oui","Non")</f>
        <v>Oui</v>
      </c>
    </row>
    <row r="11" spans="1:10">
      <c r="A11" s="1" t="s">
        <v>1629</v>
      </c>
      <c r="B11" t="s">
        <v>1630</v>
      </c>
      <c r="C11" t="s">
        <v>59</v>
      </c>
      <c r="D11" s="1" t="s">
        <v>6409</v>
      </c>
      <c r="E11" t="s">
        <v>2546</v>
      </c>
      <c r="F11" s="1" t="str" cm="1">
        <f t="array" ref="F11">_xlfn.XLOOKUP(D11,TEXT(Tableau2[FINESS Juridique],"000000000"),Tableau2[Prérequis validation],"Non")</f>
        <v>Oui</v>
      </c>
      <c r="G11" s="1">
        <f>_xlfn.XLOOKUP(A11,'Liste - GHT'!L:L,'Liste - GHT'!O:O)</f>
        <v>627460</v>
      </c>
      <c r="H11" s="1">
        <f>_xlfn.XLOOKUP(A11,'Liste - GHT'!L:L,'Liste - GHT'!P:P)</f>
        <v>543332</v>
      </c>
      <c r="I11" s="148">
        <f t="shared" ref="I11:I74" si="0">H11/G11</f>
        <v>0.8659229273579192</v>
      </c>
      <c r="J11" s="1" t="str">
        <f t="shared" ref="J11:J74" si="1">IF(AND(F11="Oui",I11&gt;=90%),"Oui","Non")</f>
        <v>Non</v>
      </c>
    </row>
    <row r="12" spans="1:10">
      <c r="A12" s="1" t="s">
        <v>1971</v>
      </c>
      <c r="B12" t="s">
        <v>1972</v>
      </c>
      <c r="C12" t="s">
        <v>59</v>
      </c>
      <c r="D12" s="1" t="s">
        <v>6410</v>
      </c>
      <c r="E12" t="s">
        <v>2232</v>
      </c>
      <c r="F12" s="1" t="str" cm="1">
        <f t="array" ref="F12">_xlfn.XLOOKUP(D12,TEXT(Tableau2[FINESS Juridique],"000000000"),Tableau2[Prérequis validation],"Non")</f>
        <v>Oui</v>
      </c>
      <c r="G12" s="1">
        <f>_xlfn.XLOOKUP(A12,'Liste - GHT'!L:L,'Liste - GHT'!O:O)</f>
        <v>309629.5</v>
      </c>
      <c r="H12" s="1">
        <f>_xlfn.XLOOKUP(A12,'Liste - GHT'!L:L,'Liste - GHT'!P:P)</f>
        <v>309629.5</v>
      </c>
      <c r="I12" s="148">
        <f t="shared" si="0"/>
        <v>1</v>
      </c>
      <c r="J12" s="1" t="str">
        <f t="shared" si="1"/>
        <v>Oui</v>
      </c>
    </row>
    <row r="13" spans="1:10">
      <c r="A13" s="1" t="s">
        <v>1802</v>
      </c>
      <c r="B13" t="s">
        <v>1803</v>
      </c>
      <c r="C13" t="s">
        <v>59</v>
      </c>
      <c r="D13" s="1" t="s">
        <v>6411</v>
      </c>
      <c r="E13" t="s">
        <v>1801</v>
      </c>
      <c r="F13" s="1" t="str" cm="1">
        <f t="array" ref="F13">_xlfn.XLOOKUP(D13,TEXT(Tableau2[FINESS Juridique],"000000000"),Tableau2[Prérequis validation],"Non")</f>
        <v>Oui</v>
      </c>
      <c r="G13" s="1">
        <f>_xlfn.XLOOKUP(A13,'Liste - GHT'!L:L,'Liste - GHT'!O:O)</f>
        <v>227778.25</v>
      </c>
      <c r="H13" s="1">
        <f>_xlfn.XLOOKUP(A13,'Liste - GHT'!L:L,'Liste - GHT'!P:P)</f>
        <v>227778.25</v>
      </c>
      <c r="I13" s="148">
        <f t="shared" si="0"/>
        <v>1</v>
      </c>
      <c r="J13" s="1" t="str">
        <f t="shared" si="1"/>
        <v>Oui</v>
      </c>
    </row>
    <row r="14" spans="1:10">
      <c r="A14" s="1" t="s">
        <v>1644</v>
      </c>
      <c r="B14" t="s">
        <v>1645</v>
      </c>
      <c r="C14" t="s">
        <v>59</v>
      </c>
      <c r="D14" s="1" t="s">
        <v>6412</v>
      </c>
      <c r="E14" t="s">
        <v>3159</v>
      </c>
      <c r="F14" s="1" t="str" cm="1">
        <f t="array" ref="F14">_xlfn.XLOOKUP(D14,TEXT(Tableau2[FINESS Juridique],"000000000"),Tableau2[Prérequis validation],"Non")</f>
        <v>Oui</v>
      </c>
      <c r="G14" s="1">
        <f>_xlfn.XLOOKUP(A14,'Liste - GHT'!L:L,'Liste - GHT'!O:O)</f>
        <v>802611</v>
      </c>
      <c r="H14" s="1">
        <f>_xlfn.XLOOKUP(A14,'Liste - GHT'!L:L,'Liste - GHT'!P:P)</f>
        <v>802611</v>
      </c>
      <c r="I14" s="148">
        <f t="shared" si="0"/>
        <v>1</v>
      </c>
      <c r="J14" s="1" t="str">
        <f t="shared" si="1"/>
        <v>Oui</v>
      </c>
    </row>
    <row r="15" spans="1:10">
      <c r="A15" s="1" t="s">
        <v>1793</v>
      </c>
      <c r="B15" t="s">
        <v>1794</v>
      </c>
      <c r="C15" t="s">
        <v>59</v>
      </c>
      <c r="D15" s="1" t="s">
        <v>6413</v>
      </c>
      <c r="E15" t="s">
        <v>2198</v>
      </c>
      <c r="F15" s="1" t="str" cm="1">
        <f t="array" ref="F15">_xlfn.XLOOKUP(D15,TEXT(Tableau2[FINESS Juridique],"000000000"),Tableau2[Prérequis validation],"Non")</f>
        <v>Oui</v>
      </c>
      <c r="G15" s="1">
        <f>_xlfn.XLOOKUP(A15,'Liste - GHT'!L:L,'Liste - GHT'!O:O)</f>
        <v>232593.5</v>
      </c>
      <c r="H15" s="1">
        <f>_xlfn.XLOOKUP(A15,'Liste - GHT'!L:L,'Liste - GHT'!P:P)</f>
        <v>185775.5</v>
      </c>
      <c r="I15" s="148">
        <f t="shared" si="0"/>
        <v>0.79871320565707982</v>
      </c>
      <c r="J15" s="1" t="str">
        <f t="shared" si="1"/>
        <v>Non</v>
      </c>
    </row>
    <row r="16" spans="1:10">
      <c r="A16" s="1" t="s">
        <v>1660</v>
      </c>
      <c r="B16" t="s">
        <v>1661</v>
      </c>
      <c r="C16" t="s">
        <v>59</v>
      </c>
      <c r="D16" s="1" t="s">
        <v>6414</v>
      </c>
      <c r="E16" t="s">
        <v>1659</v>
      </c>
      <c r="F16" s="1" t="str" cm="1">
        <f t="array" ref="F16">_xlfn.XLOOKUP(D16,TEXT(Tableau2[FINESS Juridique],"000000000"),Tableau2[Prérequis validation],"Non")</f>
        <v>Oui</v>
      </c>
      <c r="G16" s="1">
        <f>_xlfn.XLOOKUP(A16,'Liste - GHT'!L:L,'Liste - GHT'!O:O)</f>
        <v>418191.25</v>
      </c>
      <c r="H16" s="1">
        <f>_xlfn.XLOOKUP(A16,'Liste - GHT'!L:L,'Liste - GHT'!P:P)</f>
        <v>386162.5</v>
      </c>
      <c r="I16" s="148">
        <f t="shared" si="0"/>
        <v>0.92341123827913663</v>
      </c>
      <c r="J16" s="1" t="str">
        <f t="shared" si="1"/>
        <v>Oui</v>
      </c>
    </row>
    <row r="17" spans="1:10">
      <c r="A17" s="1" t="s">
        <v>1665</v>
      </c>
      <c r="B17" t="s">
        <v>1666</v>
      </c>
      <c r="C17" t="s">
        <v>59</v>
      </c>
      <c r="D17" s="1" t="s">
        <v>6415</v>
      </c>
      <c r="E17" t="s">
        <v>1664</v>
      </c>
      <c r="F17" s="1" t="str" cm="1">
        <f t="array" ref="F17">_xlfn.XLOOKUP(D17,TEXT(Tableau2[FINESS Juridique],"000000000"),Tableau2[Prérequis validation],"Non")</f>
        <v>Oui</v>
      </c>
      <c r="G17" s="1">
        <f>_xlfn.XLOOKUP(A17,'Liste - GHT'!L:L,'Liste - GHT'!O:O)</f>
        <v>400715.5</v>
      </c>
      <c r="H17" s="1">
        <f>_xlfn.XLOOKUP(A17,'Liste - GHT'!L:L,'Liste - GHT'!P:P)</f>
        <v>367175</v>
      </c>
      <c r="I17" s="148">
        <f t="shared" si="0"/>
        <v>0.91629847110980234</v>
      </c>
      <c r="J17" s="1" t="str">
        <f t="shared" si="1"/>
        <v>Oui</v>
      </c>
    </row>
    <row r="18" spans="1:10">
      <c r="A18" s="1" t="s">
        <v>1679</v>
      </c>
      <c r="B18" t="s">
        <v>1680</v>
      </c>
      <c r="C18" t="s">
        <v>59</v>
      </c>
      <c r="D18" s="1" t="s">
        <v>6416</v>
      </c>
      <c r="E18" t="s">
        <v>3144</v>
      </c>
      <c r="F18" s="1" t="str" cm="1">
        <f t="array" ref="F18">_xlfn.XLOOKUP(D18,TEXT(Tableau2[FINESS Juridique],"000000000"),Tableau2[Prérequis validation],"Non")</f>
        <v>Oui</v>
      </c>
      <c r="G18" s="1">
        <f>_xlfn.XLOOKUP(A18,'Liste - GHT'!L:L,'Liste - GHT'!O:O)</f>
        <v>1112506.5</v>
      </c>
      <c r="H18" s="1">
        <f>_xlfn.XLOOKUP(A18,'Liste - GHT'!L:L,'Liste - GHT'!P:P)</f>
        <v>981604</v>
      </c>
      <c r="I18" s="148">
        <f t="shared" si="0"/>
        <v>0.88233551893854101</v>
      </c>
      <c r="J18" s="1" t="str">
        <f t="shared" si="1"/>
        <v>Non</v>
      </c>
    </row>
    <row r="19" spans="1:10">
      <c r="A19" s="1" t="s">
        <v>1878</v>
      </c>
      <c r="B19" t="s">
        <v>1879</v>
      </c>
      <c r="C19" t="s">
        <v>59</v>
      </c>
      <c r="D19" s="1" t="s">
        <v>6417</v>
      </c>
      <c r="E19" t="s">
        <v>4648</v>
      </c>
      <c r="F19" s="1" t="str" cm="1">
        <f t="array" ref="F19">_xlfn.XLOOKUP(D19,TEXT(Tableau2[FINESS Juridique],"000000000"),Tableau2[Prérequis validation],"Non")</f>
        <v>Oui</v>
      </c>
      <c r="G19" s="1">
        <f>_xlfn.XLOOKUP(A19,'Liste - GHT'!L:L,'Liste - GHT'!O:O)</f>
        <v>1649103.75</v>
      </c>
      <c r="H19" s="1">
        <f>_xlfn.XLOOKUP(A19,'Liste - GHT'!L:L,'Liste - GHT'!P:P)</f>
        <v>1611862.75</v>
      </c>
      <c r="I19" s="148">
        <f t="shared" si="0"/>
        <v>0.97741743052855223</v>
      </c>
      <c r="J19" s="1" t="str">
        <f t="shared" si="1"/>
        <v>Oui</v>
      </c>
    </row>
    <row r="20" spans="1:10">
      <c r="A20" s="1" t="s">
        <v>1925</v>
      </c>
      <c r="B20" t="s">
        <v>1926</v>
      </c>
      <c r="C20" t="s">
        <v>59</v>
      </c>
      <c r="D20" s="1" t="s">
        <v>6418</v>
      </c>
      <c r="E20" t="s">
        <v>2606</v>
      </c>
      <c r="F20" s="1" t="str" cm="1">
        <f t="array" ref="F20">_xlfn.XLOOKUP(D20,TEXT(Tableau2[FINESS Juridique],"000000000"),Tableau2[Prérequis validation],"Non")</f>
        <v>Oui</v>
      </c>
      <c r="G20" s="1">
        <f>_xlfn.XLOOKUP(A20,'Liste - GHT'!L:L,'Liste - GHT'!O:O)</f>
        <v>197850.25</v>
      </c>
      <c r="H20" s="1">
        <f>_xlfn.XLOOKUP(A20,'Liste - GHT'!L:L,'Liste - GHT'!P:P)</f>
        <v>182803.25</v>
      </c>
      <c r="I20" s="148">
        <f t="shared" si="0"/>
        <v>0.92394753102409521</v>
      </c>
      <c r="J20" s="1" t="str">
        <f t="shared" si="1"/>
        <v>Oui</v>
      </c>
    </row>
    <row r="21" spans="1:10">
      <c r="A21" s="1" t="s">
        <v>1828</v>
      </c>
      <c r="B21" t="s">
        <v>1829</v>
      </c>
      <c r="C21" t="s">
        <v>59</v>
      </c>
      <c r="D21" s="1" t="s">
        <v>6419</v>
      </c>
      <c r="E21" t="s">
        <v>2577</v>
      </c>
      <c r="F21" s="1" t="str" cm="1">
        <f t="array" ref="F21">_xlfn.XLOOKUP(D21,TEXT(Tableau2[FINESS Juridique],"000000000"),Tableau2[Prérequis validation],"Non")</f>
        <v>Oui</v>
      </c>
      <c r="G21" s="1">
        <f>_xlfn.XLOOKUP(A21,'Liste - GHT'!L:L,'Liste - GHT'!O:O)</f>
        <v>336570.25</v>
      </c>
      <c r="H21" s="1">
        <f>_xlfn.XLOOKUP(A21,'Liste - GHT'!L:L,'Liste - GHT'!P:P)</f>
        <v>287867.5</v>
      </c>
      <c r="I21" s="148">
        <f t="shared" si="0"/>
        <v>0.85529692538184821</v>
      </c>
      <c r="J21" s="1" t="str">
        <f t="shared" si="1"/>
        <v>Non</v>
      </c>
    </row>
    <row r="22" spans="1:10">
      <c r="A22" s="1" t="s">
        <v>1674</v>
      </c>
      <c r="B22" t="s">
        <v>1675</v>
      </c>
      <c r="C22" t="s">
        <v>59</v>
      </c>
      <c r="D22" s="1" t="s">
        <v>6420</v>
      </c>
      <c r="E22" t="s">
        <v>2060</v>
      </c>
      <c r="F22" s="1" t="str" cm="1">
        <f t="array" ref="F22">_xlfn.XLOOKUP(D22,TEXT(Tableau2[FINESS Juridique],"000000000"),Tableau2[Prérequis validation],"Non")</f>
        <v>Oui</v>
      </c>
      <c r="G22" s="1">
        <f>_xlfn.XLOOKUP(A22,'Liste - GHT'!L:L,'Liste - GHT'!O:O)</f>
        <v>836679.25</v>
      </c>
      <c r="H22" s="1">
        <f>_xlfn.XLOOKUP(A22,'Liste - GHT'!L:L,'Liste - GHT'!P:P)</f>
        <v>826844.75</v>
      </c>
      <c r="I22" s="148">
        <f t="shared" si="0"/>
        <v>0.98824579431126081</v>
      </c>
      <c r="J22" s="1" t="str">
        <f t="shared" si="1"/>
        <v>Oui</v>
      </c>
    </row>
    <row r="23" spans="1:10">
      <c r="A23" s="1" t="s">
        <v>74</v>
      </c>
      <c r="B23" t="s">
        <v>75</v>
      </c>
      <c r="C23" t="s">
        <v>10</v>
      </c>
      <c r="D23" s="1" t="s">
        <v>6421</v>
      </c>
      <c r="E23" t="s">
        <v>2744</v>
      </c>
      <c r="F23" s="1" t="str" cm="1">
        <f t="array" ref="F23">_xlfn.XLOOKUP(D23,TEXT(Tableau2[FINESS Juridique],"000000000"),Tableau2[Prérequis validation],"Non")</f>
        <v>Oui</v>
      </c>
      <c r="G23" s="1">
        <f>_xlfn.XLOOKUP(A23,'Liste - GHT'!L:L,'Liste - GHT'!O:O)</f>
        <v>363174.25</v>
      </c>
      <c r="H23" s="1">
        <f>_xlfn.XLOOKUP(A23,'Liste - GHT'!L:L,'Liste - GHT'!P:P)</f>
        <v>363174.25</v>
      </c>
      <c r="I23" s="148">
        <f t="shared" si="0"/>
        <v>1</v>
      </c>
      <c r="J23" s="1" t="str">
        <f t="shared" si="1"/>
        <v>Oui</v>
      </c>
    </row>
    <row r="24" spans="1:10">
      <c r="A24" s="1" t="s">
        <v>1027</v>
      </c>
      <c r="B24" t="s">
        <v>1028</v>
      </c>
      <c r="C24" t="s">
        <v>10</v>
      </c>
      <c r="D24" s="1" t="s">
        <v>6422</v>
      </c>
      <c r="E24" t="s">
        <v>2503</v>
      </c>
      <c r="F24" s="1" t="str" cm="1">
        <f t="array" ref="F24">_xlfn.XLOOKUP(D24,TEXT(Tableau2[FINESS Juridique],"000000000"),Tableau2[Prérequis validation],"Non")</f>
        <v>Oui</v>
      </c>
      <c r="G24" s="1">
        <f>_xlfn.XLOOKUP(A24,'Liste - GHT'!L:L,'Liste - GHT'!O:O)</f>
        <v>334303</v>
      </c>
      <c r="H24" s="1">
        <f>_xlfn.XLOOKUP(A24,'Liste - GHT'!L:L,'Liste - GHT'!P:P)</f>
        <v>317063.5</v>
      </c>
      <c r="I24" s="148">
        <f t="shared" si="0"/>
        <v>0.94843151272947002</v>
      </c>
      <c r="J24" s="1" t="str">
        <f t="shared" si="1"/>
        <v>Oui</v>
      </c>
    </row>
    <row r="25" spans="1:10">
      <c r="A25" s="1" t="s">
        <v>995</v>
      </c>
      <c r="B25" t="s">
        <v>996</v>
      </c>
      <c r="C25" t="s">
        <v>10</v>
      </c>
      <c r="D25" s="1" t="s">
        <v>6423</v>
      </c>
      <c r="E25" t="s">
        <v>3154</v>
      </c>
      <c r="F25" s="1" t="str" cm="1">
        <f t="array" ref="F25">_xlfn.XLOOKUP(D25,TEXT(Tableau2[FINESS Juridique],"000000000"),Tableau2[Prérequis validation],"Non")</f>
        <v>Oui</v>
      </c>
      <c r="G25" s="1">
        <f>_xlfn.XLOOKUP(A25,'Liste - GHT'!L:L,'Liste - GHT'!O:O)</f>
        <v>648877</v>
      </c>
      <c r="H25" s="1">
        <f>_xlfn.XLOOKUP(A25,'Liste - GHT'!L:L,'Liste - GHT'!P:P)</f>
        <v>645218.5</v>
      </c>
      <c r="I25" s="148">
        <f t="shared" si="0"/>
        <v>0.9943617973822465</v>
      </c>
      <c r="J25" s="1" t="str">
        <f t="shared" si="1"/>
        <v>Oui</v>
      </c>
    </row>
    <row r="26" spans="1:10">
      <c r="A26" s="1" t="s">
        <v>1390</v>
      </c>
      <c r="B26" t="s">
        <v>1391</v>
      </c>
      <c r="C26" t="s">
        <v>10</v>
      </c>
      <c r="D26" s="1" t="s">
        <v>6424</v>
      </c>
      <c r="E26" t="s">
        <v>1700</v>
      </c>
      <c r="F26" s="1" t="str" cm="1">
        <f t="array" ref="F26">_xlfn.XLOOKUP(D26,TEXT(Tableau2[FINESS Juridique],"000000000"),Tableau2[Prérequis validation],"Non")</f>
        <v>Oui</v>
      </c>
      <c r="G26" s="1">
        <f>_xlfn.XLOOKUP(A26,'Liste - GHT'!L:L,'Liste - GHT'!O:O)</f>
        <v>266944.25</v>
      </c>
      <c r="H26" s="1">
        <f>_xlfn.XLOOKUP(A26,'Liste - GHT'!L:L,'Liste - GHT'!P:P)</f>
        <v>266944.25</v>
      </c>
      <c r="I26" s="148">
        <f t="shared" si="0"/>
        <v>1</v>
      </c>
      <c r="J26" s="1" t="str">
        <f t="shared" si="1"/>
        <v>Oui</v>
      </c>
    </row>
    <row r="27" spans="1:10">
      <c r="A27" s="1" t="s">
        <v>2440</v>
      </c>
      <c r="B27" t="s">
        <v>16</v>
      </c>
      <c r="C27" t="s">
        <v>10</v>
      </c>
      <c r="D27" s="1" t="s">
        <v>6425</v>
      </c>
      <c r="E27" t="s">
        <v>2664</v>
      </c>
      <c r="F27" s="1" t="str" cm="1">
        <f t="array" ref="F27">_xlfn.XLOOKUP(D27,TEXT(Tableau2[FINESS Juridique],"000000000"),Tableau2[Prérequis validation],"Non")</f>
        <v>Oui</v>
      </c>
      <c r="G27" s="1">
        <f>_xlfn.XLOOKUP(A27,'Liste - GHT'!L:L,'Liste - GHT'!O:O)</f>
        <v>164931</v>
      </c>
      <c r="H27" s="1">
        <f>_xlfn.XLOOKUP(A27,'Liste - GHT'!L:L,'Liste - GHT'!P:P)</f>
        <v>164931</v>
      </c>
      <c r="I27" s="148">
        <f t="shared" si="0"/>
        <v>1</v>
      </c>
      <c r="J27" s="1" t="str">
        <f t="shared" si="1"/>
        <v>Oui</v>
      </c>
    </row>
    <row r="28" spans="1:10">
      <c r="A28" s="1" t="s">
        <v>1464</v>
      </c>
      <c r="B28" t="s">
        <v>1465</v>
      </c>
      <c r="C28" t="s">
        <v>10</v>
      </c>
      <c r="D28" s="1" t="s">
        <v>6426</v>
      </c>
      <c r="E28" t="s">
        <v>2757</v>
      </c>
      <c r="F28" s="1" t="str" cm="1">
        <f t="array" ref="F28">_xlfn.XLOOKUP(D28,TEXT(Tableau2[FINESS Juridique],"000000000"),Tableau2[Prérequis validation],"Non")</f>
        <v>Oui</v>
      </c>
      <c r="G28" s="1">
        <f>_xlfn.XLOOKUP(A28,'Liste - GHT'!L:L,'Liste - GHT'!O:O)</f>
        <v>274276.25</v>
      </c>
      <c r="H28" s="1">
        <f>_xlfn.XLOOKUP(A28,'Liste - GHT'!L:L,'Liste - GHT'!P:P)</f>
        <v>274276.25</v>
      </c>
      <c r="I28" s="148">
        <f t="shared" si="0"/>
        <v>1</v>
      </c>
      <c r="J28" s="1" t="str">
        <f t="shared" si="1"/>
        <v>Oui</v>
      </c>
    </row>
    <row r="29" spans="1:10">
      <c r="A29" s="1" t="s">
        <v>926</v>
      </c>
      <c r="B29" t="s">
        <v>927</v>
      </c>
      <c r="C29" t="s">
        <v>10</v>
      </c>
      <c r="D29" s="1" t="s">
        <v>6427</v>
      </c>
      <c r="E29" t="s">
        <v>3092</v>
      </c>
      <c r="F29" s="1" t="str" cm="1">
        <f t="array" ref="F29">_xlfn.XLOOKUP(D29,TEXT(Tableau2[FINESS Juridique],"000000000"),Tableau2[Prérequis validation],"Non")</f>
        <v>Oui</v>
      </c>
      <c r="G29" s="1">
        <f>_xlfn.XLOOKUP(A29,'Liste - GHT'!L:L,'Liste - GHT'!O:O)</f>
        <v>767807.5</v>
      </c>
      <c r="H29" s="1">
        <f>_xlfn.XLOOKUP(A29,'Liste - GHT'!L:L,'Liste - GHT'!P:P)</f>
        <v>692508.5</v>
      </c>
      <c r="I29" s="148">
        <f t="shared" si="0"/>
        <v>0.90192984569700085</v>
      </c>
      <c r="J29" s="1" t="str">
        <f t="shared" si="1"/>
        <v>Oui</v>
      </c>
    </row>
    <row r="30" spans="1:10">
      <c r="A30" s="1" t="s">
        <v>1442</v>
      </c>
      <c r="B30" t="s">
        <v>1443</v>
      </c>
      <c r="C30" t="s">
        <v>10</v>
      </c>
      <c r="D30" s="1" t="s">
        <v>6428</v>
      </c>
      <c r="E30" t="s">
        <v>1441</v>
      </c>
      <c r="F30" s="1" t="str" cm="1">
        <f t="array" ref="F30">_xlfn.XLOOKUP(D30,TEXT(Tableau2[FINESS Juridique],"000000000"),Tableau2[Prérequis validation],"Non")</f>
        <v>Oui</v>
      </c>
      <c r="G30" s="1">
        <f>_xlfn.XLOOKUP(A30,'Liste - GHT'!L:L,'Liste - GHT'!O:O)</f>
        <v>192166</v>
      </c>
      <c r="H30" s="1">
        <f>_xlfn.XLOOKUP(A30,'Liste - GHT'!L:L,'Liste - GHT'!P:P)</f>
        <v>173971</v>
      </c>
      <c r="I30" s="148">
        <f t="shared" si="0"/>
        <v>0.90531623700342412</v>
      </c>
      <c r="J30" s="1" t="str">
        <f t="shared" si="1"/>
        <v>Oui</v>
      </c>
    </row>
    <row r="31" spans="1:10">
      <c r="A31" s="1" t="s">
        <v>3078</v>
      </c>
      <c r="B31" t="s">
        <v>3079</v>
      </c>
      <c r="C31" t="s">
        <v>10</v>
      </c>
      <c r="D31" s="1" t="s">
        <v>6429</v>
      </c>
      <c r="E31" t="s">
        <v>4549</v>
      </c>
      <c r="F31" s="1" t="str" cm="1">
        <f t="array" ref="F31">_xlfn.XLOOKUP(D31,TEXT(Tableau2[FINESS Juridique],"000000000"),Tableau2[Prérequis validation],"Non")</f>
        <v>Oui</v>
      </c>
      <c r="G31" s="1">
        <f>_xlfn.XLOOKUP(A31,'Liste - GHT'!L:L,'Liste - GHT'!O:O)</f>
        <v>375899.5</v>
      </c>
      <c r="H31" s="1">
        <f>_xlfn.XLOOKUP(A31,'Liste - GHT'!L:L,'Liste - GHT'!P:P)</f>
        <v>354384.5</v>
      </c>
      <c r="I31" s="148">
        <f t="shared" si="0"/>
        <v>0.9427639568554893</v>
      </c>
      <c r="J31" s="1" t="str">
        <f t="shared" si="1"/>
        <v>Oui</v>
      </c>
    </row>
    <row r="32" spans="1:10">
      <c r="A32" s="1" t="s">
        <v>4373</v>
      </c>
      <c r="B32" t="s">
        <v>4374</v>
      </c>
      <c r="C32" t="s">
        <v>10</v>
      </c>
      <c r="D32" s="1" t="s">
        <v>6430</v>
      </c>
      <c r="E32" t="s">
        <v>4372</v>
      </c>
      <c r="F32" s="1" t="str" cm="1">
        <f t="array" ref="F32">_xlfn.XLOOKUP(D32,TEXT(Tableau2[FINESS Juridique],"000000000"),Tableau2[Prérequis validation],"Non")</f>
        <v>Oui</v>
      </c>
      <c r="G32" s="1">
        <f>_xlfn.XLOOKUP(A32,'Liste - GHT'!L:L,'Liste - GHT'!O:O)</f>
        <v>175713</v>
      </c>
      <c r="H32" s="1">
        <f>_xlfn.XLOOKUP(A32,'Liste - GHT'!L:L,'Liste - GHT'!P:P)</f>
        <v>175713</v>
      </c>
      <c r="I32" s="148">
        <f t="shared" si="0"/>
        <v>1</v>
      </c>
      <c r="J32" s="1" t="str">
        <f t="shared" si="1"/>
        <v>Oui</v>
      </c>
    </row>
    <row r="33" spans="1:10">
      <c r="A33" s="1" t="s">
        <v>4644</v>
      </c>
      <c r="B33" t="s">
        <v>4645</v>
      </c>
      <c r="C33" t="s">
        <v>10</v>
      </c>
      <c r="D33" s="1" t="s">
        <v>6431</v>
      </c>
      <c r="E33" t="s">
        <v>4643</v>
      </c>
      <c r="F33" s="1" t="str" cm="1">
        <f t="array" ref="F33">_xlfn.XLOOKUP(D33,TEXT(Tableau2[FINESS Juridique],"000000000"),Tableau2[Prérequis validation],"Non")</f>
        <v>Oui</v>
      </c>
      <c r="G33" s="1">
        <f>_xlfn.XLOOKUP(A33,'Liste - GHT'!L:L,'Liste - GHT'!O:O)</f>
        <v>77276.5</v>
      </c>
      <c r="H33" s="1">
        <f>_xlfn.XLOOKUP(A33,'Liste - GHT'!L:L,'Liste - GHT'!P:P)</f>
        <v>77276.5</v>
      </c>
      <c r="I33" s="148">
        <f t="shared" si="0"/>
        <v>1</v>
      </c>
      <c r="J33" s="1" t="str">
        <f t="shared" si="1"/>
        <v>Oui</v>
      </c>
    </row>
    <row r="34" spans="1:10">
      <c r="A34" s="1" t="s">
        <v>1049</v>
      </c>
      <c r="B34" t="s">
        <v>1050</v>
      </c>
      <c r="C34" t="s">
        <v>193</v>
      </c>
      <c r="D34" s="1" t="s">
        <v>6432</v>
      </c>
      <c r="E34" t="s">
        <v>2900</v>
      </c>
      <c r="F34" s="1" t="str" cm="1">
        <f t="array" ref="F34">_xlfn.XLOOKUP(D34,TEXT(Tableau2[FINESS Juridique],"000000000"),Tableau2[Prérequis validation],"Non")</f>
        <v>Oui</v>
      </c>
      <c r="G34" s="1">
        <f>_xlfn.XLOOKUP(A34,'Liste - GHT'!L:L,'Liste - GHT'!O:O)</f>
        <v>784983</v>
      </c>
      <c r="H34" s="1">
        <f>_xlfn.XLOOKUP(A34,'Liste - GHT'!L:L,'Liste - GHT'!P:P)</f>
        <v>757478.5</v>
      </c>
      <c r="I34" s="148">
        <f t="shared" si="0"/>
        <v>0.96496166159012364</v>
      </c>
      <c r="J34" s="1" t="str">
        <f t="shared" si="1"/>
        <v>Oui</v>
      </c>
    </row>
    <row r="35" spans="1:10">
      <c r="A35" s="1" t="s">
        <v>1380</v>
      </c>
      <c r="B35" t="s">
        <v>1381</v>
      </c>
      <c r="C35" t="s">
        <v>193</v>
      </c>
      <c r="D35" s="1" t="s">
        <v>6433</v>
      </c>
      <c r="E35" t="s">
        <v>2382</v>
      </c>
      <c r="F35" s="1" t="str" cm="1">
        <f t="array" ref="F35">_xlfn.XLOOKUP(D35,TEXT(Tableau2[FINESS Juridique],"000000000"),Tableau2[Prérequis validation],"Non")</f>
        <v>Oui</v>
      </c>
      <c r="G35" s="1">
        <f>_xlfn.XLOOKUP(A35,'Liste - GHT'!L:L,'Liste - GHT'!O:O)</f>
        <v>374072</v>
      </c>
      <c r="H35" s="1">
        <f>_xlfn.XLOOKUP(A35,'Liste - GHT'!L:L,'Liste - GHT'!P:P)</f>
        <v>374072</v>
      </c>
      <c r="I35" s="148">
        <f t="shared" si="0"/>
        <v>1</v>
      </c>
      <c r="J35" s="1" t="str">
        <f t="shared" si="1"/>
        <v>Oui</v>
      </c>
    </row>
    <row r="36" spans="1:10">
      <c r="A36" s="1" t="s">
        <v>3760</v>
      </c>
      <c r="B36" t="s">
        <v>3761</v>
      </c>
      <c r="C36" t="s">
        <v>193</v>
      </c>
      <c r="D36" s="1" t="s">
        <v>6434</v>
      </c>
      <c r="E36" t="s">
        <v>4361</v>
      </c>
      <c r="F36" s="1" t="str" cm="1">
        <f t="array" ref="F36">_xlfn.XLOOKUP(D36,TEXT(Tableau2[FINESS Juridique],"000000000"),Tableau2[Prérequis validation],"Non")</f>
        <v>Oui</v>
      </c>
      <c r="G36" s="1">
        <f>_xlfn.XLOOKUP(A36,'Liste - GHT'!L:L,'Liste - GHT'!O:O)</f>
        <v>446967.75</v>
      </c>
      <c r="H36" s="1">
        <f>_xlfn.XLOOKUP(A36,'Liste - GHT'!L:L,'Liste - GHT'!P:P)</f>
        <v>446967.75</v>
      </c>
      <c r="I36" s="148">
        <f t="shared" si="0"/>
        <v>1</v>
      </c>
      <c r="J36" s="1" t="str">
        <f t="shared" si="1"/>
        <v>Oui</v>
      </c>
    </row>
    <row r="37" spans="1:10">
      <c r="A37" s="1" t="s">
        <v>1187</v>
      </c>
      <c r="B37" t="s">
        <v>1188</v>
      </c>
      <c r="C37" t="s">
        <v>193</v>
      </c>
      <c r="D37" s="1" t="s">
        <v>6435</v>
      </c>
      <c r="E37" t="s">
        <v>1746</v>
      </c>
      <c r="F37" s="1" t="str" cm="1">
        <f t="array" ref="F37">_xlfn.XLOOKUP(D37,TEXT(Tableau2[FINESS Juridique],"000000000"),Tableau2[Prérequis validation],"Non")</f>
        <v>Oui</v>
      </c>
      <c r="G37" s="1">
        <f>_xlfn.XLOOKUP(A37,'Liste - GHT'!L:L,'Liste - GHT'!O:O)</f>
        <v>486941.5</v>
      </c>
      <c r="H37" s="1">
        <f>_xlfn.XLOOKUP(A37,'Liste - GHT'!L:L,'Liste - GHT'!P:P)</f>
        <v>407333.5</v>
      </c>
      <c r="I37" s="148">
        <f t="shared" si="0"/>
        <v>0.8365142424706048</v>
      </c>
      <c r="J37" s="1" t="str">
        <f t="shared" si="1"/>
        <v>Non</v>
      </c>
    </row>
    <row r="38" spans="1:10">
      <c r="A38" s="1" t="s">
        <v>1110</v>
      </c>
      <c r="B38" t="s">
        <v>1111</v>
      </c>
      <c r="C38" t="s">
        <v>193</v>
      </c>
      <c r="D38" s="1" t="s">
        <v>6436</v>
      </c>
      <c r="E38" t="s">
        <v>2918</v>
      </c>
      <c r="F38" s="1" t="str" cm="1">
        <f t="array" ref="F38">_xlfn.XLOOKUP(D38,TEXT(Tableau2[FINESS Juridique],"000000000"),Tableau2[Prérequis validation],"Non")</f>
        <v>Oui</v>
      </c>
      <c r="G38" s="1">
        <f>_xlfn.XLOOKUP(A38,'Liste - GHT'!L:L,'Liste - GHT'!O:O)</f>
        <v>986352.75</v>
      </c>
      <c r="H38" s="1">
        <f>_xlfn.XLOOKUP(A38,'Liste - GHT'!L:L,'Liste - GHT'!P:P)</f>
        <v>978220.25</v>
      </c>
      <c r="I38" s="148">
        <f t="shared" si="0"/>
        <v>0.9917549781252194</v>
      </c>
      <c r="J38" s="1" t="str">
        <f t="shared" si="1"/>
        <v>Oui</v>
      </c>
    </row>
    <row r="39" spans="1:10">
      <c r="A39" s="1" t="s">
        <v>1374</v>
      </c>
      <c r="B39" t="s">
        <v>1375</v>
      </c>
      <c r="C39" t="s">
        <v>193</v>
      </c>
      <c r="D39" s="1" t="s">
        <v>6437</v>
      </c>
      <c r="E39" t="s">
        <v>1515</v>
      </c>
      <c r="F39" s="1" t="str" cm="1">
        <f t="array" ref="F39">_xlfn.XLOOKUP(D39,TEXT(Tableau2[FINESS Juridique],"000000000"),Tableau2[Prérequis validation],"Non")</f>
        <v>Oui</v>
      </c>
      <c r="G39" s="1">
        <f>_xlfn.XLOOKUP(A39,'Liste - GHT'!L:L,'Liste - GHT'!O:O)</f>
        <v>302108.5</v>
      </c>
      <c r="H39" s="1">
        <f>_xlfn.XLOOKUP(A39,'Liste - GHT'!L:L,'Liste - GHT'!P:P)</f>
        <v>302108.5</v>
      </c>
      <c r="I39" s="148">
        <f t="shared" si="0"/>
        <v>1</v>
      </c>
      <c r="J39" s="1" t="str">
        <f t="shared" si="1"/>
        <v>Oui</v>
      </c>
    </row>
    <row r="40" spans="1:10">
      <c r="A40" s="1" t="s">
        <v>1428</v>
      </c>
      <c r="B40" t="s">
        <v>1429</v>
      </c>
      <c r="C40" t="s">
        <v>193</v>
      </c>
      <c r="D40" s="1" t="s">
        <v>6438</v>
      </c>
      <c r="E40" t="s">
        <v>1505</v>
      </c>
      <c r="F40" s="1" t="str" cm="1">
        <f t="array" ref="F40">_xlfn.XLOOKUP(D40,TEXT(Tableau2[FINESS Juridique],"000000000"),Tableau2[Prérequis validation],"Non")</f>
        <v>Oui</v>
      </c>
      <c r="G40" s="1">
        <f>_xlfn.XLOOKUP(A40,'Liste - GHT'!L:L,'Liste - GHT'!O:O)</f>
        <v>556665.5</v>
      </c>
      <c r="H40" s="1">
        <f>_xlfn.XLOOKUP(A40,'Liste - GHT'!L:L,'Liste - GHT'!P:P)</f>
        <v>556665.5</v>
      </c>
      <c r="I40" s="148">
        <f t="shared" si="0"/>
        <v>1</v>
      </c>
      <c r="J40" s="1" t="str">
        <f t="shared" si="1"/>
        <v>Oui</v>
      </c>
    </row>
    <row r="41" spans="1:10">
      <c r="A41" s="1" t="s">
        <v>2152</v>
      </c>
      <c r="B41" t="s">
        <v>2153</v>
      </c>
      <c r="C41" t="s">
        <v>193</v>
      </c>
      <c r="D41" s="1" t="s">
        <v>6439</v>
      </c>
      <c r="E41" t="s">
        <v>2151</v>
      </c>
      <c r="F41" s="1" t="str" cm="1">
        <f t="array" ref="F41">_xlfn.XLOOKUP(D41,TEXT(Tableau2[FINESS Juridique],"000000000"),Tableau2[Prérequis validation],"Non")</f>
        <v>Oui</v>
      </c>
      <c r="G41" s="1">
        <f>_xlfn.XLOOKUP(A41,'Liste - GHT'!L:L,'Liste - GHT'!O:O)</f>
        <v>138440.5</v>
      </c>
      <c r="H41" s="1">
        <f>_xlfn.XLOOKUP(A41,'Liste - GHT'!L:L,'Liste - GHT'!P:P)</f>
        <v>131837.5</v>
      </c>
      <c r="I41" s="148">
        <f t="shared" si="0"/>
        <v>0.95230441958819856</v>
      </c>
      <c r="J41" s="1" t="str">
        <f t="shared" si="1"/>
        <v>Oui</v>
      </c>
    </row>
    <row r="42" spans="1:10">
      <c r="A42" s="1" t="s">
        <v>1082</v>
      </c>
      <c r="B42" t="s">
        <v>1083</v>
      </c>
      <c r="C42" t="s">
        <v>1063</v>
      </c>
      <c r="D42" s="1" t="s">
        <v>1080</v>
      </c>
      <c r="E42" t="s">
        <v>1081</v>
      </c>
      <c r="F42" s="1" t="str" cm="1">
        <f t="array" ref="F42">_xlfn.XLOOKUP(D42,TEXT(Tableau2[FINESS Juridique],"000000000"),Tableau2[Prérequis validation],"Non")</f>
        <v>Oui</v>
      </c>
      <c r="G42" s="1">
        <f>_xlfn.XLOOKUP(A42,'Liste - GHT'!L:L,'Liste - GHT'!O:O)</f>
        <v>155439</v>
      </c>
      <c r="H42" s="1">
        <f>_xlfn.XLOOKUP(A42,'Liste - GHT'!L:L,'Liste - GHT'!P:P)</f>
        <v>155439</v>
      </c>
      <c r="I42" s="148">
        <f t="shared" si="0"/>
        <v>1</v>
      </c>
      <c r="J42" s="1" t="str">
        <f t="shared" si="1"/>
        <v>Oui</v>
      </c>
    </row>
    <row r="43" spans="1:10">
      <c r="A43" s="1" t="s">
        <v>1059</v>
      </c>
      <c r="B43" t="s">
        <v>1060</v>
      </c>
      <c r="C43" t="s">
        <v>1063</v>
      </c>
      <c r="D43" s="1" t="s">
        <v>1056</v>
      </c>
      <c r="E43" t="s">
        <v>1058</v>
      </c>
      <c r="F43" s="1" t="str" cm="1">
        <f t="array" ref="F43">_xlfn.XLOOKUP(D43,TEXT(Tableau2[FINESS Juridique],"000000000"),Tableau2[Prérequis validation],"Non")</f>
        <v>Oui</v>
      </c>
      <c r="G43" s="1">
        <f>_xlfn.XLOOKUP(A43,'Liste - GHT'!L:L,'Liste - GHT'!O:O)</f>
        <v>131385</v>
      </c>
      <c r="H43" s="1">
        <f>_xlfn.XLOOKUP(A43,'Liste - GHT'!L:L,'Liste - GHT'!P:P)</f>
        <v>131385</v>
      </c>
      <c r="I43" s="148">
        <f t="shared" si="0"/>
        <v>1</v>
      </c>
      <c r="J43" s="1" t="str">
        <f t="shared" si="1"/>
        <v>Oui</v>
      </c>
    </row>
    <row r="44" spans="1:10">
      <c r="A44" s="1" t="s">
        <v>2029</v>
      </c>
      <c r="B44" t="s">
        <v>2030</v>
      </c>
      <c r="C44" t="s">
        <v>100</v>
      </c>
      <c r="D44" s="1" t="s">
        <v>6440</v>
      </c>
      <c r="E44" t="s">
        <v>2421</v>
      </c>
      <c r="F44" s="1" t="str" cm="1">
        <f t="array" ref="F44">_xlfn.XLOOKUP(D44,TEXT(Tableau2[FINESS Juridique],"000000000"),Tableau2[Prérequis validation],"Non")</f>
        <v>Oui</v>
      </c>
      <c r="G44" s="1">
        <f>_xlfn.XLOOKUP(A44,'Liste - GHT'!L:L,'Liste - GHT'!O:O)</f>
        <v>398776.25</v>
      </c>
      <c r="H44" s="1">
        <f>_xlfn.XLOOKUP(A44,'Liste - GHT'!L:L,'Liste - GHT'!P:P)</f>
        <v>398776.25</v>
      </c>
      <c r="I44" s="148">
        <f t="shared" si="0"/>
        <v>1</v>
      </c>
      <c r="J44" s="1" t="str">
        <f t="shared" si="1"/>
        <v>Oui</v>
      </c>
    </row>
    <row r="45" spans="1:10">
      <c r="A45" s="1" t="s">
        <v>933</v>
      </c>
      <c r="B45" t="s">
        <v>934</v>
      </c>
      <c r="C45" t="s">
        <v>100</v>
      </c>
      <c r="D45" s="1" t="s">
        <v>6441</v>
      </c>
      <c r="E45" t="s">
        <v>1864</v>
      </c>
      <c r="F45" s="1" t="str" cm="1">
        <f t="array" ref="F45">_xlfn.XLOOKUP(D45,TEXT(Tableau2[FINESS Juridique],"000000000"),Tableau2[Prérequis validation],"Non")</f>
        <v>Oui</v>
      </c>
      <c r="G45" s="1">
        <f>_xlfn.XLOOKUP(A45,'Liste - GHT'!L:L,'Liste - GHT'!O:O)</f>
        <v>284954</v>
      </c>
      <c r="H45" s="1">
        <f>_xlfn.XLOOKUP(A45,'Liste - GHT'!L:L,'Liste - GHT'!P:P)</f>
        <v>284954</v>
      </c>
      <c r="I45" s="148">
        <f t="shared" si="0"/>
        <v>1</v>
      </c>
      <c r="J45" s="1" t="str">
        <f t="shared" si="1"/>
        <v>Oui</v>
      </c>
    </row>
    <row r="46" spans="1:10">
      <c r="A46" s="1" t="s">
        <v>1949</v>
      </c>
      <c r="B46" t="s">
        <v>1950</v>
      </c>
      <c r="C46" t="s">
        <v>100</v>
      </c>
      <c r="D46" s="1" t="s">
        <v>6442</v>
      </c>
      <c r="E46" t="s">
        <v>3150</v>
      </c>
      <c r="F46" s="1" t="str" cm="1">
        <f t="array" ref="F46">_xlfn.XLOOKUP(D46,TEXT(Tableau2[FINESS Juridique],"000000000"),Tableau2[Prérequis validation],"Non")</f>
        <v>Oui</v>
      </c>
      <c r="G46" s="1">
        <f>_xlfn.XLOOKUP(A46,'Liste - GHT'!L:L,'Liste - GHT'!O:O)</f>
        <v>717689.5</v>
      </c>
      <c r="H46" s="1">
        <f>_xlfn.XLOOKUP(A46,'Liste - GHT'!L:L,'Liste - GHT'!P:P)</f>
        <v>712895.5</v>
      </c>
      <c r="I46" s="148">
        <f t="shared" si="0"/>
        <v>0.99332023110272616</v>
      </c>
      <c r="J46" s="1" t="str">
        <f t="shared" si="1"/>
        <v>Oui</v>
      </c>
    </row>
    <row r="47" spans="1:10">
      <c r="A47" s="1" t="s">
        <v>1737</v>
      </c>
      <c r="B47" t="s">
        <v>1738</v>
      </c>
      <c r="C47" t="s">
        <v>100</v>
      </c>
      <c r="D47" s="1" t="s">
        <v>6443</v>
      </c>
      <c r="E47" t="s">
        <v>1736</v>
      </c>
      <c r="F47" s="1" t="str" cm="1">
        <f t="array" ref="F47">_xlfn.XLOOKUP(D47,TEXT(Tableau2[FINESS Juridique],"000000000"),Tableau2[Prérequis validation],"Non")</f>
        <v>Oui</v>
      </c>
      <c r="G47" s="1">
        <f>_xlfn.XLOOKUP(A47,'Liste - GHT'!L:L,'Liste - GHT'!O:O)</f>
        <v>334043</v>
      </c>
      <c r="H47" s="1">
        <f>_xlfn.XLOOKUP(A47,'Liste - GHT'!L:L,'Liste - GHT'!P:P)</f>
        <v>334043</v>
      </c>
      <c r="I47" s="148">
        <f t="shared" si="0"/>
        <v>1</v>
      </c>
      <c r="J47" s="1" t="str">
        <f t="shared" si="1"/>
        <v>Oui</v>
      </c>
    </row>
    <row r="48" spans="1:10">
      <c r="A48" s="1" t="s">
        <v>1621</v>
      </c>
      <c r="B48" t="s">
        <v>1622</v>
      </c>
      <c r="C48" t="s">
        <v>100</v>
      </c>
      <c r="D48" s="1" t="s">
        <v>6444</v>
      </c>
      <c r="E48" t="s">
        <v>2627</v>
      </c>
      <c r="F48" s="1" t="str" cm="1">
        <f t="array" ref="F48">_xlfn.XLOOKUP(D48,TEXT(Tableau2[FINESS Juridique],"000000000"),Tableau2[Prérequis validation],"Non")</f>
        <v>Oui</v>
      </c>
      <c r="G48" s="1">
        <f>_xlfn.XLOOKUP(A48,'Liste - GHT'!L:L,'Liste - GHT'!O:O)</f>
        <v>646140</v>
      </c>
      <c r="H48" s="1">
        <f>_xlfn.XLOOKUP(A48,'Liste - GHT'!L:L,'Liste - GHT'!P:P)</f>
        <v>646140</v>
      </c>
      <c r="I48" s="148">
        <f t="shared" si="0"/>
        <v>1</v>
      </c>
      <c r="J48" s="1" t="str">
        <f t="shared" si="1"/>
        <v>Oui</v>
      </c>
    </row>
    <row r="49" spans="1:10">
      <c r="A49" s="1" t="s">
        <v>1853</v>
      </c>
      <c r="B49" t="s">
        <v>1854</v>
      </c>
      <c r="C49" t="s">
        <v>100</v>
      </c>
      <c r="D49" s="1" t="s">
        <v>6445</v>
      </c>
      <c r="E49" t="s">
        <v>1852</v>
      </c>
      <c r="F49" s="1" t="str" cm="1">
        <f t="array" ref="F49">_xlfn.XLOOKUP(D49,TEXT(Tableau2[FINESS Juridique],"000000000"),Tableau2[Prérequis validation],"Non")</f>
        <v>Oui</v>
      </c>
      <c r="G49" s="1">
        <f>_xlfn.XLOOKUP(A49,'Liste - GHT'!L:L,'Liste - GHT'!O:O)</f>
        <v>514769.25</v>
      </c>
      <c r="H49" s="1">
        <f>_xlfn.XLOOKUP(A49,'Liste - GHT'!L:L,'Liste - GHT'!P:P)</f>
        <v>514769.25</v>
      </c>
      <c r="I49" s="148">
        <f t="shared" si="0"/>
        <v>1</v>
      </c>
      <c r="J49" s="1" t="str">
        <f t="shared" si="1"/>
        <v>Oui</v>
      </c>
    </row>
    <row r="50" spans="1:10">
      <c r="A50" s="1" t="s">
        <v>1177</v>
      </c>
      <c r="B50" t="s">
        <v>1178</v>
      </c>
      <c r="C50" t="s">
        <v>137</v>
      </c>
      <c r="D50" s="1" t="s">
        <v>6446</v>
      </c>
      <c r="E50" t="s">
        <v>4636</v>
      </c>
      <c r="F50" s="1" t="str" cm="1">
        <f t="array" ref="F50">_xlfn.XLOOKUP(D50,TEXT(Tableau2[FINESS Juridique],"000000000"),Tableau2[Prérequis validation],"Non")</f>
        <v>Oui</v>
      </c>
      <c r="G50" s="1">
        <f>_xlfn.XLOOKUP(A50,'Liste - GHT'!L:L,'Liste - GHT'!O:O)</f>
        <v>1246068.75</v>
      </c>
      <c r="H50" s="1">
        <f>_xlfn.XLOOKUP(A50,'Liste - GHT'!L:L,'Liste - GHT'!P:P)</f>
        <v>1246068.75</v>
      </c>
      <c r="I50" s="148">
        <f t="shared" si="0"/>
        <v>1</v>
      </c>
      <c r="J50" s="1" t="str">
        <f t="shared" si="1"/>
        <v>Oui</v>
      </c>
    </row>
    <row r="51" spans="1:10">
      <c r="A51" s="1" t="s">
        <v>929</v>
      </c>
      <c r="B51" t="s">
        <v>930</v>
      </c>
      <c r="C51" t="s">
        <v>137</v>
      </c>
      <c r="D51" s="1" t="s">
        <v>6447</v>
      </c>
      <c r="E51" t="s">
        <v>4605</v>
      </c>
      <c r="F51" s="1" t="str" cm="1">
        <f t="array" ref="F51">_xlfn.XLOOKUP(D51,TEXT(Tableau2[FINESS Juridique],"000000000"),Tableau2[Prérequis validation],"Non")</f>
        <v>Oui</v>
      </c>
      <c r="G51" s="1">
        <f>_xlfn.XLOOKUP(A51,'Liste - GHT'!L:L,'Liste - GHT'!O:O)</f>
        <v>500194</v>
      </c>
      <c r="H51" s="1">
        <f>_xlfn.XLOOKUP(A51,'Liste - GHT'!L:L,'Liste - GHT'!P:P)</f>
        <v>462777.5</v>
      </c>
      <c r="I51" s="148">
        <f t="shared" si="0"/>
        <v>0.92519602394271028</v>
      </c>
      <c r="J51" s="1" t="str">
        <f t="shared" si="1"/>
        <v>Oui</v>
      </c>
    </row>
    <row r="52" spans="1:10">
      <c r="A52" s="1" t="s">
        <v>1270</v>
      </c>
      <c r="B52" t="s">
        <v>1271</v>
      </c>
      <c r="C52" t="s">
        <v>137</v>
      </c>
      <c r="D52" s="1" t="s">
        <v>6448</v>
      </c>
      <c r="E52" t="s">
        <v>4424</v>
      </c>
      <c r="F52" s="1" t="str" cm="1">
        <f t="array" ref="F52">_xlfn.XLOOKUP(D52,TEXT(Tableau2[FINESS Juridique],"000000000"),Tableau2[Prérequis validation],"Non")</f>
        <v>Oui</v>
      </c>
      <c r="G52" s="1">
        <f>_xlfn.XLOOKUP(A52,'Liste - GHT'!L:L,'Liste - GHT'!O:O)</f>
        <v>507643</v>
      </c>
      <c r="H52" s="1">
        <f>_xlfn.XLOOKUP(A52,'Liste - GHT'!L:L,'Liste - GHT'!P:P)</f>
        <v>507643</v>
      </c>
      <c r="I52" s="148">
        <f t="shared" si="0"/>
        <v>1</v>
      </c>
      <c r="J52" s="1" t="str">
        <f t="shared" si="1"/>
        <v>Oui</v>
      </c>
    </row>
    <row r="53" spans="1:10">
      <c r="A53" s="1" t="s">
        <v>1720</v>
      </c>
      <c r="B53" t="s">
        <v>1721</v>
      </c>
      <c r="C53" t="s">
        <v>137</v>
      </c>
      <c r="D53" s="1" t="s">
        <v>6449</v>
      </c>
      <c r="E53" t="s">
        <v>2836</v>
      </c>
      <c r="F53" s="1" t="str" cm="1">
        <f t="array" ref="F53">_xlfn.XLOOKUP(D53,TEXT(Tableau2[FINESS Juridique],"000000000"),Tableau2[Prérequis validation],"Non")</f>
        <v>Oui</v>
      </c>
      <c r="G53" s="1">
        <f>_xlfn.XLOOKUP(A53,'Liste - GHT'!L:L,'Liste - GHT'!O:O)</f>
        <v>267164.5</v>
      </c>
      <c r="H53" s="1">
        <f>_xlfn.XLOOKUP(A53,'Liste - GHT'!L:L,'Liste - GHT'!P:P)</f>
        <v>267164.5</v>
      </c>
      <c r="I53" s="148">
        <f t="shared" si="0"/>
        <v>1</v>
      </c>
      <c r="J53" s="1" t="str">
        <f t="shared" si="1"/>
        <v>Oui</v>
      </c>
    </row>
    <row r="54" spans="1:10">
      <c r="A54" s="1" t="s">
        <v>1161</v>
      </c>
      <c r="B54" t="s">
        <v>1162</v>
      </c>
      <c r="C54" t="s">
        <v>137</v>
      </c>
      <c r="D54" s="1" t="s">
        <v>6450</v>
      </c>
      <c r="E54" t="s">
        <v>3176</v>
      </c>
      <c r="F54" s="1" t="str" cm="1">
        <f t="array" ref="F54">_xlfn.XLOOKUP(D54,TEXT(Tableau2[FINESS Juridique],"000000000"),Tableau2[Prérequis validation],"Non")</f>
        <v>Oui</v>
      </c>
      <c r="G54" s="1">
        <f>_xlfn.XLOOKUP(A54,'Liste - GHT'!L:L,'Liste - GHT'!O:O)</f>
        <v>734224.75</v>
      </c>
      <c r="H54" s="1">
        <f>_xlfn.XLOOKUP(A54,'Liste - GHT'!L:L,'Liste - GHT'!P:P)</f>
        <v>734224.75</v>
      </c>
      <c r="I54" s="148">
        <f t="shared" si="0"/>
        <v>1</v>
      </c>
      <c r="J54" s="1" t="str">
        <f t="shared" si="1"/>
        <v>Oui</v>
      </c>
    </row>
    <row r="55" spans="1:10">
      <c r="A55" s="1" t="s">
        <v>1342</v>
      </c>
      <c r="B55" t="s">
        <v>1343</v>
      </c>
      <c r="C55" t="s">
        <v>137</v>
      </c>
      <c r="D55" s="1" t="s">
        <v>6451</v>
      </c>
      <c r="E55" t="s">
        <v>1341</v>
      </c>
      <c r="F55" s="1" t="str" cm="1">
        <f t="array" ref="F55">_xlfn.XLOOKUP(D55,TEXT(Tableau2[FINESS Juridique],"000000000"),Tableau2[Prérequis validation],"Non")</f>
        <v>Oui</v>
      </c>
      <c r="G55" s="1">
        <f>_xlfn.XLOOKUP(A55,'Liste - GHT'!L:L,'Liste - GHT'!O:O)</f>
        <v>329787.5</v>
      </c>
      <c r="H55" s="1">
        <f>_xlfn.XLOOKUP(A55,'Liste - GHT'!L:L,'Liste - GHT'!P:P)</f>
        <v>329787.5</v>
      </c>
      <c r="I55" s="148">
        <f t="shared" si="0"/>
        <v>1</v>
      </c>
      <c r="J55" s="1" t="str">
        <f t="shared" si="1"/>
        <v>Oui</v>
      </c>
    </row>
    <row r="56" spans="1:10">
      <c r="A56" s="1" t="s">
        <v>2035</v>
      </c>
      <c r="B56" t="s">
        <v>2036</v>
      </c>
      <c r="C56" t="s">
        <v>137</v>
      </c>
      <c r="D56" s="1" t="s">
        <v>6452</v>
      </c>
      <c r="E56" t="s">
        <v>2034</v>
      </c>
      <c r="F56" s="1" t="str" cm="1">
        <f t="array" ref="F56">_xlfn.XLOOKUP(D56,TEXT(Tableau2[FINESS Juridique],"000000000"),Tableau2[Prérequis validation],"Non")</f>
        <v>Oui</v>
      </c>
      <c r="G56" s="1">
        <f>_xlfn.XLOOKUP(A56,'Liste - GHT'!L:L,'Liste - GHT'!O:O)</f>
        <v>261612</v>
      </c>
      <c r="H56" s="1">
        <f>_xlfn.XLOOKUP(A56,'Liste - GHT'!L:L,'Liste - GHT'!P:P)</f>
        <v>261612</v>
      </c>
      <c r="I56" s="148">
        <f t="shared" si="0"/>
        <v>1</v>
      </c>
      <c r="J56" s="1" t="str">
        <f t="shared" si="1"/>
        <v>Oui</v>
      </c>
    </row>
    <row r="57" spans="1:10">
      <c r="A57" s="1" t="s">
        <v>1106</v>
      </c>
      <c r="B57" t="s">
        <v>1107</v>
      </c>
      <c r="C57" t="s">
        <v>137</v>
      </c>
      <c r="D57" s="1" t="s">
        <v>6453</v>
      </c>
      <c r="E57" t="s">
        <v>2892</v>
      </c>
      <c r="F57" s="1" t="str" cm="1">
        <f t="array" ref="F57">_xlfn.XLOOKUP(D57,TEXT(Tableau2[FINESS Juridique],"000000000"),Tableau2[Prérequis validation],"Non")</f>
        <v>Oui</v>
      </c>
      <c r="G57" s="1">
        <f>_xlfn.XLOOKUP(A57,'Liste - GHT'!L:L,'Liste - GHT'!O:O)</f>
        <v>666984.5</v>
      </c>
      <c r="H57" s="1">
        <f>_xlfn.XLOOKUP(A57,'Liste - GHT'!L:L,'Liste - GHT'!P:P)</f>
        <v>666984.5</v>
      </c>
      <c r="I57" s="148">
        <f t="shared" si="0"/>
        <v>1</v>
      </c>
      <c r="J57" s="1" t="str">
        <f t="shared" si="1"/>
        <v>Oui</v>
      </c>
    </row>
    <row r="58" spans="1:10">
      <c r="A58" s="1" t="s">
        <v>1239</v>
      </c>
      <c r="B58" t="s">
        <v>1240</v>
      </c>
      <c r="C58" t="s">
        <v>137</v>
      </c>
      <c r="D58" s="1" t="s">
        <v>6454</v>
      </c>
      <c r="E58" t="s">
        <v>1550</v>
      </c>
      <c r="F58" s="1" t="str" cm="1">
        <f t="array" ref="F58">_xlfn.XLOOKUP(D58,TEXT(Tableau2[FINESS Juridique],"000000000"),Tableau2[Prérequis validation],"Non")</f>
        <v>Oui</v>
      </c>
      <c r="G58" s="1">
        <f>_xlfn.XLOOKUP(A58,'Liste - GHT'!L:L,'Liste - GHT'!O:O)</f>
        <v>385358.5</v>
      </c>
      <c r="H58" s="1">
        <f>_xlfn.XLOOKUP(A58,'Liste - GHT'!L:L,'Liste - GHT'!P:P)</f>
        <v>129281</v>
      </c>
      <c r="I58" s="148">
        <f t="shared" si="0"/>
        <v>0.33548241442708543</v>
      </c>
      <c r="J58" s="1" t="str">
        <f t="shared" si="1"/>
        <v>Non</v>
      </c>
    </row>
    <row r="59" spans="1:10">
      <c r="A59" s="1" t="s">
        <v>1007</v>
      </c>
      <c r="B59" t="s">
        <v>1008</v>
      </c>
      <c r="C59" t="s">
        <v>137</v>
      </c>
      <c r="D59" s="1" t="s">
        <v>6455</v>
      </c>
      <c r="E59" t="s">
        <v>2908</v>
      </c>
      <c r="F59" s="1" t="str" cm="1">
        <f t="array" ref="F59">_xlfn.XLOOKUP(D59,TEXT(Tableau2[FINESS Juridique],"000000000"),Tableau2[Prérequis validation],"Non")</f>
        <v>Oui</v>
      </c>
      <c r="G59" s="1">
        <f>_xlfn.XLOOKUP(A59,'Liste - GHT'!L:L,'Liste - GHT'!O:O)</f>
        <v>865066.5</v>
      </c>
      <c r="H59" s="1">
        <f>_xlfn.XLOOKUP(A59,'Liste - GHT'!L:L,'Liste - GHT'!P:P)</f>
        <v>842390.5</v>
      </c>
      <c r="I59" s="148">
        <f t="shared" si="0"/>
        <v>0.97378698631839289</v>
      </c>
      <c r="J59" s="1" t="str">
        <f t="shared" si="1"/>
        <v>Oui</v>
      </c>
    </row>
    <row r="60" spans="1:10">
      <c r="A60" s="1" t="s">
        <v>1301</v>
      </c>
      <c r="B60" t="s">
        <v>1302</v>
      </c>
      <c r="C60" t="s">
        <v>137</v>
      </c>
      <c r="D60" s="1" t="s">
        <v>6456</v>
      </c>
      <c r="E60" t="s">
        <v>2806</v>
      </c>
      <c r="F60" s="1" t="str" cm="1">
        <f t="array" ref="F60">_xlfn.XLOOKUP(D60,TEXT(Tableau2[FINESS Juridique],"000000000"),Tableau2[Prérequis validation],"Non")</f>
        <v>Oui</v>
      </c>
      <c r="G60" s="1">
        <f>_xlfn.XLOOKUP(A60,'Liste - GHT'!L:L,'Liste - GHT'!O:O)</f>
        <v>440373.5</v>
      </c>
      <c r="H60" s="1">
        <f>_xlfn.XLOOKUP(A60,'Liste - GHT'!L:L,'Liste - GHT'!P:P)</f>
        <v>416339</v>
      </c>
      <c r="I60" s="148">
        <f t="shared" si="0"/>
        <v>0.94542246524824947</v>
      </c>
      <c r="J60" s="1" t="str">
        <f t="shared" si="1"/>
        <v>Oui</v>
      </c>
    </row>
    <row r="61" spans="1:10">
      <c r="A61" s="1" t="s">
        <v>841</v>
      </c>
      <c r="B61" t="s">
        <v>842</v>
      </c>
      <c r="C61" t="s">
        <v>844</v>
      </c>
      <c r="D61" s="1" t="s">
        <v>6457</v>
      </c>
      <c r="E61" t="s">
        <v>872</v>
      </c>
      <c r="F61" s="1" t="str" cm="1">
        <f t="array" ref="F61">_xlfn.XLOOKUP(D61,TEXT(Tableau2[FINESS Juridique],"000000000"),Tableau2[Prérequis validation],"Non")</f>
        <v>Oui</v>
      </c>
      <c r="G61" s="1">
        <f>_xlfn.XLOOKUP(A61,'Liste - GHT'!L:L,'Liste - GHT'!O:O)</f>
        <v>310439</v>
      </c>
      <c r="H61" s="1">
        <f>_xlfn.XLOOKUP(A61,'Liste - GHT'!L:L,'Liste - GHT'!P:P)</f>
        <v>310439</v>
      </c>
      <c r="I61" s="148">
        <f t="shared" si="0"/>
        <v>1</v>
      </c>
      <c r="J61" s="1" t="str">
        <f t="shared" si="1"/>
        <v>Oui</v>
      </c>
    </row>
    <row r="62" spans="1:10">
      <c r="A62" s="1" t="s">
        <v>1125</v>
      </c>
      <c r="B62" t="s">
        <v>1126</v>
      </c>
      <c r="C62" t="s">
        <v>1128</v>
      </c>
      <c r="D62" s="1" t="s">
        <v>6458</v>
      </c>
      <c r="E62" t="s">
        <v>1124</v>
      </c>
      <c r="F62" s="1" t="str" cm="1">
        <f t="array" ref="F62">_xlfn.XLOOKUP(D62,TEXT(Tableau2[FINESS Juridique],"000000000"),Tableau2[Prérequis validation],"Non")</f>
        <v>Oui</v>
      </c>
      <c r="G62" s="1">
        <f>_xlfn.XLOOKUP(A62,'Liste - GHT'!L:L,'Liste - GHT'!O:O)</f>
        <v>335408.5</v>
      </c>
      <c r="H62" s="1">
        <f>_xlfn.XLOOKUP(A62,'Liste - GHT'!L:L,'Liste - GHT'!P:P)</f>
        <v>335408.5</v>
      </c>
      <c r="I62" s="148">
        <f t="shared" si="0"/>
        <v>1</v>
      </c>
      <c r="J62" s="1" t="str">
        <f t="shared" si="1"/>
        <v>Oui</v>
      </c>
    </row>
    <row r="63" spans="1:10">
      <c r="A63" s="1" t="s">
        <v>1137</v>
      </c>
      <c r="B63" t="s">
        <v>1138</v>
      </c>
      <c r="C63" t="s">
        <v>228</v>
      </c>
      <c r="D63" s="1" t="s">
        <v>6459</v>
      </c>
      <c r="E63" t="s">
        <v>1317</v>
      </c>
      <c r="F63" s="1" t="str" cm="1">
        <f t="array" ref="F63">_xlfn.XLOOKUP(D63,TEXT(Tableau2[FINESS Juridique],"000000000"),Tableau2[Prérequis validation],"Non")</f>
        <v>Oui</v>
      </c>
      <c r="G63" s="1">
        <f>_xlfn.XLOOKUP(A63,'Liste - GHT'!L:L,'Liste - GHT'!O:O)</f>
        <v>511406.5</v>
      </c>
      <c r="H63" s="1">
        <f>_xlfn.XLOOKUP(A63,'Liste - GHT'!L:L,'Liste - GHT'!P:P)</f>
        <v>496688</v>
      </c>
      <c r="I63" s="148">
        <f t="shared" si="0"/>
        <v>0.97121956799532272</v>
      </c>
      <c r="J63" s="1" t="str">
        <f t="shared" si="1"/>
        <v>Oui</v>
      </c>
    </row>
    <row r="64" spans="1:10">
      <c r="A64" s="1" t="s">
        <v>1131</v>
      </c>
      <c r="B64" t="s">
        <v>8378</v>
      </c>
      <c r="C64" t="s">
        <v>228</v>
      </c>
      <c r="D64" s="1" t="s">
        <v>6460</v>
      </c>
      <c r="E64" t="s">
        <v>1332</v>
      </c>
      <c r="F64" s="1" t="str" cm="1">
        <f t="array" ref="F64">_xlfn.XLOOKUP(D64,TEXT(Tableau2[FINESS Juridique],"000000000"),Tableau2[Prérequis validation],"Non")</f>
        <v>Oui</v>
      </c>
      <c r="G64" s="1">
        <f>_xlfn.XLOOKUP(A64,'Liste - GHT'!L:L,'Liste - GHT'!O:O)</f>
        <v>196670</v>
      </c>
      <c r="H64" s="1">
        <f>_xlfn.XLOOKUP(A64,'Liste - GHT'!L:L,'Liste - GHT'!P:P)</f>
        <v>196670</v>
      </c>
      <c r="I64" s="148">
        <f t="shared" si="0"/>
        <v>1</v>
      </c>
      <c r="J64" s="1" t="str">
        <f t="shared" si="1"/>
        <v>Oui</v>
      </c>
    </row>
    <row r="65" spans="1:10">
      <c r="A65" s="1" t="s">
        <v>1035</v>
      </c>
      <c r="B65" t="s">
        <v>1036</v>
      </c>
      <c r="C65" t="s">
        <v>228</v>
      </c>
      <c r="D65" s="1" t="s">
        <v>6461</v>
      </c>
      <c r="E65" t="s">
        <v>2130</v>
      </c>
      <c r="F65" s="1" t="str" cm="1">
        <f t="array" ref="F65">_xlfn.XLOOKUP(D65,TEXT(Tableau2[FINESS Juridique],"000000000"),Tableau2[Prérequis validation],"Non")</f>
        <v>Non</v>
      </c>
      <c r="G65" s="1">
        <f>_xlfn.XLOOKUP(A65,'Liste - GHT'!L:L,'Liste - GHT'!O:O)</f>
        <v>436794.25</v>
      </c>
      <c r="H65" s="1">
        <f>_xlfn.XLOOKUP(A65,'Liste - GHT'!L:L,'Liste - GHT'!P:P)</f>
        <v>0</v>
      </c>
      <c r="I65" s="148">
        <f t="shared" si="0"/>
        <v>0</v>
      </c>
      <c r="J65" s="1" t="str">
        <f t="shared" si="1"/>
        <v>Non</v>
      </c>
    </row>
    <row r="66" spans="1:10">
      <c r="A66" s="1" t="s">
        <v>1387</v>
      </c>
      <c r="B66" t="s">
        <v>1388</v>
      </c>
      <c r="C66" t="s">
        <v>228</v>
      </c>
      <c r="D66" s="1" t="s">
        <v>6462</v>
      </c>
      <c r="E66" t="s">
        <v>1693</v>
      </c>
      <c r="F66" s="1" t="str" cm="1">
        <f t="array" ref="F66">_xlfn.XLOOKUP(D66,TEXT(Tableau2[FINESS Juridique],"000000000"),Tableau2[Prérequis validation],"Non")</f>
        <v>Oui</v>
      </c>
      <c r="G66" s="1">
        <f>_xlfn.XLOOKUP(A66,'Liste - GHT'!L:L,'Liste - GHT'!O:O)</f>
        <v>231082</v>
      </c>
      <c r="H66" s="1">
        <f>_xlfn.XLOOKUP(A66,'Liste - GHT'!L:L,'Liste - GHT'!P:P)</f>
        <v>231082</v>
      </c>
      <c r="I66" s="148">
        <f t="shared" si="0"/>
        <v>1</v>
      </c>
      <c r="J66" s="1" t="str">
        <f t="shared" si="1"/>
        <v>Oui</v>
      </c>
    </row>
    <row r="67" spans="1:10">
      <c r="A67" s="1" t="s">
        <v>2117</v>
      </c>
      <c r="B67" t="s">
        <v>2118</v>
      </c>
      <c r="C67" t="s">
        <v>228</v>
      </c>
      <c r="D67" s="1" t="s">
        <v>6463</v>
      </c>
      <c r="E67" t="s">
        <v>2116</v>
      </c>
      <c r="F67" s="1" t="str" cm="1">
        <f t="array" ref="F67">_xlfn.XLOOKUP(D67,TEXT(Tableau2[FINESS Juridique],"000000000"),Tableau2[Prérequis validation],"Non")</f>
        <v>Oui</v>
      </c>
      <c r="G67" s="1">
        <f>_xlfn.XLOOKUP(A67,'Liste - GHT'!L:L,'Liste - GHT'!O:O)</f>
        <v>207605.5</v>
      </c>
      <c r="H67" s="1">
        <f>_xlfn.XLOOKUP(A67,'Liste - GHT'!L:L,'Liste - GHT'!P:P)</f>
        <v>182713.5</v>
      </c>
      <c r="I67" s="148">
        <f t="shared" si="0"/>
        <v>0.88009951566793754</v>
      </c>
      <c r="J67" s="1" t="str">
        <f t="shared" si="1"/>
        <v>Non</v>
      </c>
    </row>
    <row r="68" spans="1:10">
      <c r="A68" s="1" t="s">
        <v>1704</v>
      </c>
      <c r="B68" t="s">
        <v>1705</v>
      </c>
      <c r="C68" t="s">
        <v>228</v>
      </c>
      <c r="D68" s="1" t="s">
        <v>6464</v>
      </c>
      <c r="E68" t="s">
        <v>1810</v>
      </c>
      <c r="F68" s="1" t="str" cm="1">
        <f t="array" ref="F68">_xlfn.XLOOKUP(D68,TEXT(Tableau2[FINESS Juridique],"000000000"),Tableau2[Prérequis validation],"Non")</f>
        <v>Oui</v>
      </c>
      <c r="G68" s="1">
        <f>_xlfn.XLOOKUP(A68,'Liste - GHT'!L:L,'Liste - GHT'!O:O)</f>
        <v>785831</v>
      </c>
      <c r="H68" s="1">
        <f>_xlfn.XLOOKUP(A68,'Liste - GHT'!L:L,'Liste - GHT'!P:P)</f>
        <v>744580.25</v>
      </c>
      <c r="I68" s="148">
        <f t="shared" si="0"/>
        <v>0.94750684307440147</v>
      </c>
      <c r="J68" s="1" t="str">
        <f t="shared" si="1"/>
        <v>Oui</v>
      </c>
    </row>
    <row r="69" spans="1:10">
      <c r="A69" s="1" t="s">
        <v>834</v>
      </c>
      <c r="B69" t="s">
        <v>8381</v>
      </c>
      <c r="C69" t="s">
        <v>228</v>
      </c>
      <c r="D69" s="1" t="s">
        <v>6465</v>
      </c>
      <c r="E69" t="s">
        <v>2877</v>
      </c>
      <c r="F69" s="1" t="str" cm="1">
        <f t="array" ref="F69">_xlfn.XLOOKUP(D69,TEXT(Tableau2[FINESS Juridique],"000000000"),Tableau2[Prérequis validation],"Non")</f>
        <v>Oui</v>
      </c>
      <c r="G69" s="1">
        <f>_xlfn.XLOOKUP(A69,'Liste - GHT'!L:L,'Liste - GHT'!O:O)</f>
        <v>1515320.25</v>
      </c>
      <c r="H69" s="1">
        <f>_xlfn.XLOOKUP(A69,'Liste - GHT'!L:L,'Liste - GHT'!P:P)</f>
        <v>1515320.25</v>
      </c>
      <c r="I69" s="148">
        <f t="shared" si="0"/>
        <v>1</v>
      </c>
      <c r="J69" s="1" t="str">
        <f t="shared" si="1"/>
        <v>Oui</v>
      </c>
    </row>
    <row r="70" spans="1:10">
      <c r="A70" s="1" t="s">
        <v>1625</v>
      </c>
      <c r="B70" t="s">
        <v>1626</v>
      </c>
      <c r="C70" t="s">
        <v>228</v>
      </c>
      <c r="D70" s="1" t="s">
        <v>6466</v>
      </c>
      <c r="E70" t="s">
        <v>2205</v>
      </c>
      <c r="F70" s="1" t="str" cm="1">
        <f t="array" ref="F70">_xlfn.XLOOKUP(D70,TEXT(Tableau2[FINESS Juridique],"000000000"),Tableau2[Prérequis validation],"Non")</f>
        <v>Oui</v>
      </c>
      <c r="G70" s="1">
        <f>_xlfn.XLOOKUP(A70,'Liste - GHT'!L:L,'Liste - GHT'!O:O)</f>
        <v>334853</v>
      </c>
      <c r="H70" s="1">
        <f>_xlfn.XLOOKUP(A70,'Liste - GHT'!L:L,'Liste - GHT'!P:P)</f>
        <v>334853</v>
      </c>
      <c r="I70" s="148">
        <f t="shared" si="0"/>
        <v>1</v>
      </c>
      <c r="J70" s="1" t="str">
        <f t="shared" si="1"/>
        <v>Oui</v>
      </c>
    </row>
    <row r="71" spans="1:10">
      <c r="A71" s="1" t="s">
        <v>1740</v>
      </c>
      <c r="B71" t="s">
        <v>8384</v>
      </c>
      <c r="C71" t="s">
        <v>228</v>
      </c>
      <c r="D71" s="1" t="s">
        <v>6467</v>
      </c>
      <c r="E71" t="s">
        <v>1739</v>
      </c>
      <c r="F71" s="1" t="str" cm="1">
        <f t="array" ref="F71">_xlfn.XLOOKUP(D71,TEXT(Tableau2[FINESS Juridique],"000000000"),Tableau2[Prérequis validation],"Non")</f>
        <v>Oui</v>
      </c>
      <c r="G71" s="1">
        <f>_xlfn.XLOOKUP(A71,'Liste - GHT'!L:L,'Liste - GHT'!O:O)</f>
        <v>385638.75</v>
      </c>
      <c r="H71" s="1">
        <f>_xlfn.XLOOKUP(A71,'Liste - GHT'!L:L,'Liste - GHT'!P:P)</f>
        <v>376190.25</v>
      </c>
      <c r="I71" s="148">
        <f t="shared" si="0"/>
        <v>0.97549909079416941</v>
      </c>
      <c r="J71" s="1" t="str">
        <f t="shared" si="1"/>
        <v>Oui</v>
      </c>
    </row>
    <row r="72" spans="1:10">
      <c r="A72" s="1" t="s">
        <v>1031</v>
      </c>
      <c r="B72" t="s">
        <v>1032</v>
      </c>
      <c r="C72" t="s">
        <v>228</v>
      </c>
      <c r="D72" s="1" t="s">
        <v>6468</v>
      </c>
      <c r="E72" t="s">
        <v>1090</v>
      </c>
      <c r="F72" s="1" t="str" cm="1">
        <f t="array" ref="F72">_xlfn.XLOOKUP(D72,TEXT(Tableau2[FINESS Juridique],"000000000"),Tableau2[Prérequis validation],"Non")</f>
        <v>Oui</v>
      </c>
      <c r="G72" s="1">
        <f>_xlfn.XLOOKUP(A72,'Liste - GHT'!L:L,'Liste - GHT'!O:O)</f>
        <v>269152.5</v>
      </c>
      <c r="H72" s="1">
        <f>_xlfn.XLOOKUP(A72,'Liste - GHT'!L:L,'Liste - GHT'!P:P)</f>
        <v>265650.5</v>
      </c>
      <c r="I72" s="148">
        <f t="shared" si="0"/>
        <v>0.9869887888836254</v>
      </c>
      <c r="J72" s="1" t="str">
        <f t="shared" si="1"/>
        <v>Oui</v>
      </c>
    </row>
    <row r="73" spans="1:10">
      <c r="A73" s="1" t="s">
        <v>1419</v>
      </c>
      <c r="B73" t="s">
        <v>1420</v>
      </c>
      <c r="C73" t="s">
        <v>228</v>
      </c>
      <c r="D73" s="1" t="s">
        <v>6469</v>
      </c>
      <c r="E73" t="s">
        <v>4293</v>
      </c>
      <c r="F73" s="1" t="str" cm="1">
        <f t="array" ref="F73">_xlfn.XLOOKUP(D73,TEXT(Tableau2[FINESS Juridique],"000000000"),Tableau2[Prérequis validation],"Non")</f>
        <v>Oui</v>
      </c>
      <c r="G73" s="1">
        <f>_xlfn.XLOOKUP(A73,'Liste - GHT'!L:L,'Liste - GHT'!O:O)</f>
        <v>199918.5</v>
      </c>
      <c r="H73" s="1">
        <f>_xlfn.XLOOKUP(A73,'Liste - GHT'!L:L,'Liste - GHT'!P:P)</f>
        <v>189172</v>
      </c>
      <c r="I73" s="148">
        <f t="shared" si="0"/>
        <v>0.94624559507999506</v>
      </c>
      <c r="J73" s="1" t="str">
        <f t="shared" si="1"/>
        <v>Oui</v>
      </c>
    </row>
    <row r="74" spans="1:10">
      <c r="A74" s="1" t="s">
        <v>2375</v>
      </c>
      <c r="B74" t="s">
        <v>2376</v>
      </c>
      <c r="C74" t="s">
        <v>228</v>
      </c>
      <c r="D74" s="1" t="s">
        <v>6470</v>
      </c>
      <c r="E74" t="s">
        <v>2374</v>
      </c>
      <c r="F74" s="1" t="str" cm="1">
        <f t="array" ref="F74">_xlfn.XLOOKUP(D74,TEXT(Tableau2[FINESS Juridique],"000000000"),Tableau2[Prérequis validation],"Non")</f>
        <v>Oui</v>
      </c>
      <c r="G74" s="1">
        <f>_xlfn.XLOOKUP(A74,'Liste - GHT'!L:L,'Liste - GHT'!O:O)</f>
        <v>207429.5</v>
      </c>
      <c r="H74" s="1">
        <f>_xlfn.XLOOKUP(A74,'Liste - GHT'!L:L,'Liste - GHT'!P:P)</f>
        <v>198096.5</v>
      </c>
      <c r="I74" s="148">
        <f t="shared" si="0"/>
        <v>0.95500639976473933</v>
      </c>
      <c r="J74" s="1" t="str">
        <f t="shared" si="1"/>
        <v>Oui</v>
      </c>
    </row>
    <row r="75" spans="1:10">
      <c r="A75" s="1" t="s">
        <v>3656</v>
      </c>
      <c r="B75" t="s">
        <v>3657</v>
      </c>
      <c r="C75" t="s">
        <v>228</v>
      </c>
      <c r="D75" s="1" t="s">
        <v>6471</v>
      </c>
      <c r="E75" t="s">
        <v>3776</v>
      </c>
      <c r="F75" s="1" t="str" cm="1">
        <f t="array" ref="F75">_xlfn.XLOOKUP(D75,TEXT(Tableau2[FINESS Juridique],"000000000"),Tableau2[Prérequis validation],"Non")</f>
        <v>Oui</v>
      </c>
      <c r="G75" s="1">
        <f>_xlfn.XLOOKUP(A75,'Liste - GHT'!L:L,'Liste - GHT'!O:O)</f>
        <v>165810.75</v>
      </c>
      <c r="H75" s="1">
        <f>_xlfn.XLOOKUP(A75,'Liste - GHT'!L:L,'Liste - GHT'!P:P)</f>
        <v>165810.75</v>
      </c>
      <c r="I75" s="148">
        <f t="shared" ref="I75:I138" si="2">H75/G75</f>
        <v>1</v>
      </c>
      <c r="J75" s="1" t="str">
        <f t="shared" ref="J75:J138" si="3">IF(AND(F75="Oui",I75&gt;=90%),"Oui","Non")</f>
        <v>Oui</v>
      </c>
    </row>
    <row r="76" spans="1:10">
      <c r="A76" s="1" t="s">
        <v>955</v>
      </c>
      <c r="B76" t="s">
        <v>956</v>
      </c>
      <c r="C76" t="s">
        <v>228</v>
      </c>
      <c r="D76" s="1" t="s">
        <v>6472</v>
      </c>
      <c r="E76" t="s">
        <v>3086</v>
      </c>
      <c r="F76" s="1" t="str" cm="1">
        <f t="array" ref="F76">_xlfn.XLOOKUP(D76,TEXT(Tableau2[FINESS Juridique],"000000000"),Tableau2[Prérequis validation],"Non")</f>
        <v>Oui</v>
      </c>
      <c r="G76" s="1">
        <f>_xlfn.XLOOKUP(A76,'Liste - GHT'!L:L,'Liste - GHT'!O:O)</f>
        <v>885348</v>
      </c>
      <c r="H76" s="1">
        <f>_xlfn.XLOOKUP(A76,'Liste - GHT'!L:L,'Liste - GHT'!P:P)</f>
        <v>850758.5</v>
      </c>
      <c r="I76" s="148">
        <f t="shared" si="2"/>
        <v>0.96093118186295101</v>
      </c>
      <c r="J76" s="1" t="str">
        <f t="shared" si="3"/>
        <v>Oui</v>
      </c>
    </row>
    <row r="77" spans="1:10">
      <c r="A77" s="1" t="s">
        <v>8382</v>
      </c>
      <c r="B77" t="s">
        <v>8383</v>
      </c>
      <c r="C77" t="s">
        <v>228</v>
      </c>
      <c r="D77" s="1" t="s">
        <v>6559</v>
      </c>
      <c r="E77" t="s">
        <v>1750</v>
      </c>
      <c r="F77" s="1" t="str" cm="1">
        <f t="array" ref="F77">_xlfn.XLOOKUP(D77,TEXT(Tableau2[FINESS Juridique],"000000000"),Tableau2[Prérequis validation],"Non")</f>
        <v>Non</v>
      </c>
      <c r="G77" s="1">
        <f>_xlfn.XLOOKUP(A77,'Liste - GHT'!L:L,'Liste - GHT'!O:O)</f>
        <v>174358.25</v>
      </c>
      <c r="H77" s="1">
        <f>_xlfn.XLOOKUP(A77,'Liste - GHT'!L:L,'Liste - GHT'!P:P)</f>
        <v>30592.5</v>
      </c>
      <c r="I77" s="148">
        <f t="shared" si="2"/>
        <v>0.17545771421770981</v>
      </c>
      <c r="J77" s="1" t="str">
        <f t="shared" si="3"/>
        <v>Non</v>
      </c>
    </row>
    <row r="78" spans="1:10">
      <c r="A78" s="1" t="s">
        <v>4340</v>
      </c>
      <c r="B78" t="s">
        <v>4341</v>
      </c>
      <c r="C78" t="s">
        <v>109</v>
      </c>
      <c r="D78" s="1" t="s">
        <v>6473</v>
      </c>
      <c r="E78" t="s">
        <v>4339</v>
      </c>
      <c r="F78" s="1" t="str" cm="1">
        <f t="array" ref="F78">_xlfn.XLOOKUP(D78,TEXT(Tableau2[FINESS Juridique],"000000000"),Tableau2[Prérequis validation],"Non")</f>
        <v>Oui</v>
      </c>
      <c r="G78" s="1">
        <f>_xlfn.XLOOKUP(A78,'Liste - GHT'!L:L,'Liste - GHT'!O:O)</f>
        <v>483007.75</v>
      </c>
      <c r="H78" s="1">
        <f>_xlfn.XLOOKUP(A78,'Liste - GHT'!L:L,'Liste - GHT'!P:P)</f>
        <v>483007.75</v>
      </c>
      <c r="I78" s="148">
        <f t="shared" si="2"/>
        <v>1</v>
      </c>
      <c r="J78" s="1" t="str">
        <f t="shared" si="3"/>
        <v>Oui</v>
      </c>
    </row>
    <row r="79" spans="1:10">
      <c r="A79" s="1" t="s">
        <v>1545</v>
      </c>
      <c r="B79" t="s">
        <v>1546</v>
      </c>
      <c r="C79" t="s">
        <v>109</v>
      </c>
      <c r="D79" s="1" t="s">
        <v>6474</v>
      </c>
      <c r="E79" t="s">
        <v>4433</v>
      </c>
      <c r="F79" s="1" t="str" cm="1">
        <f t="array" ref="F79">_xlfn.XLOOKUP(D79,TEXT(Tableau2[FINESS Juridique],"000000000"),Tableau2[Prérequis validation],"Non")</f>
        <v>Oui</v>
      </c>
      <c r="G79" s="1">
        <f>_xlfn.XLOOKUP(A79,'Liste - GHT'!L:L,'Liste - GHT'!O:O)</f>
        <v>415055.5</v>
      </c>
      <c r="H79" s="1">
        <f>_xlfn.XLOOKUP(A79,'Liste - GHT'!L:L,'Liste - GHT'!P:P)</f>
        <v>415055.5</v>
      </c>
      <c r="I79" s="148">
        <f t="shared" si="2"/>
        <v>1</v>
      </c>
      <c r="J79" s="1" t="str">
        <f t="shared" si="3"/>
        <v>Oui</v>
      </c>
    </row>
    <row r="80" spans="1:10">
      <c r="A80" s="1" t="s">
        <v>2245</v>
      </c>
      <c r="B80" t="s">
        <v>2246</v>
      </c>
      <c r="C80" t="s">
        <v>109</v>
      </c>
      <c r="D80" s="1" t="s">
        <v>6475</v>
      </c>
      <c r="E80" t="s">
        <v>2842</v>
      </c>
      <c r="F80" s="1" t="str" cm="1">
        <f t="array" ref="F80">_xlfn.XLOOKUP(D80,TEXT(Tableau2[FINESS Juridique],"000000000"),Tableau2[Prérequis validation],"Non")</f>
        <v>Oui</v>
      </c>
      <c r="G80" s="1">
        <f>_xlfn.XLOOKUP(A80,'Liste - GHT'!L:L,'Liste - GHT'!O:O)</f>
        <v>514509.25</v>
      </c>
      <c r="H80" s="1">
        <f>_xlfn.XLOOKUP(A80,'Liste - GHT'!L:L,'Liste - GHT'!P:P)</f>
        <v>514509.25</v>
      </c>
      <c r="I80" s="148">
        <f t="shared" si="2"/>
        <v>1</v>
      </c>
      <c r="J80" s="1" t="str">
        <f t="shared" si="3"/>
        <v>Oui</v>
      </c>
    </row>
    <row r="81" spans="1:10">
      <c r="A81" s="1" t="s">
        <v>990</v>
      </c>
      <c r="B81" t="s">
        <v>991</v>
      </c>
      <c r="C81" t="s">
        <v>109</v>
      </c>
      <c r="D81" s="1" t="s">
        <v>6476</v>
      </c>
      <c r="E81" t="s">
        <v>989</v>
      </c>
      <c r="F81" s="1" t="str" cm="1">
        <f t="array" ref="F81">_xlfn.XLOOKUP(D81,TEXT(Tableau2[FINESS Juridique],"000000000"),Tableau2[Prérequis validation],"Non")</f>
        <v>Oui</v>
      </c>
      <c r="G81" s="1">
        <f>_xlfn.XLOOKUP(A81,'Liste - GHT'!L:L,'Liste - GHT'!O:O)</f>
        <v>398359.75</v>
      </c>
      <c r="H81" s="1">
        <f>_xlfn.XLOOKUP(A81,'Liste - GHT'!L:L,'Liste - GHT'!P:P)</f>
        <v>392393.25</v>
      </c>
      <c r="I81" s="148">
        <f t="shared" si="2"/>
        <v>0.98502233220098168</v>
      </c>
      <c r="J81" s="1" t="str">
        <f t="shared" si="3"/>
        <v>Oui</v>
      </c>
    </row>
    <row r="82" spans="1:10">
      <c r="A82" s="1" t="s">
        <v>4384</v>
      </c>
      <c r="B82" t="s">
        <v>4385</v>
      </c>
      <c r="C82" t="s">
        <v>109</v>
      </c>
      <c r="D82" s="1" t="s">
        <v>6477</v>
      </c>
      <c r="E82" t="s">
        <v>4383</v>
      </c>
      <c r="F82" s="1" t="str" cm="1">
        <f t="array" ref="F82">_xlfn.XLOOKUP(D82,TEXT(Tableau2[FINESS Juridique],"000000000"),Tableau2[Prérequis validation],"Non")</f>
        <v>Oui</v>
      </c>
      <c r="G82" s="1">
        <f>_xlfn.XLOOKUP(A82,'Liste - GHT'!L:L,'Liste - GHT'!O:O)</f>
        <v>209215.75</v>
      </c>
      <c r="H82" s="1">
        <f>_xlfn.XLOOKUP(A82,'Liste - GHT'!L:L,'Liste - GHT'!P:P)</f>
        <v>209215.75</v>
      </c>
      <c r="I82" s="148">
        <f t="shared" si="2"/>
        <v>1</v>
      </c>
      <c r="J82" s="1" t="str">
        <f t="shared" si="3"/>
        <v>Oui</v>
      </c>
    </row>
    <row r="83" spans="1:10">
      <c r="A83" s="1" t="s">
        <v>1075</v>
      </c>
      <c r="B83" t="s">
        <v>1076</v>
      </c>
      <c r="C83" t="s">
        <v>109</v>
      </c>
      <c r="D83" s="1" t="s">
        <v>6478</v>
      </c>
      <c r="E83" t="s">
        <v>1537</v>
      </c>
      <c r="F83" s="1" t="str" cm="1">
        <f t="array" ref="F83">_xlfn.XLOOKUP(D83,TEXT(Tableau2[FINESS Juridique],"000000000"),Tableau2[Prérequis validation],"Non")</f>
        <v>Oui</v>
      </c>
      <c r="G83" s="1">
        <f>_xlfn.XLOOKUP(A83,'Liste - GHT'!L:L,'Liste - GHT'!O:O)</f>
        <v>456736.5</v>
      </c>
      <c r="H83" s="1">
        <f>_xlfn.XLOOKUP(A83,'Liste - GHT'!L:L,'Liste - GHT'!P:P)</f>
        <v>456736.5</v>
      </c>
      <c r="I83" s="148">
        <f t="shared" si="2"/>
        <v>1</v>
      </c>
      <c r="J83" s="1" t="str">
        <f t="shared" si="3"/>
        <v>Oui</v>
      </c>
    </row>
    <row r="84" spans="1:10">
      <c r="A84" s="1" t="s">
        <v>906</v>
      </c>
      <c r="B84" t="s">
        <v>907</v>
      </c>
      <c r="C84" t="s">
        <v>109</v>
      </c>
      <c r="D84" s="1" t="s">
        <v>6479</v>
      </c>
      <c r="E84" t="s">
        <v>1367</v>
      </c>
      <c r="F84" s="1" t="str" cm="1">
        <f t="array" ref="F84">_xlfn.XLOOKUP(D84,TEXT(Tableau2[FINESS Juridique],"000000000"),Tableau2[Prérequis validation],"Non")</f>
        <v>Oui</v>
      </c>
      <c r="G84" s="1">
        <f>_xlfn.XLOOKUP(A84,'Liste - GHT'!L:L,'Liste - GHT'!O:O)</f>
        <v>279004.5</v>
      </c>
      <c r="H84" s="1">
        <f>_xlfn.XLOOKUP(A84,'Liste - GHT'!L:L,'Liste - GHT'!P:P)</f>
        <v>279004.5</v>
      </c>
      <c r="I84" s="148">
        <f t="shared" si="2"/>
        <v>1</v>
      </c>
      <c r="J84" s="1" t="str">
        <f t="shared" si="3"/>
        <v>Oui</v>
      </c>
    </row>
    <row r="85" spans="1:10">
      <c r="A85" s="1" t="s">
        <v>1166</v>
      </c>
      <c r="B85" t="s">
        <v>1167</v>
      </c>
      <c r="C85" t="s">
        <v>109</v>
      </c>
      <c r="D85" s="1" t="s">
        <v>6480</v>
      </c>
      <c r="E85" t="s">
        <v>1335</v>
      </c>
      <c r="F85" s="1" t="str" cm="1">
        <f t="array" ref="F85">_xlfn.XLOOKUP(D85,TEXT(Tableau2[FINESS Juridique],"000000000"),Tableau2[Prérequis validation],"Non")</f>
        <v>Oui</v>
      </c>
      <c r="G85" s="1">
        <f>_xlfn.XLOOKUP(A85,'Liste - GHT'!L:L,'Liste - GHT'!O:O)</f>
        <v>606874.5</v>
      </c>
      <c r="H85" s="1">
        <f>_xlfn.XLOOKUP(A85,'Liste - GHT'!L:L,'Liste - GHT'!P:P)</f>
        <v>606874.5</v>
      </c>
      <c r="I85" s="148">
        <f t="shared" si="2"/>
        <v>1</v>
      </c>
      <c r="J85" s="1" t="str">
        <f t="shared" si="3"/>
        <v>Oui</v>
      </c>
    </row>
    <row r="86" spans="1:10">
      <c r="A86" s="1" t="s">
        <v>852</v>
      </c>
      <c r="B86" t="s">
        <v>853</v>
      </c>
      <c r="C86" t="s">
        <v>109</v>
      </c>
      <c r="D86" s="1" t="s">
        <v>6481</v>
      </c>
      <c r="E86" t="s">
        <v>4290</v>
      </c>
      <c r="F86" s="1" t="str" cm="1">
        <f t="array" ref="F86">_xlfn.XLOOKUP(D86,TEXT(Tableau2[FINESS Juridique],"000000000"),Tableau2[Prérequis validation],"Non")</f>
        <v>Oui</v>
      </c>
      <c r="G86" s="1">
        <f>_xlfn.XLOOKUP(A86,'Liste - GHT'!L:L,'Liste - GHT'!O:O)</f>
        <v>461483.25</v>
      </c>
      <c r="H86" s="1">
        <f>_xlfn.XLOOKUP(A86,'Liste - GHT'!L:L,'Liste - GHT'!P:P)</f>
        <v>461483.25</v>
      </c>
      <c r="I86" s="148">
        <f t="shared" si="2"/>
        <v>1</v>
      </c>
      <c r="J86" s="1" t="str">
        <f t="shared" si="3"/>
        <v>Oui</v>
      </c>
    </row>
    <row r="87" spans="1:10">
      <c r="A87" s="1" t="s">
        <v>1469</v>
      </c>
      <c r="B87" t="s">
        <v>1470</v>
      </c>
      <c r="C87" t="s">
        <v>109</v>
      </c>
      <c r="D87" s="1" t="s">
        <v>6482</v>
      </c>
      <c r="E87" t="s">
        <v>4755</v>
      </c>
      <c r="F87" s="1" t="str" cm="1">
        <f t="array" ref="F87">_xlfn.XLOOKUP(D87,TEXT(Tableau2[FINESS Juridique],"000000000"),Tableau2[Prérequis validation],"Non")</f>
        <v>Oui</v>
      </c>
      <c r="G87" s="1">
        <f>_xlfn.XLOOKUP(A87,'Liste - GHT'!L:L,'Liste - GHT'!O:O)</f>
        <v>186205.75</v>
      </c>
      <c r="H87" s="1">
        <f>_xlfn.XLOOKUP(A87,'Liste - GHT'!L:L,'Liste - GHT'!P:P)</f>
        <v>136474</v>
      </c>
      <c r="I87" s="148">
        <f t="shared" si="2"/>
        <v>0.73292043881566493</v>
      </c>
      <c r="J87" s="1" t="str">
        <f t="shared" si="3"/>
        <v>Non</v>
      </c>
    </row>
    <row r="88" spans="1:10">
      <c r="A88" s="1" t="s">
        <v>862</v>
      </c>
      <c r="B88" t="s">
        <v>863</v>
      </c>
      <c r="C88" t="s">
        <v>109</v>
      </c>
      <c r="D88" s="1" t="s">
        <v>6483</v>
      </c>
      <c r="E88" t="s">
        <v>1431</v>
      </c>
      <c r="F88" s="1" t="str" cm="1">
        <f t="array" ref="F88">_xlfn.XLOOKUP(D88,TEXT(Tableau2[FINESS Juridique],"000000000"),Tableau2[Prérequis validation],"Non")</f>
        <v>Oui</v>
      </c>
      <c r="G88" s="1">
        <f>_xlfn.XLOOKUP(A88,'Liste - GHT'!L:L,'Liste - GHT'!O:O)</f>
        <v>357111</v>
      </c>
      <c r="H88" s="1">
        <f>_xlfn.XLOOKUP(A88,'Liste - GHT'!L:L,'Liste - GHT'!P:P)</f>
        <v>192325</v>
      </c>
      <c r="I88" s="148">
        <f t="shared" si="2"/>
        <v>0.53855803937711244</v>
      </c>
      <c r="J88" s="1" t="str">
        <f t="shared" si="3"/>
        <v>Non</v>
      </c>
    </row>
    <row r="89" spans="1:10">
      <c r="A89" s="1" t="s">
        <v>978</v>
      </c>
      <c r="B89" t="s">
        <v>979</v>
      </c>
      <c r="C89" t="s">
        <v>109</v>
      </c>
      <c r="D89" s="1" t="s">
        <v>6484</v>
      </c>
      <c r="E89" t="s">
        <v>4391</v>
      </c>
      <c r="F89" s="1" t="str" cm="1">
        <f t="array" ref="F89">_xlfn.XLOOKUP(D89,TEXT(Tableau2[FINESS Juridique],"000000000"),Tableau2[Prérequis validation],"Non")</f>
        <v>Oui</v>
      </c>
      <c r="G89" s="1">
        <f>_xlfn.XLOOKUP(A89,'Liste - GHT'!L:L,'Liste - GHT'!O:O)</f>
        <v>142207.5</v>
      </c>
      <c r="H89" s="1">
        <f>_xlfn.XLOOKUP(A89,'Liste - GHT'!L:L,'Liste - GHT'!P:P)</f>
        <v>142207.5</v>
      </c>
      <c r="I89" s="148">
        <f t="shared" si="2"/>
        <v>1</v>
      </c>
      <c r="J89" s="1" t="str">
        <f t="shared" si="3"/>
        <v>Oui</v>
      </c>
    </row>
    <row r="90" spans="1:10">
      <c r="A90" s="1" t="s">
        <v>894</v>
      </c>
      <c r="B90" t="s">
        <v>895</v>
      </c>
      <c r="C90" t="s">
        <v>109</v>
      </c>
      <c r="D90" s="1" t="s">
        <v>6485</v>
      </c>
      <c r="E90" t="s">
        <v>1618</v>
      </c>
      <c r="F90" s="1" t="str" cm="1">
        <f t="array" ref="F90">_xlfn.XLOOKUP(D90,TEXT(Tableau2[FINESS Juridique],"000000000"),Tableau2[Prérequis validation],"Non")</f>
        <v>Oui</v>
      </c>
      <c r="G90" s="1">
        <f>_xlfn.XLOOKUP(A90,'Liste - GHT'!L:L,'Liste - GHT'!O:O)</f>
        <v>570559.75</v>
      </c>
      <c r="H90" s="1">
        <f>_xlfn.XLOOKUP(A90,'Liste - GHT'!L:L,'Liste - GHT'!P:P)</f>
        <v>524695.25</v>
      </c>
      <c r="I90" s="148">
        <f t="shared" si="2"/>
        <v>0.91961490448633998</v>
      </c>
      <c r="J90" s="1" t="str">
        <f t="shared" si="3"/>
        <v>Oui</v>
      </c>
    </row>
    <row r="91" spans="1:10">
      <c r="A91" s="1" t="s">
        <v>4554</v>
      </c>
      <c r="B91" t="s">
        <v>4555</v>
      </c>
      <c r="C91" t="s">
        <v>109</v>
      </c>
      <c r="D91" s="1" t="s">
        <v>6486</v>
      </c>
      <c r="E91" t="s">
        <v>4553</v>
      </c>
      <c r="F91" s="1" t="str" cm="1">
        <f t="array" ref="F91">_xlfn.XLOOKUP(D91,TEXT(Tableau2[FINESS Juridique],"000000000"),Tableau2[Prérequis validation],"Non")</f>
        <v>Oui</v>
      </c>
      <c r="G91" s="1">
        <f>_xlfn.XLOOKUP(A91,'Liste - GHT'!L:L,'Liste - GHT'!O:O)</f>
        <v>360235</v>
      </c>
      <c r="H91" s="1">
        <f>_xlfn.XLOOKUP(A91,'Liste - GHT'!L:L,'Liste - GHT'!P:P)</f>
        <v>360235</v>
      </c>
      <c r="I91" s="148">
        <f t="shared" si="2"/>
        <v>1</v>
      </c>
      <c r="J91" s="1" t="str">
        <f t="shared" si="3"/>
        <v>Oui</v>
      </c>
    </row>
    <row r="92" spans="1:10">
      <c r="A92" s="1" t="s">
        <v>4298</v>
      </c>
      <c r="B92" t="s">
        <v>4299</v>
      </c>
      <c r="C92" t="s">
        <v>109</v>
      </c>
      <c r="D92" s="1" t="s">
        <v>6487</v>
      </c>
      <c r="E92" t="s">
        <v>4297</v>
      </c>
      <c r="F92" s="1" t="str" cm="1">
        <f t="array" ref="F92">_xlfn.XLOOKUP(D92,TEXT(Tableau2[FINESS Juridique],"000000000"),Tableau2[Prérequis validation],"Non")</f>
        <v>Oui</v>
      </c>
      <c r="G92" s="1">
        <f>_xlfn.XLOOKUP(A92,'Liste - GHT'!L:L,'Liste - GHT'!O:O)</f>
        <v>239645.25</v>
      </c>
      <c r="H92" s="1">
        <f>_xlfn.XLOOKUP(A92,'Liste - GHT'!L:L,'Liste - GHT'!P:P)</f>
        <v>239645.25</v>
      </c>
      <c r="I92" s="148">
        <f t="shared" si="2"/>
        <v>1</v>
      </c>
      <c r="J92" s="1" t="str">
        <f t="shared" si="3"/>
        <v>Oui</v>
      </c>
    </row>
    <row r="93" spans="1:10">
      <c r="A93" s="1" t="s">
        <v>8392</v>
      </c>
      <c r="B93" t="s">
        <v>8393</v>
      </c>
      <c r="C93" t="s">
        <v>109</v>
      </c>
      <c r="D93" s="1" t="s">
        <v>6563</v>
      </c>
      <c r="E93" t="s">
        <v>1460</v>
      </c>
      <c r="F93" s="1" t="str" cm="1">
        <f t="array" ref="F93">_xlfn.XLOOKUP(D93,TEXT(Tableau2[FINESS Juridique],"000000000"),Tableau2[Prérequis validation],"Non")</f>
        <v>Oui</v>
      </c>
      <c r="G93" s="1">
        <f>_xlfn.XLOOKUP(A93,'Liste - GHT'!L:L,'Liste - GHT'!O:O)</f>
        <v>78327.75</v>
      </c>
      <c r="H93" s="1">
        <f>_xlfn.XLOOKUP(A93,'Liste - GHT'!L:L,'Liste - GHT'!P:P)</f>
        <v>78327.75</v>
      </c>
      <c r="I93" s="148">
        <f t="shared" si="2"/>
        <v>1</v>
      </c>
      <c r="J93" s="1" t="str">
        <f t="shared" si="3"/>
        <v>Oui</v>
      </c>
    </row>
    <row r="94" spans="1:10">
      <c r="A94" s="1" t="s">
        <v>1397</v>
      </c>
      <c r="B94" t="s">
        <v>8398</v>
      </c>
      <c r="C94" t="s">
        <v>1399</v>
      </c>
      <c r="D94" s="1" t="s">
        <v>6569</v>
      </c>
      <c r="E94" t="s">
        <v>3119</v>
      </c>
      <c r="F94" s="1" t="str" cm="1">
        <f t="array" ref="F94">_xlfn.XLOOKUP(D94,TEXT(Tableau2[FINESS Juridique],"000000000"),Tableau2[Prérequis validation],"Non")</f>
        <v>Oui</v>
      </c>
      <c r="G94" s="1">
        <f>_xlfn.XLOOKUP(A94,'Liste - GHT'!L:L,'Liste - GHT'!O:O)</f>
        <v>401013</v>
      </c>
      <c r="H94" s="1">
        <f>_xlfn.XLOOKUP(A94,'Liste - GHT'!L:L,'Liste - GHT'!P:P)</f>
        <v>384458</v>
      </c>
      <c r="I94" s="148">
        <f t="shared" si="2"/>
        <v>0.95871704907322208</v>
      </c>
      <c r="J94" s="1" t="str">
        <f t="shared" si="3"/>
        <v>Oui</v>
      </c>
    </row>
    <row r="95" spans="1:10">
      <c r="A95" s="1" t="s">
        <v>1070</v>
      </c>
      <c r="B95" t="s">
        <v>1071</v>
      </c>
      <c r="C95" t="s">
        <v>93</v>
      </c>
      <c r="D95" s="1" t="s">
        <v>6488</v>
      </c>
      <c r="E95" t="s">
        <v>1069</v>
      </c>
      <c r="F95" s="1" t="str" cm="1">
        <f t="array" ref="F95">_xlfn.XLOOKUP(D95,TEXT(Tableau2[FINESS Juridique],"000000000"),Tableau2[Prérequis validation],"Non")</f>
        <v>Oui</v>
      </c>
      <c r="G95" s="1">
        <f>_xlfn.XLOOKUP(A95,'Liste - GHT'!L:L,'Liste - GHT'!O:O)</f>
        <v>350776</v>
      </c>
      <c r="H95" s="1">
        <f>_xlfn.XLOOKUP(A95,'Liste - GHT'!L:L,'Liste - GHT'!P:P)</f>
        <v>274237.5</v>
      </c>
      <c r="I95" s="148">
        <f t="shared" si="2"/>
        <v>0.78180234679681615</v>
      </c>
      <c r="J95" s="1" t="str">
        <f t="shared" si="3"/>
        <v>Non</v>
      </c>
    </row>
    <row r="96" spans="1:10">
      <c r="A96" s="1" t="s">
        <v>1500</v>
      </c>
      <c r="B96" t="s">
        <v>1501</v>
      </c>
      <c r="C96" t="s">
        <v>93</v>
      </c>
      <c r="D96" s="1" t="s">
        <v>6489</v>
      </c>
      <c r="E96" t="s">
        <v>4333</v>
      </c>
      <c r="F96" s="1" t="str" cm="1">
        <f t="array" ref="F96">_xlfn.XLOOKUP(D96,TEXT(Tableau2[FINESS Juridique],"000000000"),Tableau2[Prérequis validation],"Non")</f>
        <v>Oui</v>
      </c>
      <c r="G96" s="1">
        <f>_xlfn.XLOOKUP(A96,'Liste - GHT'!L:L,'Liste - GHT'!O:O)</f>
        <v>463860.25</v>
      </c>
      <c r="H96" s="1">
        <f>_xlfn.XLOOKUP(A96,'Liste - GHT'!L:L,'Liste - GHT'!P:P)</f>
        <v>456776.75</v>
      </c>
      <c r="I96" s="148">
        <f t="shared" si="2"/>
        <v>0.98472923687683955</v>
      </c>
      <c r="J96" s="1" t="str">
        <f t="shared" si="3"/>
        <v>Oui</v>
      </c>
    </row>
    <row r="97" spans="1:10">
      <c r="A97" s="1" t="s">
        <v>1099</v>
      </c>
      <c r="B97" t="s">
        <v>1100</v>
      </c>
      <c r="C97" t="s">
        <v>93</v>
      </c>
      <c r="D97" s="1" t="s">
        <v>6490</v>
      </c>
      <c r="E97" t="s">
        <v>2022</v>
      </c>
      <c r="F97" s="1" t="str" cm="1">
        <f t="array" ref="F97">_xlfn.XLOOKUP(D97,TEXT(Tableau2[FINESS Juridique],"000000000"),Tableau2[Prérequis validation],"Non")</f>
        <v>Oui</v>
      </c>
      <c r="G97" s="1">
        <f>_xlfn.XLOOKUP(A97,'Liste - GHT'!L:L,'Liste - GHT'!O:O)</f>
        <v>330495</v>
      </c>
      <c r="H97" s="1">
        <f>_xlfn.XLOOKUP(A97,'Liste - GHT'!L:L,'Liste - GHT'!P:P)</f>
        <v>316302.5</v>
      </c>
      <c r="I97" s="148">
        <f t="shared" si="2"/>
        <v>0.95705683898394833</v>
      </c>
      <c r="J97" s="1" t="str">
        <f t="shared" si="3"/>
        <v>Oui</v>
      </c>
    </row>
    <row r="98" spans="1:10">
      <c r="A98" s="1" t="s">
        <v>828</v>
      </c>
      <c r="B98" t="s">
        <v>829</v>
      </c>
      <c r="C98" t="s">
        <v>93</v>
      </c>
      <c r="D98" s="1" t="s">
        <v>6491</v>
      </c>
      <c r="E98" t="s">
        <v>3081</v>
      </c>
      <c r="F98" s="1" t="str" cm="1">
        <f t="array" ref="F98">_xlfn.XLOOKUP(D98,TEXT(Tableau2[FINESS Juridique],"000000000"),Tableau2[Prérequis validation],"Non")</f>
        <v>Oui</v>
      </c>
      <c r="G98" s="1">
        <f>_xlfn.XLOOKUP(A98,'Liste - GHT'!L:L,'Liste - GHT'!O:O)</f>
        <v>1179079.25</v>
      </c>
      <c r="H98" s="1">
        <f>_xlfn.XLOOKUP(A98,'Liste - GHT'!L:L,'Liste - GHT'!P:P)</f>
        <v>1167649.25</v>
      </c>
      <c r="I98" s="148">
        <f t="shared" si="2"/>
        <v>0.9903059951228893</v>
      </c>
      <c r="J98" s="1" t="str">
        <f t="shared" si="3"/>
        <v>Oui</v>
      </c>
    </row>
    <row r="99" spans="1:10">
      <c r="A99" s="1" t="s">
        <v>1093</v>
      </c>
      <c r="B99" t="s">
        <v>1094</v>
      </c>
      <c r="C99" t="s">
        <v>93</v>
      </c>
      <c r="D99" s="1" t="s">
        <v>6492</v>
      </c>
      <c r="E99" t="s">
        <v>1262</v>
      </c>
      <c r="F99" s="1" t="str" cm="1">
        <f t="array" ref="F99">_xlfn.XLOOKUP(D99,TEXT(Tableau2[FINESS Juridique],"000000000"),Tableau2[Prérequis validation],"Non")</f>
        <v>Non</v>
      </c>
      <c r="G99" s="1">
        <f>_xlfn.XLOOKUP(A99,'Liste - GHT'!L:L,'Liste - GHT'!O:O)</f>
        <v>429032.75</v>
      </c>
      <c r="H99" s="1">
        <f>_xlfn.XLOOKUP(A99,'Liste - GHT'!L:L,'Liste - GHT'!P:P)</f>
        <v>69152</v>
      </c>
      <c r="I99" s="148">
        <f t="shared" si="2"/>
        <v>0.16118116857046461</v>
      </c>
      <c r="J99" s="1" t="str">
        <f t="shared" si="3"/>
        <v>Non</v>
      </c>
    </row>
    <row r="100" spans="1:10">
      <c r="A100" s="1" t="s">
        <v>920</v>
      </c>
      <c r="B100" t="s">
        <v>921</v>
      </c>
      <c r="C100" t="s">
        <v>93</v>
      </c>
      <c r="D100" s="1" t="s">
        <v>6493</v>
      </c>
      <c r="E100" t="s">
        <v>3095</v>
      </c>
      <c r="F100" s="1" t="str" cm="1">
        <f t="array" ref="F100">_xlfn.XLOOKUP(D100,TEXT(Tableau2[FINESS Juridique],"000000000"),Tableau2[Prérequis validation],"Non")</f>
        <v>Oui</v>
      </c>
      <c r="G100" s="1">
        <f>_xlfn.XLOOKUP(A100,'Liste - GHT'!L:L,'Liste - GHT'!O:O)</f>
        <v>1516740.25</v>
      </c>
      <c r="H100" s="1">
        <f>_xlfn.XLOOKUP(A100,'Liste - GHT'!L:L,'Liste - GHT'!P:P)</f>
        <v>1226106.75</v>
      </c>
      <c r="I100" s="148">
        <f t="shared" si="2"/>
        <v>0.80838281307560733</v>
      </c>
      <c r="J100" s="1" t="str">
        <f t="shared" si="3"/>
        <v>Non</v>
      </c>
    </row>
    <row r="101" spans="1:10">
      <c r="A101" s="1" t="s">
        <v>1147</v>
      </c>
      <c r="B101" t="s">
        <v>1148</v>
      </c>
      <c r="C101" t="s">
        <v>93</v>
      </c>
      <c r="D101" s="1" t="s">
        <v>6494</v>
      </c>
      <c r="E101" t="s">
        <v>2832</v>
      </c>
      <c r="F101" s="1" t="str" cm="1">
        <f t="array" ref="F101">_xlfn.XLOOKUP(D101,TEXT(Tableau2[FINESS Juridique],"000000000"),Tableau2[Prérequis validation],"Non")</f>
        <v>Oui</v>
      </c>
      <c r="G101" s="1">
        <f>_xlfn.XLOOKUP(A101,'Liste - GHT'!L:L,'Liste - GHT'!O:O)</f>
        <v>405941.25</v>
      </c>
      <c r="H101" s="1">
        <f>_xlfn.XLOOKUP(A101,'Liste - GHT'!L:L,'Liste - GHT'!P:P)</f>
        <v>405941.25</v>
      </c>
      <c r="I101" s="148">
        <f t="shared" si="2"/>
        <v>1</v>
      </c>
      <c r="J101" s="1" t="str">
        <f t="shared" si="3"/>
        <v>Oui</v>
      </c>
    </row>
    <row r="102" spans="1:10">
      <c r="A102" s="1" t="s">
        <v>985</v>
      </c>
      <c r="B102" t="s">
        <v>986</v>
      </c>
      <c r="C102" t="s">
        <v>93</v>
      </c>
      <c r="D102" s="1" t="s">
        <v>6495</v>
      </c>
      <c r="E102" t="s">
        <v>1010</v>
      </c>
      <c r="F102" s="1" t="str" cm="1">
        <f t="array" ref="F102">_xlfn.XLOOKUP(D102,TEXT(Tableau2[FINESS Juridique],"000000000"),Tableau2[Prérequis validation],"Non")</f>
        <v>Oui</v>
      </c>
      <c r="G102" s="1">
        <f>_xlfn.XLOOKUP(A102,'Liste - GHT'!L:L,'Liste - GHT'!O:O)</f>
        <v>353997.75</v>
      </c>
      <c r="H102" s="1">
        <f>_xlfn.XLOOKUP(A102,'Liste - GHT'!L:L,'Liste - GHT'!P:P)</f>
        <v>289401.25</v>
      </c>
      <c r="I102" s="148">
        <f t="shared" si="2"/>
        <v>0.81752285148705039</v>
      </c>
      <c r="J102" s="1" t="str">
        <f t="shared" si="3"/>
        <v>Non</v>
      </c>
    </row>
    <row r="103" spans="1:10">
      <c r="A103" s="1" t="s">
        <v>1195</v>
      </c>
      <c r="B103" t="s">
        <v>1196</v>
      </c>
      <c r="C103" t="s">
        <v>93</v>
      </c>
      <c r="D103" s="1" t="s">
        <v>6496</v>
      </c>
      <c r="E103" t="s">
        <v>1194</v>
      </c>
      <c r="F103" s="1" t="str" cm="1">
        <f t="array" ref="F103">_xlfn.XLOOKUP(D103,TEXT(Tableau2[FINESS Juridique],"000000000"),Tableau2[Prérequis validation],"Non")</f>
        <v>Oui</v>
      </c>
      <c r="G103" s="1">
        <f>_xlfn.XLOOKUP(A103,'Liste - GHT'!L:L,'Liste - GHT'!O:O)</f>
        <v>312440.75</v>
      </c>
      <c r="H103" s="1">
        <f>_xlfn.XLOOKUP(A103,'Liste - GHT'!L:L,'Liste - GHT'!P:P)</f>
        <v>304253.75</v>
      </c>
      <c r="I103" s="148">
        <f t="shared" si="2"/>
        <v>0.97379663184139709</v>
      </c>
      <c r="J103" s="1" t="str">
        <f t="shared" si="3"/>
        <v>Oui</v>
      </c>
    </row>
    <row r="104" spans="1:10">
      <c r="A104" s="1" t="s">
        <v>948</v>
      </c>
      <c r="B104" t="s">
        <v>949</v>
      </c>
      <c r="C104" t="s">
        <v>93</v>
      </c>
      <c r="D104" s="1" t="s">
        <v>6497</v>
      </c>
      <c r="E104" t="s">
        <v>1261</v>
      </c>
      <c r="F104" s="1" t="str" cm="1">
        <f t="array" ref="F104">_xlfn.XLOOKUP(D104,TEXT(Tableau2[FINESS Juridique],"000000000"),Tableau2[Prérequis validation],"Non")</f>
        <v>Oui</v>
      </c>
      <c r="G104" s="1">
        <f>_xlfn.XLOOKUP(A104,'Liste - GHT'!L:L,'Liste - GHT'!O:O)</f>
        <v>391674</v>
      </c>
      <c r="H104" s="1">
        <f>_xlfn.XLOOKUP(A104,'Liste - GHT'!L:L,'Liste - GHT'!P:P)</f>
        <v>374364</v>
      </c>
      <c r="I104" s="148">
        <f t="shared" si="2"/>
        <v>0.95580508279844978</v>
      </c>
      <c r="J104" s="1" t="str">
        <f t="shared" si="3"/>
        <v>Oui</v>
      </c>
    </row>
    <row r="105" spans="1:10">
      <c r="A105" s="1" t="s">
        <v>1234</v>
      </c>
      <c r="B105" t="s">
        <v>1235</v>
      </c>
      <c r="C105" t="s">
        <v>93</v>
      </c>
      <c r="D105" s="1" t="s">
        <v>6498</v>
      </c>
      <c r="E105" t="s">
        <v>1245</v>
      </c>
      <c r="F105" s="1" t="str" cm="1">
        <f t="array" ref="F105">_xlfn.XLOOKUP(D105,TEXT(Tableau2[FINESS Juridique],"000000000"),Tableau2[Prérequis validation],"Non")</f>
        <v>Oui</v>
      </c>
      <c r="G105" s="1">
        <f>_xlfn.XLOOKUP(A105,'Liste - GHT'!L:L,'Liste - GHT'!O:O)</f>
        <v>415481</v>
      </c>
      <c r="H105" s="1">
        <f>_xlfn.XLOOKUP(A105,'Liste - GHT'!L:L,'Liste - GHT'!P:P)</f>
        <v>415481</v>
      </c>
      <c r="I105" s="148">
        <f t="shared" si="2"/>
        <v>1</v>
      </c>
      <c r="J105" s="1" t="str">
        <f t="shared" si="3"/>
        <v>Oui</v>
      </c>
    </row>
    <row r="106" spans="1:10">
      <c r="A106" s="1" t="s">
        <v>970</v>
      </c>
      <c r="B106" t="s">
        <v>971</v>
      </c>
      <c r="C106" t="s">
        <v>93</v>
      </c>
      <c r="D106" s="1" t="s">
        <v>6499</v>
      </c>
      <c r="E106" t="s">
        <v>969</v>
      </c>
      <c r="F106" s="1" t="str" cm="1">
        <f t="array" ref="F106">_xlfn.XLOOKUP(D106,TEXT(Tableau2[FINESS Juridique],"000000000"),Tableau2[Prérequis validation],"Non")</f>
        <v>Oui</v>
      </c>
      <c r="G106" s="1">
        <f>_xlfn.XLOOKUP(A106,'Liste - GHT'!L:L,'Liste - GHT'!O:O)</f>
        <v>680686</v>
      </c>
      <c r="H106" s="1">
        <f>_xlfn.XLOOKUP(A106,'Liste - GHT'!L:L,'Liste - GHT'!P:P)</f>
        <v>680686</v>
      </c>
      <c r="I106" s="148">
        <f t="shared" si="2"/>
        <v>1</v>
      </c>
      <c r="J106" s="1" t="str">
        <f t="shared" si="3"/>
        <v>Oui</v>
      </c>
    </row>
    <row r="107" spans="1:10">
      <c r="A107" s="1" t="s">
        <v>2393</v>
      </c>
      <c r="B107" t="s">
        <v>2394</v>
      </c>
      <c r="C107" t="s">
        <v>120</v>
      </c>
      <c r="D107" s="1" t="s">
        <v>6500</v>
      </c>
      <c r="E107" t="s">
        <v>2424</v>
      </c>
      <c r="F107" s="1" t="str" cm="1">
        <f t="array" ref="F107">_xlfn.XLOOKUP(D107,TEXT(Tableau2[FINESS Juridique],"000000000"),Tableau2[Prérequis validation],"Non")</f>
        <v>Oui</v>
      </c>
      <c r="G107" s="1">
        <f>_xlfn.XLOOKUP(A107,'Liste - GHT'!L:L,'Liste - GHT'!O:O)</f>
        <v>159918.25</v>
      </c>
      <c r="H107" s="1">
        <f>_xlfn.XLOOKUP(A107,'Liste - GHT'!L:L,'Liste - GHT'!P:P)</f>
        <v>159918.25</v>
      </c>
      <c r="I107" s="148">
        <f t="shared" si="2"/>
        <v>1</v>
      </c>
      <c r="J107" s="1" t="str">
        <f t="shared" si="3"/>
        <v>Oui</v>
      </c>
    </row>
    <row r="108" spans="1:10">
      <c r="A108" s="1" t="s">
        <v>867</v>
      </c>
      <c r="B108" t="s">
        <v>868</v>
      </c>
      <c r="C108" t="s">
        <v>120</v>
      </c>
      <c r="D108" s="1" t="s">
        <v>6501</v>
      </c>
      <c r="E108" t="s">
        <v>866</v>
      </c>
      <c r="F108" s="1" t="str" cm="1">
        <f t="array" ref="F108">_xlfn.XLOOKUP(D108,TEXT(Tableau2[FINESS Juridique],"000000000"),Tableau2[Prérequis validation],"Non")</f>
        <v>Oui</v>
      </c>
      <c r="G108" s="1">
        <f>_xlfn.XLOOKUP(A108,'Liste - GHT'!L:L,'Liste - GHT'!O:O)</f>
        <v>232436</v>
      </c>
      <c r="H108" s="1">
        <f>_xlfn.XLOOKUP(A108,'Liste - GHT'!L:L,'Liste - GHT'!P:P)</f>
        <v>232436</v>
      </c>
      <c r="I108" s="148">
        <f t="shared" si="2"/>
        <v>1</v>
      </c>
      <c r="J108" s="1" t="str">
        <f t="shared" si="3"/>
        <v>Oui</v>
      </c>
    </row>
    <row r="109" spans="1:10">
      <c r="A109" s="1" t="s">
        <v>1490</v>
      </c>
      <c r="B109" t="s">
        <v>1491</v>
      </c>
      <c r="C109" t="s">
        <v>120</v>
      </c>
      <c r="D109" s="1" t="s">
        <v>6502</v>
      </c>
      <c r="E109" t="s">
        <v>1489</v>
      </c>
      <c r="F109" s="1" t="str" cm="1">
        <f t="array" ref="F109">_xlfn.XLOOKUP(D109,TEXT(Tableau2[FINESS Juridique],"000000000"),Tableau2[Prérequis validation],"Non")</f>
        <v>Oui</v>
      </c>
      <c r="G109" s="1">
        <f>_xlfn.XLOOKUP(A109,'Liste - GHT'!L:L,'Liste - GHT'!O:O)</f>
        <v>196236.5</v>
      </c>
      <c r="H109" s="1">
        <f>_xlfn.XLOOKUP(A109,'Liste - GHT'!L:L,'Liste - GHT'!P:P)</f>
        <v>196236.5</v>
      </c>
      <c r="I109" s="148">
        <f t="shared" si="2"/>
        <v>1</v>
      </c>
      <c r="J109" s="1" t="str">
        <f t="shared" si="3"/>
        <v>Oui</v>
      </c>
    </row>
    <row r="110" spans="1:10">
      <c r="A110" s="1" t="s">
        <v>2112</v>
      </c>
      <c r="B110" t="s">
        <v>2113</v>
      </c>
      <c r="C110" t="s">
        <v>120</v>
      </c>
      <c r="D110" s="1" t="s">
        <v>6503</v>
      </c>
      <c r="E110" t="s">
        <v>2111</v>
      </c>
      <c r="F110" s="1" t="str" cm="1">
        <f t="array" ref="F110">_xlfn.XLOOKUP(D110,TEXT(Tableau2[FINESS Juridique],"000000000"),Tableau2[Prérequis validation],"Non")</f>
        <v>Oui</v>
      </c>
      <c r="G110" s="1">
        <f>_xlfn.XLOOKUP(A110,'Liste - GHT'!L:L,'Liste - GHT'!O:O)</f>
        <v>175348.25</v>
      </c>
      <c r="H110" s="1">
        <f>_xlfn.XLOOKUP(A110,'Liste - GHT'!L:L,'Liste - GHT'!P:P)</f>
        <v>172328.25</v>
      </c>
      <c r="I110" s="148">
        <f t="shared" si="2"/>
        <v>0.98277713065285799</v>
      </c>
      <c r="J110" s="1" t="str">
        <f t="shared" si="3"/>
        <v>Oui</v>
      </c>
    </row>
    <row r="111" spans="1:10">
      <c r="A111" s="1" t="s">
        <v>1119</v>
      </c>
      <c r="B111" t="s">
        <v>1120</v>
      </c>
      <c r="C111" t="s">
        <v>120</v>
      </c>
      <c r="D111" s="1" t="s">
        <v>6504</v>
      </c>
      <c r="E111" t="s">
        <v>2544</v>
      </c>
      <c r="F111" s="1" t="str" cm="1">
        <f t="array" ref="F111">_xlfn.XLOOKUP(D111,TEXT(Tableau2[FINESS Juridique],"000000000"),Tableau2[Prérequis validation],"Non")</f>
        <v>Oui</v>
      </c>
      <c r="G111" s="1">
        <f>_xlfn.XLOOKUP(A111,'Liste - GHT'!L:L,'Liste - GHT'!O:O)</f>
        <v>194005.5</v>
      </c>
      <c r="H111" s="1">
        <f>_xlfn.XLOOKUP(A111,'Liste - GHT'!L:L,'Liste - GHT'!P:P)</f>
        <v>194005.5</v>
      </c>
      <c r="I111" s="148">
        <f t="shared" si="2"/>
        <v>1</v>
      </c>
      <c r="J111" s="1" t="str">
        <f t="shared" si="3"/>
        <v>Oui</v>
      </c>
    </row>
    <row r="112" spans="1:10">
      <c r="A112" s="1" t="s">
        <v>1017</v>
      </c>
      <c r="B112" t="s">
        <v>1018</v>
      </c>
      <c r="C112" t="s">
        <v>120</v>
      </c>
      <c r="D112" s="1" t="s">
        <v>6505</v>
      </c>
      <c r="E112" t="s">
        <v>3101</v>
      </c>
      <c r="F112" s="1" t="str" cm="1">
        <f t="array" ref="F112">_xlfn.XLOOKUP(D112,TEXT(Tableau2[FINESS Juridique],"000000000"),Tableau2[Prérequis validation],"Non")</f>
        <v>Oui</v>
      </c>
      <c r="G112" s="1">
        <f>_xlfn.XLOOKUP(A112,'Liste - GHT'!L:L,'Liste - GHT'!O:O)</f>
        <v>937362.5</v>
      </c>
      <c r="H112" s="1">
        <f>_xlfn.XLOOKUP(A112,'Liste - GHT'!L:L,'Liste - GHT'!P:P)</f>
        <v>929586</v>
      </c>
      <c r="I112" s="148">
        <f t="shared" si="2"/>
        <v>0.99170384989798499</v>
      </c>
      <c r="J112" s="1" t="str">
        <f t="shared" si="3"/>
        <v>Oui</v>
      </c>
    </row>
    <row r="113" spans="1:10">
      <c r="A113" s="1" t="s">
        <v>1206</v>
      </c>
      <c r="B113" t="s">
        <v>1207</v>
      </c>
      <c r="C113" t="s">
        <v>120</v>
      </c>
      <c r="D113" s="1" t="s">
        <v>6506</v>
      </c>
      <c r="E113" t="s">
        <v>3182</v>
      </c>
      <c r="F113" s="1" t="str" cm="1">
        <f t="array" ref="F113">_xlfn.XLOOKUP(D113,TEXT(Tableau2[FINESS Juridique],"000000000"),Tableau2[Prérequis validation],"Non")</f>
        <v>Oui</v>
      </c>
      <c r="G113" s="1">
        <f>_xlfn.XLOOKUP(A113,'Liste - GHT'!L:L,'Liste - GHT'!O:O)</f>
        <v>864678.25</v>
      </c>
      <c r="H113" s="1">
        <f>_xlfn.XLOOKUP(A113,'Liste - GHT'!L:L,'Liste - GHT'!P:P)</f>
        <v>861373.75</v>
      </c>
      <c r="I113" s="148">
        <f t="shared" si="2"/>
        <v>0.99617834726385224</v>
      </c>
      <c r="J113" s="1" t="str">
        <f t="shared" si="3"/>
        <v>Oui</v>
      </c>
    </row>
    <row r="114" spans="1:10">
      <c r="A114" s="1" t="s">
        <v>1919</v>
      </c>
      <c r="B114" t="s">
        <v>1920</v>
      </c>
      <c r="C114" t="s">
        <v>120</v>
      </c>
      <c r="D114" s="1" t="s">
        <v>6507</v>
      </c>
      <c r="E114" t="s">
        <v>4273</v>
      </c>
      <c r="F114" s="1" t="str" cm="1">
        <f t="array" ref="F114">_xlfn.XLOOKUP(D114,TEXT(Tableau2[FINESS Juridique],"000000000"),Tableau2[Prérequis validation],"Non")</f>
        <v>Oui</v>
      </c>
      <c r="G114" s="1">
        <f>_xlfn.XLOOKUP(A114,'Liste - GHT'!L:L,'Liste - GHT'!O:O)</f>
        <v>497354.75</v>
      </c>
      <c r="H114" s="1">
        <f>_xlfn.XLOOKUP(A114,'Liste - GHT'!L:L,'Liste - GHT'!P:P)</f>
        <v>497354.75</v>
      </c>
      <c r="I114" s="148">
        <f t="shared" si="2"/>
        <v>1</v>
      </c>
      <c r="J114" s="1" t="str">
        <f t="shared" si="3"/>
        <v>Oui</v>
      </c>
    </row>
    <row r="115" spans="1:10">
      <c r="A115" s="1" t="s">
        <v>2484</v>
      </c>
      <c r="B115" t="s">
        <v>2485</v>
      </c>
      <c r="C115" t="s">
        <v>120</v>
      </c>
      <c r="D115" s="1" t="s">
        <v>6508</v>
      </c>
      <c r="E115" t="s">
        <v>2803</v>
      </c>
      <c r="F115" s="1" t="str" cm="1">
        <f t="array" ref="F115">_xlfn.XLOOKUP(D115,TEXT(Tableau2[FINESS Juridique],"000000000"),Tableau2[Prérequis validation],"Non")</f>
        <v>Oui</v>
      </c>
      <c r="G115" s="1">
        <f>_xlfn.XLOOKUP(A115,'Liste - GHT'!L:L,'Liste - GHT'!O:O)</f>
        <v>182912.5</v>
      </c>
      <c r="H115" s="1">
        <f>_xlfn.XLOOKUP(A115,'Liste - GHT'!L:L,'Liste - GHT'!P:P)</f>
        <v>182912.5</v>
      </c>
      <c r="I115" s="148">
        <f t="shared" si="2"/>
        <v>1</v>
      </c>
      <c r="J115" s="1" t="str">
        <f t="shared" si="3"/>
        <v>Oui</v>
      </c>
    </row>
    <row r="116" spans="1:10">
      <c r="A116" s="1" t="s">
        <v>1724</v>
      </c>
      <c r="B116" t="s">
        <v>1725</v>
      </c>
      <c r="C116" t="s">
        <v>120</v>
      </c>
      <c r="D116" s="1" t="s">
        <v>6509</v>
      </c>
      <c r="E116" t="s">
        <v>2215</v>
      </c>
      <c r="F116" s="1" t="str" cm="1">
        <f t="array" ref="F116">_xlfn.XLOOKUP(D116,TEXT(Tableau2[FINESS Juridique],"000000000"),Tableau2[Prérequis validation],"Non")</f>
        <v>Oui</v>
      </c>
      <c r="G116" s="1">
        <f>_xlfn.XLOOKUP(A116,'Liste - GHT'!L:L,'Liste - GHT'!O:O)</f>
        <v>354477.25</v>
      </c>
      <c r="H116" s="1">
        <f>_xlfn.XLOOKUP(A116,'Liste - GHT'!L:L,'Liste - GHT'!P:P)</f>
        <v>354477.25</v>
      </c>
      <c r="I116" s="148">
        <f t="shared" si="2"/>
        <v>1</v>
      </c>
      <c r="J116" s="1" t="str">
        <f t="shared" si="3"/>
        <v>Oui</v>
      </c>
    </row>
    <row r="117" spans="1:10">
      <c r="A117" s="1" t="s">
        <v>1209</v>
      </c>
      <c r="B117" t="s">
        <v>1210</v>
      </c>
      <c r="C117" t="s">
        <v>120</v>
      </c>
      <c r="D117" s="1" t="s">
        <v>6510</v>
      </c>
      <c r="E117" t="s">
        <v>1707</v>
      </c>
      <c r="F117" s="1" t="str" cm="1">
        <f t="array" ref="F117">_xlfn.XLOOKUP(D117,TEXT(Tableau2[FINESS Juridique],"000000000"),Tableau2[Prérequis validation],"Non")</f>
        <v>Oui</v>
      </c>
      <c r="G117" s="1">
        <f>_xlfn.XLOOKUP(A117,'Liste - GHT'!L:L,'Liste - GHT'!O:O)</f>
        <v>211696.75</v>
      </c>
      <c r="H117" s="1">
        <f>_xlfn.XLOOKUP(A117,'Liste - GHT'!L:L,'Liste - GHT'!P:P)</f>
        <v>211696.75</v>
      </c>
      <c r="I117" s="148">
        <f t="shared" si="2"/>
        <v>1</v>
      </c>
      <c r="J117" s="1" t="str">
        <f t="shared" si="3"/>
        <v>Oui</v>
      </c>
    </row>
    <row r="118" spans="1:10">
      <c r="A118" s="1" t="s">
        <v>2239</v>
      </c>
      <c r="B118" t="s">
        <v>2240</v>
      </c>
      <c r="C118" t="s">
        <v>33</v>
      </c>
      <c r="D118" s="1" t="s">
        <v>6511</v>
      </c>
      <c r="E118" t="s">
        <v>2592</v>
      </c>
      <c r="F118" s="1" t="str" cm="1">
        <f t="array" ref="F118">_xlfn.XLOOKUP(D118,TEXT(Tableau2[FINESS Juridique],"000000000"),Tableau2[Prérequis validation],"Non")</f>
        <v>Oui</v>
      </c>
      <c r="G118" s="1">
        <f>_xlfn.XLOOKUP(A118,'Liste - GHT'!L:L,'Liste - GHT'!O:O)</f>
        <v>547422.5</v>
      </c>
      <c r="H118" s="1">
        <f>_xlfn.XLOOKUP(A118,'Liste - GHT'!L:L,'Liste - GHT'!P:P)</f>
        <v>517249.5</v>
      </c>
      <c r="I118" s="148">
        <f t="shared" si="2"/>
        <v>0.9448816955824797</v>
      </c>
      <c r="J118" s="1" t="str">
        <f t="shared" si="3"/>
        <v>Oui</v>
      </c>
    </row>
    <row r="119" spans="1:10">
      <c r="A119" s="1" t="s">
        <v>1763</v>
      </c>
      <c r="B119" t="s">
        <v>1764</v>
      </c>
      <c r="C119" t="s">
        <v>33</v>
      </c>
      <c r="D119" s="1" t="s">
        <v>6512</v>
      </c>
      <c r="E119" t="s">
        <v>1762</v>
      </c>
      <c r="F119" s="1" t="str" cm="1">
        <f t="array" ref="F119">_xlfn.XLOOKUP(D119,TEXT(Tableau2[FINESS Juridique],"000000000"),Tableau2[Prérequis validation],"Non")</f>
        <v>Oui</v>
      </c>
      <c r="G119" s="1">
        <f>_xlfn.XLOOKUP(A119,'Liste - GHT'!L:L,'Liste - GHT'!O:O)</f>
        <v>195332</v>
      </c>
      <c r="H119" s="1">
        <f>_xlfn.XLOOKUP(A119,'Liste - GHT'!L:L,'Liste - GHT'!P:P)</f>
        <v>195332</v>
      </c>
      <c r="I119" s="148">
        <f t="shared" si="2"/>
        <v>1</v>
      </c>
      <c r="J119" s="1" t="str">
        <f t="shared" si="3"/>
        <v>Oui</v>
      </c>
    </row>
    <row r="120" spans="1:10">
      <c r="A120" s="1" t="s">
        <v>1637</v>
      </c>
      <c r="B120" t="s">
        <v>1638</v>
      </c>
      <c r="C120" t="s">
        <v>33</v>
      </c>
      <c r="D120" s="1" t="s">
        <v>6513</v>
      </c>
      <c r="E120" t="s">
        <v>3172</v>
      </c>
      <c r="F120" s="1" t="str" cm="1">
        <f t="array" ref="F120">_xlfn.XLOOKUP(D120,TEXT(Tableau2[FINESS Juridique],"000000000"),Tableau2[Prérequis validation],"Non")</f>
        <v>Oui</v>
      </c>
      <c r="G120" s="1">
        <f>_xlfn.XLOOKUP(A120,'Liste - GHT'!L:L,'Liste - GHT'!O:O)</f>
        <v>828858.25</v>
      </c>
      <c r="H120" s="1">
        <f>_xlfn.XLOOKUP(A120,'Liste - GHT'!L:L,'Liste - GHT'!P:P)</f>
        <v>630717.25</v>
      </c>
      <c r="I120" s="148">
        <f t="shared" si="2"/>
        <v>0.76094706181666161</v>
      </c>
      <c r="J120" s="1" t="str">
        <f t="shared" si="3"/>
        <v>Non</v>
      </c>
    </row>
    <row r="121" spans="1:10">
      <c r="A121" s="1" t="s">
        <v>1776</v>
      </c>
      <c r="B121" t="s">
        <v>1777</v>
      </c>
      <c r="C121" t="s">
        <v>33</v>
      </c>
      <c r="D121" s="1" t="s">
        <v>6514</v>
      </c>
      <c r="E121" t="s">
        <v>3164</v>
      </c>
      <c r="F121" s="1" t="str" cm="1">
        <f t="array" ref="F121">_xlfn.XLOOKUP(D121,TEXT(Tableau2[FINESS Juridique],"000000000"),Tableau2[Prérequis validation],"Non")</f>
        <v>Oui</v>
      </c>
      <c r="G121" s="1">
        <f>_xlfn.XLOOKUP(A121,'Liste - GHT'!L:L,'Liste - GHT'!O:O)</f>
        <v>924670.75</v>
      </c>
      <c r="H121" s="1">
        <f>_xlfn.XLOOKUP(A121,'Liste - GHT'!L:L,'Liste - GHT'!P:P)</f>
        <v>821860</v>
      </c>
      <c r="I121" s="148">
        <f t="shared" si="2"/>
        <v>0.88881366691873842</v>
      </c>
      <c r="J121" s="1" t="str">
        <f t="shared" si="3"/>
        <v>Non</v>
      </c>
    </row>
    <row r="122" spans="1:10">
      <c r="A122" s="1" t="s">
        <v>1716</v>
      </c>
      <c r="B122" t="s">
        <v>1717</v>
      </c>
      <c r="C122" t="s">
        <v>33</v>
      </c>
      <c r="D122" s="1" t="s">
        <v>6515</v>
      </c>
      <c r="E122" t="s">
        <v>1726</v>
      </c>
      <c r="F122" s="1" t="str" cm="1">
        <f t="array" ref="F122">_xlfn.XLOOKUP(D122,TEXT(Tableau2[FINESS Juridique],"000000000"),Tableau2[Prérequis validation],"Non")</f>
        <v>Oui</v>
      </c>
      <c r="G122" s="1">
        <f>_xlfn.XLOOKUP(A122,'Liste - GHT'!L:L,'Liste - GHT'!O:O)</f>
        <v>250100.75</v>
      </c>
      <c r="H122" s="1">
        <f>_xlfn.XLOOKUP(A122,'Liste - GHT'!L:L,'Liste - GHT'!P:P)</f>
        <v>245652.75</v>
      </c>
      <c r="I122" s="148">
        <f t="shared" si="2"/>
        <v>0.98221516728758307</v>
      </c>
      <c r="J122" s="1" t="str">
        <f t="shared" si="3"/>
        <v>Oui</v>
      </c>
    </row>
    <row r="123" spans="1:10">
      <c r="A123" s="1" t="s">
        <v>2224</v>
      </c>
      <c r="B123" t="s">
        <v>2225</v>
      </c>
      <c r="C123" t="s">
        <v>33</v>
      </c>
      <c r="D123" s="1" t="s">
        <v>6516</v>
      </c>
      <c r="E123" t="s">
        <v>4545</v>
      </c>
      <c r="F123" s="1" t="str" cm="1">
        <f t="array" ref="F123">_xlfn.XLOOKUP(D123,TEXT(Tableau2[FINESS Juridique],"000000000"),Tableau2[Prérequis validation],"Non")</f>
        <v>Oui</v>
      </c>
      <c r="G123" s="1">
        <f>_xlfn.XLOOKUP(A123,'Liste - GHT'!L:L,'Liste - GHT'!O:O)</f>
        <v>106659</v>
      </c>
      <c r="H123" s="1">
        <f>_xlfn.XLOOKUP(A123,'Liste - GHT'!L:L,'Liste - GHT'!P:P)</f>
        <v>57747.5</v>
      </c>
      <c r="I123" s="148">
        <f t="shared" si="2"/>
        <v>0.5414217271866415</v>
      </c>
      <c r="J123" s="1" t="str">
        <f t="shared" si="3"/>
        <v>Non</v>
      </c>
    </row>
    <row r="124" spans="1:10">
      <c r="A124" s="1" t="s">
        <v>1780</v>
      </c>
      <c r="B124" t="s">
        <v>1781</v>
      </c>
      <c r="C124" t="s">
        <v>33</v>
      </c>
      <c r="D124" s="1" t="s">
        <v>6517</v>
      </c>
      <c r="E124" t="s">
        <v>3188</v>
      </c>
      <c r="F124" s="1" t="str" cm="1">
        <f t="array" ref="F124">_xlfn.XLOOKUP(D124,TEXT(Tableau2[FINESS Juridique],"000000000"),Tableau2[Prérequis validation],"Non")</f>
        <v>Oui</v>
      </c>
      <c r="G124" s="1">
        <f>_xlfn.XLOOKUP(A124,'Liste - GHT'!L:L,'Liste - GHT'!O:O)</f>
        <v>1119431</v>
      </c>
      <c r="H124" s="1">
        <f>_xlfn.XLOOKUP(A124,'Liste - GHT'!L:L,'Liste - GHT'!P:P)</f>
        <v>1101307</v>
      </c>
      <c r="I124" s="148">
        <f t="shared" si="2"/>
        <v>0.98380963185761339</v>
      </c>
      <c r="J124" s="1" t="str">
        <f t="shared" si="3"/>
        <v>Oui</v>
      </c>
    </row>
    <row r="125" spans="1:10">
      <c r="A125" s="1" t="s">
        <v>1685</v>
      </c>
      <c r="B125" t="s">
        <v>1686</v>
      </c>
      <c r="C125" t="s">
        <v>33</v>
      </c>
      <c r="D125" s="1" t="s">
        <v>6518</v>
      </c>
      <c r="E125" t="s">
        <v>2860</v>
      </c>
      <c r="F125" s="1" t="str" cm="1">
        <f t="array" ref="F125">_xlfn.XLOOKUP(D125,TEXT(Tableau2[FINESS Juridique],"000000000"),Tableau2[Prérequis validation],"Non")</f>
        <v>Oui</v>
      </c>
      <c r="G125" s="1">
        <f>_xlfn.XLOOKUP(A125,'Liste - GHT'!L:L,'Liste - GHT'!O:O)</f>
        <v>183652.75</v>
      </c>
      <c r="H125" s="1">
        <f>_xlfn.XLOOKUP(A125,'Liste - GHT'!L:L,'Liste - GHT'!P:P)</f>
        <v>183652.75</v>
      </c>
      <c r="I125" s="148">
        <f t="shared" si="2"/>
        <v>1</v>
      </c>
      <c r="J125" s="1" t="str">
        <f t="shared" si="3"/>
        <v>Oui</v>
      </c>
    </row>
    <row r="126" spans="1:10">
      <c r="A126" s="1" t="s">
        <v>1710</v>
      </c>
      <c r="B126" t="s">
        <v>1711</v>
      </c>
      <c r="C126" t="s">
        <v>33</v>
      </c>
      <c r="D126" s="1" t="s">
        <v>6519</v>
      </c>
      <c r="E126" t="s">
        <v>2704</v>
      </c>
      <c r="F126" s="1" t="str" cm="1">
        <f t="array" ref="F126">_xlfn.XLOOKUP(D126,TEXT(Tableau2[FINESS Juridique],"000000000"),Tableau2[Prérequis validation],"Non")</f>
        <v>Oui</v>
      </c>
      <c r="G126" s="1">
        <f>_xlfn.XLOOKUP(A126,'Liste - GHT'!L:L,'Liste - GHT'!O:O)</f>
        <v>327332.5</v>
      </c>
      <c r="H126" s="1">
        <f>_xlfn.XLOOKUP(A126,'Liste - GHT'!L:L,'Liste - GHT'!P:P)</f>
        <v>327332.5</v>
      </c>
      <c r="I126" s="148">
        <f t="shared" si="2"/>
        <v>1</v>
      </c>
      <c r="J126" s="1" t="str">
        <f t="shared" si="3"/>
        <v>Oui</v>
      </c>
    </row>
    <row r="127" spans="1:10">
      <c r="A127" s="1" t="s">
        <v>1697</v>
      </c>
      <c r="B127" t="s">
        <v>1698</v>
      </c>
      <c r="C127" t="s">
        <v>33</v>
      </c>
      <c r="D127" s="1" t="s">
        <v>6520</v>
      </c>
      <c r="E127" t="s">
        <v>1696</v>
      </c>
      <c r="F127" s="1" t="str" cm="1">
        <f t="array" ref="F127">_xlfn.XLOOKUP(D127,TEXT(Tableau2[FINESS Juridique],"000000000"),Tableau2[Prérequis validation],"Non")</f>
        <v>Oui</v>
      </c>
      <c r="G127" s="1">
        <f>_xlfn.XLOOKUP(A127,'Liste - GHT'!L:L,'Liste - GHT'!O:O)</f>
        <v>211862.25</v>
      </c>
      <c r="H127" s="1">
        <f>_xlfn.XLOOKUP(A127,'Liste - GHT'!L:L,'Liste - GHT'!P:P)</f>
        <v>211862.25</v>
      </c>
      <c r="I127" s="148">
        <f t="shared" si="2"/>
        <v>1</v>
      </c>
      <c r="J127" s="1" t="str">
        <f t="shared" si="3"/>
        <v>Oui</v>
      </c>
    </row>
    <row r="128" spans="1:10">
      <c r="A128" s="1" t="s">
        <v>1847</v>
      </c>
      <c r="B128" t="s">
        <v>1848</v>
      </c>
      <c r="C128" t="s">
        <v>33</v>
      </c>
      <c r="D128" s="1" t="s">
        <v>6521</v>
      </c>
      <c r="E128" t="s">
        <v>2555</v>
      </c>
      <c r="F128" s="1" t="str" cm="1">
        <f t="array" ref="F128">_xlfn.XLOOKUP(D128,TEXT(Tableau2[FINESS Juridique],"000000000"),Tableau2[Prérequis validation],"Non")</f>
        <v>Oui</v>
      </c>
      <c r="G128" s="1">
        <f>_xlfn.XLOOKUP(A128,'Liste - GHT'!L:L,'Liste - GHT'!O:O)</f>
        <v>195963.25</v>
      </c>
      <c r="H128" s="1">
        <f>_xlfn.XLOOKUP(A128,'Liste - GHT'!L:L,'Liste - GHT'!P:P)</f>
        <v>185456.25</v>
      </c>
      <c r="I128" s="148">
        <f t="shared" si="2"/>
        <v>0.94638280391859186</v>
      </c>
      <c r="J128" s="1" t="str">
        <f t="shared" si="3"/>
        <v>Oui</v>
      </c>
    </row>
    <row r="129" spans="1:10">
      <c r="A129" s="1" t="s">
        <v>2003</v>
      </c>
      <c r="B129" t="s">
        <v>2004</v>
      </c>
      <c r="C129" t="s">
        <v>33</v>
      </c>
      <c r="D129" s="1" t="s">
        <v>6522</v>
      </c>
      <c r="E129" t="s">
        <v>2002</v>
      </c>
      <c r="F129" s="1" t="str" cm="1">
        <f t="array" ref="F129">_xlfn.XLOOKUP(D129,TEXT(Tableau2[FINESS Juridique],"000000000"),Tableau2[Prérequis validation],"Non")</f>
        <v>Oui</v>
      </c>
      <c r="G129" s="1">
        <f>_xlfn.XLOOKUP(A129,'Liste - GHT'!L:L,'Liste - GHT'!O:O)</f>
        <v>253719.5</v>
      </c>
      <c r="H129" s="1">
        <f>_xlfn.XLOOKUP(A129,'Liste - GHT'!L:L,'Liste - GHT'!P:P)</f>
        <v>253719.5</v>
      </c>
      <c r="I129" s="148">
        <f t="shared" si="2"/>
        <v>1</v>
      </c>
      <c r="J129" s="1" t="str">
        <f t="shared" si="3"/>
        <v>Oui</v>
      </c>
    </row>
    <row r="130" spans="1:10">
      <c r="A130" s="1" t="s">
        <v>1634</v>
      </c>
      <c r="B130" t="s">
        <v>1635</v>
      </c>
      <c r="C130" t="s">
        <v>33</v>
      </c>
      <c r="D130" s="1" t="s">
        <v>6523</v>
      </c>
      <c r="E130" t="s">
        <v>2850</v>
      </c>
      <c r="F130" s="1" t="str" cm="1">
        <f t="array" ref="F130">_xlfn.XLOOKUP(D130,TEXT(Tableau2[FINESS Juridique],"000000000"),Tableau2[Prérequis validation],"Non")</f>
        <v>Oui</v>
      </c>
      <c r="G130" s="1">
        <f>_xlfn.XLOOKUP(A130,'Liste - GHT'!L:L,'Liste - GHT'!O:O)</f>
        <v>315330</v>
      </c>
      <c r="H130" s="1">
        <f>_xlfn.XLOOKUP(A130,'Liste - GHT'!L:L,'Liste - GHT'!P:P)</f>
        <v>315330</v>
      </c>
      <c r="I130" s="148">
        <f t="shared" si="2"/>
        <v>1</v>
      </c>
      <c r="J130" s="1" t="str">
        <f t="shared" si="3"/>
        <v>Oui</v>
      </c>
    </row>
    <row r="131" spans="1:10">
      <c r="A131" s="1" t="s">
        <v>856</v>
      </c>
      <c r="B131" t="s">
        <v>857</v>
      </c>
      <c r="C131" t="s">
        <v>33</v>
      </c>
      <c r="D131" s="1" t="s">
        <v>6524</v>
      </c>
      <c r="E131" t="s">
        <v>2432</v>
      </c>
      <c r="F131" s="1" t="str" cm="1">
        <f t="array" ref="F131">_xlfn.XLOOKUP(D131,TEXT(Tableau2[FINESS Juridique],"000000000"),Tableau2[Prérequis validation],"Non")</f>
        <v>Oui</v>
      </c>
      <c r="G131" s="1">
        <f>_xlfn.XLOOKUP(A131,'Liste - GHT'!L:L,'Liste - GHT'!O:O)</f>
        <v>165258.5</v>
      </c>
      <c r="H131" s="1">
        <f>_xlfn.XLOOKUP(A131,'Liste - GHT'!L:L,'Liste - GHT'!P:P)</f>
        <v>165258.5</v>
      </c>
      <c r="I131" s="148">
        <f t="shared" si="2"/>
        <v>1</v>
      </c>
      <c r="J131" s="1" t="str">
        <f t="shared" si="3"/>
        <v>Oui</v>
      </c>
    </row>
    <row r="132" spans="1:10">
      <c r="A132" s="1" t="s">
        <v>2582</v>
      </c>
      <c r="B132" t="s">
        <v>2583</v>
      </c>
      <c r="C132" t="s">
        <v>89</v>
      </c>
      <c r="D132" s="1" t="s">
        <v>6525</v>
      </c>
      <c r="E132" t="s">
        <v>3112</v>
      </c>
      <c r="F132" s="1" t="str" cm="1">
        <f t="array" ref="F132">_xlfn.XLOOKUP(D132,TEXT(Tableau2[FINESS Juridique],"000000000"),Tableau2[Prérequis validation],"Non")</f>
        <v>Oui</v>
      </c>
      <c r="G132" s="1">
        <f>_xlfn.XLOOKUP(A132,'Liste - GHT'!L:L,'Liste - GHT'!O:O)</f>
        <v>813245</v>
      </c>
      <c r="H132" s="1">
        <f>_xlfn.XLOOKUP(A132,'Liste - GHT'!L:L,'Liste - GHT'!P:P)</f>
        <v>772630</v>
      </c>
      <c r="I132" s="148">
        <f t="shared" si="2"/>
        <v>0.95005810057239826</v>
      </c>
      <c r="J132" s="1" t="str">
        <f t="shared" si="3"/>
        <v>Oui</v>
      </c>
    </row>
    <row r="133" spans="1:10">
      <c r="A133" s="1" t="s">
        <v>1122</v>
      </c>
      <c r="B133" t="s">
        <v>1123</v>
      </c>
      <c r="C133" t="s">
        <v>151</v>
      </c>
      <c r="D133" s="1" t="s">
        <v>6526</v>
      </c>
      <c r="E133" t="s">
        <v>1807</v>
      </c>
      <c r="F133" s="1" t="str" cm="1">
        <f t="array" ref="F133">_xlfn.XLOOKUP(D133,TEXT(Tableau2[FINESS Juridique],"000000000"),Tableau2[Prérequis validation],"Non")</f>
        <v>Oui</v>
      </c>
      <c r="G133" s="1">
        <f>_xlfn.XLOOKUP(A133,'Liste - GHT'!L:L,'Liste - GHT'!O:O)</f>
        <v>568503</v>
      </c>
      <c r="H133" s="1">
        <f>_xlfn.XLOOKUP(A133,'Liste - GHT'!L:L,'Liste - GHT'!P:P)</f>
        <v>567396.5</v>
      </c>
      <c r="I133" s="148">
        <f t="shared" si="2"/>
        <v>0.99805366022694686</v>
      </c>
      <c r="J133" s="1" t="str">
        <f t="shared" si="3"/>
        <v>Oui</v>
      </c>
    </row>
    <row r="134" spans="1:10">
      <c r="A134" s="1" t="s">
        <v>1321</v>
      </c>
      <c r="B134" t="s">
        <v>1322</v>
      </c>
      <c r="C134" t="s">
        <v>151</v>
      </c>
      <c r="D134" s="1" t="s">
        <v>6527</v>
      </c>
      <c r="E134" t="s">
        <v>2845</v>
      </c>
      <c r="F134" s="1" t="str" cm="1">
        <f t="array" ref="F134">_xlfn.XLOOKUP(D134,TEXT(Tableau2[FINESS Juridique],"000000000"),Tableau2[Prérequis validation],"Non")</f>
        <v>Oui</v>
      </c>
      <c r="G134" s="1">
        <f>_xlfn.XLOOKUP(A134,'Liste - GHT'!L:L,'Liste - GHT'!O:O)</f>
        <v>771867.5</v>
      </c>
      <c r="H134" s="1">
        <f>_xlfn.XLOOKUP(A134,'Liste - GHT'!L:L,'Liste - GHT'!P:P)</f>
        <v>741884</v>
      </c>
      <c r="I134" s="148">
        <f t="shared" si="2"/>
        <v>0.96115460231192529</v>
      </c>
      <c r="J134" s="1" t="str">
        <f t="shared" si="3"/>
        <v>Oui</v>
      </c>
    </row>
    <row r="135" spans="1:10">
      <c r="A135" s="1" t="s">
        <v>1154</v>
      </c>
      <c r="B135" t="s">
        <v>1155</v>
      </c>
      <c r="C135" t="s">
        <v>151</v>
      </c>
      <c r="D135" s="1" t="s">
        <v>6528</v>
      </c>
      <c r="E135" t="s">
        <v>1153</v>
      </c>
      <c r="F135" s="1" t="str" cm="1">
        <f t="array" ref="F135">_xlfn.XLOOKUP(D135,TEXT(Tableau2[FINESS Juridique],"000000000"),Tableau2[Prérequis validation],"Non")</f>
        <v>Oui</v>
      </c>
      <c r="G135" s="1">
        <f>_xlfn.XLOOKUP(A135,'Liste - GHT'!L:L,'Liste - GHT'!O:O)</f>
        <v>160527.75</v>
      </c>
      <c r="H135" s="1">
        <f>_xlfn.XLOOKUP(A135,'Liste - GHT'!L:L,'Liste - GHT'!P:P)</f>
        <v>154507.25</v>
      </c>
      <c r="I135" s="148">
        <f t="shared" si="2"/>
        <v>0.9624955809821043</v>
      </c>
      <c r="J135" s="1" t="str">
        <f t="shared" si="3"/>
        <v>Oui</v>
      </c>
    </row>
    <row r="136" spans="1:10">
      <c r="A136" s="1" t="s">
        <v>231</v>
      </c>
      <c r="B136" t="s">
        <v>232</v>
      </c>
      <c r="C136" t="s">
        <v>151</v>
      </c>
      <c r="D136" s="1" t="s">
        <v>6529</v>
      </c>
      <c r="E136" t="s">
        <v>230</v>
      </c>
      <c r="F136" s="1" t="str" cm="1">
        <f t="array" ref="F136">_xlfn.XLOOKUP(D136,TEXT(Tableau2[FINESS Juridique],"000000000"),Tableau2[Prérequis validation],"Non")</f>
        <v>Oui</v>
      </c>
      <c r="G136" s="1">
        <f>_xlfn.XLOOKUP(A136,'Liste - GHT'!L:L,'Liste - GHT'!O:O)</f>
        <v>1856437.75</v>
      </c>
      <c r="H136" s="1">
        <f>_xlfn.XLOOKUP(A136,'Liste - GHT'!L:L,'Liste - GHT'!P:P)</f>
        <v>1780262.75</v>
      </c>
      <c r="I136" s="148">
        <f t="shared" si="2"/>
        <v>0.95896711322531558</v>
      </c>
      <c r="J136" s="1" t="str">
        <f t="shared" si="3"/>
        <v>Oui</v>
      </c>
    </row>
    <row r="137" spans="1:10">
      <c r="A137" s="1" t="s">
        <v>1102</v>
      </c>
      <c r="B137" t="s">
        <v>1103</v>
      </c>
      <c r="C137" t="s">
        <v>151</v>
      </c>
      <c r="D137" s="1" t="s">
        <v>6530</v>
      </c>
      <c r="E137" t="s">
        <v>3557</v>
      </c>
      <c r="F137" s="1" t="str" cm="1">
        <f t="array" ref="F137">_xlfn.XLOOKUP(D137,TEXT(Tableau2[FINESS Juridique],"000000000"),Tableau2[Prérequis validation],"Non")</f>
        <v>Oui</v>
      </c>
      <c r="G137" s="1">
        <f>_xlfn.XLOOKUP(A137,'Liste - GHT'!L:L,'Liste - GHT'!O:O)</f>
        <v>981440.5</v>
      </c>
      <c r="H137" s="1">
        <f>_xlfn.XLOOKUP(A137,'Liste - GHT'!L:L,'Liste - GHT'!P:P)</f>
        <v>957537.5</v>
      </c>
      <c r="I137" s="148">
        <f t="shared" si="2"/>
        <v>0.97564498306316072</v>
      </c>
      <c r="J137" s="1" t="str">
        <f t="shared" si="3"/>
        <v>Oui</v>
      </c>
    </row>
    <row r="138" spans="1:10">
      <c r="A138" s="1" t="s">
        <v>1014</v>
      </c>
      <c r="B138" t="s">
        <v>1015</v>
      </c>
      <c r="C138" t="s">
        <v>151</v>
      </c>
      <c r="D138" s="1" t="s">
        <v>6531</v>
      </c>
      <c r="E138" t="s">
        <v>2794</v>
      </c>
      <c r="F138" s="1" t="str" cm="1">
        <f t="array" ref="F138">_xlfn.XLOOKUP(D138,TEXT(Tableau2[FINESS Juridique],"000000000"),Tableau2[Prérequis validation],"Non")</f>
        <v>Oui</v>
      </c>
      <c r="G138" s="1">
        <f>_xlfn.XLOOKUP(A138,'Liste - GHT'!L:L,'Liste - GHT'!O:O)</f>
        <v>212330.25</v>
      </c>
      <c r="H138" s="1">
        <f>_xlfn.XLOOKUP(A138,'Liste - GHT'!L:L,'Liste - GHT'!P:P)</f>
        <v>210019.75</v>
      </c>
      <c r="I138" s="148">
        <f t="shared" si="2"/>
        <v>0.98911836631850625</v>
      </c>
      <c r="J138" s="1" t="str">
        <f t="shared" si="3"/>
        <v>Oui</v>
      </c>
    </row>
    <row r="139" spans="1:10">
      <c r="A139" s="1" t="s">
        <v>1527</v>
      </c>
      <c r="B139" t="s">
        <v>1528</v>
      </c>
      <c r="C139" t="s">
        <v>223</v>
      </c>
      <c r="D139" s="1" t="s">
        <v>6532</v>
      </c>
      <c r="E139" t="s">
        <v>3125</v>
      </c>
      <c r="F139" s="1" t="str" cm="1">
        <f t="array" ref="F139">_xlfn.XLOOKUP(D139,TEXT(Tableau2[FINESS Juridique],"000000000"),Tableau2[Prérequis validation],"Non")</f>
        <v>Oui</v>
      </c>
      <c r="G139" s="1">
        <f>_xlfn.XLOOKUP(A139,'Liste - GHT'!L:L,'Liste - GHT'!O:O)</f>
        <v>1334467</v>
      </c>
      <c r="H139" s="1">
        <f>_xlfn.XLOOKUP(A139,'Liste - GHT'!L:L,'Liste - GHT'!P:P)</f>
        <v>1334467</v>
      </c>
      <c r="I139" s="148">
        <f t="shared" ref="I139:I143" si="4">H139/G139</f>
        <v>1</v>
      </c>
      <c r="J139" s="1" t="str">
        <f t="shared" ref="J139:J143" si="5">IF(AND(F139="Oui",I139&gt;=90%),"Oui","Non")</f>
        <v>Oui</v>
      </c>
    </row>
    <row r="140" spans="1:10">
      <c r="A140" s="1" t="s">
        <v>1871</v>
      </c>
      <c r="B140" t="s">
        <v>1872</v>
      </c>
      <c r="C140" t="s">
        <v>223</v>
      </c>
      <c r="D140" s="1" t="s">
        <v>6533</v>
      </c>
      <c r="E140" t="s">
        <v>2873</v>
      </c>
      <c r="F140" s="1" t="str" cm="1">
        <f t="array" ref="F140">_xlfn.XLOOKUP(D140,TEXT(Tableau2[FINESS Juridique],"000000000"),Tableau2[Prérequis validation],"Non")</f>
        <v>Oui</v>
      </c>
      <c r="G140" s="1">
        <f>_xlfn.XLOOKUP(A140,'Liste - GHT'!L:L,'Liste - GHT'!O:O)</f>
        <v>823745.5</v>
      </c>
      <c r="H140" s="1">
        <f>_xlfn.XLOOKUP(A140,'Liste - GHT'!L:L,'Liste - GHT'!P:P)</f>
        <v>815486.5</v>
      </c>
      <c r="I140" s="148">
        <f t="shared" si="4"/>
        <v>0.98997384507715069</v>
      </c>
      <c r="J140" s="1" t="str">
        <f t="shared" si="5"/>
        <v>Oui</v>
      </c>
    </row>
    <row r="141" spans="1:10">
      <c r="A141" s="1" t="s">
        <v>1937</v>
      </c>
      <c r="B141" t="s">
        <v>1938</v>
      </c>
      <c r="C141" t="s">
        <v>223</v>
      </c>
      <c r="D141" s="1" t="s">
        <v>6534</v>
      </c>
      <c r="E141" t="s">
        <v>1936</v>
      </c>
      <c r="F141" s="1" t="str" cm="1">
        <f t="array" ref="F141">_xlfn.XLOOKUP(D141,TEXT(Tableau2[FINESS Juridique],"000000000"),Tableau2[Prérequis validation],"Non")</f>
        <v>Oui</v>
      </c>
      <c r="G141" s="1">
        <f>_xlfn.XLOOKUP(A141,'Liste - GHT'!L:L,'Liste - GHT'!O:O)</f>
        <v>374497.25</v>
      </c>
      <c r="H141" s="1">
        <f>_xlfn.XLOOKUP(A141,'Liste - GHT'!L:L,'Liste - GHT'!P:P)</f>
        <v>371850.75</v>
      </c>
      <c r="I141" s="148">
        <f t="shared" si="4"/>
        <v>0.99293319243332223</v>
      </c>
      <c r="J141" s="1" t="str">
        <f t="shared" si="5"/>
        <v>Oui</v>
      </c>
    </row>
    <row r="142" spans="1:10">
      <c r="A142" s="1" t="s">
        <v>1859</v>
      </c>
      <c r="B142" t="s">
        <v>1860</v>
      </c>
      <c r="C142" t="s">
        <v>223</v>
      </c>
      <c r="D142" s="1" t="s">
        <v>6535</v>
      </c>
      <c r="E142" t="s">
        <v>2179</v>
      </c>
      <c r="F142" s="1" t="str" cm="1">
        <f t="array" ref="F142">_xlfn.XLOOKUP(D142,TEXT(Tableau2[FINESS Juridique],"000000000"),Tableau2[Prérequis validation],"Non")</f>
        <v>Oui</v>
      </c>
      <c r="G142" s="1">
        <f>_xlfn.XLOOKUP(A142,'Liste - GHT'!L:L,'Liste - GHT'!O:O)</f>
        <v>591626.75</v>
      </c>
      <c r="H142" s="1">
        <f>_xlfn.XLOOKUP(A142,'Liste - GHT'!L:L,'Liste - GHT'!P:P)</f>
        <v>573931.25</v>
      </c>
      <c r="I142" s="148">
        <f t="shared" si="4"/>
        <v>0.97009009481062169</v>
      </c>
      <c r="J142" s="1" t="str">
        <f t="shared" si="5"/>
        <v>Oui</v>
      </c>
    </row>
    <row r="143" spans="1:10">
      <c r="A143" s="1" t="s">
        <v>1786</v>
      </c>
      <c r="B143" t="s">
        <v>1787</v>
      </c>
      <c r="C143" t="s">
        <v>223</v>
      </c>
      <c r="D143" s="1" t="s">
        <v>6536</v>
      </c>
      <c r="E143" t="s">
        <v>2753</v>
      </c>
      <c r="F143" s="1" t="str" cm="1">
        <f t="array" ref="F143">_xlfn.XLOOKUP(D143,TEXT(Tableau2[FINESS Juridique],"000000000"),Tableau2[Prérequis validation],"Non")</f>
        <v>Oui</v>
      </c>
      <c r="G143" s="1">
        <f>_xlfn.XLOOKUP(A143,'Liste - GHT'!L:L,'Liste - GHT'!O:O)</f>
        <v>737560.25</v>
      </c>
      <c r="H143" s="1">
        <f>_xlfn.XLOOKUP(A143,'Liste - GHT'!L:L,'Liste - GHT'!P:P)</f>
        <v>665152.25</v>
      </c>
      <c r="I143" s="148">
        <f t="shared" si="4"/>
        <v>0.90182768119621415</v>
      </c>
      <c r="J143" s="1" t="str">
        <f t="shared" si="5"/>
        <v>Oui</v>
      </c>
    </row>
  </sheetData>
  <autoFilter ref="A9:J141" xr:uid="{97E75F23-A273-4F51-8F97-3BD88731DBEF}"/>
  <mergeCells count="1">
    <mergeCell ref="A2:J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C10B3-51E8-485D-95AD-D1120FCD6C60}">
  <dimension ref="A1:AF140"/>
  <sheetViews>
    <sheetView topLeftCell="J1" zoomScale="80" zoomScaleNormal="80" workbookViewId="0">
      <selection activeCell="Q2" sqref="Q2"/>
    </sheetView>
  </sheetViews>
  <sheetFormatPr baseColWidth="10" defaultColWidth="11.42578125" defaultRowHeight="15"/>
  <cols>
    <col min="1" max="1" width="17" bestFit="1" customWidth="1"/>
    <col min="2" max="2" width="37.42578125" bestFit="1" customWidth="1"/>
    <col min="3" max="3" width="36.28515625" bestFit="1" customWidth="1"/>
    <col min="5" max="5" width="34.5703125" bestFit="1" customWidth="1"/>
    <col min="6" max="6" width="30.28515625" bestFit="1" customWidth="1"/>
    <col min="7" max="7" width="38.7109375" bestFit="1" customWidth="1"/>
    <col min="8" max="8" width="26.28515625" bestFit="1" customWidth="1"/>
    <col min="9" max="9" width="29.28515625" bestFit="1" customWidth="1"/>
    <col min="10" max="10" width="23.5703125" bestFit="1" customWidth="1"/>
    <col min="11" max="12" width="22.5703125" customWidth="1"/>
    <col min="13" max="13" width="38.7109375" bestFit="1" customWidth="1"/>
    <col min="14" max="14" width="38.7109375" customWidth="1"/>
    <col min="15" max="15" width="17.85546875" bestFit="1" customWidth="1"/>
    <col min="16" max="16" width="37.7109375" bestFit="1" customWidth="1"/>
    <col min="17" max="17" width="37.28515625" bestFit="1" customWidth="1"/>
    <col min="18" max="18" width="15.140625" bestFit="1" customWidth="1"/>
    <col min="19" max="19" width="33.5703125" customWidth="1"/>
    <col min="20" max="20" width="28.140625" bestFit="1" customWidth="1"/>
    <col min="21" max="21" width="33" bestFit="1" customWidth="1"/>
    <col min="22" max="22" width="28.7109375" customWidth="1"/>
    <col min="23" max="23" width="29" bestFit="1" customWidth="1"/>
    <col min="24" max="24" width="34.85546875" bestFit="1" customWidth="1"/>
    <col min="25" max="25" width="27.85546875" customWidth="1"/>
    <col min="26" max="26" width="10" bestFit="1" customWidth="1"/>
    <col min="27" max="27" width="17.28515625" bestFit="1" customWidth="1"/>
    <col min="28" max="28" width="35.5703125" bestFit="1" customWidth="1"/>
    <col min="29" max="29" width="42.7109375" bestFit="1" customWidth="1"/>
    <col min="30" max="30" width="34" bestFit="1" customWidth="1"/>
    <col min="31" max="31" width="34.85546875" bestFit="1" customWidth="1"/>
    <col min="32" max="32" width="7.85546875" bestFit="1" customWidth="1"/>
  </cols>
  <sheetData>
    <row r="1" spans="1:32">
      <c r="A1" s="81" t="s">
        <v>6398</v>
      </c>
      <c r="B1" s="82" t="s">
        <v>46</v>
      </c>
      <c r="C1" s="83" t="s">
        <v>6540</v>
      </c>
      <c r="E1" s="81" t="s">
        <v>6541</v>
      </c>
      <c r="F1" s="82" t="s">
        <v>6542</v>
      </c>
      <c r="G1" s="82" t="s">
        <v>6543</v>
      </c>
      <c r="H1" s="82" t="s">
        <v>6544</v>
      </c>
      <c r="I1" s="82" t="s">
        <v>6398</v>
      </c>
      <c r="J1" s="83" t="s">
        <v>6545</v>
      </c>
      <c r="K1" s="2"/>
      <c r="L1" s="24" t="s">
        <v>8402</v>
      </c>
      <c r="M1" s="24" t="s">
        <v>6546</v>
      </c>
      <c r="N1" s="24" t="s">
        <v>6540</v>
      </c>
      <c r="O1" s="24" t="s">
        <v>6547</v>
      </c>
      <c r="P1" s="24" t="s">
        <v>6548</v>
      </c>
      <c r="Q1" s="24" t="s">
        <v>6549</v>
      </c>
      <c r="S1" s="81" t="s">
        <v>47</v>
      </c>
      <c r="T1" s="82" t="s">
        <v>45</v>
      </c>
      <c r="U1" s="82" t="s">
        <v>46</v>
      </c>
      <c r="V1" s="83" t="s">
        <v>6550</v>
      </c>
      <c r="X1" s="184" t="s">
        <v>6551</v>
      </c>
      <c r="Y1" s="185"/>
    </row>
    <row r="2" spans="1:32">
      <c r="A2" s="23" t="str" cm="1">
        <f t="array" ref="A2:C137">_xlfn.UNIQUE(_xlfn._xlws.SORT(_xlfn.CHOOSECOLS(_xlfn._xlws.FILTER(bdd_V102[], (bdd_V102[Intitulé du GHT]&lt;&gt; "")), 6, 7, 13)))</f>
        <v>ARA-01</v>
      </c>
      <c r="B2" t="str">
        <v>Allier Puy-de-Dôme</v>
      </c>
      <c r="C2" t="str">
        <v>AUVERGNE-RHÔNE-ALPES</v>
      </c>
      <c r="E2" s="23" t="str" cm="1">
        <f t="array" ref="E2:E18">_xlfn._xlws.SORT(_xlfn.UNIQUE(C2:C135))</f>
        <v>AUVERGNE-RHÔNE-ALPES</v>
      </c>
      <c r="F2" t="str">
        <f>'Vérif. prérequis - GHT'!C11</f>
        <v>BOURGOGNE-FRANCHE-COMTÉ</v>
      </c>
      <c r="G2" s="23" t="str" cm="1">
        <f t="array" ref="G2:G12">_xlfn._xlws.SORT(_xlfn._xlws.FILTER(B2:B500,C2:C500='Vérif. prérequis - GHT'!C11))</f>
        <v>21-52 Côte d’Or-Haute-Marne</v>
      </c>
      <c r="H2" t="str">
        <f>'Vérif. prérequis - GHT'!C12</f>
        <v>Nord Yonne</v>
      </c>
      <c r="I2" t="str" cm="1">
        <f t="array" ref="I2:I12">_xlfn._xlws.SORT(_xlfn._xlws.FILTER(A2:A500,C2:C500='Vérif. prérequis - GHT'!C11))</f>
        <v>BFC-01</v>
      </c>
      <c r="J2">
        <f>'Vérif. prérequis - GHT'!C13</f>
        <v>0</v>
      </c>
      <c r="L2" t="str" cm="1">
        <f t="array" ref="L2:N137">_xlfn.UNIQUE(A2:C137)</f>
        <v>ARA-01</v>
      </c>
      <c r="M2" t="str">
        <v>Allier Puy-de-Dôme</v>
      </c>
      <c r="N2" t="str">
        <v>AUVERGNE-RHÔNE-ALPES</v>
      </c>
      <c r="O2" s="13">
        <f>SUMIFS(bdd_V102[Activité combinée], bdd_V102[Intitulé du GHT], M2, bdd_V102[[Région du FINESS juridique ]], N2)</f>
        <v>1359380.25</v>
      </c>
      <c r="P2" s="13">
        <f>SUMIFS(bdd_V102[Activité combinée], bdd_V102[Intitulé du GHT], M2, bdd_V102[[Région du FINESS juridique ]], N2,bdd_V102[Validation prérequis SUN-ES], "Oui")</f>
        <v>1283555.75</v>
      </c>
      <c r="Q2" s="70">
        <f>P2/O2</f>
        <v>0.94422127289255531</v>
      </c>
      <c r="R2" s="2"/>
      <c r="S2" s="78" t="str" cm="1">
        <f t="array" ref="S2:V2">_xlfn.UNIQUE(_xlfn._xlws.FILTER(bdd_V102[[Raison sociale juridique]:[Etablissement support du GHT]], ((bdd_V102[Intitulé du GHT]='Vérif. prérequis - GHT'!C12)+(bdd_V102[Numéro du GHT]='Vérif. prérequis - GHT'!C13))*(bdd_V102[Etablissement support du GHT]=1)))</f>
        <v>CH SENS</v>
      </c>
      <c r="T2" t="str">
        <v>BFC-05</v>
      </c>
      <c r="U2" t="str">
        <v>Nord Yonne</v>
      </c>
      <c r="V2">
        <v>1</v>
      </c>
      <c r="X2" s="79" t="str" cm="1">
        <f t="array" ref="X2">_xlfn.CHOOSECOLS(_xlfn.UNIQUE(_xlfn._xlws.FILTER(bdd_V102[[Raison sociale juridique]:[Etablissement support du GHT]], (bdd_V102[Intitulé du GHT]=U2)*(bdd_V102[Etablissement support du GHT]=1))), 1)</f>
        <v>CH SENS</v>
      </c>
      <c r="Y2" s="80" t="str">
        <f>_xlfn.XLOOKUP(X2, bdd_V102[Raison sociale juridique], bdd_V102[Validation prérequis SUN-ES])</f>
        <v>Oui</v>
      </c>
      <c r="Z2" s="2"/>
      <c r="AA2" s="2"/>
      <c r="AB2" s="2"/>
      <c r="AC2" s="2"/>
      <c r="AD2" s="2"/>
      <c r="AE2" s="2"/>
      <c r="AF2" s="2"/>
    </row>
    <row r="3" spans="1:32">
      <c r="A3" t="str">
        <v>ARA-02</v>
      </c>
      <c r="B3" t="str">
        <v>Savoie Belley</v>
      </c>
      <c r="C3" t="str">
        <v>AUVERGNE-RHÔNE-ALPES</v>
      </c>
      <c r="E3" t="str">
        <v>BOURGOGNE-FRANCHE-COMTÉ</v>
      </c>
      <c r="G3" t="str">
        <v>Bourgogne méridionale</v>
      </c>
      <c r="I3" t="str">
        <v>BFC-02</v>
      </c>
      <c r="L3" t="str">
        <v>ARA-02</v>
      </c>
      <c r="M3" t="str">
        <v>Savoie Belley</v>
      </c>
      <c r="N3" t="str">
        <v>AUVERGNE-RHÔNE-ALPES</v>
      </c>
      <c r="O3" s="13">
        <f>SUMIFS(bdd_V102[Activité combinée], bdd_V102[Intitulé du GHT], M3, bdd_V102[[Région du FINESS juridique ]], N3)</f>
        <v>627460</v>
      </c>
      <c r="P3" s="13">
        <f>SUMIFS(bdd_V102[Activité combinée], bdd_V102[Intitulé du GHT], M3, bdd_V102[[Région du FINESS juridique ]], N3,bdd_V102[Validation prérequis SUN-ES], "Oui")</f>
        <v>543332</v>
      </c>
      <c r="Q3" s="70">
        <f t="shared" ref="Q3:Q66" si="0">P3/O3</f>
        <v>0.8659229273579192</v>
      </c>
    </row>
    <row r="4" spans="1:32">
      <c r="A4" t="str">
        <v>ARA-03</v>
      </c>
      <c r="B4" t="str">
        <v>Bresse Haut-Bugey</v>
      </c>
      <c r="C4" t="str">
        <v>AUVERGNE-RHÔNE-ALPES</v>
      </c>
      <c r="E4" t="str">
        <v>BRETAGNE</v>
      </c>
      <c r="G4" t="str">
        <v>Centre Franche-Comté</v>
      </c>
      <c r="I4" t="str">
        <v>BFC-03</v>
      </c>
      <c r="L4" t="str">
        <v>ARA-03</v>
      </c>
      <c r="M4" t="str">
        <v>Bresse Haut-Bugey</v>
      </c>
      <c r="N4" t="str">
        <v>AUVERGNE-RHÔNE-ALPES</v>
      </c>
      <c r="O4" s="13">
        <f>SUMIFS(bdd_V102[Activité combinée], bdd_V102[Intitulé du GHT], M4, bdd_V102[[Région du FINESS juridique ]], N4)</f>
        <v>309629.5</v>
      </c>
      <c r="P4" s="13">
        <f>SUMIFS(bdd_V102[Activité combinée], bdd_V102[Intitulé du GHT], M4, bdd_V102[[Région du FINESS juridique ]], N4,bdd_V102[Validation prérequis SUN-ES], "Oui")</f>
        <v>309629.5</v>
      </c>
      <c r="Q4" s="70">
        <f t="shared" si="0"/>
        <v>1</v>
      </c>
    </row>
    <row r="5" spans="1:32">
      <c r="A5" t="str">
        <v>ARA-04</v>
      </c>
      <c r="B5" t="str">
        <v>Cantal</v>
      </c>
      <c r="C5" t="str">
        <v>AUVERGNE-RHÔNE-ALPES</v>
      </c>
      <c r="E5" t="str">
        <v>CENTRE-VAL DE LOIRE</v>
      </c>
      <c r="G5" t="str">
        <v>Haute-Saône</v>
      </c>
      <c r="I5" t="str">
        <v>BFC-04</v>
      </c>
      <c r="L5" t="str">
        <v>ARA-04</v>
      </c>
      <c r="M5" t="str">
        <v>Cantal</v>
      </c>
      <c r="N5" t="str">
        <v>AUVERGNE-RHÔNE-ALPES</v>
      </c>
      <c r="O5" s="13">
        <f>SUMIFS(bdd_V102[Activité combinée], bdd_V102[Intitulé du GHT], M5, bdd_V102[[Région du FINESS juridique ]], N5)</f>
        <v>227778.25</v>
      </c>
      <c r="P5" s="13">
        <f>SUMIFS(bdd_V102[Activité combinée], bdd_V102[Intitulé du GHT], M5, bdd_V102[[Région du FINESS juridique ]], N5,bdd_V102[Validation prérequis SUN-ES], "Oui")</f>
        <v>227778.25</v>
      </c>
      <c r="Q5" s="70">
        <f t="shared" si="0"/>
        <v>1</v>
      </c>
    </row>
    <row r="6" spans="1:32">
      <c r="A6" t="str">
        <v>ARA-05</v>
      </c>
      <c r="B6" t="str">
        <v>Alpes Dauphiné</v>
      </c>
      <c r="C6" t="str">
        <v>AUVERGNE-RHÔNE-ALPES</v>
      </c>
      <c r="E6" t="str">
        <v>CORSE</v>
      </c>
      <c r="G6" t="str">
        <v xml:space="preserve">Jura </v>
      </c>
      <c r="I6" t="str">
        <v>BFC-05</v>
      </c>
      <c r="L6" t="str">
        <v>ARA-05</v>
      </c>
      <c r="M6" t="str">
        <v>Alpes Dauphiné</v>
      </c>
      <c r="N6" t="str">
        <v>AUVERGNE-RHÔNE-ALPES</v>
      </c>
      <c r="O6" s="13">
        <f>SUMIFS(bdd_V102[Activité combinée], bdd_V102[Intitulé du GHT], M6, bdd_V102[[Région du FINESS juridique ]], N6)</f>
        <v>802611</v>
      </c>
      <c r="P6" s="13">
        <f>SUMIFS(bdd_V102[Activité combinée], bdd_V102[Intitulé du GHT], M6, bdd_V102[[Région du FINESS juridique ]], N6,bdd_V102[Validation prérequis SUN-ES], "Oui")</f>
        <v>802611</v>
      </c>
      <c r="Q6" s="70">
        <f t="shared" si="0"/>
        <v>1</v>
      </c>
    </row>
    <row r="7" spans="1:32">
      <c r="A7" t="str">
        <v>ARA-06</v>
      </c>
      <c r="B7" t="str">
        <v>Haute-Loire</v>
      </c>
      <c r="C7" t="str">
        <v>AUVERGNE-RHÔNE-ALPES</v>
      </c>
      <c r="E7" t="str">
        <v>GRAND EST</v>
      </c>
      <c r="G7" t="str">
        <v>Nièvre</v>
      </c>
      <c r="I7" t="str">
        <v>BFC-06</v>
      </c>
      <c r="L7" t="str">
        <v>ARA-06</v>
      </c>
      <c r="M7" t="str">
        <v>Haute-Loire</v>
      </c>
      <c r="N7" t="str">
        <v>AUVERGNE-RHÔNE-ALPES</v>
      </c>
      <c r="O7" s="13">
        <f>SUMIFS(bdd_V102[Activité combinée], bdd_V102[Intitulé du GHT], M7, bdd_V102[[Région du FINESS juridique ]], N7)</f>
        <v>232593.5</v>
      </c>
      <c r="P7" s="13">
        <f>SUMIFS(bdd_V102[Activité combinée], bdd_V102[Intitulé du GHT], M7, bdd_V102[[Région du FINESS juridique ]], N7,bdd_V102[Validation prérequis SUN-ES], "Oui")</f>
        <v>185775.5</v>
      </c>
      <c r="Q7" s="70">
        <f t="shared" si="0"/>
        <v>0.79871320565707982</v>
      </c>
    </row>
    <row r="8" spans="1:32">
      <c r="A8" t="str">
        <v>ARA-07</v>
      </c>
      <c r="B8" t="str">
        <v>Léman Mont-Blanc</v>
      </c>
      <c r="C8" t="str">
        <v>AUVERGNE-RHÔNE-ALPES</v>
      </c>
      <c r="E8" t="str">
        <v>GUADELOUPE</v>
      </c>
      <c r="G8" t="str">
        <v>Nord Franche-Comté</v>
      </c>
      <c r="I8" t="str">
        <v>BFC-07</v>
      </c>
      <c r="L8" t="str">
        <v>ARA-07</v>
      </c>
      <c r="M8" t="str">
        <v>Léman Mont-Blanc</v>
      </c>
      <c r="N8" t="str">
        <v>AUVERGNE-RHÔNE-ALPES</v>
      </c>
      <c r="O8" s="13">
        <f>SUMIFS(bdd_V102[Activité combinée], bdd_V102[Intitulé du GHT], M8, bdd_V102[[Région du FINESS juridique ]], N8)</f>
        <v>418191.25</v>
      </c>
      <c r="P8" s="13">
        <f>SUMIFS(bdd_V102[Activité combinée], bdd_V102[Intitulé du GHT], M8, bdd_V102[[Région du FINESS juridique ]], N8,bdd_V102[Validation prérequis SUN-ES], "Oui")</f>
        <v>386162.5</v>
      </c>
      <c r="Q8" s="70">
        <f t="shared" si="0"/>
        <v>0.92341123827913663</v>
      </c>
    </row>
    <row r="9" spans="1:32">
      <c r="A9" t="str">
        <v>ARA-08</v>
      </c>
      <c r="B9" t="str">
        <v>Genevois Annecy Albanais</v>
      </c>
      <c r="C9" t="str">
        <v>AUVERGNE-RHÔNE-ALPES</v>
      </c>
      <c r="E9" t="str">
        <v>GUYANE</v>
      </c>
      <c r="G9" t="str">
        <v>Nord Yonne</v>
      </c>
      <c r="I9" t="str">
        <v>BFC-08</v>
      </c>
      <c r="L9" t="str">
        <v>ARA-08</v>
      </c>
      <c r="M9" t="str">
        <v>Genevois Annecy Albanais</v>
      </c>
      <c r="N9" t="str">
        <v>AUVERGNE-RHÔNE-ALPES</v>
      </c>
      <c r="O9" s="13">
        <f>SUMIFS(bdd_V102[Activité combinée], bdd_V102[Intitulé du GHT], M9, bdd_V102[[Région du FINESS juridique ]], N9)</f>
        <v>400715.5</v>
      </c>
      <c r="P9" s="13">
        <f>SUMIFS(bdd_V102[Activité combinée], bdd_V102[Intitulé du GHT], M9, bdd_V102[[Région du FINESS juridique ]], N9,bdd_V102[Validation prérequis SUN-ES], "Oui")</f>
        <v>367175</v>
      </c>
      <c r="Q9" s="70">
        <f t="shared" si="0"/>
        <v>0.91629847110980234</v>
      </c>
    </row>
    <row r="10" spans="1:32">
      <c r="A10" t="str">
        <v>ARA-09</v>
      </c>
      <c r="B10" t="str">
        <v>Loire</v>
      </c>
      <c r="C10" t="str">
        <v>AUVERGNE-RHÔNE-ALPES</v>
      </c>
      <c r="E10" t="str">
        <v>HAUTS-DE-FRANCE</v>
      </c>
      <c r="G10" t="str">
        <v>Saône-et-Loire-Bresse Morvan</v>
      </c>
      <c r="I10" t="str">
        <v>BFC-09</v>
      </c>
      <c r="L10" t="str">
        <v>ARA-09</v>
      </c>
      <c r="M10" t="str">
        <v>Loire</v>
      </c>
      <c r="N10" t="str">
        <v>AUVERGNE-RHÔNE-ALPES</v>
      </c>
      <c r="O10" s="13">
        <f>SUMIFS(bdd_V102[Activité combinée], bdd_V102[Intitulé du GHT], M10, bdd_V102[[Région du FINESS juridique ]], N10)</f>
        <v>1112506.5</v>
      </c>
      <c r="P10" s="13">
        <f>SUMIFS(bdd_V102[Activité combinée], bdd_V102[Intitulé du GHT], M10, bdd_V102[[Région du FINESS juridique ]], N10,bdd_V102[Validation prérequis SUN-ES], "Oui")</f>
        <v>981604</v>
      </c>
      <c r="Q10" s="70">
        <f t="shared" si="0"/>
        <v>0.88233551893854101</v>
      </c>
    </row>
    <row r="11" spans="1:32">
      <c r="A11" t="str">
        <v>ARA-10</v>
      </c>
      <c r="B11" t="str">
        <v>Val Rhône Centre</v>
      </c>
      <c r="C11" t="str">
        <v>AUVERGNE-RHÔNE-ALPES</v>
      </c>
      <c r="E11" t="str">
        <v>ILE-DE-FRANCE</v>
      </c>
      <c r="G11" t="str">
        <v>sud cote d'or</v>
      </c>
      <c r="I11" t="str">
        <v>BFC-11</v>
      </c>
      <c r="L11" t="str">
        <v>ARA-10</v>
      </c>
      <c r="M11" t="str">
        <v>Val Rhône Centre</v>
      </c>
      <c r="N11" t="str">
        <v>AUVERGNE-RHÔNE-ALPES</v>
      </c>
      <c r="O11" s="13">
        <f>SUMIFS(bdd_V102[Activité combinée], bdd_V102[Intitulé du GHT], M11, bdd_V102[[Région du FINESS juridique ]], N11)</f>
        <v>1649103.75</v>
      </c>
      <c r="P11" s="13">
        <f>SUMIFS(bdd_V102[Activité combinée], bdd_V102[Intitulé du GHT], M11, bdd_V102[[Région du FINESS juridique ]], N11,bdd_V102[Validation prérequis SUN-ES], "Oui")</f>
        <v>1611862.75</v>
      </c>
      <c r="Q11" s="70">
        <f t="shared" si="0"/>
        <v>0.97741743052855223</v>
      </c>
    </row>
    <row r="12" spans="1:32">
      <c r="A12" t="str">
        <v>ARA-11</v>
      </c>
      <c r="B12" t="str">
        <v>Nord Dauphiné</v>
      </c>
      <c r="C12" t="str">
        <v>AUVERGNE-RHÔNE-ALPES</v>
      </c>
      <c r="E12" t="str">
        <v>LA RÉUNION</v>
      </c>
      <c r="G12" t="str">
        <v>Sud Yonne-Haut-Nivernais</v>
      </c>
      <c r="I12" t="str">
        <v>BFC-12</v>
      </c>
      <c r="L12" t="str">
        <v>ARA-11</v>
      </c>
      <c r="M12" t="str">
        <v>Nord Dauphiné</v>
      </c>
      <c r="N12" t="str">
        <v>AUVERGNE-RHÔNE-ALPES</v>
      </c>
      <c r="O12" s="13">
        <f>SUMIFS(bdd_V102[Activité combinée], bdd_V102[Intitulé du GHT], M12, bdd_V102[[Région du FINESS juridique ]], N12)</f>
        <v>197850.25</v>
      </c>
      <c r="P12" s="13">
        <f>SUMIFS(bdd_V102[Activité combinée], bdd_V102[Intitulé du GHT], M12, bdd_V102[[Région du FINESS juridique ]], N12,bdd_V102[Validation prérequis SUN-ES], "Oui")</f>
        <v>182803.25</v>
      </c>
      <c r="Q12" s="70">
        <f t="shared" si="0"/>
        <v>0.92394753102409521</v>
      </c>
    </row>
    <row r="13" spans="1:32">
      <c r="A13" t="str">
        <v>ARA-12</v>
      </c>
      <c r="B13" t="str">
        <v>Rhône Nord Beaujolais Dombes</v>
      </c>
      <c r="C13" t="str">
        <v>AUVERGNE-RHÔNE-ALPES</v>
      </c>
      <c r="E13" t="str">
        <v>MARTINIQUE</v>
      </c>
      <c r="L13" t="str">
        <v>ARA-12</v>
      </c>
      <c r="M13" t="str">
        <v>Rhône Nord Beaujolais Dombes</v>
      </c>
      <c r="N13" t="str">
        <v>AUVERGNE-RHÔNE-ALPES</v>
      </c>
      <c r="O13" s="13">
        <f>SUMIFS(bdd_V102[Activité combinée], bdd_V102[Intitulé du GHT], M13, bdd_V102[[Région du FINESS juridique ]], N13)</f>
        <v>336570.25</v>
      </c>
      <c r="P13" s="13">
        <f>SUMIFS(bdd_V102[Activité combinée], bdd_V102[Intitulé du GHT], M13, bdd_V102[[Région du FINESS juridique ]], N13,bdd_V102[Validation prérequis SUN-ES], "Oui")</f>
        <v>287867.5</v>
      </c>
      <c r="Q13" s="70">
        <f t="shared" si="0"/>
        <v>0.85529692538184821</v>
      </c>
    </row>
    <row r="14" spans="1:32">
      <c r="A14" t="str">
        <v>ARA-14</v>
      </c>
      <c r="B14" t="str">
        <v>Drome Ardèche Vercors</v>
      </c>
      <c r="C14" t="str">
        <v>AUVERGNE-RHÔNE-ALPES</v>
      </c>
      <c r="E14" t="str">
        <v>NORMANDIE</v>
      </c>
      <c r="L14" t="str">
        <v>ARA-14</v>
      </c>
      <c r="M14" t="str">
        <v>Drome Ardèche Vercors</v>
      </c>
      <c r="N14" t="str">
        <v>AUVERGNE-RHÔNE-ALPES</v>
      </c>
      <c r="O14" s="13">
        <f>SUMIFS(bdd_V102[Activité combinée], bdd_V102[Intitulé du GHT], M14, bdd_V102[[Région du FINESS juridique ]], N14)</f>
        <v>836679.25</v>
      </c>
      <c r="P14" s="13">
        <f>SUMIFS(bdd_V102[Activité combinée], bdd_V102[Intitulé du GHT], M14, bdd_V102[[Région du FINESS juridique ]], N14,bdd_V102[Validation prérequis SUN-ES], "Oui")</f>
        <v>826844.75</v>
      </c>
      <c r="Q14" s="70">
        <f t="shared" si="0"/>
        <v>0.98824579431126081</v>
      </c>
    </row>
    <row r="15" spans="1:32">
      <c r="A15" t="str">
        <v>BFC-01</v>
      </c>
      <c r="B15" t="str">
        <v>Saône-et-Loire-Bresse Morvan</v>
      </c>
      <c r="C15" t="str">
        <v>BOURGOGNE-FRANCHE-COMTÉ</v>
      </c>
      <c r="E15" t="str">
        <v>NOUVELLE-AQUITAINE</v>
      </c>
      <c r="L15" t="str">
        <v>BFC-01</v>
      </c>
      <c r="M15" t="str">
        <v>Saône-et-Loire-Bresse Morvan</v>
      </c>
      <c r="N15" t="str">
        <v>BOURGOGNE-FRANCHE-COMTÉ</v>
      </c>
      <c r="O15" s="13">
        <f>SUMIFS(bdd_V102[Activité combinée], bdd_V102[Intitulé du GHT], M15, bdd_V102[[Région du FINESS juridique ]], N15)</f>
        <v>363174.25</v>
      </c>
      <c r="P15" s="13">
        <f>SUMIFS(bdd_V102[Activité combinée], bdd_V102[Intitulé du GHT], M15, bdd_V102[[Région du FINESS juridique ]], N15,bdd_V102[Validation prérequis SUN-ES], "Oui")</f>
        <v>363174.25</v>
      </c>
      <c r="Q15" s="70">
        <f t="shared" si="0"/>
        <v>1</v>
      </c>
    </row>
    <row r="16" spans="1:32">
      <c r="A16" t="str">
        <v>BFC-02</v>
      </c>
      <c r="B16" t="str">
        <v>Bourgogne méridionale</v>
      </c>
      <c r="C16" t="str">
        <v>BOURGOGNE-FRANCHE-COMTÉ</v>
      </c>
      <c r="E16" t="str">
        <v>OCCITANIE</v>
      </c>
      <c r="L16" t="str">
        <v>BFC-02</v>
      </c>
      <c r="M16" t="str">
        <v>Bourgogne méridionale</v>
      </c>
      <c r="N16" t="str">
        <v>BOURGOGNE-FRANCHE-COMTÉ</v>
      </c>
      <c r="O16" s="13">
        <f>SUMIFS(bdd_V102[Activité combinée], bdd_V102[Intitulé du GHT], M16, bdd_V102[[Région du FINESS juridique ]], N16)</f>
        <v>334303</v>
      </c>
      <c r="P16" s="13">
        <f>SUMIFS(bdd_V102[Activité combinée], bdd_V102[Intitulé du GHT], M16, bdd_V102[[Région du FINESS juridique ]], N16,bdd_V102[Validation prérequis SUN-ES], "Oui")</f>
        <v>317063.5</v>
      </c>
      <c r="Q16" s="70">
        <f t="shared" si="0"/>
        <v>0.94843151272947002</v>
      </c>
    </row>
    <row r="17" spans="1:17">
      <c r="A17" t="str">
        <v>BFC-03</v>
      </c>
      <c r="B17" t="str">
        <v>21-52 Côte d’Or-Haute-Marne</v>
      </c>
      <c r="C17" t="str">
        <v>BOURGOGNE-FRANCHE-COMTÉ</v>
      </c>
      <c r="E17" t="str">
        <v>PAYS DE LA LOIRE</v>
      </c>
      <c r="L17" t="str">
        <v>BFC-03</v>
      </c>
      <c r="M17" t="str">
        <v>21-52 Côte d’Or-Haute-Marne</v>
      </c>
      <c r="N17" t="str">
        <v>BOURGOGNE-FRANCHE-COMTÉ</v>
      </c>
      <c r="O17" s="13">
        <f>SUMIFS(bdd_V102[Activité combinée], bdd_V102[Intitulé du GHT], M17, bdd_V102[[Région du FINESS juridique ]], N17)</f>
        <v>648877</v>
      </c>
      <c r="P17" s="13">
        <f>SUMIFS(bdd_V102[Activité combinée], bdd_V102[Intitulé du GHT], M17, bdd_V102[[Région du FINESS juridique ]], N17,bdd_V102[Validation prérequis SUN-ES], "Oui")</f>
        <v>645218.5</v>
      </c>
      <c r="Q17" s="70">
        <f t="shared" si="0"/>
        <v>0.9943617973822465</v>
      </c>
    </row>
    <row r="18" spans="1:17">
      <c r="A18" t="str">
        <v>BFC-03</v>
      </c>
      <c r="B18" t="str">
        <v>21-52 Côte d’Or-Haute-Marne</v>
      </c>
      <c r="C18" t="str">
        <v>GRAND EST</v>
      </c>
      <c r="E18" t="str">
        <v>PROVENCE-ALPES-CÔTE D'AZUR</v>
      </c>
      <c r="L18" t="str">
        <v>BFC-03</v>
      </c>
      <c r="M18" t="str">
        <v>21-52 Côte d’Or-Haute-Marne</v>
      </c>
      <c r="N18" t="str">
        <v>GRAND EST</v>
      </c>
      <c r="O18" s="13">
        <f>SUMIFS(bdd_V102[Activité combinée], bdd_V102[Intitulé du GHT], M18, bdd_V102[[Région du FINESS juridique ]], N18)</f>
        <v>100186.5</v>
      </c>
      <c r="P18" s="13">
        <f>SUMIFS(bdd_V102[Activité combinée], bdd_V102[Intitulé du GHT], M18, bdd_V102[[Région du FINESS juridique ]], N18,bdd_V102[Validation prérequis SUN-ES], "Oui")</f>
        <v>100186.5</v>
      </c>
      <c r="Q18" s="70">
        <f t="shared" si="0"/>
        <v>1</v>
      </c>
    </row>
    <row r="19" spans="1:17">
      <c r="A19" t="str">
        <v>BFC-04</v>
      </c>
      <c r="B19" t="str">
        <v>Sud Yonne-Haut-Nivernais</v>
      </c>
      <c r="C19" t="str">
        <v>BOURGOGNE-FRANCHE-COMTÉ</v>
      </c>
      <c r="L19" t="str">
        <v>BFC-04</v>
      </c>
      <c r="M19" t="str">
        <v>Sud Yonne-Haut-Nivernais</v>
      </c>
      <c r="N19" t="str">
        <v>BOURGOGNE-FRANCHE-COMTÉ</v>
      </c>
      <c r="O19" s="13">
        <f>SUMIFS(bdd_V102[Activité combinée], bdd_V102[Intitulé du GHT], M19, bdd_V102[[Région du FINESS juridique ]], N19)</f>
        <v>266944.25</v>
      </c>
      <c r="P19" s="13">
        <f>SUMIFS(bdd_V102[Activité combinée], bdd_V102[Intitulé du GHT], M19, bdd_V102[[Région du FINESS juridique ]], N19,bdd_V102[Validation prérequis SUN-ES], "Oui")</f>
        <v>266944.25</v>
      </c>
      <c r="Q19" s="70">
        <f t="shared" si="0"/>
        <v>1</v>
      </c>
    </row>
    <row r="20" spans="1:17">
      <c r="A20" t="str">
        <v>BFC-05</v>
      </c>
      <c r="B20" t="str">
        <v>Nord Yonne</v>
      </c>
      <c r="C20" t="str">
        <v>BOURGOGNE-FRANCHE-COMTÉ</v>
      </c>
      <c r="L20" t="str">
        <v>BFC-05</v>
      </c>
      <c r="M20" t="str">
        <v>Nord Yonne</v>
      </c>
      <c r="N20" t="str">
        <v>BOURGOGNE-FRANCHE-COMTÉ</v>
      </c>
      <c r="O20" s="13">
        <f>SUMIFS(bdd_V102[Activité combinée], bdd_V102[Intitulé du GHT], M20, bdd_V102[[Région du FINESS juridique ]], N20)</f>
        <v>164931</v>
      </c>
      <c r="P20" s="13">
        <f>SUMIFS(bdd_V102[Activité combinée], bdd_V102[Intitulé du GHT], M20, bdd_V102[[Région du FINESS juridique ]], N20,bdd_V102[Validation prérequis SUN-ES], "Oui")</f>
        <v>164931</v>
      </c>
      <c r="Q20" s="70">
        <f t="shared" si="0"/>
        <v>1</v>
      </c>
    </row>
    <row r="21" spans="1:17">
      <c r="A21" t="str">
        <v>BFC-06</v>
      </c>
      <c r="B21" t="str">
        <v>Nièvre</v>
      </c>
      <c r="C21" t="str">
        <v>BOURGOGNE-FRANCHE-COMTÉ</v>
      </c>
      <c r="L21" t="str">
        <v>BFC-06</v>
      </c>
      <c r="M21" t="str">
        <v>Nièvre</v>
      </c>
      <c r="N21" t="str">
        <v>BOURGOGNE-FRANCHE-COMTÉ</v>
      </c>
      <c r="O21" s="13">
        <f>SUMIFS(bdd_V102[Activité combinée], bdd_V102[Intitulé du GHT], M21, bdd_V102[[Région du FINESS juridique ]], N21)</f>
        <v>274276.25</v>
      </c>
      <c r="P21" s="13">
        <f>SUMIFS(bdd_V102[Activité combinée], bdd_V102[Intitulé du GHT], M21, bdd_V102[[Région du FINESS juridique ]], N21,bdd_V102[Validation prérequis SUN-ES], "Oui")</f>
        <v>274276.25</v>
      </c>
      <c r="Q21" s="70">
        <f t="shared" si="0"/>
        <v>1</v>
      </c>
    </row>
    <row r="22" spans="1:17">
      <c r="A22" t="str">
        <v>BFC-07</v>
      </c>
      <c r="B22" t="str">
        <v>Centre Franche-Comté</v>
      </c>
      <c r="C22" t="str">
        <v>BOURGOGNE-FRANCHE-COMTÉ</v>
      </c>
      <c r="L22" t="str">
        <v>BFC-07</v>
      </c>
      <c r="M22" t="str">
        <v>Centre Franche-Comté</v>
      </c>
      <c r="N22" t="str">
        <v>BOURGOGNE-FRANCHE-COMTÉ</v>
      </c>
      <c r="O22" s="13">
        <f>SUMIFS(bdd_V102[Activité combinée], bdd_V102[Intitulé du GHT], M22, bdd_V102[[Région du FINESS juridique ]], N22)</f>
        <v>767807.5</v>
      </c>
      <c r="P22" s="13">
        <f>SUMIFS(bdd_V102[Activité combinée], bdd_V102[Intitulé du GHT], M22, bdd_V102[[Région du FINESS juridique ]], N22,bdd_V102[Validation prérequis SUN-ES], "Oui")</f>
        <v>692508.5</v>
      </c>
      <c r="Q22" s="70">
        <f t="shared" si="0"/>
        <v>0.90192984569700085</v>
      </c>
    </row>
    <row r="23" spans="1:17">
      <c r="A23" t="str">
        <v>BFC-08</v>
      </c>
      <c r="B23" t="str">
        <v xml:space="preserve">Jura </v>
      </c>
      <c r="C23" t="str">
        <v>BOURGOGNE-FRANCHE-COMTÉ</v>
      </c>
      <c r="L23" t="str">
        <v>BFC-08</v>
      </c>
      <c r="M23" t="str">
        <v xml:space="preserve">Jura </v>
      </c>
      <c r="N23" t="str">
        <v>BOURGOGNE-FRANCHE-COMTÉ</v>
      </c>
      <c r="O23" s="13">
        <f>SUMIFS(bdd_V102[Activité combinée], bdd_V102[Intitulé du GHT], M23, bdd_V102[[Région du FINESS juridique ]], N23)</f>
        <v>192166</v>
      </c>
      <c r="P23" s="13">
        <f>SUMIFS(bdd_V102[Activité combinée], bdd_V102[Intitulé du GHT], M23, bdd_V102[[Région du FINESS juridique ]], N23,bdd_V102[Validation prérequis SUN-ES], "Oui")</f>
        <v>173971</v>
      </c>
      <c r="Q23" s="70">
        <f t="shared" si="0"/>
        <v>0.90531623700342412</v>
      </c>
    </row>
    <row r="24" spans="1:17">
      <c r="A24" t="str">
        <v>BFC-09</v>
      </c>
      <c r="B24" t="str">
        <v>Nord Franche-Comté</v>
      </c>
      <c r="C24" t="str">
        <v>BOURGOGNE-FRANCHE-COMTÉ</v>
      </c>
      <c r="L24" t="str">
        <v>BFC-09</v>
      </c>
      <c r="M24" t="str">
        <v>Nord Franche-Comté</v>
      </c>
      <c r="N24" t="str">
        <v>BOURGOGNE-FRANCHE-COMTÉ</v>
      </c>
      <c r="O24" s="13">
        <f>SUMIFS(bdd_V102[Activité combinée], bdd_V102[Intitulé du GHT], M24, bdd_V102[[Région du FINESS juridique ]], N24)</f>
        <v>375899.5</v>
      </c>
      <c r="P24" s="13">
        <f>SUMIFS(bdd_V102[Activité combinée], bdd_V102[Intitulé du GHT], M24, bdd_V102[[Région du FINESS juridique ]], N24,bdd_V102[Validation prérequis SUN-ES], "Oui")</f>
        <v>354384.5</v>
      </c>
      <c r="Q24" s="70">
        <f t="shared" si="0"/>
        <v>0.9427639568554893</v>
      </c>
    </row>
    <row r="25" spans="1:17">
      <c r="A25" t="str">
        <v>BFC-11</v>
      </c>
      <c r="B25" t="str">
        <v>Haute-Saône</v>
      </c>
      <c r="C25" t="str">
        <v>BOURGOGNE-FRANCHE-COMTÉ</v>
      </c>
      <c r="L25" t="str">
        <v>BFC-11</v>
      </c>
      <c r="M25" t="str">
        <v>Haute-Saône</v>
      </c>
      <c r="N25" t="str">
        <v>BOURGOGNE-FRANCHE-COMTÉ</v>
      </c>
      <c r="O25" s="13">
        <f>SUMIFS(bdd_V102[Activité combinée], bdd_V102[Intitulé du GHT], M25, bdd_V102[[Région du FINESS juridique ]], N25)</f>
        <v>175713</v>
      </c>
      <c r="P25" s="13">
        <f>SUMIFS(bdd_V102[Activité combinée], bdd_V102[Intitulé du GHT], M25, bdd_V102[[Région du FINESS juridique ]], N25,bdd_V102[Validation prérequis SUN-ES], "Oui")</f>
        <v>175713</v>
      </c>
      <c r="Q25" s="70">
        <f t="shared" si="0"/>
        <v>1</v>
      </c>
    </row>
    <row r="26" spans="1:17">
      <c r="A26" t="str">
        <v>BFC-12</v>
      </c>
      <c r="B26" t="str">
        <v>sud cote d'or</v>
      </c>
      <c r="C26" t="str">
        <v>BOURGOGNE-FRANCHE-COMTÉ</v>
      </c>
      <c r="L26" t="str">
        <v>BFC-12</v>
      </c>
      <c r="M26" t="str">
        <v>sud cote d'or</v>
      </c>
      <c r="N26" t="str">
        <v>BOURGOGNE-FRANCHE-COMTÉ</v>
      </c>
      <c r="O26" s="13">
        <f>SUMIFS(bdd_V102[Activité combinée], bdd_V102[Intitulé du GHT], M26, bdd_V102[[Région du FINESS juridique ]], N26)</f>
        <v>77276.5</v>
      </c>
      <c r="P26" s="13">
        <f>SUMIFS(bdd_V102[Activité combinée], bdd_V102[Intitulé du GHT], M26, bdd_V102[[Région du FINESS juridique ]], N26,bdd_V102[Validation prérequis SUN-ES], "Oui")</f>
        <v>77276.5</v>
      </c>
      <c r="Q26" s="70">
        <f t="shared" si="0"/>
        <v>1</v>
      </c>
    </row>
    <row r="27" spans="1:17">
      <c r="A27" t="str">
        <v>BRE-01</v>
      </c>
      <c r="B27" t="str">
        <v>Bretagne Occidentale</v>
      </c>
      <c r="C27" t="str">
        <v>BRETAGNE</v>
      </c>
      <c r="L27" t="str">
        <v>BRE-01</v>
      </c>
      <c r="M27" t="str">
        <v>Bretagne Occidentale</v>
      </c>
      <c r="N27" t="str">
        <v>BRETAGNE</v>
      </c>
      <c r="O27" s="13">
        <f>SUMIFS(bdd_V102[Activité combinée], bdd_V102[Intitulé du GHT], M27, bdd_V102[[Région du FINESS juridique ]], N27)</f>
        <v>784983</v>
      </c>
      <c r="P27" s="13">
        <f>SUMIFS(bdd_V102[Activité combinée], bdd_V102[Intitulé du GHT], M27, bdd_V102[[Région du FINESS juridique ]], N27,bdd_V102[Validation prérequis SUN-ES], "Oui")</f>
        <v>757478.5</v>
      </c>
      <c r="Q27" s="70">
        <f t="shared" si="0"/>
        <v>0.96496166159012364</v>
      </c>
    </row>
    <row r="28" spans="1:17">
      <c r="A28" t="str">
        <v>BRE-02</v>
      </c>
      <c r="B28" t="str">
        <v>Union hospitalière de Cornouaille</v>
      </c>
      <c r="C28" t="str">
        <v>BRETAGNE</v>
      </c>
      <c r="L28" t="str">
        <v>BRE-02</v>
      </c>
      <c r="M28" t="str">
        <v>Union hospitalière de Cornouaille</v>
      </c>
      <c r="N28" t="str">
        <v>BRETAGNE</v>
      </c>
      <c r="O28" s="13">
        <f>SUMIFS(bdd_V102[Activité combinée], bdd_V102[Intitulé du GHT], M28, bdd_V102[[Région du FINESS juridique ]], N28)</f>
        <v>374072</v>
      </c>
      <c r="P28" s="13">
        <f>SUMIFS(bdd_V102[Activité combinée], bdd_V102[Intitulé du GHT], M28, bdd_V102[[Région du FINESS juridique ]], N28,bdd_V102[Validation prérequis SUN-ES], "Oui")</f>
        <v>374072</v>
      </c>
      <c r="Q28" s="70">
        <f t="shared" si="0"/>
        <v>1</v>
      </c>
    </row>
    <row r="29" spans="1:17">
      <c r="A29" t="str">
        <v>BRE-03</v>
      </c>
      <c r="B29" t="str">
        <v>Groupe hospitalier Sud Bretagne</v>
      </c>
      <c r="C29" t="str">
        <v>BRETAGNE</v>
      </c>
      <c r="L29" t="str">
        <v>BRE-03</v>
      </c>
      <c r="M29" t="str">
        <v>Groupe hospitalier Sud Bretagne</v>
      </c>
      <c r="N29" t="str">
        <v>BRETAGNE</v>
      </c>
      <c r="O29" s="13">
        <f>SUMIFS(bdd_V102[Activité combinée], bdd_V102[Intitulé du GHT], M29, bdd_V102[[Région du FINESS juridique ]], N29)</f>
        <v>446967.75</v>
      </c>
      <c r="P29" s="13">
        <f>SUMIFS(bdd_V102[Activité combinée], bdd_V102[Intitulé du GHT], M29, bdd_V102[[Région du FINESS juridique ]], N29,bdd_V102[Validation prérequis SUN-ES], "Oui")</f>
        <v>446967.75</v>
      </c>
      <c r="Q29" s="70">
        <f t="shared" si="0"/>
        <v>1</v>
      </c>
    </row>
    <row r="30" spans="1:17">
      <c r="A30" t="str">
        <v>BRE-04</v>
      </c>
      <c r="B30" t="str">
        <v>Brocéliande Atlantique</v>
      </c>
      <c r="C30" t="str">
        <v>BRETAGNE</v>
      </c>
      <c r="L30" t="str">
        <v>BRE-04</v>
      </c>
      <c r="M30" t="str">
        <v>Brocéliande Atlantique</v>
      </c>
      <c r="N30" t="str">
        <v>BRETAGNE</v>
      </c>
      <c r="O30" s="13">
        <f>SUMIFS(bdd_V102[Activité combinée], bdd_V102[Intitulé du GHT], M30, bdd_V102[[Région du FINESS juridique ]], N30)</f>
        <v>486941.5</v>
      </c>
      <c r="P30" s="13">
        <f>SUMIFS(bdd_V102[Activité combinée], bdd_V102[Intitulé du GHT], M30, bdd_V102[[Région du FINESS juridique ]], N30,bdd_V102[Validation prérequis SUN-ES], "Oui")</f>
        <v>407333.5</v>
      </c>
      <c r="Q30" s="70">
        <f t="shared" si="0"/>
        <v>0.8365142424706048</v>
      </c>
    </row>
    <row r="31" spans="1:17">
      <c r="A31" t="str">
        <v>BRE-05</v>
      </c>
      <c r="B31" t="str">
        <v>Haute Bretagne</v>
      </c>
      <c r="C31" t="str">
        <v>BRETAGNE</v>
      </c>
      <c r="L31" t="str">
        <v>BRE-05</v>
      </c>
      <c r="M31" t="str">
        <v>Haute Bretagne</v>
      </c>
      <c r="N31" t="str">
        <v>BRETAGNE</v>
      </c>
      <c r="O31" s="13">
        <f>SUMIFS(bdd_V102[Activité combinée], bdd_V102[Intitulé du GHT], M31, bdd_V102[[Région du FINESS juridique ]], N31)</f>
        <v>986352.75</v>
      </c>
      <c r="P31" s="13">
        <f>SUMIFS(bdd_V102[Activité combinée], bdd_V102[Intitulé du GHT], M31, bdd_V102[[Région du FINESS juridique ]], N31,bdd_V102[Validation prérequis SUN-ES], "Oui")</f>
        <v>978220.25</v>
      </c>
      <c r="Q31" s="70">
        <f t="shared" si="0"/>
        <v>0.9917549781252194</v>
      </c>
    </row>
    <row r="32" spans="1:17">
      <c r="A32" t="str">
        <v>BRE-06</v>
      </c>
      <c r="B32" t="str">
        <v>Rance Eméraude</v>
      </c>
      <c r="C32" t="str">
        <v>BRETAGNE</v>
      </c>
      <c r="L32" t="str">
        <v>BRE-06</v>
      </c>
      <c r="M32" t="str">
        <v>Rance Eméraude</v>
      </c>
      <c r="N32" t="str">
        <v>BRETAGNE</v>
      </c>
      <c r="O32" s="13">
        <f>SUMIFS(bdd_V102[Activité combinée], bdd_V102[Intitulé du GHT], M32, bdd_V102[[Région du FINESS juridique ]], N32)</f>
        <v>302108.5</v>
      </c>
      <c r="P32" s="13">
        <f>SUMIFS(bdd_V102[Activité combinée], bdd_V102[Intitulé du GHT], M32, bdd_V102[[Région du FINESS juridique ]], N32,bdd_V102[Validation prérequis SUN-ES], "Oui")</f>
        <v>302108.5</v>
      </c>
      <c r="Q32" s="70">
        <f t="shared" si="0"/>
        <v>1</v>
      </c>
    </row>
    <row r="33" spans="1:17">
      <c r="A33" t="str">
        <v>BRE-07</v>
      </c>
      <c r="B33" t="str">
        <v>Armor</v>
      </c>
      <c r="C33" t="str">
        <v>BRETAGNE</v>
      </c>
      <c r="L33" t="str">
        <v>BRE-07</v>
      </c>
      <c r="M33" t="str">
        <v>Armor</v>
      </c>
      <c r="N33" t="str">
        <v>BRETAGNE</v>
      </c>
      <c r="O33" s="13">
        <f>SUMIFS(bdd_V102[Activité combinée], bdd_V102[Intitulé du GHT], M33, bdd_V102[[Région du FINESS juridique ]], N33)</f>
        <v>556665.5</v>
      </c>
      <c r="P33" s="13">
        <f>SUMIFS(bdd_V102[Activité combinée], bdd_V102[Intitulé du GHT], M33, bdd_V102[[Région du FINESS juridique ]], N33,bdd_V102[Validation prérequis SUN-ES], "Oui")</f>
        <v>556665.5</v>
      </c>
      <c r="Q33" s="70">
        <f t="shared" si="0"/>
        <v>1</v>
      </c>
    </row>
    <row r="34" spans="1:17">
      <c r="A34" t="str">
        <v>BRE-08</v>
      </c>
      <c r="B34" t="str">
        <v>Centre Bretagne</v>
      </c>
      <c r="C34" t="str">
        <v>BRETAGNE</v>
      </c>
      <c r="L34" t="str">
        <v>BRE-08</v>
      </c>
      <c r="M34" t="str">
        <v>Centre Bretagne</v>
      </c>
      <c r="N34" t="str">
        <v>BRETAGNE</v>
      </c>
      <c r="O34" s="13">
        <f>SUMIFS(bdd_V102[Activité combinée], bdd_V102[Intitulé du GHT], M34, bdd_V102[[Région du FINESS juridique ]], N34)</f>
        <v>138440.5</v>
      </c>
      <c r="P34" s="13">
        <f>SUMIFS(bdd_V102[Activité combinée], bdd_V102[Intitulé du GHT], M34, bdd_V102[[Région du FINESS juridique ]], N34,bdd_V102[Validation prérequis SUN-ES], "Oui")</f>
        <v>131837.5</v>
      </c>
      <c r="Q34" s="70">
        <f t="shared" si="0"/>
        <v>0.95230441958819856</v>
      </c>
    </row>
    <row r="35" spans="1:17">
      <c r="A35" t="str">
        <v>COR-01</v>
      </c>
      <c r="B35" t="str">
        <v>Haute-Corse G2HC</v>
      </c>
      <c r="C35" t="str">
        <v>CORSE</v>
      </c>
      <c r="L35" t="str">
        <v>COR-01</v>
      </c>
      <c r="M35" t="str">
        <v>Haute-Corse G2HC</v>
      </c>
      <c r="N35" t="str">
        <v>CORSE</v>
      </c>
      <c r="O35" s="13">
        <f>SUMIFS(bdd_V102[Activité combinée], bdd_V102[Intitulé du GHT], M35, bdd_V102[[Région du FINESS juridique ]], N35)</f>
        <v>155439</v>
      </c>
      <c r="P35" s="13">
        <f>SUMIFS(bdd_V102[Activité combinée], bdd_V102[Intitulé du GHT], M35, bdd_V102[[Région du FINESS juridique ]], N35,bdd_V102[Validation prérequis SUN-ES], "Oui")</f>
        <v>155439</v>
      </c>
      <c r="Q35" s="70">
        <f t="shared" si="0"/>
        <v>1</v>
      </c>
    </row>
    <row r="36" spans="1:17">
      <c r="A36" t="str">
        <v>COR-02</v>
      </c>
      <c r="B36" t="str">
        <v>Corse du Sud</v>
      </c>
      <c r="C36" t="str">
        <v>CORSE</v>
      </c>
      <c r="L36" t="str">
        <v>COR-02</v>
      </c>
      <c r="M36" t="str">
        <v>Corse du Sud</v>
      </c>
      <c r="N36" t="str">
        <v>CORSE</v>
      </c>
      <c r="O36" s="13">
        <f>SUMIFS(bdd_V102[Activité combinée], bdd_V102[Intitulé du GHT], M36, bdd_V102[[Région du FINESS juridique ]], N36)</f>
        <v>131385</v>
      </c>
      <c r="P36" s="13">
        <f>SUMIFS(bdd_V102[Activité combinée], bdd_V102[Intitulé du GHT], M36, bdd_V102[[Région du FINESS juridique ]], N36,bdd_V102[Validation prérequis SUN-ES], "Oui")</f>
        <v>131385</v>
      </c>
      <c r="Q36" s="70">
        <f t="shared" si="0"/>
        <v>1</v>
      </c>
    </row>
    <row r="37" spans="1:17">
      <c r="A37" t="str">
        <v>CVL-01</v>
      </c>
      <c r="B37" t="str">
        <v>Cher</v>
      </c>
      <c r="C37" t="str">
        <v>CENTRE-VAL DE LOIRE</v>
      </c>
      <c r="L37" t="str">
        <v>CVL-01</v>
      </c>
      <c r="M37" t="str">
        <v>Cher</v>
      </c>
      <c r="N37" t="str">
        <v>CENTRE-VAL DE LOIRE</v>
      </c>
      <c r="O37" s="13">
        <f>SUMIFS(bdd_V102[Activité combinée], bdd_V102[Intitulé du GHT], M37, bdd_V102[[Région du FINESS juridique ]], N37)</f>
        <v>398776.25</v>
      </c>
      <c r="P37" s="13">
        <f>SUMIFS(bdd_V102[Activité combinée], bdd_V102[Intitulé du GHT], M37, bdd_V102[[Région du FINESS juridique ]], N37,bdd_V102[Validation prérequis SUN-ES], "Oui")</f>
        <v>398776.25</v>
      </c>
      <c r="Q37" s="70">
        <f t="shared" si="0"/>
        <v>1</v>
      </c>
    </row>
    <row r="38" spans="1:17">
      <c r="A38" t="str">
        <v>CVL-02</v>
      </c>
      <c r="B38" t="str">
        <v>Indre</v>
      </c>
      <c r="C38" t="str">
        <v>CENTRE-VAL DE LOIRE</v>
      </c>
      <c r="L38" t="str">
        <v>CVL-02</v>
      </c>
      <c r="M38" t="str">
        <v>Indre</v>
      </c>
      <c r="N38" t="str">
        <v>CENTRE-VAL DE LOIRE</v>
      </c>
      <c r="O38" s="13">
        <f>SUMIFS(bdd_V102[Activité combinée], bdd_V102[Intitulé du GHT], M38, bdd_V102[[Région du FINESS juridique ]], N38)</f>
        <v>284954</v>
      </c>
      <c r="P38" s="13">
        <f>SUMIFS(bdd_V102[Activité combinée], bdd_V102[Intitulé du GHT], M38, bdd_V102[[Région du FINESS juridique ]], N38,bdd_V102[Validation prérequis SUN-ES], "Oui")</f>
        <v>284954</v>
      </c>
      <c r="Q38" s="70">
        <f t="shared" si="0"/>
        <v>1</v>
      </c>
    </row>
    <row r="39" spans="1:17">
      <c r="A39" t="str">
        <v>CVL-03</v>
      </c>
      <c r="B39" t="str">
        <v>Touraine Val de Loire</v>
      </c>
      <c r="C39" t="str">
        <v>CENTRE-VAL DE LOIRE</v>
      </c>
      <c r="L39" t="str">
        <v>CVL-03</v>
      </c>
      <c r="M39" t="str">
        <v>Touraine Val de Loire</v>
      </c>
      <c r="N39" t="str">
        <v>CENTRE-VAL DE LOIRE</v>
      </c>
      <c r="O39" s="13">
        <f>SUMIFS(bdd_V102[Activité combinée], bdd_V102[Intitulé du GHT], M39, bdd_V102[[Région du FINESS juridique ]], N39)</f>
        <v>717689.5</v>
      </c>
      <c r="P39" s="13">
        <f>SUMIFS(bdd_V102[Activité combinée], bdd_V102[Intitulé du GHT], M39, bdd_V102[[Région du FINESS juridique ]], N39,bdd_V102[Validation prérequis SUN-ES], "Oui")</f>
        <v>712895.5</v>
      </c>
      <c r="Q39" s="70">
        <f t="shared" si="0"/>
        <v>0.99332023110272616</v>
      </c>
    </row>
    <row r="40" spans="1:17">
      <c r="A40" t="str">
        <v>CVL-04</v>
      </c>
      <c r="B40" t="str">
        <v>Loir-et-Cher</v>
      </c>
      <c r="C40" t="str">
        <v>CENTRE-VAL DE LOIRE</v>
      </c>
      <c r="L40" t="str">
        <v>CVL-04</v>
      </c>
      <c r="M40" t="str">
        <v>Loir-et-Cher</v>
      </c>
      <c r="N40" t="str">
        <v>CENTRE-VAL DE LOIRE</v>
      </c>
      <c r="O40" s="13">
        <f>SUMIFS(bdd_V102[Activité combinée], bdd_V102[Intitulé du GHT], M40, bdd_V102[[Région du FINESS juridique ]], N40)</f>
        <v>334043</v>
      </c>
      <c r="P40" s="13">
        <f>SUMIFS(bdd_V102[Activité combinée], bdd_V102[Intitulé du GHT], M40, bdd_V102[[Région du FINESS juridique ]], N40,bdd_V102[Validation prérequis SUN-ES], "Oui")</f>
        <v>334043</v>
      </c>
      <c r="Q40" s="70">
        <f t="shared" si="0"/>
        <v>1</v>
      </c>
    </row>
    <row r="41" spans="1:17">
      <c r="A41" t="str">
        <v>CVL-05</v>
      </c>
      <c r="B41" t="str">
        <v>Loiret</v>
      </c>
      <c r="C41" t="str">
        <v>CENTRE-VAL DE LOIRE</v>
      </c>
      <c r="L41" t="str">
        <v>CVL-05</v>
      </c>
      <c r="M41" t="str">
        <v>Loiret</v>
      </c>
      <c r="N41" t="str">
        <v>CENTRE-VAL DE LOIRE</v>
      </c>
      <c r="O41" s="13">
        <f>SUMIFS(bdd_V102[Activité combinée], bdd_V102[Intitulé du GHT], M41, bdd_V102[[Région du FINESS juridique ]], N41)</f>
        <v>646140</v>
      </c>
      <c r="P41" s="13">
        <f>SUMIFS(bdd_V102[Activité combinée], bdd_V102[Intitulé du GHT], M41, bdd_V102[[Région du FINESS juridique ]], N41,bdd_V102[Validation prérequis SUN-ES], "Oui")</f>
        <v>646140</v>
      </c>
      <c r="Q41" s="70">
        <f t="shared" si="0"/>
        <v>1</v>
      </c>
    </row>
    <row r="42" spans="1:17">
      <c r="A42" t="str">
        <v>CVL-06</v>
      </c>
      <c r="B42" t="str">
        <v>Eure-et-Loire</v>
      </c>
      <c r="C42" t="str">
        <v>CENTRE-VAL DE LOIRE</v>
      </c>
      <c r="L42" t="str">
        <v>CVL-06</v>
      </c>
      <c r="M42" t="str">
        <v>Eure-et-Loire</v>
      </c>
      <c r="N42" t="str">
        <v>CENTRE-VAL DE LOIRE</v>
      </c>
      <c r="O42" s="13">
        <f>SUMIFS(bdd_V102[Activité combinée], bdd_V102[Intitulé du GHT], M42, bdd_V102[[Région du FINESS juridique ]], N42)</f>
        <v>514769.25</v>
      </c>
      <c r="P42" s="13">
        <f>SUMIFS(bdd_V102[Activité combinée], bdd_V102[Intitulé du GHT], M42, bdd_V102[[Région du FINESS juridique ]], N42,bdd_V102[Validation prérequis SUN-ES], "Oui")</f>
        <v>514769.25</v>
      </c>
      <c r="Q42" s="70">
        <f t="shared" si="0"/>
        <v>1</v>
      </c>
    </row>
    <row r="43" spans="1:17">
      <c r="A43" t="str">
        <v>GE-01</v>
      </c>
      <c r="B43" t="str">
        <v>Basse Alsace Sud Moselle</v>
      </c>
      <c r="C43" t="str">
        <v>GRAND EST</v>
      </c>
      <c r="L43" t="str">
        <v>GE-01</v>
      </c>
      <c r="M43" t="str">
        <v>Basse Alsace Sud Moselle</v>
      </c>
      <c r="N43" t="str">
        <v>GRAND EST</v>
      </c>
      <c r="O43" s="13">
        <f>SUMIFS(bdd_V102[Activité combinée], bdd_V102[Intitulé du GHT], M43, bdd_V102[[Région du FINESS juridique ]], N43)</f>
        <v>1246068.75</v>
      </c>
      <c r="P43" s="13">
        <f>SUMIFS(bdd_V102[Activité combinée], bdd_V102[Intitulé du GHT], M43, bdd_V102[[Région du FINESS juridique ]], N43,bdd_V102[Validation prérequis SUN-ES], "Oui")</f>
        <v>1246068.75</v>
      </c>
      <c r="Q43" s="70">
        <f t="shared" si="0"/>
        <v>1</v>
      </c>
    </row>
    <row r="44" spans="1:17">
      <c r="A44" t="str">
        <v>GE-02</v>
      </c>
      <c r="B44" t="str">
        <v>Centre Alsace</v>
      </c>
      <c r="C44" t="str">
        <v>GRAND EST</v>
      </c>
      <c r="L44" t="str">
        <v>GE-02</v>
      </c>
      <c r="M44" t="str">
        <v>Centre Alsace</v>
      </c>
      <c r="N44" t="str">
        <v>GRAND EST</v>
      </c>
      <c r="O44" s="13">
        <f>SUMIFS(bdd_V102[Activité combinée], bdd_V102[Intitulé du GHT], M44, bdd_V102[[Région du FINESS juridique ]], N44)</f>
        <v>500194</v>
      </c>
      <c r="P44" s="13">
        <f>SUMIFS(bdd_V102[Activité combinée], bdd_V102[Intitulé du GHT], M44, bdd_V102[[Région du FINESS juridique ]], N44,bdd_V102[Validation prérequis SUN-ES], "Oui")</f>
        <v>462777.5</v>
      </c>
      <c r="Q44" s="70">
        <f t="shared" si="0"/>
        <v>0.92519602394271028</v>
      </c>
    </row>
    <row r="45" spans="1:17">
      <c r="A45" t="str">
        <v>GE-03</v>
      </c>
      <c r="B45" t="str">
        <v>Haute Alsace</v>
      </c>
      <c r="C45" t="str">
        <v>GRAND EST</v>
      </c>
      <c r="L45" t="str">
        <v>GE-03</v>
      </c>
      <c r="M45" t="str">
        <v>Haute Alsace</v>
      </c>
      <c r="N45" t="str">
        <v>GRAND EST</v>
      </c>
      <c r="O45" s="13">
        <f>SUMIFS(bdd_V102[Activité combinée], bdd_V102[Intitulé du GHT], M45, bdd_V102[[Région du FINESS juridique ]], N45)</f>
        <v>507643</v>
      </c>
      <c r="P45" s="13">
        <f>SUMIFS(bdd_V102[Activité combinée], bdd_V102[Intitulé du GHT], M45, bdd_V102[[Région du FINESS juridique ]], N45,bdd_V102[Validation prérequis SUN-ES], "Oui")</f>
        <v>507643</v>
      </c>
      <c r="Q45" s="70">
        <f t="shared" si="0"/>
        <v>1</v>
      </c>
    </row>
    <row r="46" spans="1:17">
      <c r="A46" t="str">
        <v>GE-04</v>
      </c>
      <c r="B46" t="str">
        <v>Nord Ardennes</v>
      </c>
      <c r="C46" t="str">
        <v>GRAND EST</v>
      </c>
      <c r="L46" t="str">
        <v>GE-04</v>
      </c>
      <c r="M46" t="str">
        <v>Nord Ardennes</v>
      </c>
      <c r="N46" t="str">
        <v>GRAND EST</v>
      </c>
      <c r="O46" s="13">
        <f>SUMIFS(bdd_V102[Activité combinée], bdd_V102[Intitulé du GHT], M46, bdd_V102[[Région du FINESS juridique ]], N46)</f>
        <v>267164.5</v>
      </c>
      <c r="P46" s="13">
        <f>SUMIFS(bdd_V102[Activité combinée], bdd_V102[Intitulé du GHT], M46, bdd_V102[[Région du FINESS juridique ]], N46,bdd_V102[Validation prérequis SUN-ES], "Oui")</f>
        <v>267164.5</v>
      </c>
      <c r="Q46" s="70">
        <f t="shared" si="0"/>
        <v>1</v>
      </c>
    </row>
    <row r="47" spans="1:17">
      <c r="A47" t="str">
        <v>GE-05</v>
      </c>
      <c r="B47" t="str">
        <v>Champagne</v>
      </c>
      <c r="C47" t="str">
        <v>GRAND EST</v>
      </c>
      <c r="L47" t="str">
        <v>GE-05</v>
      </c>
      <c r="M47" t="str">
        <v>Champagne</v>
      </c>
      <c r="N47" t="str">
        <v>GRAND EST</v>
      </c>
      <c r="O47" s="13">
        <f>SUMIFS(bdd_V102[Activité combinée], bdd_V102[Intitulé du GHT], M47, bdd_V102[[Région du FINESS juridique ]], N47)</f>
        <v>734224.75</v>
      </c>
      <c r="P47" s="13">
        <f>SUMIFS(bdd_V102[Activité combinée], bdd_V102[Intitulé du GHT], M47, bdd_V102[[Région du FINESS juridique ]], N47,bdd_V102[Validation prérequis SUN-ES], "Oui")</f>
        <v>734224.75</v>
      </c>
      <c r="Q47" s="70">
        <f t="shared" si="0"/>
        <v>1</v>
      </c>
    </row>
    <row r="48" spans="1:17">
      <c r="A48" t="str">
        <v>GE-06</v>
      </c>
      <c r="B48" t="str">
        <v>Aube et  Sézannais</v>
      </c>
      <c r="C48" t="str">
        <v>GRAND EST</v>
      </c>
      <c r="L48" t="str">
        <v>GE-06</v>
      </c>
      <c r="M48" t="str">
        <v>Aube et  Sézannais</v>
      </c>
      <c r="N48" t="str">
        <v>GRAND EST</v>
      </c>
      <c r="O48" s="13">
        <f>SUMIFS(bdd_V102[Activité combinée], bdd_V102[Intitulé du GHT], M48, bdd_V102[[Région du FINESS juridique ]], N48)</f>
        <v>329787.5</v>
      </c>
      <c r="P48" s="13">
        <f>SUMIFS(bdd_V102[Activité combinée], bdd_V102[Intitulé du GHT], M48, bdd_V102[[Région du FINESS juridique ]], N48,bdd_V102[Validation prérequis SUN-ES], "Oui")</f>
        <v>329787.5</v>
      </c>
      <c r="Q48" s="70">
        <f t="shared" si="0"/>
        <v>1</v>
      </c>
    </row>
    <row r="49" spans="1:17">
      <c r="A49" t="str">
        <v>GE-07</v>
      </c>
      <c r="B49" t="str">
        <v>Moselle Est</v>
      </c>
      <c r="C49" t="str">
        <v>GRAND EST</v>
      </c>
      <c r="L49" t="str">
        <v>GE-07</v>
      </c>
      <c r="M49" t="str">
        <v>Moselle Est</v>
      </c>
      <c r="N49" t="str">
        <v>GRAND EST</v>
      </c>
      <c r="O49" s="13">
        <f>SUMIFS(bdd_V102[Activité combinée], bdd_V102[Intitulé du GHT], M49, bdd_V102[[Région du FINESS juridique ]], N49)</f>
        <v>261612</v>
      </c>
      <c r="P49" s="13">
        <f>SUMIFS(bdd_V102[Activité combinée], bdd_V102[Intitulé du GHT], M49, bdd_V102[[Région du FINESS juridique ]], N49,bdd_V102[Validation prérequis SUN-ES], "Oui")</f>
        <v>261612</v>
      </c>
      <c r="Q49" s="70">
        <f t="shared" si="0"/>
        <v>1</v>
      </c>
    </row>
    <row r="50" spans="1:17">
      <c r="A50" t="str">
        <v>GE-08</v>
      </c>
      <c r="B50" t="str">
        <v>Lorraine Nord</v>
      </c>
      <c r="C50" t="str">
        <v>GRAND EST</v>
      </c>
      <c r="L50" t="str">
        <v>GE-08</v>
      </c>
      <c r="M50" t="str">
        <v>Lorraine Nord</v>
      </c>
      <c r="N50" t="str">
        <v>GRAND EST</v>
      </c>
      <c r="O50" s="13">
        <f>SUMIFS(bdd_V102[Activité combinée], bdd_V102[Intitulé du GHT], M50, bdd_V102[[Région du FINESS juridique ]], N50)</f>
        <v>666984.5</v>
      </c>
      <c r="P50" s="13">
        <f>SUMIFS(bdd_V102[Activité combinée], bdd_V102[Intitulé du GHT], M50, bdd_V102[[Région du FINESS juridique ]], N50,bdd_V102[Validation prérequis SUN-ES], "Oui")</f>
        <v>666984.5</v>
      </c>
      <c r="Q50" s="70">
        <f t="shared" si="0"/>
        <v>1</v>
      </c>
    </row>
    <row r="51" spans="1:17">
      <c r="A51" t="str">
        <v>GE-09</v>
      </c>
      <c r="B51" t="str">
        <v>Marne Haute-Marne Meuse</v>
      </c>
      <c r="C51" t="str">
        <v>GRAND EST</v>
      </c>
      <c r="L51" t="str">
        <v>GE-09</v>
      </c>
      <c r="M51" t="str">
        <v>Marne Haute-Marne Meuse</v>
      </c>
      <c r="N51" t="str">
        <v>GRAND EST</v>
      </c>
      <c r="O51" s="13">
        <f>SUMIFS(bdd_V102[Activité combinée], bdd_V102[Intitulé du GHT], M51, bdd_V102[[Région du FINESS juridique ]], N51)</f>
        <v>385358.5</v>
      </c>
      <c r="P51" s="13">
        <f>SUMIFS(bdd_V102[Activité combinée], bdd_V102[Intitulé du GHT], M51, bdd_V102[[Région du FINESS juridique ]], N51,bdd_V102[Validation prérequis SUN-ES], "Oui")</f>
        <v>129281</v>
      </c>
      <c r="Q51" s="70">
        <f t="shared" si="0"/>
        <v>0.33548241442708543</v>
      </c>
    </row>
    <row r="52" spans="1:17">
      <c r="A52" t="str">
        <v>GE-10</v>
      </c>
      <c r="B52" t="str">
        <v>Sud Lorraine</v>
      </c>
      <c r="C52" t="str">
        <v>GRAND EST</v>
      </c>
      <c r="L52" t="str">
        <v>GE-10</v>
      </c>
      <c r="M52" t="str">
        <v>Sud Lorraine</v>
      </c>
      <c r="N52" t="str">
        <v>GRAND EST</v>
      </c>
      <c r="O52" s="13">
        <f>SUMIFS(bdd_V102[Activité combinée], bdd_V102[Intitulé du GHT], M52, bdd_V102[[Région du FINESS juridique ]], N52)</f>
        <v>865066.5</v>
      </c>
      <c r="P52" s="13">
        <f>SUMIFS(bdd_V102[Activité combinée], bdd_V102[Intitulé du GHT], M52, bdd_V102[[Région du FINESS juridique ]], N52,bdd_V102[Validation prérequis SUN-ES], "Oui")</f>
        <v>842390.5</v>
      </c>
      <c r="Q52" s="70">
        <f t="shared" si="0"/>
        <v>0.97378698631839289</v>
      </c>
    </row>
    <row r="53" spans="1:17">
      <c r="A53" t="str">
        <v>GE-11</v>
      </c>
      <c r="B53" t="str">
        <v>Vosges</v>
      </c>
      <c r="C53" t="str">
        <v>GRAND EST</v>
      </c>
      <c r="L53" t="str">
        <v>GE-11</v>
      </c>
      <c r="M53" t="str">
        <v>Vosges</v>
      </c>
      <c r="N53" t="str">
        <v>GRAND EST</v>
      </c>
      <c r="O53" s="13">
        <f>SUMIFS(bdd_V102[Activité combinée], bdd_V102[Intitulé du GHT], M53, bdd_V102[[Région du FINESS juridique ]], N53)</f>
        <v>440373.5</v>
      </c>
      <c r="P53" s="13">
        <f>SUMIFS(bdd_V102[Activité combinée], bdd_V102[Intitulé du GHT], M53, bdd_V102[[Région du FINESS juridique ]], N53,bdd_V102[Validation prérequis SUN-ES], "Oui")</f>
        <v>416339</v>
      </c>
      <c r="Q53" s="70">
        <f t="shared" si="0"/>
        <v>0.94542246524824947</v>
      </c>
    </row>
    <row r="54" spans="1:17">
      <c r="A54" t="str">
        <v>GUA-02</v>
      </c>
      <c r="B54" t="str">
        <v>GHT de la Guadeloupe</v>
      </c>
      <c r="C54" t="str">
        <v>GUADELOUPE</v>
      </c>
      <c r="L54" t="str">
        <v>GUA-02</v>
      </c>
      <c r="M54" t="str">
        <v>GHT de la Guadeloupe</v>
      </c>
      <c r="N54" t="str">
        <v>GUADELOUPE</v>
      </c>
      <c r="O54" s="13">
        <f>SUMIFS(bdd_V102[Activité combinée], bdd_V102[Intitulé du GHT], M54, bdd_V102[[Région du FINESS juridique ]], N54)</f>
        <v>310439</v>
      </c>
      <c r="P54" s="13">
        <f>SUMIFS(bdd_V102[Activité combinée], bdd_V102[Intitulé du GHT], M54, bdd_V102[[Région du FINESS juridique ]], N54,bdd_V102[Validation prérequis SUN-ES], "Oui")</f>
        <v>310439</v>
      </c>
      <c r="Q54" s="70">
        <f t="shared" si="0"/>
        <v>1</v>
      </c>
    </row>
    <row r="55" spans="1:17">
      <c r="A55" t="str">
        <v>GUA-02</v>
      </c>
      <c r="B55" t="str">
        <v xml:space="preserve"> GHT de la Guadeloupe</v>
      </c>
      <c r="C55" t="str">
        <v>GUADELOUPE</v>
      </c>
      <c r="L55" t="str">
        <v>GUA-02</v>
      </c>
      <c r="M55" t="str">
        <v xml:space="preserve"> GHT de la Guadeloupe</v>
      </c>
      <c r="N55" t="str">
        <v>GUADELOUPE</v>
      </c>
      <c r="O55" s="13">
        <f>SUMIFS(bdd_V102[Activité combinée], bdd_V102[Intitulé du GHT], M55, bdd_V102[[Région du FINESS juridique ]], N55)</f>
        <v>14635</v>
      </c>
      <c r="P55" s="13">
        <f>SUMIFS(bdd_V102[Activité combinée], bdd_V102[Intitulé du GHT], M55, bdd_V102[[Région du FINESS juridique ]], N55,bdd_V102[Validation prérequis SUN-ES], "Oui")</f>
        <v>14635</v>
      </c>
      <c r="Q55" s="70">
        <f t="shared" si="0"/>
        <v>1</v>
      </c>
    </row>
    <row r="56" spans="1:17">
      <c r="A56" t="str">
        <v>GUY-01</v>
      </c>
      <c r="B56" t="str">
        <v>GHT de la Guyane</v>
      </c>
      <c r="C56" t="str">
        <v>GUYANE</v>
      </c>
      <c r="L56" t="str">
        <v>GUY-01</v>
      </c>
      <c r="M56" t="str">
        <v>GHT de la Guyane</v>
      </c>
      <c r="N56" t="str">
        <v>GUYANE</v>
      </c>
      <c r="O56" s="13">
        <f>SUMIFS(bdd_V102[Activité combinée], bdd_V102[Intitulé du GHT], M56, bdd_V102[[Région du FINESS juridique ]], N56)</f>
        <v>335408.5</v>
      </c>
      <c r="P56" s="13">
        <f>SUMIFS(bdd_V102[Activité combinée], bdd_V102[Intitulé du GHT], M56, bdd_V102[[Région du FINESS juridique ]], N56,bdd_V102[Validation prérequis SUN-ES], "Oui")</f>
        <v>335408.5</v>
      </c>
      <c r="Q56" s="70">
        <f t="shared" si="0"/>
        <v>1</v>
      </c>
    </row>
    <row r="57" spans="1:17">
      <c r="A57" t="str">
        <v>HF-01</v>
      </c>
      <c r="B57" t="str">
        <v>Aisne Nord Haute Somme</v>
      </c>
      <c r="C57" t="str">
        <v>HAUTS-DE-FRANCE</v>
      </c>
      <c r="L57" t="str">
        <v>HF-01</v>
      </c>
      <c r="M57" t="str">
        <v>Aisne Nord Haute Somme</v>
      </c>
      <c r="N57" t="str">
        <v>HAUTS-DE-FRANCE</v>
      </c>
      <c r="O57" s="13">
        <f>SUMIFS(bdd_V102[Activité combinée], bdd_V102[Intitulé du GHT], M57, bdd_V102[[Région du FINESS juridique ]], N57)</f>
        <v>511406.5</v>
      </c>
      <c r="P57" s="13">
        <f>SUMIFS(bdd_V102[Activité combinée], bdd_V102[Intitulé du GHT], M57, bdd_V102[[Région du FINESS juridique ]], N57,bdd_V102[Validation prérequis SUN-ES], "Oui")</f>
        <v>496688</v>
      </c>
      <c r="Q57" s="70">
        <f t="shared" si="0"/>
        <v>0.97121956799532272</v>
      </c>
    </row>
    <row r="58" spans="1:17">
      <c r="A58" t="str">
        <v>HF-02</v>
      </c>
      <c r="B58" t="str">
        <v>Aisne Sud-SAPHIR</v>
      </c>
      <c r="C58" t="str">
        <v>HAUTS-DE-FRANCE</v>
      </c>
      <c r="L58" t="str">
        <v>HF-02</v>
      </c>
      <c r="M58" t="str">
        <v>Aisne Sud-SAPHIR</v>
      </c>
      <c r="N58" t="str">
        <v>HAUTS-DE-FRANCE</v>
      </c>
      <c r="O58" s="13">
        <f>SUMIFS(bdd_V102[Activité combinée], bdd_V102[Intitulé du GHT], M58, bdd_V102[[Région du FINESS juridique ]], N58)</f>
        <v>196670</v>
      </c>
      <c r="P58" s="13">
        <f>SUMIFS(bdd_V102[Activité combinée], bdd_V102[Intitulé du GHT], M58, bdd_V102[[Région du FINESS juridique ]], N58,bdd_V102[Validation prérequis SUN-ES], "Oui")</f>
        <v>196670</v>
      </c>
      <c r="Q58" s="70">
        <f t="shared" si="0"/>
        <v>1</v>
      </c>
    </row>
    <row r="59" spans="1:17">
      <c r="A59" t="str">
        <v>HF-03</v>
      </c>
      <c r="B59" t="str">
        <v xml:space="preserve">Artois </v>
      </c>
      <c r="C59" t="str">
        <v>HAUTS-DE-FRANCE</v>
      </c>
      <c r="L59" t="str">
        <v>HF-03</v>
      </c>
      <c r="M59" t="str">
        <v xml:space="preserve">Artois </v>
      </c>
      <c r="N59" t="str">
        <v>HAUTS-DE-FRANCE</v>
      </c>
      <c r="O59" s="13">
        <f>SUMIFS(bdd_V102[Activité combinée], bdd_V102[Intitulé du GHT], M59, bdd_V102[[Région du FINESS juridique ]], N59)</f>
        <v>436794.25</v>
      </c>
      <c r="P59" s="13">
        <f>SUMIFS(bdd_V102[Activité combinée], bdd_V102[Intitulé du GHT], M59, bdd_V102[[Région du FINESS juridique ]], N59,bdd_V102[Validation prérequis SUN-ES], "Oui")</f>
        <v>0</v>
      </c>
      <c r="Q59" s="70">
        <f t="shared" si="0"/>
        <v>0</v>
      </c>
    </row>
    <row r="60" spans="1:17">
      <c r="A60" t="str">
        <v>HF-04</v>
      </c>
      <c r="B60" t="str">
        <v>Artois-Ternois</v>
      </c>
      <c r="C60" t="str">
        <v>HAUTS-DE-FRANCE</v>
      </c>
      <c r="L60" t="str">
        <v>HF-04</v>
      </c>
      <c r="M60" t="str">
        <v>Artois-Ternois</v>
      </c>
      <c r="N60" t="str">
        <v>HAUTS-DE-FRANCE</v>
      </c>
      <c r="O60" s="13">
        <f>SUMIFS(bdd_V102[Activité combinée], bdd_V102[Intitulé du GHT], M60, bdd_V102[[Région du FINESS juridique ]], N60)</f>
        <v>231082</v>
      </c>
      <c r="P60" s="13">
        <f>SUMIFS(bdd_V102[Activité combinée], bdd_V102[Intitulé du GHT], M60, bdd_V102[[Région du FINESS juridique ]], N60,bdd_V102[Validation prérequis SUN-ES], "Oui")</f>
        <v>231082</v>
      </c>
      <c r="Q60" s="70">
        <f t="shared" si="0"/>
        <v>1</v>
      </c>
    </row>
    <row r="61" spans="1:17">
      <c r="A61" t="str">
        <v>HF-05</v>
      </c>
      <c r="B61" t="str">
        <v>Douaisis</v>
      </c>
      <c r="C61" t="str">
        <v>HAUTS-DE-FRANCE</v>
      </c>
      <c r="L61" t="str">
        <v>HF-05</v>
      </c>
      <c r="M61" t="str">
        <v>Douaisis</v>
      </c>
      <c r="N61" t="str">
        <v>HAUTS-DE-FRANCE</v>
      </c>
      <c r="O61" s="13">
        <f>SUMIFS(bdd_V102[Activité combinée], bdd_V102[Intitulé du GHT], M61, bdd_V102[[Région du FINESS juridique ]], N61)</f>
        <v>207605.5</v>
      </c>
      <c r="P61" s="13">
        <f>SUMIFS(bdd_V102[Activité combinée], bdd_V102[Intitulé du GHT], M61, bdd_V102[[Région du FINESS juridique ]], N61,bdd_V102[Validation prérequis SUN-ES], "Oui")</f>
        <v>182713.5</v>
      </c>
      <c r="Q61" s="70">
        <f t="shared" si="0"/>
        <v>0.88009951566793754</v>
      </c>
    </row>
    <row r="62" spans="1:17">
      <c r="A62" t="str">
        <v>HF-06</v>
      </c>
      <c r="B62" t="str">
        <v>Hainaut</v>
      </c>
      <c r="C62" t="str">
        <v>HAUTS-DE-FRANCE</v>
      </c>
      <c r="L62" t="str">
        <v>HF-06</v>
      </c>
      <c r="M62" t="str">
        <v>Hainaut</v>
      </c>
      <c r="N62" t="str">
        <v>HAUTS-DE-FRANCE</v>
      </c>
      <c r="O62" s="13">
        <f>SUMIFS(bdd_V102[Activité combinée], bdd_V102[Intitulé du GHT], M62, bdd_V102[[Région du FINESS juridique ]], N62)</f>
        <v>785831</v>
      </c>
      <c r="P62" s="13">
        <f>SUMIFS(bdd_V102[Activité combinée], bdd_V102[Intitulé du GHT], M62, bdd_V102[[Région du FINESS juridique ]], N62,bdd_V102[Validation prérequis SUN-ES], "Oui")</f>
        <v>744580.25</v>
      </c>
      <c r="Q62" s="70">
        <f t="shared" si="0"/>
        <v>0.94750684307440147</v>
      </c>
    </row>
    <row r="63" spans="1:17">
      <c r="A63" t="str">
        <v>HF-07</v>
      </c>
      <c r="B63" t="str">
        <v>Hôpitaux Publics Grand Lille</v>
      </c>
      <c r="C63" t="str">
        <v>HAUTS-DE-FRANCE</v>
      </c>
      <c r="L63" t="str">
        <v>HF-07</v>
      </c>
      <c r="M63" t="str">
        <v>Hôpitaux Publics Grand Lille</v>
      </c>
      <c r="N63" t="str">
        <v>HAUTS-DE-FRANCE</v>
      </c>
      <c r="O63" s="13">
        <f>SUMIFS(bdd_V102[Activité combinée], bdd_V102[Intitulé du GHT], M63, bdd_V102[[Région du FINESS juridique ]], N63)</f>
        <v>1515320.25</v>
      </c>
      <c r="P63" s="13">
        <f>SUMIFS(bdd_V102[Activité combinée], bdd_V102[Intitulé du GHT], M63, bdd_V102[[Région du FINESS juridique ]], N63,bdd_V102[Validation prérequis SUN-ES], "Oui")</f>
        <v>1515320.25</v>
      </c>
      <c r="Q63" s="70">
        <f t="shared" si="0"/>
        <v>1</v>
      </c>
    </row>
    <row r="64" spans="1:17">
      <c r="A64" t="str">
        <v>HF-08</v>
      </c>
      <c r="B64" t="str">
        <v>Dunkerquois et Audomarois</v>
      </c>
      <c r="C64" t="str">
        <v>HAUTS-DE-FRANCE</v>
      </c>
      <c r="L64" t="str">
        <v>HF-08</v>
      </c>
      <c r="M64" t="str">
        <v>Dunkerquois et Audomarois</v>
      </c>
      <c r="N64" t="str">
        <v>HAUTS-DE-FRANCE</v>
      </c>
      <c r="O64" s="13">
        <f>SUMIFS(bdd_V102[Activité combinée], bdd_V102[Intitulé du GHT], M64, bdd_V102[[Région du FINESS juridique ]], N64)</f>
        <v>334853</v>
      </c>
      <c r="P64" s="13">
        <f>SUMIFS(bdd_V102[Activité combinée], bdd_V102[Intitulé du GHT], M64, bdd_V102[[Région du FINESS juridique ]], N64,bdd_V102[Validation prérequis SUN-ES], "Oui")</f>
        <v>334853</v>
      </c>
      <c r="Q64" s="70">
        <f t="shared" si="0"/>
        <v>1</v>
      </c>
    </row>
    <row r="65" spans="1:17">
      <c r="A65" t="str">
        <v>HF-09</v>
      </c>
      <c r="B65" t="str">
        <v>Côte d'Opale</v>
      </c>
      <c r="C65" t="str">
        <v>HAUTS-DE-FRANCE</v>
      </c>
      <c r="L65" t="str">
        <v>HF-09</v>
      </c>
      <c r="M65" t="str">
        <v>Côte d'Opale</v>
      </c>
      <c r="N65" t="str">
        <v>HAUTS-DE-FRANCE</v>
      </c>
      <c r="O65" s="13">
        <f>SUMIFS(bdd_V102[Activité combinée], bdd_V102[Intitulé du GHT], M65, bdd_V102[[Région du FINESS juridique ]], N65)</f>
        <v>385638.75</v>
      </c>
      <c r="P65" s="13">
        <f>SUMIFS(bdd_V102[Activité combinée], bdd_V102[Intitulé du GHT], M65, bdd_V102[[Région du FINESS juridique ]], N65,bdd_V102[Validation prérequis SUN-ES], "Oui")</f>
        <v>376190.25</v>
      </c>
      <c r="Q65" s="70">
        <f t="shared" si="0"/>
        <v>0.97549909079416941</v>
      </c>
    </row>
    <row r="66" spans="1:17">
      <c r="A66" t="str">
        <v>HF-10</v>
      </c>
      <c r="B66" t="str">
        <v>Oise Ouest et Vexin</v>
      </c>
      <c r="C66" t="str">
        <v>HAUTS-DE-FRANCE</v>
      </c>
      <c r="L66" t="str">
        <v>HF-10</v>
      </c>
      <c r="M66" t="str">
        <v>Oise Ouest et Vexin</v>
      </c>
      <c r="N66" t="str">
        <v>HAUTS-DE-FRANCE</v>
      </c>
      <c r="O66" s="13">
        <f>SUMIFS(bdd_V102[Activité combinée], bdd_V102[Intitulé du GHT], M66, bdd_V102[[Région du FINESS juridique ]], N66)</f>
        <v>269152.5</v>
      </c>
      <c r="P66" s="13">
        <f>SUMIFS(bdd_V102[Activité combinée], bdd_V102[Intitulé du GHT], M66, bdd_V102[[Région du FINESS juridique ]], N66,bdd_V102[Validation prérequis SUN-ES], "Oui")</f>
        <v>265650.5</v>
      </c>
      <c r="Q66" s="70">
        <f t="shared" si="0"/>
        <v>0.9869887888836254</v>
      </c>
    </row>
    <row r="67" spans="1:17">
      <c r="A67" t="str">
        <v>HF-11</v>
      </c>
      <c r="B67" t="str">
        <v>Oise Sud</v>
      </c>
      <c r="C67" t="str">
        <v>HAUTS-DE-FRANCE</v>
      </c>
      <c r="L67" t="str">
        <v>HF-11</v>
      </c>
      <c r="M67" t="str">
        <v>Oise Sud</v>
      </c>
      <c r="N67" t="str">
        <v>HAUTS-DE-FRANCE</v>
      </c>
      <c r="O67" s="13">
        <f>SUMIFS(bdd_V102[Activité combinée], bdd_V102[Intitulé du GHT], M67, bdd_V102[[Région du FINESS juridique ]], N67)</f>
        <v>199918.5</v>
      </c>
      <c r="P67" s="13">
        <f>SUMIFS(bdd_V102[Activité combinée], bdd_V102[Intitulé du GHT], M67, bdd_V102[[Région du FINESS juridique ]], N67,bdd_V102[Validation prérequis SUN-ES], "Oui")</f>
        <v>189172</v>
      </c>
      <c r="Q67" s="70">
        <f t="shared" ref="Q67:Q130" si="1">P67/O67</f>
        <v>0.94624559507999506</v>
      </c>
    </row>
    <row r="68" spans="1:17">
      <c r="A68" t="str">
        <v>HF-12</v>
      </c>
      <c r="B68" t="str">
        <v>Oise Nord Est (ONE)</v>
      </c>
      <c r="C68" t="str">
        <v>HAUTS-DE-FRANCE</v>
      </c>
      <c r="L68" t="str">
        <v>HF-12</v>
      </c>
      <c r="M68" t="str">
        <v>Oise Nord Est (ONE)</v>
      </c>
      <c r="N68" t="str">
        <v>HAUTS-DE-FRANCE</v>
      </c>
      <c r="O68" s="13">
        <f>SUMIFS(bdd_V102[Activité combinée], bdd_V102[Intitulé du GHT], M68, bdd_V102[[Région du FINESS juridique ]], N68)</f>
        <v>207429.5</v>
      </c>
      <c r="P68" s="13">
        <f>SUMIFS(bdd_V102[Activité combinée], bdd_V102[Intitulé du GHT], M68, bdd_V102[[Région du FINESS juridique ]], N68,bdd_V102[Validation prérequis SUN-ES], "Oui")</f>
        <v>198096.5</v>
      </c>
      <c r="Q68" s="70">
        <f t="shared" si="1"/>
        <v>0.95500639976473933</v>
      </c>
    </row>
    <row r="69" spans="1:17">
      <c r="A69" t="str">
        <v>HF-13</v>
      </c>
      <c r="B69" t="str">
        <v>Psychiatrie Nord Pas-de-Calais</v>
      </c>
      <c r="C69" t="str">
        <v>HAUTS-DE-FRANCE</v>
      </c>
      <c r="L69" t="str">
        <v>HF-13</v>
      </c>
      <c r="M69" t="str">
        <v>Psychiatrie Nord Pas-de-Calais</v>
      </c>
      <c r="N69" t="str">
        <v>HAUTS-DE-FRANCE</v>
      </c>
      <c r="O69" s="13">
        <f>SUMIFS(bdd_V102[Activité combinée], bdd_V102[Intitulé du GHT], M69, bdd_V102[[Région du FINESS juridique ]], N69)</f>
        <v>165810.75</v>
      </c>
      <c r="P69" s="13">
        <f>SUMIFS(bdd_V102[Activité combinée], bdd_V102[Intitulé du GHT], M69, bdd_V102[[Région du FINESS juridique ]], N69,bdd_V102[Validation prérequis SUN-ES], "Oui")</f>
        <v>165810.75</v>
      </c>
      <c r="Q69" s="70">
        <f t="shared" si="1"/>
        <v>1</v>
      </c>
    </row>
    <row r="70" spans="1:17">
      <c r="A70" t="str">
        <v>HF-14</v>
      </c>
      <c r="B70" t="str">
        <v>Somme Littoral Sud</v>
      </c>
      <c r="C70" t="str">
        <v>HAUTS-DE-FRANCE</v>
      </c>
      <c r="L70" t="str">
        <v>HF-14</v>
      </c>
      <c r="M70" t="str">
        <v>Somme Littoral Sud</v>
      </c>
      <c r="N70" t="str">
        <v>HAUTS-DE-FRANCE</v>
      </c>
      <c r="O70" s="13">
        <f>SUMIFS(bdd_V102[Activité combinée], bdd_V102[Intitulé du GHT], M70, bdd_V102[[Région du FINESS juridique ]], N70)</f>
        <v>885348</v>
      </c>
      <c r="P70" s="13">
        <f>SUMIFS(bdd_V102[Activité combinée], bdd_V102[Intitulé du GHT], M70, bdd_V102[[Région du FINESS juridique ]], N70,bdd_V102[Validation prérequis SUN-ES], "Oui")</f>
        <v>850758.5</v>
      </c>
      <c r="Q70" s="70">
        <f t="shared" si="1"/>
        <v>0.96093118186295101</v>
      </c>
    </row>
    <row r="71" spans="1:17">
      <c r="A71" t="str">
        <v>HF-15</v>
      </c>
      <c r="B71" t="str">
        <v>Cambraisis</v>
      </c>
      <c r="C71" t="str">
        <v>HAUTS-DE-FRANCE</v>
      </c>
      <c r="L71" t="str">
        <v>HF-15</v>
      </c>
      <c r="M71" t="str">
        <v>Cambraisis</v>
      </c>
      <c r="N71" t="str">
        <v>HAUTS-DE-FRANCE</v>
      </c>
      <c r="O71" s="13">
        <f>SUMIFS(bdd_V102[Activité combinée], bdd_V102[Intitulé du GHT], M71, bdd_V102[[Région du FINESS juridique ]], N71)</f>
        <v>174358.25</v>
      </c>
      <c r="P71" s="13">
        <f>SUMIFS(bdd_V102[Activité combinée], bdd_V102[Intitulé du GHT], M71, bdd_V102[[Région du FINESS juridique ]], N71,bdd_V102[Validation prérequis SUN-ES], "Oui")</f>
        <v>30592.5</v>
      </c>
      <c r="Q71" s="70">
        <f t="shared" si="1"/>
        <v>0.17545771421770981</v>
      </c>
    </row>
    <row r="72" spans="1:17">
      <c r="A72" t="str">
        <v>IDF-01</v>
      </c>
      <c r="B72" t="str">
        <v>77 Nord</v>
      </c>
      <c r="C72" t="str">
        <v>ILE-DE-FRANCE</v>
      </c>
      <c r="L72" t="str">
        <v>IDF-01</v>
      </c>
      <c r="M72" t="str">
        <v>77 Nord</v>
      </c>
      <c r="N72" t="str">
        <v>ILE-DE-FRANCE</v>
      </c>
      <c r="O72" s="13">
        <f>SUMIFS(bdd_V102[Activité combinée], bdd_V102[Intitulé du GHT], M72, bdd_V102[[Région du FINESS juridique ]], N72)</f>
        <v>483007.75</v>
      </c>
      <c r="P72" s="13">
        <f>SUMIFS(bdd_V102[Activité combinée], bdd_V102[Intitulé du GHT], M72, bdd_V102[[Région du FINESS juridique ]], N72,bdd_V102[Validation prérequis SUN-ES], "Oui")</f>
        <v>483007.75</v>
      </c>
      <c r="Q72" s="70">
        <f t="shared" si="1"/>
        <v>1</v>
      </c>
    </row>
    <row r="73" spans="1:17">
      <c r="A73" t="str">
        <v>IDF-02</v>
      </c>
      <c r="B73" t="str">
        <v>77 Sud</v>
      </c>
      <c r="C73" t="str">
        <v>ILE-DE-FRANCE</v>
      </c>
      <c r="L73" t="str">
        <v>IDF-02</v>
      </c>
      <c r="M73" t="str">
        <v>77 Sud</v>
      </c>
      <c r="N73" t="str">
        <v>ILE-DE-FRANCE</v>
      </c>
      <c r="O73" s="13">
        <f>SUMIFS(bdd_V102[Activité combinée], bdd_V102[Intitulé du GHT], M73, bdd_V102[[Région du FINESS juridique ]], N73)</f>
        <v>415055.5</v>
      </c>
      <c r="P73" s="13">
        <f>SUMIFS(bdd_V102[Activité combinée], bdd_V102[Intitulé du GHT], M73, bdd_V102[[Région du FINESS juridique ]], N73,bdd_V102[Validation prérequis SUN-ES], "Oui")</f>
        <v>415055.5</v>
      </c>
      <c r="Q73" s="70">
        <f t="shared" si="1"/>
        <v>1</v>
      </c>
    </row>
    <row r="74" spans="1:17">
      <c r="A74" t="str">
        <v>IDF-03</v>
      </c>
      <c r="B74" t="str">
        <v xml:space="preserve">Yvelines Nord </v>
      </c>
      <c r="C74" t="str">
        <v>ILE-DE-FRANCE</v>
      </c>
      <c r="L74" t="str">
        <v>IDF-03</v>
      </c>
      <c r="M74" t="str">
        <v xml:space="preserve">Yvelines Nord </v>
      </c>
      <c r="N74" t="str">
        <v>ILE-DE-FRANCE</v>
      </c>
      <c r="O74" s="13">
        <f>SUMIFS(bdd_V102[Activité combinée], bdd_V102[Intitulé du GHT], M74, bdd_V102[[Région du FINESS juridique ]], N74)</f>
        <v>514509.25</v>
      </c>
      <c r="P74" s="13">
        <f>SUMIFS(bdd_V102[Activité combinée], bdd_V102[Intitulé du GHT], M74, bdd_V102[[Région du FINESS juridique ]], N74,bdd_V102[Validation prérequis SUN-ES], "Oui")</f>
        <v>514509.25</v>
      </c>
      <c r="Q74" s="70">
        <f t="shared" si="1"/>
        <v>1</v>
      </c>
    </row>
    <row r="75" spans="1:17">
      <c r="A75" t="str">
        <v>IDF-04</v>
      </c>
      <c r="B75" t="str">
        <v>Yvelines Sud</v>
      </c>
      <c r="C75" t="str">
        <v>ILE-DE-FRANCE</v>
      </c>
      <c r="L75" t="str">
        <v>IDF-04</v>
      </c>
      <c r="M75" t="str">
        <v>Yvelines Sud</v>
      </c>
      <c r="N75" t="str">
        <v>ILE-DE-FRANCE</v>
      </c>
      <c r="O75" s="13">
        <f>SUMIFS(bdd_V102[Activité combinée], bdd_V102[Intitulé du GHT], M75, bdd_V102[[Région du FINESS juridique ]], N75)</f>
        <v>398359.75</v>
      </c>
      <c r="P75" s="13">
        <f>SUMIFS(bdd_V102[Activité combinée], bdd_V102[Intitulé du GHT], M75, bdd_V102[[Région du FINESS juridique ]], N75,bdd_V102[Validation prérequis SUN-ES], "Oui")</f>
        <v>392393.25</v>
      </c>
      <c r="Q75" s="70">
        <f t="shared" si="1"/>
        <v>0.98502233220098168</v>
      </c>
    </row>
    <row r="76" spans="1:17">
      <c r="A76" t="str">
        <v>IDF-05</v>
      </c>
      <c r="B76" t="str">
        <v>Nord Essonne</v>
      </c>
      <c r="C76" t="str">
        <v>ILE-DE-FRANCE</v>
      </c>
      <c r="L76" t="str">
        <v>IDF-05</v>
      </c>
      <c r="M76" t="str">
        <v>Nord Essonne</v>
      </c>
      <c r="N76" t="str">
        <v>ILE-DE-FRANCE</v>
      </c>
      <c r="O76" s="13">
        <f>SUMIFS(bdd_V102[Activité combinée], bdd_V102[Intitulé du GHT], M76, bdd_V102[[Région du FINESS juridique ]], N76)</f>
        <v>209215.75</v>
      </c>
      <c r="P76" s="13">
        <f>SUMIFS(bdd_V102[Activité combinée], bdd_V102[Intitulé du GHT], M76, bdd_V102[[Région du FINESS juridique ]], N76,bdd_V102[Validation prérequis SUN-ES], "Oui")</f>
        <v>209215.75</v>
      </c>
      <c r="Q76" s="70">
        <f t="shared" si="1"/>
        <v>1</v>
      </c>
    </row>
    <row r="77" spans="1:17">
      <c r="A77" t="str">
        <v>IDF-06</v>
      </c>
      <c r="B77" t="str">
        <v>Ile de France Sud</v>
      </c>
      <c r="C77" t="str">
        <v>ILE-DE-FRANCE</v>
      </c>
      <c r="L77" t="str">
        <v>IDF-06</v>
      </c>
      <c r="M77" t="str">
        <v>Ile de France Sud</v>
      </c>
      <c r="N77" t="str">
        <v>ILE-DE-FRANCE</v>
      </c>
      <c r="O77" s="13">
        <f>SUMIFS(bdd_V102[Activité combinée], bdd_V102[Intitulé du GHT], M77, bdd_V102[[Région du FINESS juridique ]], N77)</f>
        <v>456736.5</v>
      </c>
      <c r="P77" s="13">
        <f>SUMIFS(bdd_V102[Activité combinée], bdd_V102[Intitulé du GHT], M77, bdd_V102[[Région du FINESS juridique ]], N77,bdd_V102[Validation prérequis SUN-ES], "Oui")</f>
        <v>456736.5</v>
      </c>
      <c r="Q77" s="70">
        <f t="shared" si="1"/>
        <v>1</v>
      </c>
    </row>
    <row r="78" spans="1:17">
      <c r="A78" t="str">
        <v>IDF-07</v>
      </c>
      <c r="B78" t="str">
        <v>Hauts-de-Seine</v>
      </c>
      <c r="C78" t="str">
        <v>ILE-DE-FRANCE</v>
      </c>
      <c r="L78" t="str">
        <v>IDF-07</v>
      </c>
      <c r="M78" t="str">
        <v>Hauts-de-Seine</v>
      </c>
      <c r="N78" t="str">
        <v>ILE-DE-FRANCE</v>
      </c>
      <c r="O78" s="13">
        <f>SUMIFS(bdd_V102[Activité combinée], bdd_V102[Intitulé du GHT], M78, bdd_V102[[Région du FINESS juridique ]], N78)</f>
        <v>279004.5</v>
      </c>
      <c r="P78" s="13">
        <f>SUMIFS(bdd_V102[Activité combinée], bdd_V102[Intitulé du GHT], M78, bdd_V102[[Région du FINESS juridique ]], N78,bdd_V102[Validation prérequis SUN-ES], "Oui")</f>
        <v>279004.5</v>
      </c>
      <c r="Q78" s="70">
        <f t="shared" si="1"/>
        <v>1</v>
      </c>
    </row>
    <row r="79" spans="1:17">
      <c r="A79" t="str">
        <v>IDF-08</v>
      </c>
      <c r="B79" t="str">
        <v>93/95</v>
      </c>
      <c r="C79" t="str">
        <v>ILE-DE-FRANCE</v>
      </c>
      <c r="L79" t="str">
        <v>IDF-08</v>
      </c>
      <c r="M79" t="str">
        <v>93/95</v>
      </c>
      <c r="N79" t="str">
        <v>ILE-DE-FRANCE</v>
      </c>
      <c r="O79" s="13">
        <f>SUMIFS(bdd_V102[Activité combinée], bdd_V102[Intitulé du GHT], M79, bdd_V102[[Région du FINESS juridique ]], N79)</f>
        <v>606874.5</v>
      </c>
      <c r="P79" s="13">
        <f>SUMIFS(bdd_V102[Activité combinée], bdd_V102[Intitulé du GHT], M79, bdd_V102[[Région du FINESS juridique ]], N79,bdd_V102[Validation prérequis SUN-ES], "Oui")</f>
        <v>606874.5</v>
      </c>
      <c r="Q79" s="70">
        <f t="shared" si="1"/>
        <v>1</v>
      </c>
    </row>
    <row r="80" spans="1:17">
      <c r="A80" t="str">
        <v>IDF-09</v>
      </c>
      <c r="B80" t="str">
        <v>93 Est</v>
      </c>
      <c r="C80" t="str">
        <v>ILE-DE-FRANCE</v>
      </c>
      <c r="L80" t="str">
        <v>IDF-09</v>
      </c>
      <c r="M80" t="str">
        <v>93 Est</v>
      </c>
      <c r="N80" t="str">
        <v>ILE-DE-FRANCE</v>
      </c>
      <c r="O80" s="13">
        <f>SUMIFS(bdd_V102[Activité combinée], bdd_V102[Intitulé du GHT], M80, bdd_V102[[Région du FINESS juridique ]], N80)</f>
        <v>461483.25</v>
      </c>
      <c r="P80" s="13">
        <f>SUMIFS(bdd_V102[Activité combinée], bdd_V102[Intitulé du GHT], M80, bdd_V102[[Région du FINESS juridique ]], N80,bdd_V102[Validation prérequis SUN-ES], "Oui")</f>
        <v>461483.25</v>
      </c>
      <c r="Q80" s="70">
        <f t="shared" si="1"/>
        <v>1</v>
      </c>
    </row>
    <row r="81" spans="1:17">
      <c r="A81" t="str">
        <v>IDF-10</v>
      </c>
      <c r="B81" t="str">
        <v>94 Nord</v>
      </c>
      <c r="C81" t="str">
        <v>ILE-DE-FRANCE</v>
      </c>
      <c r="L81" t="str">
        <v>IDF-10</v>
      </c>
      <c r="M81" t="str">
        <v>94 Nord</v>
      </c>
      <c r="N81" t="str">
        <v>ILE-DE-FRANCE</v>
      </c>
      <c r="O81" s="13">
        <f>SUMIFS(bdd_V102[Activité combinée], bdd_V102[Intitulé du GHT], M81, bdd_V102[[Région du FINESS juridique ]], N81)</f>
        <v>186205.75</v>
      </c>
      <c r="P81" s="13">
        <f>SUMIFS(bdd_V102[Activité combinée], bdd_V102[Intitulé du GHT], M81, bdd_V102[[Région du FINESS juridique ]], N81,bdd_V102[Validation prérequis SUN-ES], "Oui")</f>
        <v>136474</v>
      </c>
      <c r="Q81" s="70">
        <f t="shared" si="1"/>
        <v>0.73292043881566493</v>
      </c>
    </row>
    <row r="82" spans="1:17">
      <c r="A82" t="str">
        <v>IDF-11</v>
      </c>
      <c r="B82" t="str">
        <v>94 Est</v>
      </c>
      <c r="C82" t="str">
        <v>ILE-DE-FRANCE</v>
      </c>
      <c r="L82" t="str">
        <v>IDF-11</v>
      </c>
      <c r="M82" t="str">
        <v>94 Est</v>
      </c>
      <c r="N82" t="str">
        <v>ILE-DE-FRANCE</v>
      </c>
      <c r="O82" s="13">
        <f>SUMIFS(bdd_V102[Activité combinée], bdd_V102[Intitulé du GHT], M82, bdd_V102[[Région du FINESS juridique ]], N82)</f>
        <v>357111</v>
      </c>
      <c r="P82" s="13">
        <f>SUMIFS(bdd_V102[Activité combinée], bdd_V102[Intitulé du GHT], M82, bdd_V102[[Région du FINESS juridique ]], N82,bdd_V102[Validation prérequis SUN-ES], "Oui")</f>
        <v>192325</v>
      </c>
      <c r="Q82" s="70">
        <f t="shared" si="1"/>
        <v>0.53855803937711244</v>
      </c>
    </row>
    <row r="83" spans="1:17">
      <c r="A83" t="str">
        <v>IDF-12</v>
      </c>
      <c r="B83" t="str">
        <v>Psy Sud Paris</v>
      </c>
      <c r="C83" t="str">
        <v>ILE-DE-FRANCE</v>
      </c>
      <c r="L83" t="str">
        <v>IDF-12</v>
      </c>
      <c r="M83" t="str">
        <v>Psy Sud Paris</v>
      </c>
      <c r="N83" t="str">
        <v>ILE-DE-FRANCE</v>
      </c>
      <c r="O83" s="13">
        <f>SUMIFS(bdd_V102[Activité combinée], bdd_V102[Intitulé du GHT], M83, bdd_V102[[Région du FINESS juridique ]], N83)</f>
        <v>142207.5</v>
      </c>
      <c r="P83" s="13">
        <f>SUMIFS(bdd_V102[Activité combinée], bdd_V102[Intitulé du GHT], M83, bdd_V102[[Région du FINESS juridique ]], N83,bdd_V102[Validation prérequis SUN-ES], "Oui")</f>
        <v>142207.5</v>
      </c>
      <c r="Q83" s="70">
        <f t="shared" si="1"/>
        <v>1</v>
      </c>
    </row>
    <row r="84" spans="1:17">
      <c r="A84" t="str">
        <v>IDF-13</v>
      </c>
      <c r="B84" t="str">
        <v>Sud Val d'Oise Nord Hauts-de-Seine</v>
      </c>
      <c r="C84" t="str">
        <v>ILE-DE-FRANCE</v>
      </c>
      <c r="L84" t="str">
        <v>IDF-13</v>
      </c>
      <c r="M84" t="str">
        <v>Sud Val d'Oise Nord Hauts-de-Seine</v>
      </c>
      <c r="N84" t="str">
        <v>ILE-DE-FRANCE</v>
      </c>
      <c r="O84" s="13">
        <f>SUMIFS(bdd_V102[Activité combinée], bdd_V102[Intitulé du GHT], M84, bdd_V102[[Région du FINESS juridique ]], N84)</f>
        <v>570559.75</v>
      </c>
      <c r="P84" s="13">
        <f>SUMIFS(bdd_V102[Activité combinée], bdd_V102[Intitulé du GHT], M84, bdd_V102[[Région du FINESS juridique ]], N84,bdd_V102[Validation prérequis SUN-ES], "Oui")</f>
        <v>524695.25</v>
      </c>
      <c r="Q84" s="70">
        <f t="shared" si="1"/>
        <v>0.91961490448633998</v>
      </c>
    </row>
    <row r="85" spans="1:17">
      <c r="A85" t="str">
        <v>IDF-14</v>
      </c>
      <c r="B85" t="str">
        <v>Nord Ouest Val d'Oise</v>
      </c>
      <c r="C85" t="str">
        <v>ILE-DE-FRANCE</v>
      </c>
      <c r="L85" t="str">
        <v>IDF-14</v>
      </c>
      <c r="M85" t="str">
        <v>Nord Ouest Val d'Oise</v>
      </c>
      <c r="N85" t="str">
        <v>ILE-DE-FRANCE</v>
      </c>
      <c r="O85" s="13">
        <f>SUMIFS(bdd_V102[Activité combinée], bdd_V102[Intitulé du GHT], M85, bdd_V102[[Région du FINESS juridique ]], N85)</f>
        <v>360235</v>
      </c>
      <c r="P85" s="13">
        <f>SUMIFS(bdd_V102[Activité combinée], bdd_V102[Intitulé du GHT], M85, bdd_V102[[Région du FINESS juridique ]], N85,bdd_V102[Validation prérequis SUN-ES], "Oui")</f>
        <v>360235</v>
      </c>
      <c r="Q85" s="70">
        <f t="shared" si="1"/>
        <v>1</v>
      </c>
    </row>
    <row r="86" spans="1:17">
      <c r="A86" t="str">
        <v>IDF-15</v>
      </c>
      <c r="B86" t="str">
        <v>Paris psychiatrie et neurosciences</v>
      </c>
      <c r="C86" t="str">
        <v>ILE-DE-FRANCE</v>
      </c>
      <c r="L86" t="str">
        <v>IDF-15</v>
      </c>
      <c r="M86" t="str">
        <v>Paris psychiatrie et neurosciences</v>
      </c>
      <c r="N86" t="str">
        <v>ILE-DE-FRANCE</v>
      </c>
      <c r="O86" s="13">
        <f>SUMIFS(bdd_V102[Activité combinée], bdd_V102[Intitulé du GHT], M86, bdd_V102[[Région du FINESS juridique ]], N86)</f>
        <v>239645.25</v>
      </c>
      <c r="P86" s="13">
        <f>SUMIFS(bdd_V102[Activité combinée], bdd_V102[Intitulé du GHT], M86, bdd_V102[[Région du FINESS juridique ]], N86,bdd_V102[Validation prérequis SUN-ES], "Oui")</f>
        <v>239645.25</v>
      </c>
      <c r="Q86" s="70">
        <f t="shared" si="1"/>
        <v>1</v>
      </c>
    </row>
    <row r="87" spans="1:17">
      <c r="A87" t="str">
        <v>IDF-16</v>
      </c>
      <c r="B87" t="str">
        <v>GHT Provins Est Seine-et-Marne</v>
      </c>
      <c r="C87" t="str">
        <v>ILE-DE-FRANCE</v>
      </c>
      <c r="L87" t="str">
        <v>IDF-16</v>
      </c>
      <c r="M87" t="str">
        <v>GHT Provins Est Seine-et-Marne</v>
      </c>
      <c r="N87" t="str">
        <v>ILE-DE-FRANCE</v>
      </c>
      <c r="O87" s="13">
        <f>SUMIFS(bdd_V102[Activité combinée], bdd_V102[Intitulé du GHT], M87, bdd_V102[[Région du FINESS juridique ]], N87)</f>
        <v>78327.75</v>
      </c>
      <c r="P87" s="13">
        <f>SUMIFS(bdd_V102[Activité combinée], bdd_V102[Intitulé du GHT], M87, bdd_V102[[Région du FINESS juridique ]], N87,bdd_V102[Validation prérequis SUN-ES], "Oui")</f>
        <v>78327.75</v>
      </c>
      <c r="Q87" s="70">
        <f t="shared" si="1"/>
        <v>1</v>
      </c>
    </row>
    <row r="88" spans="1:17">
      <c r="A88" t="str">
        <v>MAR_01</v>
      </c>
      <c r="B88" t="str">
        <v>GHT de Martinique</v>
      </c>
      <c r="C88" t="str">
        <v>MARTINIQUE</v>
      </c>
      <c r="L88" t="str">
        <v>MAR_01</v>
      </c>
      <c r="M88" t="str">
        <v>GHT de Martinique</v>
      </c>
      <c r="N88" t="str">
        <v>MARTINIQUE</v>
      </c>
      <c r="O88" s="13">
        <f>SUMIFS(bdd_V102[Activité combinée], bdd_V102[Intitulé du GHT], M88, bdd_V102[[Région du FINESS juridique ]], N88)</f>
        <v>401013</v>
      </c>
      <c r="P88" s="13">
        <f>SUMIFS(bdd_V102[Activité combinée], bdd_V102[Intitulé du GHT], M88, bdd_V102[[Région du FINESS juridique ]], N88,bdd_V102[Validation prérequis SUN-ES], "Oui")</f>
        <v>384458</v>
      </c>
      <c r="Q88" s="70">
        <f t="shared" si="1"/>
        <v>0.95871704907322208</v>
      </c>
    </row>
    <row r="89" spans="1:17">
      <c r="A89" t="str">
        <v>NA-01</v>
      </c>
      <c r="B89" t="str">
        <v>Charente</v>
      </c>
      <c r="C89" t="str">
        <v>NOUVELLE-AQUITAINE</v>
      </c>
      <c r="L89" t="str">
        <v>NA-01</v>
      </c>
      <c r="M89" t="str">
        <v>Charente</v>
      </c>
      <c r="N89" t="str">
        <v>NOUVELLE-AQUITAINE</v>
      </c>
      <c r="O89" s="13">
        <f>SUMIFS(bdd_V102[Activité combinée], bdd_V102[Intitulé du GHT], M89, bdd_V102[[Région du FINESS juridique ]], N89)</f>
        <v>350776</v>
      </c>
      <c r="P89" s="13">
        <f>SUMIFS(bdd_V102[Activité combinée], bdd_V102[Intitulé du GHT], M89, bdd_V102[[Région du FINESS juridique ]], N89,bdd_V102[Validation prérequis SUN-ES], "Oui")</f>
        <v>274237.5</v>
      </c>
      <c r="Q89" s="70">
        <f t="shared" si="1"/>
        <v>0.78180234679681615</v>
      </c>
    </row>
    <row r="90" spans="1:17">
      <c r="A90" t="str">
        <v>NA-02</v>
      </c>
      <c r="B90" t="str">
        <v>Atlantique 17</v>
      </c>
      <c r="C90" t="str">
        <v>NOUVELLE-AQUITAINE</v>
      </c>
      <c r="L90" t="str">
        <v>NA-02</v>
      </c>
      <c r="M90" t="str">
        <v>Atlantique 17</v>
      </c>
      <c r="N90" t="str">
        <v>NOUVELLE-AQUITAINE</v>
      </c>
      <c r="O90" s="13">
        <f>SUMIFS(bdd_V102[Activité combinée], bdd_V102[Intitulé du GHT], M90, bdd_V102[[Région du FINESS juridique ]], N90)</f>
        <v>463860.25</v>
      </c>
      <c r="P90" s="13">
        <f>SUMIFS(bdd_V102[Activité combinée], bdd_V102[Intitulé du GHT], M90, bdd_V102[[Région du FINESS juridique ]], N90,bdd_V102[Validation prérequis SUN-ES], "Oui")</f>
        <v>456776.75</v>
      </c>
      <c r="Q90" s="70">
        <f t="shared" si="1"/>
        <v>0.98472923687683955</v>
      </c>
    </row>
    <row r="91" spans="1:17">
      <c r="A91" t="str">
        <v>NA-03</v>
      </c>
      <c r="B91" t="str">
        <v>Saintonge</v>
      </c>
      <c r="C91" t="str">
        <v>NOUVELLE-AQUITAINE</v>
      </c>
      <c r="L91" t="str">
        <v>NA-03</v>
      </c>
      <c r="M91" t="str">
        <v>Saintonge</v>
      </c>
      <c r="N91" t="str">
        <v>NOUVELLE-AQUITAINE</v>
      </c>
      <c r="O91" s="13">
        <f>SUMIFS(bdd_V102[Activité combinée], bdd_V102[Intitulé du GHT], M91, bdd_V102[[Région du FINESS juridique ]], N91)</f>
        <v>330495</v>
      </c>
      <c r="P91" s="13">
        <f>SUMIFS(bdd_V102[Activité combinée], bdd_V102[Intitulé du GHT], M91, bdd_V102[[Région du FINESS juridique ]], N91,bdd_V102[Validation prérequis SUN-ES], "Oui")</f>
        <v>316302.5</v>
      </c>
      <c r="Q91" s="70">
        <f t="shared" si="1"/>
        <v>0.95705683898394833</v>
      </c>
    </row>
    <row r="92" spans="1:17">
      <c r="A92" t="str">
        <v>NA-04</v>
      </c>
      <c r="B92" t="str">
        <v>Limousin</v>
      </c>
      <c r="C92" t="str">
        <v>NOUVELLE-AQUITAINE</v>
      </c>
      <c r="L92" t="str">
        <v>NA-04</v>
      </c>
      <c r="M92" t="str">
        <v>Limousin</v>
      </c>
      <c r="N92" t="str">
        <v>NOUVELLE-AQUITAINE</v>
      </c>
      <c r="O92" s="13">
        <f>SUMIFS(bdd_V102[Activité combinée], bdd_V102[Intitulé du GHT], M92, bdd_V102[[Région du FINESS juridique ]], N92)</f>
        <v>1179079.25</v>
      </c>
      <c r="P92" s="13">
        <f>SUMIFS(bdd_V102[Activité combinée], bdd_V102[Intitulé du GHT], M92, bdd_V102[[Région du FINESS juridique ]], N92,bdd_V102[Validation prérequis SUN-ES], "Oui")</f>
        <v>1167649.25</v>
      </c>
      <c r="Q92" s="70">
        <f t="shared" si="1"/>
        <v>0.9903059951228893</v>
      </c>
    </row>
    <row r="93" spans="1:17">
      <c r="A93" t="str">
        <v>NA-05</v>
      </c>
      <c r="B93" t="str">
        <v xml:space="preserve">Dordogne </v>
      </c>
      <c r="C93" t="str">
        <v>NOUVELLE-AQUITAINE</v>
      </c>
      <c r="L93" t="str">
        <v>NA-05</v>
      </c>
      <c r="M93" t="str">
        <v xml:space="preserve">Dordogne </v>
      </c>
      <c r="N93" t="str">
        <v>NOUVELLE-AQUITAINE</v>
      </c>
      <c r="O93" s="13">
        <f>SUMIFS(bdd_V102[Activité combinée], bdd_V102[Intitulé du GHT], M93, bdd_V102[[Région du FINESS juridique ]], N93)</f>
        <v>429032.75</v>
      </c>
      <c r="P93" s="13">
        <f>SUMIFS(bdd_V102[Activité combinée], bdd_V102[Intitulé du GHT], M93, bdd_V102[[Région du FINESS juridique ]], N93,bdd_V102[Validation prérequis SUN-ES], "Oui")</f>
        <v>69152</v>
      </c>
      <c r="Q93" s="70">
        <f t="shared" si="1"/>
        <v>0.16118116857046461</v>
      </c>
    </row>
    <row r="94" spans="1:17">
      <c r="A94" t="str">
        <v>NA-06</v>
      </c>
      <c r="B94" t="str">
        <v>Alliance de Gironde</v>
      </c>
      <c r="C94" t="str">
        <v>NOUVELLE-AQUITAINE</v>
      </c>
      <c r="L94" t="str">
        <v>NA-06</v>
      </c>
      <c r="M94" t="str">
        <v>Alliance de Gironde</v>
      </c>
      <c r="N94" t="str">
        <v>NOUVELLE-AQUITAINE</v>
      </c>
      <c r="O94" s="13">
        <f>SUMIFS(bdd_V102[Activité combinée], bdd_V102[Intitulé du GHT], M94, bdd_V102[[Région du FINESS juridique ]], N94)</f>
        <v>1516740.25</v>
      </c>
      <c r="P94" s="13">
        <f>SUMIFS(bdd_V102[Activité combinée], bdd_V102[Intitulé du GHT], M94, bdd_V102[[Région du FINESS juridique ]], N94,bdd_V102[Validation prérequis SUN-ES], "Oui")</f>
        <v>1226106.75</v>
      </c>
      <c r="Q94" s="70">
        <f t="shared" si="1"/>
        <v>0.80838281307560733</v>
      </c>
    </row>
    <row r="95" spans="1:17">
      <c r="A95" t="str">
        <v>NA-07</v>
      </c>
      <c r="B95" t="str">
        <v xml:space="preserve">Landes </v>
      </c>
      <c r="C95" t="str">
        <v>NOUVELLE-AQUITAINE</v>
      </c>
      <c r="L95" t="str">
        <v>NA-07</v>
      </c>
      <c r="M95" t="str">
        <v xml:space="preserve">Landes </v>
      </c>
      <c r="N95" t="str">
        <v>NOUVELLE-AQUITAINE</v>
      </c>
      <c r="O95" s="13">
        <f>SUMIFS(bdd_V102[Activité combinée], bdd_V102[Intitulé du GHT], M95, bdd_V102[[Région du FINESS juridique ]], N95)</f>
        <v>405941.25</v>
      </c>
      <c r="P95" s="13">
        <f>SUMIFS(bdd_V102[Activité combinée], bdd_V102[Intitulé du GHT], M95, bdd_V102[[Région du FINESS juridique ]], N95,bdd_V102[Validation prérequis SUN-ES], "Oui")</f>
        <v>405941.25</v>
      </c>
      <c r="Q95" s="70">
        <f t="shared" si="1"/>
        <v>1</v>
      </c>
    </row>
    <row r="96" spans="1:17">
      <c r="A96" t="str">
        <v>NA-08</v>
      </c>
      <c r="B96" t="str">
        <v>Moyenne Garonne</v>
      </c>
      <c r="C96" t="str">
        <v>NOUVELLE-AQUITAINE</v>
      </c>
      <c r="L96" t="str">
        <v>NA-08</v>
      </c>
      <c r="M96" t="str">
        <v>Moyenne Garonne</v>
      </c>
      <c r="N96" t="str">
        <v>NOUVELLE-AQUITAINE</v>
      </c>
      <c r="O96" s="13">
        <f>SUMIFS(bdd_V102[Activité combinée], bdd_V102[Intitulé du GHT], M96, bdd_V102[[Région du FINESS juridique ]], N96)</f>
        <v>353997.75</v>
      </c>
      <c r="P96" s="13">
        <f>SUMIFS(bdd_V102[Activité combinée], bdd_V102[Intitulé du GHT], M96, bdd_V102[[Région du FINESS juridique ]], N96,bdd_V102[Validation prérequis SUN-ES], "Oui")</f>
        <v>289401.25</v>
      </c>
      <c r="Q96" s="70">
        <f t="shared" si="1"/>
        <v>0.81752285148705039</v>
      </c>
    </row>
    <row r="97" spans="1:17">
      <c r="A97" t="str">
        <v>NA-09</v>
      </c>
      <c r="B97" t="str">
        <v xml:space="preserve">Navarre-Côte Basque </v>
      </c>
      <c r="C97" t="str">
        <v>NOUVELLE-AQUITAINE</v>
      </c>
      <c r="L97" t="str">
        <v>NA-09</v>
      </c>
      <c r="M97" t="str">
        <v xml:space="preserve">Navarre-Côte Basque </v>
      </c>
      <c r="N97" t="str">
        <v>NOUVELLE-AQUITAINE</v>
      </c>
      <c r="O97" s="13">
        <f>SUMIFS(bdd_V102[Activité combinée], bdd_V102[Intitulé du GHT], M97, bdd_V102[[Région du FINESS juridique ]], N97)</f>
        <v>312440.75</v>
      </c>
      <c r="P97" s="13">
        <f>SUMIFS(bdd_V102[Activité combinée], bdd_V102[Intitulé du GHT], M97, bdd_V102[[Région du FINESS juridique ]], N97,bdd_V102[Validation prérequis SUN-ES], "Oui")</f>
        <v>304253.75</v>
      </c>
      <c r="Q97" s="70">
        <f t="shared" si="1"/>
        <v>0.97379663184139709</v>
      </c>
    </row>
    <row r="98" spans="1:17">
      <c r="A98" t="str">
        <v>NA-10</v>
      </c>
      <c r="B98" t="str">
        <v>Béarn-Soule</v>
      </c>
      <c r="C98" t="str">
        <v>NOUVELLE-AQUITAINE</v>
      </c>
      <c r="L98" t="str">
        <v>NA-10</v>
      </c>
      <c r="M98" t="str">
        <v>Béarn-Soule</v>
      </c>
      <c r="N98" t="str">
        <v>NOUVELLE-AQUITAINE</v>
      </c>
      <c r="O98" s="13">
        <f>SUMIFS(bdd_V102[Activité combinée], bdd_V102[Intitulé du GHT], M98, bdd_V102[[Région du FINESS juridique ]], N98)</f>
        <v>391674</v>
      </c>
      <c r="P98" s="13">
        <f>SUMIFS(bdd_V102[Activité combinée], bdd_V102[Intitulé du GHT], M98, bdd_V102[[Région du FINESS juridique ]], N98,bdd_V102[Validation prérequis SUN-ES], "Oui")</f>
        <v>374364</v>
      </c>
      <c r="Q98" s="70">
        <f t="shared" si="1"/>
        <v>0.95580508279844978</v>
      </c>
    </row>
    <row r="99" spans="1:17">
      <c r="A99" t="str">
        <v>NA-11</v>
      </c>
      <c r="B99" t="str">
        <v>Deux Sèvres</v>
      </c>
      <c r="C99" t="str">
        <v>NOUVELLE-AQUITAINE</v>
      </c>
      <c r="L99" t="str">
        <v>NA-11</v>
      </c>
      <c r="M99" t="str">
        <v>Deux Sèvres</v>
      </c>
      <c r="N99" t="str">
        <v>NOUVELLE-AQUITAINE</v>
      </c>
      <c r="O99" s="13">
        <f>SUMIFS(bdd_V102[Activité combinée], bdd_V102[Intitulé du GHT], M99, bdd_V102[[Région du FINESS juridique ]], N99)</f>
        <v>415481</v>
      </c>
      <c r="P99" s="13">
        <f>SUMIFS(bdd_V102[Activité combinée], bdd_V102[Intitulé du GHT], M99, bdd_V102[[Région du FINESS juridique ]], N99,bdd_V102[Validation prérequis SUN-ES], "Oui")</f>
        <v>415481</v>
      </c>
      <c r="Q99" s="70">
        <f t="shared" si="1"/>
        <v>1</v>
      </c>
    </row>
    <row r="100" spans="1:17">
      <c r="A100" t="str">
        <v>NA-12</v>
      </c>
      <c r="B100" t="str">
        <v>Vienne</v>
      </c>
      <c r="C100" t="str">
        <v>NOUVELLE-AQUITAINE</v>
      </c>
      <c r="L100" t="str">
        <v>NA-12</v>
      </c>
      <c r="M100" t="str">
        <v>Vienne</v>
      </c>
      <c r="N100" t="str">
        <v>NOUVELLE-AQUITAINE</v>
      </c>
      <c r="O100" s="13">
        <f>SUMIFS(bdd_V102[Activité combinée], bdd_V102[Intitulé du GHT], M100, bdd_V102[[Région du FINESS juridique ]], N100)</f>
        <v>680686</v>
      </c>
      <c r="P100" s="13">
        <f>SUMIFS(bdd_V102[Activité combinée], bdd_V102[Intitulé du GHT], M100, bdd_V102[[Région du FINESS juridique ]], N100,bdd_V102[Validation prérequis SUN-ES], "Oui")</f>
        <v>680686</v>
      </c>
      <c r="Q100" s="70">
        <f t="shared" si="1"/>
        <v>1</v>
      </c>
    </row>
    <row r="101" spans="1:17">
      <c r="A101" t="str">
        <v>NOR-01</v>
      </c>
      <c r="B101" t="str">
        <v>Les Collines de Normandie</v>
      </c>
      <c r="C101" t="str">
        <v>NORMANDIE</v>
      </c>
      <c r="L101" t="str">
        <v>NOR-01</v>
      </c>
      <c r="M101" t="str">
        <v>Les Collines de Normandie</v>
      </c>
      <c r="N101" t="str">
        <v>NORMANDIE</v>
      </c>
      <c r="O101" s="13">
        <f>SUMIFS(bdd_V102[Activité combinée], bdd_V102[Intitulé du GHT], M101, bdd_V102[[Région du FINESS juridique ]], N101)</f>
        <v>159918.25</v>
      </c>
      <c r="P101" s="13">
        <f>SUMIFS(bdd_V102[Activité combinée], bdd_V102[Intitulé du GHT], M101, bdd_V102[[Région du FINESS juridique ]], N101,bdd_V102[Validation prérequis SUN-ES], "Oui")</f>
        <v>159918.25</v>
      </c>
      <c r="Q101" s="70">
        <f t="shared" si="1"/>
        <v>1</v>
      </c>
    </row>
    <row r="102" spans="1:17">
      <c r="A102" t="str">
        <v>NOR-02</v>
      </c>
      <c r="B102" t="str">
        <v>Orne-Perche-Saosnois</v>
      </c>
      <c r="C102" t="str">
        <v>NORMANDIE</v>
      </c>
      <c r="L102" t="str">
        <v>NOR-02</v>
      </c>
      <c r="M102" t="str">
        <v>Orne-Perche-Saosnois</v>
      </c>
      <c r="N102" t="str">
        <v>NORMANDIE</v>
      </c>
      <c r="O102" s="13">
        <f>SUMIFS(bdd_V102[Activité combinée], bdd_V102[Intitulé du GHT], M102, bdd_V102[[Région du FINESS juridique ]], N102)</f>
        <v>232436</v>
      </c>
      <c r="P102" s="13">
        <f>SUMIFS(bdd_V102[Activité combinée], bdd_V102[Intitulé du GHT], M102, bdd_V102[[Région du FINESS juridique ]], N102,bdd_V102[Validation prérequis SUN-ES], "Oui")</f>
        <v>232436</v>
      </c>
      <c r="Q102" s="70">
        <f t="shared" si="1"/>
        <v>1</v>
      </c>
    </row>
    <row r="103" spans="1:17">
      <c r="A103" t="str">
        <v>NOR-03</v>
      </c>
      <c r="B103" t="str">
        <v>Cotentin</v>
      </c>
      <c r="C103" t="str">
        <v>NORMANDIE</v>
      </c>
      <c r="L103" t="str">
        <v>NOR-03</v>
      </c>
      <c r="M103" t="str">
        <v>Cotentin</v>
      </c>
      <c r="N103" t="str">
        <v>NORMANDIE</v>
      </c>
      <c r="O103" s="13">
        <f>SUMIFS(bdd_V102[Activité combinée], bdd_V102[Intitulé du GHT], M103, bdd_V102[[Région du FINESS juridique ]], N103)</f>
        <v>196236.5</v>
      </c>
      <c r="P103" s="13">
        <f>SUMIFS(bdd_V102[Activité combinée], bdd_V102[Intitulé du GHT], M103, bdd_V102[[Région du FINESS juridique ]], N103,bdd_V102[Validation prérequis SUN-ES], "Oui")</f>
        <v>196236.5</v>
      </c>
      <c r="Q103" s="70">
        <f t="shared" si="1"/>
        <v>1</v>
      </c>
    </row>
    <row r="104" spans="1:17">
      <c r="A104" t="str">
        <v>NOR-04</v>
      </c>
      <c r="B104" t="str">
        <v>Caux Maritime</v>
      </c>
      <c r="C104" t="str">
        <v>NORMANDIE</v>
      </c>
      <c r="L104" t="str">
        <v>NOR-04</v>
      </c>
      <c r="M104" t="str">
        <v>Caux Maritime</v>
      </c>
      <c r="N104" t="str">
        <v>NORMANDIE</v>
      </c>
      <c r="O104" s="13">
        <f>SUMIFS(bdd_V102[Activité combinée], bdd_V102[Intitulé du GHT], M104, bdd_V102[[Région du FINESS juridique ]], N104)</f>
        <v>175348.25</v>
      </c>
      <c r="P104" s="13">
        <f>SUMIFS(bdd_V102[Activité combinée], bdd_V102[Intitulé du GHT], M104, bdd_V102[[Région du FINESS juridique ]], N104,bdd_V102[Validation prérequis SUN-ES], "Oui")</f>
        <v>172328.25</v>
      </c>
      <c r="Q104" s="70">
        <f t="shared" si="1"/>
        <v>0.98277713065285799</v>
      </c>
    </row>
    <row r="105" spans="1:17">
      <c r="A105" t="str">
        <v>NOR-05</v>
      </c>
      <c r="B105" t="str">
        <v>Centre Manche</v>
      </c>
      <c r="C105" t="str">
        <v>NORMANDIE</v>
      </c>
      <c r="L105" t="str">
        <v>NOR-05</v>
      </c>
      <c r="M105" t="str">
        <v>Centre Manche</v>
      </c>
      <c r="N105" t="str">
        <v>NORMANDIE</v>
      </c>
      <c r="O105" s="13">
        <f>SUMIFS(bdd_V102[Activité combinée], bdd_V102[Intitulé du GHT], M105, bdd_V102[[Région du FINESS juridique ]], N105)</f>
        <v>194005.5</v>
      </c>
      <c r="P105" s="13">
        <f>SUMIFS(bdd_V102[Activité combinée], bdd_V102[Intitulé du GHT], M105, bdd_V102[[Région du FINESS juridique ]], N105,bdd_V102[Validation prérequis SUN-ES], "Oui")</f>
        <v>194005.5</v>
      </c>
      <c r="Q105" s="70">
        <f t="shared" si="1"/>
        <v>1</v>
      </c>
    </row>
    <row r="106" spans="1:17">
      <c r="A106" t="str">
        <v>NOR-06</v>
      </c>
      <c r="B106" t="str">
        <v>Normandie Centre</v>
      </c>
      <c r="C106" t="str">
        <v>NORMANDIE</v>
      </c>
      <c r="L106" t="str">
        <v>NOR-06</v>
      </c>
      <c r="M106" t="str">
        <v>Normandie Centre</v>
      </c>
      <c r="N106" t="str">
        <v>NORMANDIE</v>
      </c>
      <c r="O106" s="13">
        <f>SUMIFS(bdd_V102[Activité combinée], bdd_V102[Intitulé du GHT], M106, bdd_V102[[Région du FINESS juridique ]], N106)</f>
        <v>937362.5</v>
      </c>
      <c r="P106" s="13">
        <f>SUMIFS(bdd_V102[Activité combinée], bdd_V102[Intitulé du GHT], M106, bdd_V102[[Région du FINESS juridique ]], N106,bdd_V102[Validation prérequis SUN-ES], "Oui")</f>
        <v>929586</v>
      </c>
      <c r="Q106" s="70">
        <f t="shared" si="1"/>
        <v>0.99170384989798499</v>
      </c>
    </row>
    <row r="107" spans="1:17">
      <c r="A107" t="str">
        <v>NOR-07</v>
      </c>
      <c r="B107" t="str">
        <v>Rouen Cœur de Seine</v>
      </c>
      <c r="C107" t="str">
        <v>NORMANDIE</v>
      </c>
      <c r="L107" t="str">
        <v>NOR-07</v>
      </c>
      <c r="M107" t="str">
        <v>Rouen Cœur de Seine</v>
      </c>
      <c r="N107" t="str">
        <v>NORMANDIE</v>
      </c>
      <c r="O107" s="13">
        <f>SUMIFS(bdd_V102[Activité combinée], bdd_V102[Intitulé du GHT], M107, bdd_V102[[Région du FINESS juridique ]], N107)</f>
        <v>864678.25</v>
      </c>
      <c r="P107" s="13">
        <f>SUMIFS(bdd_V102[Activité combinée], bdd_V102[Intitulé du GHT], M107, bdd_V102[[Région du FINESS juridique ]], N107,bdd_V102[Validation prérequis SUN-ES], "Oui")</f>
        <v>861373.75</v>
      </c>
      <c r="Q107" s="70">
        <f t="shared" si="1"/>
        <v>0.99617834726385224</v>
      </c>
    </row>
    <row r="108" spans="1:17">
      <c r="A108" t="str">
        <v>NOR-08</v>
      </c>
      <c r="B108" t="str">
        <v>Estuaire de la Seine</v>
      </c>
      <c r="C108" t="str">
        <v>NORMANDIE</v>
      </c>
      <c r="L108" t="str">
        <v>NOR-08</v>
      </c>
      <c r="M108" t="str">
        <v>Estuaire de la Seine</v>
      </c>
      <c r="N108" t="str">
        <v>NORMANDIE</v>
      </c>
      <c r="O108" s="13">
        <f>SUMIFS(bdd_V102[Activité combinée], bdd_V102[Intitulé du GHT], M108, bdd_V102[[Région du FINESS juridique ]], N108)</f>
        <v>497354.75</v>
      </c>
      <c r="P108" s="13">
        <f>SUMIFS(bdd_V102[Activité combinée], bdd_V102[Intitulé du GHT], M108, bdd_V102[[Région du FINESS juridique ]], N108,bdd_V102[Validation prérequis SUN-ES], "Oui")</f>
        <v>497354.75</v>
      </c>
      <c r="Q108" s="70">
        <f t="shared" si="1"/>
        <v>1</v>
      </c>
    </row>
    <row r="109" spans="1:17">
      <c r="A109" t="str">
        <v>NOR-09</v>
      </c>
      <c r="B109" t="str">
        <v>Val de Seine et Plateaux de l'Eure</v>
      </c>
      <c r="C109" t="str">
        <v>NORMANDIE</v>
      </c>
      <c r="L109" t="str">
        <v>NOR-09</v>
      </c>
      <c r="M109" t="str">
        <v>Val de Seine et Plateaux de l'Eure</v>
      </c>
      <c r="N109" t="str">
        <v>NORMANDIE</v>
      </c>
      <c r="O109" s="13">
        <f>SUMIFS(bdd_V102[Activité combinée], bdd_V102[Intitulé du GHT], M109, bdd_V102[[Région du FINESS juridique ]], N109)</f>
        <v>182912.5</v>
      </c>
      <c r="P109" s="13">
        <f>SUMIFS(bdd_V102[Activité combinée], bdd_V102[Intitulé du GHT], M109, bdd_V102[[Région du FINESS juridique ]], N109,bdd_V102[Validation prérequis SUN-ES], "Oui")</f>
        <v>182912.5</v>
      </c>
      <c r="Q109" s="70">
        <f t="shared" si="1"/>
        <v>1</v>
      </c>
    </row>
    <row r="110" spans="1:17">
      <c r="A110" t="str">
        <v>NOR-10</v>
      </c>
      <c r="B110" t="str">
        <v>Eure-Seine Pays d'Ouche</v>
      </c>
      <c r="C110" t="str">
        <v>NORMANDIE</v>
      </c>
      <c r="L110" t="str">
        <v>NOR-10</v>
      </c>
      <c r="M110" t="str">
        <v>Eure-Seine Pays d'Ouche</v>
      </c>
      <c r="N110" t="str">
        <v>NORMANDIE</v>
      </c>
      <c r="O110" s="13">
        <f>SUMIFS(bdd_V102[Activité combinée], bdd_V102[Intitulé du GHT], M110, bdd_V102[[Région du FINESS juridique ]], N110)</f>
        <v>354477.25</v>
      </c>
      <c r="P110" s="13">
        <f>SUMIFS(bdd_V102[Activité combinée], bdd_V102[Intitulé du GHT], M110, bdd_V102[[Région du FINESS juridique ]], N110,bdd_V102[Validation prérequis SUN-ES], "Oui")</f>
        <v>354477.25</v>
      </c>
      <c r="Q110" s="70">
        <f t="shared" si="1"/>
        <v>1</v>
      </c>
    </row>
    <row r="111" spans="1:17">
      <c r="A111" t="str">
        <v>NOR-11</v>
      </c>
      <c r="B111" t="str">
        <v>Groupe hospitalier Mont Saint Michel</v>
      </c>
      <c r="C111" t="str">
        <v>NORMANDIE</v>
      </c>
      <c r="L111" t="str">
        <v>NOR-11</v>
      </c>
      <c r="M111" t="str">
        <v>Groupe hospitalier Mont Saint Michel</v>
      </c>
      <c r="N111" t="str">
        <v>NORMANDIE</v>
      </c>
      <c r="O111" s="13">
        <f>SUMIFS(bdd_V102[Activité combinée], bdd_V102[Intitulé du GHT], M111, bdd_V102[[Région du FINESS juridique ]], N111)</f>
        <v>211696.75</v>
      </c>
      <c r="P111" s="13">
        <f>SUMIFS(bdd_V102[Activité combinée], bdd_V102[Intitulé du GHT], M111, bdd_V102[[Région du FINESS juridique ]], N111,bdd_V102[Validation prérequis SUN-ES], "Oui")</f>
        <v>211696.75</v>
      </c>
      <c r="Q111" s="70">
        <f t="shared" si="1"/>
        <v>1</v>
      </c>
    </row>
    <row r="112" spans="1:17">
      <c r="A112" t="str">
        <v>OCC-01</v>
      </c>
      <c r="B112" t="str">
        <v>Aude-Pyrénées</v>
      </c>
      <c r="C112" t="str">
        <v>OCCITANIE</v>
      </c>
      <c r="L112" t="str">
        <v>OCC-01</v>
      </c>
      <c r="M112" t="str">
        <v>Aude-Pyrénées</v>
      </c>
      <c r="N112" t="str">
        <v>OCCITANIE</v>
      </c>
      <c r="O112" s="13">
        <f>SUMIFS(bdd_V102[Activité combinée], bdd_V102[Intitulé du GHT], M112, bdd_V102[[Région du FINESS juridique ]], N112)</f>
        <v>547422.5</v>
      </c>
      <c r="P112" s="13">
        <f>SUMIFS(bdd_V102[Activité combinée], bdd_V102[Intitulé du GHT], M112, bdd_V102[[Région du FINESS juridique ]], N112,bdd_V102[Validation prérequis SUN-ES], "Oui")</f>
        <v>517249.5</v>
      </c>
      <c r="Q112" s="70">
        <f t="shared" si="1"/>
        <v>0.9448816955824797</v>
      </c>
    </row>
    <row r="113" spans="1:17">
      <c r="A113" t="str">
        <v>OCC-02</v>
      </c>
      <c r="B113" t="str">
        <v>Ouest audois</v>
      </c>
      <c r="C113" t="str">
        <v>OCCITANIE</v>
      </c>
      <c r="L113" t="str">
        <v>OCC-02</v>
      </c>
      <c r="M113" t="str">
        <v>Ouest audois</v>
      </c>
      <c r="N113" t="str">
        <v>OCCITANIE</v>
      </c>
      <c r="O113" s="13">
        <f>SUMIFS(bdd_V102[Activité combinée], bdd_V102[Intitulé du GHT], M113, bdd_V102[[Région du FINESS juridique ]], N113)</f>
        <v>195332</v>
      </c>
      <c r="P113" s="13">
        <f>SUMIFS(bdd_V102[Activité combinée], bdd_V102[Intitulé du GHT], M113, bdd_V102[[Région du FINESS juridique ]], N113,bdd_V102[Validation prérequis SUN-ES], "Oui")</f>
        <v>195332</v>
      </c>
      <c r="Q113" s="70">
        <f t="shared" si="1"/>
        <v>1</v>
      </c>
    </row>
    <row r="114" spans="1:17">
      <c r="A114" t="str">
        <v>OCC-03</v>
      </c>
      <c r="B114" t="str">
        <v>Cévennes Gard Camargue</v>
      </c>
      <c r="C114" t="str">
        <v>OCCITANIE</v>
      </c>
      <c r="L114" t="str">
        <v>OCC-03</v>
      </c>
      <c r="M114" t="str">
        <v>Cévennes Gard Camargue</v>
      </c>
      <c r="N114" t="str">
        <v>OCCITANIE</v>
      </c>
      <c r="O114" s="13">
        <f>SUMIFS(bdd_V102[Activité combinée], bdd_V102[Intitulé du GHT], M114, bdd_V102[[Région du FINESS juridique ]], N114)</f>
        <v>828858.25</v>
      </c>
      <c r="P114" s="13">
        <f>SUMIFS(bdd_V102[Activité combinée], bdd_V102[Intitulé du GHT], M114, bdd_V102[[Région du FINESS juridique ]], N114,bdd_V102[Validation prérequis SUN-ES], "Oui")</f>
        <v>630717.25</v>
      </c>
      <c r="Q114" s="70">
        <f t="shared" si="1"/>
        <v>0.76094706181666161</v>
      </c>
    </row>
    <row r="115" spans="1:17">
      <c r="A115" t="str">
        <v>OCC-04</v>
      </c>
      <c r="B115" t="str">
        <v>Est Hérault et Sud Aveyron</v>
      </c>
      <c r="C115" t="str">
        <v>OCCITANIE</v>
      </c>
      <c r="L115" t="str">
        <v>OCC-04</v>
      </c>
      <c r="M115" t="str">
        <v>Est Hérault et Sud Aveyron</v>
      </c>
      <c r="N115" t="str">
        <v>OCCITANIE</v>
      </c>
      <c r="O115" s="13">
        <f>SUMIFS(bdd_V102[Activité combinée], bdd_V102[Intitulé du GHT], M115, bdd_V102[[Région du FINESS juridique ]], N115)</f>
        <v>924670.75</v>
      </c>
      <c r="P115" s="13">
        <f>SUMIFS(bdd_V102[Activité combinée], bdd_V102[Intitulé du GHT], M115, bdd_V102[[Région du FINESS juridique ]], N115,bdd_V102[Validation prérequis SUN-ES], "Oui")</f>
        <v>821860</v>
      </c>
      <c r="Q115" s="70">
        <f t="shared" si="1"/>
        <v>0.88881366691873842</v>
      </c>
    </row>
    <row r="116" spans="1:17">
      <c r="A116" t="str">
        <v>OCC-05</v>
      </c>
      <c r="B116" t="str">
        <v>Ouest Hérault</v>
      </c>
      <c r="C116" t="str">
        <v>OCCITANIE</v>
      </c>
      <c r="L116" t="str">
        <v>OCC-05</v>
      </c>
      <c r="M116" t="str">
        <v>Ouest Hérault</v>
      </c>
      <c r="N116" t="str">
        <v>OCCITANIE</v>
      </c>
      <c r="O116" s="13">
        <f>SUMIFS(bdd_V102[Activité combinée], bdd_V102[Intitulé du GHT], M116, bdd_V102[[Région du FINESS juridique ]], N116)</f>
        <v>250100.75</v>
      </c>
      <c r="P116" s="13">
        <f>SUMIFS(bdd_V102[Activité combinée], bdd_V102[Intitulé du GHT], M116, bdd_V102[[Région du FINESS juridique ]], N116,bdd_V102[Validation prérequis SUN-ES], "Oui")</f>
        <v>245652.75</v>
      </c>
      <c r="Q116" s="70">
        <f t="shared" si="1"/>
        <v>0.98221516728758307</v>
      </c>
    </row>
    <row r="117" spans="1:17">
      <c r="A117" t="str">
        <v>OCC-06</v>
      </c>
      <c r="B117" t="str">
        <v>Lozère</v>
      </c>
      <c r="C117" t="str">
        <v>OCCITANIE</v>
      </c>
      <c r="L117" t="str">
        <v>OCC-06</v>
      </c>
      <c r="M117" t="str">
        <v>Lozère</v>
      </c>
      <c r="N117" t="str">
        <v>OCCITANIE</v>
      </c>
      <c r="O117" s="13">
        <f>SUMIFS(bdd_V102[Activité combinée], bdd_V102[Intitulé du GHT], M117, bdd_V102[[Région du FINESS juridique ]], N117)</f>
        <v>106659</v>
      </c>
      <c r="P117" s="13">
        <f>SUMIFS(bdd_V102[Activité combinée], bdd_V102[Intitulé du GHT], M117, bdd_V102[[Région du FINESS juridique ]], N117,bdd_V102[Validation prérequis SUN-ES], "Oui")</f>
        <v>57747.5</v>
      </c>
      <c r="Q117" s="70">
        <f t="shared" si="1"/>
        <v>0.5414217271866415</v>
      </c>
    </row>
    <row r="118" spans="1:17">
      <c r="A118" t="str">
        <v>OCC-07</v>
      </c>
      <c r="B118" t="str">
        <v>Haute-Garonne et Tarn Ouest</v>
      </c>
      <c r="C118" t="str">
        <v>OCCITANIE</v>
      </c>
      <c r="L118" t="str">
        <v>OCC-07</v>
      </c>
      <c r="M118" t="str">
        <v>Haute-Garonne et Tarn Ouest</v>
      </c>
      <c r="N118" t="str">
        <v>OCCITANIE</v>
      </c>
      <c r="O118" s="13">
        <f>SUMIFS(bdd_V102[Activité combinée], bdd_V102[Intitulé du GHT], M118, bdd_V102[[Région du FINESS juridique ]], N118)</f>
        <v>1119431</v>
      </c>
      <c r="P118" s="13">
        <f>SUMIFS(bdd_V102[Activité combinée], bdd_V102[Intitulé du GHT], M118, bdd_V102[[Région du FINESS juridique ]], N118,bdd_V102[Validation prérequis SUN-ES], "Oui")</f>
        <v>1101307</v>
      </c>
      <c r="Q118" s="70">
        <f t="shared" si="1"/>
        <v>0.98380963185761339</v>
      </c>
    </row>
    <row r="119" spans="1:17">
      <c r="A119" t="str">
        <v>OCC-08</v>
      </c>
      <c r="B119" t="str">
        <v>Pyrénées ariégeoises</v>
      </c>
      <c r="C119" t="str">
        <v>OCCITANIE</v>
      </c>
      <c r="L119" t="str">
        <v>OCC-08</v>
      </c>
      <c r="M119" t="str">
        <v>Pyrénées ariégeoises</v>
      </c>
      <c r="N119" t="str">
        <v>OCCITANIE</v>
      </c>
      <c r="O119" s="13">
        <f>SUMIFS(bdd_V102[Activité combinée], bdd_V102[Intitulé du GHT], M119, bdd_V102[[Région du FINESS juridique ]], N119)</f>
        <v>183652.75</v>
      </c>
      <c r="P119" s="13">
        <f>SUMIFS(bdd_V102[Activité combinée], bdd_V102[Intitulé du GHT], M119, bdd_V102[[Région du FINESS juridique ]], N119,bdd_V102[Validation prérequis SUN-ES], "Oui")</f>
        <v>183652.75</v>
      </c>
      <c r="Q119" s="70">
        <f t="shared" si="1"/>
        <v>1</v>
      </c>
    </row>
    <row r="120" spans="1:17">
      <c r="A120" t="str">
        <v>OCC-09</v>
      </c>
      <c r="B120" t="str">
        <v>Hautes-Pyrénées</v>
      </c>
      <c r="C120" t="str">
        <v>OCCITANIE</v>
      </c>
      <c r="L120" t="str">
        <v>OCC-09</v>
      </c>
      <c r="M120" t="str">
        <v>Hautes-Pyrénées</v>
      </c>
      <c r="N120" t="str">
        <v>OCCITANIE</v>
      </c>
      <c r="O120" s="13">
        <f>SUMIFS(bdd_V102[Activité combinée], bdd_V102[Intitulé du GHT], M120, bdd_V102[[Région du FINESS juridique ]], N120)</f>
        <v>327332.5</v>
      </c>
      <c r="P120" s="13">
        <f>SUMIFS(bdd_V102[Activité combinée], bdd_V102[Intitulé du GHT], M120, bdd_V102[[Région du FINESS juridique ]], N120,bdd_V102[Validation prérequis SUN-ES], "Oui")</f>
        <v>327332.5</v>
      </c>
      <c r="Q120" s="70">
        <f t="shared" si="1"/>
        <v>1</v>
      </c>
    </row>
    <row r="121" spans="1:17">
      <c r="A121" t="str">
        <v>OCC-10</v>
      </c>
      <c r="B121" t="str">
        <v>Gers</v>
      </c>
      <c r="C121" t="str">
        <v>OCCITANIE</v>
      </c>
      <c r="L121" t="str">
        <v>OCC-10</v>
      </c>
      <c r="M121" t="str">
        <v>Gers</v>
      </c>
      <c r="N121" t="str">
        <v>OCCITANIE</v>
      </c>
      <c r="O121" s="13">
        <f>SUMIFS(bdd_V102[Activité combinée], bdd_V102[Intitulé du GHT], M121, bdd_V102[[Région du FINESS juridique ]], N121)</f>
        <v>211862.25</v>
      </c>
      <c r="P121" s="13">
        <f>SUMIFS(bdd_V102[Activité combinée], bdd_V102[Intitulé du GHT], M121, bdd_V102[[Région du FINESS juridique ]], N121,bdd_V102[Validation prérequis SUN-ES], "Oui")</f>
        <v>211862.25</v>
      </c>
      <c r="Q121" s="70">
        <f t="shared" si="1"/>
        <v>1</v>
      </c>
    </row>
    <row r="122" spans="1:17">
      <c r="A122" t="str">
        <v>OCC-11</v>
      </c>
      <c r="B122" t="str">
        <v>Tarn-et-Garonne</v>
      </c>
      <c r="C122" t="str">
        <v>OCCITANIE</v>
      </c>
      <c r="L122" t="str">
        <v>OCC-11</v>
      </c>
      <c r="M122" t="str">
        <v>Tarn-et-Garonne</v>
      </c>
      <c r="N122" t="str">
        <v>OCCITANIE</v>
      </c>
      <c r="O122" s="13">
        <f>SUMIFS(bdd_V102[Activité combinée], bdd_V102[Intitulé du GHT], M122, bdd_V102[[Région du FINESS juridique ]], N122)</f>
        <v>195963.25</v>
      </c>
      <c r="P122" s="13">
        <f>SUMIFS(bdd_V102[Activité combinée], bdd_V102[Intitulé du GHT], M122, bdd_V102[[Région du FINESS juridique ]], N122,bdd_V102[Validation prérequis SUN-ES], "Oui")</f>
        <v>185456.25</v>
      </c>
      <c r="Q122" s="70">
        <f t="shared" si="1"/>
        <v>0.94638280391859186</v>
      </c>
    </row>
    <row r="123" spans="1:17">
      <c r="A123" t="str">
        <v>OCC-12</v>
      </c>
      <c r="B123" t="str">
        <v>Rouergue</v>
      </c>
      <c r="C123" t="str">
        <v>OCCITANIE</v>
      </c>
      <c r="L123" t="str">
        <v>OCC-12</v>
      </c>
      <c r="M123" t="str">
        <v>Rouergue</v>
      </c>
      <c r="N123" t="str">
        <v>OCCITANIE</v>
      </c>
      <c r="O123" s="13">
        <f>SUMIFS(bdd_V102[Activité combinée], bdd_V102[Intitulé du GHT], M123, bdd_V102[[Région du FINESS juridique ]], N123)</f>
        <v>253719.5</v>
      </c>
      <c r="P123" s="13">
        <f>SUMIFS(bdd_V102[Activité combinée], bdd_V102[Intitulé du GHT], M123, bdd_V102[[Région du FINESS juridique ]], N123,bdd_V102[Validation prérequis SUN-ES], "Oui")</f>
        <v>253719.5</v>
      </c>
      <c r="Q123" s="70">
        <f t="shared" si="1"/>
        <v>1</v>
      </c>
    </row>
    <row r="124" spans="1:17">
      <c r="A124" t="str">
        <v>OCC-13</v>
      </c>
      <c r="B124" t="str">
        <v>Cœur d'Occitanie</v>
      </c>
      <c r="C124" t="str">
        <v>OCCITANIE</v>
      </c>
      <c r="L124" t="str">
        <v>OCC-13</v>
      </c>
      <c r="M124" t="str">
        <v>Cœur d'Occitanie</v>
      </c>
      <c r="N124" t="str">
        <v>OCCITANIE</v>
      </c>
      <c r="O124" s="13">
        <f>SUMIFS(bdd_V102[Activité combinée], bdd_V102[Intitulé du GHT], M124, bdd_V102[[Région du FINESS juridique ]], N124)</f>
        <v>315330</v>
      </c>
      <c r="P124" s="13">
        <f>SUMIFS(bdd_V102[Activité combinée], bdd_V102[Intitulé du GHT], M124, bdd_V102[[Région du FINESS juridique ]], N124,bdd_V102[Validation prérequis SUN-ES], "Oui")</f>
        <v>315330</v>
      </c>
      <c r="Q124" s="70">
        <f t="shared" si="1"/>
        <v>1</v>
      </c>
    </row>
    <row r="125" spans="1:17">
      <c r="A125" t="str">
        <v>OCC-14</v>
      </c>
      <c r="B125" t="str">
        <v>Lot</v>
      </c>
      <c r="C125" t="str">
        <v>OCCITANIE</v>
      </c>
      <c r="L125" t="str">
        <v>OCC-14</v>
      </c>
      <c r="M125" t="str">
        <v>Lot</v>
      </c>
      <c r="N125" t="str">
        <v>OCCITANIE</v>
      </c>
      <c r="O125" s="13">
        <f>SUMIFS(bdd_V102[Activité combinée], bdd_V102[Intitulé du GHT], M125, bdd_V102[[Région du FINESS juridique ]], N125)</f>
        <v>165258.5</v>
      </c>
      <c r="P125" s="13">
        <f>SUMIFS(bdd_V102[Activité combinée], bdd_V102[Intitulé du GHT], M125, bdd_V102[[Région du FINESS juridique ]], N125,bdd_V102[Validation prérequis SUN-ES], "Oui")</f>
        <v>165258.5</v>
      </c>
      <c r="Q125" s="70">
        <f t="shared" si="1"/>
        <v>1</v>
      </c>
    </row>
    <row r="126" spans="1:17">
      <c r="A126" t="str">
        <v>OI-01</v>
      </c>
      <c r="B126" t="str">
        <v>Ocean Indien</v>
      </c>
      <c r="C126" t="str">
        <v>LA RÉUNION</v>
      </c>
      <c r="L126" t="str">
        <v>OI-01</v>
      </c>
      <c r="M126" t="str">
        <v>Ocean Indien</v>
      </c>
      <c r="N126" t="str">
        <v>LA RÉUNION</v>
      </c>
      <c r="O126" s="13">
        <f>SUMIFS(bdd_V102[Activité combinée], bdd_V102[Intitulé du GHT], M126, bdd_V102[[Région du FINESS juridique ]], N126)</f>
        <v>813245</v>
      </c>
      <c r="P126" s="13">
        <f>SUMIFS(bdd_V102[Activité combinée], bdd_V102[Intitulé du GHT], M126, bdd_V102[[Région du FINESS juridique ]], N126,bdd_V102[Validation prérequis SUN-ES], "Oui")</f>
        <v>772630</v>
      </c>
      <c r="Q126" s="70">
        <f t="shared" si="1"/>
        <v>0.95005810057239826</v>
      </c>
    </row>
    <row r="127" spans="1:17">
      <c r="A127" t="str">
        <v>PACA-01</v>
      </c>
      <c r="B127" t="str">
        <v>Vaucluse</v>
      </c>
      <c r="C127" t="str">
        <v>PROVENCE-ALPES-CÔTE D'AZUR</v>
      </c>
      <c r="L127" t="str">
        <v>PACA-01</v>
      </c>
      <c r="M127" t="str">
        <v>Vaucluse</v>
      </c>
      <c r="N127" t="str">
        <v>PROVENCE-ALPES-CÔTE D'AZUR</v>
      </c>
      <c r="O127" s="13">
        <f>SUMIFS(bdd_V102[Activité combinée], bdd_V102[Intitulé du GHT], M127, bdd_V102[[Région du FINESS juridique ]], N127)</f>
        <v>568503</v>
      </c>
      <c r="P127" s="13">
        <f>SUMIFS(bdd_V102[Activité combinée], bdd_V102[Intitulé du GHT], M127, bdd_V102[[Région du FINESS juridique ]], N127,bdd_V102[Validation prérequis SUN-ES], "Oui")</f>
        <v>567396.5</v>
      </c>
      <c r="Q127" s="70">
        <f t="shared" si="1"/>
        <v>0.99805366022694686</v>
      </c>
    </row>
    <row r="128" spans="1:17">
      <c r="A128" t="str">
        <v>PACA-02</v>
      </c>
      <c r="B128" t="str">
        <v>Var</v>
      </c>
      <c r="C128" t="str">
        <v>PROVENCE-ALPES-CÔTE D'AZUR</v>
      </c>
      <c r="L128" t="str">
        <v>PACA-02</v>
      </c>
      <c r="M128" t="str">
        <v>Var</v>
      </c>
      <c r="N128" t="str">
        <v>PROVENCE-ALPES-CÔTE D'AZUR</v>
      </c>
      <c r="O128" s="13">
        <f>SUMIFS(bdd_V102[Activité combinée], bdd_V102[Intitulé du GHT], M128, bdd_V102[[Région du FINESS juridique ]], N128)</f>
        <v>771867.5</v>
      </c>
      <c r="P128" s="13">
        <f>SUMIFS(bdd_V102[Activité combinée], bdd_V102[Intitulé du GHT], M128, bdd_V102[[Région du FINESS juridique ]], N128,bdd_V102[Validation prérequis SUN-ES], "Oui")</f>
        <v>741884</v>
      </c>
      <c r="Q128" s="70">
        <f t="shared" si="1"/>
        <v>0.96115460231192529</v>
      </c>
    </row>
    <row r="129" spans="1:17">
      <c r="A129" t="str">
        <v>PACA-03</v>
      </c>
      <c r="B129" t="str">
        <v>Alpes-de-Haute-Provence</v>
      </c>
      <c r="C129" t="str">
        <v>PROVENCE-ALPES-CÔTE D'AZUR</v>
      </c>
      <c r="L129" t="str">
        <v>PACA-03</v>
      </c>
      <c r="M129" t="str">
        <v>Alpes-de-Haute-Provence</v>
      </c>
      <c r="N129" t="str">
        <v>PROVENCE-ALPES-CÔTE D'AZUR</v>
      </c>
      <c r="O129" s="13">
        <f>SUMIFS(bdd_V102[Activité combinée], bdd_V102[Intitulé du GHT], M129, bdd_V102[[Région du FINESS juridique ]], N129)</f>
        <v>160527.75</v>
      </c>
      <c r="P129" s="13">
        <f>SUMIFS(bdd_V102[Activité combinée], bdd_V102[Intitulé du GHT], M129, bdd_V102[[Région du FINESS juridique ]], N129,bdd_V102[Validation prérequis SUN-ES], "Oui")</f>
        <v>154507.25</v>
      </c>
      <c r="Q129" s="70">
        <f t="shared" si="1"/>
        <v>0.9624955809821043</v>
      </c>
    </row>
    <row r="130" spans="1:17">
      <c r="A130" t="str">
        <v>PACA-04</v>
      </c>
      <c r="B130" t="str">
        <v>Hôpitaux de Provence</v>
      </c>
      <c r="C130" t="str">
        <v>PROVENCE-ALPES-CÔTE D'AZUR</v>
      </c>
      <c r="L130" t="str">
        <v>PACA-04</v>
      </c>
      <c r="M130" t="str">
        <v>Hôpitaux de Provence</v>
      </c>
      <c r="N130" t="str">
        <v>PROVENCE-ALPES-CÔTE D'AZUR</v>
      </c>
      <c r="O130" s="13">
        <f>SUMIFS(bdd_V102[Activité combinée], bdd_V102[Intitulé du GHT], M130, bdd_V102[[Région du FINESS juridique ]], N130)</f>
        <v>1856437.75</v>
      </c>
      <c r="P130" s="13">
        <f>SUMIFS(bdd_V102[Activité combinée], bdd_V102[Intitulé du GHT], M130, bdd_V102[[Région du FINESS juridique ]], N130,bdd_V102[Validation prérequis SUN-ES], "Oui")</f>
        <v>1780262.75</v>
      </c>
      <c r="Q130" s="70">
        <f t="shared" si="1"/>
        <v>0.95896711322531558</v>
      </c>
    </row>
    <row r="131" spans="1:17">
      <c r="A131" t="str">
        <v>PACA-05</v>
      </c>
      <c r="B131" t="str">
        <v>Alpes Maritimes</v>
      </c>
      <c r="C131" t="str">
        <v>PROVENCE-ALPES-CÔTE D'AZUR</v>
      </c>
      <c r="L131" t="str">
        <v>PACA-05</v>
      </c>
      <c r="M131" t="str">
        <v>Alpes Maritimes</v>
      </c>
      <c r="N131" t="str">
        <v>PROVENCE-ALPES-CÔTE D'AZUR</v>
      </c>
      <c r="O131" s="13">
        <f>SUMIFS(bdd_V102[Activité combinée], bdd_V102[Intitulé du GHT], M131, bdd_V102[[Région du FINESS juridique ]], N131)</f>
        <v>981440.5</v>
      </c>
      <c r="P131" s="13">
        <f>SUMIFS(bdd_V102[Activité combinée], bdd_V102[Intitulé du GHT], M131, bdd_V102[[Région du FINESS juridique ]], N131,bdd_V102[Validation prérequis SUN-ES], "Oui")</f>
        <v>957537.5</v>
      </c>
      <c r="Q131" s="70">
        <f t="shared" ref="Q131:Q137" si="2">P131/O131</f>
        <v>0.97564498306316072</v>
      </c>
    </row>
    <row r="132" spans="1:17">
      <c r="A132" t="str">
        <v>PACA-06</v>
      </c>
      <c r="B132" t="str">
        <v>Alpes du Sud</v>
      </c>
      <c r="C132" t="str">
        <v>PROVENCE-ALPES-CÔTE D'AZUR</v>
      </c>
      <c r="L132" t="str">
        <v>PACA-06</v>
      </c>
      <c r="M132" t="str">
        <v>Alpes du Sud</v>
      </c>
      <c r="N132" t="str">
        <v>PROVENCE-ALPES-CÔTE D'AZUR</v>
      </c>
      <c r="O132" s="13">
        <f>SUMIFS(bdd_V102[Activité combinée], bdd_V102[Intitulé du GHT], M132, bdd_V102[[Région du FINESS juridique ]], N132)</f>
        <v>212330.25</v>
      </c>
      <c r="P132" s="13">
        <f>SUMIFS(bdd_V102[Activité combinée], bdd_V102[Intitulé du GHT], M132, bdd_V102[[Région du FINESS juridique ]], N132,bdd_V102[Validation prérequis SUN-ES], "Oui")</f>
        <v>210019.75</v>
      </c>
      <c r="Q132" s="70">
        <f t="shared" si="2"/>
        <v>0.98911836631850625</v>
      </c>
    </row>
    <row r="133" spans="1:17">
      <c r="A133" t="str">
        <v>PDL-01</v>
      </c>
      <c r="B133" t="str">
        <v>Loire Atlantique</v>
      </c>
      <c r="C133" t="str">
        <v>PAYS DE LA LOIRE</v>
      </c>
      <c r="L133" t="str">
        <v>PDL-01</v>
      </c>
      <c r="M133" t="str">
        <v>Loire Atlantique</v>
      </c>
      <c r="N133" t="str">
        <v>PAYS DE LA LOIRE</v>
      </c>
      <c r="O133" s="13">
        <f>SUMIFS(bdd_V102[Activité combinée], bdd_V102[Intitulé du GHT], M133, bdd_V102[[Région du FINESS juridique ]], N133)</f>
        <v>1334467</v>
      </c>
      <c r="P133" s="13">
        <f>SUMIFS(bdd_V102[Activité combinée], bdd_V102[Intitulé du GHT], M133, bdd_V102[[Région du FINESS juridique ]], N133,bdd_V102[Validation prérequis SUN-ES], "Oui")</f>
        <v>1334467</v>
      </c>
      <c r="Q133" s="70">
        <f t="shared" si="2"/>
        <v>1</v>
      </c>
    </row>
    <row r="134" spans="1:17">
      <c r="A134" t="str">
        <v>PDL-02</v>
      </c>
      <c r="B134" t="str">
        <v>Maine et Loire</v>
      </c>
      <c r="C134" t="str">
        <v>PAYS DE LA LOIRE</v>
      </c>
      <c r="L134" t="str">
        <v>PDL-02</v>
      </c>
      <c r="M134" t="str">
        <v>Maine et Loire</v>
      </c>
      <c r="N134" t="str">
        <v>PAYS DE LA LOIRE</v>
      </c>
      <c r="O134" s="13">
        <f>SUMIFS(bdd_V102[Activité combinée], bdd_V102[Intitulé du GHT], M134, bdd_V102[[Région du FINESS juridique ]], N134)</f>
        <v>823745.5</v>
      </c>
      <c r="P134" s="13">
        <f>SUMIFS(bdd_V102[Activité combinée], bdd_V102[Intitulé du GHT], M134, bdd_V102[[Région du FINESS juridique ]], N134,bdd_V102[Validation prérequis SUN-ES], "Oui")</f>
        <v>815486.5</v>
      </c>
      <c r="Q134" s="70">
        <f t="shared" si="2"/>
        <v>0.98997384507715069</v>
      </c>
    </row>
    <row r="135" spans="1:17">
      <c r="A135" t="str">
        <v>PDL-03</v>
      </c>
      <c r="B135" t="str">
        <v>Mayenne et Haut-Anjou</v>
      </c>
      <c r="C135" t="str">
        <v>PAYS DE LA LOIRE</v>
      </c>
      <c r="L135" t="str">
        <v>PDL-03</v>
      </c>
      <c r="M135" t="str">
        <v>Mayenne et Haut-Anjou</v>
      </c>
      <c r="N135" t="str">
        <v>PAYS DE LA LOIRE</v>
      </c>
      <c r="O135" s="13">
        <f>SUMIFS(bdd_V102[Activité combinée], bdd_V102[Intitulé du GHT], M135, bdd_V102[[Région du FINESS juridique ]], N135)</f>
        <v>374497.25</v>
      </c>
      <c r="P135" s="13">
        <f>SUMIFS(bdd_V102[Activité combinée], bdd_V102[Intitulé du GHT], M135, bdd_V102[[Région du FINESS juridique ]], N135,bdd_V102[Validation prérequis SUN-ES], "Oui")</f>
        <v>371850.75</v>
      </c>
      <c r="Q135" s="70">
        <f t="shared" si="2"/>
        <v>0.99293319243332223</v>
      </c>
    </row>
    <row r="136" spans="1:17">
      <c r="A136" t="str">
        <v>PDL-04</v>
      </c>
      <c r="B136" t="str">
        <v>Sarthe</v>
      </c>
      <c r="C136" t="str">
        <v>PAYS DE LA LOIRE</v>
      </c>
      <c r="L136" t="str">
        <v>PDL-04</v>
      </c>
      <c r="M136" t="str">
        <v>Sarthe</v>
      </c>
      <c r="N136" t="str">
        <v>PAYS DE LA LOIRE</v>
      </c>
      <c r="O136" s="13">
        <f>SUMIFS(bdd_V102[Activité combinée], bdd_V102[Intitulé du GHT], M136, bdd_V102[[Région du FINESS juridique ]], N136)</f>
        <v>591626.75</v>
      </c>
      <c r="P136" s="13">
        <f>SUMIFS(bdd_V102[Activité combinée], bdd_V102[Intitulé du GHT], M136, bdd_V102[[Région du FINESS juridique ]], N136,bdd_V102[Validation prérequis SUN-ES], "Oui")</f>
        <v>573931.25</v>
      </c>
      <c r="Q136" s="70">
        <f t="shared" si="2"/>
        <v>0.97009009481062169</v>
      </c>
    </row>
    <row r="137" spans="1:17">
      <c r="A137" t="str">
        <v>PDL-05</v>
      </c>
      <c r="B137" t="str">
        <v>Vendée</v>
      </c>
      <c r="C137" t="str">
        <v>PAYS DE LA LOIRE</v>
      </c>
      <c r="L137" t="str">
        <v>PDL-05</v>
      </c>
      <c r="M137" t="str">
        <v>Vendée</v>
      </c>
      <c r="N137" t="str">
        <v>PAYS DE LA LOIRE</v>
      </c>
      <c r="O137" s="13">
        <f>SUMIFS(bdd_V102[Activité combinée], bdd_V102[Intitulé du GHT], M137, bdd_V102[[Région du FINESS juridique ]], N137)</f>
        <v>737560.25</v>
      </c>
      <c r="P137" s="13">
        <f>SUMIFS(bdd_V102[Activité combinée], bdd_V102[Intitulé du GHT], M137, bdd_V102[[Région du FINESS juridique ]], N137,bdd_V102[Validation prérequis SUN-ES], "Oui")</f>
        <v>665152.25</v>
      </c>
      <c r="Q137" s="70">
        <f t="shared" si="2"/>
        <v>0.90182768119621415</v>
      </c>
    </row>
    <row r="138" spans="1:17">
      <c r="O138" s="13"/>
      <c r="P138" s="13"/>
      <c r="Q138" s="70"/>
    </row>
    <row r="139" spans="1:17">
      <c r="O139" s="13"/>
      <c r="P139" s="13"/>
      <c r="Q139" s="70"/>
    </row>
    <row r="140" spans="1:17">
      <c r="O140" s="13"/>
      <c r="P140" s="13"/>
      <c r="Q140" s="70"/>
    </row>
  </sheetData>
  <autoFilter ref="A1:C137" xr:uid="{51DC10B3-51E8-485D-95AD-D1120FCD6C60}"/>
  <mergeCells count="1">
    <mergeCell ref="X1:Y1"/>
  </mergeCells>
  <conditionalFormatting sqref="Q2:Q140">
    <cfRule type="cellIs" dxfId="3" priority="1" operator="greaterThanOrEqual">
      <formula>0.9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43AB-4BF8-42A6-BE85-F560F1F42118}">
  <sheetPr>
    <tabColor theme="8"/>
  </sheetPr>
  <dimension ref="A1:F786"/>
  <sheetViews>
    <sheetView topLeftCell="A2" zoomScale="80" zoomScaleNormal="80" workbookViewId="0">
      <selection activeCell="D22" sqref="D22"/>
    </sheetView>
  </sheetViews>
  <sheetFormatPr baseColWidth="10" defaultColWidth="11.42578125" defaultRowHeight="15"/>
  <cols>
    <col min="1" max="1" width="15.7109375" bestFit="1" customWidth="1"/>
    <col min="2" max="2" width="68.28515625" bestFit="1" customWidth="1"/>
    <col min="3" max="3" width="15" style="1" bestFit="1" customWidth="1"/>
    <col min="4" max="4" width="34.5703125" style="1" bestFit="1" customWidth="1"/>
    <col min="5" max="5" width="48.7109375" style="1" customWidth="1"/>
    <col min="6" max="6" width="26.42578125" style="1" bestFit="1" customWidth="1"/>
  </cols>
  <sheetData>
    <row r="1" spans="1:6" ht="15.75" thickBot="1"/>
    <row r="2" spans="1:6">
      <c r="A2" s="166" t="s">
        <v>6537</v>
      </c>
      <c r="B2" s="167"/>
      <c r="C2" s="167"/>
      <c r="D2" s="167"/>
      <c r="E2" s="167"/>
      <c r="F2" s="168"/>
    </row>
    <row r="3" spans="1:6">
      <c r="A3" s="169"/>
      <c r="B3" s="170"/>
      <c r="C3" s="170"/>
      <c r="D3" s="170"/>
      <c r="E3" s="170"/>
      <c r="F3" s="171"/>
    </row>
    <row r="4" spans="1:6">
      <c r="A4" s="169"/>
      <c r="B4" s="170"/>
      <c r="C4" s="170"/>
      <c r="D4" s="170"/>
      <c r="E4" s="170"/>
      <c r="F4" s="171"/>
    </row>
    <row r="5" spans="1:6" ht="63.75" customHeight="1">
      <c r="A5" s="169"/>
      <c r="B5" s="170"/>
      <c r="C5" s="170"/>
      <c r="D5" s="170"/>
      <c r="E5" s="170"/>
      <c r="F5" s="171"/>
    </row>
    <row r="6" spans="1:6" ht="53.25" customHeight="1" thickBot="1">
      <c r="A6" s="172"/>
      <c r="B6" s="173"/>
      <c r="C6" s="173"/>
      <c r="D6" s="173"/>
      <c r="E6" s="173"/>
      <c r="F6" s="174"/>
    </row>
    <row r="9" spans="1:6">
      <c r="A9" s="154" t="s">
        <v>18</v>
      </c>
      <c r="B9" s="154" t="s">
        <v>19</v>
      </c>
      <c r="C9" s="154" t="s">
        <v>45</v>
      </c>
      <c r="D9" s="154" t="s">
        <v>46</v>
      </c>
      <c r="E9" s="154" t="s">
        <v>25</v>
      </c>
      <c r="F9" s="154" t="s">
        <v>21</v>
      </c>
    </row>
    <row r="10" spans="1:6">
      <c r="A10" cm="1">
        <f t="array" ref="A10:A786">_xlfn.UNIQUE(_xlfn._xlws.FILTER(bdd_V102[FINESS juridique],bdd_V102[Numéro du GHT]&lt;&gt;""))</f>
        <v>10007987</v>
      </c>
      <c r="B10" t="str">
        <f>_xlfn.XLOOKUP(A10,bdd_V102[FINESS juridique],bdd_V102[Raison sociale juridique],"")</f>
        <v>CH PUBLIC HAUTEVILLE</v>
      </c>
      <c r="C10" s="1" t="str">
        <f>_xlfn.XLOOKUP(A10,bdd_V102[FINESS juridique],bdd_V102[Numéro du GHT],"")</f>
        <v>ARA-03</v>
      </c>
      <c r="D10" s="1" t="str">
        <f>_xlfn.XLOOKUP(A10,bdd_V102[FINESS juridique],bdd_V102[Intitulé du GHT],"")</f>
        <v>Bresse Haut-Bugey</v>
      </c>
      <c r="E10" s="1">
        <f>SUMIFS(bdd_V102[Activité combinée], bdd_V102[Intitulé du GHT], D10,bdd_V102[FINESS juridique],A10)</f>
        <v>36280</v>
      </c>
      <c r="F10" s="1" t="str">
        <f>_xlfn.XLOOKUP(A10,Tableau2[FINESS Juridique],Tableau2[Prérequis validation],"Non")</f>
        <v>Oui</v>
      </c>
    </row>
    <row r="11" spans="1:6">
      <c r="A11">
        <v>10008407</v>
      </c>
      <c r="B11" t="str">
        <f>_xlfn.XLOOKUP(A11,bdd_V102[FINESS juridique],bdd_V102[Raison sociale juridique],"")</f>
        <v>CH DU HAUT BUGEY</v>
      </c>
      <c r="C11" s="1" t="str">
        <f>_xlfn.XLOOKUP(A11,bdd_V102[FINESS juridique],bdd_V102[Numéro du GHT],"")</f>
        <v>ARA-03</v>
      </c>
      <c r="D11" s="1" t="str">
        <f>_xlfn.XLOOKUP(A11,bdd_V102[FINESS juridique],bdd_V102[Intitulé du GHT],"")</f>
        <v>Bresse Haut-Bugey</v>
      </c>
      <c r="E11" s="1">
        <f>SUMIFS(bdd_V102[Activité combinée], bdd_V102[Intitulé du GHT], D11,bdd_V102[FINESS juridique],A11)</f>
        <v>50238</v>
      </c>
      <c r="F11" s="1" t="str">
        <f>_xlfn.XLOOKUP(A11,Tableau2[FINESS Juridique],Tableau2[Prérequis validation],"Non")</f>
        <v>Oui</v>
      </c>
    </row>
    <row r="12" spans="1:6">
      <c r="A12">
        <v>10009132</v>
      </c>
      <c r="B12" t="str">
        <f>_xlfn.XLOOKUP(A12,bdd_V102[FINESS juridique],bdd_V102[Raison sociale juridique],"")</f>
        <v>CHI AIN VAL DE SAONE</v>
      </c>
      <c r="C12" s="1" t="str">
        <f>_xlfn.XLOOKUP(A12,bdd_V102[FINESS juridique],bdd_V102[Numéro du GHT],"")</f>
        <v>ARA-03</v>
      </c>
      <c r="D12" s="1" t="str">
        <f>_xlfn.XLOOKUP(A12,bdd_V102[FINESS juridique],bdd_V102[Intitulé du GHT],"")</f>
        <v>Bresse Haut-Bugey</v>
      </c>
      <c r="E12" s="1">
        <f>SUMIFS(bdd_V102[Activité combinée], bdd_V102[Intitulé du GHT], D12,bdd_V102[FINESS juridique],A12)</f>
        <v>13415.5</v>
      </c>
      <c r="F12" s="1" t="str">
        <f>_xlfn.XLOOKUP(A12,Tableau2[FINESS Juridique],Tableau2[Prérequis validation],"Non")</f>
        <v>Oui</v>
      </c>
    </row>
    <row r="13" spans="1:6">
      <c r="A13">
        <v>10780054</v>
      </c>
      <c r="B13" t="str">
        <f>_xlfn.XLOOKUP(A13,bdd_V102[FINESS juridique],bdd_V102[Raison sociale juridique],"")</f>
        <v>CH FLEYRIAT</v>
      </c>
      <c r="C13" s="1" t="str">
        <f>_xlfn.XLOOKUP(A13,bdd_V102[FINESS juridique],bdd_V102[Numéro du GHT],"")</f>
        <v>ARA-03</v>
      </c>
      <c r="D13" s="1" t="str">
        <f>_xlfn.XLOOKUP(A13,bdd_V102[FINESS juridique],bdd_V102[Intitulé du GHT],"")</f>
        <v>Bresse Haut-Bugey</v>
      </c>
      <c r="E13" s="1">
        <f>SUMIFS(bdd_V102[Activité combinée], bdd_V102[Intitulé du GHT], D13,bdd_V102[FINESS juridique],A13)</f>
        <v>197403</v>
      </c>
      <c r="F13" s="1" t="str">
        <f>_xlfn.XLOOKUP(A13,Tableau2[FINESS Juridique],Tableau2[Prérequis validation],"Non")</f>
        <v>Oui</v>
      </c>
    </row>
    <row r="14" spans="1:6">
      <c r="A14">
        <v>10780062</v>
      </c>
      <c r="B14" t="str">
        <f>_xlfn.XLOOKUP(A14,bdd_V102[FINESS juridique],bdd_V102[Raison sociale juridique],"")</f>
        <v>CH BUGEY SUD</v>
      </c>
      <c r="C14" s="1" t="str">
        <f>_xlfn.XLOOKUP(A14,bdd_V102[FINESS juridique],bdd_V102[Numéro du GHT],"")</f>
        <v>ARA-02</v>
      </c>
      <c r="D14" s="1" t="str">
        <f>_xlfn.XLOOKUP(A14,bdd_V102[FINESS juridique],bdd_V102[Intitulé du GHT],"")</f>
        <v>Savoie Belley</v>
      </c>
      <c r="E14" s="1">
        <f>SUMIFS(bdd_V102[Activité combinée], bdd_V102[Intitulé du GHT], D14,bdd_V102[FINESS juridique],A14)</f>
        <v>45052</v>
      </c>
      <c r="F14" s="1" t="str">
        <f>_xlfn.XLOOKUP(A14,Tableau2[FINESS Juridique],Tableau2[Prérequis validation],"Non")</f>
        <v>Non</v>
      </c>
    </row>
    <row r="15" spans="1:6">
      <c r="A15">
        <v>10780096</v>
      </c>
      <c r="B15" t="str">
        <f>_xlfn.XLOOKUP(A15,bdd_V102[FINESS juridique],bdd_V102[Raison sociale juridique],"")</f>
        <v>CH DE TREVOUX</v>
      </c>
      <c r="C15" s="1" t="str">
        <f>_xlfn.XLOOKUP(A15,bdd_V102[FINESS juridique],bdd_V102[Numéro du GHT],"")</f>
        <v>ARA-12</v>
      </c>
      <c r="D15" s="1" t="str">
        <f>_xlfn.XLOOKUP(A15,bdd_V102[FINESS juridique],bdd_V102[Intitulé du GHT],"")</f>
        <v>Rhône Nord Beaujolais Dombes</v>
      </c>
      <c r="E15" s="1">
        <f>SUMIFS(bdd_V102[Activité combinée], bdd_V102[Intitulé du GHT], D15,bdd_V102[FINESS juridique],A15)</f>
        <v>36447.5</v>
      </c>
      <c r="F15" s="1" t="str">
        <f>_xlfn.XLOOKUP(A15,Tableau2[FINESS Juridique],Tableau2[Prérequis validation],"Non")</f>
        <v>Oui</v>
      </c>
    </row>
    <row r="16" spans="1:6">
      <c r="A16">
        <v>10780112</v>
      </c>
      <c r="B16" t="str">
        <f>_xlfn.XLOOKUP(A16,bdd_V102[FINESS juridique],bdd_V102[Raison sociale juridique],"")</f>
        <v>CH DU PAYS DE GEX</v>
      </c>
      <c r="C16" s="1" t="str">
        <f>_xlfn.XLOOKUP(A16,bdd_V102[FINESS juridique],bdd_V102[Numéro du GHT],"")</f>
        <v>ARA-08</v>
      </c>
      <c r="D16" s="1" t="str">
        <f>_xlfn.XLOOKUP(A16,bdd_V102[FINESS juridique],bdd_V102[Intitulé du GHT],"")</f>
        <v>Genevois Annecy Albanais</v>
      </c>
      <c r="E16" s="1">
        <f>SUMIFS(bdd_V102[Activité combinée], bdd_V102[Intitulé du GHT], D16,bdd_V102[FINESS juridique],A16)</f>
        <v>8188.5</v>
      </c>
      <c r="F16" s="1" t="str">
        <f>_xlfn.XLOOKUP(A16,Tableau2[FINESS Juridique],Tableau2[Prérequis validation],"Non")</f>
        <v>Non</v>
      </c>
    </row>
    <row r="17" spans="1:6">
      <c r="A17">
        <v>10780120</v>
      </c>
      <c r="B17" t="str">
        <f>_xlfn.XLOOKUP(A17,bdd_V102[FINESS juridique],bdd_V102[Raison sociale juridique],"")</f>
        <v>CH DE MEXIMIEUX</v>
      </c>
      <c r="C17" s="1" t="str">
        <f>_xlfn.XLOOKUP(A17,bdd_V102[FINESS juridique],bdd_V102[Numéro du GHT],"")</f>
        <v>ARA-03</v>
      </c>
      <c r="D17" s="1" t="str">
        <f>_xlfn.XLOOKUP(A17,bdd_V102[FINESS juridique],bdd_V102[Intitulé du GHT],"")</f>
        <v>Bresse Haut-Bugey</v>
      </c>
      <c r="E17" s="1">
        <f>SUMIFS(bdd_V102[Activité combinée], bdd_V102[Intitulé du GHT], D17,bdd_V102[FINESS juridique],A17)</f>
        <v>6059</v>
      </c>
      <c r="F17" s="1" t="str">
        <f>_xlfn.XLOOKUP(A17,Tableau2[FINESS Juridique],Tableau2[Prérequis validation],"Non")</f>
        <v>Oui</v>
      </c>
    </row>
    <row r="18" spans="1:6">
      <c r="A18">
        <v>10780138</v>
      </c>
      <c r="B18" t="str">
        <f>_xlfn.XLOOKUP(A18,bdd_V102[FINESS juridique],bdd_V102[Raison sociale juridique],"")</f>
        <v>CH DE PONT DE VAUX</v>
      </c>
      <c r="C18" s="1" t="str">
        <f>_xlfn.XLOOKUP(A18,bdd_V102[FINESS juridique],bdd_V102[Numéro du GHT],"")</f>
        <v>ARA-03</v>
      </c>
      <c r="D18" s="1" t="str">
        <f>_xlfn.XLOOKUP(A18,bdd_V102[FINESS juridique],bdd_V102[Intitulé du GHT],"")</f>
        <v>Bresse Haut-Bugey</v>
      </c>
      <c r="E18" s="1">
        <f>SUMIFS(bdd_V102[Activité combinée], bdd_V102[Intitulé du GHT], D18,bdd_V102[FINESS juridique],A18)</f>
        <v>6234</v>
      </c>
      <c r="F18" s="1" t="str">
        <f>_xlfn.XLOOKUP(A18,Tableau2[FINESS Juridique],Tableau2[Prérequis validation],"Non")</f>
        <v>Oui</v>
      </c>
    </row>
    <row r="19" spans="1:6">
      <c r="A19">
        <v>20000022</v>
      </c>
      <c r="B19" t="str">
        <f>_xlfn.XLOOKUP(A19,bdd_V102[FINESS juridique],bdd_V102[Raison sociale juridique],"")</f>
        <v>CENTRE HOSPITALIER DE GUISE</v>
      </c>
      <c r="C19" s="1" t="str">
        <f>_xlfn.XLOOKUP(A19,bdd_V102[FINESS juridique],bdd_V102[Numéro du GHT],"")</f>
        <v>HF-01</v>
      </c>
      <c r="D19" s="1" t="str">
        <f>_xlfn.XLOOKUP(A19,bdd_V102[FINESS juridique],bdd_V102[Intitulé du GHT],"")</f>
        <v>Aisne Nord Haute Somme</v>
      </c>
      <c r="E19" s="1">
        <f>SUMIFS(bdd_V102[Activité combinée], bdd_V102[Intitulé du GHT], D19,bdd_V102[FINESS juridique],A19)</f>
        <v>23613.5</v>
      </c>
      <c r="F19" s="1" t="str">
        <f>_xlfn.XLOOKUP(A19,Tableau2[FINESS Juridique],Tableau2[Prérequis validation],"Non")</f>
        <v>Oui</v>
      </c>
    </row>
    <row r="20" spans="1:6">
      <c r="A20">
        <v>20000048</v>
      </c>
      <c r="B20" t="str">
        <f>_xlfn.XLOOKUP(A20,bdd_V102[FINESS juridique],bdd_V102[Raison sociale juridique],"")</f>
        <v>CENTRE HOSPITALIER GERONTOLOGIQUE</v>
      </c>
      <c r="C20" s="1" t="str">
        <f>_xlfn.XLOOKUP(A20,bdd_V102[FINESS juridique],bdd_V102[Numéro du GHT],"")</f>
        <v>HF-01</v>
      </c>
      <c r="D20" s="1" t="str">
        <f>_xlfn.XLOOKUP(A20,bdd_V102[FINESS juridique],bdd_V102[Intitulé du GHT],"")</f>
        <v>Aisne Nord Haute Somme</v>
      </c>
      <c r="E20" s="1">
        <f>SUMIFS(bdd_V102[Activité combinée], bdd_V102[Intitulé du GHT], D20,bdd_V102[FINESS juridique],A20)</f>
        <v>14718.5</v>
      </c>
      <c r="F20" s="1" t="str">
        <f>_xlfn.XLOOKUP(A20,Tableau2[FINESS Juridique],Tableau2[Prérequis validation],"Non")</f>
        <v>Non</v>
      </c>
    </row>
    <row r="21" spans="1:6">
      <c r="A21">
        <v>20000055</v>
      </c>
      <c r="B21" t="str">
        <f>_xlfn.XLOOKUP(A21,bdd_V102[FINESS juridique],bdd_V102[Raison sociale juridique],"")</f>
        <v>CH NOUVION EN THIERACHE</v>
      </c>
      <c r="C21" s="1" t="str">
        <f>_xlfn.XLOOKUP(A21,bdd_V102[FINESS juridique],bdd_V102[Numéro du GHT],"")</f>
        <v>HF-01</v>
      </c>
      <c r="D21" s="1" t="str">
        <f>_xlfn.XLOOKUP(A21,bdd_V102[FINESS juridique],bdd_V102[Intitulé du GHT],"")</f>
        <v>Aisne Nord Haute Somme</v>
      </c>
      <c r="E21" s="1">
        <f>SUMIFS(bdd_V102[Activité combinée], bdd_V102[Intitulé du GHT], D21,bdd_V102[FINESS juridique],A21)</f>
        <v>4959.5</v>
      </c>
      <c r="F21" s="1" t="str">
        <f>_xlfn.XLOOKUP(A21,Tableau2[FINESS Juridique],Tableau2[Prérequis validation],"Non")</f>
        <v>Oui</v>
      </c>
    </row>
    <row r="22" spans="1:6">
      <c r="A22">
        <v>20000063</v>
      </c>
      <c r="B22" t="str">
        <f>_xlfn.XLOOKUP(A22,bdd_V102[FINESS juridique],bdd_V102[Raison sociale juridique],"")</f>
        <v>CENTRE HOSPITALIER DE SAINT QUENTIN</v>
      </c>
      <c r="C22" s="1" t="str">
        <f>_xlfn.XLOOKUP(A22,bdd_V102[FINESS juridique],bdd_V102[Numéro du GHT],"")</f>
        <v>HF-01</v>
      </c>
      <c r="D22" s="1" t="str">
        <f>_xlfn.XLOOKUP(A22,bdd_V102[FINESS juridique],bdd_V102[Intitulé du GHT],"")</f>
        <v>Aisne Nord Haute Somme</v>
      </c>
      <c r="E22" s="1">
        <f>SUMIFS(bdd_V102[Activité combinée], bdd_V102[Intitulé du GHT], D22,bdd_V102[FINESS juridique],A22)</f>
        <v>219773</v>
      </c>
      <c r="F22" s="1" t="str">
        <f>_xlfn.XLOOKUP(A22,Tableau2[FINESS Juridique],Tableau2[Prérequis validation],"Non")</f>
        <v>Oui</v>
      </c>
    </row>
    <row r="23" spans="1:6">
      <c r="A23">
        <v>20000071</v>
      </c>
      <c r="B23" t="str">
        <f>_xlfn.XLOOKUP(A23,bdd_V102[FINESS juridique],bdd_V102[Raison sociale juridique],"")</f>
        <v>CENTRE HOSPITALIER DE VERVINS</v>
      </c>
      <c r="C23" s="1" t="str">
        <f>_xlfn.XLOOKUP(A23,bdd_V102[FINESS juridique],bdd_V102[Numéro du GHT],"")</f>
        <v>HF-01</v>
      </c>
      <c r="D23" s="1" t="str">
        <f>_xlfn.XLOOKUP(A23,bdd_V102[FINESS juridique],bdd_V102[Intitulé du GHT],"")</f>
        <v>Aisne Nord Haute Somme</v>
      </c>
      <c r="E23" s="1">
        <f>SUMIFS(bdd_V102[Activité combinée], bdd_V102[Intitulé du GHT], D23,bdd_V102[FINESS juridique],A23)</f>
        <v>9315.5</v>
      </c>
      <c r="F23" s="1" t="str">
        <f>_xlfn.XLOOKUP(A23,Tableau2[FINESS Juridique],Tableau2[Prérequis validation],"Non")</f>
        <v>Oui</v>
      </c>
    </row>
    <row r="24" spans="1:6">
      <c r="A24">
        <v>20000253</v>
      </c>
      <c r="B24" t="str">
        <f>_xlfn.XLOOKUP(A24,bdd_V102[FINESS juridique],bdd_V102[Raison sociale juridique],"")</f>
        <v>CH DE LAON</v>
      </c>
      <c r="C24" s="1" t="str">
        <f>_xlfn.XLOOKUP(A24,bdd_V102[FINESS juridique],bdd_V102[Numéro du GHT],"")</f>
        <v>HF-01</v>
      </c>
      <c r="D24" s="1" t="str">
        <f>_xlfn.XLOOKUP(A24,bdd_V102[FINESS juridique],bdd_V102[Intitulé du GHT],"")</f>
        <v>Aisne Nord Haute Somme</v>
      </c>
      <c r="E24" s="1">
        <f>SUMIFS(bdd_V102[Activité combinée], bdd_V102[Intitulé du GHT], D24,bdd_V102[FINESS juridique],A24)</f>
        <v>88408.5</v>
      </c>
      <c r="F24" s="1" t="str">
        <f>_xlfn.XLOOKUP(A24,Tableau2[FINESS Juridique],Tableau2[Prérequis validation],"Non")</f>
        <v>Oui</v>
      </c>
    </row>
    <row r="25" spans="1:6">
      <c r="A25">
        <v>20000261</v>
      </c>
      <c r="B25" t="str">
        <f>_xlfn.XLOOKUP(A25,bdd_V102[FINESS juridique],bdd_V102[Raison sociale juridique],"")</f>
        <v>CENTRE HOSPITALIER DE SOISSONS</v>
      </c>
      <c r="C25" s="1" t="str">
        <f>_xlfn.XLOOKUP(A25,bdd_V102[FINESS juridique],bdd_V102[Numéro du GHT],"")</f>
        <v>HF-02</v>
      </c>
      <c r="D25" s="1" t="str">
        <f>_xlfn.XLOOKUP(A25,bdd_V102[FINESS juridique],bdd_V102[Intitulé du GHT],"")</f>
        <v>Aisne Sud-SAPHIR</v>
      </c>
      <c r="E25" s="1">
        <f>SUMIFS(bdd_V102[Activité combinée], bdd_V102[Intitulé du GHT], D25,bdd_V102[FINESS juridique],A25)</f>
        <v>126558.5</v>
      </c>
      <c r="F25" s="1" t="str">
        <f>_xlfn.XLOOKUP(A25,Tableau2[FINESS Juridique],Tableau2[Prérequis validation],"Non")</f>
        <v>Oui</v>
      </c>
    </row>
    <row r="26" spans="1:6">
      <c r="A26">
        <v>20000287</v>
      </c>
      <c r="B26" t="str">
        <f>_xlfn.XLOOKUP(A26,bdd_V102[FINESS juridique],bdd_V102[Raison sociale juridique],"")</f>
        <v>CENTRE HOSPITALIER DE CHAUNY</v>
      </c>
      <c r="C26" s="1" t="str">
        <f>_xlfn.XLOOKUP(A26,bdd_V102[FINESS juridique],bdd_V102[Numéro du GHT],"")</f>
        <v>HF-01</v>
      </c>
      <c r="D26" s="1" t="str">
        <f>_xlfn.XLOOKUP(A26,bdd_V102[FINESS juridique],bdd_V102[Intitulé du GHT],"")</f>
        <v>Aisne Nord Haute Somme</v>
      </c>
      <c r="E26" s="1">
        <f>SUMIFS(bdd_V102[Activité combinée], bdd_V102[Intitulé du GHT], D26,bdd_V102[FINESS juridique],A26)</f>
        <v>46478</v>
      </c>
      <c r="F26" s="1" t="str">
        <f>_xlfn.XLOOKUP(A26,Tableau2[FINESS Juridique],Tableau2[Prérequis validation],"Non")</f>
        <v>Oui</v>
      </c>
    </row>
    <row r="27" spans="1:6">
      <c r="A27">
        <v>20003620</v>
      </c>
      <c r="B27" t="str">
        <f>_xlfn.XLOOKUP(A27,bdd_V102[FINESS juridique],bdd_V102[Raison sociale juridique],"")</f>
        <v>CRF JACQUES FICHEUX</v>
      </c>
      <c r="C27" s="1" t="str">
        <f>_xlfn.XLOOKUP(A27,bdd_V102[FINESS juridique],bdd_V102[Numéro du GHT],"")</f>
        <v>HF-01</v>
      </c>
      <c r="D27" s="1" t="str">
        <f>_xlfn.XLOOKUP(A27,bdd_V102[FINESS juridique],bdd_V102[Intitulé du GHT],"")</f>
        <v>Aisne Nord Haute Somme</v>
      </c>
      <c r="E27" s="1">
        <f>SUMIFS(bdd_V102[Activité combinée], bdd_V102[Intitulé du GHT], D27,bdd_V102[FINESS juridique],A27)</f>
        <v>23588</v>
      </c>
      <c r="F27" s="1" t="str">
        <f>_xlfn.XLOOKUP(A27,Tableau2[FINESS Juridique],Tableau2[Prérequis validation],"Non")</f>
        <v>Oui</v>
      </c>
    </row>
    <row r="28" spans="1:6">
      <c r="A28">
        <v>20004404</v>
      </c>
      <c r="B28" t="str">
        <f>_xlfn.XLOOKUP(A28,bdd_V102[FINESS juridique],bdd_V102[Raison sociale juridique],"")</f>
        <v>CENTRE HOSPITALIER DE CHÃ‚TEAU-THIERRY</v>
      </c>
      <c r="C28" s="1" t="str">
        <f>_xlfn.XLOOKUP(A28,bdd_V102[FINESS juridique],bdd_V102[Numéro du GHT],"")</f>
        <v>HF-02</v>
      </c>
      <c r="D28" s="1" t="str">
        <f>_xlfn.XLOOKUP(A28,bdd_V102[FINESS juridique],bdd_V102[Intitulé du GHT],"")</f>
        <v>Aisne Sud-SAPHIR</v>
      </c>
      <c r="E28" s="1">
        <f>SUMIFS(bdd_V102[Activité combinée], bdd_V102[Intitulé du GHT], D28,bdd_V102[FINESS juridique],A28)</f>
        <v>70111.5</v>
      </c>
      <c r="F28" s="1" t="str">
        <f>_xlfn.XLOOKUP(A28,Tableau2[FINESS Juridique],Tableau2[Prérequis validation],"Non")</f>
        <v>Oui</v>
      </c>
    </row>
    <row r="29" spans="1:6">
      <c r="A29">
        <v>20004495</v>
      </c>
      <c r="B29" t="str">
        <f>_xlfn.XLOOKUP(A29,bdd_V102[FINESS juridique],bdd_V102[Raison sociale juridique],"")</f>
        <v>CENTRE HOSPITALIER D'HIRSON</v>
      </c>
      <c r="C29" s="1" t="str">
        <f>_xlfn.XLOOKUP(A29,bdd_V102[FINESS juridique],bdd_V102[Numéro du GHT],"")</f>
        <v>HF-01</v>
      </c>
      <c r="D29" s="1" t="str">
        <f>_xlfn.XLOOKUP(A29,bdd_V102[FINESS juridique],bdd_V102[Intitulé du GHT],"")</f>
        <v>Aisne Nord Haute Somme</v>
      </c>
      <c r="E29" s="1">
        <f>SUMIFS(bdd_V102[Activité combinée], bdd_V102[Intitulé du GHT], D29,bdd_V102[FINESS juridique],A29)</f>
        <v>22124.5</v>
      </c>
      <c r="F29" s="1" t="str">
        <f>_xlfn.XLOOKUP(A29,Tableau2[FINESS Juridique],Tableau2[Prérequis validation],"Non")</f>
        <v>Oui</v>
      </c>
    </row>
    <row r="30" spans="1:6">
      <c r="A30">
        <v>30002158</v>
      </c>
      <c r="B30" t="str">
        <f>_xlfn.XLOOKUP(A30,bdd_V102[FINESS juridique],bdd_V102[Raison sociale juridique],"")</f>
        <v>CH DEPARTEMENTAL COEUR DU BOURBONNAIS</v>
      </c>
      <c r="C30" s="1" t="str">
        <f>_xlfn.XLOOKUP(A30,bdd_V102[FINESS juridique],bdd_V102[Numéro du GHT],"")</f>
        <v>ARA-01</v>
      </c>
      <c r="D30" s="1" t="str">
        <f>_xlfn.XLOOKUP(A30,bdd_V102[FINESS juridique],bdd_V102[Intitulé du GHT],"")</f>
        <v>Allier Puy-de-Dôme</v>
      </c>
      <c r="E30" s="1">
        <f>SUMIFS(bdd_V102[Activité combinée], bdd_V102[Intitulé du GHT], D30,bdd_V102[FINESS juridique],A30)</f>
        <v>20568.5</v>
      </c>
      <c r="F30" s="1" t="str">
        <f>_xlfn.XLOOKUP(A30,Tableau2[FINESS Juridique],Tableau2[Prérequis validation],"Non")</f>
        <v>Non</v>
      </c>
    </row>
    <row r="31" spans="1:6">
      <c r="A31">
        <v>30780092</v>
      </c>
      <c r="B31" t="str">
        <f>_xlfn.XLOOKUP(A31,bdd_V102[FINESS juridique],bdd_V102[Raison sociale juridique],"")</f>
        <v>CH DE MOULINS YZEURE</v>
      </c>
      <c r="C31" s="1" t="str">
        <f>_xlfn.XLOOKUP(A31,bdd_V102[FINESS juridique],bdd_V102[Numéro du GHT],"")</f>
        <v>ARA-01</v>
      </c>
      <c r="D31" s="1" t="str">
        <f>_xlfn.XLOOKUP(A31,bdd_V102[FINESS juridique],bdd_V102[Intitulé du GHT],"")</f>
        <v>Allier Puy-de-Dôme</v>
      </c>
      <c r="E31" s="1">
        <f>SUMIFS(bdd_V102[Activité combinée], bdd_V102[Intitulé du GHT], D31,bdd_V102[FINESS juridique],A31)</f>
        <v>163139.75</v>
      </c>
      <c r="F31" s="1" t="str">
        <f>_xlfn.XLOOKUP(A31,Tableau2[FINESS Juridique],Tableau2[Prérequis validation],"Non")</f>
        <v>Oui</v>
      </c>
    </row>
    <row r="32" spans="1:6">
      <c r="A32">
        <v>30780100</v>
      </c>
      <c r="B32" t="str">
        <f>_xlfn.XLOOKUP(A32,bdd_V102[FINESS juridique],bdd_V102[Raison sociale juridique],"")</f>
        <v>CH DE MONTLUCON NERIS-LES-BAINS</v>
      </c>
      <c r="C32" s="1" t="str">
        <f>_xlfn.XLOOKUP(A32,bdd_V102[FINESS juridique],bdd_V102[Numéro du GHT],"")</f>
        <v>ARA-01</v>
      </c>
      <c r="D32" s="1" t="str">
        <f>_xlfn.XLOOKUP(A32,bdd_V102[FINESS juridique],bdd_V102[Intitulé du GHT],"")</f>
        <v>Allier Puy-de-Dôme</v>
      </c>
      <c r="E32" s="1">
        <f>SUMIFS(bdd_V102[Activité combinée], bdd_V102[Intitulé du GHT], D32,bdd_V102[FINESS juridique],A32)</f>
        <v>152186.5</v>
      </c>
      <c r="F32" s="1" t="str">
        <f>_xlfn.XLOOKUP(A32,Tableau2[FINESS Juridique],Tableau2[Prérequis validation],"Non")</f>
        <v>Oui</v>
      </c>
    </row>
    <row r="33" spans="1:6">
      <c r="A33">
        <v>30780118</v>
      </c>
      <c r="B33" t="str">
        <f>_xlfn.XLOOKUP(A33,bdd_V102[FINESS juridique],bdd_V102[Raison sociale juridique],"")</f>
        <v>CH DE VICHY</v>
      </c>
      <c r="C33" s="1" t="str">
        <f>_xlfn.XLOOKUP(A33,bdd_V102[FINESS juridique],bdd_V102[Numéro du GHT],"")</f>
        <v>ARA-01</v>
      </c>
      <c r="D33" s="1" t="str">
        <f>_xlfn.XLOOKUP(A33,bdd_V102[FINESS juridique],bdd_V102[Intitulé du GHT],"")</f>
        <v>Allier Puy-de-Dôme</v>
      </c>
      <c r="E33" s="1">
        <f>SUMIFS(bdd_V102[Activité combinée], bdd_V102[Intitulé du GHT], D33,bdd_V102[FINESS juridique],A33)</f>
        <v>184726.5</v>
      </c>
      <c r="F33" s="1" t="str">
        <f>_xlfn.XLOOKUP(A33,Tableau2[FINESS Juridique],Tableau2[Prérequis validation],"Non")</f>
        <v>Oui</v>
      </c>
    </row>
    <row r="34" spans="1:6">
      <c r="A34">
        <v>30780126</v>
      </c>
      <c r="B34" t="str">
        <f>_xlfn.XLOOKUP(A34,bdd_V102[FINESS juridique],bdd_V102[Raison sociale juridique],"")</f>
        <v>CH DE BOURBON L'ARCHAMBAULT</v>
      </c>
      <c r="C34" s="1" t="str">
        <f>_xlfn.XLOOKUP(A34,bdd_V102[FINESS juridique],bdd_V102[Numéro du GHT],"")</f>
        <v>ARA-01</v>
      </c>
      <c r="D34" s="1" t="str">
        <f>_xlfn.XLOOKUP(A34,bdd_V102[FINESS juridique],bdd_V102[Intitulé du GHT],"")</f>
        <v>Allier Puy-de-Dôme</v>
      </c>
      <c r="E34" s="1">
        <f>SUMIFS(bdd_V102[Activité combinée], bdd_V102[Intitulé du GHT], D34,bdd_V102[FINESS juridique],A34)</f>
        <v>8851</v>
      </c>
      <c r="F34" s="1" t="str">
        <f>_xlfn.XLOOKUP(A34,Tableau2[FINESS Juridique],Tableau2[Prérequis validation],"Non")</f>
        <v>Non</v>
      </c>
    </row>
    <row r="35" spans="1:6">
      <c r="A35">
        <v>30780282</v>
      </c>
      <c r="B35" t="str">
        <f>_xlfn.XLOOKUP(A35,bdd_V102[FINESS juridique],bdd_V102[Raison sociale juridique],"")</f>
        <v>CHS D'AINAY LE CHATEAU</v>
      </c>
      <c r="C35" s="1" t="str">
        <f>_xlfn.XLOOKUP(A35,bdd_V102[FINESS juridique],bdd_V102[Numéro du GHT],"")</f>
        <v>ARA-01</v>
      </c>
      <c r="D35" s="1" t="str">
        <f>_xlfn.XLOOKUP(A35,bdd_V102[FINESS juridique],bdd_V102[Intitulé du GHT],"")</f>
        <v>Allier Puy-de-Dôme</v>
      </c>
      <c r="E35" s="1">
        <f>SUMIFS(bdd_V102[Activité combinée], bdd_V102[Intitulé du GHT], D35,bdd_V102[FINESS juridique],A35)</f>
        <v>59595.5</v>
      </c>
      <c r="F35" s="1" t="str">
        <f>_xlfn.XLOOKUP(A35,Tableau2[FINESS Juridique],Tableau2[Prérequis validation],"Non")</f>
        <v>Oui</v>
      </c>
    </row>
    <row r="36" spans="1:6">
      <c r="A36">
        <v>40780132</v>
      </c>
      <c r="B36" t="str">
        <f>_xlfn.XLOOKUP(A36,bdd_V102[FINESS juridique],bdd_V102[Raison sociale juridique],"")</f>
        <v>EPS PIERRE GROUES DE BARCELONNETTE</v>
      </c>
      <c r="C36" s="1" t="str">
        <f>_xlfn.XLOOKUP(A36,bdd_V102[FINESS juridique],bdd_V102[Numéro du GHT],"")</f>
        <v>PACA-06</v>
      </c>
      <c r="D36" s="1" t="str">
        <f>_xlfn.XLOOKUP(A36,bdd_V102[FINESS juridique],bdd_V102[Intitulé du GHT],"")</f>
        <v>Alpes du Sud</v>
      </c>
      <c r="E36" s="1">
        <f>SUMIFS(bdd_V102[Activité combinée], bdd_V102[Intitulé du GHT], D36,bdd_V102[FINESS juridique],A36)</f>
        <v>2310.5</v>
      </c>
      <c r="F36" s="1" t="str">
        <f>_xlfn.XLOOKUP(A36,Tableau2[FINESS Juridique],Tableau2[Prérequis validation],"Non")</f>
        <v>Non</v>
      </c>
    </row>
    <row r="37" spans="1:6">
      <c r="A37">
        <v>40780140</v>
      </c>
      <c r="B37" t="str">
        <f>_xlfn.XLOOKUP(A37,bdd_V102[FINESS juridique],bdd_V102[Raison sociale juridique],"")</f>
        <v>EPS DUCELIA CASTELLANE</v>
      </c>
      <c r="C37" s="1" t="str">
        <f>_xlfn.XLOOKUP(A37,bdd_V102[FINESS juridique],bdd_V102[Numéro du GHT],"")</f>
        <v>PACA-03</v>
      </c>
      <c r="D37" s="1" t="str">
        <f>_xlfn.XLOOKUP(A37,bdd_V102[FINESS juridique],bdd_V102[Intitulé du GHT],"")</f>
        <v>Alpes-de-Haute-Provence</v>
      </c>
      <c r="E37" s="1">
        <f>SUMIFS(bdd_V102[Activité combinée], bdd_V102[Intitulé du GHT], D37,bdd_V102[FINESS juridique],A37)</f>
        <v>1578.5</v>
      </c>
      <c r="F37" s="1" t="str">
        <f>_xlfn.XLOOKUP(A37,Tableau2[FINESS Juridique],Tableau2[Prérequis validation],"Non")</f>
        <v>Non</v>
      </c>
    </row>
    <row r="38" spans="1:6">
      <c r="A38">
        <v>40780215</v>
      </c>
      <c r="B38" t="str">
        <f>_xlfn.XLOOKUP(A38,bdd_V102[FINESS juridique],bdd_V102[Raison sociale juridique],"")</f>
        <v>CHI DE MANOSQUE LOUIS RAFFALLI</v>
      </c>
      <c r="C38" s="1" t="str">
        <f>_xlfn.XLOOKUP(A38,bdd_V102[FINESS juridique],bdd_V102[Numéro du GHT],"")</f>
        <v>PACA-03</v>
      </c>
      <c r="D38" s="1" t="str">
        <f>_xlfn.XLOOKUP(A38,bdd_V102[FINESS juridique],bdd_V102[Intitulé du GHT],"")</f>
        <v>Alpes-de-Haute-Provence</v>
      </c>
      <c r="E38" s="1">
        <f>SUMIFS(bdd_V102[Activité combinée], bdd_V102[Intitulé du GHT], D38,bdd_V102[FINESS juridique],A38)</f>
        <v>79994.5</v>
      </c>
      <c r="F38" s="1" t="str">
        <f>_xlfn.XLOOKUP(A38,Tableau2[FINESS Juridique],Tableau2[Prérequis validation],"Non")</f>
        <v>Oui</v>
      </c>
    </row>
    <row r="39" spans="1:6">
      <c r="A39">
        <v>40780231</v>
      </c>
      <c r="B39" t="str">
        <f>_xlfn.XLOOKUP(A39,bdd_V102[FINESS juridique],bdd_V102[Raison sociale juridique],"")</f>
        <v>EPS LUMIERE DE RIEZ</v>
      </c>
      <c r="C39" s="1" t="str">
        <f>_xlfn.XLOOKUP(A39,bdd_V102[FINESS juridique],bdd_V102[Numéro du GHT],"")</f>
        <v>PACA-03</v>
      </c>
      <c r="D39" s="1" t="str">
        <f>_xlfn.XLOOKUP(A39,bdd_V102[FINESS juridique],bdd_V102[Intitulé du GHT],"")</f>
        <v>Alpes-de-Haute-Provence</v>
      </c>
      <c r="E39" s="1">
        <f>SUMIFS(bdd_V102[Activité combinée], bdd_V102[Intitulé du GHT], D39,bdd_V102[FINESS juridique],A39)</f>
        <v>3879</v>
      </c>
      <c r="F39" s="1" t="str">
        <f>_xlfn.XLOOKUP(A39,Tableau2[FINESS Juridique],Tableau2[Prérequis validation],"Non")</f>
        <v>Non</v>
      </c>
    </row>
    <row r="40" spans="1:6">
      <c r="A40">
        <v>40780249</v>
      </c>
      <c r="B40" t="str">
        <f>_xlfn.XLOOKUP(A40,bdd_V102[FINESS juridique],bdd_V102[Raison sociale juridique],"")</f>
        <v>EPS VALLEE DE LA BLANCHE</v>
      </c>
      <c r="C40" s="1" t="str">
        <f>_xlfn.XLOOKUP(A40,bdd_V102[FINESS juridique],bdd_V102[Numéro du GHT],"")</f>
        <v>PACA-03</v>
      </c>
      <c r="D40" s="1" t="str">
        <f>_xlfn.XLOOKUP(A40,bdd_V102[FINESS juridique],bdd_V102[Intitulé du GHT],"")</f>
        <v>Alpes-de-Haute-Provence</v>
      </c>
      <c r="E40" s="1">
        <f>SUMIFS(bdd_V102[Activité combinée], bdd_V102[Intitulé du GHT], D40,bdd_V102[FINESS juridique],A40)</f>
        <v>563</v>
      </c>
      <c r="F40" s="1" t="str">
        <f>_xlfn.XLOOKUP(A40,Tableau2[FINESS Juridique],Tableau2[Prérequis validation],"Non")</f>
        <v>Non</v>
      </c>
    </row>
    <row r="41" spans="1:6">
      <c r="A41">
        <v>40788879</v>
      </c>
      <c r="B41" t="str">
        <f>_xlfn.XLOOKUP(A41,bdd_V102[FINESS juridique],bdd_V102[Raison sociale juridique],"")</f>
        <v>CENTRE HOSPITALIER DE DIGNE LES BAINS</v>
      </c>
      <c r="C41" s="1" t="str">
        <f>_xlfn.XLOOKUP(A41,bdd_V102[FINESS juridique],bdd_V102[Numéro du GHT],"")</f>
        <v>PACA-03</v>
      </c>
      <c r="D41" s="1" t="str">
        <f>_xlfn.XLOOKUP(A41,bdd_V102[FINESS juridique],bdd_V102[Intitulé du GHT],"")</f>
        <v>Alpes-de-Haute-Provence</v>
      </c>
      <c r="E41" s="1">
        <f>SUMIFS(bdd_V102[Activité combinée], bdd_V102[Intitulé du GHT], D41,bdd_V102[FINESS juridique],A41)</f>
        <v>74512.75</v>
      </c>
      <c r="F41" s="1" t="str">
        <f>_xlfn.XLOOKUP(A41,Tableau2[FINESS Juridique],Tableau2[Prérequis validation],"Non")</f>
        <v>Oui</v>
      </c>
    </row>
    <row r="42" spans="1:6">
      <c r="A42">
        <v>50000108</v>
      </c>
      <c r="B42" t="str">
        <f>_xlfn.XLOOKUP(A42,bdd_V102[FINESS juridique],bdd_V102[Raison sociale juridique],"")</f>
        <v>CENTRE HOSPITALIER AIGUILLES QUEYRAS</v>
      </c>
      <c r="C42" s="1" t="str">
        <f>_xlfn.XLOOKUP(A42,bdd_V102[FINESS juridique],bdd_V102[Numéro du GHT],"")</f>
        <v>PACA-06</v>
      </c>
      <c r="D42" s="1" t="str">
        <f>_xlfn.XLOOKUP(A42,bdd_V102[FINESS juridique],bdd_V102[Intitulé du GHT],"")</f>
        <v>Alpes du Sud</v>
      </c>
      <c r="E42" s="1">
        <f>SUMIFS(bdd_V102[Activité combinée], bdd_V102[Intitulé du GHT], D42,bdd_V102[FINESS juridique],A42)</f>
        <v>1228</v>
      </c>
      <c r="F42" s="1" t="str">
        <f>_xlfn.XLOOKUP(A42,Tableau2[FINESS Juridique],Tableau2[Prérequis validation],"Non")</f>
        <v>Oui</v>
      </c>
    </row>
    <row r="43" spans="1:6">
      <c r="A43">
        <v>50000116</v>
      </c>
      <c r="B43" t="str">
        <f>_xlfn.XLOOKUP(A43,bdd_V102[FINESS juridique],bdd_V102[Raison sociale juridique],"")</f>
        <v>CH LES ESCARTONS A BRIANCON</v>
      </c>
      <c r="C43" s="1" t="str">
        <f>_xlfn.XLOOKUP(A43,bdd_V102[FINESS juridique],bdd_V102[Numéro du GHT],"")</f>
        <v>PACA-06</v>
      </c>
      <c r="D43" s="1" t="str">
        <f>_xlfn.XLOOKUP(A43,bdd_V102[FINESS juridique],bdd_V102[Intitulé du GHT],"")</f>
        <v>Alpes du Sud</v>
      </c>
      <c r="E43" s="1">
        <f>SUMIFS(bdd_V102[Activité combinée], bdd_V102[Intitulé du GHT], D43,bdd_V102[FINESS juridique],A43)</f>
        <v>41524.5</v>
      </c>
      <c r="F43" s="1" t="str">
        <f>_xlfn.XLOOKUP(A43,Tableau2[FINESS Juridique],Tableau2[Prérequis validation],"Non")</f>
        <v>Oui</v>
      </c>
    </row>
    <row r="44" spans="1:6">
      <c r="A44">
        <v>50000124</v>
      </c>
      <c r="B44" t="str">
        <f>_xlfn.XLOOKUP(A44,bdd_V102[FINESS juridique],bdd_V102[Raison sociale juridique],"")</f>
        <v>CENTRE HOSPITALIER D'EMBRUN</v>
      </c>
      <c r="C44" s="1" t="str">
        <f>_xlfn.XLOOKUP(A44,bdd_V102[FINESS juridique],bdd_V102[Numéro du GHT],"")</f>
        <v>PACA-06</v>
      </c>
      <c r="D44" s="1" t="str">
        <f>_xlfn.XLOOKUP(A44,bdd_V102[FINESS juridique],bdd_V102[Intitulé du GHT],"")</f>
        <v>Alpes du Sud</v>
      </c>
      <c r="E44" s="1">
        <f>SUMIFS(bdd_V102[Activité combinée], bdd_V102[Intitulé du GHT], D44,bdd_V102[FINESS juridique],A44)</f>
        <v>15520</v>
      </c>
      <c r="F44" s="1" t="str">
        <f>_xlfn.XLOOKUP(A44,Tableau2[FINESS Juridique],Tableau2[Prérequis validation],"Non")</f>
        <v>Oui</v>
      </c>
    </row>
    <row r="45" spans="1:6">
      <c r="A45">
        <v>50002948</v>
      </c>
      <c r="B45" t="str">
        <f>_xlfn.XLOOKUP(A45,bdd_V102[FINESS juridique],bdd_V102[Raison sociale juridique],"")</f>
        <v>CHI DES ALPES DU SUD</v>
      </c>
      <c r="C45" s="1" t="str">
        <f>_xlfn.XLOOKUP(A45,bdd_V102[FINESS juridique],bdd_V102[Numéro du GHT],"")</f>
        <v>PACA-06</v>
      </c>
      <c r="D45" s="1" t="str">
        <f>_xlfn.XLOOKUP(A45,bdd_V102[FINESS juridique],bdd_V102[Intitulé du GHT],"")</f>
        <v>Alpes du Sud</v>
      </c>
      <c r="E45" s="1">
        <f>SUMIFS(bdd_V102[Activité combinée], bdd_V102[Intitulé du GHT], D45,bdd_V102[FINESS juridique],A45)</f>
        <v>132144.5</v>
      </c>
      <c r="F45" s="1" t="str">
        <f>_xlfn.XLOOKUP(A45,Tableau2[FINESS Juridique],Tableau2[Prérequis validation],"Non")</f>
        <v>Oui</v>
      </c>
    </row>
    <row r="46" spans="1:6">
      <c r="A46">
        <v>50007145</v>
      </c>
      <c r="B46" t="str">
        <f>_xlfn.XLOOKUP(A46,bdd_V102[FINESS juridique],bdd_V102[Raison sociale juridique],"")</f>
        <v>CENTRE HOSPITALIER BUECH DURANCE</v>
      </c>
      <c r="C46" s="1" t="str">
        <f>_xlfn.XLOOKUP(A46,bdd_V102[FINESS juridique],bdd_V102[Numéro du GHT],"")</f>
        <v>PACA-06</v>
      </c>
      <c r="D46" s="1" t="str">
        <f>_xlfn.XLOOKUP(A46,bdd_V102[FINESS juridique],bdd_V102[Intitulé du GHT],"")</f>
        <v>Alpes du Sud</v>
      </c>
      <c r="E46" s="1">
        <f>SUMIFS(bdd_V102[Activité combinée], bdd_V102[Intitulé du GHT], D46,bdd_V102[FINESS juridique],A46)</f>
        <v>19602.75</v>
      </c>
      <c r="F46" s="1" t="str">
        <f>_xlfn.XLOOKUP(A46,Tableau2[FINESS Juridique],Tableau2[Prérequis validation],"Non")</f>
        <v>Oui</v>
      </c>
    </row>
    <row r="47" spans="1:6">
      <c r="A47">
        <v>60006889</v>
      </c>
      <c r="B47" t="str">
        <f>_xlfn.XLOOKUP(A47,bdd_V102[FINESS juridique],bdd_V102[Raison sociale juridique],"")</f>
        <v>HOPITAUX DE LA VESUBIE</v>
      </c>
      <c r="C47" s="1" t="str">
        <f>_xlfn.XLOOKUP(A47,bdd_V102[FINESS juridique],bdd_V102[Numéro du GHT],"")</f>
        <v>PACA-05</v>
      </c>
      <c r="D47" s="1" t="str">
        <f>_xlfn.XLOOKUP(A47,bdd_V102[FINESS juridique],bdd_V102[Intitulé du GHT],"")</f>
        <v>Alpes Maritimes</v>
      </c>
      <c r="E47" s="1">
        <f>SUMIFS(bdd_V102[Activité combinée], bdd_V102[Intitulé du GHT], D47,bdd_V102[FINESS juridique],A47)</f>
        <v>3960</v>
      </c>
      <c r="F47" s="1" t="str">
        <f>_xlfn.XLOOKUP(A47,Tableau2[FINESS Juridique],Tableau2[Prérequis validation],"Non")</f>
        <v>Non</v>
      </c>
    </row>
    <row r="48" spans="1:6">
      <c r="A48">
        <v>60780327</v>
      </c>
      <c r="B48" t="str">
        <f>_xlfn.XLOOKUP(A48,bdd_V102[FINESS juridique],bdd_V102[Raison sociale juridique],"")</f>
        <v>CH SAINT MAUR SAINT ETIENNE TINEE</v>
      </c>
      <c r="C48" s="1" t="str">
        <f>_xlfn.XLOOKUP(A48,bdd_V102[FINESS juridique],bdd_V102[Numéro du GHT],"")</f>
        <v>PACA-05</v>
      </c>
      <c r="D48" s="1" t="str">
        <f>_xlfn.XLOOKUP(A48,bdd_V102[FINESS juridique],bdd_V102[Intitulé du GHT],"")</f>
        <v>Alpes Maritimes</v>
      </c>
      <c r="E48" s="1">
        <f>SUMIFS(bdd_V102[Activité combinée], bdd_V102[Intitulé du GHT], D48,bdd_V102[FINESS juridique],A48)</f>
        <v>652.5</v>
      </c>
      <c r="F48" s="1" t="str">
        <f>_xlfn.XLOOKUP(A48,Tableau2[FINESS Juridique],Tableau2[Prérequis validation],"Non")</f>
        <v>Non</v>
      </c>
    </row>
    <row r="49" spans="1:6">
      <c r="A49">
        <v>60780657</v>
      </c>
      <c r="B49" t="str">
        <f>_xlfn.XLOOKUP(A49,bdd_V102[FINESS juridique],bdd_V102[Raison sociale juridique],"")</f>
        <v>CENTRE HOSPITALIER DE BREIL SUR ROYA</v>
      </c>
      <c r="C49" s="1" t="str">
        <f>_xlfn.XLOOKUP(A49,bdd_V102[FINESS juridique],bdd_V102[Numéro du GHT],"")</f>
        <v>PACA-05</v>
      </c>
      <c r="D49" s="1" t="str">
        <f>_xlfn.XLOOKUP(A49,bdd_V102[FINESS juridique],bdd_V102[Intitulé du GHT],"")</f>
        <v>Alpes Maritimes</v>
      </c>
      <c r="E49" s="1">
        <f>SUMIFS(bdd_V102[Activité combinée], bdd_V102[Intitulé du GHT], D49,bdd_V102[FINESS juridique],A49)</f>
        <v>3331</v>
      </c>
      <c r="F49" s="1" t="str">
        <f>_xlfn.XLOOKUP(A49,Tableau2[FINESS Juridique],Tableau2[Prérequis validation],"Non")</f>
        <v>Non</v>
      </c>
    </row>
    <row r="50" spans="1:6">
      <c r="A50">
        <v>60780780</v>
      </c>
      <c r="B50" t="str">
        <f>_xlfn.XLOOKUP(A50,bdd_V102[FINESS juridique],bdd_V102[Raison sociale juridique],"")</f>
        <v>CH DU PAYS DE LA ROUDOULE A PUGET</v>
      </c>
      <c r="C50" s="1" t="str">
        <f>_xlfn.XLOOKUP(A50,bdd_V102[FINESS juridique],bdd_V102[Numéro du GHT],"")</f>
        <v>PACA-05</v>
      </c>
      <c r="D50" s="1" t="str">
        <f>_xlfn.XLOOKUP(A50,bdd_V102[FINESS juridique],bdd_V102[Intitulé du GHT],"")</f>
        <v>Alpes Maritimes</v>
      </c>
      <c r="E50" s="1">
        <f>SUMIFS(bdd_V102[Activité combinée], bdd_V102[Intitulé du GHT], D50,bdd_V102[FINESS juridique],A50)</f>
        <v>2851</v>
      </c>
      <c r="F50" s="1" t="str">
        <f>_xlfn.XLOOKUP(A50,Tableau2[FINESS Juridique],Tableau2[Prérequis validation],"Non")</f>
        <v>Non</v>
      </c>
    </row>
    <row r="51" spans="1:6">
      <c r="A51">
        <v>60780897</v>
      </c>
      <c r="B51" t="str">
        <f>_xlfn.XLOOKUP(A51,bdd_V102[FINESS juridique],bdd_V102[Raison sociale juridique],"")</f>
        <v>CENTRE HOSPITALIER DE GRASSE</v>
      </c>
      <c r="C51" s="1" t="str">
        <f>_xlfn.XLOOKUP(A51,bdd_V102[FINESS juridique],bdd_V102[Numéro du GHT],"")</f>
        <v>PACA-05</v>
      </c>
      <c r="D51" s="1" t="str">
        <f>_xlfn.XLOOKUP(A51,bdd_V102[FINESS juridique],bdd_V102[Intitulé du GHT],"")</f>
        <v>Alpes Maritimes</v>
      </c>
      <c r="E51" s="1">
        <f>SUMIFS(bdd_V102[Activité combinée], bdd_V102[Intitulé du GHT], D51,bdd_V102[FINESS juridique],A51)</f>
        <v>129321.5</v>
      </c>
      <c r="F51" s="1" t="str">
        <f>_xlfn.XLOOKUP(A51,Tableau2[FINESS Juridique],Tableau2[Prérequis validation],"Non")</f>
        <v>Oui</v>
      </c>
    </row>
    <row r="52" spans="1:6">
      <c r="A52">
        <v>60780905</v>
      </c>
      <c r="B52" t="str">
        <f>_xlfn.XLOOKUP(A52,bdd_V102[FINESS juridique],bdd_V102[Raison sociale juridique],"")</f>
        <v>CH SAINT ELOI DE SOSPEL</v>
      </c>
      <c r="C52" s="1" t="str">
        <f>_xlfn.XLOOKUP(A52,bdd_V102[FINESS juridique],bdd_V102[Numéro du GHT],"")</f>
        <v>PACA-05</v>
      </c>
      <c r="D52" s="1" t="str">
        <f>_xlfn.XLOOKUP(A52,bdd_V102[FINESS juridique],bdd_V102[Intitulé du GHT],"")</f>
        <v>Alpes Maritimes</v>
      </c>
      <c r="E52" s="1">
        <f>SUMIFS(bdd_V102[Activité combinée], bdd_V102[Intitulé du GHT], D52,bdd_V102[FINESS juridique],A52)</f>
        <v>5167</v>
      </c>
      <c r="F52" s="1" t="str">
        <f>_xlfn.XLOOKUP(A52,Tableau2[FINESS Juridique],Tableau2[Prérequis validation],"Non")</f>
        <v>Non</v>
      </c>
    </row>
    <row r="53" spans="1:6">
      <c r="A53">
        <v>60780921</v>
      </c>
      <c r="B53" t="str">
        <f>_xlfn.XLOOKUP(A53,bdd_V102[FINESS juridique],bdd_V102[Raison sociale juridique],"")</f>
        <v>CH SAINT LAZARE DE TENDE</v>
      </c>
      <c r="C53" s="1" t="str">
        <f>_xlfn.XLOOKUP(A53,bdd_V102[FINESS juridique],bdd_V102[Numéro du GHT],"")</f>
        <v>PACA-05</v>
      </c>
      <c r="D53" s="1" t="str">
        <f>_xlfn.XLOOKUP(A53,bdd_V102[FINESS juridique],bdd_V102[Intitulé du GHT],"")</f>
        <v>Alpes Maritimes</v>
      </c>
      <c r="E53" s="1">
        <f>SUMIFS(bdd_V102[Activité combinée], bdd_V102[Intitulé du GHT], D53,bdd_V102[FINESS juridique],A53)</f>
        <v>930</v>
      </c>
      <c r="F53" s="1" t="str">
        <f>_xlfn.XLOOKUP(A53,Tableau2[FINESS Juridique],Tableau2[Prérequis validation],"Non")</f>
        <v>Non</v>
      </c>
    </row>
    <row r="54" spans="1:6">
      <c r="A54">
        <v>60780954</v>
      </c>
      <c r="B54" t="str">
        <f>_xlfn.XLOOKUP(A54,bdd_V102[FINESS juridique],bdd_V102[Raison sociale juridique],"")</f>
        <v>CH D'ANTIBES JUAN LES PINS</v>
      </c>
      <c r="C54" s="1" t="str">
        <f>_xlfn.XLOOKUP(A54,bdd_V102[FINESS juridique],bdd_V102[Numéro du GHT],"")</f>
        <v>PACA-05</v>
      </c>
      <c r="D54" s="1" t="str">
        <f>_xlfn.XLOOKUP(A54,bdd_V102[FINESS juridique],bdd_V102[Intitulé du GHT],"")</f>
        <v>Alpes Maritimes</v>
      </c>
      <c r="E54" s="1">
        <f>SUMIFS(bdd_V102[Activité combinée], bdd_V102[Intitulé du GHT], D54,bdd_V102[FINESS juridique],A54)</f>
        <v>144726.75</v>
      </c>
      <c r="F54" s="1" t="str">
        <f>_xlfn.XLOOKUP(A54,Tableau2[FINESS Juridique],Tableau2[Prérequis validation],"Non")</f>
        <v>Oui</v>
      </c>
    </row>
    <row r="55" spans="1:6">
      <c r="A55">
        <v>60780988</v>
      </c>
      <c r="B55" t="str">
        <f>_xlfn.XLOOKUP(A55,bdd_V102[FINESS juridique],bdd_V102[Raison sociale juridique],"")</f>
        <v>CH DE CANNES SIMONE VEIL</v>
      </c>
      <c r="C55" s="1" t="str">
        <f>_xlfn.XLOOKUP(A55,bdd_V102[FINESS juridique],bdd_V102[Numéro du GHT],"")</f>
        <v>PACA-05</v>
      </c>
      <c r="D55" s="1" t="str">
        <f>_xlfn.XLOOKUP(A55,bdd_V102[FINESS juridique],bdd_V102[Intitulé du GHT],"")</f>
        <v>Alpes Maritimes</v>
      </c>
      <c r="E55" s="1">
        <f>SUMIFS(bdd_V102[Activité combinée], bdd_V102[Intitulé du GHT], D55,bdd_V102[FINESS juridique],A55)</f>
        <v>166751</v>
      </c>
      <c r="F55" s="1" t="str">
        <f>_xlfn.XLOOKUP(A55,Tableau2[FINESS Juridique],Tableau2[Prérequis validation],"Non")</f>
        <v>Oui</v>
      </c>
    </row>
    <row r="56" spans="1:6">
      <c r="A56">
        <v>60781010</v>
      </c>
      <c r="B56" t="str">
        <f>_xlfn.XLOOKUP(A56,bdd_V102[FINESS juridique],bdd_V102[Raison sociale juridique],"")</f>
        <v>POLE SANTE VALLAURIS GOLFE JUAN</v>
      </c>
      <c r="C56" s="1" t="str">
        <f>_xlfn.XLOOKUP(A56,bdd_V102[FINESS juridique],bdd_V102[Numéro du GHT],"")</f>
        <v>PACA-05</v>
      </c>
      <c r="D56" s="1" t="str">
        <f>_xlfn.XLOOKUP(A56,bdd_V102[FINESS juridique],bdd_V102[Intitulé du GHT],"")</f>
        <v>Alpes Maritimes</v>
      </c>
      <c r="E56" s="1">
        <f>SUMIFS(bdd_V102[Activité combinée], bdd_V102[Intitulé du GHT], D56,bdd_V102[FINESS juridique],A56)</f>
        <v>7011.5</v>
      </c>
      <c r="F56" s="1" t="str">
        <f>_xlfn.XLOOKUP(A56,Tableau2[FINESS Juridique],Tableau2[Prérequis validation],"Non")</f>
        <v>Non</v>
      </c>
    </row>
    <row r="57" spans="1:6">
      <c r="A57">
        <v>60785011</v>
      </c>
      <c r="B57" t="str">
        <f>_xlfn.XLOOKUP(A57,bdd_V102[FINESS juridique],bdd_V102[Raison sociale juridique],"")</f>
        <v>CTRE HOSPITALIER UNIVERSITAIRE DE NICE</v>
      </c>
      <c r="C57" s="1" t="str">
        <f>_xlfn.XLOOKUP(A57,bdd_V102[FINESS juridique],bdd_V102[Numéro du GHT],"")</f>
        <v>PACA-05</v>
      </c>
      <c r="D57" s="1" t="str">
        <f>_xlfn.XLOOKUP(A57,bdd_V102[FINESS juridique],bdd_V102[Intitulé du GHT],"")</f>
        <v>Alpes Maritimes</v>
      </c>
      <c r="E57" s="1">
        <f>SUMIFS(bdd_V102[Activité combinée], bdd_V102[Intitulé du GHT], D57,bdd_V102[FINESS juridique],A57)</f>
        <v>465432.75</v>
      </c>
      <c r="F57" s="1" t="str">
        <f>_xlfn.XLOOKUP(A57,Tableau2[FINESS Juridique],Tableau2[Prérequis validation],"Non")</f>
        <v>Oui</v>
      </c>
    </row>
    <row r="58" spans="1:6">
      <c r="A58">
        <v>60791761</v>
      </c>
      <c r="B58" t="str">
        <f>_xlfn.XLOOKUP(A58,bdd_V102[FINESS juridique],bdd_V102[Raison sociale juridique],"")</f>
        <v>CH LA PALMOSA DE MENTON</v>
      </c>
      <c r="C58" s="1" t="str">
        <f>_xlfn.XLOOKUP(A58,bdd_V102[FINESS juridique],bdd_V102[Numéro du GHT],"")</f>
        <v>PACA-05</v>
      </c>
      <c r="D58" s="1" t="str">
        <f>_xlfn.XLOOKUP(A58,bdd_V102[FINESS juridique],bdd_V102[Intitulé du GHT],"")</f>
        <v>Alpes Maritimes</v>
      </c>
      <c r="E58" s="1">
        <f>SUMIFS(bdd_V102[Activité combinée], bdd_V102[Intitulé du GHT], D58,bdd_V102[FINESS juridique],A58)</f>
        <v>51305.5</v>
      </c>
      <c r="F58" s="1" t="str">
        <f>_xlfn.XLOOKUP(A58,Tableau2[FINESS Juridique],Tableau2[Prérequis validation],"Non")</f>
        <v>Oui</v>
      </c>
    </row>
    <row r="59" spans="1:6">
      <c r="A59">
        <v>70000211</v>
      </c>
      <c r="B59" t="str">
        <f>_xlfn.XLOOKUP(A59,bdd_V102[FINESS juridique],bdd_V102[Raison sociale juridique],"")</f>
        <v>CH DE SERRIERES</v>
      </c>
      <c r="C59" s="1" t="str">
        <f>_xlfn.XLOOKUP(A59,bdd_V102[FINESS juridique],bdd_V102[Numéro du GHT],"")</f>
        <v>ARA-09</v>
      </c>
      <c r="D59" s="1" t="str">
        <f>_xlfn.XLOOKUP(A59,bdd_V102[FINESS juridique],bdd_V102[Intitulé du GHT],"")</f>
        <v>Loire</v>
      </c>
      <c r="E59" s="1">
        <f>SUMIFS(bdd_V102[Activité combinée], bdd_V102[Intitulé du GHT], D59,bdd_V102[FINESS juridique],A59)</f>
        <v>3709</v>
      </c>
      <c r="F59" s="1" t="str">
        <f>_xlfn.XLOOKUP(A59,Tableau2[FINESS Juridique],Tableau2[Prérequis validation],"Non")</f>
        <v>Non</v>
      </c>
    </row>
    <row r="60" spans="1:6">
      <c r="A60">
        <v>70002878</v>
      </c>
      <c r="B60" t="str">
        <f>_xlfn.XLOOKUP(A60,bdd_V102[FINESS juridique],bdd_V102[Raison sociale juridique],"")</f>
        <v>CH DE PRIVAS ARDECHE</v>
      </c>
      <c r="C60" s="1" t="str">
        <f>_xlfn.XLOOKUP(A60,bdd_V102[FINESS juridique],bdd_V102[Numéro du GHT],"")</f>
        <v>ARA-14</v>
      </c>
      <c r="D60" s="1" t="str">
        <f>_xlfn.XLOOKUP(A60,bdd_V102[FINESS juridique],bdd_V102[Intitulé du GHT],"")</f>
        <v>Drome Ardèche Vercors</v>
      </c>
      <c r="E60" s="1">
        <f>SUMIFS(bdd_V102[Activité combinée], bdd_V102[Intitulé du GHT], D60,bdd_V102[FINESS juridique],A60)</f>
        <v>45808.5</v>
      </c>
      <c r="F60" s="1" t="str">
        <f>_xlfn.XLOOKUP(A60,Tableau2[FINESS Juridique],Tableau2[Prérequis validation],"Non")</f>
        <v>Oui</v>
      </c>
    </row>
    <row r="61" spans="1:6">
      <c r="A61">
        <v>70004742</v>
      </c>
      <c r="B61" t="str">
        <f>_xlfn.XLOOKUP(A61,bdd_V102[FINESS juridique],bdd_V102[Raison sociale juridique],"")</f>
        <v>CH DE LARGENTIERE</v>
      </c>
      <c r="C61" s="1" t="str">
        <f>_xlfn.XLOOKUP(A61,bdd_V102[FINESS juridique],bdd_V102[Numéro du GHT],"")</f>
        <v>ARA-14</v>
      </c>
      <c r="D61" s="1" t="str">
        <f>_xlfn.XLOOKUP(A61,bdd_V102[FINESS juridique],bdd_V102[Intitulé du GHT],"")</f>
        <v>Drome Ardèche Vercors</v>
      </c>
      <c r="E61" s="1">
        <f>SUMIFS(bdd_V102[Activité combinée], bdd_V102[Intitulé du GHT], D61,bdd_V102[FINESS juridique],A61)</f>
        <v>2875</v>
      </c>
      <c r="F61" s="1" t="str">
        <f>_xlfn.XLOOKUP(A61,Tableau2[FINESS Juridique],Tableau2[Prérequis validation],"Non")</f>
        <v>Oui</v>
      </c>
    </row>
    <row r="62" spans="1:6">
      <c r="A62">
        <v>70005558</v>
      </c>
      <c r="B62" t="str">
        <f>_xlfn.XLOOKUP(A62,bdd_V102[FINESS juridique],bdd_V102[Raison sociale juridique],"")</f>
        <v>CH BOURG SAINT ANDEOL</v>
      </c>
      <c r="C62" s="1" t="str">
        <f>_xlfn.XLOOKUP(A62,bdd_V102[FINESS juridique],bdd_V102[Numéro du GHT],"")</f>
        <v>ARA-14</v>
      </c>
      <c r="D62" s="1" t="str">
        <f>_xlfn.XLOOKUP(A62,bdd_V102[FINESS juridique],bdd_V102[Intitulé du GHT],"")</f>
        <v>Drome Ardèche Vercors</v>
      </c>
      <c r="E62" s="1">
        <f>SUMIFS(bdd_V102[Activité combinée], bdd_V102[Intitulé du GHT], D62,bdd_V102[FINESS juridique],A62)</f>
        <v>6343.5</v>
      </c>
      <c r="F62" s="1" t="str">
        <f>_xlfn.XLOOKUP(A62,Tableau2[FINESS Juridique],Tableau2[Prérequis validation],"Non")</f>
        <v>Non</v>
      </c>
    </row>
    <row r="63" spans="1:6">
      <c r="A63">
        <v>70005566</v>
      </c>
      <c r="B63" t="str">
        <f>_xlfn.XLOOKUP(A63,bdd_V102[FINESS juridique],bdd_V102[Raison sociale juridique],"")</f>
        <v>CH ARDECHE MERIDIONALE</v>
      </c>
      <c r="C63" s="1" t="str">
        <f>_xlfn.XLOOKUP(A63,bdd_V102[FINESS juridique],bdd_V102[Numéro du GHT],"")</f>
        <v>ARA-14</v>
      </c>
      <c r="D63" s="1" t="str">
        <f>_xlfn.XLOOKUP(A63,bdd_V102[FINESS juridique],bdd_V102[Intitulé du GHT],"")</f>
        <v>Drome Ardèche Vercors</v>
      </c>
      <c r="E63" s="1">
        <f>SUMIFS(bdd_V102[Activité combinée], bdd_V102[Intitulé du GHT], D63,bdd_V102[FINESS juridique],A63)</f>
        <v>94111.5</v>
      </c>
      <c r="F63" s="1" t="str">
        <f>_xlfn.XLOOKUP(A63,Tableau2[FINESS Juridique],Tableau2[Prérequis validation],"Non")</f>
        <v>Oui</v>
      </c>
    </row>
    <row r="64" spans="1:6">
      <c r="A64">
        <v>70007927</v>
      </c>
      <c r="B64" t="str">
        <f>_xlfn.XLOOKUP(A64,bdd_V102[FINESS juridique],bdd_V102[Raison sociale juridique],"")</f>
        <v>CH DES CEVENNES ARDECHOISES</v>
      </c>
      <c r="C64" s="1" t="str">
        <f>_xlfn.XLOOKUP(A64,bdd_V102[FINESS juridique],bdd_V102[Numéro du GHT],"")</f>
        <v>ARA-14</v>
      </c>
      <c r="D64" s="1" t="str">
        <f>_xlfn.XLOOKUP(A64,bdd_V102[FINESS juridique],bdd_V102[Intitulé du GHT],"")</f>
        <v>Drome Ardèche Vercors</v>
      </c>
      <c r="E64" s="1">
        <f>SUMIFS(bdd_V102[Activité combinée], bdd_V102[Intitulé du GHT], D64,bdd_V102[FINESS juridique],A64)</f>
        <v>9836</v>
      </c>
      <c r="F64" s="1" t="str">
        <f>_xlfn.XLOOKUP(A64,Tableau2[FINESS Juridique],Tableau2[Prérequis validation],"Non")</f>
        <v>Oui</v>
      </c>
    </row>
    <row r="65" spans="1:6">
      <c r="A65">
        <v>70780119</v>
      </c>
      <c r="B65" t="str">
        <f>_xlfn.XLOOKUP(A65,bdd_V102[FINESS juridique],bdd_V102[Raison sociale juridique],"")</f>
        <v>CH DE VALLON PONT D'ARC</v>
      </c>
      <c r="C65" s="1" t="str">
        <f>_xlfn.XLOOKUP(A65,bdd_V102[FINESS juridique],bdd_V102[Numéro du GHT],"")</f>
        <v>ARA-14</v>
      </c>
      <c r="D65" s="1" t="str">
        <f>_xlfn.XLOOKUP(A65,bdd_V102[FINESS juridique],bdd_V102[Intitulé du GHT],"")</f>
        <v>Drome Ardèche Vercors</v>
      </c>
      <c r="E65" s="1">
        <f>SUMIFS(bdd_V102[Activité combinée], bdd_V102[Intitulé du GHT], D65,bdd_V102[FINESS juridique],A65)</f>
        <v>4143.5</v>
      </c>
      <c r="F65" s="1" t="str">
        <f>_xlfn.XLOOKUP(A65,Tableau2[FINESS Juridique],Tableau2[Prérequis validation],"Non")</f>
        <v>Oui</v>
      </c>
    </row>
    <row r="66" spans="1:6">
      <c r="A66">
        <v>70780127</v>
      </c>
      <c r="B66" t="str">
        <f>_xlfn.XLOOKUP(A66,bdd_V102[FINESS juridique],bdd_V102[Raison sociale juridique],"")</f>
        <v>CH DE VILLENEUVE DE BERG</v>
      </c>
      <c r="C66" s="1" t="str">
        <f>_xlfn.XLOOKUP(A66,bdd_V102[FINESS juridique],bdd_V102[Numéro du GHT],"")</f>
        <v>ARA-14</v>
      </c>
      <c r="D66" s="1" t="str">
        <f>_xlfn.XLOOKUP(A66,bdd_V102[FINESS juridique],bdd_V102[Intitulé du GHT],"")</f>
        <v>Drome Ardèche Vercors</v>
      </c>
      <c r="E66" s="1">
        <f>SUMIFS(bdd_V102[Activité combinée], bdd_V102[Intitulé du GHT], D66,bdd_V102[FINESS juridique],A66)</f>
        <v>19387.5</v>
      </c>
      <c r="F66" s="1" t="str">
        <f>_xlfn.XLOOKUP(A66,Tableau2[FINESS Juridique],Tableau2[Prérequis validation],"Non")</f>
        <v>Oui</v>
      </c>
    </row>
    <row r="67" spans="1:6">
      <c r="A67">
        <v>70780150</v>
      </c>
      <c r="B67" t="str">
        <f>_xlfn.XLOOKUP(A67,bdd_V102[FINESS juridique],bdd_V102[Raison sociale juridique],"")</f>
        <v>CH DU CHEYLARD</v>
      </c>
      <c r="C67" s="1" t="str">
        <f>_xlfn.XLOOKUP(A67,bdd_V102[FINESS juridique],bdd_V102[Numéro du GHT],"")</f>
        <v>ARA-14</v>
      </c>
      <c r="D67" s="1" t="str">
        <f>_xlfn.XLOOKUP(A67,bdd_V102[FINESS juridique],bdd_V102[Intitulé du GHT],"")</f>
        <v>Drome Ardèche Vercors</v>
      </c>
      <c r="E67" s="1">
        <f>SUMIFS(bdd_V102[Activité combinée], bdd_V102[Intitulé du GHT], D67,bdd_V102[FINESS juridique],A67)</f>
        <v>6158.5</v>
      </c>
      <c r="F67" s="1" t="str">
        <f>_xlfn.XLOOKUP(A67,Tableau2[FINESS Juridique],Tableau2[Prérequis validation],"Non")</f>
        <v>Oui</v>
      </c>
    </row>
    <row r="68" spans="1:6">
      <c r="A68">
        <v>70780358</v>
      </c>
      <c r="B68" t="str">
        <f>_xlfn.XLOOKUP(A68,bdd_V102[FINESS juridique],bdd_V102[Raison sociale juridique],"")</f>
        <v>CH ARDECHE NORD</v>
      </c>
      <c r="C68" s="1" t="str">
        <f>_xlfn.XLOOKUP(A68,bdd_V102[FINESS juridique],bdd_V102[Numéro du GHT],"")</f>
        <v>ARA-09</v>
      </c>
      <c r="D68" s="1" t="str">
        <f>_xlfn.XLOOKUP(A68,bdd_V102[FINESS juridique],bdd_V102[Intitulé du GHT],"")</f>
        <v>Loire</v>
      </c>
      <c r="E68" s="1">
        <f>SUMIFS(bdd_V102[Activité combinée], bdd_V102[Intitulé du GHT], D68,bdd_V102[FINESS juridique],A68)</f>
        <v>91343</v>
      </c>
      <c r="F68" s="1" t="str">
        <f>_xlfn.XLOOKUP(A68,Tableau2[FINESS Juridique],Tableau2[Prérequis validation],"Non")</f>
        <v>Non</v>
      </c>
    </row>
    <row r="69" spans="1:6">
      <c r="A69">
        <v>70780366</v>
      </c>
      <c r="B69" t="str">
        <f>_xlfn.XLOOKUP(A69,bdd_V102[FINESS juridique],bdd_V102[Raison sociale juridique],"")</f>
        <v>CH DE LAMASTRE</v>
      </c>
      <c r="C69" s="1" t="str">
        <f>_xlfn.XLOOKUP(A69,bdd_V102[FINESS juridique],bdd_V102[Numéro du GHT],"")</f>
        <v>ARA-14</v>
      </c>
      <c r="D69" s="1" t="str">
        <f>_xlfn.XLOOKUP(A69,bdd_V102[FINESS juridique],bdd_V102[Intitulé du GHT],"")</f>
        <v>Drome Ardèche Vercors</v>
      </c>
      <c r="E69" s="1">
        <f>SUMIFS(bdd_V102[Activité combinée], bdd_V102[Intitulé du GHT], D69,bdd_V102[FINESS juridique],A69)</f>
        <v>6476.5</v>
      </c>
      <c r="F69" s="1" t="str">
        <f>_xlfn.XLOOKUP(A69,Tableau2[FINESS Juridique],Tableau2[Prérequis validation],"Non")</f>
        <v>Oui</v>
      </c>
    </row>
    <row r="70" spans="1:6">
      <c r="A70">
        <v>70780374</v>
      </c>
      <c r="B70" t="str">
        <f>_xlfn.XLOOKUP(A70,bdd_V102[FINESS juridique],bdd_V102[Raison sociale juridique],"")</f>
        <v>CH DE TOURNON SUR RHONE</v>
      </c>
      <c r="C70" s="1" t="str">
        <f>_xlfn.XLOOKUP(A70,bdd_V102[FINESS juridique],bdd_V102[Numéro du GHT],"")</f>
        <v>ARA-14</v>
      </c>
      <c r="D70" s="1" t="str">
        <f>_xlfn.XLOOKUP(A70,bdd_V102[FINESS juridique],bdd_V102[Intitulé du GHT],"")</f>
        <v>Drome Ardèche Vercors</v>
      </c>
      <c r="E70" s="1">
        <f>SUMIFS(bdd_V102[Activité combinée], bdd_V102[Intitulé du GHT], D70,bdd_V102[FINESS juridique],A70)</f>
        <v>16237.5</v>
      </c>
      <c r="F70" s="1" t="str">
        <f>_xlfn.XLOOKUP(A70,Tableau2[FINESS Juridique],Tableau2[Prérequis validation],"Non")</f>
        <v>Oui</v>
      </c>
    </row>
    <row r="71" spans="1:6">
      <c r="A71">
        <v>70780382</v>
      </c>
      <c r="B71" t="str">
        <f>_xlfn.XLOOKUP(A71,bdd_V102[FINESS juridique],bdd_V102[Raison sociale juridique],"")</f>
        <v>CH DE SAINT FELICIEN</v>
      </c>
      <c r="C71" s="1" t="str">
        <f>_xlfn.XLOOKUP(A71,bdd_V102[FINESS juridique],bdd_V102[Numéro du GHT],"")</f>
        <v>ARA-09</v>
      </c>
      <c r="D71" s="1" t="str">
        <f>_xlfn.XLOOKUP(A71,bdd_V102[FINESS juridique],bdd_V102[Intitulé du GHT],"")</f>
        <v>Loire</v>
      </c>
      <c r="E71" s="1">
        <f>SUMIFS(bdd_V102[Activité combinée], bdd_V102[Intitulé du GHT], D71,bdd_V102[FINESS juridique],A71)</f>
        <v>4641.5</v>
      </c>
      <c r="F71" s="1" t="str">
        <f>_xlfn.XLOOKUP(A71,Tableau2[FINESS Juridique],Tableau2[Prérequis validation],"Non")</f>
        <v>Non</v>
      </c>
    </row>
    <row r="72" spans="1:6">
      <c r="A72">
        <v>80000086</v>
      </c>
      <c r="B72" t="str">
        <f>_xlfn.XLOOKUP(A72,bdd_V102[FINESS juridique],bdd_V102[Raison sociale juridique],"")</f>
        <v>CH BELAIR</v>
      </c>
      <c r="C72" s="1" t="str">
        <f>_xlfn.XLOOKUP(A72,bdd_V102[FINESS juridique],bdd_V102[Numéro du GHT],"")</f>
        <v>GE-04</v>
      </c>
      <c r="D72" s="1" t="str">
        <f>_xlfn.XLOOKUP(A72,bdd_V102[FINESS juridique],bdd_V102[Intitulé du GHT],"")</f>
        <v>Nord Ardennes</v>
      </c>
      <c r="E72" s="1">
        <f>SUMIFS(bdd_V102[Activité combinée], bdd_V102[Intitulé du GHT], D72,bdd_V102[FINESS juridique],A72)</f>
        <v>33860</v>
      </c>
      <c r="F72" s="1" t="str">
        <f>_xlfn.XLOOKUP(A72,Tableau2[FINESS Juridique],Tableau2[Prérequis validation],"Non")</f>
        <v>Oui</v>
      </c>
    </row>
    <row r="73" spans="1:6">
      <c r="A73">
        <v>80001969</v>
      </c>
      <c r="B73" t="str">
        <f>_xlfn.XLOOKUP(A73,bdd_V102[FINESS juridique],bdd_V102[Raison sociale juridique],"")</f>
        <v>GROUPE HOSPITALIER SUD ARDENNES</v>
      </c>
      <c r="C73" s="1" t="str">
        <f>_xlfn.XLOOKUP(A73,bdd_V102[FINESS juridique],bdd_V102[Numéro du GHT],"")</f>
        <v>GE-05</v>
      </c>
      <c r="D73" s="1" t="str">
        <f>_xlfn.XLOOKUP(A73,bdd_V102[FINESS juridique],bdd_V102[Intitulé du GHT],"")</f>
        <v>Champagne</v>
      </c>
      <c r="E73" s="1">
        <f>SUMIFS(bdd_V102[Activité combinée], bdd_V102[Intitulé du GHT], D73,bdd_V102[FINESS juridique],A73)</f>
        <v>39958</v>
      </c>
      <c r="F73" s="1" t="str">
        <f>_xlfn.XLOOKUP(A73,Tableau2[FINESS Juridique],Tableau2[Prérequis validation],"Non")</f>
        <v>Oui</v>
      </c>
    </row>
    <row r="74" spans="1:6">
      <c r="A74">
        <v>80011174</v>
      </c>
      <c r="B74" t="str">
        <f>_xlfn.XLOOKUP(A74,bdd_V102[FINESS juridique],bdd_V102[Raison sociale juridique],"")</f>
        <v>CHI NORD ARDENNES</v>
      </c>
      <c r="C74" s="1" t="str">
        <f>_xlfn.XLOOKUP(A74,bdd_V102[FINESS juridique],bdd_V102[Numéro du GHT],"")</f>
        <v>GE-04</v>
      </c>
      <c r="D74" s="1" t="str">
        <f>_xlfn.XLOOKUP(A74,bdd_V102[FINESS juridique],bdd_V102[Intitulé du GHT],"")</f>
        <v>Nord Ardennes</v>
      </c>
      <c r="E74" s="1">
        <f>SUMIFS(bdd_V102[Activité combinée], bdd_V102[Intitulé du GHT], D74,bdd_V102[FINESS juridique],A74)</f>
        <v>233304.5</v>
      </c>
      <c r="F74" s="1" t="str">
        <f>_xlfn.XLOOKUP(A74,Tableau2[FINESS Juridique],Tableau2[Prérequis validation],"Non")</f>
        <v>Oui</v>
      </c>
    </row>
    <row r="75" spans="1:6">
      <c r="A75">
        <v>90180019</v>
      </c>
      <c r="B75" t="str">
        <f>_xlfn.XLOOKUP(A75,bdd_V102[FINESS juridique],bdd_V102[Raison sociale juridique],"")</f>
        <v>CH SAINT LOUIS</v>
      </c>
      <c r="C75" s="1" t="str">
        <f>_xlfn.XLOOKUP(A75,bdd_V102[FINESS juridique],bdd_V102[Numéro du GHT],"")</f>
        <v>OCC-08</v>
      </c>
      <c r="D75" s="1" t="str">
        <f>_xlfn.XLOOKUP(A75,bdd_V102[FINESS juridique],bdd_V102[Intitulé du GHT],"")</f>
        <v>Pyrénées ariégeoises</v>
      </c>
      <c r="E75" s="1">
        <f>SUMIFS(bdd_V102[Activité combinée], bdd_V102[Intitulé du GHT], D75,bdd_V102[FINESS juridique],A75)</f>
        <v>5352</v>
      </c>
      <c r="F75" s="1" t="str">
        <f>_xlfn.XLOOKUP(A75,Tableau2[FINESS Juridique],Tableau2[Prérequis validation],"Non")</f>
        <v>Oui</v>
      </c>
    </row>
    <row r="76" spans="1:6">
      <c r="A76">
        <v>90781774</v>
      </c>
      <c r="B76" t="str">
        <f>_xlfn.XLOOKUP(A76,bdd_V102[FINESS juridique],bdd_V102[Raison sociale juridique],"")</f>
        <v>CHIVA</v>
      </c>
      <c r="C76" s="1" t="str">
        <f>_xlfn.XLOOKUP(A76,bdd_V102[FINESS juridique],bdd_V102[Numéro du GHT],"")</f>
        <v>OCC-08</v>
      </c>
      <c r="D76" s="1" t="str">
        <f>_xlfn.XLOOKUP(A76,bdd_V102[FINESS juridique],bdd_V102[Intitulé du GHT],"")</f>
        <v>Pyrénées ariégeoises</v>
      </c>
      <c r="E76" s="1">
        <f>SUMIFS(bdd_V102[Activité combinée], bdd_V102[Intitulé du GHT], D76,bdd_V102[FINESS juridique],A76)</f>
        <v>121010.5</v>
      </c>
      <c r="F76" s="1" t="str">
        <f>_xlfn.XLOOKUP(A76,Tableau2[FINESS Juridique],Tableau2[Prérequis validation],"Non")</f>
        <v>Oui</v>
      </c>
    </row>
    <row r="77" spans="1:6">
      <c r="A77">
        <v>90781816</v>
      </c>
      <c r="B77" t="str">
        <f>_xlfn.XLOOKUP(A77,bdd_V102[FINESS juridique],bdd_V102[Raison sociale juridique],"")</f>
        <v>CH ARIEGE COUSERANS</v>
      </c>
      <c r="C77" s="1" t="str">
        <f>_xlfn.XLOOKUP(A77,bdd_V102[FINESS juridique],bdd_V102[Numéro du GHT],"")</f>
        <v>OCC-08</v>
      </c>
      <c r="D77" s="1" t="str">
        <f>_xlfn.XLOOKUP(A77,bdd_V102[FINESS juridique],bdd_V102[Intitulé du GHT],"")</f>
        <v>Pyrénées ariégeoises</v>
      </c>
      <c r="E77" s="1">
        <f>SUMIFS(bdd_V102[Activité combinée], bdd_V102[Intitulé du GHT], D77,bdd_V102[FINESS juridique],A77)</f>
        <v>57290.25</v>
      </c>
      <c r="F77" s="1" t="str">
        <f>_xlfn.XLOOKUP(A77,Tableau2[FINESS Juridique],Tableau2[Prérequis validation],"Non")</f>
        <v>Oui</v>
      </c>
    </row>
    <row r="78" spans="1:6">
      <c r="A78">
        <v>100000017</v>
      </c>
      <c r="B78" t="str">
        <f>_xlfn.XLOOKUP(A78,bdd_V102[FINESS juridique],bdd_V102[Raison sociale juridique],"")</f>
        <v>CENTRE HOSPITALIER DE TROYES</v>
      </c>
      <c r="C78" s="1" t="str">
        <f>_xlfn.XLOOKUP(A78,bdd_V102[FINESS juridique],bdd_V102[Numéro du GHT],"")</f>
        <v>GE-06</v>
      </c>
      <c r="D78" s="1" t="str">
        <f>_xlfn.XLOOKUP(A78,bdd_V102[FINESS juridique],bdd_V102[Intitulé du GHT],"")</f>
        <v>Aube et  Sézannais</v>
      </c>
      <c r="E78" s="1">
        <f>SUMIFS(bdd_V102[Activité combinée], bdd_V102[Intitulé du GHT], D78,bdd_V102[FINESS juridique],A78)</f>
        <v>225042.5</v>
      </c>
      <c r="F78" s="1" t="str">
        <f>_xlfn.XLOOKUP(A78,Tableau2[FINESS Juridique],Tableau2[Prérequis validation],"Non")</f>
        <v>Oui</v>
      </c>
    </row>
    <row r="79" spans="1:6">
      <c r="A79">
        <v>100000033</v>
      </c>
      <c r="B79" t="str">
        <f>_xlfn.XLOOKUP(A79,bdd_V102[FINESS juridique],bdd_V102[Raison sociale juridique],"")</f>
        <v>EPSMA</v>
      </c>
      <c r="C79" s="1" t="str">
        <f>_xlfn.XLOOKUP(A79,bdd_V102[FINESS juridique],bdd_V102[Numéro du GHT],"")</f>
        <v>GE-06</v>
      </c>
      <c r="D79" s="1" t="str">
        <f>_xlfn.XLOOKUP(A79,bdd_V102[FINESS juridique],bdd_V102[Intitulé du GHT],"")</f>
        <v>Aube et  Sézannais</v>
      </c>
      <c r="E79" s="1">
        <f>SUMIFS(bdd_V102[Activité combinée], bdd_V102[Intitulé du GHT], D79,bdd_V102[FINESS juridique],A79)</f>
        <v>33489</v>
      </c>
      <c r="F79" s="1" t="str">
        <f>_xlfn.XLOOKUP(A79,Tableau2[FINESS Juridique],Tableau2[Prérequis validation],"Non")</f>
        <v>Oui</v>
      </c>
    </row>
    <row r="80" spans="1:6">
      <c r="A80">
        <v>100000041</v>
      </c>
      <c r="B80" t="str">
        <f>_xlfn.XLOOKUP(A80,bdd_V102[FINESS juridique],bdd_V102[Raison sociale juridique],"")</f>
        <v>HOPITAL LOCAL BAR SUR AUBE</v>
      </c>
      <c r="C80" s="1" t="str">
        <f>_xlfn.XLOOKUP(A80,bdd_V102[FINESS juridique],bdd_V102[Numéro du GHT],"")</f>
        <v>GE-06</v>
      </c>
      <c r="D80" s="1" t="str">
        <f>_xlfn.XLOOKUP(A80,bdd_V102[FINESS juridique],bdd_V102[Intitulé du GHT],"")</f>
        <v>Aube et  Sézannais</v>
      </c>
      <c r="E80" s="1">
        <f>SUMIFS(bdd_V102[Activité combinée], bdd_V102[Intitulé du GHT], D80,bdd_V102[FINESS juridique],A80)</f>
        <v>12284</v>
      </c>
      <c r="F80" s="1" t="str">
        <f>_xlfn.XLOOKUP(A80,Tableau2[FINESS Juridique],Tableau2[Prérequis validation],"Non")</f>
        <v>Oui</v>
      </c>
    </row>
    <row r="81" spans="1:6">
      <c r="A81">
        <v>100000058</v>
      </c>
      <c r="B81" t="str">
        <f>_xlfn.XLOOKUP(A81,bdd_V102[FINESS juridique],bdd_V102[Raison sociale juridique],"")</f>
        <v>HOPITAL LOCAL DE BAR-SUR-SEINE</v>
      </c>
      <c r="C81" s="1" t="str">
        <f>_xlfn.XLOOKUP(A81,bdd_V102[FINESS juridique],bdd_V102[Numéro du GHT],"")</f>
        <v>GE-06</v>
      </c>
      <c r="D81" s="1" t="str">
        <f>_xlfn.XLOOKUP(A81,bdd_V102[FINESS juridique],bdd_V102[Intitulé du GHT],"")</f>
        <v>Aube et  Sézannais</v>
      </c>
      <c r="E81" s="1">
        <f>SUMIFS(bdd_V102[Activité combinée], bdd_V102[Intitulé du GHT], D81,bdd_V102[FINESS juridique],A81)</f>
        <v>12790</v>
      </c>
      <c r="F81" s="1" t="str">
        <f>_xlfn.XLOOKUP(A81,Tableau2[FINESS Juridique],Tableau2[Prérequis validation],"Non")</f>
        <v>Oui</v>
      </c>
    </row>
    <row r="82" spans="1:6">
      <c r="A82">
        <v>100006279</v>
      </c>
      <c r="B82" t="str">
        <f>_xlfn.XLOOKUP(A82,bdd_V102[FINESS juridique],bdd_V102[Raison sociale juridique],"")</f>
        <v>GROUPEMENT HOSPITALIER AUBE MARNE</v>
      </c>
      <c r="C82" s="1" t="str">
        <f>_xlfn.XLOOKUP(A82,bdd_V102[FINESS juridique],bdd_V102[Numéro du GHT],"")</f>
        <v>GE-06</v>
      </c>
      <c r="D82" s="1" t="str">
        <f>_xlfn.XLOOKUP(A82,bdd_V102[FINESS juridique],bdd_V102[Intitulé du GHT],"")</f>
        <v>Aube et  Sézannais</v>
      </c>
      <c r="E82" s="1">
        <f>SUMIFS(bdd_V102[Activité combinée], bdd_V102[Intitulé du GHT], D82,bdd_V102[FINESS juridique],A82)</f>
        <v>46182</v>
      </c>
      <c r="F82" s="1" t="str">
        <f>_xlfn.XLOOKUP(A82,Tableau2[FINESS Juridique],Tableau2[Prérequis validation],"Non")</f>
        <v>Oui</v>
      </c>
    </row>
    <row r="83" spans="1:6">
      <c r="A83">
        <v>110780061</v>
      </c>
      <c r="B83" t="str">
        <f>_xlfn.XLOOKUP(A83,bdd_V102[FINESS juridique],bdd_V102[Raison sociale juridique],"")</f>
        <v>CH CARCASSONNE</v>
      </c>
      <c r="C83" s="1" t="str">
        <f>_xlfn.XLOOKUP(A83,bdd_V102[FINESS juridique],bdd_V102[Numéro du GHT],"")</f>
        <v>OCC-02</v>
      </c>
      <c r="D83" s="1" t="str">
        <f>_xlfn.XLOOKUP(A83,bdd_V102[FINESS juridique],bdd_V102[Intitulé du GHT],"")</f>
        <v>Ouest audois</v>
      </c>
      <c r="E83" s="1">
        <f>SUMIFS(bdd_V102[Activité combinée], bdd_V102[Intitulé du GHT], D83,bdd_V102[FINESS juridique],A83)</f>
        <v>155186</v>
      </c>
      <c r="F83" s="1" t="str">
        <f>_xlfn.XLOOKUP(A83,Tableau2[FINESS Juridique],Tableau2[Prérequis validation],"Non")</f>
        <v>Oui</v>
      </c>
    </row>
    <row r="84" spans="1:6">
      <c r="A84">
        <v>110780087</v>
      </c>
      <c r="B84" t="str">
        <f>_xlfn.XLOOKUP(A84,bdd_V102[FINESS juridique],bdd_V102[Raison sociale juridique],"")</f>
        <v>CH CASTELNAUDARY</v>
      </c>
      <c r="C84" s="1" t="str">
        <f>_xlfn.XLOOKUP(A84,bdd_V102[FINESS juridique],bdd_V102[Numéro du GHT],"")</f>
        <v>OCC-02</v>
      </c>
      <c r="D84" s="1" t="str">
        <f>_xlfn.XLOOKUP(A84,bdd_V102[FINESS juridique],bdd_V102[Intitulé du GHT],"")</f>
        <v>Ouest audois</v>
      </c>
      <c r="E84" s="1">
        <f>SUMIFS(bdd_V102[Activité combinée], bdd_V102[Intitulé du GHT], D84,bdd_V102[FINESS juridique],A84)</f>
        <v>20752.5</v>
      </c>
      <c r="F84" s="1" t="str">
        <f>_xlfn.XLOOKUP(A84,Tableau2[FINESS Juridique],Tableau2[Prérequis validation],"Non")</f>
        <v>Oui</v>
      </c>
    </row>
    <row r="85" spans="1:6">
      <c r="A85">
        <v>110780137</v>
      </c>
      <c r="B85" t="str">
        <f>_xlfn.XLOOKUP(A85,bdd_V102[FINESS juridique],bdd_V102[Raison sociale juridique],"")</f>
        <v>CH NARBONNE</v>
      </c>
      <c r="C85" s="1" t="str">
        <f>_xlfn.XLOOKUP(A85,bdd_V102[FINESS juridique],bdd_V102[Numéro du GHT],"")</f>
        <v>OCC-01</v>
      </c>
      <c r="D85" s="1" t="str">
        <f>_xlfn.XLOOKUP(A85,bdd_V102[FINESS juridique],bdd_V102[Intitulé du GHT],"")</f>
        <v>Aude-Pyrénées</v>
      </c>
      <c r="E85" s="1">
        <f>SUMIFS(bdd_V102[Activité combinée], bdd_V102[Intitulé du GHT], D85,bdd_V102[FINESS juridique],A85)</f>
        <v>134055.5</v>
      </c>
      <c r="F85" s="1" t="str">
        <f>_xlfn.XLOOKUP(A85,Tableau2[FINESS Juridique],Tableau2[Prérequis validation],"Non")</f>
        <v>Oui</v>
      </c>
    </row>
    <row r="86" spans="1:6">
      <c r="A86">
        <v>110780707</v>
      </c>
      <c r="B86" t="str">
        <f>_xlfn.XLOOKUP(A86,bdd_V102[FINESS juridique],bdd_V102[Raison sociale juridique],"")</f>
        <v>CH LIMOUX QUILLAN</v>
      </c>
      <c r="C86" s="1" t="str">
        <f>_xlfn.XLOOKUP(A86,bdd_V102[FINESS juridique],bdd_V102[Numéro du GHT],"")</f>
        <v>OCC-02</v>
      </c>
      <c r="D86" s="1" t="str">
        <f>_xlfn.XLOOKUP(A86,bdd_V102[FINESS juridique],bdd_V102[Intitulé du GHT],"")</f>
        <v>Ouest audois</v>
      </c>
      <c r="E86" s="1">
        <f>SUMIFS(bdd_V102[Activité combinée], bdd_V102[Intitulé du GHT], D86,bdd_V102[FINESS juridique],A86)</f>
        <v>19393.5</v>
      </c>
      <c r="F86" s="1" t="str">
        <f>_xlfn.XLOOKUP(A86,Tableau2[FINESS Juridique],Tableau2[Prérequis validation],"Non")</f>
        <v>Oui</v>
      </c>
    </row>
    <row r="87" spans="1:6">
      <c r="A87">
        <v>110780772</v>
      </c>
      <c r="B87" t="str">
        <f>_xlfn.XLOOKUP(A87,bdd_V102[FINESS juridique],bdd_V102[Raison sociale juridique],"")</f>
        <v>CH LEZIGNAN CORBIERES</v>
      </c>
      <c r="C87" s="1" t="str">
        <f>_xlfn.XLOOKUP(A87,bdd_V102[FINESS juridique],bdd_V102[Numéro du GHT],"")</f>
        <v>OCC-01</v>
      </c>
      <c r="D87" s="1" t="str">
        <f>_xlfn.XLOOKUP(A87,bdd_V102[FINESS juridique],bdd_V102[Intitulé du GHT],"")</f>
        <v>Aude-Pyrénées</v>
      </c>
      <c r="E87" s="1">
        <f>SUMIFS(bdd_V102[Activité combinée], bdd_V102[Intitulé du GHT], D87,bdd_V102[FINESS juridique],A87)</f>
        <v>23062</v>
      </c>
      <c r="F87" s="1" t="str">
        <f>_xlfn.XLOOKUP(A87,Tableau2[FINESS Juridique],Tableau2[Prérequis validation],"Non")</f>
        <v>Non</v>
      </c>
    </row>
    <row r="88" spans="1:6">
      <c r="A88">
        <v>110781010</v>
      </c>
      <c r="B88" t="str">
        <f>_xlfn.XLOOKUP(A88,bdd_V102[FINESS juridique],bdd_V102[Raison sociale juridique],"")</f>
        <v>CH FRANCIS VALS PORT LA NOUVELLE</v>
      </c>
      <c r="C88" s="1" t="str">
        <f>_xlfn.XLOOKUP(A88,bdd_V102[FINESS juridique],bdd_V102[Numéro du GHT],"")</f>
        <v>OCC-01</v>
      </c>
      <c r="D88" s="1" t="str">
        <f>_xlfn.XLOOKUP(A88,bdd_V102[FINESS juridique],bdd_V102[Intitulé du GHT],"")</f>
        <v>Aude-Pyrénées</v>
      </c>
      <c r="E88" s="1">
        <f>SUMIFS(bdd_V102[Activité combinée], bdd_V102[Intitulé du GHT], D88,bdd_V102[FINESS juridique],A88)</f>
        <v>7111</v>
      </c>
      <c r="F88" s="1" t="str">
        <f>_xlfn.XLOOKUP(A88,Tableau2[FINESS Juridique],Tableau2[Prérequis validation],"Non")</f>
        <v>Non</v>
      </c>
    </row>
    <row r="89" spans="1:6">
      <c r="A89">
        <v>120004528</v>
      </c>
      <c r="B89" t="str">
        <f>_xlfn.XLOOKUP(A89,bdd_V102[FINESS juridique],bdd_V102[Raison sociale juridique],"")</f>
        <v>CH MILLAU</v>
      </c>
      <c r="C89" s="1" t="str">
        <f>_xlfn.XLOOKUP(A89,bdd_V102[FINESS juridique],bdd_V102[Numéro du GHT],"")</f>
        <v>OCC-04</v>
      </c>
      <c r="D89" s="1" t="str">
        <f>_xlfn.XLOOKUP(A89,bdd_V102[FINESS juridique],bdd_V102[Intitulé du GHT],"")</f>
        <v>Est Hérault et Sud Aveyron</v>
      </c>
      <c r="E89" s="1">
        <f>SUMIFS(bdd_V102[Activité combinée], bdd_V102[Intitulé du GHT], D89,bdd_V102[FINESS juridique],A89)</f>
        <v>47971.25</v>
      </c>
      <c r="F89" s="1" t="str">
        <f>_xlfn.XLOOKUP(A89,Tableau2[FINESS Juridique],Tableau2[Prérequis validation],"Non")</f>
        <v>Non</v>
      </c>
    </row>
    <row r="90" spans="1:6">
      <c r="A90">
        <v>120004619</v>
      </c>
      <c r="B90" t="str">
        <f>_xlfn.XLOOKUP(A90,bdd_V102[FINESS juridique],bdd_V102[Raison sociale juridique],"")</f>
        <v>CH ST AFFRIQUE</v>
      </c>
      <c r="C90" s="1" t="str">
        <f>_xlfn.XLOOKUP(A90,bdd_V102[FINESS juridique],bdd_V102[Numéro du GHT],"")</f>
        <v>OCC-04</v>
      </c>
      <c r="D90" s="1" t="str">
        <f>_xlfn.XLOOKUP(A90,bdd_V102[FINESS juridique],bdd_V102[Intitulé du GHT],"")</f>
        <v>Est Hérault et Sud Aveyron</v>
      </c>
      <c r="E90" s="1">
        <f>SUMIFS(bdd_V102[Activité combinée], bdd_V102[Intitulé du GHT], D90,bdd_V102[FINESS juridique],A90)</f>
        <v>30909</v>
      </c>
      <c r="F90" s="1" t="str">
        <f>_xlfn.XLOOKUP(A90,Tableau2[FINESS Juridique],Tableau2[Prérequis validation],"Non")</f>
        <v>Non</v>
      </c>
    </row>
    <row r="91" spans="1:6">
      <c r="A91">
        <v>120780044</v>
      </c>
      <c r="B91" t="str">
        <f>_xlfn.XLOOKUP(A91,bdd_V102[FINESS juridique],bdd_V102[Raison sociale juridique],"")</f>
        <v>CH DE RODEZ HOPITAL JACQUES PUEL</v>
      </c>
      <c r="C91" s="1" t="str">
        <f>_xlfn.XLOOKUP(A91,bdd_V102[FINESS juridique],bdd_V102[Numéro du GHT],"")</f>
        <v>OCC-12</v>
      </c>
      <c r="D91" s="1" t="str">
        <f>_xlfn.XLOOKUP(A91,bdd_V102[FINESS juridique],bdd_V102[Intitulé du GHT],"")</f>
        <v>Rouergue</v>
      </c>
      <c r="E91" s="1">
        <f>SUMIFS(bdd_V102[Activité combinée], bdd_V102[Intitulé du GHT], D91,bdd_V102[FINESS juridique],A91)</f>
        <v>154853.5</v>
      </c>
      <c r="F91" s="1" t="str">
        <f>_xlfn.XLOOKUP(A91,Tableau2[FINESS Juridique],Tableau2[Prérequis validation],"Non")</f>
        <v>Oui</v>
      </c>
    </row>
    <row r="92" spans="1:6">
      <c r="A92">
        <v>120780069</v>
      </c>
      <c r="B92" t="str">
        <f>_xlfn.XLOOKUP(A92,bdd_V102[FINESS juridique],bdd_V102[Raison sociale juridique],"")</f>
        <v>CH VILLEFRANCHE ROUERGUE CHARTREUSE</v>
      </c>
      <c r="C92" s="1" t="str">
        <f>_xlfn.XLOOKUP(A92,bdd_V102[FINESS juridique],bdd_V102[Numéro du GHT],"")</f>
        <v>OCC-12</v>
      </c>
      <c r="D92" s="1" t="str">
        <f>_xlfn.XLOOKUP(A92,bdd_V102[FINESS juridique],bdd_V102[Intitulé du GHT],"")</f>
        <v>Rouergue</v>
      </c>
      <c r="E92" s="1">
        <f>SUMIFS(bdd_V102[Activité combinée], bdd_V102[Intitulé du GHT], D92,bdd_V102[FINESS juridique],A92)</f>
        <v>52555.5</v>
      </c>
      <c r="F92" s="1" t="str">
        <f>_xlfn.XLOOKUP(A92,Tableau2[FINESS Juridique],Tableau2[Prérequis validation],"Non")</f>
        <v>Oui</v>
      </c>
    </row>
    <row r="93" spans="1:6">
      <c r="A93">
        <v>120780085</v>
      </c>
      <c r="B93" t="str">
        <f>_xlfn.XLOOKUP(A93,bdd_V102[FINESS juridique],bdd_V102[Raison sociale juridique],"")</f>
        <v>CH PIERRE DELPECH DECAZEVILLE</v>
      </c>
      <c r="C93" s="1" t="str">
        <f>_xlfn.XLOOKUP(A93,bdd_V102[FINESS juridique],bdd_V102[Numéro du GHT],"")</f>
        <v>OCC-12</v>
      </c>
      <c r="D93" s="1" t="str">
        <f>_xlfn.XLOOKUP(A93,bdd_V102[FINESS juridique],bdd_V102[Intitulé du GHT],"")</f>
        <v>Rouergue</v>
      </c>
      <c r="E93" s="1">
        <f>SUMIFS(bdd_V102[Activité combinée], bdd_V102[Intitulé du GHT], D93,bdd_V102[FINESS juridique],A93)</f>
        <v>17565</v>
      </c>
      <c r="F93" s="1" t="str">
        <f>_xlfn.XLOOKUP(A93,Tableau2[FINESS Juridique],Tableau2[Prérequis validation],"Non")</f>
        <v>Oui</v>
      </c>
    </row>
    <row r="94" spans="1:6">
      <c r="A94">
        <v>120780093</v>
      </c>
      <c r="B94" t="str">
        <f>_xlfn.XLOOKUP(A94,bdd_V102[FINESS juridique],bdd_V102[Raison sociale juridique],"")</f>
        <v>CH ST GENIEZ D'OLT ET AUBRAC</v>
      </c>
      <c r="C94" s="1" t="str">
        <f>_xlfn.XLOOKUP(A94,bdd_V102[FINESS juridique],bdd_V102[Numéro du GHT],"")</f>
        <v>OCC-12</v>
      </c>
      <c r="D94" s="1" t="str">
        <f>_xlfn.XLOOKUP(A94,bdd_V102[FINESS juridique],bdd_V102[Intitulé du GHT],"")</f>
        <v>Rouergue</v>
      </c>
      <c r="E94" s="1">
        <f>SUMIFS(bdd_V102[Activité combinée], bdd_V102[Intitulé du GHT], D94,bdd_V102[FINESS juridique],A94)</f>
        <v>9807</v>
      </c>
      <c r="F94" s="1" t="str">
        <f>_xlfn.XLOOKUP(A94,Tableau2[FINESS Juridique],Tableau2[Prérequis validation],"Non")</f>
        <v>Oui</v>
      </c>
    </row>
    <row r="95" spans="1:6">
      <c r="A95">
        <v>120780101</v>
      </c>
      <c r="B95" t="str">
        <f>_xlfn.XLOOKUP(A95,bdd_V102[FINESS juridique],bdd_V102[Raison sociale juridique],"")</f>
        <v>CHI ESPALION ST LAURENT D'OLT</v>
      </c>
      <c r="C95" s="1" t="str">
        <f>_xlfn.XLOOKUP(A95,bdd_V102[FINESS juridique],bdd_V102[Numéro du GHT],"")</f>
        <v>OCC-12</v>
      </c>
      <c r="D95" s="1" t="str">
        <f>_xlfn.XLOOKUP(A95,bdd_V102[FINESS juridique],bdd_V102[Intitulé du GHT],"")</f>
        <v>Rouergue</v>
      </c>
      <c r="E95" s="1">
        <f>SUMIFS(bdd_V102[Activité combinée], bdd_V102[Intitulé du GHT], D95,bdd_V102[FINESS juridique],A95)</f>
        <v>14814</v>
      </c>
      <c r="F95" s="1" t="str">
        <f>_xlfn.XLOOKUP(A95,Tableau2[FINESS Juridique],Tableau2[Prérequis validation],"Non")</f>
        <v>Oui</v>
      </c>
    </row>
    <row r="96" spans="1:6">
      <c r="A96">
        <v>120780291</v>
      </c>
      <c r="B96" t="str">
        <f>_xlfn.XLOOKUP(A96,bdd_V102[FINESS juridique],bdd_V102[Raison sociale juridique],"")</f>
        <v>CH MAURICE FENAILLE</v>
      </c>
      <c r="C96" s="1" t="str">
        <f>_xlfn.XLOOKUP(A96,bdd_V102[FINESS juridique],bdd_V102[Numéro du GHT],"")</f>
        <v>OCC-04</v>
      </c>
      <c r="D96" s="1" t="str">
        <f>_xlfn.XLOOKUP(A96,bdd_V102[FINESS juridique],bdd_V102[Intitulé du GHT],"")</f>
        <v>Est Hérault et Sud Aveyron</v>
      </c>
      <c r="E96" s="1">
        <f>SUMIFS(bdd_V102[Activité combinée], bdd_V102[Intitulé du GHT], D96,bdd_V102[FINESS juridique],A96)</f>
        <v>11145</v>
      </c>
      <c r="F96" s="1" t="str">
        <f>_xlfn.XLOOKUP(A96,Tableau2[FINESS Juridique],Tableau2[Prérequis validation],"Non")</f>
        <v>Non</v>
      </c>
    </row>
    <row r="97" spans="1:6">
      <c r="A97">
        <v>120780481</v>
      </c>
      <c r="B97" t="str">
        <f>_xlfn.XLOOKUP(A97,bdd_V102[FINESS juridique],bdd_V102[Raison sociale juridique],"")</f>
        <v>CHI VALLON SALLES LA SOURCE</v>
      </c>
      <c r="C97" s="1" t="str">
        <f>_xlfn.XLOOKUP(A97,bdd_V102[FINESS juridique],bdd_V102[Numéro du GHT],"")</f>
        <v>OCC-12</v>
      </c>
      <c r="D97" s="1" t="str">
        <f>_xlfn.XLOOKUP(A97,bdd_V102[FINESS juridique],bdd_V102[Intitulé du GHT],"")</f>
        <v>Rouergue</v>
      </c>
      <c r="E97" s="1">
        <f>SUMIFS(bdd_V102[Activité combinée], bdd_V102[Intitulé du GHT], D97,bdd_V102[FINESS juridique],A97)</f>
        <v>4124.5</v>
      </c>
      <c r="F97" s="1" t="str">
        <f>_xlfn.XLOOKUP(A97,Tableau2[FINESS Juridique],Tableau2[Prérequis validation],"Non")</f>
        <v>Oui</v>
      </c>
    </row>
    <row r="98" spans="1:6">
      <c r="A98">
        <v>130001928</v>
      </c>
      <c r="B98" t="str">
        <f>_xlfn.XLOOKUP(A98,bdd_V102[FINESS juridique],bdd_V102[Raison sociale juridique],"")</f>
        <v>CENTRE GERONTOLOGIQUE DEPARTEMENTAL</v>
      </c>
      <c r="C98" s="1" t="str">
        <f>_xlfn.XLOOKUP(A98,bdd_V102[FINESS juridique],bdd_V102[Numéro du GHT],"")</f>
        <v>PACA-04</v>
      </c>
      <c r="D98" s="1" t="str">
        <f>_xlfn.XLOOKUP(A98,bdd_V102[FINESS juridique],bdd_V102[Intitulé du GHT],"")</f>
        <v>Hôpitaux de Provence</v>
      </c>
      <c r="E98" s="1">
        <f>SUMIFS(bdd_V102[Activité combinée], bdd_V102[Intitulé du GHT], D98,bdd_V102[FINESS juridique],A98)</f>
        <v>50337.5</v>
      </c>
      <c r="F98" s="1" t="str">
        <f>_xlfn.XLOOKUP(A98,Tableau2[FINESS Juridique],Tableau2[Prérequis validation],"Non")</f>
        <v>Oui</v>
      </c>
    </row>
    <row r="99" spans="1:6">
      <c r="A99">
        <v>130028228</v>
      </c>
      <c r="B99" t="str">
        <f>_xlfn.XLOOKUP(A99,bdd_V102[FINESS juridique],bdd_V102[Raison sociale juridique],"")</f>
        <v>HOPITAUX DES PORTES DE CAMARGUE</v>
      </c>
      <c r="C99" s="1" t="str">
        <f>_xlfn.XLOOKUP(A99,bdd_V102[FINESS juridique],bdd_V102[Numéro du GHT],"")</f>
        <v>PACA-04</v>
      </c>
      <c r="D99" s="1" t="str">
        <f>_xlfn.XLOOKUP(A99,bdd_V102[FINESS juridique],bdd_V102[Intitulé du GHT],"")</f>
        <v>Hôpitaux de Provence</v>
      </c>
      <c r="E99" s="1">
        <f>SUMIFS(bdd_V102[Activité combinée], bdd_V102[Intitulé du GHT], D99,bdd_V102[FINESS juridique],A99)</f>
        <v>12652</v>
      </c>
      <c r="F99" s="1" t="str">
        <f>_xlfn.XLOOKUP(A99,Tableau2[FINESS Juridique],Tableau2[Prérequis validation],"Non")</f>
        <v>Oui</v>
      </c>
    </row>
    <row r="100" spans="1:6">
      <c r="A100">
        <v>130041916</v>
      </c>
      <c r="B100" t="str">
        <f>_xlfn.XLOOKUP(A100,bdd_V102[FINESS juridique],bdd_V102[Raison sociale juridique],"")</f>
        <v>CHI AIX PERTUIS</v>
      </c>
      <c r="C100" s="1" t="str">
        <f>_xlfn.XLOOKUP(A100,bdd_V102[FINESS juridique],bdd_V102[Numéro du GHT],"")</f>
        <v>PACA-04</v>
      </c>
      <c r="D100" s="1" t="str">
        <f>_xlfn.XLOOKUP(A100,bdd_V102[FINESS juridique],bdd_V102[Intitulé du GHT],"")</f>
        <v>Hôpitaux de Provence</v>
      </c>
      <c r="E100" s="1">
        <f>SUMIFS(bdd_V102[Activité combinée], bdd_V102[Intitulé du GHT], D100,bdd_V102[FINESS juridique],A100)</f>
        <v>246501.5</v>
      </c>
      <c r="F100" s="1" t="str">
        <f>_xlfn.XLOOKUP(A100,Tableau2[FINESS Juridique],Tableau2[Prérequis validation],"Non")</f>
        <v>Oui</v>
      </c>
    </row>
    <row r="101" spans="1:6">
      <c r="A101">
        <v>130780554</v>
      </c>
      <c r="B101" t="str">
        <f>_xlfn.XLOOKUP(A101,bdd_V102[FINESS juridique],bdd_V102[Raison sociale juridique],"")</f>
        <v>CHS EDOUARD TOULOUSE</v>
      </c>
      <c r="C101" s="1" t="str">
        <f>_xlfn.XLOOKUP(A101,bdd_V102[FINESS juridique],bdd_V102[Numéro du GHT],"")</f>
        <v>PACA-04</v>
      </c>
      <c r="D101" s="1" t="str">
        <f>_xlfn.XLOOKUP(A101,bdd_V102[FINESS juridique],bdd_V102[Intitulé du GHT],"")</f>
        <v>Hôpitaux de Provence</v>
      </c>
      <c r="E101" s="1">
        <f>SUMIFS(bdd_V102[Activité combinée], bdd_V102[Intitulé du GHT], D101,bdd_V102[FINESS juridique],A101)</f>
        <v>45638.5</v>
      </c>
      <c r="F101" s="1" t="str">
        <f>_xlfn.XLOOKUP(A101,Tableau2[FINESS Juridique],Tableau2[Prérequis validation],"Non")</f>
        <v>Non</v>
      </c>
    </row>
    <row r="102" spans="1:6">
      <c r="A102">
        <v>130781131</v>
      </c>
      <c r="B102" t="str">
        <f>_xlfn.XLOOKUP(A102,bdd_V102[FINESS juridique],bdd_V102[Raison sociale juridique],"")</f>
        <v>CHS MONTPERRIN</v>
      </c>
      <c r="C102" s="1" t="str">
        <f>_xlfn.XLOOKUP(A102,bdd_V102[FINESS juridique],bdd_V102[Numéro du GHT],"")</f>
        <v>PACA-04</v>
      </c>
      <c r="D102" s="1" t="str">
        <f>_xlfn.XLOOKUP(A102,bdd_V102[FINESS juridique],bdd_V102[Intitulé du GHT],"")</f>
        <v>Hôpitaux de Provence</v>
      </c>
      <c r="E102" s="1">
        <f>SUMIFS(bdd_V102[Activité combinée], bdd_V102[Intitulé du GHT], D102,bdd_V102[FINESS juridique],A102)</f>
        <v>52314.75</v>
      </c>
      <c r="F102" s="1" t="str">
        <f>_xlfn.XLOOKUP(A102,Tableau2[FINESS Juridique],Tableau2[Prérequis validation],"Non")</f>
        <v>Oui</v>
      </c>
    </row>
    <row r="103" spans="1:6">
      <c r="A103">
        <v>130781339</v>
      </c>
      <c r="B103" t="str">
        <f>_xlfn.XLOOKUP(A103,bdd_V102[FINESS juridique],bdd_V102[Raison sociale juridique],"")</f>
        <v>CH LOUIS BRUNET D'ALLAUCH</v>
      </c>
      <c r="C103" s="1" t="str">
        <f>_xlfn.XLOOKUP(A103,bdd_V102[FINESS juridique],bdd_V102[Numéro du GHT],"")</f>
        <v>PACA-04</v>
      </c>
      <c r="D103" s="1" t="str">
        <f>_xlfn.XLOOKUP(A103,bdd_V102[FINESS juridique],bdd_V102[Intitulé du GHT],"")</f>
        <v>Hôpitaux de Provence</v>
      </c>
      <c r="E103" s="1">
        <f>SUMIFS(bdd_V102[Activité combinée], bdd_V102[Intitulé du GHT], D103,bdd_V102[FINESS juridique],A103)</f>
        <v>23949.5</v>
      </c>
      <c r="F103" s="1" t="str">
        <f>_xlfn.XLOOKUP(A103,Tableau2[FINESS Juridique],Tableau2[Prérequis validation],"Non")</f>
        <v>Oui</v>
      </c>
    </row>
    <row r="104" spans="1:6">
      <c r="A104">
        <v>130781446</v>
      </c>
      <c r="B104" t="str">
        <f>_xlfn.XLOOKUP(A104,bdd_V102[FINESS juridique],bdd_V102[Raison sociale juridique],"")</f>
        <v>CENTRE HOSPITALIER GENERAL D'AUBAGNE</v>
      </c>
      <c r="C104" s="1" t="str">
        <f>_xlfn.XLOOKUP(A104,bdd_V102[FINESS juridique],bdd_V102[Numéro du GHT],"")</f>
        <v>PACA-04</v>
      </c>
      <c r="D104" s="1" t="str">
        <f>_xlfn.XLOOKUP(A104,bdd_V102[FINESS juridique],bdd_V102[Intitulé du GHT],"")</f>
        <v>Hôpitaux de Provence</v>
      </c>
      <c r="E104" s="1">
        <f>SUMIFS(bdd_V102[Activité combinée], bdd_V102[Intitulé du GHT], D104,bdd_V102[FINESS juridique],A104)</f>
        <v>73353.5</v>
      </c>
      <c r="F104" s="1" t="str">
        <f>_xlfn.XLOOKUP(A104,Tableau2[FINESS Juridique],Tableau2[Prérequis validation],"Non")</f>
        <v>Oui</v>
      </c>
    </row>
    <row r="105" spans="1:6">
      <c r="A105">
        <v>130782634</v>
      </c>
      <c r="B105" t="str">
        <f>_xlfn.XLOOKUP(A105,bdd_V102[FINESS juridique],bdd_V102[Raison sociale juridique],"")</f>
        <v>HOPITAL DU PAYS SALONAIS</v>
      </c>
      <c r="C105" s="1" t="str">
        <f>_xlfn.XLOOKUP(A105,bdd_V102[FINESS juridique],bdd_V102[Numéro du GHT],"")</f>
        <v>PACA-04</v>
      </c>
      <c r="D105" s="1" t="str">
        <f>_xlfn.XLOOKUP(A105,bdd_V102[FINESS juridique],bdd_V102[Intitulé du GHT],"")</f>
        <v>Hôpitaux de Provence</v>
      </c>
      <c r="E105" s="1">
        <f>SUMIFS(bdd_V102[Activité combinée], bdd_V102[Intitulé du GHT], D105,bdd_V102[FINESS juridique],A105)</f>
        <v>104933.5</v>
      </c>
      <c r="F105" s="1" t="str">
        <f>_xlfn.XLOOKUP(A105,Tableau2[FINESS Juridique],Tableau2[Prérequis validation],"Non")</f>
        <v>Oui</v>
      </c>
    </row>
    <row r="106" spans="1:6">
      <c r="A106">
        <v>130785512</v>
      </c>
      <c r="B106" t="str">
        <f>_xlfn.XLOOKUP(A106,bdd_V102[FINESS juridique],bdd_V102[Raison sociale juridique],"")</f>
        <v>CENTRE HOSPITALIER GENERAL LA CIOTAT</v>
      </c>
      <c r="C106" s="1" t="str">
        <f>_xlfn.XLOOKUP(A106,bdd_V102[FINESS juridique],bdd_V102[Numéro du GHT],"")</f>
        <v>PACA-04</v>
      </c>
      <c r="D106" s="1" t="str">
        <f>_xlfn.XLOOKUP(A106,bdd_V102[FINESS juridique],bdd_V102[Intitulé du GHT],"")</f>
        <v>Hôpitaux de Provence</v>
      </c>
      <c r="E106" s="1">
        <f>SUMIFS(bdd_V102[Activité combinée], bdd_V102[Intitulé du GHT], D106,bdd_V102[FINESS juridique],A106)</f>
        <v>44532</v>
      </c>
      <c r="F106" s="1" t="str">
        <f>_xlfn.XLOOKUP(A106,Tableau2[FINESS Juridique],Tableau2[Prérequis validation],"Non")</f>
        <v>Oui</v>
      </c>
    </row>
    <row r="107" spans="1:6">
      <c r="A107">
        <v>130786049</v>
      </c>
      <c r="B107" t="str">
        <f>_xlfn.XLOOKUP(A107,bdd_V102[FINESS juridique],bdd_V102[Raison sociale juridique],"")</f>
        <v>APHM DIRECTION GENERALE</v>
      </c>
      <c r="C107" s="1" t="str">
        <f>_xlfn.XLOOKUP(A107,bdd_V102[FINESS juridique],bdd_V102[Numéro du GHT],"")</f>
        <v>PACA-04</v>
      </c>
      <c r="D107" s="1" t="str">
        <f>_xlfn.XLOOKUP(A107,bdd_V102[FINESS juridique],bdd_V102[Intitulé du GHT],"")</f>
        <v>Hôpitaux de Provence</v>
      </c>
      <c r="E107" s="1">
        <f>SUMIFS(bdd_V102[Activité combinée], bdd_V102[Intitulé du GHT], D107,bdd_V102[FINESS juridique],A107)</f>
        <v>950900.5</v>
      </c>
      <c r="F107" s="1" t="str">
        <f>_xlfn.XLOOKUP(A107,Tableau2[FINESS Juridique],Tableau2[Prérequis validation],"Non")</f>
        <v>Oui</v>
      </c>
    </row>
    <row r="108" spans="1:6">
      <c r="A108">
        <v>130786494</v>
      </c>
      <c r="B108" t="str">
        <f>_xlfn.XLOOKUP(A108,bdd_V102[FINESS juridique],bdd_V102[Raison sociale juridique],"")</f>
        <v>CHS VALVERT MARSEILLE</v>
      </c>
      <c r="C108" s="1" t="str">
        <f>_xlfn.XLOOKUP(A108,bdd_V102[FINESS juridique],bdd_V102[Numéro du GHT],"")</f>
        <v>PACA-04</v>
      </c>
      <c r="D108" s="1" t="str">
        <f>_xlfn.XLOOKUP(A108,bdd_V102[FINESS juridique],bdd_V102[Intitulé du GHT],"")</f>
        <v>Hôpitaux de Provence</v>
      </c>
      <c r="E108" s="1">
        <f>SUMIFS(bdd_V102[Activité combinée], bdd_V102[Intitulé du GHT], D108,bdd_V102[FINESS juridique],A108)</f>
        <v>30536.5</v>
      </c>
      <c r="F108" s="1" t="str">
        <f>_xlfn.XLOOKUP(A108,Tableau2[FINESS Juridique],Tableau2[Prérequis validation],"Non")</f>
        <v>Non</v>
      </c>
    </row>
    <row r="109" spans="1:6">
      <c r="A109">
        <v>130789274</v>
      </c>
      <c r="B109" t="str">
        <f>_xlfn.XLOOKUP(A109,bdd_V102[FINESS juridique],bdd_V102[Raison sociale juridique],"")</f>
        <v>CENTRE HOSPITALIER JOSEPH IMBERT ARLES</v>
      </c>
      <c r="C109" s="1" t="str">
        <f>_xlfn.XLOOKUP(A109,bdd_V102[FINESS juridique],bdd_V102[Numéro du GHT],"")</f>
        <v>PACA-04</v>
      </c>
      <c r="D109" s="1" t="str">
        <f>_xlfn.XLOOKUP(A109,bdd_V102[FINESS juridique],bdd_V102[Intitulé du GHT],"")</f>
        <v>Hôpitaux de Provence</v>
      </c>
      <c r="E109" s="1">
        <f>SUMIFS(bdd_V102[Activité combinée], bdd_V102[Intitulé du GHT], D109,bdd_V102[FINESS juridique],A109)</f>
        <v>84915.75</v>
      </c>
      <c r="F109" s="1" t="str">
        <f>_xlfn.XLOOKUP(A109,Tableau2[FINESS Juridique],Tableau2[Prérequis validation],"Non")</f>
        <v>Oui</v>
      </c>
    </row>
    <row r="110" spans="1:6">
      <c r="A110">
        <v>130789316</v>
      </c>
      <c r="B110" t="str">
        <f>_xlfn.XLOOKUP(A110,bdd_V102[FINESS juridique],bdd_V102[Raison sociale juridique],"")</f>
        <v>CENTRE HOSPITALIER DE MARTIGUES</v>
      </c>
      <c r="C110" s="1" t="str">
        <f>_xlfn.XLOOKUP(A110,bdd_V102[FINESS juridique],bdd_V102[Numéro du GHT],"")</f>
        <v>PACA-04</v>
      </c>
      <c r="D110" s="1" t="str">
        <f>_xlfn.XLOOKUP(A110,bdd_V102[FINESS juridique],bdd_V102[Intitulé du GHT],"")</f>
        <v>Hôpitaux de Provence</v>
      </c>
      <c r="E110" s="1">
        <f>SUMIFS(bdd_V102[Activité combinée], bdd_V102[Intitulé du GHT], D110,bdd_V102[FINESS juridique],A110)</f>
        <v>135872.25</v>
      </c>
      <c r="F110" s="1" t="str">
        <f>_xlfn.XLOOKUP(A110,Tableau2[FINESS Juridique],Tableau2[Prérequis validation],"Non")</f>
        <v>Oui</v>
      </c>
    </row>
    <row r="111" spans="1:6">
      <c r="A111">
        <v>140000035</v>
      </c>
      <c r="B111" t="str">
        <f>_xlfn.XLOOKUP(A111,bdd_V102[FINESS juridique],bdd_V102[Raison sociale juridique],"")</f>
        <v>CH LISIEUX</v>
      </c>
      <c r="C111" s="1" t="str">
        <f>_xlfn.XLOOKUP(A111,bdd_V102[FINESS juridique],bdd_V102[Numéro du GHT],"")</f>
        <v>NOR-06</v>
      </c>
      <c r="D111" s="1" t="str">
        <f>_xlfn.XLOOKUP(A111,bdd_V102[FINESS juridique],bdd_V102[Intitulé du GHT],"")</f>
        <v>Normandie Centre</v>
      </c>
      <c r="E111" s="1">
        <f>SUMIFS(bdd_V102[Activité combinée], bdd_V102[Intitulé du GHT], D111,bdd_V102[FINESS juridique],A111)</f>
        <v>108789</v>
      </c>
      <c r="F111" s="1" t="str">
        <f>_xlfn.XLOOKUP(A111,Tableau2[FINESS Juridique],Tableau2[Prérequis validation],"Non")</f>
        <v>Oui</v>
      </c>
    </row>
    <row r="112" spans="1:6">
      <c r="A112">
        <v>140000092</v>
      </c>
      <c r="B112" t="str">
        <f>_xlfn.XLOOKUP(A112,bdd_V102[FINESS juridique],bdd_V102[Raison sociale juridique],"")</f>
        <v>CENTRE HOSPITALIER AUNAY-BAYEUX</v>
      </c>
      <c r="C112" s="1" t="str">
        <f>_xlfn.XLOOKUP(A112,bdd_V102[FINESS juridique],bdd_V102[Numéro du GHT],"")</f>
        <v>NOR-06</v>
      </c>
      <c r="D112" s="1" t="str">
        <f>_xlfn.XLOOKUP(A112,bdd_V102[FINESS juridique],bdd_V102[Intitulé du GHT],"")</f>
        <v>Normandie Centre</v>
      </c>
      <c r="E112" s="1">
        <f>SUMIFS(bdd_V102[Activité combinée], bdd_V102[Intitulé du GHT], D112,bdd_V102[FINESS juridique],A112)</f>
        <v>96270.25</v>
      </c>
      <c r="F112" s="1" t="str">
        <f>_xlfn.XLOOKUP(A112,Tableau2[FINESS Juridique],Tableau2[Prérequis validation],"Non")</f>
        <v>Oui</v>
      </c>
    </row>
    <row r="113" spans="1:6">
      <c r="A113">
        <v>140000100</v>
      </c>
      <c r="B113" t="str">
        <f>_xlfn.XLOOKUP(A113,bdd_V102[FINESS juridique],bdd_V102[Raison sociale juridique],"")</f>
        <v>CHU DE CAEN NORMANDIE</v>
      </c>
      <c r="C113" s="1" t="str">
        <f>_xlfn.XLOOKUP(A113,bdd_V102[FINESS juridique],bdd_V102[Numéro du GHT],"")</f>
        <v>NOR-06</v>
      </c>
      <c r="D113" s="1" t="str">
        <f>_xlfn.XLOOKUP(A113,bdd_V102[FINESS juridique],bdd_V102[Intitulé du GHT],"")</f>
        <v>Normandie Centre</v>
      </c>
      <c r="E113" s="1">
        <f>SUMIFS(bdd_V102[Activité combinée], bdd_V102[Intitulé du GHT], D113,bdd_V102[FINESS juridique],A113)</f>
        <v>482270</v>
      </c>
      <c r="F113" s="1" t="str">
        <f>_xlfn.XLOOKUP(A113,Tableau2[FINESS Juridique],Tableau2[Prérequis validation],"Non")</f>
        <v>Oui</v>
      </c>
    </row>
    <row r="114" spans="1:6">
      <c r="A114">
        <v>140000118</v>
      </c>
      <c r="B114" t="str">
        <f>_xlfn.XLOOKUP(A114,bdd_V102[FINESS juridique],bdd_V102[Raison sociale juridique],"")</f>
        <v>CH FALAISE</v>
      </c>
      <c r="C114" s="1" t="str">
        <f>_xlfn.XLOOKUP(A114,bdd_V102[FINESS juridique],bdd_V102[Numéro du GHT],"")</f>
        <v>NOR-06</v>
      </c>
      <c r="D114" s="1" t="str">
        <f>_xlfn.XLOOKUP(A114,bdd_V102[FINESS juridique],bdd_V102[Intitulé du GHT],"")</f>
        <v>Normandie Centre</v>
      </c>
      <c r="E114" s="1">
        <f>SUMIFS(bdd_V102[Activité combinée], bdd_V102[Intitulé du GHT], D114,bdd_V102[FINESS juridique],A114)</f>
        <v>57611.5</v>
      </c>
      <c r="F114" s="1" t="str">
        <f>_xlfn.XLOOKUP(A114,Tableau2[FINESS Juridique],Tableau2[Prérequis validation],"Non")</f>
        <v>Oui</v>
      </c>
    </row>
    <row r="115" spans="1:6">
      <c r="A115">
        <v>140000134</v>
      </c>
      <c r="B115" t="str">
        <f>_xlfn.XLOOKUP(A115,bdd_V102[FINESS juridique],bdd_V102[Raison sociale juridique],"")</f>
        <v>CENTRE HOSPITALIER DE PONT L'EVEQUE</v>
      </c>
      <c r="C115" s="1" t="str">
        <f>_xlfn.XLOOKUP(A115,bdd_V102[FINESS juridique],bdd_V102[Numéro du GHT],"")</f>
        <v>NOR-06</v>
      </c>
      <c r="D115" s="1" t="str">
        <f>_xlfn.XLOOKUP(A115,bdd_V102[FINESS juridique],bdd_V102[Intitulé du GHT],"")</f>
        <v>Normandie Centre</v>
      </c>
      <c r="E115" s="1">
        <f>SUMIFS(bdd_V102[Activité combinée], bdd_V102[Intitulé du GHT], D115,bdd_V102[FINESS juridique],A115)</f>
        <v>7776.5</v>
      </c>
      <c r="F115" s="1" t="str">
        <f>_xlfn.XLOOKUP(A115,Tableau2[FINESS Juridique],Tableau2[Prérequis validation],"Non")</f>
        <v>Non</v>
      </c>
    </row>
    <row r="116" spans="1:6">
      <c r="A116">
        <v>140000159</v>
      </c>
      <c r="B116" t="str">
        <f>_xlfn.XLOOKUP(A116,bdd_V102[FINESS juridique],bdd_V102[Raison sociale juridique],"")</f>
        <v>CH VIRE</v>
      </c>
      <c r="C116" s="1" t="str">
        <f>_xlfn.XLOOKUP(A116,bdd_V102[FINESS juridique],bdd_V102[Numéro du GHT],"")</f>
        <v>NOR-01</v>
      </c>
      <c r="D116" s="1" t="str">
        <f>_xlfn.XLOOKUP(A116,bdd_V102[FINESS juridique],bdd_V102[Intitulé du GHT],"")</f>
        <v>Les Collines de Normandie</v>
      </c>
      <c r="E116" s="1">
        <f>SUMIFS(bdd_V102[Activité combinée], bdd_V102[Intitulé du GHT], D116,bdd_V102[FINESS juridique],A116)</f>
        <v>43142</v>
      </c>
      <c r="F116" s="1" t="str">
        <f>_xlfn.XLOOKUP(A116,Tableau2[FINESS Juridique],Tableau2[Prérequis validation],"Non")</f>
        <v>Oui</v>
      </c>
    </row>
    <row r="117" spans="1:6">
      <c r="A117">
        <v>140000316</v>
      </c>
      <c r="B117" t="str">
        <f>_xlfn.XLOOKUP(A117,bdd_V102[FINESS juridique],bdd_V102[Raison sociale juridique],"")</f>
        <v>EPSM CAEN</v>
      </c>
      <c r="C117" s="1" t="str">
        <f>_xlfn.XLOOKUP(A117,bdd_V102[FINESS juridique],bdd_V102[Numéro du GHT],"")</f>
        <v>NOR-06</v>
      </c>
      <c r="D117" s="1" t="str">
        <f>_xlfn.XLOOKUP(A117,bdd_V102[FINESS juridique],bdd_V102[Intitulé du GHT],"")</f>
        <v>Normandie Centre</v>
      </c>
      <c r="E117" s="1">
        <f>SUMIFS(bdd_V102[Activité combinée], bdd_V102[Intitulé du GHT], D117,bdd_V102[FINESS juridique],A117)</f>
        <v>61767.25</v>
      </c>
      <c r="F117" s="1" t="str">
        <f>_xlfn.XLOOKUP(A117,Tableau2[FINESS Juridique],Tableau2[Prérequis validation],"Non")</f>
        <v>Oui</v>
      </c>
    </row>
    <row r="118" spans="1:6">
      <c r="A118">
        <v>140026279</v>
      </c>
      <c r="B118" t="str">
        <f>_xlfn.XLOOKUP(A118,bdd_V102[FINESS juridique],bdd_V102[Raison sociale juridique],"")</f>
        <v>CH DE LA COTE FLEURIE</v>
      </c>
      <c r="C118" s="1" t="str">
        <f>_xlfn.XLOOKUP(A118,bdd_V102[FINESS juridique],bdd_V102[Numéro du GHT],"")</f>
        <v>NOR-06</v>
      </c>
      <c r="D118" s="1" t="str">
        <f>_xlfn.XLOOKUP(A118,bdd_V102[FINESS juridique],bdd_V102[Intitulé du GHT],"")</f>
        <v>Normandie Centre</v>
      </c>
      <c r="E118" s="1">
        <f>SUMIFS(bdd_V102[Activité combinée], bdd_V102[Intitulé du GHT], D118,bdd_V102[FINESS juridique],A118)</f>
        <v>46307.5</v>
      </c>
      <c r="F118" s="1" t="str">
        <f>_xlfn.XLOOKUP(A118,Tableau2[FINESS Juridique],Tableau2[Prérequis validation],"Non")</f>
        <v>Oui</v>
      </c>
    </row>
    <row r="119" spans="1:6">
      <c r="A119">
        <v>150780047</v>
      </c>
      <c r="B119" t="str">
        <f>_xlfn.XLOOKUP(A119,bdd_V102[FINESS juridique],bdd_V102[Raison sociale juridique],"")</f>
        <v>CH DE CONDAT EN FENIERS</v>
      </c>
      <c r="C119" s="1" t="str">
        <f>_xlfn.XLOOKUP(A119,bdd_V102[FINESS juridique],bdd_V102[Numéro du GHT],"")</f>
        <v>ARA-04</v>
      </c>
      <c r="D119" s="1" t="str">
        <f>_xlfn.XLOOKUP(A119,bdd_V102[FINESS juridique],bdd_V102[Intitulé du GHT],"")</f>
        <v>Cantal</v>
      </c>
      <c r="E119" s="1">
        <f>SUMIFS(bdd_V102[Activité combinée], bdd_V102[Intitulé du GHT], D119,bdd_V102[FINESS juridique],A119)</f>
        <v>2688</v>
      </c>
      <c r="F119" s="1" t="str">
        <f>_xlfn.XLOOKUP(A119,Tableau2[FINESS Juridique],Tableau2[Prérequis validation],"Non")</f>
        <v>Oui</v>
      </c>
    </row>
    <row r="120" spans="1:6">
      <c r="A120">
        <v>150780088</v>
      </c>
      <c r="B120" t="str">
        <f>_xlfn.XLOOKUP(A120,bdd_V102[FINESS juridique],bdd_V102[Raison sociale juridique],"")</f>
        <v>CH DE SAINT FLOUR</v>
      </c>
      <c r="C120" s="1" t="str">
        <f>_xlfn.XLOOKUP(A120,bdd_V102[FINESS juridique],bdd_V102[Numéro du GHT],"")</f>
        <v>ARA-04</v>
      </c>
      <c r="D120" s="1" t="str">
        <f>_xlfn.XLOOKUP(A120,bdd_V102[FINESS juridique],bdd_V102[Intitulé du GHT],"")</f>
        <v>Cantal</v>
      </c>
      <c r="E120" s="1">
        <f>SUMIFS(bdd_V102[Activité combinée], bdd_V102[Intitulé du GHT], D120,bdd_V102[FINESS juridique],A120)</f>
        <v>41166.25</v>
      </c>
      <c r="F120" s="1" t="str">
        <f>_xlfn.XLOOKUP(A120,Tableau2[FINESS Juridique],Tableau2[Prérequis validation],"Non")</f>
        <v>Oui</v>
      </c>
    </row>
    <row r="121" spans="1:6">
      <c r="A121">
        <v>150780096</v>
      </c>
      <c r="B121" t="str">
        <f>_xlfn.XLOOKUP(A121,bdd_V102[FINESS juridique],bdd_V102[Raison sociale juridique],"")</f>
        <v>CH D'AURILLAC</v>
      </c>
      <c r="C121" s="1" t="str">
        <f>_xlfn.XLOOKUP(A121,bdd_V102[FINESS juridique],bdd_V102[Numéro du GHT],"")</f>
        <v>ARA-04</v>
      </c>
      <c r="D121" s="1" t="str">
        <f>_xlfn.XLOOKUP(A121,bdd_V102[FINESS juridique],bdd_V102[Intitulé du GHT],"")</f>
        <v>Cantal</v>
      </c>
      <c r="E121" s="1">
        <f>SUMIFS(bdd_V102[Activité combinée], bdd_V102[Intitulé du GHT], D121,bdd_V102[FINESS juridique],A121)</f>
        <v>141876</v>
      </c>
      <c r="F121" s="1" t="str">
        <f>_xlfn.XLOOKUP(A121,Tableau2[FINESS Juridique],Tableau2[Prérequis validation],"Non")</f>
        <v>Oui</v>
      </c>
    </row>
    <row r="122" spans="1:6">
      <c r="A122">
        <v>150780393</v>
      </c>
      <c r="B122" t="str">
        <f>_xlfn.XLOOKUP(A122,bdd_V102[FINESS juridique],bdd_V102[Raison sociale juridique],"")</f>
        <v>CH PIERRE RAYNAL</v>
      </c>
      <c r="C122" s="1" t="str">
        <f>_xlfn.XLOOKUP(A122,bdd_V102[FINESS juridique],bdd_V102[Numéro du GHT],"")</f>
        <v>ARA-04</v>
      </c>
      <c r="D122" s="1" t="str">
        <f>_xlfn.XLOOKUP(A122,bdd_V102[FINESS juridique],bdd_V102[Intitulé du GHT],"")</f>
        <v>Cantal</v>
      </c>
      <c r="E122" s="1">
        <f>SUMIFS(bdd_V102[Activité combinée], bdd_V102[Intitulé du GHT], D122,bdd_V102[FINESS juridique],A122)</f>
        <v>5602.5</v>
      </c>
      <c r="F122" s="1" t="str">
        <f>_xlfn.XLOOKUP(A122,Tableau2[FINESS Juridique],Tableau2[Prérequis validation],"Non")</f>
        <v>Oui</v>
      </c>
    </row>
    <row r="123" spans="1:6">
      <c r="A123">
        <v>150780468</v>
      </c>
      <c r="B123" t="str">
        <f>_xlfn.XLOOKUP(A123,bdd_V102[FINESS juridique],bdd_V102[Raison sociale juridique],"")</f>
        <v>CH DE MAURIAC</v>
      </c>
      <c r="C123" s="1" t="str">
        <f>_xlfn.XLOOKUP(A123,bdd_V102[FINESS juridique],bdd_V102[Numéro du GHT],"")</f>
        <v>ARA-04</v>
      </c>
      <c r="D123" s="1" t="str">
        <f>_xlfn.XLOOKUP(A123,bdd_V102[FINESS juridique],bdd_V102[Intitulé du GHT],"")</f>
        <v>Cantal</v>
      </c>
      <c r="E123" s="1">
        <f>SUMIFS(bdd_V102[Activité combinée], bdd_V102[Intitulé du GHT], D123,bdd_V102[FINESS juridique],A123)</f>
        <v>21002.5</v>
      </c>
      <c r="F123" s="1" t="str">
        <f>_xlfn.XLOOKUP(A123,Tableau2[FINESS Juridique],Tableau2[Prérequis validation],"Non")</f>
        <v>Oui</v>
      </c>
    </row>
    <row r="124" spans="1:6">
      <c r="A124">
        <v>150780500</v>
      </c>
      <c r="B124" t="str">
        <f>_xlfn.XLOOKUP(A124,bdd_V102[FINESS juridique],bdd_V102[Raison sociale juridique],"")</f>
        <v>CH DE MURAT</v>
      </c>
      <c r="C124" s="1" t="str">
        <f>_xlfn.XLOOKUP(A124,bdd_V102[FINESS juridique],bdd_V102[Numéro du GHT],"")</f>
        <v>ARA-04</v>
      </c>
      <c r="D124" s="1" t="str">
        <f>_xlfn.XLOOKUP(A124,bdd_V102[FINESS juridique],bdd_V102[Intitulé du GHT],"")</f>
        <v>Cantal</v>
      </c>
      <c r="E124" s="1">
        <f>SUMIFS(bdd_V102[Activité combinée], bdd_V102[Intitulé du GHT], D124,bdd_V102[FINESS juridique],A124)</f>
        <v>15443</v>
      </c>
      <c r="F124" s="1" t="str">
        <f>_xlfn.XLOOKUP(A124,Tableau2[FINESS Juridique],Tableau2[Prérequis validation],"Non")</f>
        <v>Oui</v>
      </c>
    </row>
    <row r="125" spans="1:6">
      <c r="A125">
        <v>160000121</v>
      </c>
      <c r="B125" t="str">
        <f>_xlfn.XLOOKUP(A125,bdd_V102[FINESS juridique],bdd_V102[Raison sociale juridique],"")</f>
        <v>CH DE LA ROCHEFOUCAULD</v>
      </c>
      <c r="C125" s="1" t="str">
        <f>_xlfn.XLOOKUP(A125,bdd_V102[FINESS juridique],bdd_V102[Numéro du GHT],"")</f>
        <v>NA-01</v>
      </c>
      <c r="D125" s="1" t="str">
        <f>_xlfn.XLOOKUP(A125,bdd_V102[FINESS juridique],bdd_V102[Intitulé du GHT],"")</f>
        <v>Charente</v>
      </c>
      <c r="E125" s="1">
        <f>SUMIFS(bdd_V102[Activité combinée], bdd_V102[Intitulé du GHT], D125,bdd_V102[FINESS juridique],A125)</f>
        <v>17889.5</v>
      </c>
      <c r="F125" s="1" t="str">
        <f>_xlfn.XLOOKUP(A125,Tableau2[FINESS Juridique],Tableau2[Prérequis validation],"Non")</f>
        <v>Non</v>
      </c>
    </row>
    <row r="126" spans="1:6">
      <c r="A126">
        <v>160000451</v>
      </c>
      <c r="B126" t="str">
        <f>_xlfn.XLOOKUP(A126,bdd_V102[FINESS juridique],bdd_V102[Raison sociale juridique],"")</f>
        <v>CENTRE HOSPITALIER D'ANGOULEME</v>
      </c>
      <c r="C126" s="1" t="str">
        <f>_xlfn.XLOOKUP(A126,bdd_V102[FINESS juridique],bdd_V102[Numéro du GHT],"")</f>
        <v>NA-01</v>
      </c>
      <c r="D126" s="1" t="str">
        <f>_xlfn.XLOOKUP(A126,bdd_V102[FINESS juridique],bdd_V102[Intitulé du GHT],"")</f>
        <v>Charente</v>
      </c>
      <c r="E126" s="1">
        <f>SUMIFS(bdd_V102[Activité combinée], bdd_V102[Intitulé du GHT], D126,bdd_V102[FINESS juridique],A126)</f>
        <v>160439</v>
      </c>
      <c r="F126" s="1" t="str">
        <f>_xlfn.XLOOKUP(A126,Tableau2[FINESS Juridique],Tableau2[Prérequis validation],"Non")</f>
        <v>Oui</v>
      </c>
    </row>
    <row r="127" spans="1:6">
      <c r="A127">
        <v>160000485</v>
      </c>
      <c r="B127" t="str">
        <f>_xlfn.XLOOKUP(A127,bdd_V102[FINESS juridique],bdd_V102[Raison sociale juridique],"")</f>
        <v>CENTRE HOSPITALIER DE CONFOLENS</v>
      </c>
      <c r="C127" s="1" t="str">
        <f>_xlfn.XLOOKUP(A127,bdd_V102[FINESS juridique],bdd_V102[Numéro du GHT],"")</f>
        <v>NA-01</v>
      </c>
      <c r="D127" s="1" t="str">
        <f>_xlfn.XLOOKUP(A127,bdd_V102[FINESS juridique],bdd_V102[Intitulé du GHT],"")</f>
        <v>Charente</v>
      </c>
      <c r="E127" s="1">
        <f>SUMIFS(bdd_V102[Activité combinée], bdd_V102[Intitulé du GHT], D127,bdd_V102[FINESS juridique],A127)</f>
        <v>20243</v>
      </c>
      <c r="F127" s="1" t="str">
        <f>_xlfn.XLOOKUP(A127,Tableau2[FINESS Juridique],Tableau2[Prérequis validation],"Non")</f>
        <v>Oui</v>
      </c>
    </row>
    <row r="128" spans="1:6">
      <c r="A128">
        <v>160000493</v>
      </c>
      <c r="B128" t="str">
        <f>_xlfn.XLOOKUP(A128,bdd_V102[FINESS juridique],bdd_V102[Raison sociale juridique],"")</f>
        <v>CENTRE HOSPITALIER DE RUFFEC</v>
      </c>
      <c r="C128" s="1" t="str">
        <f>_xlfn.XLOOKUP(A128,bdd_V102[FINESS juridique],bdd_V102[Numéro du GHT],"")</f>
        <v>NA-01</v>
      </c>
      <c r="D128" s="1" t="str">
        <f>_xlfn.XLOOKUP(A128,bdd_V102[FINESS juridique],bdd_V102[Intitulé du GHT],"")</f>
        <v>Charente</v>
      </c>
      <c r="E128" s="1">
        <f>SUMIFS(bdd_V102[Activité combinée], bdd_V102[Intitulé du GHT], D128,bdd_V102[FINESS juridique],A128)</f>
        <v>13947.5</v>
      </c>
      <c r="F128" s="1" t="str">
        <f>_xlfn.XLOOKUP(A128,Tableau2[FINESS Juridique],Tableau2[Prérequis validation],"Non")</f>
        <v>Non</v>
      </c>
    </row>
    <row r="129" spans="1:6">
      <c r="A129">
        <v>160000501</v>
      </c>
      <c r="B129" t="str">
        <f>_xlfn.XLOOKUP(A129,bdd_V102[FINESS juridique],bdd_V102[Raison sociale juridique],"")</f>
        <v>CH CAMILLE CLAUDEL</v>
      </c>
      <c r="C129" s="1" t="str">
        <f>_xlfn.XLOOKUP(A129,bdd_V102[FINESS juridique],bdd_V102[Numéro du GHT],"")</f>
        <v>NA-01</v>
      </c>
      <c r="D129" s="1" t="str">
        <f>_xlfn.XLOOKUP(A129,bdd_V102[FINESS juridique],bdd_V102[Intitulé du GHT],"")</f>
        <v>Charente</v>
      </c>
      <c r="E129" s="1">
        <f>SUMIFS(bdd_V102[Activité combinée], bdd_V102[Intitulé du GHT], D129,bdd_V102[FINESS juridique],A129)</f>
        <v>29330</v>
      </c>
      <c r="F129" s="1" t="str">
        <f>_xlfn.XLOOKUP(A129,Tableau2[FINESS Juridique],Tableau2[Prérequis validation],"Non")</f>
        <v>Oui</v>
      </c>
    </row>
    <row r="130" spans="1:6">
      <c r="A130">
        <v>160006037</v>
      </c>
      <c r="B130" t="str">
        <f>_xlfn.XLOOKUP(A130,bdd_V102[FINESS juridique],bdd_V102[Raison sociale juridique],"")</f>
        <v>CH HOPITAUX DU SUD CHARENTE</v>
      </c>
      <c r="C130" s="1" t="str">
        <f>_xlfn.XLOOKUP(A130,bdd_V102[FINESS juridique],bdd_V102[Numéro du GHT],"")</f>
        <v>NA-01</v>
      </c>
      <c r="D130" s="1" t="str">
        <f>_xlfn.XLOOKUP(A130,bdd_V102[FINESS juridique],bdd_V102[Intitulé du GHT],"")</f>
        <v>Charente</v>
      </c>
      <c r="E130" s="1">
        <f>SUMIFS(bdd_V102[Activité combinée], bdd_V102[Intitulé du GHT], D130,bdd_V102[FINESS juridique],A130)</f>
        <v>44701.5</v>
      </c>
      <c r="F130" s="1" t="str">
        <f>_xlfn.XLOOKUP(A130,Tableau2[FINESS Juridique],Tableau2[Prérequis validation],"Non")</f>
        <v>Non</v>
      </c>
    </row>
    <row r="131" spans="1:6">
      <c r="A131">
        <v>160014411</v>
      </c>
      <c r="B131" t="str">
        <f>_xlfn.XLOOKUP(A131,bdd_V102[FINESS juridique],bdd_V102[Raison sociale juridique],"")</f>
        <v>HOPITAUX DE GRAND COGNAC</v>
      </c>
      <c r="C131" s="1" t="str">
        <f>_xlfn.XLOOKUP(A131,bdd_V102[FINESS juridique],bdd_V102[Numéro du GHT],"")</f>
        <v>NA-01</v>
      </c>
      <c r="D131" s="1" t="str">
        <f>_xlfn.XLOOKUP(A131,bdd_V102[FINESS juridique],bdd_V102[Intitulé du GHT],"")</f>
        <v>Charente</v>
      </c>
      <c r="E131" s="1">
        <f>SUMIFS(bdd_V102[Activité combinée], bdd_V102[Intitulé du GHT], D131,bdd_V102[FINESS juridique],A131)</f>
        <v>64225.5</v>
      </c>
      <c r="F131" s="1" t="str">
        <f>_xlfn.XLOOKUP(A131,Tableau2[FINESS Juridique],Tableau2[Prérequis validation],"Non")</f>
        <v>Oui</v>
      </c>
    </row>
    <row r="132" spans="1:6">
      <c r="A132">
        <v>170024194</v>
      </c>
      <c r="B132" t="str">
        <f>_xlfn.XLOOKUP(A132,bdd_V102[FINESS juridique],bdd_V102[Raison sociale juridique],"")</f>
        <v>GPE HOSPITALIER LA ROCHELLE-RE-AUNIS</v>
      </c>
      <c r="C132" s="1" t="str">
        <f>_xlfn.XLOOKUP(A132,bdd_V102[FINESS juridique],bdd_V102[Numéro du GHT],"")</f>
        <v>NA-02</v>
      </c>
      <c r="D132" s="1" t="str">
        <f>_xlfn.XLOOKUP(A132,bdd_V102[FINESS juridique],bdd_V102[Intitulé du GHT],"")</f>
        <v>Atlantique 17</v>
      </c>
      <c r="E132" s="1">
        <f>SUMIFS(bdd_V102[Activité combinée], bdd_V102[Intitulé du GHT], D132,bdd_V102[FINESS juridique],A132)</f>
        <v>340427.25</v>
      </c>
      <c r="F132" s="1" t="str">
        <f>_xlfn.XLOOKUP(A132,Tableau2[FINESS Juridique],Tableau2[Prérequis validation],"Non")</f>
        <v>Oui</v>
      </c>
    </row>
    <row r="133" spans="1:6">
      <c r="A133">
        <v>170780050</v>
      </c>
      <c r="B133" t="str">
        <f>_xlfn.XLOOKUP(A133,bdd_V102[FINESS juridique],bdd_V102[Raison sociale juridique],"")</f>
        <v>CENTRE HOSPITALIER DE JONZAC</v>
      </c>
      <c r="C133" s="1" t="str">
        <f>_xlfn.XLOOKUP(A133,bdd_V102[FINESS juridique],bdd_V102[Numéro du GHT],"")</f>
        <v>NA-03</v>
      </c>
      <c r="D133" s="1" t="str">
        <f>_xlfn.XLOOKUP(A133,bdd_V102[FINESS juridique],bdd_V102[Intitulé du GHT],"")</f>
        <v>Saintonge</v>
      </c>
      <c r="E133" s="1">
        <f>SUMIFS(bdd_V102[Activité combinée], bdd_V102[Intitulé du GHT], D133,bdd_V102[FINESS juridique],A133)</f>
        <v>45437.75</v>
      </c>
      <c r="F133" s="1" t="str">
        <f>_xlfn.XLOOKUP(A133,Tableau2[FINESS Juridique],Tableau2[Prérequis validation],"Non")</f>
        <v>Oui</v>
      </c>
    </row>
    <row r="134" spans="1:6">
      <c r="A134">
        <v>170780142</v>
      </c>
      <c r="B134" t="str">
        <f>_xlfn.XLOOKUP(A134,bdd_V102[FINESS juridique],bdd_V102[Raison sociale juridique],"")</f>
        <v>CH ST PIERRE OLERON</v>
      </c>
      <c r="C134" s="1" t="str">
        <f>_xlfn.XLOOKUP(A134,bdd_V102[FINESS juridique],bdd_V102[Numéro du GHT],"")</f>
        <v>NA-02</v>
      </c>
      <c r="D134" s="1" t="str">
        <f>_xlfn.XLOOKUP(A134,bdd_V102[FINESS juridique],bdd_V102[Intitulé du GHT],"")</f>
        <v>Atlantique 17</v>
      </c>
      <c r="E134" s="1">
        <f>SUMIFS(bdd_V102[Activité combinée], bdd_V102[Intitulé du GHT], D134,bdd_V102[FINESS juridique],A134)</f>
        <v>3759</v>
      </c>
      <c r="F134" s="1" t="str">
        <f>_xlfn.XLOOKUP(A134,Tableau2[FINESS Juridique],Tableau2[Prérequis validation],"Non")</f>
        <v>Non</v>
      </c>
    </row>
    <row r="135" spans="1:6">
      <c r="A135">
        <v>170780167</v>
      </c>
      <c r="B135" t="str">
        <f>_xlfn.XLOOKUP(A135,bdd_V102[FINESS juridique],bdd_V102[Raison sociale juridique],"")</f>
        <v>CH DE SAINT-JEAN D'ANGELY</v>
      </c>
      <c r="C135" s="1" t="str">
        <f>_xlfn.XLOOKUP(A135,bdd_V102[FINESS juridique],bdd_V102[Numéro du GHT],"")</f>
        <v>NA-03</v>
      </c>
      <c r="D135" s="1" t="str">
        <f>_xlfn.XLOOKUP(A135,bdd_V102[FINESS juridique],bdd_V102[Intitulé du GHT],"")</f>
        <v>Saintonge</v>
      </c>
      <c r="E135" s="1">
        <f>SUMIFS(bdd_V102[Activité combinée], bdd_V102[Intitulé du GHT], D135,bdd_V102[FINESS juridique],A135)</f>
        <v>36284</v>
      </c>
      <c r="F135" s="1" t="str">
        <f>_xlfn.XLOOKUP(A135,Tableau2[FINESS Juridique],Tableau2[Prérequis validation],"Non")</f>
        <v>Oui</v>
      </c>
    </row>
    <row r="136" spans="1:6">
      <c r="A136">
        <v>170780175</v>
      </c>
      <c r="B136" t="str">
        <f>_xlfn.XLOOKUP(A136,bdd_V102[FINESS juridique],bdd_V102[Raison sociale juridique],"")</f>
        <v>CH DE SAINTONGE - SAINTES</v>
      </c>
      <c r="C136" s="1" t="str">
        <f>_xlfn.XLOOKUP(A136,bdd_V102[FINESS juridique],bdd_V102[Numéro du GHT],"")</f>
        <v>NA-03</v>
      </c>
      <c r="D136" s="1" t="str">
        <f>_xlfn.XLOOKUP(A136,bdd_V102[FINESS juridique],bdd_V102[Intitulé du GHT],"")</f>
        <v>Saintonge</v>
      </c>
      <c r="E136" s="1">
        <f>SUMIFS(bdd_V102[Activité combinée], bdd_V102[Intitulé du GHT], D136,bdd_V102[FINESS juridique],A136)</f>
        <v>175760.25</v>
      </c>
      <c r="F136" s="1" t="str">
        <f>_xlfn.XLOOKUP(A136,Tableau2[FINESS Juridique],Tableau2[Prérequis validation],"Non")</f>
        <v>Oui</v>
      </c>
    </row>
    <row r="137" spans="1:6">
      <c r="A137">
        <v>170780191</v>
      </c>
      <c r="B137" t="str">
        <f>_xlfn.XLOOKUP(A137,bdd_V102[FINESS juridique],bdd_V102[Raison sociale juridique],"")</f>
        <v>CENTRE HOSPITALIER ROYAN-ATLANTIQUE</v>
      </c>
      <c r="C137" s="1" t="str">
        <f>_xlfn.XLOOKUP(A137,bdd_V102[FINESS juridique],bdd_V102[Numéro du GHT],"")</f>
        <v>NA-03</v>
      </c>
      <c r="D137" s="1" t="str">
        <f>_xlfn.XLOOKUP(A137,bdd_V102[FINESS juridique],bdd_V102[Intitulé du GHT],"")</f>
        <v>Saintonge</v>
      </c>
      <c r="E137" s="1">
        <f>SUMIFS(bdd_V102[Activité combinée], bdd_V102[Intitulé du GHT], D137,bdd_V102[FINESS juridique],A137)</f>
        <v>58820.5</v>
      </c>
      <c r="F137" s="1" t="str">
        <f>_xlfn.XLOOKUP(A137,Tableau2[FINESS Juridique],Tableau2[Prérequis validation],"Non")</f>
        <v>Oui</v>
      </c>
    </row>
    <row r="138" spans="1:6">
      <c r="A138">
        <v>170780209</v>
      </c>
      <c r="B138" t="str">
        <f>_xlfn.XLOOKUP(A138,bdd_V102[FINESS juridique],bdd_V102[Raison sociale juridique],"")</f>
        <v>CH DUBOIS MEYNARDIE MARENNES</v>
      </c>
      <c r="C138" s="1" t="str">
        <f>_xlfn.XLOOKUP(A138,bdd_V102[FINESS juridique],bdd_V102[Numéro du GHT],"")</f>
        <v>NA-02</v>
      </c>
      <c r="D138" s="1" t="str">
        <f>_xlfn.XLOOKUP(A138,bdd_V102[FINESS juridique],bdd_V102[Intitulé du GHT],"")</f>
        <v>Atlantique 17</v>
      </c>
      <c r="E138" s="1">
        <f>SUMIFS(bdd_V102[Activité combinée], bdd_V102[Intitulé du GHT], D138,bdd_V102[FINESS juridique],A138)</f>
        <v>3324.5</v>
      </c>
      <c r="F138" s="1" t="str">
        <f>_xlfn.XLOOKUP(A138,Tableau2[FINESS Juridique],Tableau2[Prérequis validation],"Non")</f>
        <v>Non</v>
      </c>
    </row>
    <row r="139" spans="1:6">
      <c r="A139">
        <v>170780225</v>
      </c>
      <c r="B139" t="str">
        <f>_xlfn.XLOOKUP(A139,bdd_V102[FINESS juridique],bdd_V102[Raison sociale juridique],"")</f>
        <v>CENTRE HOSPITALIER ROCHEFORT</v>
      </c>
      <c r="C139" s="1" t="str">
        <f>_xlfn.XLOOKUP(A139,bdd_V102[FINESS juridique],bdd_V102[Numéro du GHT],"")</f>
        <v>NA-02</v>
      </c>
      <c r="D139" s="1" t="str">
        <f>_xlfn.XLOOKUP(A139,bdd_V102[FINESS juridique],bdd_V102[Intitulé du GHT],"")</f>
        <v>Atlantique 17</v>
      </c>
      <c r="E139" s="1">
        <f>SUMIFS(bdd_V102[Activité combinée], bdd_V102[Intitulé du GHT], D139,bdd_V102[FINESS juridique],A139)</f>
        <v>116349.5</v>
      </c>
      <c r="F139" s="1" t="str">
        <f>_xlfn.XLOOKUP(A139,Tableau2[FINESS Juridique],Tableau2[Prérequis validation],"Non")</f>
        <v>Oui</v>
      </c>
    </row>
    <row r="140" spans="1:6">
      <c r="A140">
        <v>170780266</v>
      </c>
      <c r="B140" t="str">
        <f>_xlfn.XLOOKUP(A140,bdd_V102[FINESS juridique],bdd_V102[Raison sociale juridique],"")</f>
        <v>CENTRE HOSPITALIER DE BOSCAMNANT</v>
      </c>
      <c r="C140" s="1" t="str">
        <f>_xlfn.XLOOKUP(A140,bdd_V102[FINESS juridique],bdd_V102[Numéro du GHT],"")</f>
        <v>NA-03</v>
      </c>
      <c r="D140" s="1" t="str">
        <f>_xlfn.XLOOKUP(A140,bdd_V102[FINESS juridique],bdd_V102[Intitulé du GHT],"")</f>
        <v>Saintonge</v>
      </c>
      <c r="E140" s="1">
        <f>SUMIFS(bdd_V102[Activité combinée], bdd_V102[Intitulé du GHT], D140,bdd_V102[FINESS juridique],A140)</f>
        <v>14192.5</v>
      </c>
      <c r="F140" s="1" t="str">
        <f>_xlfn.XLOOKUP(A140,Tableau2[FINESS Juridique],Tableau2[Prérequis validation],"Non")</f>
        <v>Non</v>
      </c>
    </row>
    <row r="141" spans="1:6">
      <c r="A141">
        <v>180000028</v>
      </c>
      <c r="B141" t="str">
        <f>_xlfn.XLOOKUP(A141,bdd_V102[FINESS juridique],bdd_V102[Raison sociale juridique],"")</f>
        <v>CH JACQUES COEUR  DE BOURGES</v>
      </c>
      <c r="C141" s="1" t="str">
        <f>_xlfn.XLOOKUP(A141,bdd_V102[FINESS juridique],bdd_V102[Numéro du GHT],"")</f>
        <v>CVL-01</v>
      </c>
      <c r="D141" s="1" t="str">
        <f>_xlfn.XLOOKUP(A141,bdd_V102[FINESS juridique],bdd_V102[Intitulé du GHT],"")</f>
        <v>Cher</v>
      </c>
      <c r="E141" s="1">
        <f>SUMIFS(bdd_V102[Activité combinée], bdd_V102[Intitulé du GHT], D141,bdd_V102[FINESS juridique],A141)</f>
        <v>191926.5</v>
      </c>
      <c r="F141" s="1" t="str">
        <f>_xlfn.XLOOKUP(A141,Tableau2[FINESS Juridique],Tableau2[Prérequis validation],"Non")</f>
        <v>Oui</v>
      </c>
    </row>
    <row r="142" spans="1:6">
      <c r="A142">
        <v>180000051</v>
      </c>
      <c r="B142" t="str">
        <f>_xlfn.XLOOKUP(A142,bdd_V102[FINESS juridique],bdd_V102[Raison sociale juridique],"")</f>
        <v>CH DE VIERZON</v>
      </c>
      <c r="C142" s="1" t="str">
        <f>_xlfn.XLOOKUP(A142,bdd_V102[FINESS juridique],bdd_V102[Numéro du GHT],"")</f>
        <v>CVL-01</v>
      </c>
      <c r="D142" s="1" t="str">
        <f>_xlfn.XLOOKUP(A142,bdd_V102[FINESS juridique],bdd_V102[Intitulé du GHT],"")</f>
        <v>Cher</v>
      </c>
      <c r="E142" s="1">
        <f>SUMIFS(bdd_V102[Activité combinée], bdd_V102[Intitulé du GHT], D142,bdd_V102[FINESS juridique],A142)</f>
        <v>66770.5</v>
      </c>
      <c r="F142" s="1" t="str">
        <f>_xlfn.XLOOKUP(A142,Tableau2[FINESS Juridique],Tableau2[Prérequis validation],"Non")</f>
        <v>Oui</v>
      </c>
    </row>
    <row r="143" spans="1:6">
      <c r="A143">
        <v>180000069</v>
      </c>
      <c r="B143" t="str">
        <f>_xlfn.XLOOKUP(A143,bdd_V102[FINESS juridique],bdd_V102[Raison sociale juridique],"")</f>
        <v>CH SAINT AMAND MONTROND</v>
      </c>
      <c r="C143" s="1" t="str">
        <f>_xlfn.XLOOKUP(A143,bdd_V102[FINESS juridique],bdd_V102[Numéro du GHT],"")</f>
        <v>CVL-01</v>
      </c>
      <c r="D143" s="1" t="str">
        <f>_xlfn.XLOOKUP(A143,bdd_V102[FINESS juridique],bdd_V102[Intitulé du GHT],"")</f>
        <v>Cher</v>
      </c>
      <c r="E143" s="1">
        <f>SUMIFS(bdd_V102[Activité combinée], bdd_V102[Intitulé du GHT], D143,bdd_V102[FINESS juridique],A143)</f>
        <v>47416.5</v>
      </c>
      <c r="F143" s="1" t="str">
        <f>_xlfn.XLOOKUP(A143,Tableau2[FINESS Juridique],Tableau2[Prérequis validation],"Non")</f>
        <v>Oui</v>
      </c>
    </row>
    <row r="144" spans="1:6">
      <c r="A144">
        <v>180000093</v>
      </c>
      <c r="B144" t="str">
        <f>_xlfn.XLOOKUP(A144,bdd_V102[FINESS juridique],bdd_V102[Raison sociale juridique],"")</f>
        <v>CH DE SANCERRE</v>
      </c>
      <c r="C144" s="1" t="str">
        <f>_xlfn.XLOOKUP(A144,bdd_V102[FINESS juridique],bdd_V102[Numéro du GHT],"")</f>
        <v>CVL-01</v>
      </c>
      <c r="D144" s="1" t="str">
        <f>_xlfn.XLOOKUP(A144,bdd_V102[FINESS juridique],bdd_V102[Intitulé du GHT],"")</f>
        <v>Cher</v>
      </c>
      <c r="E144" s="1">
        <f>SUMIFS(bdd_V102[Activité combinée], bdd_V102[Intitulé du GHT], D144,bdd_V102[FINESS juridique],A144)</f>
        <v>4896.5</v>
      </c>
      <c r="F144" s="1" t="str">
        <f>_xlfn.XLOOKUP(A144,Tableau2[FINESS Juridique],Tableau2[Prérequis validation],"Non")</f>
        <v>Oui</v>
      </c>
    </row>
    <row r="145" spans="1:6">
      <c r="A145">
        <v>180001158</v>
      </c>
      <c r="B145" t="str">
        <f>_xlfn.XLOOKUP(A145,bdd_V102[FINESS juridique],bdd_V102[Raison sociale juridique],"")</f>
        <v>CH GEORGE SAND EPSIC DU CHER</v>
      </c>
      <c r="C145" s="1" t="str">
        <f>_xlfn.XLOOKUP(A145,bdd_V102[FINESS juridique],bdd_V102[Numéro du GHT],"")</f>
        <v>CVL-01</v>
      </c>
      <c r="D145" s="1" t="str">
        <f>_xlfn.XLOOKUP(A145,bdd_V102[FINESS juridique],bdd_V102[Intitulé du GHT],"")</f>
        <v>Cher</v>
      </c>
      <c r="E145" s="1">
        <f>SUMIFS(bdd_V102[Activité combinée], bdd_V102[Intitulé du GHT], D145,bdd_V102[FINESS juridique],A145)</f>
        <v>87766.25</v>
      </c>
      <c r="F145" s="1" t="str">
        <f>_xlfn.XLOOKUP(A145,Tableau2[FINESS Juridique],Tableau2[Prérequis validation],"Non")</f>
        <v>Oui</v>
      </c>
    </row>
    <row r="146" spans="1:6">
      <c r="A146">
        <v>190000042</v>
      </c>
      <c r="B146" t="str">
        <f>_xlfn.XLOOKUP(A146,bdd_V102[FINESS juridique],bdd_V102[Raison sociale juridique],"")</f>
        <v>CENTRE HOSPITALIER DUBOIS BRIVE</v>
      </c>
      <c r="C146" s="1" t="str">
        <f>_xlfn.XLOOKUP(A146,bdd_V102[FINESS juridique],bdd_V102[Numéro du GHT],"")</f>
        <v>NA-04</v>
      </c>
      <c r="D146" s="1" t="str">
        <f>_xlfn.XLOOKUP(A146,bdd_V102[FINESS juridique],bdd_V102[Intitulé du GHT],"")</f>
        <v>Limousin</v>
      </c>
      <c r="E146" s="1">
        <f>SUMIFS(bdd_V102[Activité combinée], bdd_V102[Intitulé du GHT], D146,bdd_V102[FINESS juridique],A146)</f>
        <v>213946.5</v>
      </c>
      <c r="F146" s="1" t="str">
        <f>_xlfn.XLOOKUP(A146,Tableau2[FINESS Juridique],Tableau2[Prérequis validation],"Non")</f>
        <v>Oui</v>
      </c>
    </row>
    <row r="147" spans="1:6">
      <c r="A147">
        <v>190000059</v>
      </c>
      <c r="B147" t="str">
        <f>_xlfn.XLOOKUP(A147,bdd_V102[FINESS juridique],bdd_V102[Raison sociale juridique],"")</f>
        <v>CENTRE HOSPITALIER COEUR DE CORREZE</v>
      </c>
      <c r="C147" s="1" t="str">
        <f>_xlfn.XLOOKUP(A147,bdd_V102[FINESS juridique],bdd_V102[Numéro du GHT],"")</f>
        <v>NA-04</v>
      </c>
      <c r="D147" s="1" t="str">
        <f>_xlfn.XLOOKUP(A147,bdd_V102[FINESS juridique],bdd_V102[Intitulé du GHT],"")</f>
        <v>Limousin</v>
      </c>
      <c r="E147" s="1">
        <f>SUMIFS(bdd_V102[Activité combinée], bdd_V102[Intitulé du GHT], D147,bdd_V102[FINESS juridique],A147)</f>
        <v>109846.5</v>
      </c>
      <c r="F147" s="1" t="str">
        <f>_xlfn.XLOOKUP(A147,Tableau2[FINESS Juridique],Tableau2[Prérequis validation],"Non")</f>
        <v>Oui</v>
      </c>
    </row>
    <row r="148" spans="1:6">
      <c r="A148">
        <v>190000067</v>
      </c>
      <c r="B148" t="str">
        <f>_xlfn.XLOOKUP(A148,bdd_V102[FINESS juridique],bdd_V102[Raison sociale juridique],"")</f>
        <v>HOPITAL LOCAL BORT-LES-ORGUES</v>
      </c>
      <c r="C148" s="1" t="str">
        <f>_xlfn.XLOOKUP(A148,bdd_V102[FINESS juridique],bdd_V102[Numéro du GHT],"")</f>
        <v>NA-04</v>
      </c>
      <c r="D148" s="1" t="str">
        <f>_xlfn.XLOOKUP(A148,bdd_V102[FINESS juridique],bdd_V102[Intitulé du GHT],"")</f>
        <v>Limousin</v>
      </c>
      <c r="E148" s="1">
        <f>SUMIFS(bdd_V102[Activité combinée], bdd_V102[Intitulé du GHT], D148,bdd_V102[FINESS juridique],A148)</f>
        <v>11430</v>
      </c>
      <c r="F148" s="1" t="str">
        <f>_xlfn.XLOOKUP(A148,Tableau2[FINESS Juridique],Tableau2[Prérequis validation],"Non")</f>
        <v>Non</v>
      </c>
    </row>
    <row r="149" spans="1:6">
      <c r="A149">
        <v>190000075</v>
      </c>
      <c r="B149" t="str">
        <f>_xlfn.XLOOKUP(A149,bdd_V102[FINESS juridique],bdd_V102[Raison sociale juridique],"")</f>
        <v>CENTRE HOSPITALIER D'USSEL</v>
      </c>
      <c r="C149" s="1" t="str">
        <f>_xlfn.XLOOKUP(A149,bdd_V102[FINESS juridique],bdd_V102[Numéro du GHT],"")</f>
        <v>NA-04</v>
      </c>
      <c r="D149" s="1" t="str">
        <f>_xlfn.XLOOKUP(A149,bdd_V102[FINESS juridique],bdd_V102[Intitulé du GHT],"")</f>
        <v>Limousin</v>
      </c>
      <c r="E149" s="1">
        <f>SUMIFS(bdd_V102[Activité combinée], bdd_V102[Intitulé du GHT], D149,bdd_V102[FINESS juridique],A149)</f>
        <v>42337</v>
      </c>
      <c r="F149" s="1" t="str">
        <f>_xlfn.XLOOKUP(A149,Tableau2[FINESS Juridique],Tableau2[Prérequis validation],"Non")</f>
        <v>Oui</v>
      </c>
    </row>
    <row r="150" spans="1:6">
      <c r="A150">
        <v>190002485</v>
      </c>
      <c r="B150" t="str">
        <f>_xlfn.XLOOKUP(A150,bdd_V102[FINESS juridique],bdd_V102[Raison sociale juridique],"")</f>
        <v>CENTRE HOSPITALIER GERIATRIQUE UZERCHE</v>
      </c>
      <c r="C150" s="1" t="str">
        <f>_xlfn.XLOOKUP(A150,bdd_V102[FINESS juridique],bdd_V102[Numéro du GHT],"")</f>
        <v>NA-04</v>
      </c>
      <c r="D150" s="1" t="str">
        <f>_xlfn.XLOOKUP(A150,bdd_V102[FINESS juridique],bdd_V102[Intitulé du GHT],"")</f>
        <v>Limousin</v>
      </c>
      <c r="E150" s="1">
        <f>SUMIFS(bdd_V102[Activité combinée], bdd_V102[Intitulé du GHT], D150,bdd_V102[FINESS juridique],A150)</f>
        <v>5183</v>
      </c>
      <c r="F150" s="1" t="str">
        <f>_xlfn.XLOOKUP(A150,Tableau2[FINESS Juridique],Tableau2[Prérequis validation],"Non")</f>
        <v>Oui</v>
      </c>
    </row>
    <row r="151" spans="1:6">
      <c r="A151">
        <v>190002519</v>
      </c>
      <c r="B151" t="str">
        <f>_xlfn.XLOOKUP(A151,bdd_V102[FINESS juridique],bdd_V102[Raison sociale juridique],"")</f>
        <v>CH JEAN-MARIE DAUZIER - CORNIL</v>
      </c>
      <c r="C151" s="1" t="str">
        <f>_xlfn.XLOOKUP(A151,bdd_V102[FINESS juridique],bdd_V102[Numéro du GHT],"")</f>
        <v>NA-04</v>
      </c>
      <c r="D151" s="1" t="str">
        <f>_xlfn.XLOOKUP(A151,bdd_V102[FINESS juridique],bdd_V102[Intitulé du GHT],"")</f>
        <v>Limousin</v>
      </c>
      <c r="E151" s="1">
        <f>SUMIFS(bdd_V102[Activité combinée], bdd_V102[Intitulé du GHT], D151,bdd_V102[FINESS juridique],A151)</f>
        <v>13547</v>
      </c>
      <c r="F151" s="1" t="str">
        <f>_xlfn.XLOOKUP(A151,Tableau2[FINESS Juridique],Tableau2[Prérequis validation],"Non")</f>
        <v>Oui</v>
      </c>
    </row>
    <row r="152" spans="1:6">
      <c r="A152">
        <v>210012142</v>
      </c>
      <c r="B152" t="str">
        <f>_xlfn.XLOOKUP(A152,bdd_V102[FINESS juridique],bdd_V102[Raison sociale juridique],"")</f>
        <v>CTRE HOSPITALIER DE LA HAUTE COTE D OR</v>
      </c>
      <c r="C152" s="1" t="str">
        <f>_xlfn.XLOOKUP(A152,bdd_V102[FINESS juridique],bdd_V102[Numéro du GHT],"")</f>
        <v>BFC-03</v>
      </c>
      <c r="D152" s="1" t="str">
        <f>_xlfn.XLOOKUP(A152,bdd_V102[FINESS juridique],bdd_V102[Intitulé du GHT],"")</f>
        <v>21-52 Côte d’Or-Haute-Marne</v>
      </c>
      <c r="E152" s="1">
        <f>SUMIFS(bdd_V102[Activité combinée], bdd_V102[Intitulé du GHT], D152,bdd_V102[FINESS juridique],A152)</f>
        <v>48370.5</v>
      </c>
      <c r="F152" s="1" t="str">
        <f>_xlfn.XLOOKUP(A152,Tableau2[FINESS Juridique],Tableau2[Prérequis validation],"Non")</f>
        <v>Oui</v>
      </c>
    </row>
    <row r="153" spans="1:6">
      <c r="A153">
        <v>210012175</v>
      </c>
      <c r="B153" t="str">
        <f>_xlfn.XLOOKUP(A153,bdd_V102[FINESS juridique],bdd_V102[Raison sociale juridique],"")</f>
        <v>HOSPICES CIVILS DE BEAUNE</v>
      </c>
      <c r="C153" s="1" t="str">
        <f>_xlfn.XLOOKUP(A153,bdd_V102[FINESS juridique],bdd_V102[Numéro du GHT],"")</f>
        <v>BFC-12</v>
      </c>
      <c r="D153" s="1" t="str">
        <f>_xlfn.XLOOKUP(A153,bdd_V102[FINESS juridique],bdd_V102[Intitulé du GHT],"")</f>
        <v>sud cote d'or</v>
      </c>
      <c r="E153" s="1">
        <f>SUMIFS(bdd_V102[Activité combinée], bdd_V102[Intitulé du GHT], D153,bdd_V102[FINESS juridique],A153)</f>
        <v>77276.5</v>
      </c>
      <c r="F153" s="1" t="str">
        <f>_xlfn.XLOOKUP(A153,Tableau2[FINESS Juridique],Tableau2[Prérequis validation],"Non")</f>
        <v>Oui</v>
      </c>
    </row>
    <row r="154" spans="1:6">
      <c r="A154">
        <v>210780581</v>
      </c>
      <c r="B154" t="str">
        <f>_xlfn.XLOOKUP(A154,bdd_V102[FINESS juridique],bdd_V102[Raison sociale juridique],"")</f>
        <v>CHU DIJON BOURGOGNE</v>
      </c>
      <c r="C154" s="1" t="str">
        <f>_xlfn.XLOOKUP(A154,bdd_V102[FINESS juridique],bdd_V102[Numéro du GHT],"")</f>
        <v>BFC-03</v>
      </c>
      <c r="D154" s="1" t="str">
        <f>_xlfn.XLOOKUP(A154,bdd_V102[FINESS juridique],bdd_V102[Intitulé du GHT],"")</f>
        <v>21-52 Côte d’Or-Haute-Marne</v>
      </c>
      <c r="E154" s="1">
        <f>SUMIFS(bdd_V102[Activité combinée], bdd_V102[Intitulé du GHT], D154,bdd_V102[FINESS juridique],A154)</f>
        <v>479210</v>
      </c>
      <c r="F154" s="1" t="str">
        <f>_xlfn.XLOOKUP(A154,Tableau2[FINESS Juridique],Tableau2[Prérequis validation],"Non")</f>
        <v>Oui</v>
      </c>
    </row>
    <row r="155" spans="1:6">
      <c r="A155">
        <v>210780607</v>
      </c>
      <c r="B155" t="str">
        <f>_xlfn.XLOOKUP(A155,bdd_V102[FINESS juridique],bdd_V102[Raison sociale juridique],"")</f>
        <v>CH LA CHARTREUSE</v>
      </c>
      <c r="C155" s="1" t="str">
        <f>_xlfn.XLOOKUP(A155,bdd_V102[FINESS juridique],bdd_V102[Numéro du GHT],"")</f>
        <v>BFC-03</v>
      </c>
      <c r="D155" s="1" t="str">
        <f>_xlfn.XLOOKUP(A155,bdd_V102[FINESS juridique],bdd_V102[Intitulé du GHT],"")</f>
        <v>21-52 Côte d’Or-Haute-Marne</v>
      </c>
      <c r="E155" s="1">
        <f>SUMIFS(bdd_V102[Activité combinée], bdd_V102[Intitulé du GHT], D155,bdd_V102[FINESS juridique],A155)</f>
        <v>60112</v>
      </c>
      <c r="F155" s="1" t="str">
        <f>_xlfn.XLOOKUP(A155,Tableau2[FINESS Juridique],Tableau2[Prérequis validation],"Non")</f>
        <v>Oui</v>
      </c>
    </row>
    <row r="156" spans="1:6">
      <c r="A156">
        <v>210780631</v>
      </c>
      <c r="B156" t="str">
        <f>_xlfn.XLOOKUP(A156,bdd_V102[FINESS juridique],bdd_V102[Raison sociale juridique],"")</f>
        <v>CENTRE HOSPITALIER  D'IS-SUR-TILLE</v>
      </c>
      <c r="C156" s="1" t="str">
        <f>_xlfn.XLOOKUP(A156,bdd_V102[FINESS juridique],bdd_V102[Numéro du GHT],"")</f>
        <v>BFC-03</v>
      </c>
      <c r="D156" s="1" t="str">
        <f>_xlfn.XLOOKUP(A156,bdd_V102[FINESS juridique],bdd_V102[Intitulé du GHT],"")</f>
        <v>21-52 Côte d’Or-Haute-Marne</v>
      </c>
      <c r="E156" s="1">
        <f>SUMIFS(bdd_V102[Activité combinée], bdd_V102[Intitulé du GHT], D156,bdd_V102[FINESS juridique],A156)</f>
        <v>3658.5</v>
      </c>
      <c r="F156" s="1" t="str">
        <f>_xlfn.XLOOKUP(A156,Tableau2[FINESS Juridique],Tableau2[Prérequis validation],"Non")</f>
        <v>Non</v>
      </c>
    </row>
    <row r="157" spans="1:6">
      <c r="A157">
        <v>210780672</v>
      </c>
      <c r="B157" t="str">
        <f>_xlfn.XLOOKUP(A157,bdd_V102[FINESS juridique],bdd_V102[Raison sociale juridique],"")</f>
        <v>CH D'AUXONNE</v>
      </c>
      <c r="C157" s="1" t="str">
        <f>_xlfn.XLOOKUP(A157,bdd_V102[FINESS juridique],bdd_V102[Numéro du GHT],"")</f>
        <v>BFC-03</v>
      </c>
      <c r="D157" s="1" t="str">
        <f>_xlfn.XLOOKUP(A157,bdd_V102[FINESS juridique],bdd_V102[Intitulé du GHT],"")</f>
        <v>21-52 Côte d’Or-Haute-Marne</v>
      </c>
      <c r="E157" s="1">
        <f>SUMIFS(bdd_V102[Activité combinée], bdd_V102[Intitulé du GHT], D157,bdd_V102[FINESS juridique],A157)</f>
        <v>5343.5</v>
      </c>
      <c r="F157" s="1" t="str">
        <f>_xlfn.XLOOKUP(A157,Tableau2[FINESS Juridique],Tableau2[Prérequis validation],"Non")</f>
        <v>Oui</v>
      </c>
    </row>
    <row r="158" spans="1:6">
      <c r="A158">
        <v>210780706</v>
      </c>
      <c r="B158" t="str">
        <f>_xlfn.XLOOKUP(A158,bdd_V102[FINESS juridique],bdd_V102[Raison sociale juridique],"")</f>
        <v>CENTRE HOSPITALIER ROBERT MORLEVAT</v>
      </c>
      <c r="C158" s="1" t="str">
        <f>_xlfn.XLOOKUP(A158,bdd_V102[FINESS juridique],bdd_V102[Numéro du GHT],"")</f>
        <v>BFC-03</v>
      </c>
      <c r="D158" s="1" t="str">
        <f>_xlfn.XLOOKUP(A158,bdd_V102[FINESS juridique],bdd_V102[Intitulé du GHT],"")</f>
        <v>21-52 Côte d’Or-Haute-Marne</v>
      </c>
      <c r="E158" s="1">
        <f>SUMIFS(bdd_V102[Activité combinée], bdd_V102[Intitulé du GHT], D158,bdd_V102[FINESS juridique],A158)</f>
        <v>52182.5</v>
      </c>
      <c r="F158" s="1" t="str">
        <f>_xlfn.XLOOKUP(A158,Tableau2[FINESS Juridique],Tableau2[Prérequis validation],"Non")</f>
        <v>Oui</v>
      </c>
    </row>
    <row r="159" spans="1:6">
      <c r="A159">
        <v>220000020</v>
      </c>
      <c r="B159" t="str">
        <f>_xlfn.XLOOKUP(A159,bdd_V102[FINESS juridique],bdd_V102[Raison sociale juridique],"")</f>
        <v>CENTRE HOSPITALIER SAINT BRIEUC-PAIMPOL-TREGUIER</v>
      </c>
      <c r="C159" s="1" t="str">
        <f>_xlfn.XLOOKUP(A159,bdd_V102[FINESS juridique],bdd_V102[Numéro du GHT],"")</f>
        <v>BRE-07</v>
      </c>
      <c r="D159" s="1" t="str">
        <f>_xlfn.XLOOKUP(A159,bdd_V102[FINESS juridique],bdd_V102[Intitulé du GHT],"")</f>
        <v>Armor</v>
      </c>
      <c r="E159" s="1">
        <f>SUMIFS(bdd_V102[Activité combinée], bdd_V102[Intitulé du GHT], D159,bdd_V102[FINESS juridique],A159)</f>
        <v>343075.5</v>
      </c>
      <c r="F159" s="1" t="str">
        <f>_xlfn.XLOOKUP(A159,Tableau2[FINESS Juridique],Tableau2[Prérequis validation],"Non")</f>
        <v>Oui</v>
      </c>
    </row>
    <row r="160" spans="1:6">
      <c r="A160">
        <v>220000046</v>
      </c>
      <c r="B160" t="str">
        <f>_xlfn.XLOOKUP(A160,bdd_V102[FINESS juridique],bdd_V102[Raison sociale juridique],"")</f>
        <v>CENTRE HOSPITALIER DINAN</v>
      </c>
      <c r="C160" s="1" t="str">
        <f>_xlfn.XLOOKUP(A160,bdd_V102[FINESS juridique],bdd_V102[Numéro du GHT],"")</f>
        <v>BRE-06</v>
      </c>
      <c r="D160" s="1" t="str">
        <f>_xlfn.XLOOKUP(A160,bdd_V102[FINESS juridique],bdd_V102[Intitulé du GHT],"")</f>
        <v>Rance Eméraude</v>
      </c>
      <c r="E160" s="1">
        <f>SUMIFS(bdd_V102[Activité combinée], bdd_V102[Intitulé du GHT], D160,bdd_V102[FINESS juridique],A160)</f>
        <v>89343.5</v>
      </c>
      <c r="F160" s="1" t="str">
        <f>_xlfn.XLOOKUP(A160,Tableau2[FINESS Juridique],Tableau2[Prérequis validation],"Non")</f>
        <v>Oui</v>
      </c>
    </row>
    <row r="161" spans="1:6">
      <c r="A161">
        <v>220000079</v>
      </c>
      <c r="B161" t="str">
        <f>_xlfn.XLOOKUP(A161,bdd_V102[FINESS juridique],bdd_V102[Raison sociale juridique],"")</f>
        <v>CENTRE HOSPITALIER GUINGAMP</v>
      </c>
      <c r="C161" s="1" t="str">
        <f>_xlfn.XLOOKUP(A161,bdd_V102[FINESS juridique],bdd_V102[Numéro du GHT],"")</f>
        <v>BRE-07</v>
      </c>
      <c r="D161" s="1" t="str">
        <f>_xlfn.XLOOKUP(A161,bdd_V102[FINESS juridique],bdd_V102[Intitulé du GHT],"")</f>
        <v>Armor</v>
      </c>
      <c r="E161" s="1">
        <f>SUMIFS(bdd_V102[Activité combinée], bdd_V102[Intitulé du GHT], D161,bdd_V102[FINESS juridique],A161)</f>
        <v>80459.5</v>
      </c>
      <c r="F161" s="1" t="str">
        <f>_xlfn.XLOOKUP(A161,Tableau2[FINESS Juridique],Tableau2[Prérequis validation],"Non")</f>
        <v>Oui</v>
      </c>
    </row>
    <row r="162" spans="1:6">
      <c r="A162">
        <v>220000103</v>
      </c>
      <c r="B162" t="str">
        <f>_xlfn.XLOOKUP(A162,bdd_V102[FINESS juridique],bdd_V102[Raison sociale juridique],"")</f>
        <v>CENTRE HOSPITALIER LANNION</v>
      </c>
      <c r="C162" s="1" t="str">
        <f>_xlfn.XLOOKUP(A162,bdd_V102[FINESS juridique],bdd_V102[Numéro du GHT],"")</f>
        <v>BRE-07</v>
      </c>
      <c r="D162" s="1" t="str">
        <f>_xlfn.XLOOKUP(A162,bdd_V102[FINESS juridique],bdd_V102[Intitulé du GHT],"")</f>
        <v>Armor</v>
      </c>
      <c r="E162" s="1">
        <f>SUMIFS(bdd_V102[Activité combinée], bdd_V102[Intitulé du GHT], D162,bdd_V102[FINESS juridique],A162)</f>
        <v>115150.5</v>
      </c>
      <c r="F162" s="1" t="str">
        <f>_xlfn.XLOOKUP(A162,Tableau2[FINESS Juridique],Tableau2[Prérequis validation],"Non")</f>
        <v>Oui</v>
      </c>
    </row>
    <row r="163" spans="1:6">
      <c r="A163">
        <v>220021968</v>
      </c>
      <c r="B163" t="str">
        <f>_xlfn.XLOOKUP(A163,bdd_V102[FINESS juridique],bdd_V102[Raison sociale juridique],"")</f>
        <v>CH DU PENTHIEVRE ET DU POUDOUVRE</v>
      </c>
      <c r="C163" s="1" t="str">
        <f>_xlfn.XLOOKUP(A163,bdd_V102[FINESS juridique],bdd_V102[Numéro du GHT],"")</f>
        <v>BRE-07</v>
      </c>
      <c r="D163" s="1" t="str">
        <f>_xlfn.XLOOKUP(A163,bdd_V102[FINESS juridique],bdd_V102[Intitulé du GHT],"")</f>
        <v>Armor</v>
      </c>
      <c r="E163" s="1">
        <f>SUMIFS(bdd_V102[Activité combinée], bdd_V102[Intitulé du GHT], D163,bdd_V102[FINESS juridique],A163)</f>
        <v>17980</v>
      </c>
      <c r="F163" s="1" t="str">
        <f>_xlfn.XLOOKUP(A163,Tableau2[FINESS Juridique],Tableau2[Prérequis validation],"Non")</f>
        <v>Oui</v>
      </c>
    </row>
    <row r="164" spans="1:6">
      <c r="A164">
        <v>230780041</v>
      </c>
      <c r="B164" t="str">
        <f>_xlfn.XLOOKUP(A164,bdd_V102[FINESS juridique],bdd_V102[Raison sociale juridique],"")</f>
        <v>CENTRE HOSPITALIER DE GUERET</v>
      </c>
      <c r="C164" s="1" t="str">
        <f>_xlfn.XLOOKUP(A164,bdd_V102[FINESS juridique],bdd_V102[Numéro du GHT],"")</f>
        <v>NA-04</v>
      </c>
      <c r="D164" s="1" t="str">
        <f>_xlfn.XLOOKUP(A164,bdd_V102[FINESS juridique],bdd_V102[Intitulé du GHT],"")</f>
        <v>Limousin</v>
      </c>
      <c r="E164" s="1">
        <f>SUMIFS(bdd_V102[Activité combinée], bdd_V102[Intitulé du GHT], D164,bdd_V102[FINESS juridique],A164)</f>
        <v>76297.5</v>
      </c>
      <c r="F164" s="1" t="str">
        <f>_xlfn.XLOOKUP(A164,Tableau2[FINESS Juridique],Tableau2[Prérequis validation],"Non")</f>
        <v>Oui</v>
      </c>
    </row>
    <row r="165" spans="1:6">
      <c r="A165">
        <v>230780058</v>
      </c>
      <c r="B165" t="str">
        <f>_xlfn.XLOOKUP(A165,bdd_V102[FINESS juridique],bdd_V102[Raison sociale juridique],"")</f>
        <v>CENTRE HOSPITALIER D'AUBUSSON</v>
      </c>
      <c r="C165" s="1" t="str">
        <f>_xlfn.XLOOKUP(A165,bdd_V102[FINESS juridique],bdd_V102[Numéro du GHT],"")</f>
        <v>NA-04</v>
      </c>
      <c r="D165" s="1" t="str">
        <f>_xlfn.XLOOKUP(A165,bdd_V102[FINESS juridique],bdd_V102[Intitulé du GHT],"")</f>
        <v>Limousin</v>
      </c>
      <c r="E165" s="1">
        <f>SUMIFS(bdd_V102[Activité combinée], bdd_V102[Intitulé du GHT], D165,bdd_V102[FINESS juridique],A165)</f>
        <v>18062</v>
      </c>
      <c r="F165" s="1" t="str">
        <f>_xlfn.XLOOKUP(A165,Tableau2[FINESS Juridique],Tableau2[Prérequis validation],"Non")</f>
        <v>Oui</v>
      </c>
    </row>
    <row r="166" spans="1:6">
      <c r="A166">
        <v>230780066</v>
      </c>
      <c r="B166" t="str">
        <f>_xlfn.XLOOKUP(A166,bdd_V102[FINESS juridique],bdd_V102[Raison sociale juridique],"")</f>
        <v>C H BERNARD DESPLAS BOURGANEUF</v>
      </c>
      <c r="C166" s="1" t="str">
        <f>_xlfn.XLOOKUP(A166,bdd_V102[FINESS juridique],bdd_V102[Numéro du GHT],"")</f>
        <v>NA-04</v>
      </c>
      <c r="D166" s="1" t="str">
        <f>_xlfn.XLOOKUP(A166,bdd_V102[FINESS juridique],bdd_V102[Intitulé du GHT],"")</f>
        <v>Limousin</v>
      </c>
      <c r="E166" s="1">
        <f>SUMIFS(bdd_V102[Activité combinée], bdd_V102[Intitulé du GHT], D166,bdd_V102[FINESS juridique],A166)</f>
        <v>13884</v>
      </c>
      <c r="F166" s="1" t="str">
        <f>_xlfn.XLOOKUP(A166,Tableau2[FINESS Juridique],Tableau2[Prérequis validation],"Non")</f>
        <v>Oui</v>
      </c>
    </row>
    <row r="167" spans="1:6">
      <c r="A167">
        <v>230780074</v>
      </c>
      <c r="B167" t="str">
        <f>_xlfn.XLOOKUP(A167,bdd_V102[FINESS juridique],bdd_V102[Raison sociale juridique],"")</f>
        <v>CENTRE HOSPITALIER  SAINT VAURY</v>
      </c>
      <c r="C167" s="1" t="str">
        <f>_xlfn.XLOOKUP(A167,bdd_V102[FINESS juridique],bdd_V102[Numéro du GHT],"")</f>
        <v>NA-04</v>
      </c>
      <c r="D167" s="1" t="str">
        <f>_xlfn.XLOOKUP(A167,bdd_V102[FINESS juridique],bdd_V102[Intitulé du GHT],"")</f>
        <v>Limousin</v>
      </c>
      <c r="E167" s="1">
        <f>SUMIFS(bdd_V102[Activité combinée], bdd_V102[Intitulé du GHT], D167,bdd_V102[FINESS juridique],A167)</f>
        <v>19090</v>
      </c>
      <c r="F167" s="1" t="str">
        <f>_xlfn.XLOOKUP(A167,Tableau2[FINESS Juridique],Tableau2[Prérequis validation],"Non")</f>
        <v>Oui</v>
      </c>
    </row>
    <row r="168" spans="1:6">
      <c r="A168">
        <v>230780512</v>
      </c>
      <c r="B168" t="str">
        <f>_xlfn.XLOOKUP(A168,bdd_V102[FINESS juridique],bdd_V102[Raison sociale juridique],"")</f>
        <v>CENTRE HOSPITALIER M L S EVAUX</v>
      </c>
      <c r="C168" s="1" t="str">
        <f>_xlfn.XLOOKUP(A168,bdd_V102[FINESS juridique],bdd_V102[Numéro du GHT],"")</f>
        <v>NA-04</v>
      </c>
      <c r="D168" s="1" t="str">
        <f>_xlfn.XLOOKUP(A168,bdd_V102[FINESS juridique],bdd_V102[Intitulé du GHT],"")</f>
        <v>Limousin</v>
      </c>
      <c r="E168" s="1">
        <f>SUMIFS(bdd_V102[Activité combinée], bdd_V102[Intitulé du GHT], D168,bdd_V102[FINESS juridique],A168)</f>
        <v>7353.5</v>
      </c>
      <c r="F168" s="1" t="str">
        <f>_xlfn.XLOOKUP(A168,Tableau2[FINESS Juridique],Tableau2[Prérequis validation],"Non")</f>
        <v>Oui</v>
      </c>
    </row>
    <row r="169" spans="1:6">
      <c r="A169">
        <v>230780520</v>
      </c>
      <c r="B169" t="str">
        <f>_xlfn.XLOOKUP(A169,bdd_V102[FINESS juridique],bdd_V102[Raison sociale juridique],"")</f>
        <v>CENTRE HOSPITALIER LA SOUTERRAINE</v>
      </c>
      <c r="C169" s="1" t="str">
        <f>_xlfn.XLOOKUP(A169,bdd_V102[FINESS juridique],bdd_V102[Numéro du GHT],"")</f>
        <v>NA-04</v>
      </c>
      <c r="D169" s="1" t="str">
        <f>_xlfn.XLOOKUP(A169,bdd_V102[FINESS juridique],bdd_V102[Intitulé du GHT],"")</f>
        <v>Limousin</v>
      </c>
      <c r="E169" s="1">
        <f>SUMIFS(bdd_V102[Activité combinée], bdd_V102[Intitulé du GHT], D169,bdd_V102[FINESS juridique],A169)</f>
        <v>9256</v>
      </c>
      <c r="F169" s="1" t="str">
        <f>_xlfn.XLOOKUP(A169,Tableau2[FINESS Juridique],Tableau2[Prérequis validation],"Non")</f>
        <v>Oui</v>
      </c>
    </row>
    <row r="170" spans="1:6">
      <c r="A170">
        <v>240000034</v>
      </c>
      <c r="B170" t="str">
        <f>_xlfn.XLOOKUP(A170,bdd_V102[FINESS juridique],bdd_V102[Raison sociale juridique],"")</f>
        <v>CENTRE HOSPITALIER LANMARY</v>
      </c>
      <c r="C170" s="1" t="str">
        <f>_xlfn.XLOOKUP(A170,bdd_V102[FINESS juridique],bdd_V102[Numéro du GHT],"")</f>
        <v>NA-05</v>
      </c>
      <c r="D170" s="1" t="str">
        <f>_xlfn.XLOOKUP(A170,bdd_V102[FINESS juridique],bdd_V102[Intitulé du GHT],"")</f>
        <v xml:space="preserve">Dordogne </v>
      </c>
      <c r="E170" s="1">
        <f>SUMIFS(bdd_V102[Activité combinée], bdd_V102[Intitulé du GHT], D170,bdd_V102[FINESS juridique],A170)</f>
        <v>17881.5</v>
      </c>
      <c r="F170" s="1" t="str">
        <f>_xlfn.XLOOKUP(A170,Tableau2[FINESS Juridique],Tableau2[Prérequis validation],"Non")</f>
        <v>Non</v>
      </c>
    </row>
    <row r="171" spans="1:6">
      <c r="A171">
        <v>240000042</v>
      </c>
      <c r="B171" t="str">
        <f>_xlfn.XLOOKUP(A171,bdd_V102[FINESS juridique],bdd_V102[Raison sociale juridique],"")</f>
        <v>CENTRE HOSPITALIER DE BELVES</v>
      </c>
      <c r="C171" s="1" t="str">
        <f>_xlfn.XLOOKUP(A171,bdd_V102[FINESS juridique],bdd_V102[Numéro du GHT],"")</f>
        <v>NA-05</v>
      </c>
      <c r="D171" s="1" t="str">
        <f>_xlfn.XLOOKUP(A171,bdd_V102[FINESS juridique],bdd_V102[Intitulé du GHT],"")</f>
        <v xml:space="preserve">Dordogne </v>
      </c>
      <c r="E171" s="1">
        <f>SUMIFS(bdd_V102[Activité combinée], bdd_V102[Intitulé du GHT], D171,bdd_V102[FINESS juridique],A171)</f>
        <v>6647</v>
      </c>
      <c r="F171" s="1" t="str">
        <f>_xlfn.XLOOKUP(A171,Tableau2[FINESS Juridique],Tableau2[Prérequis validation],"Non")</f>
        <v>Non</v>
      </c>
    </row>
    <row r="172" spans="1:6">
      <c r="A172">
        <v>240000059</v>
      </c>
      <c r="B172" t="str">
        <f>_xlfn.XLOOKUP(A172,bdd_V102[FINESS juridique],bdd_V102[Raison sociale juridique],"")</f>
        <v>CENTRE HOSPITALIER DE BERGERAC</v>
      </c>
      <c r="C172" s="1" t="str">
        <f>_xlfn.XLOOKUP(A172,bdd_V102[FINESS juridique],bdd_V102[Numéro du GHT],"")</f>
        <v>NA-05</v>
      </c>
      <c r="D172" s="1" t="str">
        <f>_xlfn.XLOOKUP(A172,bdd_V102[FINESS juridique],bdd_V102[Intitulé du GHT],"")</f>
        <v xml:space="preserve">Dordogne </v>
      </c>
      <c r="E172" s="1">
        <f>SUMIFS(bdd_V102[Activité combinée], bdd_V102[Intitulé du GHT], D172,bdd_V102[FINESS juridique],A172)</f>
        <v>69152</v>
      </c>
      <c r="F172" s="1" t="str">
        <f>_xlfn.XLOOKUP(A172,Tableau2[FINESS Juridique],Tableau2[Prérequis validation],"Non")</f>
        <v>Oui</v>
      </c>
    </row>
    <row r="173" spans="1:6">
      <c r="A173">
        <v>240000067</v>
      </c>
      <c r="B173" t="str">
        <f>_xlfn.XLOOKUP(A173,bdd_V102[FINESS juridique],bdd_V102[Raison sociale juridique],"")</f>
        <v>CENTRE HOSPITALIER DE DOMME</v>
      </c>
      <c r="C173" s="1" t="str">
        <f>_xlfn.XLOOKUP(A173,bdd_V102[FINESS juridique],bdd_V102[Numéro du GHT],"")</f>
        <v>NA-05</v>
      </c>
      <c r="D173" s="1" t="str">
        <f>_xlfn.XLOOKUP(A173,bdd_V102[FINESS juridique],bdd_V102[Intitulé du GHT],"")</f>
        <v xml:space="preserve">Dordogne </v>
      </c>
      <c r="E173" s="1">
        <f>SUMIFS(bdd_V102[Activité combinée], bdd_V102[Intitulé du GHT], D173,bdd_V102[FINESS juridique],A173)</f>
        <v>5487.5</v>
      </c>
      <c r="F173" s="1" t="str">
        <f>_xlfn.XLOOKUP(A173,Tableau2[FINESS Juridique],Tableau2[Prérequis validation],"Non")</f>
        <v>Non</v>
      </c>
    </row>
    <row r="174" spans="1:6">
      <c r="A174">
        <v>240000075</v>
      </c>
      <c r="B174" t="str">
        <f>_xlfn.XLOOKUP(A174,bdd_V102[FINESS juridique],bdd_V102[Raison sociale juridique],"")</f>
        <v>CENTRE HOSPITALIER D'EXCIDEUIL</v>
      </c>
      <c r="C174" s="1" t="str">
        <f>_xlfn.XLOOKUP(A174,bdd_V102[FINESS juridique],bdd_V102[Numéro du GHT],"")</f>
        <v>NA-05</v>
      </c>
      <c r="D174" s="1" t="str">
        <f>_xlfn.XLOOKUP(A174,bdd_V102[FINESS juridique],bdd_V102[Intitulé du GHT],"")</f>
        <v xml:space="preserve">Dordogne </v>
      </c>
      <c r="E174" s="1">
        <f>SUMIFS(bdd_V102[Activité combinée], bdd_V102[Intitulé du GHT], D174,bdd_V102[FINESS juridique],A174)</f>
        <v>7862</v>
      </c>
      <c r="F174" s="1" t="str">
        <f>_xlfn.XLOOKUP(A174,Tableau2[FINESS Juridique],Tableau2[Prérequis validation],"Non")</f>
        <v>Non</v>
      </c>
    </row>
    <row r="175" spans="1:6">
      <c r="A175">
        <v>240000083</v>
      </c>
      <c r="B175" t="str">
        <f>_xlfn.XLOOKUP(A175,bdd_V102[FINESS juridique],bdd_V102[Raison sociale juridique],"")</f>
        <v>CH DE VAUCLAIRE</v>
      </c>
      <c r="C175" s="1" t="str">
        <f>_xlfn.XLOOKUP(A175,bdd_V102[FINESS juridique],bdd_V102[Numéro du GHT],"")</f>
        <v>NA-05</v>
      </c>
      <c r="D175" s="1" t="str">
        <f>_xlfn.XLOOKUP(A175,bdd_V102[FINESS juridique],bdd_V102[Intitulé du GHT],"")</f>
        <v xml:space="preserve">Dordogne </v>
      </c>
      <c r="E175" s="1">
        <f>SUMIFS(bdd_V102[Activité combinée], bdd_V102[Intitulé du GHT], D175,bdd_V102[FINESS juridique],A175)</f>
        <v>44474.75</v>
      </c>
      <c r="F175" s="1" t="str">
        <f>_xlfn.XLOOKUP(A175,Tableau2[FINESS Juridique],Tableau2[Prérequis validation],"Non")</f>
        <v>Non</v>
      </c>
    </row>
    <row r="176" spans="1:6">
      <c r="A176">
        <v>240000109</v>
      </c>
      <c r="B176" t="str">
        <f>_xlfn.XLOOKUP(A176,bdd_V102[FINESS juridique],bdd_V102[Raison sociale juridique],"")</f>
        <v>CENTRE HOSPITALIER DE NONTRON</v>
      </c>
      <c r="C176" s="1" t="str">
        <f>_xlfn.XLOOKUP(A176,bdd_V102[FINESS juridique],bdd_V102[Numéro du GHT],"")</f>
        <v>NA-05</v>
      </c>
      <c r="D176" s="1" t="str">
        <f>_xlfn.XLOOKUP(A176,bdd_V102[FINESS juridique],bdd_V102[Intitulé du GHT],"")</f>
        <v xml:space="preserve">Dordogne </v>
      </c>
      <c r="E176" s="1">
        <f>SUMIFS(bdd_V102[Activité combinée], bdd_V102[Intitulé du GHT], D176,bdd_V102[FINESS juridique],A176)</f>
        <v>7516.5</v>
      </c>
      <c r="F176" s="1" t="str">
        <f>_xlfn.XLOOKUP(A176,Tableau2[FINESS Juridique],Tableau2[Prérequis validation],"Non")</f>
        <v>Non</v>
      </c>
    </row>
    <row r="177" spans="1:6">
      <c r="A177">
        <v>240000117</v>
      </c>
      <c r="B177" t="str">
        <f>_xlfn.XLOOKUP(A177,bdd_V102[FINESS juridique],bdd_V102[Raison sociale juridique],"")</f>
        <v>CENTRE HOSPITALIER DE PERIGUEUX</v>
      </c>
      <c r="C177" s="1" t="str">
        <f>_xlfn.XLOOKUP(A177,bdd_V102[FINESS juridique],bdd_V102[Numéro du GHT],"")</f>
        <v>NA-05</v>
      </c>
      <c r="D177" s="1" t="str">
        <f>_xlfn.XLOOKUP(A177,bdd_V102[FINESS juridique],bdd_V102[Intitulé du GHT],"")</f>
        <v xml:space="preserve">Dordogne </v>
      </c>
      <c r="E177" s="1">
        <f>SUMIFS(bdd_V102[Activité combinée], bdd_V102[Intitulé du GHT], D177,bdd_V102[FINESS juridique],A177)</f>
        <v>205117</v>
      </c>
      <c r="F177" s="1" t="str">
        <f>_xlfn.XLOOKUP(A177,Tableau2[FINESS Juridique],Tableau2[Prérequis validation],"Non")</f>
        <v>Non</v>
      </c>
    </row>
    <row r="178" spans="1:6">
      <c r="A178">
        <v>240000141</v>
      </c>
      <c r="B178" t="str">
        <f>_xlfn.XLOOKUP(A178,bdd_V102[FINESS juridique],bdd_V102[Raison sociale juridique],"")</f>
        <v>CH DE ST ASTIER</v>
      </c>
      <c r="C178" s="1" t="str">
        <f>_xlfn.XLOOKUP(A178,bdd_V102[FINESS juridique],bdd_V102[Numéro du GHT],"")</f>
        <v>NA-05</v>
      </c>
      <c r="D178" s="1" t="str">
        <f>_xlfn.XLOOKUP(A178,bdd_V102[FINESS juridique],bdd_V102[Intitulé du GHT],"")</f>
        <v xml:space="preserve">Dordogne </v>
      </c>
      <c r="E178" s="1">
        <f>SUMIFS(bdd_V102[Activité combinée], bdd_V102[Intitulé du GHT], D178,bdd_V102[FINESS juridique],A178)</f>
        <v>6266.5</v>
      </c>
      <c r="F178" s="1" t="str">
        <f>_xlfn.XLOOKUP(A178,Tableau2[FINESS Juridique],Tableau2[Prérequis validation],"Non")</f>
        <v>Non</v>
      </c>
    </row>
    <row r="179" spans="1:6">
      <c r="A179">
        <v>240000448</v>
      </c>
      <c r="B179" t="str">
        <f>_xlfn.XLOOKUP(A179,bdd_V102[FINESS juridique],bdd_V102[Raison sociale juridique],"")</f>
        <v>CENTRE HOSPITALIER JEAN LECLAIRE</v>
      </c>
      <c r="C179" s="1" t="str">
        <f>_xlfn.XLOOKUP(A179,bdd_V102[FINESS juridique],bdd_V102[Numéro du GHT],"")</f>
        <v>NA-05</v>
      </c>
      <c r="D179" s="1" t="str">
        <f>_xlfn.XLOOKUP(A179,bdd_V102[FINESS juridique],bdd_V102[Intitulé du GHT],"")</f>
        <v xml:space="preserve">Dordogne </v>
      </c>
      <c r="E179" s="1">
        <f>SUMIFS(bdd_V102[Activité combinée], bdd_V102[Intitulé du GHT], D179,bdd_V102[FINESS juridique],A179)</f>
        <v>44757.5</v>
      </c>
      <c r="F179" s="1" t="str">
        <f>_xlfn.XLOOKUP(A179,Tableau2[FINESS Juridique],Tableau2[Prérequis validation],"Non")</f>
        <v>Non</v>
      </c>
    </row>
    <row r="180" spans="1:6">
      <c r="A180">
        <v>240016055</v>
      </c>
      <c r="B180" t="str">
        <f>_xlfn.XLOOKUP(A180,bdd_V102[FINESS juridique],bdd_V102[Raison sociale juridique],"")</f>
        <v>CH INTERCOMMUNAL RIBERAC DRONNE DOUBLE</v>
      </c>
      <c r="C180" s="1" t="str">
        <f>_xlfn.XLOOKUP(A180,bdd_V102[FINESS juridique],bdd_V102[Numéro du GHT],"")</f>
        <v>NA-05</v>
      </c>
      <c r="D180" s="1" t="str">
        <f>_xlfn.XLOOKUP(A180,bdd_V102[FINESS juridique],bdd_V102[Intitulé du GHT],"")</f>
        <v xml:space="preserve">Dordogne </v>
      </c>
      <c r="E180" s="1">
        <f>SUMIFS(bdd_V102[Activité combinée], bdd_V102[Intitulé du GHT], D180,bdd_V102[FINESS juridique],A180)</f>
        <v>13870.5</v>
      </c>
      <c r="F180" s="1" t="str">
        <f>_xlfn.XLOOKUP(A180,Tableau2[FINESS Juridique],Tableau2[Prérequis validation],"Non")</f>
        <v>Non</v>
      </c>
    </row>
    <row r="181" spans="1:6">
      <c r="A181">
        <v>250000015</v>
      </c>
      <c r="B181" t="str">
        <f>_xlfn.XLOOKUP(A181,bdd_V102[FINESS juridique],bdd_V102[Raison sociale juridique],"")</f>
        <v>CHU BESANCON</v>
      </c>
      <c r="C181" s="1" t="str">
        <f>_xlfn.XLOOKUP(A181,bdd_V102[FINESS juridique],bdd_V102[Numéro du GHT],"")</f>
        <v>BFC-07</v>
      </c>
      <c r="D181" s="1" t="str">
        <f>_xlfn.XLOOKUP(A181,bdd_V102[FINESS juridique],bdd_V102[Intitulé du GHT],"")</f>
        <v>Centre Franche-Comté</v>
      </c>
      <c r="E181" s="1">
        <f>SUMIFS(bdd_V102[Activité combinée], bdd_V102[Intitulé du GHT], D181,bdd_V102[FINESS juridique],A181)</f>
        <v>410121.5</v>
      </c>
      <c r="F181" s="1" t="str">
        <f>_xlfn.XLOOKUP(A181,Tableau2[FINESS Juridique],Tableau2[Prérequis validation],"Non")</f>
        <v>Oui</v>
      </c>
    </row>
    <row r="182" spans="1:6">
      <c r="A182">
        <v>250000221</v>
      </c>
      <c r="B182" t="str">
        <f>_xlfn.XLOOKUP(A182,bdd_V102[FINESS juridique],bdd_V102[Raison sociale juridique],"")</f>
        <v>CH PAUL NAPPEZ MORTEAU</v>
      </c>
      <c r="C182" s="1" t="str">
        <f>_xlfn.XLOOKUP(A182,bdd_V102[FINESS juridique],bdd_V102[Numéro du GHT],"")</f>
        <v>BFC-07</v>
      </c>
      <c r="D182" s="1" t="str">
        <f>_xlfn.XLOOKUP(A182,bdd_V102[FINESS juridique],bdd_V102[Intitulé du GHT],"")</f>
        <v>Centre Franche-Comté</v>
      </c>
      <c r="E182" s="1">
        <f>SUMIFS(bdd_V102[Activité combinée], bdd_V102[Intitulé du GHT], D182,bdd_V102[FINESS juridique],A182)</f>
        <v>12305.5</v>
      </c>
      <c r="F182" s="1" t="str">
        <f>_xlfn.XLOOKUP(A182,Tableau2[FINESS Juridique],Tableau2[Prérequis validation],"Non")</f>
        <v>Non</v>
      </c>
    </row>
    <row r="183" spans="1:6">
      <c r="A183">
        <v>250000239</v>
      </c>
      <c r="B183" t="str">
        <f>_xlfn.XLOOKUP(A183,bdd_V102[FINESS juridique],bdd_V102[Raison sociale juridique],"")</f>
        <v>CH SAINTE CROIX BAUME LES DAMES</v>
      </c>
      <c r="C183" s="1" t="str">
        <f>_xlfn.XLOOKUP(A183,bdd_V102[FINESS juridique],bdd_V102[Numéro du GHT],"")</f>
        <v>BFC-07</v>
      </c>
      <c r="D183" s="1" t="str">
        <f>_xlfn.XLOOKUP(A183,bdd_V102[FINESS juridique],bdd_V102[Intitulé du GHT],"")</f>
        <v>Centre Franche-Comté</v>
      </c>
      <c r="E183" s="1">
        <f>SUMIFS(bdd_V102[Activité combinée], bdd_V102[Intitulé du GHT], D183,bdd_V102[FINESS juridique],A183)</f>
        <v>11226.5</v>
      </c>
      <c r="F183" s="1" t="str">
        <f>_xlfn.XLOOKUP(A183,Tableau2[FINESS Juridique],Tableau2[Prérequis validation],"Non")</f>
        <v>Non</v>
      </c>
    </row>
    <row r="184" spans="1:6">
      <c r="A184">
        <v>250000452</v>
      </c>
      <c r="B184" t="str">
        <f>_xlfn.XLOOKUP(A184,bdd_V102[FINESS juridique],bdd_V102[Raison sociale juridique],"")</f>
        <v>CHI HAUTE COMTE</v>
      </c>
      <c r="C184" s="1" t="str">
        <f>_xlfn.XLOOKUP(A184,bdd_V102[FINESS juridique],bdd_V102[Numéro du GHT],"")</f>
        <v>BFC-07</v>
      </c>
      <c r="D184" s="1" t="str">
        <f>_xlfn.XLOOKUP(A184,bdd_V102[FINESS juridique],bdd_V102[Intitulé du GHT],"")</f>
        <v>Centre Franche-Comté</v>
      </c>
      <c r="E184" s="1">
        <f>SUMIFS(bdd_V102[Activité combinée], bdd_V102[Intitulé du GHT], D184,bdd_V102[FINESS juridique],A184)</f>
        <v>81797.5</v>
      </c>
      <c r="F184" s="1" t="str">
        <f>_xlfn.XLOOKUP(A184,Tableau2[FINESS Juridique],Tableau2[Prérequis validation],"Non")</f>
        <v>Oui</v>
      </c>
    </row>
    <row r="185" spans="1:6">
      <c r="A185">
        <v>250000460</v>
      </c>
      <c r="B185" t="str">
        <f>_xlfn.XLOOKUP(A185,bdd_V102[FINESS juridique],bdd_V102[Raison sociale juridique],"")</f>
        <v>CENTRE HOSPITALIER DE NOVILLARS</v>
      </c>
      <c r="C185" s="1" t="str">
        <f>_xlfn.XLOOKUP(A185,bdd_V102[FINESS juridique],bdd_V102[Numéro du GHT],"")</f>
        <v>BFC-07</v>
      </c>
      <c r="D185" s="1" t="str">
        <f>_xlfn.XLOOKUP(A185,bdd_V102[FINESS juridique],bdd_V102[Intitulé du GHT],"")</f>
        <v>Centre Franche-Comté</v>
      </c>
      <c r="E185" s="1">
        <f>SUMIFS(bdd_V102[Activité combinée], bdd_V102[Intitulé du GHT], D185,bdd_V102[FINESS juridique],A185)</f>
        <v>41217.5</v>
      </c>
      <c r="F185" s="1" t="str">
        <f>_xlfn.XLOOKUP(A185,Tableau2[FINESS Juridique],Tableau2[Prérequis validation],"Non")</f>
        <v>Oui</v>
      </c>
    </row>
    <row r="186" spans="1:6">
      <c r="A186">
        <v>250000478</v>
      </c>
      <c r="B186" t="str">
        <f>_xlfn.XLOOKUP(A186,bdd_V102[FINESS juridique],bdd_V102[Raison sociale juridique],"")</f>
        <v>CH SAINT LOUIS ORNANS</v>
      </c>
      <c r="C186" s="1" t="str">
        <f>_xlfn.XLOOKUP(A186,bdd_V102[FINESS juridique],bdd_V102[Numéro du GHT],"")</f>
        <v>BFC-07</v>
      </c>
      <c r="D186" s="1" t="str">
        <f>_xlfn.XLOOKUP(A186,bdd_V102[FINESS juridique],bdd_V102[Intitulé du GHT],"")</f>
        <v>Centre Franche-Comté</v>
      </c>
      <c r="E186" s="1">
        <f>SUMIFS(bdd_V102[Activité combinée], bdd_V102[Intitulé du GHT], D186,bdd_V102[FINESS juridique],A186)</f>
        <v>4980</v>
      </c>
      <c r="F186" s="1" t="str">
        <f>_xlfn.XLOOKUP(A186,Tableau2[FINESS Juridique],Tableau2[Prérequis validation],"Non")</f>
        <v>Non</v>
      </c>
    </row>
    <row r="187" spans="1:6">
      <c r="A187">
        <v>250000569</v>
      </c>
      <c r="B187" t="str">
        <f>_xlfn.XLOOKUP(A187,bdd_V102[FINESS juridique],bdd_V102[Raison sociale juridique],"")</f>
        <v>CENTRE DE SOINS TILLEROYES</v>
      </c>
      <c r="C187" s="1" t="str">
        <f>_xlfn.XLOOKUP(A187,bdd_V102[FINESS juridique],bdd_V102[Numéro du GHT],"")</f>
        <v>BFC-07</v>
      </c>
      <c r="D187" s="1" t="str">
        <f>_xlfn.XLOOKUP(A187,bdd_V102[FINESS juridique],bdd_V102[Intitulé du GHT],"")</f>
        <v>Centre Franche-Comté</v>
      </c>
      <c r="E187" s="1">
        <f>SUMIFS(bdd_V102[Activité combinée], bdd_V102[Intitulé du GHT], D187,bdd_V102[FINESS juridique],A187)</f>
        <v>20006</v>
      </c>
      <c r="F187" s="1" t="str">
        <f>_xlfn.XLOOKUP(A187,Tableau2[FINESS Juridique],Tableau2[Prérequis validation],"Non")</f>
        <v>Non</v>
      </c>
    </row>
    <row r="188" spans="1:6">
      <c r="A188">
        <v>250002839</v>
      </c>
      <c r="B188" t="str">
        <f>_xlfn.XLOOKUP(A188,bdd_V102[FINESS juridique],bdd_V102[Raison sociale juridique],"")</f>
        <v>ETABLISSEMENT DE SANTE QUINGEY</v>
      </c>
      <c r="C188" s="1" t="str">
        <f>_xlfn.XLOOKUP(A188,bdd_V102[FINESS juridique],bdd_V102[Numéro du GHT],"")</f>
        <v>BFC-07</v>
      </c>
      <c r="D188" s="1" t="str">
        <f>_xlfn.XLOOKUP(A188,bdd_V102[FINESS juridique],bdd_V102[Intitulé du GHT],"")</f>
        <v>Centre Franche-Comté</v>
      </c>
      <c r="E188" s="1">
        <f>SUMIFS(bdd_V102[Activité combinée], bdd_V102[Intitulé du GHT], D188,bdd_V102[FINESS juridique],A188)</f>
        <v>15742</v>
      </c>
      <c r="F188" s="1" t="str">
        <f>_xlfn.XLOOKUP(A188,Tableau2[FINESS Juridique],Tableau2[Prérequis validation],"Non")</f>
        <v>Oui</v>
      </c>
    </row>
    <row r="189" spans="1:6">
      <c r="A189">
        <v>250007598</v>
      </c>
      <c r="B189" t="str">
        <f>_xlfn.XLOOKUP(A189,bdd_V102[FINESS juridique],bdd_V102[Raison sociale juridique],"")</f>
        <v>CLS BELLEVAUX</v>
      </c>
      <c r="C189" s="1" t="str">
        <f>_xlfn.XLOOKUP(A189,bdd_V102[FINESS juridique],bdd_V102[Numéro du GHT],"")</f>
        <v>BFC-07</v>
      </c>
      <c r="D189" s="1" t="str">
        <f>_xlfn.XLOOKUP(A189,bdd_V102[FINESS juridique],bdd_V102[Intitulé du GHT],"")</f>
        <v>Centre Franche-Comté</v>
      </c>
      <c r="E189" s="1">
        <f>SUMIFS(bdd_V102[Activité combinée], bdd_V102[Intitulé du GHT], D189,bdd_V102[FINESS juridique],A189)</f>
        <v>10361.5</v>
      </c>
      <c r="F189" s="1" t="str">
        <f>_xlfn.XLOOKUP(A189,Tableau2[FINESS Juridique],Tableau2[Prérequis validation],"Non")</f>
        <v>Non</v>
      </c>
    </row>
    <row r="190" spans="1:6">
      <c r="A190">
        <v>250007788</v>
      </c>
      <c r="B190" t="str">
        <f>_xlfn.XLOOKUP(A190,bdd_V102[FINESS juridique],bdd_V102[Raison sociale juridique],"")</f>
        <v>CSHLD J WEINMAN AVANNE</v>
      </c>
      <c r="C190" s="1" t="str">
        <f>_xlfn.XLOOKUP(A190,bdd_V102[FINESS juridique],bdd_V102[Numéro du GHT],"")</f>
        <v>BFC-07</v>
      </c>
      <c r="D190" s="1" t="str">
        <f>_xlfn.XLOOKUP(A190,bdd_V102[FINESS juridique],bdd_V102[Intitulé du GHT],"")</f>
        <v>Centre Franche-Comté</v>
      </c>
      <c r="E190" s="1">
        <f>SUMIFS(bdd_V102[Activité combinée], bdd_V102[Intitulé du GHT], D190,bdd_V102[FINESS juridique],A190)</f>
        <v>16419.5</v>
      </c>
      <c r="F190" s="1" t="str">
        <f>_xlfn.XLOOKUP(A190,Tableau2[FINESS Juridique],Tableau2[Prérequis validation],"Non")</f>
        <v>Non</v>
      </c>
    </row>
    <row r="191" spans="1:6">
      <c r="A191">
        <v>260000021</v>
      </c>
      <c r="B191" t="str">
        <f>_xlfn.XLOOKUP(A191,bdd_V102[FINESS juridique],bdd_V102[Raison sociale juridique],"")</f>
        <v>CH DE VALENCE</v>
      </c>
      <c r="C191" s="1" t="str">
        <f>_xlfn.XLOOKUP(A191,bdd_V102[FINESS juridique],bdd_V102[Numéro du GHT],"")</f>
        <v>ARA-14</v>
      </c>
      <c r="D191" s="1" t="str">
        <f>_xlfn.XLOOKUP(A191,bdd_V102[FINESS juridique],bdd_V102[Intitulé du GHT],"")</f>
        <v>Drome Ardèche Vercors</v>
      </c>
      <c r="E191" s="1">
        <f>SUMIFS(bdd_V102[Activité combinée], bdd_V102[Intitulé du GHT], D191,bdd_V102[FINESS juridique],A191)</f>
        <v>238597.5</v>
      </c>
      <c r="F191" s="1" t="str">
        <f>_xlfn.XLOOKUP(A191,Tableau2[FINESS Juridique],Tableau2[Prérequis validation],"Non")</f>
        <v>Oui</v>
      </c>
    </row>
    <row r="192" spans="1:6">
      <c r="A192">
        <v>260000047</v>
      </c>
      <c r="B192" t="str">
        <f>_xlfn.XLOOKUP(A192,bdd_V102[FINESS juridique],bdd_V102[Raison sociale juridique],"")</f>
        <v>GROUPEMENT HOSPITALIER PORTES PROVENCE</v>
      </c>
      <c r="C192" s="1" t="str">
        <f>_xlfn.XLOOKUP(A192,bdd_V102[FINESS juridique],bdd_V102[Numéro du GHT],"")</f>
        <v>ARA-14</v>
      </c>
      <c r="D192" s="1" t="str">
        <f>_xlfn.XLOOKUP(A192,bdd_V102[FINESS juridique],bdd_V102[Intitulé du GHT],"")</f>
        <v>Drome Ardèche Vercors</v>
      </c>
      <c r="E192" s="1">
        <f>SUMIFS(bdd_V102[Activité combinée], bdd_V102[Intitulé du GHT], D192,bdd_V102[FINESS juridique],A192)</f>
        <v>153408.5</v>
      </c>
      <c r="F192" s="1" t="str">
        <f>_xlfn.XLOOKUP(A192,Tableau2[FINESS Juridique],Tableau2[Prérequis validation],"Non")</f>
        <v>Oui</v>
      </c>
    </row>
    <row r="193" spans="1:6">
      <c r="A193">
        <v>260000054</v>
      </c>
      <c r="B193" t="str">
        <f>_xlfn.XLOOKUP(A193,bdd_V102[FINESS juridique],bdd_V102[Raison sociale juridique],"")</f>
        <v>CH DE CREST</v>
      </c>
      <c r="C193" s="1" t="str">
        <f>_xlfn.XLOOKUP(A193,bdd_V102[FINESS juridique],bdd_V102[Numéro du GHT],"")</f>
        <v>ARA-14</v>
      </c>
      <c r="D193" s="1" t="str">
        <f>_xlfn.XLOOKUP(A193,bdd_V102[FINESS juridique],bdd_V102[Intitulé du GHT],"")</f>
        <v>Drome Ardèche Vercors</v>
      </c>
      <c r="E193" s="1">
        <f>SUMIFS(bdd_V102[Activité combinée], bdd_V102[Intitulé du GHT], D193,bdd_V102[FINESS juridique],A193)</f>
        <v>38460.5</v>
      </c>
      <c r="F193" s="1" t="str">
        <f>_xlfn.XLOOKUP(A193,Tableau2[FINESS Juridique],Tableau2[Prérequis validation],"Non")</f>
        <v>Oui</v>
      </c>
    </row>
    <row r="194" spans="1:6">
      <c r="A194">
        <v>260000088</v>
      </c>
      <c r="B194" t="str">
        <f>_xlfn.XLOOKUP(A194,bdd_V102[FINESS juridique],bdd_V102[Raison sociale juridique],"")</f>
        <v>CH DE NYONS</v>
      </c>
      <c r="C194" s="1" t="str">
        <f>_xlfn.XLOOKUP(A194,bdd_V102[FINESS juridique],bdd_V102[Numéro du GHT],"")</f>
        <v>ARA-14</v>
      </c>
      <c r="D194" s="1" t="str">
        <f>_xlfn.XLOOKUP(A194,bdd_V102[FINESS juridique],bdd_V102[Intitulé du GHT],"")</f>
        <v>Drome Ardèche Vercors</v>
      </c>
      <c r="E194" s="1">
        <f>SUMIFS(bdd_V102[Activité combinée], bdd_V102[Intitulé du GHT], D194,bdd_V102[FINESS juridique],A194)</f>
        <v>3491</v>
      </c>
      <c r="F194" s="1" t="str">
        <f>_xlfn.XLOOKUP(A194,Tableau2[FINESS Juridique],Tableau2[Prérequis validation],"Non")</f>
        <v>Non</v>
      </c>
    </row>
    <row r="195" spans="1:6">
      <c r="A195">
        <v>260000096</v>
      </c>
      <c r="B195" t="str">
        <f>_xlfn.XLOOKUP(A195,bdd_V102[FINESS juridique],bdd_V102[Raison sociale juridique],"")</f>
        <v>CH DE BUIS LES BARONNIES</v>
      </c>
      <c r="C195" s="1" t="str">
        <f>_xlfn.XLOOKUP(A195,bdd_V102[FINESS juridique],bdd_V102[Numéro du GHT],"")</f>
        <v>ARA-14</v>
      </c>
      <c r="D195" s="1" t="str">
        <f>_xlfn.XLOOKUP(A195,bdd_V102[FINESS juridique],bdd_V102[Intitulé du GHT],"")</f>
        <v>Drome Ardèche Vercors</v>
      </c>
      <c r="E195" s="1">
        <f>SUMIFS(bdd_V102[Activité combinée], bdd_V102[Intitulé du GHT], D195,bdd_V102[FINESS juridique],A195)</f>
        <v>4218</v>
      </c>
      <c r="F195" s="1" t="str">
        <f>_xlfn.XLOOKUP(A195,Tableau2[FINESS Juridique],Tableau2[Prérequis validation],"Non")</f>
        <v>Oui</v>
      </c>
    </row>
    <row r="196" spans="1:6">
      <c r="A196">
        <v>260000104</v>
      </c>
      <c r="B196" t="str">
        <f>_xlfn.XLOOKUP(A196,bdd_V102[FINESS juridique],bdd_V102[Raison sociale juridique],"")</f>
        <v>CH DE DIE</v>
      </c>
      <c r="C196" s="1" t="str">
        <f>_xlfn.XLOOKUP(A196,bdd_V102[FINESS juridique],bdd_V102[Numéro du GHT],"")</f>
        <v>ARA-14</v>
      </c>
      <c r="D196" s="1" t="str">
        <f>_xlfn.XLOOKUP(A196,bdd_V102[FINESS juridique],bdd_V102[Intitulé du GHT],"")</f>
        <v>Drome Ardèche Vercors</v>
      </c>
      <c r="E196" s="1">
        <f>SUMIFS(bdd_V102[Activité combinée], bdd_V102[Intitulé du GHT], D196,bdd_V102[FINESS juridique],A196)</f>
        <v>8522</v>
      </c>
      <c r="F196" s="1" t="str">
        <f>_xlfn.XLOOKUP(A196,Tableau2[FINESS Juridique],Tableau2[Prérequis validation],"Non")</f>
        <v>Oui</v>
      </c>
    </row>
    <row r="197" spans="1:6">
      <c r="A197">
        <v>260003264</v>
      </c>
      <c r="B197" t="str">
        <f>_xlfn.XLOOKUP(A197,bdd_V102[FINESS juridique],bdd_V102[Raison sociale juridique],"")</f>
        <v>CH DROME-VIVARAIS</v>
      </c>
      <c r="C197" s="1" t="str">
        <f>_xlfn.XLOOKUP(A197,bdd_V102[FINESS juridique],bdd_V102[Numéro du GHT],"")</f>
        <v>ARA-14</v>
      </c>
      <c r="D197" s="1" t="str">
        <f>_xlfn.XLOOKUP(A197,bdd_V102[FINESS juridique],bdd_V102[Intitulé du GHT],"")</f>
        <v>Drome Ardèche Vercors</v>
      </c>
      <c r="E197" s="1">
        <f>SUMIFS(bdd_V102[Activité combinée], bdd_V102[Intitulé du GHT], D197,bdd_V102[FINESS juridique],A197)</f>
        <v>53119.25</v>
      </c>
      <c r="F197" s="1" t="str">
        <f>_xlfn.XLOOKUP(A197,Tableau2[FINESS Juridique],Tableau2[Prérequis validation],"Non")</f>
        <v>Oui</v>
      </c>
    </row>
    <row r="198" spans="1:6">
      <c r="A198">
        <v>260016910</v>
      </c>
      <c r="B198" t="str">
        <f>_xlfn.XLOOKUP(A198,bdd_V102[FINESS juridique],bdd_V102[Raison sociale juridique],"")</f>
        <v>CH HOPITAUX DROME NORD</v>
      </c>
      <c r="C198" s="1" t="str">
        <f>_xlfn.XLOOKUP(A198,bdd_V102[FINESS juridique],bdd_V102[Numéro du GHT],"")</f>
        <v>ARA-14</v>
      </c>
      <c r="D198" s="1" t="str">
        <f>_xlfn.XLOOKUP(A198,bdd_V102[FINESS juridique],bdd_V102[Intitulé du GHT],"")</f>
        <v>Drome Ardèche Vercors</v>
      </c>
      <c r="E198" s="1">
        <f>SUMIFS(bdd_V102[Activité combinée], bdd_V102[Intitulé du GHT], D198,bdd_V102[FINESS juridique],A198)</f>
        <v>108658</v>
      </c>
      <c r="F198" s="1" t="str">
        <f>_xlfn.XLOOKUP(A198,Tableau2[FINESS Juridique],Tableau2[Prérequis validation],"Non")</f>
        <v>Oui</v>
      </c>
    </row>
    <row r="199" spans="1:6">
      <c r="A199">
        <v>270000060</v>
      </c>
      <c r="B199" t="str">
        <f>_xlfn.XLOOKUP(A199,bdd_V102[FINESS juridique],bdd_V102[Raison sociale juridique],"")</f>
        <v>CH BERNAY</v>
      </c>
      <c r="C199" s="1" t="str">
        <f>_xlfn.XLOOKUP(A199,bdd_V102[FINESS juridique],bdd_V102[Numéro du GHT],"")</f>
        <v>NOR-10</v>
      </c>
      <c r="D199" s="1" t="str">
        <f>_xlfn.XLOOKUP(A199,bdd_V102[FINESS juridique],bdd_V102[Intitulé du GHT],"")</f>
        <v>Eure-Seine Pays d'Ouche</v>
      </c>
      <c r="E199" s="1">
        <f>SUMIFS(bdd_V102[Activité combinée], bdd_V102[Intitulé du GHT], D199,bdd_V102[FINESS juridique],A199)</f>
        <v>28132.5</v>
      </c>
      <c r="F199" s="1" t="str">
        <f>_xlfn.XLOOKUP(A199,Tableau2[FINESS Juridique],Tableau2[Prérequis validation],"Non")</f>
        <v>Oui</v>
      </c>
    </row>
    <row r="200" spans="1:6">
      <c r="A200">
        <v>270000086</v>
      </c>
      <c r="B200" t="str">
        <f>_xlfn.XLOOKUP(A200,bdd_V102[FINESS juridique],bdd_V102[Raison sociale juridique],"")</f>
        <v>POLE SANITAIRE DU VEXIN CH GISORS</v>
      </c>
      <c r="C200" s="1" t="str">
        <f>_xlfn.XLOOKUP(A200,bdd_V102[FINESS juridique],bdd_V102[Numéro du GHT],"")</f>
        <v>NOR-10</v>
      </c>
      <c r="D200" s="1" t="str">
        <f>_xlfn.XLOOKUP(A200,bdd_V102[FINESS juridique],bdd_V102[Intitulé du GHT],"")</f>
        <v>Eure-Seine Pays d'Ouche</v>
      </c>
      <c r="E200" s="1">
        <f>SUMIFS(bdd_V102[Activité combinée], bdd_V102[Intitulé du GHT], D200,bdd_V102[FINESS juridique],A200)</f>
        <v>38885.5</v>
      </c>
      <c r="F200" s="1" t="str">
        <f>_xlfn.XLOOKUP(A200,Tableau2[FINESS Juridique],Tableau2[Prérequis validation],"Non")</f>
        <v>Oui</v>
      </c>
    </row>
    <row r="201" spans="1:6">
      <c r="A201">
        <v>270000102</v>
      </c>
      <c r="B201" t="str">
        <f>_xlfn.XLOOKUP(A201,bdd_V102[FINESS juridique],bdd_V102[Raison sociale juridique],"")</f>
        <v>CH DE LA RISLE PONT-AUDEMER</v>
      </c>
      <c r="C201" s="1" t="str">
        <f>_xlfn.XLOOKUP(A201,bdd_V102[FINESS juridique],bdd_V102[Numéro du GHT],"")</f>
        <v>NOR-08</v>
      </c>
      <c r="D201" s="1" t="str">
        <f>_xlfn.XLOOKUP(A201,bdd_V102[FINESS juridique],bdd_V102[Intitulé du GHT],"")</f>
        <v>Estuaire de la Seine</v>
      </c>
      <c r="E201" s="1">
        <f>SUMIFS(bdd_V102[Activité combinée], bdd_V102[Intitulé du GHT], D201,bdd_V102[FINESS juridique],A201)</f>
        <v>33911</v>
      </c>
      <c r="F201" s="1" t="str">
        <f>_xlfn.XLOOKUP(A201,Tableau2[FINESS Juridique],Tableau2[Prérequis validation],"Non")</f>
        <v>Oui</v>
      </c>
    </row>
    <row r="202" spans="1:6">
      <c r="A202">
        <v>270000110</v>
      </c>
      <c r="B202" t="str">
        <f>_xlfn.XLOOKUP(A202,bdd_V102[FINESS juridique],bdd_V102[Raison sociale juridique],"")</f>
        <v>CH VERNEUIL-SUR-AVRE</v>
      </c>
      <c r="C202" s="1" t="str">
        <f>_xlfn.XLOOKUP(A202,bdd_V102[FINESS juridique],bdd_V102[Numéro du GHT],"")</f>
        <v>NOR-10</v>
      </c>
      <c r="D202" s="1" t="str">
        <f>_xlfn.XLOOKUP(A202,bdd_V102[FINESS juridique],bdd_V102[Intitulé du GHT],"")</f>
        <v>Eure-Seine Pays d'Ouche</v>
      </c>
      <c r="E202" s="1">
        <f>SUMIFS(bdd_V102[Activité combinée], bdd_V102[Intitulé du GHT], D202,bdd_V102[FINESS juridique],A202)</f>
        <v>25570</v>
      </c>
      <c r="F202" s="1" t="str">
        <f>_xlfn.XLOOKUP(A202,Tableau2[FINESS Juridique],Tableau2[Prérequis validation],"Non")</f>
        <v>Oui</v>
      </c>
    </row>
    <row r="203" spans="1:6">
      <c r="A203">
        <v>270000136</v>
      </c>
      <c r="B203" t="str">
        <f>_xlfn.XLOOKUP(A203,bdd_V102[FINESS juridique],bdd_V102[Raison sociale juridique],"")</f>
        <v>CH LES ANDELYS</v>
      </c>
      <c r="C203" s="1" t="str">
        <f>_xlfn.XLOOKUP(A203,bdd_V102[FINESS juridique],bdd_V102[Numéro du GHT],"")</f>
        <v>NOR-10</v>
      </c>
      <c r="D203" s="1" t="str">
        <f>_xlfn.XLOOKUP(A203,bdd_V102[FINESS juridique],bdd_V102[Intitulé du GHT],"")</f>
        <v>Eure-Seine Pays d'Ouche</v>
      </c>
      <c r="E203" s="1">
        <f>SUMIFS(bdd_V102[Activité combinée], bdd_V102[Intitulé du GHT], D203,bdd_V102[FINESS juridique],A203)</f>
        <v>3344</v>
      </c>
      <c r="F203" s="1" t="str">
        <f>_xlfn.XLOOKUP(A203,Tableau2[FINESS Juridique],Tableau2[Prérequis validation],"Non")</f>
        <v>Oui</v>
      </c>
    </row>
    <row r="204" spans="1:6">
      <c r="A204">
        <v>270000144</v>
      </c>
      <c r="B204" t="str">
        <f>_xlfn.XLOOKUP(A204,bdd_V102[FINESS juridique],bdd_V102[Raison sociale juridique],"")</f>
        <v>CH PIERRE HURABIELLE BOURG-ACHARD</v>
      </c>
      <c r="C204" s="1" t="str">
        <f>_xlfn.XLOOKUP(A204,bdd_V102[FINESS juridique],bdd_V102[Numéro du GHT],"")</f>
        <v>NOR-09</v>
      </c>
      <c r="D204" s="1" t="str">
        <f>_xlfn.XLOOKUP(A204,bdd_V102[FINESS juridique],bdd_V102[Intitulé du GHT],"")</f>
        <v>Val de Seine et Plateaux de l'Eure</v>
      </c>
      <c r="E204" s="1">
        <f>SUMIFS(bdd_V102[Activité combinée], bdd_V102[Intitulé du GHT], D204,bdd_V102[FINESS juridique],A204)</f>
        <v>2507.5</v>
      </c>
      <c r="F204" s="1" t="str">
        <f>_xlfn.XLOOKUP(A204,Tableau2[FINESS Juridique],Tableau2[Prérequis validation],"Non")</f>
        <v>Oui</v>
      </c>
    </row>
    <row r="205" spans="1:6">
      <c r="A205">
        <v>270000177</v>
      </c>
      <c r="B205" t="str">
        <f>_xlfn.XLOOKUP(A205,bdd_V102[FINESS juridique],bdd_V102[Raison sociale juridique],"")</f>
        <v>CH LE NEUBOURG</v>
      </c>
      <c r="C205" s="1" t="str">
        <f>_xlfn.XLOOKUP(A205,bdd_V102[FINESS juridique],bdd_V102[Numéro du GHT],"")</f>
        <v>NOR-09</v>
      </c>
      <c r="D205" s="1" t="str">
        <f>_xlfn.XLOOKUP(A205,bdd_V102[FINESS juridique],bdd_V102[Intitulé du GHT],"")</f>
        <v>Val de Seine et Plateaux de l'Eure</v>
      </c>
      <c r="E205" s="1">
        <f>SUMIFS(bdd_V102[Activité combinée], bdd_V102[Intitulé du GHT], D205,bdd_V102[FINESS juridique],A205)</f>
        <v>7388.5</v>
      </c>
      <c r="F205" s="1" t="str">
        <f>_xlfn.XLOOKUP(A205,Tableau2[FINESS Juridique],Tableau2[Prérequis validation],"Non")</f>
        <v>Oui</v>
      </c>
    </row>
    <row r="206" spans="1:6">
      <c r="A206">
        <v>270000219</v>
      </c>
      <c r="B206" t="str">
        <f>_xlfn.XLOOKUP(A206,bdd_V102[FINESS juridique],bdd_V102[Raison sociale juridique],"")</f>
        <v>NOUVEL HOPITAL DE NAVARRE</v>
      </c>
      <c r="C206" s="1" t="str">
        <f>_xlfn.XLOOKUP(A206,bdd_V102[FINESS juridique],bdd_V102[Numéro du GHT],"")</f>
        <v>NOR-10</v>
      </c>
      <c r="D206" s="1" t="str">
        <f>_xlfn.XLOOKUP(A206,bdd_V102[FINESS juridique],bdd_V102[Intitulé du GHT],"")</f>
        <v>Eure-Seine Pays d'Ouche</v>
      </c>
      <c r="E206" s="1">
        <f>SUMIFS(bdd_V102[Activité combinée], bdd_V102[Intitulé du GHT], D206,bdd_V102[FINESS juridique],A206)</f>
        <v>54412.75</v>
      </c>
      <c r="F206" s="1" t="str">
        <f>_xlfn.XLOOKUP(A206,Tableau2[FINESS Juridique],Tableau2[Prérequis validation],"Non")</f>
        <v>Oui</v>
      </c>
    </row>
    <row r="207" spans="1:6">
      <c r="A207">
        <v>270023724</v>
      </c>
      <c r="B207" t="str">
        <f>_xlfn.XLOOKUP(A207,bdd_V102[FINESS juridique],bdd_V102[Raison sociale juridique],"")</f>
        <v>CH EURE-SEINE</v>
      </c>
      <c r="C207" s="1" t="str">
        <f>_xlfn.XLOOKUP(A207,bdd_V102[FINESS juridique],bdd_V102[Numéro du GHT],"")</f>
        <v>NOR-10</v>
      </c>
      <c r="D207" s="1" t="str">
        <f>_xlfn.XLOOKUP(A207,bdd_V102[FINESS juridique],bdd_V102[Intitulé du GHT],"")</f>
        <v>Eure-Seine Pays d'Ouche</v>
      </c>
      <c r="E207" s="1">
        <f>SUMIFS(bdd_V102[Activité combinée], bdd_V102[Intitulé du GHT], D207,bdd_V102[FINESS juridique],A207)</f>
        <v>204132.5</v>
      </c>
      <c r="F207" s="1" t="str">
        <f>_xlfn.XLOOKUP(A207,Tableau2[FINESS Juridique],Tableau2[Prérequis validation],"Non")</f>
        <v>Oui</v>
      </c>
    </row>
    <row r="208" spans="1:6">
      <c r="A208">
        <v>280000134</v>
      </c>
      <c r="B208" t="str">
        <f>_xlfn.XLOOKUP(A208,bdd_V102[FINESS juridique],bdd_V102[Raison sociale juridique],"")</f>
        <v>CH DE CHARTRES</v>
      </c>
      <c r="C208" s="1" t="str">
        <f>_xlfn.XLOOKUP(A208,bdd_V102[FINESS juridique],bdd_V102[Numéro du GHT],"")</f>
        <v>CVL-06</v>
      </c>
      <c r="D208" s="1" t="str">
        <f>_xlfn.XLOOKUP(A208,bdd_V102[FINESS juridique],bdd_V102[Intitulé du GHT],"")</f>
        <v>Eure-et-Loire</v>
      </c>
      <c r="E208" s="1">
        <f>SUMIFS(bdd_V102[Activité combinée], bdd_V102[Intitulé du GHT], D208,bdd_V102[FINESS juridique],A208)</f>
        <v>213875</v>
      </c>
      <c r="F208" s="1" t="str">
        <f>_xlfn.XLOOKUP(A208,Tableau2[FINESS Juridique],Tableau2[Prérequis validation],"Non")</f>
        <v>Oui</v>
      </c>
    </row>
    <row r="209" spans="1:6">
      <c r="A209">
        <v>280000142</v>
      </c>
      <c r="B209" t="str">
        <f>_xlfn.XLOOKUP(A209,bdd_V102[FINESS juridique],bdd_V102[Raison sociale juridique],"")</f>
        <v>CH SPECIALISE HENRI EY</v>
      </c>
      <c r="C209" s="1" t="str">
        <f>_xlfn.XLOOKUP(A209,bdd_V102[FINESS juridique],bdd_V102[Numéro du GHT],"")</f>
        <v>CVL-06</v>
      </c>
      <c r="D209" s="1" t="str">
        <f>_xlfn.XLOOKUP(A209,bdd_V102[FINESS juridique],bdd_V102[Intitulé du GHT],"")</f>
        <v>Eure-et-Loire</v>
      </c>
      <c r="E209" s="1">
        <f>SUMIFS(bdd_V102[Activité combinée], bdd_V102[Intitulé du GHT], D209,bdd_V102[FINESS juridique],A209)</f>
        <v>43762.5</v>
      </c>
      <c r="F209" s="1" t="str">
        <f>_xlfn.XLOOKUP(A209,Tableau2[FINESS Juridique],Tableau2[Prérequis validation],"Non")</f>
        <v>Oui</v>
      </c>
    </row>
    <row r="210" spans="1:6">
      <c r="A210">
        <v>280000183</v>
      </c>
      <c r="B210" t="str">
        <f>_xlfn.XLOOKUP(A210,bdd_V102[FINESS juridique],bdd_V102[Raison sociale juridique],"")</f>
        <v>CH DE DREUX</v>
      </c>
      <c r="C210" s="1" t="str">
        <f>_xlfn.XLOOKUP(A210,bdd_V102[FINESS juridique],bdd_V102[Numéro du GHT],"")</f>
        <v>CVL-06</v>
      </c>
      <c r="D210" s="1" t="str">
        <f>_xlfn.XLOOKUP(A210,bdd_V102[FINESS juridique],bdd_V102[Intitulé du GHT],"")</f>
        <v>Eure-et-Loire</v>
      </c>
      <c r="E210" s="1">
        <f>SUMIFS(bdd_V102[Activité combinée], bdd_V102[Intitulé du GHT], D210,bdd_V102[FINESS juridique],A210)</f>
        <v>164926.25</v>
      </c>
      <c r="F210" s="1" t="str">
        <f>_xlfn.XLOOKUP(A210,Tableau2[FINESS Juridique],Tableau2[Prérequis validation],"Non")</f>
        <v>Oui</v>
      </c>
    </row>
    <row r="211" spans="1:6">
      <c r="A211">
        <v>280000225</v>
      </c>
      <c r="B211" t="str">
        <f>_xlfn.XLOOKUP(A211,bdd_V102[FINESS juridique],bdd_V102[Raison sociale juridique],"")</f>
        <v>CH DE LA LOUPE</v>
      </c>
      <c r="C211" s="1" t="str">
        <f>_xlfn.XLOOKUP(A211,bdd_V102[FINESS juridique],bdd_V102[Numéro du GHT],"")</f>
        <v>CVL-06</v>
      </c>
      <c r="D211" s="1" t="str">
        <f>_xlfn.XLOOKUP(A211,bdd_V102[FINESS juridique],bdd_V102[Intitulé du GHT],"")</f>
        <v>Eure-et-Loire</v>
      </c>
      <c r="E211" s="1">
        <f>SUMIFS(bdd_V102[Activité combinée], bdd_V102[Intitulé du GHT], D211,bdd_V102[FINESS juridique],A211)</f>
        <v>9183.5</v>
      </c>
      <c r="F211" s="1" t="str">
        <f>_xlfn.XLOOKUP(A211,Tableau2[FINESS Juridique],Tableau2[Prérequis validation],"Non")</f>
        <v>Oui</v>
      </c>
    </row>
    <row r="212" spans="1:6">
      <c r="A212">
        <v>280000589</v>
      </c>
      <c r="B212" t="str">
        <f>_xlfn.XLOOKUP(A212,bdd_V102[FINESS juridique],bdd_V102[Raison sociale juridique],"")</f>
        <v>CH NOGENT LE ROTROU</v>
      </c>
      <c r="C212" s="1" t="str">
        <f>_xlfn.XLOOKUP(A212,bdd_V102[FINESS juridique],bdd_V102[Numéro du GHT],"")</f>
        <v>CVL-06</v>
      </c>
      <c r="D212" s="1" t="str">
        <f>_xlfn.XLOOKUP(A212,bdd_V102[FINESS juridique],bdd_V102[Intitulé du GHT],"")</f>
        <v>Eure-et-Loire</v>
      </c>
      <c r="E212" s="1">
        <f>SUMIFS(bdd_V102[Activité combinée], bdd_V102[Intitulé du GHT], D212,bdd_V102[FINESS juridique],A212)</f>
        <v>32484.5</v>
      </c>
      <c r="F212" s="1" t="str">
        <f>_xlfn.XLOOKUP(A212,Tableau2[FINESS Juridique],Tableau2[Prérequis validation],"Non")</f>
        <v>Oui</v>
      </c>
    </row>
    <row r="213" spans="1:6">
      <c r="A213">
        <v>280500075</v>
      </c>
      <c r="B213" t="str">
        <f>_xlfn.XLOOKUP(A213,bdd_V102[FINESS juridique],bdd_V102[Raison sociale juridique],"")</f>
        <v>CH DE CHATEAUDUN</v>
      </c>
      <c r="C213" s="1" t="str">
        <f>_xlfn.XLOOKUP(A213,bdd_V102[FINESS juridique],bdd_V102[Numéro du GHT],"")</f>
        <v>CVL-06</v>
      </c>
      <c r="D213" s="1" t="str">
        <f>_xlfn.XLOOKUP(A213,bdd_V102[FINESS juridique],bdd_V102[Intitulé du GHT],"")</f>
        <v>Eure-et-Loire</v>
      </c>
      <c r="E213" s="1">
        <f>SUMIFS(bdd_V102[Activité combinée], bdd_V102[Intitulé du GHT], D213,bdd_V102[FINESS juridique],A213)</f>
        <v>50537.5</v>
      </c>
      <c r="F213" s="1" t="str">
        <f>_xlfn.XLOOKUP(A213,Tableau2[FINESS Juridique],Tableau2[Prérequis validation],"Non")</f>
        <v>Oui</v>
      </c>
    </row>
    <row r="214" spans="1:6">
      <c r="A214">
        <v>290000017</v>
      </c>
      <c r="B214" t="str">
        <f>_xlfn.XLOOKUP(A214,bdd_V102[FINESS juridique],bdd_V102[Raison sociale juridique],"")</f>
        <v>CHRU BREST</v>
      </c>
      <c r="C214" s="1" t="str">
        <f>_xlfn.XLOOKUP(A214,bdd_V102[FINESS juridique],bdd_V102[Numéro du GHT],"")</f>
        <v>BRE-01</v>
      </c>
      <c r="D214" s="1" t="str">
        <f>_xlfn.XLOOKUP(A214,bdd_V102[FINESS juridique],bdd_V102[Intitulé du GHT],"")</f>
        <v>Bretagne Occidentale</v>
      </c>
      <c r="E214" s="1">
        <f>SUMIFS(bdd_V102[Activité combinée], bdd_V102[Intitulé du GHT], D214,bdd_V102[FINESS juridique],A214)</f>
        <v>524352.25</v>
      </c>
      <c r="F214" s="1" t="str">
        <f>_xlfn.XLOOKUP(A214,Tableau2[FINESS Juridique],Tableau2[Prérequis validation],"Non")</f>
        <v>Oui</v>
      </c>
    </row>
    <row r="215" spans="1:6">
      <c r="A215">
        <v>290000041</v>
      </c>
      <c r="B215" t="str">
        <f>_xlfn.XLOOKUP(A215,bdd_V102[FINESS juridique],bdd_V102[Raison sociale juridique],"")</f>
        <v>CH FERDINAND GRALL LANDERNEAU</v>
      </c>
      <c r="C215" s="1" t="str">
        <f>_xlfn.XLOOKUP(A215,bdd_V102[FINESS juridique],bdd_V102[Numéro du GHT],"")</f>
        <v>BRE-01</v>
      </c>
      <c r="D215" s="1" t="str">
        <f>_xlfn.XLOOKUP(A215,bdd_V102[FINESS juridique],bdd_V102[Intitulé du GHT],"")</f>
        <v>Bretagne Occidentale</v>
      </c>
      <c r="E215" s="1">
        <f>SUMIFS(bdd_V102[Activité combinée], bdd_V102[Intitulé du GHT], D215,bdd_V102[FINESS juridique],A215)</f>
        <v>56194</v>
      </c>
      <c r="F215" s="1" t="str">
        <f>_xlfn.XLOOKUP(A215,Tableau2[FINESS Juridique],Tableau2[Prérequis validation],"Non")</f>
        <v>Oui</v>
      </c>
    </row>
    <row r="216" spans="1:6">
      <c r="A216">
        <v>290000074</v>
      </c>
      <c r="B216" t="str">
        <f>_xlfn.XLOOKUP(A216,bdd_V102[FINESS juridique],bdd_V102[Raison sociale juridique],"")</f>
        <v>CENTRE HOSPITALIER DOUARNENEZ</v>
      </c>
      <c r="C216" s="1" t="str">
        <f>_xlfn.XLOOKUP(A216,bdd_V102[FINESS juridique],bdd_V102[Numéro du GHT],"")</f>
        <v>BRE-02</v>
      </c>
      <c r="D216" s="1" t="str">
        <f>_xlfn.XLOOKUP(A216,bdd_V102[FINESS juridique],bdd_V102[Intitulé du GHT],"")</f>
        <v>Union hospitalière de Cornouaille</v>
      </c>
      <c r="E216" s="1">
        <f>SUMIFS(bdd_V102[Activité combinée], bdd_V102[Intitulé du GHT], D216,bdd_V102[FINESS juridique],A216)</f>
        <v>50844</v>
      </c>
      <c r="F216" s="1" t="str">
        <f>_xlfn.XLOOKUP(A216,Tableau2[FINESS Juridique],Tableau2[Prérequis validation],"Non")</f>
        <v>Oui</v>
      </c>
    </row>
    <row r="217" spans="1:6">
      <c r="A217">
        <v>290000090</v>
      </c>
      <c r="B217" t="str">
        <f>_xlfn.XLOOKUP(A217,bdd_V102[FINESS juridique],bdd_V102[Raison sociale juridique],"")</f>
        <v>CENTRE HOSPITALIER CROZON</v>
      </c>
      <c r="C217" s="1" t="str">
        <f>_xlfn.XLOOKUP(A217,bdd_V102[FINESS juridique],bdd_V102[Numéro du GHT],"")</f>
        <v>BRE-01</v>
      </c>
      <c r="D217" s="1" t="str">
        <f>_xlfn.XLOOKUP(A217,bdd_V102[FINESS juridique],bdd_V102[Intitulé du GHT],"")</f>
        <v>Bretagne Occidentale</v>
      </c>
      <c r="E217" s="1">
        <f>SUMIFS(bdd_V102[Activité combinée], bdd_V102[Intitulé du GHT], D217,bdd_V102[FINESS juridique],A217)</f>
        <v>3493.5</v>
      </c>
      <c r="F217" s="1" t="str">
        <f>_xlfn.XLOOKUP(A217,Tableau2[FINESS Juridique],Tableau2[Prérequis validation],"Non")</f>
        <v>Non</v>
      </c>
    </row>
    <row r="218" spans="1:6">
      <c r="A218">
        <v>290000108</v>
      </c>
      <c r="B218" t="str">
        <f>_xlfn.XLOOKUP(A218,bdd_V102[FINESS juridique],bdd_V102[Raison sociale juridique],"")</f>
        <v>CENTRE HOSPITALIER LESNEVEN</v>
      </c>
      <c r="C218" s="1" t="str">
        <f>_xlfn.XLOOKUP(A218,bdd_V102[FINESS juridique],bdd_V102[Numéro du GHT],"")</f>
        <v>BRE-01</v>
      </c>
      <c r="D218" s="1" t="str">
        <f>_xlfn.XLOOKUP(A218,bdd_V102[FINESS juridique],bdd_V102[Intitulé du GHT],"")</f>
        <v>Bretagne Occidentale</v>
      </c>
      <c r="E218" s="1">
        <f>SUMIFS(bdd_V102[Activité combinée], bdd_V102[Intitulé du GHT], D218,bdd_V102[FINESS juridique],A218)</f>
        <v>8124.5</v>
      </c>
      <c r="F218" s="1" t="str">
        <f>_xlfn.XLOOKUP(A218,Tableau2[FINESS Juridique],Tableau2[Prérequis validation],"Non")</f>
        <v>Non</v>
      </c>
    </row>
    <row r="219" spans="1:6">
      <c r="A219">
        <v>290000116</v>
      </c>
      <c r="B219" t="str">
        <f>_xlfn.XLOOKUP(A219,bdd_V102[FINESS juridique],bdd_V102[Raison sociale juridique],"")</f>
        <v>CENTRE HOSPITALIER LANMEUR</v>
      </c>
      <c r="C219" s="1" t="str">
        <f>_xlfn.XLOOKUP(A219,bdd_V102[FINESS juridique],bdd_V102[Numéro du GHT],"")</f>
        <v>BRE-01</v>
      </c>
      <c r="D219" s="1" t="str">
        <f>_xlfn.XLOOKUP(A219,bdd_V102[FINESS juridique],bdd_V102[Intitulé du GHT],"")</f>
        <v>Bretagne Occidentale</v>
      </c>
      <c r="E219" s="1">
        <f>SUMIFS(bdd_V102[Activité combinée], bdd_V102[Intitulé du GHT], D219,bdd_V102[FINESS juridique],A219)</f>
        <v>5549</v>
      </c>
      <c r="F219" s="1" t="str">
        <f>_xlfn.XLOOKUP(A219,Tableau2[FINESS Juridique],Tableau2[Prérequis validation],"Non")</f>
        <v>Non</v>
      </c>
    </row>
    <row r="220" spans="1:6">
      <c r="A220">
        <v>290000298</v>
      </c>
      <c r="B220" t="str">
        <f>_xlfn.XLOOKUP(A220,bdd_V102[FINESS juridique],bdd_V102[Raison sociale juridique],"")</f>
        <v>EPSM DU FINISTERE SUD</v>
      </c>
      <c r="C220" s="1" t="str">
        <f>_xlfn.XLOOKUP(A220,bdd_V102[FINESS juridique],bdd_V102[Numéro du GHT],"")</f>
        <v>BRE-02</v>
      </c>
      <c r="D220" s="1" t="str">
        <f>_xlfn.XLOOKUP(A220,bdd_V102[FINESS juridique],bdd_V102[Intitulé du GHT],"")</f>
        <v>Union hospitalière de Cornouaille</v>
      </c>
      <c r="E220" s="1">
        <f>SUMIFS(bdd_V102[Activité combinée], bdd_V102[Intitulé du GHT], D220,bdd_V102[FINESS juridique],A220)</f>
        <v>54396</v>
      </c>
      <c r="F220" s="1" t="str">
        <f>_xlfn.XLOOKUP(A220,Tableau2[FINESS Juridique],Tableau2[Prérequis validation],"Non")</f>
        <v>Oui</v>
      </c>
    </row>
    <row r="221" spans="1:6">
      <c r="A221">
        <v>290000751</v>
      </c>
      <c r="B221" t="str">
        <f>_xlfn.XLOOKUP(A221,bdd_V102[FINESS juridique],bdd_V102[Raison sociale juridique],"")</f>
        <v>CENTRE HOSPITALIER ST RENAN</v>
      </c>
      <c r="C221" s="1" t="str">
        <f>_xlfn.XLOOKUP(A221,bdd_V102[FINESS juridique],bdd_V102[Numéro du GHT],"")</f>
        <v>BRE-01</v>
      </c>
      <c r="D221" s="1" t="str">
        <f>_xlfn.XLOOKUP(A221,bdd_V102[FINESS juridique],bdd_V102[Intitulé du GHT],"")</f>
        <v>Bretagne Occidentale</v>
      </c>
      <c r="E221" s="1">
        <f>SUMIFS(bdd_V102[Activité combinée], bdd_V102[Intitulé du GHT], D221,bdd_V102[FINESS juridique],A221)</f>
        <v>10337.5</v>
      </c>
      <c r="F221" s="1" t="str">
        <f>_xlfn.XLOOKUP(A221,Tableau2[FINESS Juridique],Tableau2[Prérequis validation],"Non")</f>
        <v>Non</v>
      </c>
    </row>
    <row r="222" spans="1:6">
      <c r="A222">
        <v>290020700</v>
      </c>
      <c r="B222" t="str">
        <f>_xlfn.XLOOKUP(A222,bdd_V102[FINESS juridique],bdd_V102[Raison sociale juridique],"")</f>
        <v>CH INTERCOMMUNAL CORNOUAILLE QUIMPER</v>
      </c>
      <c r="C222" s="1" t="str">
        <f>_xlfn.XLOOKUP(A222,bdd_V102[FINESS juridique],bdd_V102[Numéro du GHT],"")</f>
        <v>BRE-02</v>
      </c>
      <c r="D222" s="1" t="str">
        <f>_xlfn.XLOOKUP(A222,bdd_V102[FINESS juridique],bdd_V102[Intitulé du GHT],"")</f>
        <v>Union hospitalière de Cornouaille</v>
      </c>
      <c r="E222" s="1">
        <f>SUMIFS(bdd_V102[Activité combinée], bdd_V102[Intitulé du GHT], D222,bdd_V102[FINESS juridique],A222)</f>
        <v>268832</v>
      </c>
      <c r="F222" s="1" t="str">
        <f>_xlfn.XLOOKUP(A222,Tableau2[FINESS Juridique],Tableau2[Prérequis validation],"Non")</f>
        <v>Oui</v>
      </c>
    </row>
    <row r="223" spans="1:6">
      <c r="A223">
        <v>290021542</v>
      </c>
      <c r="B223" t="str">
        <f>_xlfn.XLOOKUP(A223,bdd_V102[FINESS juridique],bdd_V102[Raison sociale juridique],"")</f>
        <v>CENTRE HOSPITALIER DES PAYS DE MORLAIX</v>
      </c>
      <c r="C223" s="1" t="str">
        <f>_xlfn.XLOOKUP(A223,bdd_V102[FINESS juridique],bdd_V102[Numéro du GHT],"")</f>
        <v>BRE-01</v>
      </c>
      <c r="D223" s="1" t="str">
        <f>_xlfn.XLOOKUP(A223,bdd_V102[FINESS juridique],bdd_V102[Intitulé du GHT],"")</f>
        <v>Bretagne Occidentale</v>
      </c>
      <c r="E223" s="1">
        <f>SUMIFS(bdd_V102[Activité combinée], bdd_V102[Intitulé du GHT], D223,bdd_V102[FINESS juridique],A223)</f>
        <v>176932.25</v>
      </c>
      <c r="F223" s="1" t="str">
        <f>_xlfn.XLOOKUP(A223,Tableau2[FINESS Juridique],Tableau2[Prérequis validation],"Non")</f>
        <v>Oui</v>
      </c>
    </row>
    <row r="224" spans="1:6">
      <c r="A224">
        <v>300780038</v>
      </c>
      <c r="B224" t="str">
        <f>_xlfn.XLOOKUP(A224,bdd_V102[FINESS juridique],bdd_V102[Raison sociale juridique],"")</f>
        <v>CHU NIMES</v>
      </c>
      <c r="C224" s="1" t="str">
        <f>_xlfn.XLOOKUP(A224,bdd_V102[FINESS juridique],bdd_V102[Numéro du GHT],"")</f>
        <v>OCC-03</v>
      </c>
      <c r="D224" s="1" t="str">
        <f>_xlfn.XLOOKUP(A224,bdd_V102[FINESS juridique],bdd_V102[Intitulé du GHT],"")</f>
        <v>Cévennes Gard Camargue</v>
      </c>
      <c r="E224" s="1">
        <f>SUMIFS(bdd_V102[Activité combinée], bdd_V102[Intitulé du GHT], D224,bdd_V102[FINESS juridique],A224)</f>
        <v>521311.75</v>
      </c>
      <c r="F224" s="1" t="str">
        <f>_xlfn.XLOOKUP(A224,Tableau2[FINESS Juridique],Tableau2[Prérequis validation],"Non")</f>
        <v>Oui</v>
      </c>
    </row>
    <row r="225" spans="1:6">
      <c r="A225">
        <v>300780046</v>
      </c>
      <c r="B225" t="str">
        <f>_xlfn.XLOOKUP(A225,bdd_V102[FINESS juridique],bdd_V102[Raison sociale juridique],"")</f>
        <v>CH ALES CEVENNES</v>
      </c>
      <c r="C225" s="1" t="str">
        <f>_xlfn.XLOOKUP(A225,bdd_V102[FINESS juridique],bdd_V102[Numéro du GHT],"")</f>
        <v>OCC-03</v>
      </c>
      <c r="D225" s="1" t="str">
        <f>_xlfn.XLOOKUP(A225,bdd_V102[FINESS juridique],bdd_V102[Intitulé du GHT],"")</f>
        <v>Cévennes Gard Camargue</v>
      </c>
      <c r="E225" s="1">
        <f>SUMIFS(bdd_V102[Activité combinée], bdd_V102[Intitulé du GHT], D225,bdd_V102[FINESS juridique],A225)</f>
        <v>148244</v>
      </c>
      <c r="F225" s="1" t="str">
        <f>_xlfn.XLOOKUP(A225,Tableau2[FINESS Juridique],Tableau2[Prérequis validation],"Non")</f>
        <v>Non</v>
      </c>
    </row>
    <row r="226" spans="1:6">
      <c r="A226">
        <v>300780053</v>
      </c>
      <c r="B226" t="str">
        <f>_xlfn.XLOOKUP(A226,bdd_V102[FINESS juridique],bdd_V102[Raison sociale juridique],"")</f>
        <v>CH LOUIS PASTEUR</v>
      </c>
      <c r="C226" s="1" t="str">
        <f>_xlfn.XLOOKUP(A226,bdd_V102[FINESS juridique],bdd_V102[Numéro du GHT],"")</f>
        <v>OCC-03</v>
      </c>
      <c r="D226" s="1" t="str">
        <f>_xlfn.XLOOKUP(A226,bdd_V102[FINESS juridique],bdd_V102[Intitulé du GHT],"")</f>
        <v>Cévennes Gard Camargue</v>
      </c>
      <c r="E226" s="1">
        <f>SUMIFS(bdd_V102[Activité combinée], bdd_V102[Intitulé du GHT], D226,bdd_V102[FINESS juridique],A226)</f>
        <v>81127.5</v>
      </c>
      <c r="F226" s="1" t="str">
        <f>_xlfn.XLOOKUP(A226,Tableau2[FINESS Juridique],Tableau2[Prérequis validation],"Non")</f>
        <v>Oui</v>
      </c>
    </row>
    <row r="227" spans="1:6">
      <c r="A227">
        <v>300780079</v>
      </c>
      <c r="B227" t="str">
        <f>_xlfn.XLOOKUP(A227,bdd_V102[FINESS juridique],bdd_V102[Raison sociale juridique],"")</f>
        <v>CH PONT ST ESPRIT</v>
      </c>
      <c r="C227" s="1" t="str">
        <f>_xlfn.XLOOKUP(A227,bdd_V102[FINESS juridique],bdd_V102[Numéro du GHT],"")</f>
        <v>OCC-03</v>
      </c>
      <c r="D227" s="1" t="str">
        <f>_xlfn.XLOOKUP(A227,bdd_V102[FINESS juridique],bdd_V102[Intitulé du GHT],"")</f>
        <v>Cévennes Gard Camargue</v>
      </c>
      <c r="E227" s="1">
        <f>SUMIFS(bdd_V102[Activité combinée], bdd_V102[Intitulé du GHT], D227,bdd_V102[FINESS juridique],A227)</f>
        <v>11995</v>
      </c>
      <c r="F227" s="1" t="str">
        <f>_xlfn.XLOOKUP(A227,Tableau2[FINESS Juridique],Tableau2[Prérequis validation],"Non")</f>
        <v>Oui</v>
      </c>
    </row>
    <row r="228" spans="1:6">
      <c r="A228">
        <v>300780087</v>
      </c>
      <c r="B228" t="str">
        <f>_xlfn.XLOOKUP(A228,bdd_V102[FINESS juridique],bdd_V102[Raison sociale juridique],"")</f>
        <v>CH UZES</v>
      </c>
      <c r="C228" s="1" t="str">
        <f>_xlfn.XLOOKUP(A228,bdd_V102[FINESS juridique],bdd_V102[Numéro du GHT],"")</f>
        <v>OCC-03</v>
      </c>
      <c r="D228" s="1" t="str">
        <f>_xlfn.XLOOKUP(A228,bdd_V102[FINESS juridique],bdd_V102[Intitulé du GHT],"")</f>
        <v>Cévennes Gard Camargue</v>
      </c>
      <c r="E228" s="1">
        <f>SUMIFS(bdd_V102[Activité combinée], bdd_V102[Intitulé du GHT], D228,bdd_V102[FINESS juridique],A228)</f>
        <v>16283</v>
      </c>
      <c r="F228" s="1" t="str">
        <f>_xlfn.XLOOKUP(A228,Tableau2[FINESS Juridique],Tableau2[Prérequis validation],"Non")</f>
        <v>Oui</v>
      </c>
    </row>
    <row r="229" spans="1:6">
      <c r="A229">
        <v>300780095</v>
      </c>
      <c r="B229" t="str">
        <f>_xlfn.XLOOKUP(A229,bdd_V102[FINESS juridique],bdd_V102[Raison sociale juridique],"")</f>
        <v>CH LE VIGAN</v>
      </c>
      <c r="C229" s="1" t="str">
        <f>_xlfn.XLOOKUP(A229,bdd_V102[FINESS juridique],bdd_V102[Numéro du GHT],"")</f>
        <v>OCC-03</v>
      </c>
      <c r="D229" s="1" t="str">
        <f>_xlfn.XLOOKUP(A229,bdd_V102[FINESS juridique],bdd_V102[Intitulé du GHT],"")</f>
        <v>Cévennes Gard Camargue</v>
      </c>
      <c r="E229" s="1">
        <f>SUMIFS(bdd_V102[Activité combinée], bdd_V102[Intitulé du GHT], D229,bdd_V102[FINESS juridique],A229)</f>
        <v>12919</v>
      </c>
      <c r="F229" s="1" t="str">
        <f>_xlfn.XLOOKUP(A229,Tableau2[FINESS Juridique],Tableau2[Prérequis validation],"Non")</f>
        <v>Non</v>
      </c>
    </row>
    <row r="230" spans="1:6">
      <c r="A230">
        <v>300780103</v>
      </c>
      <c r="B230" t="str">
        <f>_xlfn.XLOOKUP(A230,bdd_V102[FINESS juridique],bdd_V102[Raison sociale juridique],"")</f>
        <v>CHS MAS CAREIRON</v>
      </c>
      <c r="C230" s="1" t="str">
        <f>_xlfn.XLOOKUP(A230,bdd_V102[FINESS juridique],bdd_V102[Numéro du GHT],"")</f>
        <v>OCC-03</v>
      </c>
      <c r="D230" s="1" t="str">
        <f>_xlfn.XLOOKUP(A230,bdd_V102[FINESS juridique],bdd_V102[Intitulé du GHT],"")</f>
        <v>Cévennes Gard Camargue</v>
      </c>
      <c r="E230" s="1">
        <f>SUMIFS(bdd_V102[Activité combinée], bdd_V102[Intitulé du GHT], D230,bdd_V102[FINESS juridique],A230)</f>
        <v>31954.5</v>
      </c>
      <c r="F230" s="1" t="str">
        <f>_xlfn.XLOOKUP(A230,Tableau2[FINESS Juridique],Tableau2[Prérequis validation],"Non")</f>
        <v>Non</v>
      </c>
    </row>
    <row r="231" spans="1:6">
      <c r="A231">
        <v>300781010</v>
      </c>
      <c r="B231" t="str">
        <f>_xlfn.XLOOKUP(A231,bdd_V102[FINESS juridique],bdd_V102[Raison sociale juridique],"")</f>
        <v>CH PONTEILS</v>
      </c>
      <c r="C231" s="1" t="str">
        <f>_xlfn.XLOOKUP(A231,bdd_V102[FINESS juridique],bdd_V102[Numéro du GHT],"")</f>
        <v>OCC-03</v>
      </c>
      <c r="D231" s="1" t="str">
        <f>_xlfn.XLOOKUP(A231,bdd_V102[FINESS juridique],bdd_V102[Intitulé du GHT],"")</f>
        <v>Cévennes Gard Camargue</v>
      </c>
      <c r="E231" s="1">
        <f>SUMIFS(bdd_V102[Activité combinée], bdd_V102[Intitulé du GHT], D231,bdd_V102[FINESS juridique],A231)</f>
        <v>5023.5</v>
      </c>
      <c r="F231" s="1" t="str">
        <f>_xlfn.XLOOKUP(A231,Tableau2[FINESS Juridique],Tableau2[Prérequis validation],"Non")</f>
        <v>Non</v>
      </c>
    </row>
    <row r="232" spans="1:6">
      <c r="A232">
        <v>310180013</v>
      </c>
      <c r="B232" t="str">
        <f>_xlfn.XLOOKUP(A232,bdd_V102[FINESS juridique],bdd_V102[Raison sociale juridique],"")</f>
        <v>LES HOPITAUX DE LUCHON</v>
      </c>
      <c r="C232" s="1" t="str">
        <f>_xlfn.XLOOKUP(A232,bdd_V102[FINESS juridique],bdd_V102[Numéro du GHT],"")</f>
        <v>OCC-07</v>
      </c>
      <c r="D232" s="1" t="str">
        <f>_xlfn.XLOOKUP(A232,bdd_V102[FINESS juridique],bdd_V102[Intitulé du GHT],"")</f>
        <v>Haute-Garonne et Tarn Ouest</v>
      </c>
      <c r="E232" s="1">
        <f>SUMIFS(bdd_V102[Activité combinée], bdd_V102[Intitulé du GHT], D232,bdd_V102[FINESS juridique],A232)</f>
        <v>10091.5</v>
      </c>
      <c r="F232" s="1" t="str">
        <f>_xlfn.XLOOKUP(A232,Tableau2[FINESS Juridique],Tableau2[Prérequis validation],"Non")</f>
        <v>Oui</v>
      </c>
    </row>
    <row r="233" spans="1:6">
      <c r="A233">
        <v>310780671</v>
      </c>
      <c r="B233" t="str">
        <f>_xlfn.XLOOKUP(A233,bdd_V102[FINESS juridique],bdd_V102[Raison sociale juridique],"")</f>
        <v>CH COMMINGES PYRENEES</v>
      </c>
      <c r="C233" s="1" t="str">
        <f>_xlfn.XLOOKUP(A233,bdd_V102[FINESS juridique],bdd_V102[Numéro du GHT],"")</f>
        <v>OCC-07</v>
      </c>
      <c r="D233" s="1" t="str">
        <f>_xlfn.XLOOKUP(A233,bdd_V102[FINESS juridique],bdd_V102[Intitulé du GHT],"")</f>
        <v>Haute-Garonne et Tarn Ouest</v>
      </c>
      <c r="E233" s="1">
        <f>SUMIFS(bdd_V102[Activité combinée], bdd_V102[Intitulé du GHT], D233,bdd_V102[FINESS juridique],A233)</f>
        <v>72629.5</v>
      </c>
      <c r="F233" s="1" t="str">
        <f>_xlfn.XLOOKUP(A233,Tableau2[FINESS Juridique],Tableau2[Prérequis validation],"Non")</f>
        <v>Oui</v>
      </c>
    </row>
    <row r="234" spans="1:6">
      <c r="A234">
        <v>310780713</v>
      </c>
      <c r="B234" t="str">
        <f>_xlfn.XLOOKUP(A234,bdd_V102[FINESS juridique],bdd_V102[Raison sociale juridique],"")</f>
        <v>CH REVEL</v>
      </c>
      <c r="C234" s="1" t="str">
        <f>_xlfn.XLOOKUP(A234,bdd_V102[FINESS juridique],bdd_V102[Numéro du GHT],"")</f>
        <v>OCC-13</v>
      </c>
      <c r="D234" s="1" t="str">
        <f>_xlfn.XLOOKUP(A234,bdd_V102[FINESS juridique],bdd_V102[Intitulé du GHT],"")</f>
        <v>Cœur d'Occitanie</v>
      </c>
      <c r="E234" s="1">
        <f>SUMIFS(bdd_V102[Activité combinée], bdd_V102[Intitulé du GHT], D234,bdd_V102[FINESS juridique],A234)</f>
        <v>15523.5</v>
      </c>
      <c r="F234" s="1" t="str">
        <f>_xlfn.XLOOKUP(A234,Tableau2[FINESS Juridique],Tableau2[Prérequis validation],"Non")</f>
        <v>Oui</v>
      </c>
    </row>
    <row r="235" spans="1:6">
      <c r="A235">
        <v>310780754</v>
      </c>
      <c r="B235" t="str">
        <f>_xlfn.XLOOKUP(A235,bdd_V102[FINESS juridique],bdd_V102[Raison sociale juridique],"")</f>
        <v>CH GERARD MARCHANT</v>
      </c>
      <c r="C235" s="1" t="str">
        <f>_xlfn.XLOOKUP(A235,bdd_V102[FINESS juridique],bdd_V102[Numéro du GHT],"")</f>
        <v>OCC-07</v>
      </c>
      <c r="D235" s="1" t="str">
        <f>_xlfn.XLOOKUP(A235,bdd_V102[FINESS juridique],bdd_V102[Intitulé du GHT],"")</f>
        <v>Haute-Garonne et Tarn Ouest</v>
      </c>
      <c r="E235" s="1">
        <f>SUMIFS(bdd_V102[Activité combinée], bdd_V102[Intitulé du GHT], D235,bdd_V102[FINESS juridique],A235)</f>
        <v>78145.25</v>
      </c>
      <c r="F235" s="1" t="str">
        <f>_xlfn.XLOOKUP(A235,Tableau2[FINESS Juridique],Tableau2[Prérequis validation],"Non")</f>
        <v>Oui</v>
      </c>
    </row>
    <row r="236" spans="1:6">
      <c r="A236">
        <v>310781406</v>
      </c>
      <c r="B236" t="str">
        <f>_xlfn.XLOOKUP(A236,bdd_V102[FINESS juridique],bdd_V102[Raison sociale juridique],"")</f>
        <v>CHU TOULOUSE</v>
      </c>
      <c r="C236" s="1" t="str">
        <f>_xlfn.XLOOKUP(A236,bdd_V102[FINESS juridique],bdd_V102[Numéro du GHT],"")</f>
        <v>OCC-07</v>
      </c>
      <c r="D236" s="1" t="str">
        <f>_xlfn.XLOOKUP(A236,bdd_V102[FINESS juridique],bdd_V102[Intitulé du GHT],"")</f>
        <v>Haute-Garonne et Tarn Ouest</v>
      </c>
      <c r="E236" s="1">
        <f>SUMIFS(bdd_V102[Activité combinée], bdd_V102[Intitulé du GHT], D236,bdd_V102[FINESS juridique],A236)</f>
        <v>876238.75</v>
      </c>
      <c r="F236" s="1" t="str">
        <f>_xlfn.XLOOKUP(A236,Tableau2[FINESS Juridique],Tableau2[Prérequis validation],"Non")</f>
        <v>Oui</v>
      </c>
    </row>
    <row r="237" spans="1:6">
      <c r="A237">
        <v>310786256</v>
      </c>
      <c r="B237" t="str">
        <f>_xlfn.XLOOKUP(A237,bdd_V102[FINESS juridique],bdd_V102[Raison sociale juridique],"")</f>
        <v>CH MURET</v>
      </c>
      <c r="C237" s="1" t="str">
        <f>_xlfn.XLOOKUP(A237,bdd_V102[FINESS juridique],bdd_V102[Numéro du GHT],"")</f>
        <v>OCC-07</v>
      </c>
      <c r="D237" s="1" t="str">
        <f>_xlfn.XLOOKUP(A237,bdd_V102[FINESS juridique],bdd_V102[Intitulé du GHT],"")</f>
        <v>Haute-Garonne et Tarn Ouest</v>
      </c>
      <c r="E237" s="1">
        <f>SUMIFS(bdd_V102[Activité combinée], bdd_V102[Intitulé du GHT], D237,bdd_V102[FINESS juridique],A237)</f>
        <v>18124</v>
      </c>
      <c r="F237" s="1" t="str">
        <f>_xlfn.XLOOKUP(A237,Tableau2[FINESS Juridique],Tableau2[Prérequis validation],"Non")</f>
        <v>Non</v>
      </c>
    </row>
    <row r="238" spans="1:6">
      <c r="A238">
        <v>320004310</v>
      </c>
      <c r="B238" t="str">
        <f>_xlfn.XLOOKUP(A238,bdd_V102[FINESS juridique],bdd_V102[Raison sociale juridique],"")</f>
        <v>ETS PUBLIC DE SANTE (EX HL)DE LOMAGNE</v>
      </c>
      <c r="C238" s="1" t="str">
        <f>_xlfn.XLOOKUP(A238,bdd_V102[FINESS juridique],bdd_V102[Numéro du GHT],"")</f>
        <v>OCC-10</v>
      </c>
      <c r="D238" s="1" t="str">
        <f>_xlfn.XLOOKUP(A238,bdd_V102[FINESS juridique],bdd_V102[Intitulé du GHT],"")</f>
        <v>Gers</v>
      </c>
      <c r="E238" s="1">
        <f>SUMIFS(bdd_V102[Activité combinée], bdd_V102[Intitulé du GHT], D238,bdd_V102[FINESS juridique],A238)</f>
        <v>11755</v>
      </c>
      <c r="F238" s="1" t="str">
        <f>_xlfn.XLOOKUP(A238,Tableau2[FINESS Juridique],Tableau2[Prérequis validation],"Non")</f>
        <v>Oui</v>
      </c>
    </row>
    <row r="239" spans="1:6">
      <c r="A239">
        <v>320780117</v>
      </c>
      <c r="B239" t="str">
        <f>_xlfn.XLOOKUP(A239,bdd_V102[FINESS juridique],bdd_V102[Raison sociale juridique],"")</f>
        <v>CH AUCH EN GASCOGNE</v>
      </c>
      <c r="C239" s="1" t="str">
        <f>_xlfn.XLOOKUP(A239,bdd_V102[FINESS juridique],bdd_V102[Numéro du GHT],"")</f>
        <v>OCC-10</v>
      </c>
      <c r="D239" s="1" t="str">
        <f>_xlfn.XLOOKUP(A239,bdd_V102[FINESS juridique],bdd_V102[Intitulé du GHT],"")</f>
        <v>Gers</v>
      </c>
      <c r="E239" s="1">
        <f>SUMIFS(bdd_V102[Activité combinée], bdd_V102[Intitulé du GHT], D239,bdd_V102[FINESS juridique],A239)</f>
        <v>108392.5</v>
      </c>
      <c r="F239" s="1" t="str">
        <f>_xlfn.XLOOKUP(A239,Tableau2[FINESS Juridique],Tableau2[Prérequis validation],"Non")</f>
        <v>Oui</v>
      </c>
    </row>
    <row r="240" spans="1:6">
      <c r="A240">
        <v>320780125</v>
      </c>
      <c r="B240" t="str">
        <f>_xlfn.XLOOKUP(A240,bdd_V102[FINESS juridique],bdd_V102[Raison sociale juridique],"")</f>
        <v>CH GERS</v>
      </c>
      <c r="C240" s="1" t="str">
        <f>_xlfn.XLOOKUP(A240,bdd_V102[FINESS juridique],bdd_V102[Numéro du GHT],"")</f>
        <v>OCC-10</v>
      </c>
      <c r="D240" s="1" t="str">
        <f>_xlfn.XLOOKUP(A240,bdd_V102[FINESS juridique],bdd_V102[Intitulé du GHT],"")</f>
        <v>Gers</v>
      </c>
      <c r="E240" s="1">
        <f>SUMIFS(bdd_V102[Activité combinée], bdd_V102[Intitulé du GHT], D240,bdd_V102[FINESS juridique],A240)</f>
        <v>24212.25</v>
      </c>
      <c r="F240" s="1" t="str">
        <f>_xlfn.XLOOKUP(A240,Tableau2[FINESS Juridique],Tableau2[Prérequis validation],"Non")</f>
        <v>Oui</v>
      </c>
    </row>
    <row r="241" spans="1:6">
      <c r="A241">
        <v>320780133</v>
      </c>
      <c r="B241" t="str">
        <f>_xlfn.XLOOKUP(A241,bdd_V102[FINESS juridique],bdd_V102[Raison sociale juridique],"")</f>
        <v>CH CONDOM</v>
      </c>
      <c r="C241" s="1" t="str">
        <f>_xlfn.XLOOKUP(A241,bdd_V102[FINESS juridique],bdd_V102[Numéro du GHT],"")</f>
        <v>OCC-10</v>
      </c>
      <c r="D241" s="1" t="str">
        <f>_xlfn.XLOOKUP(A241,bdd_V102[FINESS juridique],bdd_V102[Intitulé du GHT],"")</f>
        <v>Gers</v>
      </c>
      <c r="E241" s="1">
        <f>SUMIFS(bdd_V102[Activité combinée], bdd_V102[Intitulé du GHT], D241,bdd_V102[FINESS juridique],A241)</f>
        <v>15988</v>
      </c>
      <c r="F241" s="1" t="str">
        <f>_xlfn.XLOOKUP(A241,Tableau2[FINESS Juridique],Tableau2[Prérequis validation],"Non")</f>
        <v>Oui</v>
      </c>
    </row>
    <row r="242" spans="1:6">
      <c r="A242">
        <v>320780158</v>
      </c>
      <c r="B242" t="str">
        <f>_xlfn.XLOOKUP(A242,bdd_V102[FINESS juridique],bdd_V102[Raison sociale juridique],"")</f>
        <v>CH GIMONT</v>
      </c>
      <c r="C242" s="1" t="str">
        <f>_xlfn.XLOOKUP(A242,bdd_V102[FINESS juridique],bdd_V102[Numéro du GHT],"")</f>
        <v>OCC-10</v>
      </c>
      <c r="D242" s="1" t="str">
        <f>_xlfn.XLOOKUP(A242,bdd_V102[FINESS juridique],bdd_V102[Intitulé du GHT],"")</f>
        <v>Gers</v>
      </c>
      <c r="E242" s="1">
        <f>SUMIFS(bdd_V102[Activité combinée], bdd_V102[Intitulé du GHT], D242,bdd_V102[FINESS juridique],A242)</f>
        <v>11922.5</v>
      </c>
      <c r="F242" s="1" t="str">
        <f>_xlfn.XLOOKUP(A242,Tableau2[FINESS Juridique],Tableau2[Prérequis validation],"Non")</f>
        <v>Oui</v>
      </c>
    </row>
    <row r="243" spans="1:6">
      <c r="A243">
        <v>320780174</v>
      </c>
      <c r="B243" t="str">
        <f>_xlfn.XLOOKUP(A243,bdd_V102[FINESS juridique],bdd_V102[Raison sociale juridique],"")</f>
        <v>CHI LOMBEZ SAMATAN</v>
      </c>
      <c r="C243" s="1" t="str">
        <f>_xlfn.XLOOKUP(A243,bdd_V102[FINESS juridique],bdd_V102[Numéro du GHT],"")</f>
        <v>OCC-10</v>
      </c>
      <c r="D243" s="1" t="str">
        <f>_xlfn.XLOOKUP(A243,bdd_V102[FINESS juridique],bdd_V102[Intitulé du GHT],"")</f>
        <v>Gers</v>
      </c>
      <c r="E243" s="1">
        <f>SUMIFS(bdd_V102[Activité combinée], bdd_V102[Intitulé du GHT], D243,bdd_V102[FINESS juridique],A243)</f>
        <v>16853.5</v>
      </c>
      <c r="F243" s="1" t="str">
        <f>_xlfn.XLOOKUP(A243,Tableau2[FINESS Juridique],Tableau2[Prérequis validation],"Non")</f>
        <v>Oui</v>
      </c>
    </row>
    <row r="244" spans="1:6">
      <c r="A244">
        <v>320780182</v>
      </c>
      <c r="B244" t="str">
        <f>_xlfn.XLOOKUP(A244,bdd_V102[FINESS juridique],bdd_V102[Raison sociale juridique],"")</f>
        <v>CH DE MAUVEZIN</v>
      </c>
      <c r="C244" s="1" t="str">
        <f>_xlfn.XLOOKUP(A244,bdd_V102[FINESS juridique],bdd_V102[Numéro du GHT],"")</f>
        <v>OCC-10</v>
      </c>
      <c r="D244" s="1" t="str">
        <f>_xlfn.XLOOKUP(A244,bdd_V102[FINESS juridique],bdd_V102[Intitulé du GHT],"")</f>
        <v>Gers</v>
      </c>
      <c r="E244" s="1">
        <f>SUMIFS(bdd_V102[Activité combinée], bdd_V102[Intitulé du GHT], D244,bdd_V102[FINESS juridique],A244)</f>
        <v>4091</v>
      </c>
      <c r="F244" s="1" t="str">
        <f>_xlfn.XLOOKUP(A244,Tableau2[FINESS Juridique],Tableau2[Prérequis validation],"Non")</f>
        <v>Oui</v>
      </c>
    </row>
    <row r="245" spans="1:6">
      <c r="A245">
        <v>320780190</v>
      </c>
      <c r="B245" t="str">
        <f>_xlfn.XLOOKUP(A245,bdd_V102[FINESS juridique],bdd_V102[Raison sociale juridique],"")</f>
        <v>CH MIRANDE</v>
      </c>
      <c r="C245" s="1" t="str">
        <f>_xlfn.XLOOKUP(A245,bdd_V102[FINESS juridique],bdd_V102[Numéro du GHT],"")</f>
        <v>OCC-10</v>
      </c>
      <c r="D245" s="1" t="str">
        <f>_xlfn.XLOOKUP(A245,bdd_V102[FINESS juridique],bdd_V102[Intitulé du GHT],"")</f>
        <v>Gers</v>
      </c>
      <c r="E245" s="1">
        <f>SUMIFS(bdd_V102[Activité combinée], bdd_V102[Intitulé du GHT], D245,bdd_V102[FINESS juridique],A245)</f>
        <v>3354</v>
      </c>
      <c r="F245" s="1" t="str">
        <f>_xlfn.XLOOKUP(A245,Tableau2[FINESS Juridique],Tableau2[Prérequis validation],"Non")</f>
        <v>Oui</v>
      </c>
    </row>
    <row r="246" spans="1:6">
      <c r="A246">
        <v>320780208</v>
      </c>
      <c r="B246" t="str">
        <f>_xlfn.XLOOKUP(A246,bdd_V102[FINESS juridique],bdd_V102[Raison sociale juridique],"")</f>
        <v>CH NOGARO</v>
      </c>
      <c r="C246" s="1" t="str">
        <f>_xlfn.XLOOKUP(A246,bdd_V102[FINESS juridique],bdd_V102[Numéro du GHT],"")</f>
        <v>OCC-10</v>
      </c>
      <c r="D246" s="1" t="str">
        <f>_xlfn.XLOOKUP(A246,bdd_V102[FINESS juridique],bdd_V102[Intitulé du GHT],"")</f>
        <v>Gers</v>
      </c>
      <c r="E246" s="1">
        <f>SUMIFS(bdd_V102[Activité combinée], bdd_V102[Intitulé du GHT], D246,bdd_V102[FINESS juridique],A246)</f>
        <v>12480</v>
      </c>
      <c r="F246" s="1" t="str">
        <f>_xlfn.XLOOKUP(A246,Tableau2[FINESS Juridique],Tableau2[Prérequis validation],"Non")</f>
        <v>Oui</v>
      </c>
    </row>
    <row r="247" spans="1:6">
      <c r="A247">
        <v>320780216</v>
      </c>
      <c r="B247" t="str">
        <f>_xlfn.XLOOKUP(A247,bdd_V102[FINESS juridique],bdd_V102[Raison sociale juridique],"")</f>
        <v>CH DE VIC FEZENSAC</v>
      </c>
      <c r="C247" s="1" t="str">
        <f>_xlfn.XLOOKUP(A247,bdd_V102[FINESS juridique],bdd_V102[Numéro du GHT],"")</f>
        <v>OCC-10</v>
      </c>
      <c r="D247" s="1" t="str">
        <f>_xlfn.XLOOKUP(A247,bdd_V102[FINESS juridique],bdd_V102[Intitulé du GHT],"")</f>
        <v>Gers</v>
      </c>
      <c r="E247" s="1">
        <f>SUMIFS(bdd_V102[Activité combinée], bdd_V102[Intitulé du GHT], D247,bdd_V102[FINESS juridique],A247)</f>
        <v>2813.5</v>
      </c>
      <c r="F247" s="1" t="str">
        <f>_xlfn.XLOOKUP(A247,Tableau2[FINESS Juridique],Tableau2[Prérequis validation],"Non")</f>
        <v>Oui</v>
      </c>
    </row>
    <row r="248" spans="1:6">
      <c r="A248">
        <v>330027509</v>
      </c>
      <c r="B248" t="str">
        <f>_xlfn.XLOOKUP(A248,bdd_V102[FINESS juridique],bdd_V102[Raison sociale juridique],"")</f>
        <v>CH SUD GIRONDE LANGON-LA REOLE</v>
      </c>
      <c r="C248" s="1" t="str">
        <f>_xlfn.XLOOKUP(A248,bdd_V102[FINESS juridique],bdd_V102[Numéro du GHT],"")</f>
        <v>NA-06</v>
      </c>
      <c r="D248" s="1" t="str">
        <f>_xlfn.XLOOKUP(A248,bdd_V102[FINESS juridique],bdd_V102[Intitulé du GHT],"")</f>
        <v>Alliance de Gironde</v>
      </c>
      <c r="E248" s="1">
        <f>SUMIFS(bdd_V102[Activité combinée], bdd_V102[Intitulé du GHT], D248,bdd_V102[FINESS juridique],A248)</f>
        <v>70288.5</v>
      </c>
      <c r="F248" s="1" t="str">
        <f>_xlfn.XLOOKUP(A248,Tableau2[FINESS Juridique],Tableau2[Prérequis validation],"Non")</f>
        <v>Oui</v>
      </c>
    </row>
    <row r="249" spans="1:6">
      <c r="A249">
        <v>330781196</v>
      </c>
      <c r="B249" t="str">
        <f>_xlfn.XLOOKUP(A249,bdd_V102[FINESS juridique],bdd_V102[Raison sociale juridique],"")</f>
        <v>CHU DE BORDEAUX</v>
      </c>
      <c r="C249" s="1" t="str">
        <f>_xlfn.XLOOKUP(A249,bdd_V102[FINESS juridique],bdd_V102[Numéro du GHT],"")</f>
        <v>NA-06</v>
      </c>
      <c r="D249" s="1" t="str">
        <f>_xlfn.XLOOKUP(A249,bdd_V102[FINESS juridique],bdd_V102[Intitulé du GHT],"")</f>
        <v>Alliance de Gironde</v>
      </c>
      <c r="E249" s="1">
        <f>SUMIFS(bdd_V102[Activité combinée], bdd_V102[Intitulé du GHT], D249,bdd_V102[FINESS juridique],A249)</f>
        <v>860583.75</v>
      </c>
      <c r="F249" s="1" t="str">
        <f>_xlfn.XLOOKUP(A249,Tableau2[FINESS Juridique],Tableau2[Prérequis validation],"Non")</f>
        <v>Oui</v>
      </c>
    </row>
    <row r="250" spans="1:6">
      <c r="A250">
        <v>330781204</v>
      </c>
      <c r="B250" t="str">
        <f>_xlfn.XLOOKUP(A250,bdd_V102[FINESS juridique],bdd_V102[Raison sociale juridique],"")</f>
        <v>CENTRE HOSPITALIER D'ARCACHON</v>
      </c>
      <c r="C250" s="1" t="str">
        <f>_xlfn.XLOOKUP(A250,bdd_V102[FINESS juridique],bdd_V102[Numéro du GHT],"")</f>
        <v>NA-06</v>
      </c>
      <c r="D250" s="1" t="str">
        <f>_xlfn.XLOOKUP(A250,bdd_V102[FINESS juridique],bdd_V102[Intitulé du GHT],"")</f>
        <v>Alliance de Gironde</v>
      </c>
      <c r="E250" s="1">
        <f>SUMIFS(bdd_V102[Activité combinée], bdd_V102[Intitulé du GHT], D250,bdd_V102[FINESS juridique],A250)</f>
        <v>81040.5</v>
      </c>
      <c r="F250" s="1" t="str">
        <f>_xlfn.XLOOKUP(A250,Tableau2[FINESS Juridique],Tableau2[Prérequis validation],"Non")</f>
        <v>Oui</v>
      </c>
    </row>
    <row r="251" spans="1:6">
      <c r="A251">
        <v>330781212</v>
      </c>
      <c r="B251" t="str">
        <f>_xlfn.XLOOKUP(A251,bdd_V102[FINESS juridique],bdd_V102[Raison sociale juridique],"")</f>
        <v>CENTRE HOSPITALIER DE BAZAS</v>
      </c>
      <c r="C251" s="1" t="str">
        <f>_xlfn.XLOOKUP(A251,bdd_V102[FINESS juridique],bdd_V102[Numéro du GHT],"")</f>
        <v>NA-06</v>
      </c>
      <c r="D251" s="1" t="str">
        <f>_xlfn.XLOOKUP(A251,bdd_V102[FINESS juridique],bdd_V102[Intitulé du GHT],"")</f>
        <v>Alliance de Gironde</v>
      </c>
      <c r="E251" s="1">
        <f>SUMIFS(bdd_V102[Activité combinée], bdd_V102[Intitulé du GHT], D251,bdd_V102[FINESS juridique],A251)</f>
        <v>10143</v>
      </c>
      <c r="F251" s="1" t="str">
        <f>_xlfn.XLOOKUP(A251,Tableau2[FINESS Juridique],Tableau2[Prérequis validation],"Non")</f>
        <v>Non</v>
      </c>
    </row>
    <row r="252" spans="1:6">
      <c r="A252">
        <v>330781220</v>
      </c>
      <c r="B252" t="str">
        <f>_xlfn.XLOOKUP(A252,bdd_V102[FINESS juridique],bdd_V102[Raison sociale juridique],"")</f>
        <v>CH DE LA HAUTE GIRONDE</v>
      </c>
      <c r="C252" s="1" t="str">
        <f>_xlfn.XLOOKUP(A252,bdd_V102[FINESS juridique],bdd_V102[Numéro du GHT],"")</f>
        <v>NA-06</v>
      </c>
      <c r="D252" s="1" t="str">
        <f>_xlfn.XLOOKUP(A252,bdd_V102[FINESS juridique],bdd_V102[Intitulé du GHT],"")</f>
        <v>Alliance de Gironde</v>
      </c>
      <c r="E252" s="1">
        <f>SUMIFS(bdd_V102[Activité combinée], bdd_V102[Intitulé du GHT], D252,bdd_V102[FINESS juridique],A252)</f>
        <v>43055.5</v>
      </c>
      <c r="F252" s="1" t="str">
        <f>_xlfn.XLOOKUP(A252,Tableau2[FINESS Juridique],Tableau2[Prérequis validation],"Non")</f>
        <v>Oui</v>
      </c>
    </row>
    <row r="253" spans="1:6">
      <c r="A253">
        <v>330781253</v>
      </c>
      <c r="B253" t="str">
        <f>_xlfn.XLOOKUP(A253,bdd_V102[FINESS juridique],bdd_V102[Raison sociale juridique],"")</f>
        <v>CENTRE HOSPITALIER DE LIBOURNE</v>
      </c>
      <c r="C253" s="1" t="str">
        <f>_xlfn.XLOOKUP(A253,bdd_V102[FINESS juridique],bdd_V102[Numéro du GHT],"")</f>
        <v>NA-06</v>
      </c>
      <c r="D253" s="1" t="str">
        <f>_xlfn.XLOOKUP(A253,bdd_V102[FINESS juridique],bdd_V102[Intitulé du GHT],"")</f>
        <v>Alliance de Gironde</v>
      </c>
      <c r="E253" s="1">
        <f>SUMIFS(bdd_V102[Activité combinée], bdd_V102[Intitulé du GHT], D253,bdd_V102[FINESS juridique],A253)</f>
        <v>244872.5</v>
      </c>
      <c r="F253" s="1" t="str">
        <f>_xlfn.XLOOKUP(A253,Tableau2[FINESS Juridique],Tableau2[Prérequis validation],"Non")</f>
        <v>Non</v>
      </c>
    </row>
    <row r="254" spans="1:6">
      <c r="A254">
        <v>330781261</v>
      </c>
      <c r="B254" t="str">
        <f>_xlfn.XLOOKUP(A254,bdd_V102[FINESS juridique],bdd_V102[Raison sociale juridique],"")</f>
        <v>CH DE SAINTE  FOY LA GRANDE</v>
      </c>
      <c r="C254" s="1" t="str">
        <f>_xlfn.XLOOKUP(A254,bdd_V102[FINESS juridique],bdd_V102[Numéro du GHT],"")</f>
        <v>NA-06</v>
      </c>
      <c r="D254" s="1" t="str">
        <f>_xlfn.XLOOKUP(A254,bdd_V102[FINESS juridique],bdd_V102[Intitulé du GHT],"")</f>
        <v>Alliance de Gironde</v>
      </c>
      <c r="E254" s="1">
        <f>SUMIFS(bdd_V102[Activité combinée], bdd_V102[Intitulé du GHT], D254,bdd_V102[FINESS juridique],A254)</f>
        <v>28224.5</v>
      </c>
      <c r="F254" s="1" t="str">
        <f>_xlfn.XLOOKUP(A254,Tableau2[FINESS Juridique],Tableau2[Prérequis validation],"Non")</f>
        <v>Non</v>
      </c>
    </row>
    <row r="255" spans="1:6">
      <c r="A255">
        <v>330781287</v>
      </c>
      <c r="B255" t="str">
        <f>_xlfn.XLOOKUP(A255,bdd_V102[FINESS juridique],bdd_V102[Raison sociale juridique],"")</f>
        <v>CH CHARLES PERRENS</v>
      </c>
      <c r="C255" s="1" t="str">
        <f>_xlfn.XLOOKUP(A255,bdd_V102[FINESS juridique],bdd_V102[Numéro du GHT],"")</f>
        <v>NA-06</v>
      </c>
      <c r="D255" s="1" t="str">
        <f>_xlfn.XLOOKUP(A255,bdd_V102[FINESS juridique],bdd_V102[Intitulé du GHT],"")</f>
        <v>Alliance de Gironde</v>
      </c>
      <c r="E255" s="1">
        <f>SUMIFS(bdd_V102[Activité combinée], bdd_V102[Intitulé du GHT], D255,bdd_V102[FINESS juridique],A255)</f>
        <v>94605</v>
      </c>
      <c r="F255" s="1" t="str">
        <f>_xlfn.XLOOKUP(A255,Tableau2[FINESS Juridique],Tableau2[Prérequis validation],"Non")</f>
        <v>Oui</v>
      </c>
    </row>
    <row r="256" spans="1:6">
      <c r="A256">
        <v>330781295</v>
      </c>
      <c r="B256" t="str">
        <f>_xlfn.XLOOKUP(A256,bdd_V102[FINESS juridique],bdd_V102[Raison sociale juridique],"")</f>
        <v>CH SPECIALISE DE CADILLAC</v>
      </c>
      <c r="C256" s="1" t="str">
        <f>_xlfn.XLOOKUP(A256,bdd_V102[FINESS juridique],bdd_V102[Numéro du GHT],"")</f>
        <v>NA-06</v>
      </c>
      <c r="D256" s="1" t="str">
        <f>_xlfn.XLOOKUP(A256,bdd_V102[FINESS juridique],bdd_V102[Intitulé du GHT],"")</f>
        <v>Alliance de Gironde</v>
      </c>
      <c r="E256" s="1">
        <f>SUMIFS(bdd_V102[Activité combinée], bdd_V102[Intitulé du GHT], D256,bdd_V102[FINESS juridique],A256)</f>
        <v>76533.5</v>
      </c>
      <c r="F256" s="1" t="str">
        <f>_xlfn.XLOOKUP(A256,Tableau2[FINESS Juridique],Tableau2[Prérequis validation],"Non")</f>
        <v>Oui</v>
      </c>
    </row>
    <row r="257" spans="1:6">
      <c r="A257">
        <v>330792862</v>
      </c>
      <c r="B257" t="str">
        <f>_xlfn.XLOOKUP(A257,bdd_V102[FINESS juridique],bdd_V102[Raison sociale juridique],"")</f>
        <v>CENTRE DE SOINS DE  PODENSAC</v>
      </c>
      <c r="C257" s="1" t="str">
        <f>_xlfn.XLOOKUP(A257,bdd_V102[FINESS juridique],bdd_V102[Numéro du GHT],"")</f>
        <v>NA-06</v>
      </c>
      <c r="D257" s="1" t="str">
        <f>_xlfn.XLOOKUP(A257,bdd_V102[FINESS juridique],bdd_V102[Intitulé du GHT],"")</f>
        <v>Alliance de Gironde</v>
      </c>
      <c r="E257" s="1">
        <f>SUMIFS(bdd_V102[Activité combinée], bdd_V102[Intitulé du GHT], D257,bdd_V102[FINESS juridique],A257)</f>
        <v>7393.5</v>
      </c>
      <c r="F257" s="1" t="str">
        <f>_xlfn.XLOOKUP(A257,Tableau2[FINESS Juridique],Tableau2[Prérequis validation],"Non")</f>
        <v>Non</v>
      </c>
    </row>
    <row r="258" spans="1:6">
      <c r="A258">
        <v>340009893</v>
      </c>
      <c r="B258" t="str">
        <f>_xlfn.XLOOKUP(A258,bdd_V102[FINESS juridique],bdd_V102[Raison sociale juridique],"")</f>
        <v>CH BEDARIEUX</v>
      </c>
      <c r="C258" s="1" t="str">
        <f>_xlfn.XLOOKUP(A258,bdd_V102[FINESS juridique],bdd_V102[Numéro du GHT],"")</f>
        <v>OCC-05</v>
      </c>
      <c r="D258" s="1" t="str">
        <f>_xlfn.XLOOKUP(A258,bdd_V102[FINESS juridique],bdd_V102[Intitulé du GHT],"")</f>
        <v>Ouest Hérault</v>
      </c>
      <c r="E258" s="1">
        <f>SUMIFS(bdd_V102[Activité combinée], bdd_V102[Intitulé du GHT], D258,bdd_V102[FINESS juridique],A258)</f>
        <v>11530.5</v>
      </c>
      <c r="F258" s="1" t="str">
        <f>_xlfn.XLOOKUP(A258,Tableau2[FINESS Juridique],Tableau2[Prérequis validation],"Non")</f>
        <v>Oui</v>
      </c>
    </row>
    <row r="259" spans="1:6">
      <c r="A259">
        <v>340011295</v>
      </c>
      <c r="B259" t="str">
        <f>_xlfn.XLOOKUP(A259,bdd_V102[FINESS juridique],bdd_V102[Raison sociale juridique],"")</f>
        <v>LES HOPITAUX DU BASSIN DE THAU</v>
      </c>
      <c r="C259" s="1" t="str">
        <f>_xlfn.XLOOKUP(A259,bdd_V102[FINESS juridique],bdd_V102[Numéro du GHT],"")</f>
        <v>OCC-04</v>
      </c>
      <c r="D259" s="1" t="str">
        <f>_xlfn.XLOOKUP(A259,bdd_V102[FINESS juridique],bdd_V102[Intitulé du GHT],"")</f>
        <v>Est Hérault et Sud Aveyron</v>
      </c>
      <c r="E259" s="1">
        <f>SUMIFS(bdd_V102[Activité combinée], bdd_V102[Intitulé du GHT], D259,bdd_V102[FINESS juridique],A259)</f>
        <v>127921.5</v>
      </c>
      <c r="F259" s="1" t="str">
        <f>_xlfn.XLOOKUP(A259,Tableau2[FINESS Juridique],Tableau2[Prérequis validation],"Non")</f>
        <v>Oui</v>
      </c>
    </row>
    <row r="260" spans="1:6">
      <c r="A260">
        <v>340780055</v>
      </c>
      <c r="B260" t="str">
        <f>_xlfn.XLOOKUP(A260,bdd_V102[FINESS juridique],bdd_V102[Raison sociale juridique],"")</f>
        <v>CH BEZIERS</v>
      </c>
      <c r="C260" s="1" t="str">
        <f>_xlfn.XLOOKUP(A260,bdd_V102[FINESS juridique],bdd_V102[Numéro du GHT],"")</f>
        <v>OCC-05</v>
      </c>
      <c r="D260" s="1" t="str">
        <f>_xlfn.XLOOKUP(A260,bdd_V102[FINESS juridique],bdd_V102[Intitulé du GHT],"")</f>
        <v>Ouest Hérault</v>
      </c>
      <c r="E260" s="1">
        <f>SUMIFS(bdd_V102[Activité combinée], bdd_V102[Intitulé du GHT], D260,bdd_V102[FINESS juridique],A260)</f>
        <v>234122.25</v>
      </c>
      <c r="F260" s="1" t="str">
        <f>_xlfn.XLOOKUP(A260,Tableau2[FINESS Juridique],Tableau2[Prérequis validation],"Non")</f>
        <v>Oui</v>
      </c>
    </row>
    <row r="261" spans="1:6">
      <c r="A261">
        <v>340780451</v>
      </c>
      <c r="B261" t="str">
        <f>_xlfn.XLOOKUP(A261,bdd_V102[FINESS juridique],bdd_V102[Raison sociale juridique],"")</f>
        <v>CH PEZENAS</v>
      </c>
      <c r="C261" s="1" t="str">
        <f>_xlfn.XLOOKUP(A261,bdd_V102[FINESS juridique],bdd_V102[Numéro du GHT],"")</f>
        <v>OCC-05</v>
      </c>
      <c r="D261" s="1" t="str">
        <f>_xlfn.XLOOKUP(A261,bdd_V102[FINESS juridique],bdd_V102[Intitulé du GHT],"")</f>
        <v>Ouest Hérault</v>
      </c>
      <c r="E261" s="1">
        <f>SUMIFS(bdd_V102[Activité combinée], bdd_V102[Intitulé du GHT], D261,bdd_V102[FINESS juridique],A261)</f>
        <v>4448</v>
      </c>
      <c r="F261" s="1" t="str">
        <f>_xlfn.XLOOKUP(A261,Tableau2[FINESS Juridique],Tableau2[Prérequis validation],"Non")</f>
        <v>Non</v>
      </c>
    </row>
    <row r="262" spans="1:6">
      <c r="A262">
        <v>340780469</v>
      </c>
      <c r="B262" t="str">
        <f>_xlfn.XLOOKUP(A262,bdd_V102[FINESS juridique],bdd_V102[Raison sociale juridique],"")</f>
        <v>CH ST PONS DE THOMIERES</v>
      </c>
      <c r="C262" s="1" t="str">
        <f>_xlfn.XLOOKUP(A262,bdd_V102[FINESS juridique],bdd_V102[Numéro du GHT],"")</f>
        <v>OCC-13</v>
      </c>
      <c r="D262" s="1" t="str">
        <f>_xlfn.XLOOKUP(A262,bdd_V102[FINESS juridique],bdd_V102[Intitulé du GHT],"")</f>
        <v>Cœur d'Occitanie</v>
      </c>
      <c r="E262" s="1">
        <f>SUMIFS(bdd_V102[Activité combinée], bdd_V102[Intitulé du GHT], D262,bdd_V102[FINESS juridique],A262)</f>
        <v>5890</v>
      </c>
      <c r="F262" s="1" t="str">
        <f>_xlfn.XLOOKUP(A262,Tableau2[FINESS Juridique],Tableau2[Prérequis validation],"Non")</f>
        <v>Oui</v>
      </c>
    </row>
    <row r="263" spans="1:6">
      <c r="A263">
        <v>340780477</v>
      </c>
      <c r="B263" t="str">
        <f>_xlfn.XLOOKUP(A263,bdd_V102[FINESS juridique],bdd_V102[Raison sociale juridique],"")</f>
        <v>CHU MONTPELLIER</v>
      </c>
      <c r="C263" s="1" t="str">
        <f>_xlfn.XLOOKUP(A263,bdd_V102[FINESS juridique],bdd_V102[Numéro du GHT],"")</f>
        <v>OCC-04</v>
      </c>
      <c r="D263" s="1" t="str">
        <f>_xlfn.XLOOKUP(A263,bdd_V102[FINESS juridique],bdd_V102[Intitulé du GHT],"")</f>
        <v>Est Hérault et Sud Aveyron</v>
      </c>
      <c r="E263" s="1">
        <f>SUMIFS(bdd_V102[Activité combinée], bdd_V102[Intitulé du GHT], D263,bdd_V102[FINESS juridique],A263)</f>
        <v>644294</v>
      </c>
      <c r="F263" s="1" t="str">
        <f>_xlfn.XLOOKUP(A263,Tableau2[FINESS Juridique],Tableau2[Prérequis validation],"Non")</f>
        <v>Oui</v>
      </c>
    </row>
    <row r="264" spans="1:6">
      <c r="A264">
        <v>340780519</v>
      </c>
      <c r="B264" t="str">
        <f>_xlfn.XLOOKUP(A264,bdd_V102[FINESS juridique],bdd_V102[Raison sociale juridique],"")</f>
        <v>CH LODEVE</v>
      </c>
      <c r="C264" s="1" t="str">
        <f>_xlfn.XLOOKUP(A264,bdd_V102[FINESS juridique],bdd_V102[Numéro du GHT],"")</f>
        <v>OCC-04</v>
      </c>
      <c r="D264" s="1" t="str">
        <f>_xlfn.XLOOKUP(A264,bdd_V102[FINESS juridique],bdd_V102[Intitulé du GHT],"")</f>
        <v>Est Hérault et Sud Aveyron</v>
      </c>
      <c r="E264" s="1">
        <f>SUMIFS(bdd_V102[Activité combinée], bdd_V102[Intitulé du GHT], D264,bdd_V102[FINESS juridique],A264)</f>
        <v>12785.5</v>
      </c>
      <c r="F264" s="1" t="str">
        <f>_xlfn.XLOOKUP(A264,Tableau2[FINESS Juridique],Tableau2[Prérequis validation],"Non")</f>
        <v>Non</v>
      </c>
    </row>
    <row r="265" spans="1:6">
      <c r="A265">
        <v>340780535</v>
      </c>
      <c r="B265" t="str">
        <f>_xlfn.XLOOKUP(A265,bdd_V102[FINESS juridique],bdd_V102[Raison sociale juridique],"")</f>
        <v>CH LUNEL</v>
      </c>
      <c r="C265" s="1" t="str">
        <f>_xlfn.XLOOKUP(A265,bdd_V102[FINESS juridique],bdd_V102[Numéro du GHT],"")</f>
        <v>OCC-04</v>
      </c>
      <c r="D265" s="1" t="str">
        <f>_xlfn.XLOOKUP(A265,bdd_V102[FINESS juridique],bdd_V102[Intitulé du GHT],"")</f>
        <v>Est Hérault et Sud Aveyron</v>
      </c>
      <c r="E265" s="1">
        <f>SUMIFS(bdd_V102[Activité combinée], bdd_V102[Intitulé du GHT], D265,bdd_V102[FINESS juridique],A265)</f>
        <v>23084.5</v>
      </c>
      <c r="F265" s="1" t="str">
        <f>_xlfn.XLOOKUP(A265,Tableau2[FINESS Juridique],Tableau2[Prérequis validation],"Non")</f>
        <v>Oui</v>
      </c>
    </row>
    <row r="266" spans="1:6">
      <c r="A266">
        <v>340780543</v>
      </c>
      <c r="B266" t="str">
        <f>_xlfn.XLOOKUP(A266,bdd_V102[FINESS juridique],bdd_V102[Raison sociale juridique],"")</f>
        <v>CH CLERMONT L'HERAULT</v>
      </c>
      <c r="C266" s="1" t="str">
        <f>_xlfn.XLOOKUP(A266,bdd_V102[FINESS juridique],bdd_V102[Numéro du GHT],"")</f>
        <v>OCC-04</v>
      </c>
      <c r="D266" s="1" t="str">
        <f>_xlfn.XLOOKUP(A266,bdd_V102[FINESS juridique],bdd_V102[Intitulé du GHT],"")</f>
        <v>Est Hérault et Sud Aveyron</v>
      </c>
      <c r="E266" s="1">
        <f>SUMIFS(bdd_V102[Activité combinée], bdd_V102[Intitulé du GHT], D266,bdd_V102[FINESS juridique],A266)</f>
        <v>5789.5</v>
      </c>
      <c r="F266" s="1" t="str">
        <f>_xlfn.XLOOKUP(A266,Tableau2[FINESS Juridique],Tableau2[Prérequis validation],"Non")</f>
        <v>Oui</v>
      </c>
    </row>
    <row r="267" spans="1:6">
      <c r="A267">
        <v>340796358</v>
      </c>
      <c r="B267" t="str">
        <f>_xlfn.XLOOKUP(A267,bdd_V102[FINESS juridique],bdd_V102[Raison sociale juridique],"")</f>
        <v>CH PAUL COSTE FLORET LAMALOU</v>
      </c>
      <c r="C267" s="1" t="str">
        <f>_xlfn.XLOOKUP(A267,bdd_V102[FINESS juridique],bdd_V102[Numéro du GHT],"")</f>
        <v>OCC-04</v>
      </c>
      <c r="D267" s="1" t="str">
        <f>_xlfn.XLOOKUP(A267,bdd_V102[FINESS juridique],bdd_V102[Intitulé du GHT],"")</f>
        <v>Est Hérault et Sud Aveyron</v>
      </c>
      <c r="E267" s="1">
        <f>SUMIFS(bdd_V102[Activité combinée], bdd_V102[Intitulé du GHT], D267,bdd_V102[FINESS juridique],A267)</f>
        <v>20770.5</v>
      </c>
      <c r="F267" s="1" t="str">
        <f>_xlfn.XLOOKUP(A267,Tableau2[FINESS Juridique],Tableau2[Prérequis validation],"Non")</f>
        <v>Oui</v>
      </c>
    </row>
    <row r="268" spans="1:6">
      <c r="A268">
        <v>350000022</v>
      </c>
      <c r="B268" t="str">
        <f>_xlfn.XLOOKUP(A268,bdd_V102[FINESS juridique],bdd_V102[Raison sociale juridique],"")</f>
        <v>CENTRE HOSPITALIER SAINT MALO</v>
      </c>
      <c r="C268" s="1" t="str">
        <f>_xlfn.XLOOKUP(A268,bdd_V102[FINESS juridique],bdd_V102[Numéro du GHT],"")</f>
        <v>BRE-06</v>
      </c>
      <c r="D268" s="1" t="str">
        <f>_xlfn.XLOOKUP(A268,bdd_V102[FINESS juridique],bdd_V102[Intitulé du GHT],"")</f>
        <v>Rance Eméraude</v>
      </c>
      <c r="E268" s="1">
        <f>SUMIFS(bdd_V102[Activité combinée], bdd_V102[Intitulé du GHT], D268,bdd_V102[FINESS juridique],A268)</f>
        <v>208475.5</v>
      </c>
      <c r="F268" s="1" t="str">
        <f>_xlfn.XLOOKUP(A268,Tableau2[FINESS Juridique],Tableau2[Prérequis validation],"Non")</f>
        <v>Oui</v>
      </c>
    </row>
    <row r="269" spans="1:6">
      <c r="A269">
        <v>350000030</v>
      </c>
      <c r="B269" t="str">
        <f>_xlfn.XLOOKUP(A269,bdd_V102[FINESS juridique],bdd_V102[Raison sociale juridique],"")</f>
        <v>CENTRE HOSPITALIER FOUGERES</v>
      </c>
      <c r="C269" s="1" t="str">
        <f>_xlfn.XLOOKUP(A269,bdd_V102[FINESS juridique],bdd_V102[Numéro du GHT],"")</f>
        <v>BRE-05</v>
      </c>
      <c r="D269" s="1" t="str">
        <f>_xlfn.XLOOKUP(A269,bdd_V102[FINESS juridique],bdd_V102[Intitulé du GHT],"")</f>
        <v>Haute Bretagne</v>
      </c>
      <c r="E269" s="1">
        <f>SUMIFS(bdd_V102[Activité combinée], bdd_V102[Intitulé du GHT], D269,bdd_V102[FINESS juridique],A269)</f>
        <v>84539.5</v>
      </c>
      <c r="F269" s="1" t="str">
        <f>_xlfn.XLOOKUP(A269,Tableau2[FINESS Juridique],Tableau2[Prérequis validation],"Non")</f>
        <v>Oui</v>
      </c>
    </row>
    <row r="270" spans="1:6">
      <c r="A270">
        <v>350000048</v>
      </c>
      <c r="B270" t="str">
        <f>_xlfn.XLOOKUP(A270,bdd_V102[FINESS juridique],bdd_V102[Raison sociale juridique],"")</f>
        <v>CH INTERCOMMUNAL REDON CARENTOIR</v>
      </c>
      <c r="C270" s="1" t="str">
        <f>_xlfn.XLOOKUP(A270,bdd_V102[FINESS juridique],bdd_V102[Numéro du GHT],"")</f>
        <v>BRE-05</v>
      </c>
      <c r="D270" s="1" t="str">
        <f>_xlfn.XLOOKUP(A270,bdd_V102[FINESS juridique],bdd_V102[Intitulé du GHT],"")</f>
        <v>Haute Bretagne</v>
      </c>
      <c r="E270" s="1">
        <f>SUMIFS(bdd_V102[Activité combinée], bdd_V102[Intitulé du GHT], D270,bdd_V102[FINESS juridique],A270)</f>
        <v>73275.75</v>
      </c>
      <c r="F270" s="1" t="str">
        <f>_xlfn.XLOOKUP(A270,Tableau2[FINESS Juridique],Tableau2[Prérequis validation],"Non")</f>
        <v>Oui</v>
      </c>
    </row>
    <row r="271" spans="1:6">
      <c r="A271">
        <v>350000055</v>
      </c>
      <c r="B271" t="str">
        <f>_xlfn.XLOOKUP(A271,bdd_V102[FINESS juridique],bdd_V102[Raison sociale juridique],"")</f>
        <v>CENTRE HOSPITALIER VITRE</v>
      </c>
      <c r="C271" s="1" t="str">
        <f>_xlfn.XLOOKUP(A271,bdd_V102[FINESS juridique],bdd_V102[Numéro du GHT],"")</f>
        <v>BRE-05</v>
      </c>
      <c r="D271" s="1" t="str">
        <f>_xlfn.XLOOKUP(A271,bdd_V102[FINESS juridique],bdd_V102[Intitulé du GHT],"")</f>
        <v>Haute Bretagne</v>
      </c>
      <c r="E271" s="1">
        <f>SUMIFS(bdd_V102[Activité combinée], bdd_V102[Intitulé du GHT], D271,bdd_V102[FINESS juridique],A271)</f>
        <v>63952</v>
      </c>
      <c r="F271" s="1" t="str">
        <f>_xlfn.XLOOKUP(A271,Tableau2[FINESS Juridique],Tableau2[Prérequis validation],"Non")</f>
        <v>Oui</v>
      </c>
    </row>
    <row r="272" spans="1:6">
      <c r="A272">
        <v>350000089</v>
      </c>
      <c r="B272" t="str">
        <f>_xlfn.XLOOKUP(A272,bdd_V102[FINESS juridique],bdd_V102[Raison sociale juridique],"")</f>
        <v>CENTRE HOSPITALIER LA GUERCHE DE BGNE</v>
      </c>
      <c r="C272" s="1" t="str">
        <f>_xlfn.XLOOKUP(A272,bdd_V102[FINESS juridique],bdd_V102[Numéro du GHT],"")</f>
        <v>BRE-05</v>
      </c>
      <c r="D272" s="1" t="str">
        <f>_xlfn.XLOOKUP(A272,bdd_V102[FINESS juridique],bdd_V102[Intitulé du GHT],"")</f>
        <v>Haute Bretagne</v>
      </c>
      <c r="E272" s="1">
        <f>SUMIFS(bdd_V102[Activité combinée], bdd_V102[Intitulé du GHT], D272,bdd_V102[FINESS juridique],A272)</f>
        <v>8132.5</v>
      </c>
      <c r="F272" s="1" t="str">
        <f>_xlfn.XLOOKUP(A272,Tableau2[FINESS Juridique],Tableau2[Prérequis validation],"Non")</f>
        <v>Non</v>
      </c>
    </row>
    <row r="273" spans="1:6">
      <c r="A273">
        <v>350000246</v>
      </c>
      <c r="B273" t="str">
        <f>_xlfn.XLOOKUP(A273,bdd_V102[FINESS juridique],bdd_V102[Raison sociale juridique],"")</f>
        <v>CH GUILLAUME REGNIER RENNES</v>
      </c>
      <c r="C273" s="1" t="str">
        <f>_xlfn.XLOOKUP(A273,bdd_V102[FINESS juridique],bdd_V102[Numéro du GHT],"")</f>
        <v>BRE-05</v>
      </c>
      <c r="D273" s="1" t="str">
        <f>_xlfn.XLOOKUP(A273,bdd_V102[FINESS juridique],bdd_V102[Intitulé du GHT],"")</f>
        <v>Haute Bretagne</v>
      </c>
      <c r="E273" s="1">
        <f>SUMIFS(bdd_V102[Activité combinée], bdd_V102[Intitulé du GHT], D273,bdd_V102[FINESS juridique],A273)</f>
        <v>128668.5</v>
      </c>
      <c r="F273" s="1" t="str">
        <f>_xlfn.XLOOKUP(A273,Tableau2[FINESS Juridique],Tableau2[Prérequis validation],"Non")</f>
        <v>Oui</v>
      </c>
    </row>
    <row r="274" spans="1:6">
      <c r="A274">
        <v>350002291</v>
      </c>
      <c r="B274" t="str">
        <f>_xlfn.XLOOKUP(A274,bdd_V102[FINESS juridique],bdd_V102[Raison sociale juridique],"")</f>
        <v>CH DE LA ROCHE AUX FEES JANZE</v>
      </c>
      <c r="C274" s="1" t="str">
        <f>_xlfn.XLOOKUP(A274,bdd_V102[FINESS juridique],bdd_V102[Numéro du GHT],"")</f>
        <v>BRE-05</v>
      </c>
      <c r="D274" s="1" t="str">
        <f>_xlfn.XLOOKUP(A274,bdd_V102[FINESS juridique],bdd_V102[Intitulé du GHT],"")</f>
        <v>Haute Bretagne</v>
      </c>
      <c r="E274" s="1">
        <f>SUMIFS(bdd_V102[Activité combinée], bdd_V102[Intitulé du GHT], D274,bdd_V102[FINESS juridique],A274)</f>
        <v>7707.5</v>
      </c>
      <c r="F274" s="1" t="str">
        <f>_xlfn.XLOOKUP(A274,Tableau2[FINESS Juridique],Tableau2[Prérequis validation],"Non")</f>
        <v>Oui</v>
      </c>
    </row>
    <row r="275" spans="1:6">
      <c r="A275">
        <v>350002309</v>
      </c>
      <c r="B275" t="str">
        <f>_xlfn.XLOOKUP(A275,bdd_V102[FINESS juridique],bdd_V102[Raison sociale juridique],"")</f>
        <v>CENTRE HOSPITALIER GRAND FOUGERAY</v>
      </c>
      <c r="C275" s="1" t="str">
        <f>_xlfn.XLOOKUP(A275,bdd_V102[FINESS juridique],bdd_V102[Numéro du GHT],"")</f>
        <v>BRE-05</v>
      </c>
      <c r="D275" s="1" t="str">
        <f>_xlfn.XLOOKUP(A275,bdd_V102[FINESS juridique],bdd_V102[Intitulé du GHT],"")</f>
        <v>Haute Bretagne</v>
      </c>
      <c r="E275" s="1">
        <f>SUMIFS(bdd_V102[Activité combinée], bdd_V102[Intitulé du GHT], D275,bdd_V102[FINESS juridique],A275)</f>
        <v>1893</v>
      </c>
      <c r="F275" s="1" t="str">
        <f>_xlfn.XLOOKUP(A275,Tableau2[FINESS Juridique],Tableau2[Prérequis validation],"Non")</f>
        <v>Oui</v>
      </c>
    </row>
    <row r="276" spans="1:6">
      <c r="A276">
        <v>350005179</v>
      </c>
      <c r="B276" t="str">
        <f>_xlfn.XLOOKUP(A276,bdd_V102[FINESS juridique],bdd_V102[Raison sociale juridique],"")</f>
        <v>CHRU RENNES</v>
      </c>
      <c r="C276" s="1" t="str">
        <f>_xlfn.XLOOKUP(A276,bdd_V102[FINESS juridique],bdd_V102[Numéro du GHT],"")</f>
        <v>BRE-05</v>
      </c>
      <c r="D276" s="1" t="str">
        <f>_xlfn.XLOOKUP(A276,bdd_V102[FINESS juridique],bdd_V102[Intitulé du GHT],"")</f>
        <v>Haute Bretagne</v>
      </c>
      <c r="E276" s="1">
        <f>SUMIFS(bdd_V102[Activité combinée], bdd_V102[Intitulé du GHT], D276,bdd_V102[FINESS juridique],A276)</f>
        <v>591275</v>
      </c>
      <c r="F276" s="1" t="str">
        <f>_xlfn.XLOOKUP(A276,Tableau2[FINESS Juridique],Tableau2[Prérequis validation],"Non")</f>
        <v>Oui</v>
      </c>
    </row>
    <row r="277" spans="1:6">
      <c r="A277">
        <v>350040291</v>
      </c>
      <c r="B277" t="str">
        <f>_xlfn.XLOOKUP(A277,bdd_V102[FINESS juridique],bdd_V102[Raison sociale juridique],"")</f>
        <v>CH DES PRES BOSGERS CANCALE</v>
      </c>
      <c r="C277" s="1" t="str">
        <f>_xlfn.XLOOKUP(A277,bdd_V102[FINESS juridique],bdd_V102[Numéro du GHT],"")</f>
        <v>BRE-06</v>
      </c>
      <c r="D277" s="1" t="str">
        <f>_xlfn.XLOOKUP(A277,bdd_V102[FINESS juridique],bdd_V102[Intitulé du GHT],"")</f>
        <v>Rance Eméraude</v>
      </c>
      <c r="E277" s="1">
        <f>SUMIFS(bdd_V102[Activité combinée], bdd_V102[Intitulé du GHT], D277,bdd_V102[FINESS juridique],A277)</f>
        <v>4289.5</v>
      </c>
      <c r="F277" s="1" t="str">
        <f>_xlfn.XLOOKUP(A277,Tableau2[FINESS Juridique],Tableau2[Prérequis validation],"Non")</f>
        <v>Oui</v>
      </c>
    </row>
    <row r="278" spans="1:6">
      <c r="A278">
        <v>350048518</v>
      </c>
      <c r="B278" t="str">
        <f>_xlfn.XLOOKUP(A278,bdd_V102[FINESS juridique],bdd_V102[Raison sociale juridique],"")</f>
        <v>CH DES MARCHES DE BRETAGNE</v>
      </c>
      <c r="C278" s="1" t="str">
        <f>_xlfn.XLOOKUP(A278,bdd_V102[FINESS juridique],bdd_V102[Numéro du GHT],"")</f>
        <v>BRE-05</v>
      </c>
      <c r="D278" s="1" t="str">
        <f>_xlfn.XLOOKUP(A278,bdd_V102[FINESS juridique],bdd_V102[Intitulé du GHT],"")</f>
        <v>Haute Bretagne</v>
      </c>
      <c r="E278" s="1">
        <f>SUMIFS(bdd_V102[Activité combinée], bdd_V102[Intitulé du GHT], D278,bdd_V102[FINESS juridique],A278)</f>
        <v>11426.5</v>
      </c>
      <c r="F278" s="1" t="str">
        <f>_xlfn.XLOOKUP(A278,Tableau2[FINESS Juridique],Tableau2[Prérequis validation],"Non")</f>
        <v>Oui</v>
      </c>
    </row>
    <row r="279" spans="1:6">
      <c r="A279">
        <v>350055166</v>
      </c>
      <c r="B279" t="str">
        <f>_xlfn.XLOOKUP(A279,bdd_V102[FINESS juridique],bdd_V102[Raison sociale juridique],"")</f>
        <v>CENTRE HOSPITALIER DE BROCELIANDE</v>
      </c>
      <c r="C279" s="1" t="str">
        <f>_xlfn.XLOOKUP(A279,bdd_V102[FINESS juridique],bdd_V102[Numéro du GHT],"")</f>
        <v>BRE-05</v>
      </c>
      <c r="D279" s="1" t="str">
        <f>_xlfn.XLOOKUP(A279,bdd_V102[FINESS juridique],bdd_V102[Intitulé du GHT],"")</f>
        <v>Haute Bretagne</v>
      </c>
      <c r="E279" s="1">
        <f>SUMIFS(bdd_V102[Activité combinée], bdd_V102[Intitulé du GHT], D279,bdd_V102[FINESS juridique],A279)</f>
        <v>15482.5</v>
      </c>
      <c r="F279" s="1" t="str">
        <f>_xlfn.XLOOKUP(A279,Tableau2[FINESS Juridique],Tableau2[Prérequis validation],"Non")</f>
        <v>Oui</v>
      </c>
    </row>
    <row r="280" spans="1:6">
      <c r="A280">
        <v>360000046</v>
      </c>
      <c r="B280" t="str">
        <f>_xlfn.XLOOKUP(A280,bdd_V102[FINESS juridique],bdd_V102[Raison sociale juridique],"")</f>
        <v>CH LA TOUR BLANCHE ISSOUDUN</v>
      </c>
      <c r="C280" s="1" t="str">
        <f>_xlfn.XLOOKUP(A280,bdd_V102[FINESS juridique],bdd_V102[Numéro du GHT],"")</f>
        <v>CVL-02</v>
      </c>
      <c r="D280" s="1" t="str">
        <f>_xlfn.XLOOKUP(A280,bdd_V102[FINESS juridique],bdd_V102[Intitulé du GHT],"")</f>
        <v>Indre</v>
      </c>
      <c r="E280" s="1">
        <f>SUMIFS(bdd_V102[Activité combinée], bdd_V102[Intitulé du GHT], D280,bdd_V102[FINESS juridique],A280)</f>
        <v>40691</v>
      </c>
      <c r="F280" s="1" t="str">
        <f>_xlfn.XLOOKUP(A280,Tableau2[FINESS Juridique],Tableau2[Prérequis validation],"Non")</f>
        <v>Oui</v>
      </c>
    </row>
    <row r="281" spans="1:6">
      <c r="A281">
        <v>360000053</v>
      </c>
      <c r="B281" t="str">
        <f>_xlfn.XLOOKUP(A281,bdd_V102[FINESS juridique],bdd_V102[Raison sociale juridique],"")</f>
        <v>CH DE CHATEAUROUX  LE BLANC</v>
      </c>
      <c r="C281" s="1" t="str">
        <f>_xlfn.XLOOKUP(A281,bdd_V102[FINESS juridique],bdd_V102[Numéro du GHT],"")</f>
        <v>CVL-02</v>
      </c>
      <c r="D281" s="1" t="str">
        <f>_xlfn.XLOOKUP(A281,bdd_V102[FINESS juridique],bdd_V102[Intitulé du GHT],"")</f>
        <v>Indre</v>
      </c>
      <c r="E281" s="1">
        <f>SUMIFS(bdd_V102[Activité combinée], bdd_V102[Intitulé du GHT], D281,bdd_V102[FINESS juridique],A281)</f>
        <v>197279</v>
      </c>
      <c r="F281" s="1" t="str">
        <f>_xlfn.XLOOKUP(A281,Tableau2[FINESS Juridique],Tableau2[Prérequis validation],"Non")</f>
        <v>Oui</v>
      </c>
    </row>
    <row r="282" spans="1:6">
      <c r="A282">
        <v>360000061</v>
      </c>
      <c r="B282" t="str">
        <f>_xlfn.XLOOKUP(A282,bdd_V102[FINESS juridique],bdd_V102[Raison sociale juridique],"")</f>
        <v>CH DE LA CHATRE</v>
      </c>
      <c r="C282" s="1" t="str">
        <f>_xlfn.XLOOKUP(A282,bdd_V102[FINESS juridique],bdd_V102[Numéro du GHT],"")</f>
        <v>CVL-02</v>
      </c>
      <c r="D282" s="1" t="str">
        <f>_xlfn.XLOOKUP(A282,bdd_V102[FINESS juridique],bdd_V102[Intitulé du GHT],"")</f>
        <v>Indre</v>
      </c>
      <c r="E282" s="1">
        <f>SUMIFS(bdd_V102[Activité combinée], bdd_V102[Intitulé du GHT], D282,bdd_V102[FINESS juridique],A282)</f>
        <v>12314.5</v>
      </c>
      <c r="F282" s="1" t="str">
        <f>_xlfn.XLOOKUP(A282,Tableau2[FINESS Juridique],Tableau2[Prérequis validation],"Non")</f>
        <v>Oui</v>
      </c>
    </row>
    <row r="283" spans="1:6">
      <c r="A283">
        <v>360000087</v>
      </c>
      <c r="B283" t="str">
        <f>_xlfn.XLOOKUP(A283,bdd_V102[FINESS juridique],bdd_V102[Raison sociale juridique],"")</f>
        <v>CH SAINT CHARLES DE VALENCAY</v>
      </c>
      <c r="C283" s="1" t="str">
        <f>_xlfn.XLOOKUP(A283,bdd_V102[FINESS juridique],bdd_V102[Numéro du GHT],"")</f>
        <v>CVL-02</v>
      </c>
      <c r="D283" s="1" t="str">
        <f>_xlfn.XLOOKUP(A283,bdd_V102[FINESS juridique],bdd_V102[Intitulé du GHT],"")</f>
        <v>Indre</v>
      </c>
      <c r="E283" s="1">
        <f>SUMIFS(bdd_V102[Activité combinée], bdd_V102[Intitulé du GHT], D283,bdd_V102[FINESS juridique],A283)</f>
        <v>4967.5</v>
      </c>
      <c r="F283" s="1" t="str">
        <f>_xlfn.XLOOKUP(A283,Tableau2[FINESS Juridique],Tableau2[Prérequis validation],"Non")</f>
        <v>Oui</v>
      </c>
    </row>
    <row r="284" spans="1:6">
      <c r="A284">
        <v>360000095</v>
      </c>
      <c r="B284" t="str">
        <f>_xlfn.XLOOKUP(A284,bdd_V102[FINESS juridique],bdd_V102[Raison sociale juridique],"")</f>
        <v>CH SAINT ROCH DE BUZANCAIS</v>
      </c>
      <c r="C284" s="1" t="str">
        <f>_xlfn.XLOOKUP(A284,bdd_V102[FINESS juridique],bdd_V102[Numéro du GHT],"")</f>
        <v>CVL-02</v>
      </c>
      <c r="D284" s="1" t="str">
        <f>_xlfn.XLOOKUP(A284,bdd_V102[FINESS juridique],bdd_V102[Intitulé du GHT],"")</f>
        <v>Indre</v>
      </c>
      <c r="E284" s="1">
        <f>SUMIFS(bdd_V102[Activité combinée], bdd_V102[Intitulé du GHT], D284,bdd_V102[FINESS juridique],A284)</f>
        <v>4587.5</v>
      </c>
      <c r="F284" s="1" t="str">
        <f>_xlfn.XLOOKUP(A284,Tableau2[FINESS Juridique],Tableau2[Prérequis validation],"Non")</f>
        <v>Oui</v>
      </c>
    </row>
    <row r="285" spans="1:6">
      <c r="A285">
        <v>360000103</v>
      </c>
      <c r="B285" t="str">
        <f>_xlfn.XLOOKUP(A285,bdd_V102[FINESS juridique],bdd_V102[Raison sociale juridique],"")</f>
        <v>CH DE CHATILLON SUR INDRE</v>
      </c>
      <c r="C285" s="1" t="str">
        <f>_xlfn.XLOOKUP(A285,bdd_V102[FINESS juridique],bdd_V102[Numéro du GHT],"")</f>
        <v>CVL-02</v>
      </c>
      <c r="D285" s="1" t="str">
        <f>_xlfn.XLOOKUP(A285,bdd_V102[FINESS juridique],bdd_V102[Intitulé du GHT],"")</f>
        <v>Indre</v>
      </c>
      <c r="E285" s="1">
        <f>SUMIFS(bdd_V102[Activité combinée], bdd_V102[Intitulé du GHT], D285,bdd_V102[FINESS juridique],A285)</f>
        <v>9911</v>
      </c>
      <c r="F285" s="1" t="str">
        <f>_xlfn.XLOOKUP(A285,Tableau2[FINESS Juridique],Tableau2[Prérequis validation],"Non")</f>
        <v>Oui</v>
      </c>
    </row>
    <row r="286" spans="1:6">
      <c r="A286">
        <v>360000111</v>
      </c>
      <c r="B286" t="str">
        <f>_xlfn.XLOOKUP(A286,bdd_V102[FINESS juridique],bdd_V102[Raison sociale juridique],"")</f>
        <v>CH DE LEVROUX</v>
      </c>
      <c r="C286" s="1" t="str">
        <f>_xlfn.XLOOKUP(A286,bdd_V102[FINESS juridique],bdd_V102[Numéro du GHT],"")</f>
        <v>CVL-02</v>
      </c>
      <c r="D286" s="1" t="str">
        <f>_xlfn.XLOOKUP(A286,bdd_V102[FINESS juridique],bdd_V102[Intitulé du GHT],"")</f>
        <v>Indre</v>
      </c>
      <c r="E286" s="1">
        <f>SUMIFS(bdd_V102[Activité combinée], bdd_V102[Intitulé du GHT], D286,bdd_V102[FINESS juridique],A286)</f>
        <v>2390.5</v>
      </c>
      <c r="F286" s="1" t="str">
        <f>_xlfn.XLOOKUP(A286,Tableau2[FINESS Juridique],Tableau2[Prérequis validation],"Non")</f>
        <v>Oui</v>
      </c>
    </row>
    <row r="287" spans="1:6">
      <c r="A287">
        <v>360000392</v>
      </c>
      <c r="B287" t="str">
        <f>_xlfn.XLOOKUP(A287,bdd_V102[FINESS juridique],bdd_V102[Raison sociale juridique],"")</f>
        <v>CENTRE DEPTL GERIATRIQUE D INDRE</v>
      </c>
      <c r="C287" s="1" t="str">
        <f>_xlfn.XLOOKUP(A287,bdd_V102[FINESS juridique],bdd_V102[Numéro du GHT],"")</f>
        <v>CVL-02</v>
      </c>
      <c r="D287" s="1" t="str">
        <f>_xlfn.XLOOKUP(A287,bdd_V102[FINESS juridique],bdd_V102[Intitulé du GHT],"")</f>
        <v>Indre</v>
      </c>
      <c r="E287" s="1">
        <f>SUMIFS(bdd_V102[Activité combinée], bdd_V102[Intitulé du GHT], D287,bdd_V102[FINESS juridique],A287)</f>
        <v>12813</v>
      </c>
      <c r="F287" s="1" t="str">
        <f>_xlfn.XLOOKUP(A287,Tableau2[FINESS Juridique],Tableau2[Prérequis validation],"Non")</f>
        <v>Oui</v>
      </c>
    </row>
    <row r="288" spans="1:6">
      <c r="A288">
        <v>370000481</v>
      </c>
      <c r="B288" t="str">
        <f>_xlfn.XLOOKUP(A288,bdd_V102[FINESS juridique],bdd_V102[Raison sociale juridique],"")</f>
        <v>CHU DE TOURS</v>
      </c>
      <c r="C288" s="1" t="str">
        <f>_xlfn.XLOOKUP(A288,bdd_V102[FINESS juridique],bdd_V102[Numéro du GHT],"")</f>
        <v>CVL-03</v>
      </c>
      <c r="D288" s="1" t="str">
        <f>_xlfn.XLOOKUP(A288,bdd_V102[FINESS juridique],bdd_V102[Intitulé du GHT],"")</f>
        <v>Touraine Val de Loire</v>
      </c>
      <c r="E288" s="1">
        <f>SUMIFS(bdd_V102[Activité combinée], bdd_V102[Intitulé du GHT], D288,bdd_V102[FINESS juridique],A288)</f>
        <v>526769.25</v>
      </c>
      <c r="F288" s="1" t="str">
        <f>_xlfn.XLOOKUP(A288,Tableau2[FINESS Juridique],Tableau2[Prérequis validation],"Non")</f>
        <v>Oui</v>
      </c>
    </row>
    <row r="289" spans="1:6">
      <c r="A289">
        <v>370000564</v>
      </c>
      <c r="B289" t="str">
        <f>_xlfn.XLOOKUP(A289,bdd_V102[FINESS juridique],bdd_V102[Raison sociale juridique],"")</f>
        <v>CH INTERCOM AMBOISE CHATEAU RENAULT</v>
      </c>
      <c r="C289" s="1" t="str">
        <f>_xlfn.XLOOKUP(A289,bdd_V102[FINESS juridique],bdd_V102[Numéro du GHT],"")</f>
        <v>CVL-03</v>
      </c>
      <c r="D289" s="1" t="str">
        <f>_xlfn.XLOOKUP(A289,bdd_V102[FINESS juridique],bdd_V102[Intitulé du GHT],"")</f>
        <v>Touraine Val de Loire</v>
      </c>
      <c r="E289" s="1">
        <f>SUMIFS(bdd_V102[Activité combinée], bdd_V102[Intitulé du GHT], D289,bdd_V102[FINESS juridique],A289)</f>
        <v>51475.5</v>
      </c>
      <c r="F289" s="1" t="str">
        <f>_xlfn.XLOOKUP(A289,Tableau2[FINESS Juridique],Tableau2[Prérequis validation],"Non")</f>
        <v>Oui</v>
      </c>
    </row>
    <row r="290" spans="1:6">
      <c r="A290">
        <v>370000606</v>
      </c>
      <c r="B290" t="str">
        <f>_xlfn.XLOOKUP(A290,bdd_V102[FINESS juridique],bdd_V102[Raison sociale juridique],"")</f>
        <v>CH DU CHINONAIS</v>
      </c>
      <c r="C290" s="1" t="str">
        <f>_xlfn.XLOOKUP(A290,bdd_V102[FINESS juridique],bdd_V102[Numéro du GHT],"")</f>
        <v>CVL-03</v>
      </c>
      <c r="D290" s="1" t="str">
        <f>_xlfn.XLOOKUP(A290,bdd_V102[FINESS juridique],bdd_V102[Intitulé du GHT],"")</f>
        <v>Touraine Val de Loire</v>
      </c>
      <c r="E290" s="1">
        <f>SUMIFS(bdd_V102[Activité combinée], bdd_V102[Intitulé du GHT], D290,bdd_V102[FINESS juridique],A290)</f>
        <v>79805.75</v>
      </c>
      <c r="F290" s="1" t="str">
        <f>_xlfn.XLOOKUP(A290,Tableau2[FINESS Juridique],Tableau2[Prérequis validation],"Non")</f>
        <v>Oui</v>
      </c>
    </row>
    <row r="291" spans="1:6">
      <c r="A291">
        <v>370000614</v>
      </c>
      <c r="B291" t="str">
        <f>_xlfn.XLOOKUP(A291,bdd_V102[FINESS juridique],bdd_V102[Raison sociale juridique],"")</f>
        <v>CH DE LOCHES</v>
      </c>
      <c r="C291" s="1" t="str">
        <f>_xlfn.XLOOKUP(A291,bdd_V102[FINESS juridique],bdd_V102[Numéro du GHT],"")</f>
        <v>CVL-03</v>
      </c>
      <c r="D291" s="1" t="str">
        <f>_xlfn.XLOOKUP(A291,bdd_V102[FINESS juridique],bdd_V102[Intitulé du GHT],"")</f>
        <v>Touraine Val de Loire</v>
      </c>
      <c r="E291" s="1">
        <f>SUMIFS(bdd_V102[Activité combinée], bdd_V102[Intitulé du GHT], D291,bdd_V102[FINESS juridique],A291)</f>
        <v>26138</v>
      </c>
      <c r="F291" s="1" t="str">
        <f>_xlfn.XLOOKUP(A291,Tableau2[FINESS Juridique],Tableau2[Prérequis validation],"Non")</f>
        <v>Oui</v>
      </c>
    </row>
    <row r="292" spans="1:6">
      <c r="A292">
        <v>370000713</v>
      </c>
      <c r="B292" t="str">
        <f>_xlfn.XLOOKUP(A292,bdd_V102[FINESS juridique],bdd_V102[Raison sociale juridique],"")</f>
        <v>CH LOUIS SEVESTRE - LA MEMBROLLE</v>
      </c>
      <c r="C292" s="1" t="str">
        <f>_xlfn.XLOOKUP(A292,bdd_V102[FINESS juridique],bdd_V102[Numéro du GHT],"")</f>
        <v>CVL-03</v>
      </c>
      <c r="D292" s="1" t="str">
        <f>_xlfn.XLOOKUP(A292,bdd_V102[FINESS juridique],bdd_V102[Intitulé du GHT],"")</f>
        <v>Touraine Val de Loire</v>
      </c>
      <c r="E292" s="1">
        <f>SUMIFS(bdd_V102[Activité combinée], bdd_V102[Intitulé du GHT], D292,bdd_V102[FINESS juridique],A292)</f>
        <v>16581.5</v>
      </c>
      <c r="F292" s="1" t="str">
        <f>_xlfn.XLOOKUP(A292,Tableau2[FINESS Juridique],Tableau2[Prérequis validation],"Non")</f>
        <v>Oui</v>
      </c>
    </row>
    <row r="293" spans="1:6">
      <c r="A293">
        <v>370002701</v>
      </c>
      <c r="B293" t="str">
        <f>_xlfn.XLOOKUP(A293,bdd_V102[FINESS juridique],bdd_V102[Raison sociale juridique],"")</f>
        <v>CH JEAN PAGES DE LUYNES</v>
      </c>
      <c r="C293" s="1" t="str">
        <f>_xlfn.XLOOKUP(A293,bdd_V102[FINESS juridique],bdd_V102[Numéro du GHT],"")</f>
        <v>CVL-03</v>
      </c>
      <c r="D293" s="1" t="str">
        <f>_xlfn.XLOOKUP(A293,bdd_V102[FINESS juridique],bdd_V102[Intitulé du GHT],"")</f>
        <v>Touraine Val de Loire</v>
      </c>
      <c r="E293" s="1">
        <f>SUMIFS(bdd_V102[Activité combinée], bdd_V102[Intitulé du GHT], D293,bdd_V102[FINESS juridique],A293)</f>
        <v>12125.5</v>
      </c>
      <c r="F293" s="1" t="str">
        <f>_xlfn.XLOOKUP(A293,Tableau2[FINESS Juridique],Tableau2[Prérequis validation],"Non")</f>
        <v>Oui</v>
      </c>
    </row>
    <row r="294" spans="1:6">
      <c r="A294">
        <v>370004327</v>
      </c>
      <c r="B294" t="str">
        <f>_xlfn.XLOOKUP(A294,bdd_V102[FINESS juridique],bdd_V102[Raison sociale juridique],"")</f>
        <v>CH POLE SANTE SUD 37 ST MAURE TOURAINE</v>
      </c>
      <c r="C294" s="1" t="str">
        <f>_xlfn.XLOOKUP(A294,bdd_V102[FINESS juridique],bdd_V102[Numéro du GHT],"")</f>
        <v>CVL-03</v>
      </c>
      <c r="D294" s="1" t="str">
        <f>_xlfn.XLOOKUP(A294,bdd_V102[FINESS juridique],bdd_V102[Intitulé du GHT],"")</f>
        <v>Touraine Val de Loire</v>
      </c>
      <c r="E294" s="1">
        <f>SUMIFS(bdd_V102[Activité combinée], bdd_V102[Intitulé du GHT], D294,bdd_V102[FINESS juridique],A294)</f>
        <v>4794</v>
      </c>
      <c r="F294" s="1" t="str">
        <f>_xlfn.XLOOKUP(A294,Tableau2[FINESS Juridique],Tableau2[Prérequis validation],"Non")</f>
        <v>Non</v>
      </c>
    </row>
    <row r="295" spans="1:6">
      <c r="A295">
        <v>380780023</v>
      </c>
      <c r="B295" t="str">
        <f>_xlfn.XLOOKUP(A295,bdd_V102[FINESS juridique],bdd_V102[Raison sociale juridique],"")</f>
        <v>CH RHUMATOLOGIQUE D'URIAGE</v>
      </c>
      <c r="C295" s="1" t="str">
        <f>_xlfn.XLOOKUP(A295,bdd_V102[FINESS juridique],bdd_V102[Numéro du GHT],"")</f>
        <v>ARA-05</v>
      </c>
      <c r="D295" s="1" t="str">
        <f>_xlfn.XLOOKUP(A295,bdd_V102[FINESS juridique],bdd_V102[Intitulé du GHT],"")</f>
        <v>Alpes Dauphiné</v>
      </c>
      <c r="E295" s="1">
        <f>SUMIFS(bdd_V102[Activité combinée], bdd_V102[Intitulé du GHT], D295,bdd_V102[FINESS juridique],A295)</f>
        <v>17779</v>
      </c>
      <c r="F295" s="1" t="str">
        <f>_xlfn.XLOOKUP(A295,Tableau2[FINESS Juridique],Tableau2[Prérequis validation],"Non")</f>
        <v>Oui</v>
      </c>
    </row>
    <row r="296" spans="1:6">
      <c r="A296">
        <v>380780031</v>
      </c>
      <c r="B296" t="str">
        <f>_xlfn.XLOOKUP(A296,bdd_V102[FINESS juridique],bdd_V102[Raison sociale juridique],"")</f>
        <v>CH FABRICE MARCHIOL LA MURE</v>
      </c>
      <c r="C296" s="1" t="str">
        <f>_xlfn.XLOOKUP(A296,bdd_V102[FINESS juridique],bdd_V102[Numéro du GHT],"")</f>
        <v>ARA-05</v>
      </c>
      <c r="D296" s="1" t="str">
        <f>_xlfn.XLOOKUP(A296,bdd_V102[FINESS juridique],bdd_V102[Intitulé du GHT],"")</f>
        <v>Alpes Dauphiné</v>
      </c>
      <c r="E296" s="1">
        <f>SUMIFS(bdd_V102[Activité combinée], bdd_V102[Intitulé du GHT], D296,bdd_V102[FINESS juridique],A296)</f>
        <v>17942</v>
      </c>
      <c r="F296" s="1" t="str">
        <f>_xlfn.XLOOKUP(A296,Tableau2[FINESS Juridique],Tableau2[Prérequis validation],"Non")</f>
        <v>Oui</v>
      </c>
    </row>
    <row r="297" spans="1:6">
      <c r="A297">
        <v>380780049</v>
      </c>
      <c r="B297" t="str">
        <f>_xlfn.XLOOKUP(A297,bdd_V102[FINESS juridique],bdd_V102[Raison sociale juridique],"")</f>
        <v>CH PIERRE OUDOT</v>
      </c>
      <c r="C297" s="1" t="str">
        <f>_xlfn.XLOOKUP(A297,bdd_V102[FINESS juridique],bdd_V102[Numéro du GHT],"")</f>
        <v>ARA-11</v>
      </c>
      <c r="D297" s="1" t="str">
        <f>_xlfn.XLOOKUP(A297,bdd_V102[FINESS juridique],bdd_V102[Intitulé du GHT],"")</f>
        <v>Nord Dauphiné</v>
      </c>
      <c r="E297" s="1">
        <f>SUMIFS(bdd_V102[Activité combinée], bdd_V102[Intitulé du GHT], D297,bdd_V102[FINESS juridique],A297)</f>
        <v>151687.75</v>
      </c>
      <c r="F297" s="1" t="str">
        <f>_xlfn.XLOOKUP(A297,Tableau2[FINESS Juridique],Tableau2[Prérequis validation],"Non")</f>
        <v>Oui</v>
      </c>
    </row>
    <row r="298" spans="1:6">
      <c r="A298">
        <v>380780056</v>
      </c>
      <c r="B298" t="str">
        <f>_xlfn.XLOOKUP(A298,bdd_V102[FINESS juridique],bdd_V102[Raison sociale juridique],"")</f>
        <v>CH YVES TOURAINE</v>
      </c>
      <c r="C298" s="1" t="str">
        <f>_xlfn.XLOOKUP(A298,bdd_V102[FINESS juridique],bdd_V102[Numéro du GHT],"")</f>
        <v>ARA-11</v>
      </c>
      <c r="D298" s="1" t="str">
        <f>_xlfn.XLOOKUP(A298,bdd_V102[FINESS juridique],bdd_V102[Intitulé du GHT],"")</f>
        <v>Nord Dauphiné</v>
      </c>
      <c r="E298" s="1">
        <f>SUMIFS(bdd_V102[Activité combinée], bdd_V102[Intitulé du GHT], D298,bdd_V102[FINESS juridique],A298)</f>
        <v>31115.5</v>
      </c>
      <c r="F298" s="1" t="str">
        <f>_xlfn.XLOOKUP(A298,Tableau2[FINESS Juridique],Tableau2[Prérequis validation],"Non")</f>
        <v>Oui</v>
      </c>
    </row>
    <row r="299" spans="1:6">
      <c r="A299">
        <v>380780072</v>
      </c>
      <c r="B299" t="str">
        <f>_xlfn.XLOOKUP(A299,bdd_V102[FINESS juridique],bdd_V102[Raison sociale juridique],"")</f>
        <v>CH DE RIVES</v>
      </c>
      <c r="C299" s="1" t="str">
        <f>_xlfn.XLOOKUP(A299,bdd_V102[FINESS juridique],bdd_V102[Numéro du GHT],"")</f>
        <v>ARA-05</v>
      </c>
      <c r="D299" s="1" t="str">
        <f>_xlfn.XLOOKUP(A299,bdd_V102[FINESS juridique],bdd_V102[Intitulé du GHT],"")</f>
        <v>Alpes Dauphiné</v>
      </c>
      <c r="E299" s="1">
        <f>SUMIFS(bdd_V102[Activité combinée], bdd_V102[Intitulé du GHT], D299,bdd_V102[FINESS juridique],A299)</f>
        <v>9245.5</v>
      </c>
      <c r="F299" s="1" t="str">
        <f>_xlfn.XLOOKUP(A299,Tableau2[FINESS Juridique],Tableau2[Prérequis validation],"Non")</f>
        <v>Oui</v>
      </c>
    </row>
    <row r="300" spans="1:6">
      <c r="A300">
        <v>380780080</v>
      </c>
      <c r="B300" t="str">
        <f>_xlfn.XLOOKUP(A300,bdd_V102[FINESS juridique],bdd_V102[Raison sociale juridique],"")</f>
        <v>CHU GRENOBLE ALPES</v>
      </c>
      <c r="C300" s="1" t="str">
        <f>_xlfn.XLOOKUP(A300,bdd_V102[FINESS juridique],bdd_V102[Numéro du GHT],"")</f>
        <v>ARA-05</v>
      </c>
      <c r="D300" s="1" t="str">
        <f>_xlfn.XLOOKUP(A300,bdd_V102[FINESS juridique],bdd_V102[Intitulé du GHT],"")</f>
        <v>Alpes Dauphiné</v>
      </c>
      <c r="E300" s="1">
        <f>SUMIFS(bdd_V102[Activité combinée], bdd_V102[Intitulé du GHT], D300,bdd_V102[FINESS juridique],A300)</f>
        <v>646465</v>
      </c>
      <c r="F300" s="1" t="str">
        <f>_xlfn.XLOOKUP(A300,Tableau2[FINESS Juridique],Tableau2[Prérequis validation],"Non")</f>
        <v>Oui</v>
      </c>
    </row>
    <row r="301" spans="1:6">
      <c r="A301">
        <v>380780098</v>
      </c>
      <c r="B301" t="str">
        <f>_xlfn.XLOOKUP(A301,bdd_V102[FINESS juridique],bdd_V102[Raison sociale juridique],"")</f>
        <v>CH DE TULLINS</v>
      </c>
      <c r="C301" s="1" t="str">
        <f>_xlfn.XLOOKUP(A301,bdd_V102[FINESS juridique],bdd_V102[Numéro du GHT],"")</f>
        <v>ARA-05</v>
      </c>
      <c r="D301" s="1" t="str">
        <f>_xlfn.XLOOKUP(A301,bdd_V102[FINESS juridique],bdd_V102[Intitulé du GHT],"")</f>
        <v>Alpes Dauphiné</v>
      </c>
      <c r="E301" s="1">
        <f>SUMIFS(bdd_V102[Activité combinée], bdd_V102[Intitulé du GHT], D301,bdd_V102[FINESS juridique],A301)</f>
        <v>21571</v>
      </c>
      <c r="F301" s="1" t="str">
        <f>_xlfn.XLOOKUP(A301,Tableau2[FINESS Juridique],Tableau2[Prérequis validation],"Non")</f>
        <v>Oui</v>
      </c>
    </row>
    <row r="302" spans="1:6">
      <c r="A302">
        <v>380780171</v>
      </c>
      <c r="B302" t="str">
        <f>_xlfn.XLOOKUP(A302,bdd_V102[FINESS juridique],bdd_V102[Raison sociale juridique],"")</f>
        <v>CH INTERCOMMUNAL VERCORS ISERE</v>
      </c>
      <c r="C302" s="1" t="str">
        <f>_xlfn.XLOOKUP(A302,bdd_V102[FINESS juridique],bdd_V102[Numéro du GHT],"")</f>
        <v>ARA-14</v>
      </c>
      <c r="D302" s="1" t="str">
        <f>_xlfn.XLOOKUP(A302,bdd_V102[FINESS juridique],bdd_V102[Intitulé du GHT],"")</f>
        <v>Drome Ardèche Vercors</v>
      </c>
      <c r="E302" s="1">
        <f>SUMIFS(bdd_V102[Activité combinée], bdd_V102[Intitulé du GHT], D302,bdd_V102[FINESS juridique],A302)</f>
        <v>16826.5</v>
      </c>
      <c r="F302" s="1" t="str">
        <f>_xlfn.XLOOKUP(A302,Tableau2[FINESS Juridique],Tableau2[Prérequis validation],"Non")</f>
        <v>Oui</v>
      </c>
    </row>
    <row r="303" spans="1:6">
      <c r="A303">
        <v>380780213</v>
      </c>
      <c r="B303" t="str">
        <f>_xlfn.XLOOKUP(A303,bdd_V102[FINESS juridique],bdd_V102[Raison sociale juridique],"")</f>
        <v>CH DE SAINT LAURENT DU PONT</v>
      </c>
      <c r="C303" s="1" t="str">
        <f>_xlfn.XLOOKUP(A303,bdd_V102[FINESS juridique],bdd_V102[Numéro du GHT],"")</f>
        <v>ARA-05</v>
      </c>
      <c r="D303" s="1" t="str">
        <f>_xlfn.XLOOKUP(A303,bdd_V102[FINESS juridique],bdd_V102[Intitulé du GHT],"")</f>
        <v>Alpes Dauphiné</v>
      </c>
      <c r="E303" s="1">
        <f>SUMIFS(bdd_V102[Activité combinée], bdd_V102[Intitulé du GHT], D303,bdd_V102[FINESS juridique],A303)</f>
        <v>14800</v>
      </c>
      <c r="F303" s="1" t="str">
        <f>_xlfn.XLOOKUP(A303,Tableau2[FINESS Juridique],Tableau2[Prérequis validation],"Non")</f>
        <v>Oui</v>
      </c>
    </row>
    <row r="304" spans="1:6">
      <c r="A304">
        <v>380780239</v>
      </c>
      <c r="B304" t="str">
        <f>_xlfn.XLOOKUP(A304,bdd_V102[FINESS juridique],bdd_V102[Raison sociale juridique],"")</f>
        <v>CH DE SAINT GEOIRE EN VALDAINE</v>
      </c>
      <c r="C304" s="1" t="str">
        <f>_xlfn.XLOOKUP(A304,bdd_V102[FINESS juridique],bdd_V102[Numéro du GHT],"")</f>
        <v>ARA-05</v>
      </c>
      <c r="D304" s="1" t="str">
        <f>_xlfn.XLOOKUP(A304,bdd_V102[FINESS juridique],bdd_V102[Intitulé du GHT],"")</f>
        <v>Alpes Dauphiné</v>
      </c>
      <c r="E304" s="1">
        <f>SUMIFS(bdd_V102[Activité combinée], bdd_V102[Intitulé du GHT], D304,bdd_V102[FINESS juridique],A304)</f>
        <v>2949</v>
      </c>
      <c r="F304" s="1" t="str">
        <f>_xlfn.XLOOKUP(A304,Tableau2[FINESS Juridique],Tableau2[Prérequis validation],"Non")</f>
        <v>Oui</v>
      </c>
    </row>
    <row r="305" spans="1:6">
      <c r="A305">
        <v>380780247</v>
      </c>
      <c r="B305" t="str">
        <f>_xlfn.XLOOKUP(A305,bdd_V102[FINESS juridique],bdd_V102[Raison sociale juridique],"")</f>
        <v>CH ALPES ISERE</v>
      </c>
      <c r="C305" s="1" t="str">
        <f>_xlfn.XLOOKUP(A305,bdd_V102[FINESS juridique],bdd_V102[Numéro du GHT],"")</f>
        <v>ARA-05</v>
      </c>
      <c r="D305" s="1" t="str">
        <f>_xlfn.XLOOKUP(A305,bdd_V102[FINESS juridique],bdd_V102[Intitulé du GHT],"")</f>
        <v>Alpes Dauphiné</v>
      </c>
      <c r="E305" s="1">
        <f>SUMIFS(bdd_V102[Activité combinée], bdd_V102[Intitulé du GHT], D305,bdd_V102[FINESS juridique],A305)</f>
        <v>71859.5</v>
      </c>
      <c r="F305" s="1" t="str">
        <f>_xlfn.XLOOKUP(A305,Tableau2[FINESS Juridique],Tableau2[Prérequis validation],"Non")</f>
        <v>Oui</v>
      </c>
    </row>
    <row r="306" spans="1:6">
      <c r="A306">
        <v>380781351</v>
      </c>
      <c r="B306" t="str">
        <f>_xlfn.XLOOKUP(A306,bdd_V102[FINESS juridique],bdd_V102[Raison sociale juridique],"")</f>
        <v>CH LUZY DUFEILLANT</v>
      </c>
      <c r="C306" s="1" t="str">
        <f>_xlfn.XLOOKUP(A306,bdd_V102[FINESS juridique],bdd_V102[Numéro du GHT],"")</f>
        <v>ARA-10</v>
      </c>
      <c r="D306" s="1" t="str">
        <f>_xlfn.XLOOKUP(A306,bdd_V102[FINESS juridique],bdd_V102[Intitulé du GHT],"")</f>
        <v>Val Rhône Centre</v>
      </c>
      <c r="E306" s="1">
        <f>SUMIFS(bdd_V102[Activité combinée], bdd_V102[Intitulé du GHT], D306,bdd_V102[FINESS juridique],A306)</f>
        <v>3513.5</v>
      </c>
      <c r="F306" s="1" t="str">
        <f>_xlfn.XLOOKUP(A306,Tableau2[FINESS Juridique],Tableau2[Prérequis validation],"Non")</f>
        <v>Oui</v>
      </c>
    </row>
    <row r="307" spans="1:6">
      <c r="A307">
        <v>380781435</v>
      </c>
      <c r="B307" t="str">
        <f>_xlfn.XLOOKUP(A307,bdd_V102[FINESS juridique],bdd_V102[Raison sociale juridique],"")</f>
        <v>CH LUCIEN HUSSEL DE VIENNE</v>
      </c>
      <c r="C307" s="1" t="str">
        <f>_xlfn.XLOOKUP(A307,bdd_V102[FINESS juridique],bdd_V102[Numéro du GHT],"")</f>
        <v>ARA-10</v>
      </c>
      <c r="D307" s="1" t="str">
        <f>_xlfn.XLOOKUP(A307,bdd_V102[FINESS juridique],bdd_V102[Intitulé du GHT],"")</f>
        <v>Val Rhône Centre</v>
      </c>
      <c r="E307" s="1">
        <f>SUMIFS(bdd_V102[Activité combinée], bdd_V102[Intitulé du GHT], D307,bdd_V102[FINESS juridique],A307)</f>
        <v>127187</v>
      </c>
      <c r="F307" s="1" t="str">
        <f>_xlfn.XLOOKUP(A307,Tableau2[FINESS Juridique],Tableau2[Prérequis validation],"Non")</f>
        <v>Oui</v>
      </c>
    </row>
    <row r="308" spans="1:6">
      <c r="A308">
        <v>380782698</v>
      </c>
      <c r="B308" t="str">
        <f>_xlfn.XLOOKUP(A308,bdd_V102[FINESS juridique],bdd_V102[Raison sociale juridique],"")</f>
        <v>CH DE LA TOUR DU PIN</v>
      </c>
      <c r="C308" s="1" t="str">
        <f>_xlfn.XLOOKUP(A308,bdd_V102[FINESS juridique],bdd_V102[Numéro du GHT],"")</f>
        <v>ARA-11</v>
      </c>
      <c r="D308" s="1" t="str">
        <f>_xlfn.XLOOKUP(A308,bdd_V102[FINESS juridique],bdd_V102[Intitulé du GHT],"")</f>
        <v>Nord Dauphiné</v>
      </c>
      <c r="E308" s="1">
        <f>SUMIFS(bdd_V102[Activité combinée], bdd_V102[Intitulé du GHT], D308,bdd_V102[FINESS juridique],A308)</f>
        <v>12137.5</v>
      </c>
      <c r="F308" s="1" t="str">
        <f>_xlfn.XLOOKUP(A308,Tableau2[FINESS Juridique],Tableau2[Prérequis validation],"Non")</f>
        <v>Non</v>
      </c>
    </row>
    <row r="309" spans="1:6">
      <c r="A309">
        <v>380782771</v>
      </c>
      <c r="B309" t="str">
        <f>_xlfn.XLOOKUP(A309,bdd_V102[FINESS juridique],bdd_V102[Raison sociale juridique],"")</f>
        <v>CH DE MORESTEL</v>
      </c>
      <c r="C309" s="1" t="str">
        <f>_xlfn.XLOOKUP(A309,bdd_V102[FINESS juridique],bdd_V102[Numéro du GHT],"")</f>
        <v>ARA-11</v>
      </c>
      <c r="D309" s="1" t="str">
        <f>_xlfn.XLOOKUP(A309,bdd_V102[FINESS juridique],bdd_V102[Intitulé du GHT],"")</f>
        <v>Nord Dauphiné</v>
      </c>
      <c r="E309" s="1">
        <f>SUMIFS(bdd_V102[Activité combinée], bdd_V102[Intitulé du GHT], D309,bdd_V102[FINESS juridique],A309)</f>
        <v>2909.5</v>
      </c>
      <c r="F309" s="1" t="str">
        <f>_xlfn.XLOOKUP(A309,Tableau2[FINESS Juridique],Tableau2[Prérequis validation],"Non")</f>
        <v>Non</v>
      </c>
    </row>
    <row r="310" spans="1:6">
      <c r="A310">
        <v>390780146</v>
      </c>
      <c r="B310" t="str">
        <f>_xlfn.XLOOKUP(A310,bdd_V102[FINESS juridique],bdd_V102[Raison sociale juridique],"")</f>
        <v>CENTRE HOSPITALIER JURA SUD</v>
      </c>
      <c r="C310" s="1" t="str">
        <f>_xlfn.XLOOKUP(A310,bdd_V102[FINESS juridique],bdd_V102[Numéro du GHT],"")</f>
        <v>BFC-08</v>
      </c>
      <c r="D310" s="1" t="str">
        <f>_xlfn.XLOOKUP(A310,bdd_V102[FINESS juridique],bdd_V102[Intitulé du GHT],"")</f>
        <v xml:space="preserve">Jura </v>
      </c>
      <c r="E310" s="1">
        <f>SUMIFS(bdd_V102[Activité combinée], bdd_V102[Intitulé du GHT], D310,bdd_V102[FINESS juridique],A310)</f>
        <v>146100</v>
      </c>
      <c r="F310" s="1" t="str">
        <f>_xlfn.XLOOKUP(A310,Tableau2[FINESS Juridique],Tableau2[Prérequis validation],"Non")</f>
        <v>Oui</v>
      </c>
    </row>
    <row r="311" spans="1:6">
      <c r="A311">
        <v>390780153</v>
      </c>
      <c r="B311" t="str">
        <f>_xlfn.XLOOKUP(A311,bdd_V102[FINESS juridique],bdd_V102[Raison sociale juridique],"")</f>
        <v>CH LEON BERARD MOREZ</v>
      </c>
      <c r="C311" s="1" t="str">
        <f>_xlfn.XLOOKUP(A311,bdd_V102[FINESS juridique],bdd_V102[Numéro du GHT],"")</f>
        <v>BFC-08</v>
      </c>
      <c r="D311" s="1" t="str">
        <f>_xlfn.XLOOKUP(A311,bdd_V102[FINESS juridique],bdd_V102[Intitulé du GHT],"")</f>
        <v xml:space="preserve">Jura </v>
      </c>
      <c r="E311" s="1">
        <f>SUMIFS(bdd_V102[Activité combinée], bdd_V102[Intitulé du GHT], D311,bdd_V102[FINESS juridique],A311)</f>
        <v>2900</v>
      </c>
      <c r="F311" s="1" t="str">
        <f>_xlfn.XLOOKUP(A311,Tableau2[FINESS Juridique],Tableau2[Prérequis validation],"Non")</f>
        <v>Oui</v>
      </c>
    </row>
    <row r="312" spans="1:6">
      <c r="A312">
        <v>390780161</v>
      </c>
      <c r="B312" t="str">
        <f>_xlfn.XLOOKUP(A312,bdd_V102[FINESS juridique],bdd_V102[Raison sociale juridique],"")</f>
        <v>CH LOUIS JAILLON SAINT CLAUDE</v>
      </c>
      <c r="C312" s="1" t="str">
        <f>_xlfn.XLOOKUP(A312,bdd_V102[FINESS juridique],bdd_V102[Numéro du GHT],"")</f>
        <v>BFC-08</v>
      </c>
      <c r="D312" s="1" t="str">
        <f>_xlfn.XLOOKUP(A312,bdd_V102[FINESS juridique],bdd_V102[Intitulé du GHT],"")</f>
        <v xml:space="preserve">Jura </v>
      </c>
      <c r="E312" s="1">
        <f>SUMIFS(bdd_V102[Activité combinée], bdd_V102[Intitulé du GHT], D312,bdd_V102[FINESS juridique],A312)</f>
        <v>24971</v>
      </c>
      <c r="F312" s="1" t="str">
        <f>_xlfn.XLOOKUP(A312,Tableau2[FINESS Juridique],Tableau2[Prérequis validation],"Non")</f>
        <v>Oui</v>
      </c>
    </row>
    <row r="313" spans="1:6">
      <c r="A313">
        <v>390780179</v>
      </c>
      <c r="B313" t="str">
        <f>_xlfn.XLOOKUP(A313,bdd_V102[FINESS juridique],bdd_V102[Raison sociale juridique],"")</f>
        <v>CH INTERCOMMUNAL DU PAYS DU REVERMONT</v>
      </c>
      <c r="C313" s="1" t="str">
        <f>_xlfn.XLOOKUP(A313,bdd_V102[FINESS juridique],bdd_V102[Numéro du GHT],"")</f>
        <v>BFC-08</v>
      </c>
      <c r="D313" s="1" t="str">
        <f>_xlfn.XLOOKUP(A313,bdd_V102[FINESS juridique],bdd_V102[Intitulé du GHT],"")</f>
        <v xml:space="preserve">Jura </v>
      </c>
      <c r="E313" s="1">
        <f>SUMIFS(bdd_V102[Activité combinée], bdd_V102[Intitulé du GHT], D313,bdd_V102[FINESS juridique],A313)</f>
        <v>18195</v>
      </c>
      <c r="F313" s="1" t="str">
        <f>_xlfn.XLOOKUP(A313,Tableau2[FINESS Juridique],Tableau2[Prérequis validation],"Non")</f>
        <v>Non</v>
      </c>
    </row>
    <row r="314" spans="1:6">
      <c r="A314">
        <v>390780476</v>
      </c>
      <c r="B314" t="str">
        <f>_xlfn.XLOOKUP(A314,bdd_V102[FINESS juridique],bdd_V102[Raison sociale juridique],"")</f>
        <v>CHS SAINT YLIE JURA</v>
      </c>
      <c r="C314" s="1" t="str">
        <f>_xlfn.XLOOKUP(A314,bdd_V102[FINESS juridique],bdd_V102[Numéro du GHT],"")</f>
        <v>BFC-07</v>
      </c>
      <c r="D314" s="1" t="str">
        <f>_xlfn.XLOOKUP(A314,bdd_V102[FINESS juridique],bdd_V102[Intitulé du GHT],"")</f>
        <v>Centre Franche-Comté</v>
      </c>
      <c r="E314" s="1">
        <f>SUMIFS(bdd_V102[Activité combinée], bdd_V102[Intitulé du GHT], D314,bdd_V102[FINESS juridique],A314)</f>
        <v>55647</v>
      </c>
      <c r="F314" s="1" t="str">
        <f>_xlfn.XLOOKUP(A314,Tableau2[FINESS Juridique],Tableau2[Prérequis validation],"Non")</f>
        <v>Oui</v>
      </c>
    </row>
    <row r="315" spans="1:6">
      <c r="A315">
        <v>390780609</v>
      </c>
      <c r="B315" t="str">
        <f>_xlfn.XLOOKUP(A315,bdd_V102[FINESS juridique],bdd_V102[Raison sociale juridique],"")</f>
        <v>CENTRE HOSPITALIER L PASTEUR DOLE</v>
      </c>
      <c r="C315" s="1" t="str">
        <f>_xlfn.XLOOKUP(A315,bdd_V102[FINESS juridique],bdd_V102[Numéro du GHT],"")</f>
        <v>BFC-07</v>
      </c>
      <c r="D315" s="1" t="str">
        <f>_xlfn.XLOOKUP(A315,bdd_V102[FINESS juridique],bdd_V102[Intitulé du GHT],"")</f>
        <v>Centre Franche-Comté</v>
      </c>
      <c r="E315" s="1">
        <f>SUMIFS(bdd_V102[Activité combinée], bdd_V102[Intitulé du GHT], D315,bdd_V102[FINESS juridique],A315)</f>
        <v>87983</v>
      </c>
      <c r="F315" s="1" t="str">
        <f>_xlfn.XLOOKUP(A315,Tableau2[FINESS Juridique],Tableau2[Prérequis validation],"Non")</f>
        <v>Oui</v>
      </c>
    </row>
    <row r="316" spans="1:6">
      <c r="A316">
        <v>400011177</v>
      </c>
      <c r="B316" t="str">
        <f>_xlfn.XLOOKUP(A316,bdd_V102[FINESS juridique],bdd_V102[Raison sociale juridique],"")</f>
        <v>CHI MONT DE MARSAN ET PAYS DES SOURCES</v>
      </c>
      <c r="C316" s="1" t="str">
        <f>_xlfn.XLOOKUP(A316,bdd_V102[FINESS juridique],bdd_V102[Numéro du GHT],"")</f>
        <v>NA-07</v>
      </c>
      <c r="D316" s="1" t="str">
        <f>_xlfn.XLOOKUP(A316,bdd_V102[FINESS juridique],bdd_V102[Intitulé du GHT],"")</f>
        <v xml:space="preserve">Landes </v>
      </c>
      <c r="E316" s="1">
        <f>SUMIFS(bdd_V102[Activité combinée], bdd_V102[Intitulé du GHT], D316,bdd_V102[FINESS juridique],A316)</f>
        <v>207705.5</v>
      </c>
      <c r="F316" s="1" t="str">
        <f>_xlfn.XLOOKUP(A316,Tableau2[FINESS Juridique],Tableau2[Prérequis validation],"Non")</f>
        <v>Oui</v>
      </c>
    </row>
    <row r="317" spans="1:6">
      <c r="A317">
        <v>400780193</v>
      </c>
      <c r="B317" t="str">
        <f>_xlfn.XLOOKUP(A317,bdd_V102[FINESS juridique],bdd_V102[Raison sociale juridique],"")</f>
        <v>CENTRE HOSPITALIER DE DAX</v>
      </c>
      <c r="C317" s="1" t="str">
        <f>_xlfn.XLOOKUP(A317,bdd_V102[FINESS juridique],bdd_V102[Numéro du GHT],"")</f>
        <v>NA-07</v>
      </c>
      <c r="D317" s="1" t="str">
        <f>_xlfn.XLOOKUP(A317,bdd_V102[FINESS juridique],bdd_V102[Intitulé du GHT],"")</f>
        <v xml:space="preserve">Landes </v>
      </c>
      <c r="E317" s="1">
        <f>SUMIFS(bdd_V102[Activité combinée], bdd_V102[Intitulé du GHT], D317,bdd_V102[FINESS juridique],A317)</f>
        <v>181137.25</v>
      </c>
      <c r="F317" s="1" t="str">
        <f>_xlfn.XLOOKUP(A317,Tableau2[FINESS Juridique],Tableau2[Prérequis validation],"Non")</f>
        <v>Oui</v>
      </c>
    </row>
    <row r="318" spans="1:6">
      <c r="A318">
        <v>400780268</v>
      </c>
      <c r="B318" t="str">
        <f>_xlfn.XLOOKUP(A318,bdd_V102[FINESS juridique],bdd_V102[Raison sociale juridique],"")</f>
        <v>CENTRE HOSPITALIER DE SAINT SEVER</v>
      </c>
      <c r="C318" s="1" t="str">
        <f>_xlfn.XLOOKUP(A318,bdd_V102[FINESS juridique],bdd_V102[Numéro du GHT],"")</f>
        <v>NA-07</v>
      </c>
      <c r="D318" s="1" t="str">
        <f>_xlfn.XLOOKUP(A318,bdd_V102[FINESS juridique],bdd_V102[Intitulé du GHT],"")</f>
        <v xml:space="preserve">Landes </v>
      </c>
      <c r="E318" s="1">
        <f>SUMIFS(bdd_V102[Activité combinée], bdd_V102[Intitulé du GHT], D318,bdd_V102[FINESS juridique],A318)</f>
        <v>17098.5</v>
      </c>
      <c r="F318" s="1" t="str">
        <f>_xlfn.XLOOKUP(A318,Tableau2[FINESS Juridique],Tableau2[Prérequis validation],"Non")</f>
        <v>Oui</v>
      </c>
    </row>
    <row r="319" spans="1:6">
      <c r="A319">
        <v>410000087</v>
      </c>
      <c r="B319" t="str">
        <f>_xlfn.XLOOKUP(A319,bdd_V102[FINESS juridique],bdd_V102[Raison sociale juridique],"")</f>
        <v>CH BLOIS  SIMONE VEIL</v>
      </c>
      <c r="C319" s="1" t="str">
        <f>_xlfn.XLOOKUP(A319,bdd_V102[FINESS juridique],bdd_V102[Numéro du GHT],"")</f>
        <v>CVL-04</v>
      </c>
      <c r="D319" s="1" t="str">
        <f>_xlfn.XLOOKUP(A319,bdd_V102[FINESS juridique],bdd_V102[Intitulé du GHT],"")</f>
        <v>Loir-et-Cher</v>
      </c>
      <c r="E319" s="1">
        <f>SUMIFS(bdd_V102[Activité combinée], bdd_V102[Intitulé du GHT], D319,bdd_V102[FINESS juridique],A319)</f>
        <v>189649.25</v>
      </c>
      <c r="F319" s="1" t="str">
        <f>_xlfn.XLOOKUP(A319,Tableau2[FINESS Juridique],Tableau2[Prérequis validation],"Non")</f>
        <v>Oui</v>
      </c>
    </row>
    <row r="320" spans="1:6">
      <c r="A320">
        <v>410000095</v>
      </c>
      <c r="B320" t="str">
        <f>_xlfn.XLOOKUP(A320,bdd_V102[FINESS juridique],bdd_V102[Raison sociale juridique],"")</f>
        <v>CH VENDOME MONTOIRE</v>
      </c>
      <c r="C320" s="1" t="str">
        <f>_xlfn.XLOOKUP(A320,bdd_V102[FINESS juridique],bdd_V102[Numéro du GHT],"")</f>
        <v>CVL-04</v>
      </c>
      <c r="D320" s="1" t="str">
        <f>_xlfn.XLOOKUP(A320,bdd_V102[FINESS juridique],bdd_V102[Intitulé du GHT],"")</f>
        <v>Loir-et-Cher</v>
      </c>
      <c r="E320" s="1">
        <f>SUMIFS(bdd_V102[Activité combinée], bdd_V102[Intitulé du GHT], D320,bdd_V102[FINESS juridique],A320)</f>
        <v>54229</v>
      </c>
      <c r="F320" s="1" t="str">
        <f>_xlfn.XLOOKUP(A320,Tableau2[FINESS Juridique],Tableau2[Prérequis validation],"Non")</f>
        <v>Oui</v>
      </c>
    </row>
    <row r="321" spans="1:6">
      <c r="A321">
        <v>410000103</v>
      </c>
      <c r="B321" t="str">
        <f>_xlfn.XLOOKUP(A321,bdd_V102[FINESS juridique],bdd_V102[Raison sociale juridique],"")</f>
        <v>CH ROMORANTIN LANTHENAY</v>
      </c>
      <c r="C321" s="1" t="str">
        <f>_xlfn.XLOOKUP(A321,bdd_V102[FINESS juridique],bdd_V102[Numéro du GHT],"")</f>
        <v>CVL-04</v>
      </c>
      <c r="D321" s="1" t="str">
        <f>_xlfn.XLOOKUP(A321,bdd_V102[FINESS juridique],bdd_V102[Intitulé du GHT],"")</f>
        <v>Loir-et-Cher</v>
      </c>
      <c r="E321" s="1">
        <f>SUMIFS(bdd_V102[Activité combinée], bdd_V102[Intitulé du GHT], D321,bdd_V102[FINESS juridique],A321)</f>
        <v>76498.75</v>
      </c>
      <c r="F321" s="1" t="str">
        <f>_xlfn.XLOOKUP(A321,Tableau2[FINESS Juridique],Tableau2[Prérequis validation],"Non")</f>
        <v>Oui</v>
      </c>
    </row>
    <row r="322" spans="1:6">
      <c r="A322">
        <v>410000111</v>
      </c>
      <c r="B322" t="str">
        <f>_xlfn.XLOOKUP(A322,bdd_V102[FINESS juridique],bdd_V102[Raison sociale juridique],"")</f>
        <v>CH DE ST AIGNAN</v>
      </c>
      <c r="C322" s="1" t="str">
        <f>_xlfn.XLOOKUP(A322,bdd_V102[FINESS juridique],bdd_V102[Numéro du GHT],"")</f>
        <v>CVL-04</v>
      </c>
      <c r="D322" s="1" t="str">
        <f>_xlfn.XLOOKUP(A322,bdd_V102[FINESS juridique],bdd_V102[Intitulé du GHT],"")</f>
        <v>Loir-et-Cher</v>
      </c>
      <c r="E322" s="1">
        <f>SUMIFS(bdd_V102[Activité combinée], bdd_V102[Intitulé du GHT], D322,bdd_V102[FINESS juridique],A322)</f>
        <v>11448.5</v>
      </c>
      <c r="F322" s="1" t="str">
        <f>_xlfn.XLOOKUP(A322,Tableau2[FINESS Juridique],Tableau2[Prérequis validation],"Non")</f>
        <v>Oui</v>
      </c>
    </row>
    <row r="323" spans="1:6">
      <c r="A323">
        <v>410000145</v>
      </c>
      <c r="B323" t="str">
        <f>_xlfn.XLOOKUP(A323,bdd_V102[FINESS juridique],bdd_V102[Raison sociale juridique],"")</f>
        <v>CH DE MONTRICHARD</v>
      </c>
      <c r="C323" s="1" t="str">
        <f>_xlfn.XLOOKUP(A323,bdd_V102[FINESS juridique],bdd_V102[Numéro du GHT],"")</f>
        <v>CVL-04</v>
      </c>
      <c r="D323" s="1" t="str">
        <f>_xlfn.XLOOKUP(A323,bdd_V102[FINESS juridique],bdd_V102[Intitulé du GHT],"")</f>
        <v>Loir-et-Cher</v>
      </c>
      <c r="E323" s="1">
        <f>SUMIFS(bdd_V102[Activité combinée], bdd_V102[Intitulé du GHT], D323,bdd_V102[FINESS juridique],A323)</f>
        <v>2217.5</v>
      </c>
      <c r="F323" s="1" t="str">
        <f>_xlfn.XLOOKUP(A323,Tableau2[FINESS Juridique],Tableau2[Prérequis validation],"Non")</f>
        <v>Oui</v>
      </c>
    </row>
    <row r="324" spans="1:6">
      <c r="A324">
        <v>420002495</v>
      </c>
      <c r="B324" t="str">
        <f>_xlfn.XLOOKUP(A324,bdd_V102[FINESS juridique],bdd_V102[Raison sociale juridique],"")</f>
        <v>CH DU GIER</v>
      </c>
      <c r="C324" s="1" t="str">
        <f>_xlfn.XLOOKUP(A324,bdd_V102[FINESS juridique],bdd_V102[Numéro du GHT],"")</f>
        <v>ARA-09</v>
      </c>
      <c r="D324" s="1" t="str">
        <f>_xlfn.XLOOKUP(A324,bdd_V102[FINESS juridique],bdd_V102[Intitulé du GHT],"")</f>
        <v>Loire</v>
      </c>
      <c r="E324" s="1">
        <f>SUMIFS(bdd_V102[Activité combinée], bdd_V102[Intitulé du GHT], D324,bdd_V102[FINESS juridique],A324)</f>
        <v>72090</v>
      </c>
      <c r="F324" s="1" t="str">
        <f>_xlfn.XLOOKUP(A324,Tableau2[FINESS Juridique],Tableau2[Prérequis validation],"Non")</f>
        <v>Oui</v>
      </c>
    </row>
    <row r="325" spans="1:6">
      <c r="A325">
        <v>420013831</v>
      </c>
      <c r="B325" t="str">
        <f>_xlfn.XLOOKUP(A325,bdd_V102[FINESS juridique],bdd_V102[Raison sociale juridique],"")</f>
        <v>CH DU FOREZ</v>
      </c>
      <c r="C325" s="1" t="str">
        <f>_xlfn.XLOOKUP(A325,bdd_V102[FINESS juridique],bdd_V102[Numéro du GHT],"")</f>
        <v>ARA-09</v>
      </c>
      <c r="D325" s="1" t="str">
        <f>_xlfn.XLOOKUP(A325,bdd_V102[FINESS juridique],bdd_V102[Intitulé du GHT],"")</f>
        <v>Loire</v>
      </c>
      <c r="E325" s="1">
        <f>SUMIFS(bdd_V102[Activité combinée], bdd_V102[Intitulé du GHT], D325,bdd_V102[FINESS juridique],A325)</f>
        <v>88177.5</v>
      </c>
      <c r="F325" s="1" t="str">
        <f>_xlfn.XLOOKUP(A325,Tableau2[FINESS Juridique],Tableau2[Prérequis validation],"Non")</f>
        <v>Oui</v>
      </c>
    </row>
    <row r="326" spans="1:6">
      <c r="A326">
        <v>420016933</v>
      </c>
      <c r="B326" t="str">
        <f>_xlfn.XLOOKUP(A326,bdd_V102[FINESS juridique],bdd_V102[Raison sociale juridique],"")</f>
        <v>CH DU PILAT RHODANIEN</v>
      </c>
      <c r="C326" s="1" t="str">
        <f>_xlfn.XLOOKUP(A326,bdd_V102[FINESS juridique],bdd_V102[Numéro du GHT],"")</f>
        <v>ARA-10</v>
      </c>
      <c r="D326" s="1" t="str">
        <f>_xlfn.XLOOKUP(A326,bdd_V102[FINESS juridique],bdd_V102[Intitulé du GHT],"")</f>
        <v>Val Rhône Centre</v>
      </c>
      <c r="E326" s="1">
        <f>SUMIFS(bdd_V102[Activité combinée], bdd_V102[Intitulé du GHT], D326,bdd_V102[FINESS juridique],A326)</f>
        <v>6830.5</v>
      </c>
      <c r="F326" s="1" t="str">
        <f>_xlfn.XLOOKUP(A326,Tableau2[FINESS Juridique],Tableau2[Prérequis validation],"Non")</f>
        <v>Oui</v>
      </c>
    </row>
    <row r="327" spans="1:6">
      <c r="A327">
        <v>420780033</v>
      </c>
      <c r="B327" t="str">
        <f>_xlfn.XLOOKUP(A327,bdd_V102[FINESS juridique],bdd_V102[Raison sociale juridique],"")</f>
        <v>CH DE ROANNE</v>
      </c>
      <c r="C327" s="1" t="str">
        <f>_xlfn.XLOOKUP(A327,bdd_V102[FINESS juridique],bdd_V102[Numéro du GHT],"")</f>
        <v>ARA-09</v>
      </c>
      <c r="D327" s="1" t="str">
        <f>_xlfn.XLOOKUP(A327,bdd_V102[FINESS juridique],bdd_V102[Intitulé du GHT],"")</f>
        <v>Loire</v>
      </c>
      <c r="E327" s="1">
        <f>SUMIFS(bdd_V102[Activité combinée], bdd_V102[Intitulé du GHT], D327,bdd_V102[FINESS juridique],A327)</f>
        <v>185102.75</v>
      </c>
      <c r="F327" s="1" t="str">
        <f>_xlfn.XLOOKUP(A327,Tableau2[FINESS Juridique],Tableau2[Prérequis validation],"Non")</f>
        <v>Oui</v>
      </c>
    </row>
    <row r="328" spans="1:6">
      <c r="A328">
        <v>420780041</v>
      </c>
      <c r="B328" t="str">
        <f>_xlfn.XLOOKUP(A328,bdd_V102[FINESS juridique],bdd_V102[Raison sociale juridique],"")</f>
        <v>CH DE SAINT JUST LA PENDUE</v>
      </c>
      <c r="C328" s="1" t="str">
        <f>_xlfn.XLOOKUP(A328,bdd_V102[FINESS juridique],bdd_V102[Numéro du GHT],"")</f>
        <v>ARA-09</v>
      </c>
      <c r="D328" s="1" t="str">
        <f>_xlfn.XLOOKUP(A328,bdd_V102[FINESS juridique],bdd_V102[Intitulé du GHT],"")</f>
        <v>Loire</v>
      </c>
      <c r="E328" s="1">
        <f>SUMIFS(bdd_V102[Activité combinée], bdd_V102[Intitulé du GHT], D328,bdd_V102[FINESS juridique],A328)</f>
        <v>1959</v>
      </c>
      <c r="F328" s="1" t="str">
        <f>_xlfn.XLOOKUP(A328,Tableau2[FINESS Juridique],Tableau2[Prérequis validation],"Non")</f>
        <v>Oui</v>
      </c>
    </row>
    <row r="329" spans="1:6">
      <c r="A329">
        <v>420780058</v>
      </c>
      <c r="B329" t="str">
        <f>_xlfn.XLOOKUP(A329,bdd_V102[FINESS juridique],bdd_V102[Raison sociale juridique],"")</f>
        <v>CH DE CHARLIEU</v>
      </c>
      <c r="C329" s="1" t="str">
        <f>_xlfn.XLOOKUP(A329,bdd_V102[FINESS juridique],bdd_V102[Numéro du GHT],"")</f>
        <v>ARA-09</v>
      </c>
      <c r="D329" s="1" t="str">
        <f>_xlfn.XLOOKUP(A329,bdd_V102[FINESS juridique],bdd_V102[Intitulé du GHT],"")</f>
        <v>Loire</v>
      </c>
      <c r="E329" s="1">
        <f>SUMIFS(bdd_V102[Activité combinée], bdd_V102[Intitulé du GHT], D329,bdd_V102[FINESS juridique],A329)</f>
        <v>5449.5</v>
      </c>
      <c r="F329" s="1" t="str">
        <f>_xlfn.XLOOKUP(A329,Tableau2[FINESS Juridique],Tableau2[Prérequis validation],"Non")</f>
        <v>Non</v>
      </c>
    </row>
    <row r="330" spans="1:6">
      <c r="A330">
        <v>420780652</v>
      </c>
      <c r="B330" t="str">
        <f>_xlfn.XLOOKUP(A330,bdd_V102[FINESS juridique],bdd_V102[Raison sociale juridique],"")</f>
        <v>CH LE CORBUSIER</v>
      </c>
      <c r="C330" s="1" t="str">
        <f>_xlfn.XLOOKUP(A330,bdd_V102[FINESS juridique],bdd_V102[Numéro du GHT],"")</f>
        <v>ARA-09</v>
      </c>
      <c r="D330" s="1" t="str">
        <f>_xlfn.XLOOKUP(A330,bdd_V102[FINESS juridique],bdd_V102[Intitulé du GHT],"")</f>
        <v>Loire</v>
      </c>
      <c r="E330" s="1">
        <f>SUMIFS(bdd_V102[Activité combinée], bdd_V102[Intitulé du GHT], D330,bdd_V102[FINESS juridique],A330)</f>
        <v>104579</v>
      </c>
      <c r="F330" s="1" t="str">
        <f>_xlfn.XLOOKUP(A330,Tableau2[FINESS Juridique],Tableau2[Prérequis validation],"Non")</f>
        <v>Oui</v>
      </c>
    </row>
    <row r="331" spans="1:6">
      <c r="A331">
        <v>420780660</v>
      </c>
      <c r="B331" t="str">
        <f>_xlfn.XLOOKUP(A331,bdd_V102[FINESS juridique],bdd_V102[Raison sociale juridique],"")</f>
        <v>CH GEORGES CLAUDINON</v>
      </c>
      <c r="C331" s="1" t="str">
        <f>_xlfn.XLOOKUP(A331,bdd_V102[FINESS juridique],bdd_V102[Numéro du GHT],"")</f>
        <v>ARA-09</v>
      </c>
      <c r="D331" s="1" t="str">
        <f>_xlfn.XLOOKUP(A331,bdd_V102[FINESS juridique],bdd_V102[Intitulé du GHT],"")</f>
        <v>Loire</v>
      </c>
      <c r="E331" s="1">
        <f>SUMIFS(bdd_V102[Activité combinée], bdd_V102[Intitulé du GHT], D331,bdd_V102[FINESS juridique],A331)</f>
        <v>12537.5</v>
      </c>
      <c r="F331" s="1" t="str">
        <f>_xlfn.XLOOKUP(A331,Tableau2[FINESS Juridique],Tableau2[Prérequis validation],"Non")</f>
        <v>Oui</v>
      </c>
    </row>
    <row r="332" spans="1:6">
      <c r="A332">
        <v>420780694</v>
      </c>
      <c r="B332" t="str">
        <f>_xlfn.XLOOKUP(A332,bdd_V102[FINESS juridique],bdd_V102[Raison sociale juridique],"")</f>
        <v>CH DE SAINT BONNET LE CHATEAU</v>
      </c>
      <c r="C332" s="1" t="str">
        <f>_xlfn.XLOOKUP(A332,bdd_V102[FINESS juridique],bdd_V102[Numéro du GHT],"")</f>
        <v>ARA-09</v>
      </c>
      <c r="D332" s="1" t="str">
        <f>_xlfn.XLOOKUP(A332,bdd_V102[FINESS juridique],bdd_V102[Intitulé du GHT],"")</f>
        <v>Loire</v>
      </c>
      <c r="E332" s="1">
        <f>SUMIFS(bdd_V102[Activité combinée], bdd_V102[Intitulé du GHT], D332,bdd_V102[FINESS juridique],A332)</f>
        <v>7298.5</v>
      </c>
      <c r="F332" s="1" t="str">
        <f>_xlfn.XLOOKUP(A332,Tableau2[FINESS Juridique],Tableau2[Prérequis validation],"Non")</f>
        <v>Non</v>
      </c>
    </row>
    <row r="333" spans="1:6">
      <c r="A333">
        <v>420780710</v>
      </c>
      <c r="B333" t="str">
        <f>_xlfn.XLOOKUP(A333,bdd_V102[FINESS juridique],bdd_V102[Raison sociale juridique],"")</f>
        <v>CH MAURICE ANDRE</v>
      </c>
      <c r="C333" s="1" t="str">
        <f>_xlfn.XLOOKUP(A333,bdd_V102[FINESS juridique],bdd_V102[Numéro du GHT],"")</f>
        <v>ARA-09</v>
      </c>
      <c r="D333" s="1" t="str">
        <f>_xlfn.XLOOKUP(A333,bdd_V102[FINESS juridique],bdd_V102[Intitulé du GHT],"")</f>
        <v>Loire</v>
      </c>
      <c r="E333" s="1">
        <f>SUMIFS(bdd_V102[Activité combinée], bdd_V102[Intitulé du GHT], D333,bdd_V102[FINESS juridique],A333)</f>
        <v>8826.5</v>
      </c>
      <c r="F333" s="1" t="str">
        <f>_xlfn.XLOOKUP(A333,Tableau2[FINESS Juridique],Tableau2[Prérequis validation],"Non")</f>
        <v>Non</v>
      </c>
    </row>
    <row r="334" spans="1:6">
      <c r="A334">
        <v>420781791</v>
      </c>
      <c r="B334" t="str">
        <f>_xlfn.XLOOKUP(A334,bdd_V102[FINESS juridique],bdd_V102[Raison sociale juridique],"")</f>
        <v>CH DE BOEN SUR LIGNON</v>
      </c>
      <c r="C334" s="1" t="str">
        <f>_xlfn.XLOOKUP(A334,bdd_V102[FINESS juridique],bdd_V102[Numéro du GHT],"")</f>
        <v>ARA-09</v>
      </c>
      <c r="D334" s="1" t="str">
        <f>_xlfn.XLOOKUP(A334,bdd_V102[FINESS juridique],bdd_V102[Intitulé du GHT],"")</f>
        <v>Loire</v>
      </c>
      <c r="E334" s="1">
        <f>SUMIFS(bdd_V102[Activité combinée], bdd_V102[Intitulé du GHT], D334,bdd_V102[FINESS juridique],A334)</f>
        <v>2687.5</v>
      </c>
      <c r="F334" s="1" t="str">
        <f>_xlfn.XLOOKUP(A334,Tableau2[FINESS Juridique],Tableau2[Prérequis validation],"Non")</f>
        <v>Oui</v>
      </c>
    </row>
    <row r="335" spans="1:6">
      <c r="A335">
        <v>420784878</v>
      </c>
      <c r="B335" t="str">
        <f>_xlfn.XLOOKUP(A335,bdd_V102[FINESS juridique],bdd_V102[Raison sociale juridique],"")</f>
        <v>CHU DE SAINT-ETIENNE</v>
      </c>
      <c r="C335" s="1" t="str">
        <f>_xlfn.XLOOKUP(A335,bdd_V102[FINESS juridique],bdd_V102[Numéro du GHT],"")</f>
        <v>ARA-09</v>
      </c>
      <c r="D335" s="1" t="str">
        <f>_xlfn.XLOOKUP(A335,bdd_V102[FINESS juridique],bdd_V102[Intitulé du GHT],"")</f>
        <v>Loire</v>
      </c>
      <c r="E335" s="1">
        <f>SUMIFS(bdd_V102[Activité combinée], bdd_V102[Intitulé du GHT], D335,bdd_V102[FINESS juridique],A335)</f>
        <v>514470.75</v>
      </c>
      <c r="F335" s="1" t="str">
        <f>_xlfn.XLOOKUP(A335,Tableau2[FINESS Juridique],Tableau2[Prérequis validation],"Non")</f>
        <v>Oui</v>
      </c>
    </row>
    <row r="336" spans="1:6">
      <c r="A336">
        <v>430000018</v>
      </c>
      <c r="B336" t="str">
        <f>_xlfn.XLOOKUP(A336,bdd_V102[FINESS juridique],bdd_V102[Raison sociale juridique],"")</f>
        <v>CH DU PUY</v>
      </c>
      <c r="C336" s="1" t="str">
        <f>_xlfn.XLOOKUP(A336,bdd_V102[FINESS juridique],bdd_V102[Numéro du GHT],"")</f>
        <v>ARA-06</v>
      </c>
      <c r="D336" s="1" t="str">
        <f>_xlfn.XLOOKUP(A336,bdd_V102[FINESS juridique],bdd_V102[Intitulé du GHT],"")</f>
        <v>Haute-Loire</v>
      </c>
      <c r="E336" s="1">
        <f>SUMIFS(bdd_V102[Activité combinée], bdd_V102[Intitulé du GHT], D336,bdd_V102[FINESS juridique],A336)</f>
        <v>164464.5</v>
      </c>
      <c r="F336" s="1" t="str">
        <f>_xlfn.XLOOKUP(A336,Tableau2[FINESS Juridique],Tableau2[Prérequis validation],"Non")</f>
        <v>Oui</v>
      </c>
    </row>
    <row r="337" spans="1:6">
      <c r="A337">
        <v>430000034</v>
      </c>
      <c r="B337" t="str">
        <f>_xlfn.XLOOKUP(A337,bdd_V102[FINESS juridique],bdd_V102[Raison sociale juridique],"")</f>
        <v>CH DE BRIOUDE</v>
      </c>
      <c r="C337" s="1" t="str">
        <f>_xlfn.XLOOKUP(A337,bdd_V102[FINESS juridique],bdd_V102[Numéro du GHT],"")</f>
        <v>ARA-06</v>
      </c>
      <c r="D337" s="1" t="str">
        <f>_xlfn.XLOOKUP(A337,bdd_V102[FINESS juridique],bdd_V102[Intitulé du GHT],"")</f>
        <v>Haute-Loire</v>
      </c>
      <c r="E337" s="1">
        <f>SUMIFS(bdd_V102[Activité combinée], bdd_V102[Intitulé du GHT], D337,bdd_V102[FINESS juridique],A337)</f>
        <v>35650</v>
      </c>
      <c r="F337" s="1" t="str">
        <f>_xlfn.XLOOKUP(A337,Tableau2[FINESS Juridique],Tableau2[Prérequis validation],"Non")</f>
        <v>Non</v>
      </c>
    </row>
    <row r="338" spans="1:6">
      <c r="A338">
        <v>430000059</v>
      </c>
      <c r="B338" t="str">
        <f>_xlfn.XLOOKUP(A338,bdd_V102[FINESS juridique],bdd_V102[Raison sociale juridique],"")</f>
        <v>CH CRAPONNE SUR ARZON</v>
      </c>
      <c r="C338" s="1" t="str">
        <f>_xlfn.XLOOKUP(A338,bdd_V102[FINESS juridique],bdd_V102[Numéro du GHT],"")</f>
        <v>ARA-06</v>
      </c>
      <c r="D338" s="1" t="str">
        <f>_xlfn.XLOOKUP(A338,bdd_V102[FINESS juridique],bdd_V102[Intitulé du GHT],"")</f>
        <v>Haute-Loire</v>
      </c>
      <c r="E338" s="1">
        <f>SUMIFS(bdd_V102[Activité combinée], bdd_V102[Intitulé du GHT], D338,bdd_V102[FINESS juridique],A338)</f>
        <v>7233</v>
      </c>
      <c r="F338" s="1" t="str">
        <f>_xlfn.XLOOKUP(A338,Tableau2[FINESS Juridique],Tableau2[Prérequis validation],"Non")</f>
        <v>Oui</v>
      </c>
    </row>
    <row r="339" spans="1:6">
      <c r="A339">
        <v>430000067</v>
      </c>
      <c r="B339" t="str">
        <f>_xlfn.XLOOKUP(A339,bdd_V102[FINESS juridique],bdd_V102[Raison sociale juridique],"")</f>
        <v>CH DE LANGEAC</v>
      </c>
      <c r="C339" s="1" t="str">
        <f>_xlfn.XLOOKUP(A339,bdd_V102[FINESS juridique],bdd_V102[Numéro du GHT],"")</f>
        <v>ARA-06</v>
      </c>
      <c r="D339" s="1" t="str">
        <f>_xlfn.XLOOKUP(A339,bdd_V102[FINESS juridique],bdd_V102[Intitulé du GHT],"")</f>
        <v>Haute-Loire</v>
      </c>
      <c r="E339" s="1">
        <f>SUMIFS(bdd_V102[Activité combinée], bdd_V102[Intitulé du GHT], D339,bdd_V102[FINESS juridique],A339)</f>
        <v>11168</v>
      </c>
      <c r="F339" s="1" t="str">
        <f>_xlfn.XLOOKUP(A339,Tableau2[FINESS Juridique],Tableau2[Prérequis validation],"Non")</f>
        <v>Non</v>
      </c>
    </row>
    <row r="340" spans="1:6">
      <c r="A340">
        <v>430000091</v>
      </c>
      <c r="B340" t="str">
        <f>_xlfn.XLOOKUP(A340,bdd_V102[FINESS juridique],bdd_V102[Raison sociale juridique],"")</f>
        <v>CH D'YSSINGEAUX</v>
      </c>
      <c r="C340" s="1" t="str">
        <f>_xlfn.XLOOKUP(A340,bdd_V102[FINESS juridique],bdd_V102[Numéro du GHT],"")</f>
        <v>ARA-06</v>
      </c>
      <c r="D340" s="1" t="str">
        <f>_xlfn.XLOOKUP(A340,bdd_V102[FINESS juridique],bdd_V102[Intitulé du GHT],"")</f>
        <v>Haute-Loire</v>
      </c>
      <c r="E340" s="1">
        <f>SUMIFS(bdd_V102[Activité combinée], bdd_V102[Intitulé du GHT], D340,bdd_V102[FINESS juridique],A340)</f>
        <v>14078</v>
      </c>
      <c r="F340" s="1" t="str">
        <f>_xlfn.XLOOKUP(A340,Tableau2[FINESS Juridique],Tableau2[Prérequis validation],"Non")</f>
        <v>Oui</v>
      </c>
    </row>
    <row r="341" spans="1:6">
      <c r="A341">
        <v>440000057</v>
      </c>
      <c r="B341" t="str">
        <f>_xlfn.XLOOKUP(A341,bdd_V102[FINESS juridique],bdd_V102[Raison sociale juridique],"")</f>
        <v>CH SAINT NAZAIRE</v>
      </c>
      <c r="C341" s="1" t="str">
        <f>_xlfn.XLOOKUP(A341,bdd_V102[FINESS juridique],bdd_V102[Numéro du GHT],"")</f>
        <v>PDL-01</v>
      </c>
      <c r="D341" s="1" t="str">
        <f>_xlfn.XLOOKUP(A341,bdd_V102[FINESS juridique],bdd_V102[Intitulé du GHT],"")</f>
        <v>Loire Atlantique</v>
      </c>
      <c r="E341" s="1">
        <f>SUMIFS(bdd_V102[Activité combinée], bdd_V102[Intitulé du GHT], D341,bdd_V102[FINESS juridique],A341)</f>
        <v>260913.75</v>
      </c>
      <c r="F341" s="1" t="str">
        <f>_xlfn.XLOOKUP(A341,Tableau2[FINESS Juridique],Tableau2[Prérequis validation],"Non")</f>
        <v>Oui</v>
      </c>
    </row>
    <row r="342" spans="1:6">
      <c r="A342">
        <v>440000065</v>
      </c>
      <c r="B342" t="str">
        <f>_xlfn.XLOOKUP(A342,bdd_V102[FINESS juridique],bdd_V102[Raison sociale juridique],"")</f>
        <v>CH READAPTATION DE MAUBREUIL</v>
      </c>
      <c r="C342" s="1" t="str">
        <f>_xlfn.XLOOKUP(A342,bdd_V102[FINESS juridique],bdd_V102[Numéro du GHT],"")</f>
        <v>PDL-01</v>
      </c>
      <c r="D342" s="1" t="str">
        <f>_xlfn.XLOOKUP(A342,bdd_V102[FINESS juridique],bdd_V102[Intitulé du GHT],"")</f>
        <v>Loire Atlantique</v>
      </c>
      <c r="E342" s="1">
        <f>SUMIFS(bdd_V102[Activité combinée], bdd_V102[Intitulé du GHT], D342,bdd_V102[FINESS juridique],A342)</f>
        <v>12118.5</v>
      </c>
      <c r="F342" s="1" t="str">
        <f>_xlfn.XLOOKUP(A342,Tableau2[FINESS Juridique],Tableau2[Prérequis validation],"Non")</f>
        <v>Oui</v>
      </c>
    </row>
    <row r="343" spans="1:6">
      <c r="A343">
        <v>440000263</v>
      </c>
      <c r="B343" t="str">
        <f>_xlfn.XLOOKUP(A343,bdd_V102[FINESS juridique],bdd_V102[Raison sociale juridique],"")</f>
        <v>EPSYLAN</v>
      </c>
      <c r="C343" s="1" t="str">
        <f>_xlfn.XLOOKUP(A343,bdd_V102[FINESS juridique],bdd_V102[Numéro du GHT],"")</f>
        <v>PDL-01</v>
      </c>
      <c r="D343" s="1" t="str">
        <f>_xlfn.XLOOKUP(A343,bdd_V102[FINESS juridique],bdd_V102[Intitulé du GHT],"")</f>
        <v>Loire Atlantique</v>
      </c>
      <c r="E343" s="1">
        <f>SUMIFS(bdd_V102[Activité combinée], bdd_V102[Intitulé du GHT], D343,bdd_V102[FINESS juridique],A343)</f>
        <v>41409</v>
      </c>
      <c r="F343" s="1" t="str">
        <f>_xlfn.XLOOKUP(A343,Tableau2[FINESS Juridique],Tableau2[Prérequis validation],"Non")</f>
        <v>Oui</v>
      </c>
    </row>
    <row r="344" spans="1:6">
      <c r="A344">
        <v>440000289</v>
      </c>
      <c r="B344" t="str">
        <f>_xlfn.XLOOKUP(A344,bdd_V102[FINESS juridique],bdd_V102[Raison sociale juridique],"")</f>
        <v>CHU DE NANTES</v>
      </c>
      <c r="C344" s="1" t="str">
        <f>_xlfn.XLOOKUP(A344,bdd_V102[FINESS juridique],bdd_V102[Numéro du GHT],"")</f>
        <v>PDL-01</v>
      </c>
      <c r="D344" s="1" t="str">
        <f>_xlfn.XLOOKUP(A344,bdd_V102[FINESS juridique],bdd_V102[Intitulé du GHT],"")</f>
        <v>Loire Atlantique</v>
      </c>
      <c r="E344" s="1">
        <f>SUMIFS(bdd_V102[Activité combinée], bdd_V102[Intitulé du GHT], D344,bdd_V102[FINESS juridique],A344)</f>
        <v>759307</v>
      </c>
      <c r="F344" s="1" t="str">
        <f>_xlfn.XLOOKUP(A344,Tableau2[FINESS Juridique],Tableau2[Prérequis validation],"Non")</f>
        <v>Oui</v>
      </c>
    </row>
    <row r="345" spans="1:6">
      <c r="A345">
        <v>440000313</v>
      </c>
      <c r="B345" t="str">
        <f>_xlfn.XLOOKUP(A345,bdd_V102[FINESS juridique],bdd_V102[Raison sociale juridique],"")</f>
        <v>CH CHATEAUBRIANT NOZAY POUANCE</v>
      </c>
      <c r="C345" s="1" t="str">
        <f>_xlfn.XLOOKUP(A345,bdd_V102[FINESS juridique],bdd_V102[Numéro du GHT],"")</f>
        <v>PDL-01</v>
      </c>
      <c r="D345" s="1" t="str">
        <f>_xlfn.XLOOKUP(A345,bdd_V102[FINESS juridique],bdd_V102[Intitulé du GHT],"")</f>
        <v>Loire Atlantique</v>
      </c>
      <c r="E345" s="1">
        <f>SUMIFS(bdd_V102[Activité combinée], bdd_V102[Intitulé du GHT], D345,bdd_V102[FINESS juridique],A345)</f>
        <v>76190</v>
      </c>
      <c r="F345" s="1" t="str">
        <f>_xlfn.XLOOKUP(A345,Tableau2[FINESS Juridique],Tableau2[Prérequis validation],"Non")</f>
        <v>Oui</v>
      </c>
    </row>
    <row r="346" spans="1:6">
      <c r="A346">
        <v>440000347</v>
      </c>
      <c r="B346" t="str">
        <f>_xlfn.XLOOKUP(A346,bdd_V102[FINESS juridique],bdd_V102[Raison sociale juridique],"")</f>
        <v>CH BEL AIR</v>
      </c>
      <c r="C346" s="1" t="str">
        <f>_xlfn.XLOOKUP(A346,bdd_V102[FINESS juridique],bdd_V102[Numéro du GHT],"")</f>
        <v>PDL-01</v>
      </c>
      <c r="D346" s="1" t="str">
        <f>_xlfn.XLOOKUP(A346,bdd_V102[FINESS juridique],bdd_V102[Intitulé du GHT],"")</f>
        <v>Loire Atlantique</v>
      </c>
      <c r="E346" s="1">
        <f>SUMIFS(bdd_V102[Activité combinée], bdd_V102[Intitulé du GHT], D346,bdd_V102[FINESS juridique],A346)</f>
        <v>8945</v>
      </c>
      <c r="F346" s="1" t="str">
        <f>_xlfn.XLOOKUP(A346,Tableau2[FINESS Juridique],Tableau2[Prérequis validation],"Non")</f>
        <v>Oui</v>
      </c>
    </row>
    <row r="347" spans="1:6">
      <c r="A347">
        <v>440000859</v>
      </c>
      <c r="B347" t="str">
        <f>_xlfn.XLOOKUP(A347,bdd_V102[FINESS juridique],bdd_V102[Raison sociale juridique],"")</f>
        <v>CH DE SAVENAY</v>
      </c>
      <c r="C347" s="1" t="str">
        <f>_xlfn.XLOOKUP(A347,bdd_V102[FINESS juridique],bdd_V102[Numéro du GHT],"")</f>
        <v>PDL-01</v>
      </c>
      <c r="D347" s="1" t="str">
        <f>_xlfn.XLOOKUP(A347,bdd_V102[FINESS juridique],bdd_V102[Intitulé du GHT],"")</f>
        <v>Loire Atlantique</v>
      </c>
      <c r="E347" s="1">
        <f>SUMIFS(bdd_V102[Activité combinée], bdd_V102[Intitulé du GHT], D347,bdd_V102[FINESS juridique],A347)</f>
        <v>11350.5</v>
      </c>
      <c r="F347" s="1" t="str">
        <f>_xlfn.XLOOKUP(A347,Tableau2[FINESS Juridique],Tableau2[Prérequis validation],"Non")</f>
        <v>Oui</v>
      </c>
    </row>
    <row r="348" spans="1:6">
      <c r="A348">
        <v>440003267</v>
      </c>
      <c r="B348" t="str">
        <f>_xlfn.XLOOKUP(A348,bdd_V102[FINESS juridique],bdd_V102[Raison sociale juridique],"")</f>
        <v>HOPITAL PIERRE DELAROCHE</v>
      </c>
      <c r="C348" s="1" t="str">
        <f>_xlfn.XLOOKUP(A348,bdd_V102[FINESS juridique],bdd_V102[Numéro du GHT],"")</f>
        <v>PDL-01</v>
      </c>
      <c r="D348" s="1" t="str">
        <f>_xlfn.XLOOKUP(A348,bdd_V102[FINESS juridique],bdd_V102[Intitulé du GHT],"")</f>
        <v>Loire Atlantique</v>
      </c>
      <c r="E348" s="1">
        <f>SUMIFS(bdd_V102[Activité combinée], bdd_V102[Intitulé du GHT], D348,bdd_V102[FINESS juridique],A348)</f>
        <v>12419</v>
      </c>
      <c r="F348" s="1" t="str">
        <f>_xlfn.XLOOKUP(A348,Tableau2[FINESS Juridique],Tableau2[Prérequis validation],"Non")</f>
        <v>Oui</v>
      </c>
    </row>
    <row r="349" spans="1:6">
      <c r="A349">
        <v>440003309</v>
      </c>
      <c r="B349" t="str">
        <f>_xlfn.XLOOKUP(A349,bdd_V102[FINESS juridique],bdd_V102[Raison sociale juridique],"")</f>
        <v>CH GEORGES DAUMEZON</v>
      </c>
      <c r="C349" s="1" t="str">
        <f>_xlfn.XLOOKUP(A349,bdd_V102[FINESS juridique],bdd_V102[Numéro du GHT],"")</f>
        <v>PDL-01</v>
      </c>
      <c r="D349" s="1" t="str">
        <f>_xlfn.XLOOKUP(A349,bdd_V102[FINESS juridique],bdd_V102[Intitulé du GHT],"")</f>
        <v>Loire Atlantique</v>
      </c>
      <c r="E349" s="1">
        <f>SUMIFS(bdd_V102[Activité combinée], bdd_V102[Intitulé du GHT], D349,bdd_V102[FINESS juridique],A349)</f>
        <v>26358.75</v>
      </c>
      <c r="F349" s="1" t="str">
        <f>_xlfn.XLOOKUP(A349,Tableau2[FINESS Juridique],Tableau2[Prérequis validation],"Non")</f>
        <v>Oui</v>
      </c>
    </row>
    <row r="350" spans="1:6">
      <c r="A350">
        <v>440028538</v>
      </c>
      <c r="B350" t="str">
        <f>_xlfn.XLOOKUP(A350,bdd_V102[FINESS juridique],bdd_V102[Raison sociale juridique],"")</f>
        <v>HIC DE LA PRESQU'ILE</v>
      </c>
      <c r="C350" s="1" t="str">
        <f>_xlfn.XLOOKUP(A350,bdd_V102[FINESS juridique],bdd_V102[Numéro du GHT],"")</f>
        <v>PDL-01</v>
      </c>
      <c r="D350" s="1" t="str">
        <f>_xlfn.XLOOKUP(A350,bdd_V102[FINESS juridique],bdd_V102[Intitulé du GHT],"")</f>
        <v>Loire Atlantique</v>
      </c>
      <c r="E350" s="1">
        <f>SUMIFS(bdd_V102[Activité combinée], bdd_V102[Intitulé du GHT], D350,bdd_V102[FINESS juridique],A350)</f>
        <v>29865</v>
      </c>
      <c r="F350" s="1" t="str">
        <f>_xlfn.XLOOKUP(A350,Tableau2[FINESS Juridique],Tableau2[Prérequis validation],"Non")</f>
        <v>Oui</v>
      </c>
    </row>
    <row r="351" spans="1:6">
      <c r="A351">
        <v>440041531</v>
      </c>
      <c r="B351" t="str">
        <f>_xlfn.XLOOKUP(A351,bdd_V102[FINESS juridique],bdd_V102[Raison sociale juridique],"")</f>
        <v>HIC DU PAYS DE RETZ</v>
      </c>
      <c r="C351" s="1" t="str">
        <f>_xlfn.XLOOKUP(A351,bdd_V102[FINESS juridique],bdd_V102[Numéro du GHT],"")</f>
        <v>PDL-01</v>
      </c>
      <c r="D351" s="1" t="str">
        <f>_xlfn.XLOOKUP(A351,bdd_V102[FINESS juridique],bdd_V102[Intitulé du GHT],"")</f>
        <v>Loire Atlantique</v>
      </c>
      <c r="E351" s="1">
        <f>SUMIFS(bdd_V102[Activité combinée], bdd_V102[Intitulé du GHT], D351,bdd_V102[FINESS juridique],A351)</f>
        <v>23040</v>
      </c>
      <c r="F351" s="1" t="str">
        <f>_xlfn.XLOOKUP(A351,Tableau2[FINESS Juridique],Tableau2[Prérequis validation],"Non")</f>
        <v>Oui</v>
      </c>
    </row>
    <row r="352" spans="1:6">
      <c r="A352">
        <v>440042141</v>
      </c>
      <c r="B352" t="str">
        <f>_xlfn.XLOOKUP(A352,bdd_V102[FINESS juridique],bdd_V102[Raison sociale juridique],"")</f>
        <v>CENTRE HOSPITALIER SEVRE ET LOIRE</v>
      </c>
      <c r="C352" s="1" t="str">
        <f>_xlfn.XLOOKUP(A352,bdd_V102[FINESS juridique],bdd_V102[Numéro du GHT],"")</f>
        <v>PDL-01</v>
      </c>
      <c r="D352" s="1" t="str">
        <f>_xlfn.XLOOKUP(A352,bdd_V102[FINESS juridique],bdd_V102[Intitulé du GHT],"")</f>
        <v>Loire Atlantique</v>
      </c>
      <c r="E352" s="1">
        <f>SUMIFS(bdd_V102[Activité combinée], bdd_V102[Intitulé du GHT], D352,bdd_V102[FINESS juridique],A352)</f>
        <v>27009</v>
      </c>
      <c r="F352" s="1" t="str">
        <f>_xlfn.XLOOKUP(A352,Tableau2[FINESS Juridique],Tableau2[Prérequis validation],"Non")</f>
        <v>Oui</v>
      </c>
    </row>
    <row r="353" spans="1:6">
      <c r="A353">
        <v>440053643</v>
      </c>
      <c r="B353" t="str">
        <f>_xlfn.XLOOKUP(A353,bdd_V102[FINESS juridique],bdd_V102[Raison sociale juridique],"")</f>
        <v>CH ERDRE ET LOIRE</v>
      </c>
      <c r="C353" s="1" t="str">
        <f>_xlfn.XLOOKUP(A353,bdd_V102[FINESS juridique],bdd_V102[Numéro du GHT],"")</f>
        <v>PDL-01</v>
      </c>
      <c r="D353" s="1" t="str">
        <f>_xlfn.XLOOKUP(A353,bdd_V102[FINESS juridique],bdd_V102[Intitulé du GHT],"")</f>
        <v>Loire Atlantique</v>
      </c>
      <c r="E353" s="1">
        <f>SUMIFS(bdd_V102[Activité combinée], bdd_V102[Intitulé du GHT], D353,bdd_V102[FINESS juridique],A353)</f>
        <v>45541.5</v>
      </c>
      <c r="F353" s="1" t="str">
        <f>_xlfn.XLOOKUP(A353,Tableau2[FINESS Juridique],Tableau2[Prérequis validation],"Non")</f>
        <v>Oui</v>
      </c>
    </row>
    <row r="354" spans="1:6">
      <c r="A354">
        <v>450000088</v>
      </c>
      <c r="B354" t="str">
        <f>_xlfn.XLOOKUP(A354,bdd_V102[FINESS juridique],bdd_V102[Raison sociale juridique],"")</f>
        <v>CH REGIONAL ORLEANS</v>
      </c>
      <c r="C354" s="1" t="str">
        <f>_xlfn.XLOOKUP(A354,bdd_V102[FINESS juridique],bdd_V102[Numéro du GHT],"")</f>
        <v>CVL-05</v>
      </c>
      <c r="D354" s="1" t="str">
        <f>_xlfn.XLOOKUP(A354,bdd_V102[FINESS juridique],bdd_V102[Intitulé du GHT],"")</f>
        <v>Loiret</v>
      </c>
      <c r="E354" s="1">
        <f>SUMIFS(bdd_V102[Activité combinée], bdd_V102[Intitulé du GHT], D354,bdd_V102[FINESS juridique],A354)</f>
        <v>388783</v>
      </c>
      <c r="F354" s="1" t="str">
        <f>_xlfn.XLOOKUP(A354,Tableau2[FINESS Juridique],Tableau2[Prérequis validation],"Non")</f>
        <v>Oui</v>
      </c>
    </row>
    <row r="355" spans="1:6">
      <c r="A355">
        <v>450000096</v>
      </c>
      <c r="B355" t="str">
        <f>_xlfn.XLOOKUP(A355,bdd_V102[FINESS juridique],bdd_V102[Raison sociale juridique],"")</f>
        <v>CH DE GIEN</v>
      </c>
      <c r="C355" s="1" t="str">
        <f>_xlfn.XLOOKUP(A355,bdd_V102[FINESS juridique],bdd_V102[Numéro du GHT],"")</f>
        <v>CVL-05</v>
      </c>
      <c r="D355" s="1" t="str">
        <f>_xlfn.XLOOKUP(A355,bdd_V102[FINESS juridique],bdd_V102[Intitulé du GHT],"")</f>
        <v>Loiret</v>
      </c>
      <c r="E355" s="1">
        <f>SUMIFS(bdd_V102[Activité combinée], bdd_V102[Intitulé du GHT], D355,bdd_V102[FINESS juridique],A355)</f>
        <v>44654</v>
      </c>
      <c r="F355" s="1" t="str">
        <f>_xlfn.XLOOKUP(A355,Tableau2[FINESS Juridique],Tableau2[Prérequis validation],"Non")</f>
        <v>Oui</v>
      </c>
    </row>
    <row r="356" spans="1:6">
      <c r="A356">
        <v>450000104</v>
      </c>
      <c r="B356" t="str">
        <f>_xlfn.XLOOKUP(A356,bdd_V102[FINESS juridique],bdd_V102[Raison sociale juridique],"")</f>
        <v>CH AGGLOMERATION MONTARGOISE</v>
      </c>
      <c r="C356" s="1" t="str">
        <f>_xlfn.XLOOKUP(A356,bdd_V102[FINESS juridique],bdd_V102[Numéro du GHT],"")</f>
        <v>CVL-05</v>
      </c>
      <c r="D356" s="1" t="str">
        <f>_xlfn.XLOOKUP(A356,bdd_V102[FINESS juridique],bdd_V102[Intitulé du GHT],"")</f>
        <v>Loiret</v>
      </c>
      <c r="E356" s="1">
        <f>SUMIFS(bdd_V102[Activité combinée], bdd_V102[Intitulé du GHT], D356,bdd_V102[FINESS juridique],A356)</f>
        <v>134204.5</v>
      </c>
      <c r="F356" s="1" t="str">
        <f>_xlfn.XLOOKUP(A356,Tableau2[FINESS Juridique],Tableau2[Prérequis validation],"Non")</f>
        <v>Oui</v>
      </c>
    </row>
    <row r="357" spans="1:6">
      <c r="A357">
        <v>450000112</v>
      </c>
      <c r="B357" t="str">
        <f>_xlfn.XLOOKUP(A357,bdd_V102[FINESS juridique],bdd_V102[Raison sociale juridique],"")</f>
        <v>CH DE PITHIVIERS</v>
      </c>
      <c r="C357" s="1" t="str">
        <f>_xlfn.XLOOKUP(A357,bdd_V102[FINESS juridique],bdd_V102[Numéro du GHT],"")</f>
        <v>CVL-05</v>
      </c>
      <c r="D357" s="1" t="str">
        <f>_xlfn.XLOOKUP(A357,bdd_V102[FINESS juridique],bdd_V102[Intitulé du GHT],"")</f>
        <v>Loiret</v>
      </c>
      <c r="E357" s="1">
        <f>SUMIFS(bdd_V102[Activité combinée], bdd_V102[Intitulé du GHT], D357,bdd_V102[FINESS juridique],A357)</f>
        <v>22557.5</v>
      </c>
      <c r="F357" s="1" t="str">
        <f>_xlfn.XLOOKUP(A357,Tableau2[FINESS Juridique],Tableau2[Prérequis validation],"Non")</f>
        <v>Oui</v>
      </c>
    </row>
    <row r="358" spans="1:6">
      <c r="A358">
        <v>450000138</v>
      </c>
      <c r="B358" t="str">
        <f>_xlfn.XLOOKUP(A358,bdd_V102[FINESS juridique],bdd_V102[Raison sociale juridique],"")</f>
        <v>CH LOUR PICOU</v>
      </c>
      <c r="C358" s="1" t="str">
        <f>_xlfn.XLOOKUP(A358,bdd_V102[FINESS juridique],bdd_V102[Numéro du GHT],"")</f>
        <v>CVL-05</v>
      </c>
      <c r="D358" s="1" t="str">
        <f>_xlfn.XLOOKUP(A358,bdd_V102[FINESS juridique],bdd_V102[Intitulé du GHT],"")</f>
        <v>Loiret</v>
      </c>
      <c r="E358" s="1">
        <f>SUMIFS(bdd_V102[Activité combinée], bdd_V102[Intitulé du GHT], D358,bdd_V102[FINESS juridique],A358)</f>
        <v>3023.5</v>
      </c>
      <c r="F358" s="1" t="str">
        <f>_xlfn.XLOOKUP(A358,Tableau2[FINESS Juridique],Tableau2[Prérequis validation],"Non")</f>
        <v>Oui</v>
      </c>
    </row>
    <row r="359" spans="1:6">
      <c r="A359">
        <v>450000153</v>
      </c>
      <c r="B359" t="str">
        <f>_xlfn.XLOOKUP(A359,bdd_V102[FINESS juridique],bdd_V102[Raison sociale juridique],"")</f>
        <v>CH P LEBRUN NEUVILLE AUX BOIS</v>
      </c>
      <c r="C359" s="1" t="str">
        <f>_xlfn.XLOOKUP(A359,bdd_V102[FINESS juridique],bdd_V102[Numéro du GHT],"")</f>
        <v>CVL-05</v>
      </c>
      <c r="D359" s="1" t="str">
        <f>_xlfn.XLOOKUP(A359,bdd_V102[FINESS juridique],bdd_V102[Intitulé du GHT],"")</f>
        <v>Loiret</v>
      </c>
      <c r="E359" s="1">
        <f>SUMIFS(bdd_V102[Activité combinée], bdd_V102[Intitulé du GHT], D359,bdd_V102[FINESS juridique],A359)</f>
        <v>686</v>
      </c>
      <c r="F359" s="1" t="str">
        <f>_xlfn.XLOOKUP(A359,Tableau2[FINESS Juridique],Tableau2[Prérequis validation],"Non")</f>
        <v>Oui</v>
      </c>
    </row>
    <row r="360" spans="1:6">
      <c r="A360">
        <v>450000161</v>
      </c>
      <c r="B360" t="str">
        <f>_xlfn.XLOOKUP(A360,bdd_V102[FINESS juridique],bdd_V102[Raison sociale juridique],"")</f>
        <v>CH DE SULLY SUR LOIRE</v>
      </c>
      <c r="C360" s="1" t="str">
        <f>_xlfn.XLOOKUP(A360,bdd_V102[FINESS juridique],bdd_V102[Numéro du GHT],"")</f>
        <v>CVL-05</v>
      </c>
      <c r="D360" s="1" t="str">
        <f>_xlfn.XLOOKUP(A360,bdd_V102[FINESS juridique],bdd_V102[Intitulé du GHT],"")</f>
        <v>Loiret</v>
      </c>
      <c r="E360" s="1">
        <f>SUMIFS(bdd_V102[Activité combinée], bdd_V102[Intitulé du GHT], D360,bdd_V102[FINESS juridique],A360)</f>
        <v>6091</v>
      </c>
      <c r="F360" s="1" t="str">
        <f>_xlfn.XLOOKUP(A360,Tableau2[FINESS Juridique],Tableau2[Prérequis validation],"Non")</f>
        <v>Oui</v>
      </c>
    </row>
    <row r="361" spans="1:6">
      <c r="A361">
        <v>450002423</v>
      </c>
      <c r="B361" t="str">
        <f>_xlfn.XLOOKUP(A361,bdd_V102[FINESS juridique],bdd_V102[Raison sociale juridique],"")</f>
        <v>CH DEPARTEMENTAL GEORGES DAUMEZON</v>
      </c>
      <c r="C361" s="1" t="str">
        <f>_xlfn.XLOOKUP(A361,bdd_V102[FINESS juridique],bdd_V102[Numéro du GHT],"")</f>
        <v>CVL-05</v>
      </c>
      <c r="D361" s="1" t="str">
        <f>_xlfn.XLOOKUP(A361,bdd_V102[FINESS juridique],bdd_V102[Intitulé du GHT],"")</f>
        <v>Loiret</v>
      </c>
      <c r="E361" s="1">
        <f>SUMIFS(bdd_V102[Activité combinée], bdd_V102[Intitulé du GHT], D361,bdd_V102[FINESS juridique],A361)</f>
        <v>46140.5</v>
      </c>
      <c r="F361" s="1" t="str">
        <f>_xlfn.XLOOKUP(A361,Tableau2[FINESS Juridique],Tableau2[Prérequis validation],"Non")</f>
        <v>Oui</v>
      </c>
    </row>
    <row r="362" spans="1:6">
      <c r="A362">
        <v>460780083</v>
      </c>
      <c r="B362" t="str">
        <f>_xlfn.XLOOKUP(A362,bdd_V102[FINESS juridique],bdd_V102[Raison sociale juridique],"")</f>
        <v>CH FIGEAC</v>
      </c>
      <c r="C362" s="1" t="str">
        <f>_xlfn.XLOOKUP(A362,bdd_V102[FINESS juridique],bdd_V102[Numéro du GHT],"")</f>
        <v>OCC-14</v>
      </c>
      <c r="D362" s="1" t="str">
        <f>_xlfn.XLOOKUP(A362,bdd_V102[FINESS juridique],bdd_V102[Intitulé du GHT],"")</f>
        <v>Lot</v>
      </c>
      <c r="E362" s="1">
        <f>SUMIFS(bdd_V102[Activité combinée], bdd_V102[Intitulé du GHT], D362,bdd_V102[FINESS juridique],A362)</f>
        <v>36226.5</v>
      </c>
      <c r="F362" s="1" t="str">
        <f>_xlfn.XLOOKUP(A362,Tableau2[FINESS Juridique],Tableau2[Prérequis validation],"Non")</f>
        <v>Oui</v>
      </c>
    </row>
    <row r="363" spans="1:6">
      <c r="A363">
        <v>460780091</v>
      </c>
      <c r="B363" t="str">
        <f>_xlfn.XLOOKUP(A363,bdd_V102[FINESS juridique],bdd_V102[Raison sociale juridique],"")</f>
        <v>CH ST JACQUES ST CERE</v>
      </c>
      <c r="C363" s="1" t="str">
        <f>_xlfn.XLOOKUP(A363,bdd_V102[FINESS juridique],bdd_V102[Numéro du GHT],"")</f>
        <v>OCC-14</v>
      </c>
      <c r="D363" s="1" t="str">
        <f>_xlfn.XLOOKUP(A363,bdd_V102[FINESS juridique],bdd_V102[Intitulé du GHT],"")</f>
        <v>Lot</v>
      </c>
      <c r="E363" s="1">
        <f>SUMIFS(bdd_V102[Activité combinée], bdd_V102[Intitulé du GHT], D363,bdd_V102[FINESS juridique],A363)</f>
        <v>22748.5</v>
      </c>
      <c r="F363" s="1" t="str">
        <f>_xlfn.XLOOKUP(A363,Tableau2[FINESS Juridique],Tableau2[Prérequis validation],"Non")</f>
        <v>Oui</v>
      </c>
    </row>
    <row r="364" spans="1:6">
      <c r="A364">
        <v>460780208</v>
      </c>
      <c r="B364" t="str">
        <f>_xlfn.XLOOKUP(A364,bdd_V102[FINESS juridique],bdd_V102[Raison sociale juridique],"")</f>
        <v>CH JEAN COULON GOURDON</v>
      </c>
      <c r="C364" s="1" t="str">
        <f>_xlfn.XLOOKUP(A364,bdd_V102[FINESS juridique],bdd_V102[Numéro du GHT],"")</f>
        <v>OCC-14</v>
      </c>
      <c r="D364" s="1" t="str">
        <f>_xlfn.XLOOKUP(A364,bdd_V102[FINESS juridique],bdd_V102[Intitulé du GHT],"")</f>
        <v>Lot</v>
      </c>
      <c r="E364" s="1">
        <f>SUMIFS(bdd_V102[Activité combinée], bdd_V102[Intitulé du GHT], D364,bdd_V102[FINESS juridique],A364)</f>
        <v>17077.5</v>
      </c>
      <c r="F364" s="1" t="str">
        <f>_xlfn.XLOOKUP(A364,Tableau2[FINESS Juridique],Tableau2[Prérequis validation],"Non")</f>
        <v>Oui</v>
      </c>
    </row>
    <row r="365" spans="1:6">
      <c r="A365">
        <v>460780216</v>
      </c>
      <c r="B365" t="str">
        <f>_xlfn.XLOOKUP(A365,bdd_V102[FINESS juridique],bdd_V102[Raison sociale juridique],"")</f>
        <v>CH JEAN ROUGIER CAHORS</v>
      </c>
      <c r="C365" s="1" t="str">
        <f>_xlfn.XLOOKUP(A365,bdd_V102[FINESS juridique],bdd_V102[Numéro du GHT],"")</f>
        <v>OCC-14</v>
      </c>
      <c r="D365" s="1" t="str">
        <f>_xlfn.XLOOKUP(A365,bdd_V102[FINESS juridique],bdd_V102[Intitulé du GHT],"")</f>
        <v>Lot</v>
      </c>
      <c r="E365" s="1">
        <f>SUMIFS(bdd_V102[Activité combinée], bdd_V102[Intitulé du GHT], D365,bdd_V102[FINESS juridique],A365)</f>
        <v>84777</v>
      </c>
      <c r="F365" s="1" t="str">
        <f>_xlfn.XLOOKUP(A365,Tableau2[FINESS Juridique],Tableau2[Prérequis validation],"Non")</f>
        <v>Oui</v>
      </c>
    </row>
    <row r="366" spans="1:6">
      <c r="A366">
        <v>460780430</v>
      </c>
      <c r="B366" t="str">
        <f>_xlfn.XLOOKUP(A366,bdd_V102[FINESS juridique],bdd_V102[Raison sociale juridique],"")</f>
        <v>C.H.(EX H.L.)HOPITAL LOCAL LOUIS CONTE</v>
      </c>
      <c r="C366" s="1" t="str">
        <f>_xlfn.XLOOKUP(A366,bdd_V102[FINESS juridique],bdd_V102[Numéro du GHT],"")</f>
        <v>OCC-14</v>
      </c>
      <c r="D366" s="1" t="str">
        <f>_xlfn.XLOOKUP(A366,bdd_V102[FINESS juridique],bdd_V102[Intitulé du GHT],"")</f>
        <v>Lot</v>
      </c>
      <c r="E366" s="1">
        <f>SUMIFS(bdd_V102[Activité combinée], bdd_V102[Intitulé du GHT], D366,bdd_V102[FINESS juridique],A366)</f>
        <v>4429</v>
      </c>
      <c r="F366" s="1" t="str">
        <f>_xlfn.XLOOKUP(A366,Tableau2[FINESS Juridique],Tableau2[Prérequis validation],"Non")</f>
        <v>Oui</v>
      </c>
    </row>
    <row r="367" spans="1:6">
      <c r="A367">
        <v>470000324</v>
      </c>
      <c r="B367" t="str">
        <f>_xlfn.XLOOKUP(A367,bdd_V102[FINESS juridique],bdd_V102[Raison sociale juridique],"")</f>
        <v>CENTRE HOSPITALIER</v>
      </c>
      <c r="C367" s="1" t="str">
        <f>_xlfn.XLOOKUP(A367,bdd_V102[FINESS juridique],bdd_V102[Numéro du GHT],"")</f>
        <v>NA-08</v>
      </c>
      <c r="D367" s="1" t="str">
        <f>_xlfn.XLOOKUP(A367,bdd_V102[FINESS juridique],bdd_V102[Intitulé du GHT],"")</f>
        <v>Moyenne Garonne</v>
      </c>
      <c r="E367" s="1">
        <f>SUMIFS(bdd_V102[Activité combinée], bdd_V102[Intitulé du GHT], D367,bdd_V102[FINESS juridique],A367)</f>
        <v>60651</v>
      </c>
      <c r="F367" s="1" t="str">
        <f>_xlfn.XLOOKUP(A367,Tableau2[FINESS Juridique],Tableau2[Prérequis validation],"Non")</f>
        <v>Non</v>
      </c>
    </row>
    <row r="368" spans="1:6">
      <c r="A368">
        <v>470000357</v>
      </c>
      <c r="B368" t="str">
        <f>_xlfn.XLOOKUP(A368,bdd_V102[FINESS juridique],bdd_V102[Raison sociale juridique],"")</f>
        <v>HOPITAL LOCAL DE CASTELJALOUX</v>
      </c>
      <c r="C368" s="1" t="str">
        <f>_xlfn.XLOOKUP(A368,bdd_V102[FINESS juridique],bdd_V102[Numéro du GHT],"")</f>
        <v>NA-08</v>
      </c>
      <c r="D368" s="1" t="str">
        <f>_xlfn.XLOOKUP(A368,bdd_V102[FINESS juridique],bdd_V102[Intitulé du GHT],"")</f>
        <v>Moyenne Garonne</v>
      </c>
      <c r="E368" s="1">
        <f>SUMIFS(bdd_V102[Activité combinée], bdd_V102[Intitulé du GHT], D368,bdd_V102[FINESS juridique],A368)</f>
        <v>3945.5</v>
      </c>
      <c r="F368" s="1" t="str">
        <f>_xlfn.XLOOKUP(A368,Tableau2[FINESS Juridique],Tableau2[Prérequis validation],"Non")</f>
        <v>Non</v>
      </c>
    </row>
    <row r="369" spans="1:6">
      <c r="A369">
        <v>470000365</v>
      </c>
      <c r="B369" t="str">
        <f>_xlfn.XLOOKUP(A369,bdd_V102[FINESS juridique],bdd_V102[Raison sociale juridique],"")</f>
        <v>HOPITAL LOCAL PENNE D' AGENAIS</v>
      </c>
      <c r="C369" s="1" t="str">
        <f>_xlfn.XLOOKUP(A369,bdd_V102[FINESS juridique],bdd_V102[Numéro du GHT],"")</f>
        <v>NA-08</v>
      </c>
      <c r="D369" s="1" t="str">
        <f>_xlfn.XLOOKUP(A369,bdd_V102[FINESS juridique],bdd_V102[Intitulé du GHT],"")</f>
        <v>Moyenne Garonne</v>
      </c>
      <c r="E369" s="1">
        <f>SUMIFS(bdd_V102[Activité combinée], bdd_V102[Intitulé du GHT], D369,bdd_V102[FINESS juridique],A369)</f>
        <v>5088</v>
      </c>
      <c r="F369" s="1" t="str">
        <f>_xlfn.XLOOKUP(A369,Tableau2[FINESS Juridique],Tableau2[Prérequis validation],"Non")</f>
        <v>Oui</v>
      </c>
    </row>
    <row r="370" spans="1:6">
      <c r="A370">
        <v>470000381</v>
      </c>
      <c r="B370" t="str">
        <f>_xlfn.XLOOKUP(A370,bdd_V102[FINESS juridique],bdd_V102[Raison sociale juridique],"")</f>
        <v>CH DEPARTEMENTAL DE LA CANDELIE</v>
      </c>
      <c r="C370" s="1" t="str">
        <f>_xlfn.XLOOKUP(A370,bdd_V102[FINESS juridique],bdd_V102[Numéro du GHT],"")</f>
        <v>NA-08</v>
      </c>
      <c r="D370" s="1" t="str">
        <f>_xlfn.XLOOKUP(A370,bdd_V102[FINESS juridique],bdd_V102[Intitulé du GHT],"")</f>
        <v>Moyenne Garonne</v>
      </c>
      <c r="E370" s="1">
        <f>SUMIFS(bdd_V102[Activité combinée], bdd_V102[Intitulé du GHT], D370,bdd_V102[FINESS juridique],A370)</f>
        <v>48825.75</v>
      </c>
      <c r="F370" s="1" t="str">
        <f>_xlfn.XLOOKUP(A370,Tableau2[FINESS Juridique],Tableau2[Prérequis validation],"Non")</f>
        <v>Oui</v>
      </c>
    </row>
    <row r="371" spans="1:6">
      <c r="A371">
        <v>470000407</v>
      </c>
      <c r="B371" t="str">
        <f>_xlfn.XLOOKUP(A371,bdd_V102[FINESS juridique],bdd_V102[Raison sociale juridique],"")</f>
        <v>CENTRE HOSPITALIER DE FUMEL</v>
      </c>
      <c r="C371" s="1" t="str">
        <f>_xlfn.XLOOKUP(A371,bdd_V102[FINESS juridique],bdd_V102[Numéro du GHT],"")</f>
        <v>NA-08</v>
      </c>
      <c r="D371" s="1" t="str">
        <f>_xlfn.XLOOKUP(A371,bdd_V102[FINESS juridique],bdd_V102[Intitulé du GHT],"")</f>
        <v>Moyenne Garonne</v>
      </c>
      <c r="E371" s="1">
        <f>SUMIFS(bdd_V102[Activité combinée], bdd_V102[Intitulé du GHT], D371,bdd_V102[FINESS juridique],A371)</f>
        <v>10429.5</v>
      </c>
      <c r="F371" s="1" t="str">
        <f>_xlfn.XLOOKUP(A371,Tableau2[FINESS Juridique],Tableau2[Prérequis validation],"Non")</f>
        <v>Oui</v>
      </c>
    </row>
    <row r="372" spans="1:6">
      <c r="A372">
        <v>470001660</v>
      </c>
      <c r="B372" t="str">
        <f>_xlfn.XLOOKUP(A372,bdd_V102[FINESS juridique],bdd_V102[Raison sociale juridique],"")</f>
        <v>CH INTERCOMMUNAL MARMANDE - TONNEINS</v>
      </c>
      <c r="C372" s="1" t="str">
        <f>_xlfn.XLOOKUP(A372,bdd_V102[FINESS juridique],bdd_V102[Numéro du GHT],"")</f>
        <v>NA-08</v>
      </c>
      <c r="D372" s="1" t="str">
        <f>_xlfn.XLOOKUP(A372,bdd_V102[FINESS juridique],bdd_V102[Intitulé du GHT],"")</f>
        <v>Moyenne Garonne</v>
      </c>
      <c r="E372" s="1">
        <f>SUMIFS(bdd_V102[Activité combinée], bdd_V102[Intitulé du GHT], D372,bdd_V102[FINESS juridique],A372)</f>
        <v>69358.5</v>
      </c>
      <c r="F372" s="1" t="str">
        <f>_xlfn.XLOOKUP(A372,Tableau2[FINESS Juridique],Tableau2[Prérequis validation],"Non")</f>
        <v>Oui</v>
      </c>
    </row>
    <row r="373" spans="1:6">
      <c r="A373">
        <v>470016171</v>
      </c>
      <c r="B373" t="str">
        <f>_xlfn.XLOOKUP(A373,bdd_V102[FINESS juridique],bdd_V102[Raison sociale juridique],"")</f>
        <v>CENTRE HOSPITALIER AGEN-NERAC</v>
      </c>
      <c r="C373" s="1" t="str">
        <f>_xlfn.XLOOKUP(A373,bdd_V102[FINESS juridique],bdd_V102[Numéro du GHT],"")</f>
        <v>NA-08</v>
      </c>
      <c r="D373" s="1" t="str">
        <f>_xlfn.XLOOKUP(A373,bdd_V102[FINESS juridique],bdd_V102[Intitulé du GHT],"")</f>
        <v>Moyenne Garonne</v>
      </c>
      <c r="E373" s="1">
        <f>SUMIFS(bdd_V102[Activité combinée], bdd_V102[Intitulé du GHT], D373,bdd_V102[FINESS juridique],A373)</f>
        <v>155699.5</v>
      </c>
      <c r="F373" s="1" t="str">
        <f>_xlfn.XLOOKUP(A373,Tableau2[FINESS Juridique],Tableau2[Prérequis validation],"Non")</f>
        <v>Oui</v>
      </c>
    </row>
    <row r="374" spans="1:6">
      <c r="A374">
        <v>480780097</v>
      </c>
      <c r="B374" t="str">
        <f>_xlfn.XLOOKUP(A374,bdd_V102[FINESS juridique],bdd_V102[Raison sociale juridique],"")</f>
        <v>HOPITAL LOZERE</v>
      </c>
      <c r="C374" s="1" t="str">
        <f>_xlfn.XLOOKUP(A374,bdd_V102[FINESS juridique],bdd_V102[Numéro du GHT],"")</f>
        <v>OCC-06</v>
      </c>
      <c r="D374" s="1" t="str">
        <f>_xlfn.XLOOKUP(A374,bdd_V102[FINESS juridique],bdd_V102[Intitulé du GHT],"")</f>
        <v>Lozère</v>
      </c>
      <c r="E374" s="1">
        <f>SUMIFS(bdd_V102[Activité combinée], bdd_V102[Intitulé du GHT], D374,bdd_V102[FINESS juridique],A374)</f>
        <v>57747.5</v>
      </c>
      <c r="F374" s="1" t="str">
        <f>_xlfn.XLOOKUP(A374,Tableau2[FINESS Juridique],Tableau2[Prérequis validation],"Non")</f>
        <v>Oui</v>
      </c>
    </row>
    <row r="375" spans="1:6">
      <c r="A375">
        <v>480780121</v>
      </c>
      <c r="B375" t="str">
        <f>_xlfn.XLOOKUP(A375,bdd_V102[FINESS juridique],bdd_V102[Raison sociale juridique],"")</f>
        <v>CH FANNY RAMADIER</v>
      </c>
      <c r="C375" s="1" t="str">
        <f>_xlfn.XLOOKUP(A375,bdd_V102[FINESS juridique],bdd_V102[Numéro du GHT],"")</f>
        <v>OCC-06</v>
      </c>
      <c r="D375" s="1" t="str">
        <f>_xlfn.XLOOKUP(A375,bdd_V102[FINESS juridique],bdd_V102[Intitulé du GHT],"")</f>
        <v>Lozère</v>
      </c>
      <c r="E375" s="1">
        <f>SUMIFS(bdd_V102[Activité combinée], bdd_V102[Intitulé du GHT], D375,bdd_V102[FINESS juridique],A375)</f>
        <v>6141</v>
      </c>
      <c r="F375" s="1" t="str">
        <f>_xlfn.XLOOKUP(A375,Tableau2[FINESS Juridique],Tableau2[Prérequis validation],"Non")</f>
        <v>Non</v>
      </c>
    </row>
    <row r="376" spans="1:6">
      <c r="A376">
        <v>480780139</v>
      </c>
      <c r="B376" t="str">
        <f>_xlfn.XLOOKUP(A376,bdd_V102[FINESS juridique],bdd_V102[Raison sociale juridique],"")</f>
        <v>CH FLORAC TROIS RIVIERES</v>
      </c>
      <c r="C376" s="1" t="str">
        <f>_xlfn.XLOOKUP(A376,bdd_V102[FINESS juridique],bdd_V102[Numéro du GHT],"")</f>
        <v>OCC-06</v>
      </c>
      <c r="D376" s="1" t="str">
        <f>_xlfn.XLOOKUP(A376,bdd_V102[FINESS juridique],bdd_V102[Intitulé du GHT],"")</f>
        <v>Lozère</v>
      </c>
      <c r="E376" s="1">
        <f>SUMIFS(bdd_V102[Activité combinée], bdd_V102[Intitulé du GHT], D376,bdd_V102[FINESS juridique],A376)</f>
        <v>8993</v>
      </c>
      <c r="F376" s="1" t="str">
        <f>_xlfn.XLOOKUP(A376,Tableau2[FINESS Juridique],Tableau2[Prérequis validation],"Non")</f>
        <v>Non</v>
      </c>
    </row>
    <row r="377" spans="1:6">
      <c r="A377">
        <v>480780147</v>
      </c>
      <c r="B377" t="str">
        <f>_xlfn.XLOOKUP(A377,bdd_V102[FINESS juridique],bdd_V102[Raison sociale juridique],"")</f>
        <v>CHS FRANCOIS TOSQUELLES</v>
      </c>
      <c r="C377" s="1" t="str">
        <f>_xlfn.XLOOKUP(A377,bdd_V102[FINESS juridique],bdd_V102[Numéro du GHT],"")</f>
        <v>OCC-06</v>
      </c>
      <c r="D377" s="1" t="str">
        <f>_xlfn.XLOOKUP(A377,bdd_V102[FINESS juridique],bdd_V102[Intitulé du GHT],"")</f>
        <v>Lozère</v>
      </c>
      <c r="E377" s="1">
        <f>SUMIFS(bdd_V102[Activité combinée], bdd_V102[Intitulé du GHT], D377,bdd_V102[FINESS juridique],A377)</f>
        <v>14823.5</v>
      </c>
      <c r="F377" s="1" t="str">
        <f>_xlfn.XLOOKUP(A377,Tableau2[FINESS Juridique],Tableau2[Prérequis validation],"Non")</f>
        <v>Non</v>
      </c>
    </row>
    <row r="378" spans="1:6">
      <c r="A378">
        <v>480780154</v>
      </c>
      <c r="B378" t="str">
        <f>_xlfn.XLOOKUP(A378,bdd_V102[FINESS juridique],bdd_V102[Raison sociale juridique],"")</f>
        <v>CH MARVEJOLS</v>
      </c>
      <c r="C378" s="1" t="str">
        <f>_xlfn.XLOOKUP(A378,bdd_V102[FINESS juridique],bdd_V102[Numéro du GHT],"")</f>
        <v>OCC-06</v>
      </c>
      <c r="D378" s="1" t="str">
        <f>_xlfn.XLOOKUP(A378,bdd_V102[FINESS juridique],bdd_V102[Intitulé du GHT],"")</f>
        <v>Lozère</v>
      </c>
      <c r="E378" s="1">
        <f>SUMIFS(bdd_V102[Activité combinée], bdd_V102[Intitulé du GHT], D378,bdd_V102[FINESS juridique],A378)</f>
        <v>7106</v>
      </c>
      <c r="F378" s="1" t="str">
        <f>_xlfn.XLOOKUP(A378,Tableau2[FINESS Juridique],Tableau2[Prérequis validation],"Non")</f>
        <v>Non</v>
      </c>
    </row>
    <row r="379" spans="1:6">
      <c r="A379">
        <v>480780162</v>
      </c>
      <c r="B379" t="str">
        <f>_xlfn.XLOOKUP(A379,bdd_V102[FINESS juridique],bdd_V102[Raison sociale juridique],"")</f>
        <v>CH LANGOGNE</v>
      </c>
      <c r="C379" s="1" t="str">
        <f>_xlfn.XLOOKUP(A379,bdd_V102[FINESS juridique],bdd_V102[Numéro du GHT],"")</f>
        <v>OCC-06</v>
      </c>
      <c r="D379" s="1" t="str">
        <f>_xlfn.XLOOKUP(A379,bdd_V102[FINESS juridique],bdd_V102[Intitulé du GHT],"")</f>
        <v>Lozère</v>
      </c>
      <c r="E379" s="1">
        <f>SUMIFS(bdd_V102[Activité combinée], bdd_V102[Intitulé du GHT], D379,bdd_V102[FINESS juridique],A379)</f>
        <v>11848</v>
      </c>
      <c r="F379" s="1" t="str">
        <f>_xlfn.XLOOKUP(A379,Tableau2[FINESS Juridique],Tableau2[Prérequis validation],"Non")</f>
        <v>Non</v>
      </c>
    </row>
    <row r="380" spans="1:6">
      <c r="A380">
        <v>490000031</v>
      </c>
      <c r="B380" t="str">
        <f>_xlfn.XLOOKUP(A380,bdd_V102[FINESS juridique],bdd_V102[Raison sociale juridique],"")</f>
        <v>CHR ANGERS</v>
      </c>
      <c r="C380" s="1" t="str">
        <f>_xlfn.XLOOKUP(A380,bdd_V102[FINESS juridique],bdd_V102[Numéro du GHT],"")</f>
        <v>PDL-02</v>
      </c>
      <c r="D380" s="1" t="str">
        <f>_xlfn.XLOOKUP(A380,bdd_V102[FINESS juridique],bdd_V102[Intitulé du GHT],"")</f>
        <v>Maine et Loire</v>
      </c>
      <c r="E380" s="1">
        <f>SUMIFS(bdd_V102[Activité combinée], bdd_V102[Intitulé du GHT], D380,bdd_V102[FINESS juridique],A380)</f>
        <v>447796</v>
      </c>
      <c r="F380" s="1" t="str">
        <f>_xlfn.XLOOKUP(A380,Tableau2[FINESS Juridique],Tableau2[Prérequis validation],"Non")</f>
        <v>Oui</v>
      </c>
    </row>
    <row r="381" spans="1:6">
      <c r="A381">
        <v>490000163</v>
      </c>
      <c r="B381" t="str">
        <f>_xlfn.XLOOKUP(A381,bdd_V102[FINESS juridique],bdd_V102[Raison sociale juridique],"")</f>
        <v>CHS CESAME ANGEVIN</v>
      </c>
      <c r="C381" s="1" t="str">
        <f>_xlfn.XLOOKUP(A381,bdd_V102[FINESS juridique],bdd_V102[Numéro du GHT],"")</f>
        <v>PDL-02</v>
      </c>
      <c r="D381" s="1" t="str">
        <f>_xlfn.XLOOKUP(A381,bdd_V102[FINESS juridique],bdd_V102[Intitulé du GHT],"")</f>
        <v>Maine et Loire</v>
      </c>
      <c r="E381" s="1">
        <f>SUMIFS(bdd_V102[Activité combinée], bdd_V102[Intitulé du GHT], D381,bdd_V102[FINESS juridique],A381)</f>
        <v>53614.25</v>
      </c>
      <c r="F381" s="1" t="str">
        <f>_xlfn.XLOOKUP(A381,Tableau2[FINESS Juridique],Tableau2[Prérequis validation],"Non")</f>
        <v>Oui</v>
      </c>
    </row>
    <row r="382" spans="1:6">
      <c r="A382">
        <v>490000395</v>
      </c>
      <c r="B382" t="str">
        <f>_xlfn.XLOOKUP(A382,bdd_V102[FINESS juridique],bdd_V102[Raison sociale juridique],"")</f>
        <v>CH LA CORNICHE ANGEVINE</v>
      </c>
      <c r="C382" s="1" t="str">
        <f>_xlfn.XLOOKUP(A382,bdd_V102[FINESS juridique],bdd_V102[Numéro du GHT],"")</f>
        <v>PDL-02</v>
      </c>
      <c r="D382" s="1" t="str">
        <f>_xlfn.XLOOKUP(A382,bdd_V102[FINESS juridique],bdd_V102[Intitulé du GHT],"")</f>
        <v>Maine et Loire</v>
      </c>
      <c r="E382" s="1">
        <f>SUMIFS(bdd_V102[Activité combinée], bdd_V102[Intitulé du GHT], D382,bdd_V102[FINESS juridique],A382)</f>
        <v>8733</v>
      </c>
      <c r="F382" s="1" t="str">
        <f>_xlfn.XLOOKUP(A382,Tableau2[FINESS Juridique],Tableau2[Prérequis validation],"Non")</f>
        <v>Oui</v>
      </c>
    </row>
    <row r="383" spans="1:6">
      <c r="A383">
        <v>490000403</v>
      </c>
      <c r="B383" t="str">
        <f>_xlfn.XLOOKUP(A383,bdd_V102[FINESS juridique],bdd_V102[Raison sociale juridique],"")</f>
        <v>CH DE DOUE EN ANJOU</v>
      </c>
      <c r="C383" s="1" t="str">
        <f>_xlfn.XLOOKUP(A383,bdd_V102[FINESS juridique],bdd_V102[Numéro du GHT],"")</f>
        <v>PDL-02</v>
      </c>
      <c r="D383" s="1" t="str">
        <f>_xlfn.XLOOKUP(A383,bdd_V102[FINESS juridique],bdd_V102[Intitulé du GHT],"")</f>
        <v>Maine et Loire</v>
      </c>
      <c r="E383" s="1">
        <f>SUMIFS(bdd_V102[Activité combinée], bdd_V102[Intitulé du GHT], D383,bdd_V102[FINESS juridique],A383)</f>
        <v>6891.5</v>
      </c>
      <c r="F383" s="1" t="str">
        <f>_xlfn.XLOOKUP(A383,Tableau2[FINESS Juridique],Tableau2[Prérequis validation],"Non")</f>
        <v>Oui</v>
      </c>
    </row>
    <row r="384" spans="1:6">
      <c r="A384">
        <v>490000411</v>
      </c>
      <c r="B384" t="str">
        <f>_xlfn.XLOOKUP(A384,bdd_V102[FINESS juridique],bdd_V102[Raison sociale juridique],"")</f>
        <v>CH LONGUE JUMELLES</v>
      </c>
      <c r="C384" s="1" t="str">
        <f>_xlfn.XLOOKUP(A384,bdd_V102[FINESS juridique],bdd_V102[Numéro du GHT],"")</f>
        <v>PDL-02</v>
      </c>
      <c r="D384" s="1" t="str">
        <f>_xlfn.XLOOKUP(A384,bdd_V102[FINESS juridique],bdd_V102[Intitulé du GHT],"")</f>
        <v>Maine et Loire</v>
      </c>
      <c r="E384" s="1">
        <f>SUMIFS(bdd_V102[Activité combinée], bdd_V102[Intitulé du GHT], D384,bdd_V102[FINESS juridique],A384)</f>
        <v>8259</v>
      </c>
      <c r="F384" s="1" t="str">
        <f>_xlfn.XLOOKUP(A384,Tableau2[FINESS Juridique],Tableau2[Prérequis validation],"Non")</f>
        <v>Non</v>
      </c>
    </row>
    <row r="385" spans="1:6">
      <c r="A385">
        <v>490000429</v>
      </c>
      <c r="B385" t="str">
        <f>_xlfn.XLOOKUP(A385,bdd_V102[FINESS juridique],bdd_V102[Raison sociale juridique],"")</f>
        <v>CH LAYON AUBANCE</v>
      </c>
      <c r="C385" s="1" t="str">
        <f>_xlfn.XLOOKUP(A385,bdd_V102[FINESS juridique],bdd_V102[Numéro du GHT],"")</f>
        <v>PDL-02</v>
      </c>
      <c r="D385" s="1" t="str">
        <f>_xlfn.XLOOKUP(A385,bdd_V102[FINESS juridique],bdd_V102[Intitulé du GHT],"")</f>
        <v>Maine et Loire</v>
      </c>
      <c r="E385" s="1">
        <f>SUMIFS(bdd_V102[Activité combinée], bdd_V102[Intitulé du GHT], D385,bdd_V102[FINESS juridique],A385)</f>
        <v>2485</v>
      </c>
      <c r="F385" s="1" t="str">
        <f>_xlfn.XLOOKUP(A385,Tableau2[FINESS Juridique],Tableau2[Prérequis validation],"Non")</f>
        <v>Oui</v>
      </c>
    </row>
    <row r="386" spans="1:6">
      <c r="A386">
        <v>490000676</v>
      </c>
      <c r="B386" t="str">
        <f>_xlfn.XLOOKUP(A386,bdd_V102[FINESS juridique],bdd_V102[Raison sociale juridique],"")</f>
        <v>CH DE CHOLET</v>
      </c>
      <c r="C386" s="1" t="str">
        <f>_xlfn.XLOOKUP(A386,bdd_V102[FINESS juridique],bdd_V102[Numéro du GHT],"")</f>
        <v>PDL-02</v>
      </c>
      <c r="D386" s="1" t="str">
        <f>_xlfn.XLOOKUP(A386,bdd_V102[FINESS juridique],bdd_V102[Intitulé du GHT],"")</f>
        <v>Maine et Loire</v>
      </c>
      <c r="E386" s="1">
        <f>SUMIFS(bdd_V102[Activité combinée], bdd_V102[Intitulé du GHT], D386,bdd_V102[FINESS juridique],A386)</f>
        <v>204235</v>
      </c>
      <c r="F386" s="1" t="str">
        <f>_xlfn.XLOOKUP(A386,Tableau2[FINESS Juridique],Tableau2[Prérequis validation],"Non")</f>
        <v>Oui</v>
      </c>
    </row>
    <row r="387" spans="1:6">
      <c r="A387">
        <v>490007689</v>
      </c>
      <c r="B387" t="str">
        <f>_xlfn.XLOOKUP(A387,bdd_V102[FINESS juridique],bdd_V102[Raison sociale juridique],"")</f>
        <v>CHI LYS HYROME</v>
      </c>
      <c r="C387" s="1" t="str">
        <f>_xlfn.XLOOKUP(A387,bdd_V102[FINESS juridique],bdd_V102[Numéro du GHT],"")</f>
        <v>PDL-02</v>
      </c>
      <c r="D387" s="1" t="str">
        <f>_xlfn.XLOOKUP(A387,bdd_V102[FINESS juridique],bdd_V102[Intitulé du GHT],"")</f>
        <v>Maine et Loire</v>
      </c>
      <c r="E387" s="1">
        <f>SUMIFS(bdd_V102[Activité combinée], bdd_V102[Intitulé du GHT], D387,bdd_V102[FINESS juridique],A387)</f>
        <v>9659.5</v>
      </c>
      <c r="F387" s="1" t="str">
        <f>_xlfn.XLOOKUP(A387,Tableau2[FINESS Juridique],Tableau2[Prérequis validation],"Non")</f>
        <v>Oui</v>
      </c>
    </row>
    <row r="388" spans="1:6">
      <c r="A388">
        <v>490015765</v>
      </c>
      <c r="B388" t="str">
        <f>_xlfn.XLOOKUP(A388,bdd_V102[FINESS juridique],bdd_V102[Raison sociale juridique],"")</f>
        <v>ETS DE SANTE BAUGEOIS VALLEE</v>
      </c>
      <c r="C388" s="1" t="str">
        <f>_xlfn.XLOOKUP(A388,bdd_V102[FINESS juridique],bdd_V102[Numéro du GHT],"")</f>
        <v>PDL-02</v>
      </c>
      <c r="D388" s="1" t="str">
        <f>_xlfn.XLOOKUP(A388,bdd_V102[FINESS juridique],bdd_V102[Intitulé du GHT],"")</f>
        <v>Maine et Loire</v>
      </c>
      <c r="E388" s="1">
        <f>SUMIFS(bdd_V102[Activité combinée], bdd_V102[Intitulé du GHT], D388,bdd_V102[FINESS juridique],A388)</f>
        <v>10402.5</v>
      </c>
      <c r="F388" s="1" t="str">
        <f>_xlfn.XLOOKUP(A388,Tableau2[FINESS Juridique],Tableau2[Prérequis validation],"Non")</f>
        <v>Oui</v>
      </c>
    </row>
    <row r="389" spans="1:6">
      <c r="A389">
        <v>490528452</v>
      </c>
      <c r="B389" t="str">
        <f>_xlfn.XLOOKUP(A389,bdd_V102[FINESS juridique],bdd_V102[Raison sociale juridique],"")</f>
        <v>CH DE SAUMUR</v>
      </c>
      <c r="C389" s="1" t="str">
        <f>_xlfn.XLOOKUP(A389,bdd_V102[FINESS juridique],bdd_V102[Numéro du GHT],"")</f>
        <v>PDL-02</v>
      </c>
      <c r="D389" s="1" t="str">
        <f>_xlfn.XLOOKUP(A389,bdd_V102[FINESS juridique],bdd_V102[Intitulé du GHT],"")</f>
        <v>Maine et Loire</v>
      </c>
      <c r="E389" s="1">
        <f>SUMIFS(bdd_V102[Activité combinée], bdd_V102[Intitulé du GHT], D389,bdd_V102[FINESS juridique],A389)</f>
        <v>71669.75</v>
      </c>
      <c r="F389" s="1" t="str">
        <f>_xlfn.XLOOKUP(A389,Tableau2[FINESS Juridique],Tableau2[Prérequis validation],"Non")</f>
        <v>Oui</v>
      </c>
    </row>
    <row r="390" spans="1:6">
      <c r="A390">
        <v>500000013</v>
      </c>
      <c r="B390" t="str">
        <f>_xlfn.XLOOKUP(A390,bdd_V102[FINESS juridique],bdd_V102[Raison sociale juridique],"")</f>
        <v>CENTRE HOSPITALIER PUBLIC DU COTENTIN</v>
      </c>
      <c r="C390" s="1" t="str">
        <f>_xlfn.XLOOKUP(A390,bdd_V102[FINESS juridique],bdd_V102[Numéro du GHT],"")</f>
        <v>NOR-03</v>
      </c>
      <c r="D390" s="1" t="str">
        <f>_xlfn.XLOOKUP(A390,bdd_V102[FINESS juridique],bdd_V102[Intitulé du GHT],"")</f>
        <v>Cotentin</v>
      </c>
      <c r="E390" s="1">
        <f>SUMIFS(bdd_V102[Activité combinée], bdd_V102[Intitulé du GHT], D390,bdd_V102[FINESS juridique],A390)</f>
        <v>196236.5</v>
      </c>
      <c r="F390" s="1" t="str">
        <f>_xlfn.XLOOKUP(A390,Tableau2[FINESS Juridique],Tableau2[Prérequis validation],"Non")</f>
        <v>Oui</v>
      </c>
    </row>
    <row r="391" spans="1:6">
      <c r="A391">
        <v>500000039</v>
      </c>
      <c r="B391" t="str">
        <f>_xlfn.XLOOKUP(A391,bdd_V102[FINESS juridique],bdd_V102[Raison sociale juridique],"")</f>
        <v>CENTRE HOSPITALIER DE CARENTAN</v>
      </c>
      <c r="C391" s="1" t="str">
        <f>_xlfn.XLOOKUP(A391,bdd_V102[FINESS juridique],bdd_V102[Numéro du GHT],"")</f>
        <v>NOR-05</v>
      </c>
      <c r="D391" s="1" t="str">
        <f>_xlfn.XLOOKUP(A391,bdd_V102[FINESS juridique],bdd_V102[Intitulé du GHT],"")</f>
        <v>Centre Manche</v>
      </c>
      <c r="E391" s="1">
        <f>SUMIFS(bdd_V102[Activité combinée], bdd_V102[Intitulé du GHT], D391,bdd_V102[FINESS juridique],A391)</f>
        <v>12056.5</v>
      </c>
      <c r="F391" s="1" t="str">
        <f>_xlfn.XLOOKUP(A391,Tableau2[FINESS Juridique],Tableau2[Prérequis validation],"Non")</f>
        <v>Oui</v>
      </c>
    </row>
    <row r="392" spans="1:6">
      <c r="A392">
        <v>500000054</v>
      </c>
      <c r="B392" t="str">
        <f>_xlfn.XLOOKUP(A392,bdd_V102[FINESS juridique],bdd_V102[Raison sociale juridique],"")</f>
        <v>CH AVRANCHES-GRANVILLE</v>
      </c>
      <c r="C392" s="1" t="str">
        <f>_xlfn.XLOOKUP(A392,bdd_V102[FINESS juridique],bdd_V102[Numéro du GHT],"")</f>
        <v>NOR-11</v>
      </c>
      <c r="D392" s="1" t="str">
        <f>_xlfn.XLOOKUP(A392,bdd_V102[FINESS juridique],bdd_V102[Intitulé du GHT],"")</f>
        <v>Groupe hospitalier Mont Saint Michel</v>
      </c>
      <c r="E392" s="1">
        <f>SUMIFS(bdd_V102[Activité combinée], bdd_V102[Intitulé du GHT], D392,bdd_V102[FINESS juridique],A392)</f>
        <v>157278.5</v>
      </c>
      <c r="F392" s="1" t="str">
        <f>_xlfn.XLOOKUP(A392,Tableau2[FINESS Juridique],Tableau2[Prérequis validation],"Non")</f>
        <v>Oui</v>
      </c>
    </row>
    <row r="393" spans="1:6">
      <c r="A393">
        <v>500000062</v>
      </c>
      <c r="B393" t="str">
        <f>_xlfn.XLOOKUP(A393,bdd_V102[FINESS juridique],bdd_V102[Raison sociale juridique],"")</f>
        <v>HOPITAL LOCAL DE MORTAIN</v>
      </c>
      <c r="C393" s="1" t="str">
        <f>_xlfn.XLOOKUP(A393,bdd_V102[FINESS juridique],bdd_V102[Numéro du GHT],"")</f>
        <v>NOR-11</v>
      </c>
      <c r="D393" s="1" t="str">
        <f>_xlfn.XLOOKUP(A393,bdd_V102[FINESS juridique],bdd_V102[Intitulé du GHT],"")</f>
        <v>Groupe hospitalier Mont Saint Michel</v>
      </c>
      <c r="E393" s="1">
        <f>SUMIFS(bdd_V102[Activité combinée], bdd_V102[Intitulé du GHT], D393,bdd_V102[FINESS juridique],A393)</f>
        <v>4153.5</v>
      </c>
      <c r="F393" s="1" t="str">
        <f>_xlfn.XLOOKUP(A393,Tableau2[FINESS Juridique],Tableau2[Prérequis validation],"Non")</f>
        <v>Oui</v>
      </c>
    </row>
    <row r="394" spans="1:6">
      <c r="A394">
        <v>500000096</v>
      </c>
      <c r="B394" t="str">
        <f>_xlfn.XLOOKUP(A394,bdd_V102[FINESS juridique],bdd_V102[Raison sociale juridique],"")</f>
        <v>CH DE SAINT HILAIRE DU HARCOUET</v>
      </c>
      <c r="C394" s="1" t="str">
        <f>_xlfn.XLOOKUP(A394,bdd_V102[FINESS juridique],bdd_V102[Numéro du GHT],"")</f>
        <v>NOR-11</v>
      </c>
      <c r="D394" s="1" t="str">
        <f>_xlfn.XLOOKUP(A394,bdd_V102[FINESS juridique],bdd_V102[Intitulé du GHT],"")</f>
        <v>Groupe hospitalier Mont Saint Michel</v>
      </c>
      <c r="E394" s="1">
        <f>SUMIFS(bdd_V102[Activité combinée], bdd_V102[Intitulé du GHT], D394,bdd_V102[FINESS juridique],A394)</f>
        <v>16375.5</v>
      </c>
      <c r="F394" s="1" t="str">
        <f>_xlfn.XLOOKUP(A394,Tableau2[FINESS Juridique],Tableau2[Prérequis validation],"Non")</f>
        <v>Oui</v>
      </c>
    </row>
    <row r="395" spans="1:6">
      <c r="A395">
        <v>500000104</v>
      </c>
      <c r="B395" t="str">
        <f>_xlfn.XLOOKUP(A395,bdd_V102[FINESS juridique],bdd_V102[Raison sociale juridique],"")</f>
        <v>HOPITAL DE SAINT JAMES</v>
      </c>
      <c r="C395" s="1" t="str">
        <f>_xlfn.XLOOKUP(A395,bdd_V102[FINESS juridique],bdd_V102[Numéro du GHT],"")</f>
        <v>NOR-11</v>
      </c>
      <c r="D395" s="1" t="str">
        <f>_xlfn.XLOOKUP(A395,bdd_V102[FINESS juridique],bdd_V102[Intitulé du GHT],"")</f>
        <v>Groupe hospitalier Mont Saint Michel</v>
      </c>
      <c r="E395" s="1">
        <f>SUMIFS(bdd_V102[Activité combinée], bdd_V102[Intitulé du GHT], D395,bdd_V102[FINESS juridique],A395)</f>
        <v>4737.5</v>
      </c>
      <c r="F395" s="1" t="str">
        <f>_xlfn.XLOOKUP(A395,Tableau2[FINESS Juridique],Tableau2[Prérequis validation],"Non")</f>
        <v>Oui</v>
      </c>
    </row>
    <row r="396" spans="1:6">
      <c r="A396">
        <v>500000112</v>
      </c>
      <c r="B396" t="str">
        <f>_xlfn.XLOOKUP(A396,bdd_V102[FINESS juridique],bdd_V102[Raison sociale juridique],"")</f>
        <v>CH MEMORIAL FRANCE-ETATS-UNIS SAINT-LO</v>
      </c>
      <c r="C396" s="1" t="str">
        <f>_xlfn.XLOOKUP(A396,bdd_V102[FINESS juridique],bdd_V102[Numéro du GHT],"")</f>
        <v>NOR-05</v>
      </c>
      <c r="D396" s="1" t="str">
        <f>_xlfn.XLOOKUP(A396,bdd_V102[FINESS juridique],bdd_V102[Intitulé du GHT],"")</f>
        <v>Centre Manche</v>
      </c>
      <c r="E396" s="1">
        <f>SUMIFS(bdd_V102[Activité combinée], bdd_V102[Intitulé du GHT], D396,bdd_V102[FINESS juridique],A396)</f>
        <v>138098</v>
      </c>
      <c r="F396" s="1" t="str">
        <f>_xlfn.XLOOKUP(A396,Tableau2[FINESS Juridique],Tableau2[Prérequis validation],"Non")</f>
        <v>Oui</v>
      </c>
    </row>
    <row r="397" spans="1:6">
      <c r="A397">
        <v>500000138</v>
      </c>
      <c r="B397" t="str">
        <f>_xlfn.XLOOKUP(A397,bdd_V102[FINESS juridique],bdd_V102[Raison sociale juridique],"")</f>
        <v>CENTRE HOSPITALIER DE VILLEDIEU</v>
      </c>
      <c r="C397" s="1" t="str">
        <f>_xlfn.XLOOKUP(A397,bdd_V102[FINESS juridique],bdd_V102[Numéro du GHT],"")</f>
        <v>NOR-11</v>
      </c>
      <c r="D397" s="1" t="str">
        <f>_xlfn.XLOOKUP(A397,bdd_V102[FINESS juridique],bdd_V102[Intitulé du GHT],"")</f>
        <v>Groupe hospitalier Mont Saint Michel</v>
      </c>
      <c r="E397" s="1">
        <f>SUMIFS(bdd_V102[Activité combinée], bdd_V102[Intitulé du GHT], D397,bdd_V102[FINESS juridique],A397)</f>
        <v>4156.5</v>
      </c>
      <c r="F397" s="1" t="str">
        <f>_xlfn.XLOOKUP(A397,Tableau2[FINESS Juridique],Tableau2[Prérequis validation],"Non")</f>
        <v>Oui</v>
      </c>
    </row>
    <row r="398" spans="1:6">
      <c r="A398">
        <v>500000245</v>
      </c>
      <c r="B398" t="str">
        <f>_xlfn.XLOOKUP(A398,bdd_V102[FINESS juridique],bdd_V102[Raison sociale juridique],"")</f>
        <v>CENTRE HOSPITALIER DE L'ESTRAN</v>
      </c>
      <c r="C398" s="1" t="str">
        <f>_xlfn.XLOOKUP(A398,bdd_V102[FINESS juridique],bdd_V102[Numéro du GHT],"")</f>
        <v>NOR-11</v>
      </c>
      <c r="D398" s="1" t="str">
        <f>_xlfn.XLOOKUP(A398,bdd_V102[FINESS juridique],bdd_V102[Intitulé du GHT],"")</f>
        <v>Groupe hospitalier Mont Saint Michel</v>
      </c>
      <c r="E398" s="1">
        <f>SUMIFS(bdd_V102[Activité combinée], bdd_V102[Intitulé du GHT], D398,bdd_V102[FINESS juridique],A398)</f>
        <v>24995.25</v>
      </c>
      <c r="F398" s="1" t="str">
        <f>_xlfn.XLOOKUP(A398,Tableau2[FINESS Juridique],Tableau2[Prérequis validation],"Non")</f>
        <v>Oui</v>
      </c>
    </row>
    <row r="399" spans="1:6">
      <c r="A399">
        <v>500000393</v>
      </c>
      <c r="B399" t="str">
        <f>_xlfn.XLOOKUP(A399,bdd_V102[FINESS juridique],bdd_V102[Raison sociale juridique],"")</f>
        <v>CH COUTANCES</v>
      </c>
      <c r="C399" s="1" t="str">
        <f>_xlfn.XLOOKUP(A399,bdd_V102[FINESS juridique],bdd_V102[Numéro du GHT],"")</f>
        <v>NOR-05</v>
      </c>
      <c r="D399" s="1" t="str">
        <f>_xlfn.XLOOKUP(A399,bdd_V102[FINESS juridique],bdd_V102[Intitulé du GHT],"")</f>
        <v>Centre Manche</v>
      </c>
      <c r="E399" s="1">
        <f>SUMIFS(bdd_V102[Activité combinée], bdd_V102[Intitulé du GHT], D399,bdd_V102[FINESS juridique],A399)</f>
        <v>43851</v>
      </c>
      <c r="F399" s="1" t="str">
        <f>_xlfn.XLOOKUP(A399,Tableau2[FINESS Juridique],Tableau2[Prérequis validation],"Non")</f>
        <v>Oui</v>
      </c>
    </row>
    <row r="400" spans="1:6">
      <c r="A400">
        <v>510000029</v>
      </c>
      <c r="B400" t="str">
        <f>_xlfn.XLOOKUP(A400,bdd_V102[FINESS juridique],bdd_V102[Raison sociale juridique],"")</f>
        <v>CHU REIMS</v>
      </c>
      <c r="C400" s="1" t="str">
        <f>_xlfn.XLOOKUP(A400,bdd_V102[FINESS juridique],bdd_V102[Numéro du GHT],"")</f>
        <v>GE-05</v>
      </c>
      <c r="D400" s="1" t="str">
        <f>_xlfn.XLOOKUP(A400,bdd_V102[FINESS juridique],bdd_V102[Intitulé du GHT],"")</f>
        <v>Champagne</v>
      </c>
      <c r="E400" s="1">
        <f>SUMIFS(bdd_V102[Activité combinée], bdd_V102[Intitulé du GHT], D400,bdd_V102[FINESS juridique],A400)</f>
        <v>444217</v>
      </c>
      <c r="F400" s="1" t="str">
        <f>_xlfn.XLOOKUP(A400,Tableau2[FINESS Juridique],Tableau2[Prérequis validation],"Non")</f>
        <v>Oui</v>
      </c>
    </row>
    <row r="401" spans="1:6">
      <c r="A401">
        <v>510000037</v>
      </c>
      <c r="B401" t="str">
        <f>_xlfn.XLOOKUP(A401,bdd_V102[FINESS juridique],bdd_V102[Raison sociale juridique],"")</f>
        <v>CENTRE HOSPITALIER LEON BOURGEOIS</v>
      </c>
      <c r="C401" s="1" t="str">
        <f>_xlfn.XLOOKUP(A401,bdd_V102[FINESS juridique],bdd_V102[Numéro du GHT],"")</f>
        <v>GE-05</v>
      </c>
      <c r="D401" s="1" t="str">
        <f>_xlfn.XLOOKUP(A401,bdd_V102[FINESS juridique],bdd_V102[Intitulé du GHT],"")</f>
        <v>Champagne</v>
      </c>
      <c r="E401" s="1">
        <f>SUMIFS(bdd_V102[Activité combinée], bdd_V102[Intitulé du GHT], D401,bdd_V102[FINESS juridique],A401)</f>
        <v>93681.5</v>
      </c>
      <c r="F401" s="1" t="str">
        <f>_xlfn.XLOOKUP(A401,Tableau2[FINESS Juridique],Tableau2[Prérequis validation],"Non")</f>
        <v>Oui</v>
      </c>
    </row>
    <row r="402" spans="1:6">
      <c r="A402">
        <v>510000052</v>
      </c>
      <c r="B402" t="str">
        <f>_xlfn.XLOOKUP(A402,bdd_V102[FINESS juridique],bdd_V102[Raison sociale juridique],"")</f>
        <v>ETABT PUBLIC SANTE MENTALE MARNE</v>
      </c>
      <c r="C402" s="1" t="str">
        <f>_xlfn.XLOOKUP(A402,bdd_V102[FINESS juridique],bdd_V102[Numéro du GHT],"")</f>
        <v>GE-05</v>
      </c>
      <c r="D402" s="1" t="str">
        <f>_xlfn.XLOOKUP(A402,bdd_V102[FINESS juridique],bdd_V102[Intitulé du GHT],"")</f>
        <v>Champagne</v>
      </c>
      <c r="E402" s="1">
        <f>SUMIFS(bdd_V102[Activité combinée], bdd_V102[Intitulé du GHT], D402,bdd_V102[FINESS juridique],A402)</f>
        <v>72695.75</v>
      </c>
      <c r="F402" s="1" t="str">
        <f>_xlfn.XLOOKUP(A402,Tableau2[FINESS Juridique],Tableau2[Prérequis validation],"Non")</f>
        <v>Oui</v>
      </c>
    </row>
    <row r="403" spans="1:6">
      <c r="A403">
        <v>510000060</v>
      </c>
      <c r="B403" t="str">
        <f>_xlfn.XLOOKUP(A403,bdd_V102[FINESS juridique],bdd_V102[Raison sociale juridique],"")</f>
        <v>CENTRE HOSPITALIER D'EPERNAY</v>
      </c>
      <c r="C403" s="1" t="str">
        <f>_xlfn.XLOOKUP(A403,bdd_V102[FINESS juridique],bdd_V102[Numéro du GHT],"")</f>
        <v>GE-05</v>
      </c>
      <c r="D403" s="1" t="str">
        <f>_xlfn.XLOOKUP(A403,bdd_V102[FINESS juridique],bdd_V102[Intitulé du GHT],"")</f>
        <v>Champagne</v>
      </c>
      <c r="E403" s="1">
        <f>SUMIFS(bdd_V102[Activité combinée], bdd_V102[Intitulé du GHT], D403,bdd_V102[FINESS juridique],A403)</f>
        <v>61663.5</v>
      </c>
      <c r="F403" s="1" t="str">
        <f>_xlfn.XLOOKUP(A403,Tableau2[FINESS Juridique],Tableau2[Prérequis validation],"Non")</f>
        <v>Oui</v>
      </c>
    </row>
    <row r="404" spans="1:6">
      <c r="A404">
        <v>510000078</v>
      </c>
      <c r="B404" t="str">
        <f>_xlfn.XLOOKUP(A404,bdd_V102[FINESS juridique],bdd_V102[Raison sociale juridique],"")</f>
        <v>CENTRE HOSPITALIER VITRY LE FRANCOIS</v>
      </c>
      <c r="C404" s="1" t="str">
        <f>_xlfn.XLOOKUP(A404,bdd_V102[FINESS juridique],bdd_V102[Numéro du GHT],"")</f>
        <v>GE-09</v>
      </c>
      <c r="D404" s="1" t="str">
        <f>_xlfn.XLOOKUP(A404,bdd_V102[FINESS juridique],bdd_V102[Intitulé du GHT],"")</f>
        <v>Marne Haute-Marne Meuse</v>
      </c>
      <c r="E404" s="1">
        <f>SUMIFS(bdd_V102[Activité combinée], bdd_V102[Intitulé du GHT], D404,bdd_V102[FINESS juridique],A404)</f>
        <v>22695</v>
      </c>
      <c r="F404" s="1" t="str">
        <f>_xlfn.XLOOKUP(A404,Tableau2[FINESS Juridique],Tableau2[Prérequis validation],"Non")</f>
        <v>Non</v>
      </c>
    </row>
    <row r="405" spans="1:6">
      <c r="A405">
        <v>510000086</v>
      </c>
      <c r="B405" t="str">
        <f>_xlfn.XLOOKUP(A405,bdd_V102[FINESS juridique],bdd_V102[Raison sociale juridique],"")</f>
        <v>CENTRE HOSPITALIER DE MONTMIRAIL</v>
      </c>
      <c r="C405" s="1" t="str">
        <f>_xlfn.XLOOKUP(A405,bdd_V102[FINESS juridique],bdd_V102[Numéro du GHT],"")</f>
        <v>GE-05</v>
      </c>
      <c r="D405" s="1" t="str">
        <f>_xlfn.XLOOKUP(A405,bdd_V102[FINESS juridique],bdd_V102[Intitulé du GHT],"")</f>
        <v>Champagne</v>
      </c>
      <c r="E405" s="1">
        <f>SUMIFS(bdd_V102[Activité combinée], bdd_V102[Intitulé du GHT], D405,bdd_V102[FINESS juridique],A405)</f>
        <v>6368.5</v>
      </c>
      <c r="F405" s="1" t="str">
        <f>_xlfn.XLOOKUP(A405,Tableau2[FINESS Juridique],Tableau2[Prérequis validation],"Non")</f>
        <v>Oui</v>
      </c>
    </row>
    <row r="406" spans="1:6">
      <c r="A406">
        <v>510000102</v>
      </c>
      <c r="B406" t="str">
        <f>_xlfn.XLOOKUP(A406,bdd_V102[FINESS juridique],bdd_V102[Raison sociale juridique],"")</f>
        <v>CENTRE HOSPITALIER DE SAINTE-MENEHOULD</v>
      </c>
      <c r="C406" s="1" t="str">
        <f>_xlfn.XLOOKUP(A406,bdd_V102[FINESS juridique],bdd_V102[Numéro du GHT],"")</f>
        <v>GE-05</v>
      </c>
      <c r="D406" s="1" t="str">
        <f>_xlfn.XLOOKUP(A406,bdd_V102[FINESS juridique],bdd_V102[Intitulé du GHT],"")</f>
        <v>Champagne</v>
      </c>
      <c r="E406" s="1">
        <f>SUMIFS(bdd_V102[Activité combinée], bdd_V102[Intitulé du GHT], D406,bdd_V102[FINESS juridique],A406)</f>
        <v>7654</v>
      </c>
      <c r="F406" s="1" t="str">
        <f>_xlfn.XLOOKUP(A406,Tableau2[FINESS Juridique],Tableau2[Prérequis validation],"Non")</f>
        <v>Oui</v>
      </c>
    </row>
    <row r="407" spans="1:6">
      <c r="A407">
        <v>510000128</v>
      </c>
      <c r="B407" t="str">
        <f>_xlfn.XLOOKUP(A407,bdd_V102[FINESS juridique],bdd_V102[Raison sociale juridique],"")</f>
        <v>CENTRE HOSPITALIER DE FISMES</v>
      </c>
      <c r="C407" s="1" t="str">
        <f>_xlfn.XLOOKUP(A407,bdd_V102[FINESS juridique],bdd_V102[Numéro du GHT],"")</f>
        <v>GE-05</v>
      </c>
      <c r="D407" s="1" t="str">
        <f>_xlfn.XLOOKUP(A407,bdd_V102[FINESS juridique],bdd_V102[Intitulé du GHT],"")</f>
        <v>Champagne</v>
      </c>
      <c r="E407" s="1">
        <f>SUMIFS(bdd_V102[Activité combinée], bdd_V102[Intitulé du GHT], D407,bdd_V102[FINESS juridique],A407)</f>
        <v>7986.5</v>
      </c>
      <c r="F407" s="1" t="str">
        <f>_xlfn.XLOOKUP(A407,Tableau2[FINESS Juridique],Tableau2[Prérequis validation],"Non")</f>
        <v>Oui</v>
      </c>
    </row>
    <row r="408" spans="1:6">
      <c r="A408">
        <v>520780024</v>
      </c>
      <c r="B408" t="str">
        <f>_xlfn.XLOOKUP(A408,bdd_V102[FINESS juridique],bdd_V102[Raison sociale juridique],"")</f>
        <v>CTRE HOSPITALIER BOURBONNE-LES-BAINS</v>
      </c>
      <c r="C408" s="1" t="str">
        <f>_xlfn.XLOOKUP(A408,bdd_V102[FINESS juridique],bdd_V102[Numéro du GHT],"")</f>
        <v>BFC-03</v>
      </c>
      <c r="D408" s="1" t="str">
        <f>_xlfn.XLOOKUP(A408,bdd_V102[FINESS juridique],bdd_V102[Intitulé du GHT],"")</f>
        <v>21-52 Côte d’Or-Haute-Marne</v>
      </c>
      <c r="E408" s="1">
        <f>SUMIFS(bdd_V102[Activité combinée], bdd_V102[Intitulé du GHT], D408,bdd_V102[FINESS juridique],A408)</f>
        <v>14040</v>
      </c>
      <c r="F408" s="1" t="str">
        <f>_xlfn.XLOOKUP(A408,Tableau2[FINESS Juridique],Tableau2[Prérequis validation],"Non")</f>
        <v>Oui</v>
      </c>
    </row>
    <row r="409" spans="1:6">
      <c r="A409">
        <v>520780032</v>
      </c>
      <c r="B409" t="str">
        <f>_xlfn.XLOOKUP(A409,bdd_V102[FINESS juridique],bdd_V102[Raison sociale juridique],"")</f>
        <v>CENTRE HOSPITALIER DE CHAUMONT</v>
      </c>
      <c r="C409" s="1" t="str">
        <f>_xlfn.XLOOKUP(A409,bdd_V102[FINESS juridique],bdd_V102[Numéro du GHT],"")</f>
        <v>BFC-03</v>
      </c>
      <c r="D409" s="1" t="str">
        <f>_xlfn.XLOOKUP(A409,bdd_V102[FINESS juridique],bdd_V102[Intitulé du GHT],"")</f>
        <v>21-52 Côte d’Or-Haute-Marne</v>
      </c>
      <c r="E409" s="1">
        <f>SUMIFS(bdd_V102[Activité combinée], bdd_V102[Intitulé du GHT], D409,bdd_V102[FINESS juridique],A409)</f>
        <v>56739</v>
      </c>
      <c r="F409" s="1" t="str">
        <f>_xlfn.XLOOKUP(A409,Tableau2[FINESS Juridique],Tableau2[Prérequis validation],"Non")</f>
        <v>Oui</v>
      </c>
    </row>
    <row r="410" spans="1:6">
      <c r="A410">
        <v>520780040</v>
      </c>
      <c r="B410" t="str">
        <f>_xlfn.XLOOKUP(A410,bdd_V102[FINESS juridique],bdd_V102[Raison sociale juridique],"")</f>
        <v>HOPITAL DE JOINVILLE</v>
      </c>
      <c r="C410" s="1" t="str">
        <f>_xlfn.XLOOKUP(A410,bdd_V102[FINESS juridique],bdd_V102[Numéro du GHT],"")</f>
        <v>GE-09</v>
      </c>
      <c r="D410" s="1" t="str">
        <f>_xlfn.XLOOKUP(A410,bdd_V102[FINESS juridique],bdd_V102[Intitulé du GHT],"")</f>
        <v>Marne Haute-Marne Meuse</v>
      </c>
      <c r="E410" s="1">
        <f>SUMIFS(bdd_V102[Activité combinée], bdd_V102[Intitulé du GHT], D410,bdd_V102[FINESS juridique],A410)</f>
        <v>3331</v>
      </c>
      <c r="F410" s="1" t="str">
        <f>_xlfn.XLOOKUP(A410,Tableau2[FINESS Juridique],Tableau2[Prérequis validation],"Non")</f>
        <v>Non</v>
      </c>
    </row>
    <row r="411" spans="1:6">
      <c r="A411">
        <v>520780057</v>
      </c>
      <c r="B411" t="str">
        <f>_xlfn.XLOOKUP(A411,bdd_V102[FINESS juridique],bdd_V102[Raison sociale juridique],"")</f>
        <v>CENTRE HOSPITALIER DE LANGRES</v>
      </c>
      <c r="C411" s="1" t="str">
        <f>_xlfn.XLOOKUP(A411,bdd_V102[FINESS juridique],bdd_V102[Numéro du GHT],"")</f>
        <v>BFC-03</v>
      </c>
      <c r="D411" s="1" t="str">
        <f>_xlfn.XLOOKUP(A411,bdd_V102[FINESS juridique],bdd_V102[Intitulé du GHT],"")</f>
        <v>21-52 Côte d’Or-Haute-Marne</v>
      </c>
      <c r="E411" s="1">
        <f>SUMIFS(bdd_V102[Activité combinée], bdd_V102[Intitulé du GHT], D411,bdd_V102[FINESS juridique],A411)</f>
        <v>29407.5</v>
      </c>
      <c r="F411" s="1" t="str">
        <f>_xlfn.XLOOKUP(A411,Tableau2[FINESS Juridique],Tableau2[Prérequis validation],"Non")</f>
        <v>Oui</v>
      </c>
    </row>
    <row r="412" spans="1:6">
      <c r="A412">
        <v>520780065</v>
      </c>
      <c r="B412" t="str">
        <f>_xlfn.XLOOKUP(A412,bdd_V102[FINESS juridique],bdd_V102[Raison sociale juridique],"")</f>
        <v>CENTRE HOSPITALIER DE MONTIER-EN-DER</v>
      </c>
      <c r="C412" s="1" t="str">
        <f>_xlfn.XLOOKUP(A412,bdd_V102[FINESS juridique],bdd_V102[Numéro du GHT],"")</f>
        <v>GE-09</v>
      </c>
      <c r="D412" s="1" t="str">
        <f>_xlfn.XLOOKUP(A412,bdd_V102[FINESS juridique],bdd_V102[Intitulé du GHT],"")</f>
        <v>Marne Haute-Marne Meuse</v>
      </c>
      <c r="E412" s="1">
        <f>SUMIFS(bdd_V102[Activité combinée], bdd_V102[Intitulé du GHT], D412,bdd_V102[FINESS juridique],A412)</f>
        <v>4936</v>
      </c>
      <c r="F412" s="1" t="str">
        <f>_xlfn.XLOOKUP(A412,Tableau2[FINESS Juridique],Tableau2[Prérequis validation],"Non")</f>
        <v>Non</v>
      </c>
    </row>
    <row r="413" spans="1:6">
      <c r="A413">
        <v>520780073</v>
      </c>
      <c r="B413" t="str">
        <f>_xlfn.XLOOKUP(A413,bdd_V102[FINESS juridique],bdd_V102[Raison sociale juridique],"")</f>
        <v>CENTRE HOSPITALIER DE SAINT-DIZIER</v>
      </c>
      <c r="C413" s="1" t="str">
        <f>_xlfn.XLOOKUP(A413,bdd_V102[FINESS juridique],bdd_V102[Numéro du GHT],"")</f>
        <v>GE-09</v>
      </c>
      <c r="D413" s="1" t="str">
        <f>_xlfn.XLOOKUP(A413,bdd_V102[FINESS juridique],bdd_V102[Intitulé du GHT],"")</f>
        <v>Marne Haute-Marne Meuse</v>
      </c>
      <c r="E413" s="1">
        <f>SUMIFS(bdd_V102[Activité combinée], bdd_V102[Intitulé du GHT], D413,bdd_V102[FINESS juridique],A413)</f>
        <v>71075.5</v>
      </c>
      <c r="F413" s="1" t="str">
        <f>_xlfn.XLOOKUP(A413,Tableau2[FINESS Juridique],Tableau2[Prérequis validation],"Non")</f>
        <v>Non</v>
      </c>
    </row>
    <row r="414" spans="1:6">
      <c r="A414">
        <v>520780081</v>
      </c>
      <c r="B414" t="str">
        <f>_xlfn.XLOOKUP(A414,bdd_V102[FINESS juridique],bdd_V102[Raison sociale juridique],"")</f>
        <v>CH DE LA HAUTE-MARNE</v>
      </c>
      <c r="C414" s="1" t="str">
        <f>_xlfn.XLOOKUP(A414,bdd_V102[FINESS juridique],bdd_V102[Numéro du GHT],"")</f>
        <v>GE-09</v>
      </c>
      <c r="D414" s="1" t="str">
        <f>_xlfn.XLOOKUP(A414,bdd_V102[FINESS juridique],bdd_V102[Intitulé du GHT],"")</f>
        <v>Marne Haute-Marne Meuse</v>
      </c>
      <c r="E414" s="1">
        <f>SUMIFS(bdd_V102[Activité combinée], bdd_V102[Intitulé du GHT], D414,bdd_V102[FINESS juridique],A414)</f>
        <v>38850.75</v>
      </c>
      <c r="F414" s="1" t="str">
        <f>_xlfn.XLOOKUP(A414,Tableau2[FINESS Juridique],Tableau2[Prérequis validation],"Non")</f>
        <v>Non</v>
      </c>
    </row>
    <row r="415" spans="1:6">
      <c r="A415">
        <v>520780099</v>
      </c>
      <c r="B415" t="str">
        <f>_xlfn.XLOOKUP(A415,bdd_V102[FINESS juridique],bdd_V102[Raison sociale juridique],"")</f>
        <v>HOPITAL LOCAL DE WASSY</v>
      </c>
      <c r="C415" s="1" t="str">
        <f>_xlfn.XLOOKUP(A415,bdd_V102[FINESS juridique],bdd_V102[Numéro du GHT],"")</f>
        <v>GE-09</v>
      </c>
      <c r="D415" s="1" t="str">
        <f>_xlfn.XLOOKUP(A415,bdd_V102[FINESS juridique],bdd_V102[Intitulé du GHT],"")</f>
        <v>Marne Haute-Marne Meuse</v>
      </c>
      <c r="E415" s="1">
        <f>SUMIFS(bdd_V102[Activité combinée], bdd_V102[Intitulé du GHT], D415,bdd_V102[FINESS juridique],A415)</f>
        <v>1873.5</v>
      </c>
      <c r="F415" s="1" t="str">
        <f>_xlfn.XLOOKUP(A415,Tableau2[FINESS Juridique],Tableau2[Prérequis validation],"Non")</f>
        <v>Non</v>
      </c>
    </row>
    <row r="416" spans="1:6">
      <c r="A416">
        <v>530000025</v>
      </c>
      <c r="B416" t="str">
        <f>_xlfn.XLOOKUP(A416,bdd_V102[FINESS juridique],bdd_V102[Raison sociale juridique],"")</f>
        <v>CH DU HAUT ANJOU</v>
      </c>
      <c r="C416" s="1" t="str">
        <f>_xlfn.XLOOKUP(A416,bdd_V102[FINESS juridique],bdd_V102[Numéro du GHT],"")</f>
        <v>PDL-03</v>
      </c>
      <c r="D416" s="1" t="str">
        <f>_xlfn.XLOOKUP(A416,bdd_V102[FINESS juridique],bdd_V102[Intitulé du GHT],"")</f>
        <v>Mayenne et Haut-Anjou</v>
      </c>
      <c r="E416" s="1">
        <f>SUMIFS(bdd_V102[Activité combinée], bdd_V102[Intitulé du GHT], D416,bdd_V102[FINESS juridique],A416)</f>
        <v>87113</v>
      </c>
      <c r="F416" s="1" t="str">
        <f>_xlfn.XLOOKUP(A416,Tableau2[FINESS Juridique],Tableau2[Prérequis validation],"Non")</f>
        <v>Oui</v>
      </c>
    </row>
    <row r="417" spans="1:6">
      <c r="A417">
        <v>530000058</v>
      </c>
      <c r="B417" t="str">
        <f>_xlfn.XLOOKUP(A417,bdd_V102[FINESS juridique],bdd_V102[Raison sociale juridique],"")</f>
        <v>CH D'ERNEE</v>
      </c>
      <c r="C417" s="1" t="str">
        <f>_xlfn.XLOOKUP(A417,bdd_V102[FINESS juridique],bdd_V102[Numéro du GHT],"")</f>
        <v>PDL-03</v>
      </c>
      <c r="D417" s="1" t="str">
        <f>_xlfn.XLOOKUP(A417,bdd_V102[FINESS juridique],bdd_V102[Intitulé du GHT],"")</f>
        <v>Mayenne et Haut-Anjou</v>
      </c>
      <c r="E417" s="1">
        <f>SUMIFS(bdd_V102[Activité combinée], bdd_V102[Intitulé du GHT], D417,bdd_V102[FINESS juridique],A417)</f>
        <v>19119</v>
      </c>
      <c r="F417" s="1" t="str">
        <f>_xlfn.XLOOKUP(A417,Tableau2[FINESS Juridique],Tableau2[Prérequis validation],"Non")</f>
        <v>Oui</v>
      </c>
    </row>
    <row r="418" spans="1:6">
      <c r="A418">
        <v>530000066</v>
      </c>
      <c r="B418" t="str">
        <f>_xlfn.XLOOKUP(A418,bdd_V102[FINESS juridique],bdd_V102[Raison sociale juridique],"")</f>
        <v>CH D'EVRON</v>
      </c>
      <c r="C418" s="1" t="str">
        <f>_xlfn.XLOOKUP(A418,bdd_V102[FINESS juridique],bdd_V102[Numéro du GHT],"")</f>
        <v>PDL-03</v>
      </c>
      <c r="D418" s="1" t="str">
        <f>_xlfn.XLOOKUP(A418,bdd_V102[FINESS juridique],bdd_V102[Intitulé du GHT],"")</f>
        <v>Mayenne et Haut-Anjou</v>
      </c>
      <c r="E418" s="1">
        <f>SUMIFS(bdd_V102[Activité combinée], bdd_V102[Intitulé du GHT], D418,bdd_V102[FINESS juridique],A418)</f>
        <v>8072.5</v>
      </c>
      <c r="F418" s="1" t="str">
        <f>_xlfn.XLOOKUP(A418,Tableau2[FINESS Juridique],Tableau2[Prérequis validation],"Non")</f>
        <v>Oui</v>
      </c>
    </row>
    <row r="419" spans="1:6">
      <c r="A419">
        <v>530000074</v>
      </c>
      <c r="B419" t="str">
        <f>_xlfn.XLOOKUP(A419,bdd_V102[FINESS juridique],bdd_V102[Raison sociale juridique],"")</f>
        <v>CH DU NORD MAYENNE</v>
      </c>
      <c r="C419" s="1" t="str">
        <f>_xlfn.XLOOKUP(A419,bdd_V102[FINESS juridique],bdd_V102[Numéro du GHT],"")</f>
        <v>PDL-03</v>
      </c>
      <c r="D419" s="1" t="str">
        <f>_xlfn.XLOOKUP(A419,bdd_V102[FINESS juridique],bdd_V102[Intitulé du GHT],"")</f>
        <v>Mayenne et Haut-Anjou</v>
      </c>
      <c r="E419" s="1">
        <f>SUMIFS(bdd_V102[Activité combinée], bdd_V102[Intitulé du GHT], D419,bdd_V102[FINESS juridique],A419)</f>
        <v>79902</v>
      </c>
      <c r="F419" s="1" t="str">
        <f>_xlfn.XLOOKUP(A419,Tableau2[FINESS Juridique],Tableau2[Prérequis validation],"Non")</f>
        <v>Oui</v>
      </c>
    </row>
    <row r="420" spans="1:6">
      <c r="A420">
        <v>530000371</v>
      </c>
      <c r="B420" t="str">
        <f>_xlfn.XLOOKUP(A420,bdd_V102[FINESS juridique],bdd_V102[Raison sociale juridique],"")</f>
        <v>CH DE LAVAL</v>
      </c>
      <c r="C420" s="1" t="str">
        <f>_xlfn.XLOOKUP(A420,bdd_V102[FINESS juridique],bdd_V102[Numéro du GHT],"")</f>
        <v>PDL-03</v>
      </c>
      <c r="D420" s="1" t="str">
        <f>_xlfn.XLOOKUP(A420,bdd_V102[FINESS juridique],bdd_V102[Intitulé du GHT],"")</f>
        <v>Mayenne et Haut-Anjou</v>
      </c>
      <c r="E420" s="1">
        <f>SUMIFS(bdd_V102[Activité combinée], bdd_V102[Intitulé du GHT], D420,bdd_V102[FINESS juridique],A420)</f>
        <v>164501.25</v>
      </c>
      <c r="F420" s="1" t="str">
        <f>_xlfn.XLOOKUP(A420,Tableau2[FINESS Juridique],Tableau2[Prérequis validation],"Non")</f>
        <v>Oui</v>
      </c>
    </row>
    <row r="421" spans="1:6">
      <c r="A421">
        <v>530002591</v>
      </c>
      <c r="B421" t="str">
        <f>_xlfn.XLOOKUP(A421,bdd_V102[FINESS juridique],bdd_V102[Raison sociale juridique],"")</f>
        <v>CH JULES DOITTEAU</v>
      </c>
      <c r="C421" s="1" t="str">
        <f>_xlfn.XLOOKUP(A421,bdd_V102[FINESS juridique],bdd_V102[Numéro du GHT],"")</f>
        <v>PDL-03</v>
      </c>
      <c r="D421" s="1" t="str">
        <f>_xlfn.XLOOKUP(A421,bdd_V102[FINESS juridique],bdd_V102[Intitulé du GHT],"")</f>
        <v>Mayenne et Haut-Anjou</v>
      </c>
      <c r="E421" s="1">
        <f>SUMIFS(bdd_V102[Activité combinée], bdd_V102[Intitulé du GHT], D421,bdd_V102[FINESS juridique],A421)</f>
        <v>2646.5</v>
      </c>
      <c r="F421" s="1" t="str">
        <f>_xlfn.XLOOKUP(A421,Tableau2[FINESS Juridique],Tableau2[Prérequis validation],"Non")</f>
        <v>Non</v>
      </c>
    </row>
    <row r="422" spans="1:6">
      <c r="A422">
        <v>530007202</v>
      </c>
      <c r="B422" t="str">
        <f>_xlfn.XLOOKUP(A422,bdd_V102[FINESS juridique],bdd_V102[Raison sociale juridique],"")</f>
        <v>CH DU SUD OUEST MAYENNAIS</v>
      </c>
      <c r="C422" s="1" t="str">
        <f>_xlfn.XLOOKUP(A422,bdd_V102[FINESS juridique],bdd_V102[Numéro du GHT],"")</f>
        <v>PDL-03</v>
      </c>
      <c r="D422" s="1" t="str">
        <f>_xlfn.XLOOKUP(A422,bdd_V102[FINESS juridique],bdd_V102[Intitulé du GHT],"")</f>
        <v>Mayenne et Haut-Anjou</v>
      </c>
      <c r="E422" s="1">
        <f>SUMIFS(bdd_V102[Activité combinée], bdd_V102[Intitulé du GHT], D422,bdd_V102[FINESS juridique],A422)</f>
        <v>13143</v>
      </c>
      <c r="F422" s="1" t="str">
        <f>_xlfn.XLOOKUP(A422,Tableau2[FINESS Juridique],Tableau2[Prérequis validation],"Non")</f>
        <v>Oui</v>
      </c>
    </row>
    <row r="423" spans="1:6">
      <c r="A423">
        <v>540000049</v>
      </c>
      <c r="B423" t="str">
        <f>_xlfn.XLOOKUP(A423,bdd_V102[FINESS juridique],bdd_V102[Raison sociale juridique],"")</f>
        <v>CENTRE HOSPITALIER SAINT CHARLES TOUL</v>
      </c>
      <c r="C423" s="1" t="str">
        <f>_xlfn.XLOOKUP(A423,bdd_V102[FINESS juridique],bdd_V102[Numéro du GHT],"")</f>
        <v>GE-10</v>
      </c>
      <c r="D423" s="1" t="str">
        <f>_xlfn.XLOOKUP(A423,bdd_V102[FINESS juridique],bdd_V102[Intitulé du GHT],"")</f>
        <v>Sud Lorraine</v>
      </c>
      <c r="E423" s="1">
        <f>SUMIFS(bdd_V102[Activité combinée], bdd_V102[Intitulé du GHT], D423,bdd_V102[FINESS juridique],A423)</f>
        <v>49846.5</v>
      </c>
      <c r="F423" s="1" t="str">
        <f>_xlfn.XLOOKUP(A423,Tableau2[FINESS Juridique],Tableau2[Prérequis validation],"Non")</f>
        <v>Oui</v>
      </c>
    </row>
    <row r="424" spans="1:6">
      <c r="A424">
        <v>540000056</v>
      </c>
      <c r="B424" t="str">
        <f>_xlfn.XLOOKUP(A424,bdd_V102[FINESS juridique],bdd_V102[Raison sociale juridique],"")</f>
        <v>CENTRE PSYCHOTHERAPIQUE NANCY</v>
      </c>
      <c r="C424" s="1" t="str">
        <f>_xlfn.XLOOKUP(A424,bdd_V102[FINESS juridique],bdd_V102[Numéro du GHT],"")</f>
        <v>GE-10</v>
      </c>
      <c r="D424" s="1" t="str">
        <f>_xlfn.XLOOKUP(A424,bdd_V102[FINESS juridique],bdd_V102[Intitulé du GHT],"")</f>
        <v>Sud Lorraine</v>
      </c>
      <c r="E424" s="1">
        <f>SUMIFS(bdd_V102[Activité combinée], bdd_V102[Intitulé du GHT], D424,bdd_V102[FINESS juridique],A424)</f>
        <v>58772</v>
      </c>
      <c r="F424" s="1" t="str">
        <f>_xlfn.XLOOKUP(A424,Tableau2[FINESS Juridique],Tableau2[Prérequis validation],"Non")</f>
        <v>Oui</v>
      </c>
    </row>
    <row r="425" spans="1:6">
      <c r="A425">
        <v>540000080</v>
      </c>
      <c r="B425" t="str">
        <f>_xlfn.XLOOKUP(A425,bdd_V102[FINESS juridique],bdd_V102[Raison sociale juridique],"")</f>
        <v>CENTRE HOSPITALIER DE LUNEVILLE</v>
      </c>
      <c r="C425" s="1" t="str">
        <f>_xlfn.XLOOKUP(A425,bdd_V102[FINESS juridique],bdd_V102[Numéro du GHT],"")</f>
        <v>GE-10</v>
      </c>
      <c r="D425" s="1" t="str">
        <f>_xlfn.XLOOKUP(A425,bdd_V102[FINESS juridique],bdd_V102[Intitulé du GHT],"")</f>
        <v>Sud Lorraine</v>
      </c>
      <c r="E425" s="1">
        <f>SUMIFS(bdd_V102[Activité combinée], bdd_V102[Intitulé du GHT], D425,bdd_V102[FINESS juridique],A425)</f>
        <v>69654.5</v>
      </c>
      <c r="F425" s="1" t="str">
        <f>_xlfn.XLOOKUP(A425,Tableau2[FINESS Juridique],Tableau2[Prérequis validation],"Non")</f>
        <v>Oui</v>
      </c>
    </row>
    <row r="426" spans="1:6">
      <c r="A426">
        <v>540000106</v>
      </c>
      <c r="B426" t="str">
        <f>_xlfn.XLOOKUP(A426,bdd_V102[FINESS juridique],bdd_V102[Raison sociale juridique],"")</f>
        <v>CENTRE HOSPITALIER DE PONT A MOUSSON</v>
      </c>
      <c r="C426" s="1" t="str">
        <f>_xlfn.XLOOKUP(A426,bdd_V102[FINESS juridique],bdd_V102[Numéro du GHT],"")</f>
        <v>GE-10</v>
      </c>
      <c r="D426" s="1" t="str">
        <f>_xlfn.XLOOKUP(A426,bdd_V102[FINESS juridique],bdd_V102[Intitulé du GHT],"")</f>
        <v>Sud Lorraine</v>
      </c>
      <c r="E426" s="1">
        <f>SUMIFS(bdd_V102[Activité combinée], bdd_V102[Intitulé du GHT], D426,bdd_V102[FINESS juridique],A426)</f>
        <v>21614.5</v>
      </c>
      <c r="F426" s="1" t="str">
        <f>_xlfn.XLOOKUP(A426,Tableau2[FINESS Juridique],Tableau2[Prérequis validation],"Non")</f>
        <v>Oui</v>
      </c>
    </row>
    <row r="427" spans="1:6">
      <c r="A427">
        <v>540000114</v>
      </c>
      <c r="B427" t="str">
        <f>_xlfn.XLOOKUP(A427,bdd_V102[FINESS juridique],bdd_V102[Raison sociale juridique],"")</f>
        <v>CENTRE HOSPITALIER ST NICOLAS DE PORT</v>
      </c>
      <c r="C427" s="1" t="str">
        <f>_xlfn.XLOOKUP(A427,bdd_V102[FINESS juridique],bdd_V102[Numéro du GHT],"")</f>
        <v>GE-10</v>
      </c>
      <c r="D427" s="1" t="str">
        <f>_xlfn.XLOOKUP(A427,bdd_V102[FINESS juridique],bdd_V102[Intitulé du GHT],"")</f>
        <v>Sud Lorraine</v>
      </c>
      <c r="E427" s="1">
        <f>SUMIFS(bdd_V102[Activité combinée], bdd_V102[Intitulé du GHT], D427,bdd_V102[FINESS juridique],A427)</f>
        <v>12145</v>
      </c>
      <c r="F427" s="1" t="str">
        <f>_xlfn.XLOOKUP(A427,Tableau2[FINESS Juridique],Tableau2[Prérequis validation],"Non")</f>
        <v>Non</v>
      </c>
    </row>
    <row r="428" spans="1:6">
      <c r="A428">
        <v>540000767</v>
      </c>
      <c r="B428" t="str">
        <f>_xlfn.XLOOKUP(A428,bdd_V102[FINESS juridique],bdd_V102[Raison sociale juridique],"")</f>
        <v>CENTRE HOSPITALIER DE BRIEY</v>
      </c>
      <c r="C428" s="1" t="str">
        <f>_xlfn.XLOOKUP(A428,bdd_V102[FINESS juridique],bdd_V102[Numéro du GHT],"")</f>
        <v>GE-08</v>
      </c>
      <c r="D428" s="1" t="str">
        <f>_xlfn.XLOOKUP(A428,bdd_V102[FINESS juridique],bdd_V102[Intitulé du GHT],"")</f>
        <v>Lorraine Nord</v>
      </c>
      <c r="E428" s="1">
        <f>SUMIFS(bdd_V102[Activité combinée], bdd_V102[Intitulé du GHT], D428,bdd_V102[FINESS juridique],A428)</f>
        <v>51991.25</v>
      </c>
      <c r="F428" s="1" t="str">
        <f>_xlfn.XLOOKUP(A428,Tableau2[FINESS Juridique],Tableau2[Prérequis validation],"Non")</f>
        <v>Oui</v>
      </c>
    </row>
    <row r="429" spans="1:6">
      <c r="A429">
        <v>540003399</v>
      </c>
      <c r="B429" t="str">
        <f>_xlfn.XLOOKUP(A429,bdd_V102[FINESS juridique],bdd_V102[Raison sociale juridique],"")</f>
        <v>HL INTERCOM POMPEY LAY ST CHRISTOPHE</v>
      </c>
      <c r="C429" s="1" t="str">
        <f>_xlfn.XLOOKUP(A429,bdd_V102[FINESS juridique],bdd_V102[Numéro du GHT],"")</f>
        <v>GE-10</v>
      </c>
      <c r="D429" s="1" t="str">
        <f>_xlfn.XLOOKUP(A429,bdd_V102[FINESS juridique],bdd_V102[Intitulé du GHT],"")</f>
        <v>Sud Lorraine</v>
      </c>
      <c r="E429" s="1">
        <f>SUMIFS(bdd_V102[Activité combinée], bdd_V102[Intitulé du GHT], D429,bdd_V102[FINESS juridique],A429)</f>
        <v>3893</v>
      </c>
      <c r="F429" s="1" t="str">
        <f>_xlfn.XLOOKUP(A429,Tableau2[FINESS Juridique],Tableau2[Prérequis validation],"Non")</f>
        <v>Oui</v>
      </c>
    </row>
    <row r="430" spans="1:6">
      <c r="A430">
        <v>540019007</v>
      </c>
      <c r="B430" t="str">
        <f>_xlfn.XLOOKUP(A430,bdd_V102[FINESS juridique],bdd_V102[Raison sociale juridique],"")</f>
        <v>CENTRE HOSPITALIER 3H SANTE</v>
      </c>
      <c r="C430" s="1" t="str">
        <f>_xlfn.XLOOKUP(A430,bdd_V102[FINESS juridique],bdd_V102[Numéro du GHT],"")</f>
        <v>GE-10</v>
      </c>
      <c r="D430" s="1" t="str">
        <f>_xlfn.XLOOKUP(A430,bdd_V102[FINESS juridique],bdd_V102[Intitulé du GHT],"")</f>
        <v>Sud Lorraine</v>
      </c>
      <c r="E430" s="1">
        <f>SUMIFS(bdd_V102[Activité combinée], bdd_V102[Intitulé du GHT], D430,bdd_V102[FINESS juridique],A430)</f>
        <v>4337</v>
      </c>
      <c r="F430" s="1" t="str">
        <f>_xlfn.XLOOKUP(A430,Tableau2[FINESS Juridique],Tableau2[Prérequis validation],"Non")</f>
        <v>Non</v>
      </c>
    </row>
    <row r="431" spans="1:6">
      <c r="A431">
        <v>540023264</v>
      </c>
      <c r="B431" t="str">
        <f>_xlfn.XLOOKUP(A431,bdd_V102[FINESS juridique],bdd_V102[Raison sociale juridique],"")</f>
        <v>CHRU DE NANCY</v>
      </c>
      <c r="C431" s="1" t="str">
        <f>_xlfn.XLOOKUP(A431,bdd_V102[FINESS juridique],bdd_V102[Numéro du GHT],"")</f>
        <v>GE-10</v>
      </c>
      <c r="D431" s="1" t="str">
        <f>_xlfn.XLOOKUP(A431,bdd_V102[FINESS juridique],bdd_V102[Intitulé du GHT],"")</f>
        <v>Sud Lorraine</v>
      </c>
      <c r="E431" s="1">
        <f>SUMIFS(bdd_V102[Activité combinée], bdd_V102[Intitulé du GHT], D431,bdd_V102[FINESS juridique],A431)</f>
        <v>579783</v>
      </c>
      <c r="F431" s="1" t="str">
        <f>_xlfn.XLOOKUP(A431,Tableau2[FINESS Juridique],Tableau2[Prérequis validation],"Non")</f>
        <v>Oui</v>
      </c>
    </row>
    <row r="432" spans="1:6">
      <c r="A432">
        <v>550000046</v>
      </c>
      <c r="B432" t="str">
        <f>_xlfn.XLOOKUP(A432,bdd_V102[FINESS juridique],bdd_V102[Raison sociale juridique],"")</f>
        <v>CENTRE HOSPITALIER ST-CHARLES COMMERCY</v>
      </c>
      <c r="C432" s="1" t="str">
        <f>_xlfn.XLOOKUP(A432,bdd_V102[FINESS juridique],bdd_V102[Numéro du GHT],"")</f>
        <v>GE-10</v>
      </c>
      <c r="D432" s="1" t="str">
        <f>_xlfn.XLOOKUP(A432,bdd_V102[FINESS juridique],bdd_V102[Intitulé du GHT],"")</f>
        <v>Sud Lorraine</v>
      </c>
      <c r="E432" s="1">
        <f>SUMIFS(bdd_V102[Activité combinée], bdd_V102[Intitulé du GHT], D432,bdd_V102[FINESS juridique],A432)</f>
        <v>15770.5</v>
      </c>
      <c r="F432" s="1" t="str">
        <f>_xlfn.XLOOKUP(A432,Tableau2[FINESS Juridique],Tableau2[Prérequis validation],"Non")</f>
        <v>Oui</v>
      </c>
    </row>
    <row r="433" spans="1:6">
      <c r="A433">
        <v>550003354</v>
      </c>
      <c r="B433" t="str">
        <f>_xlfn.XLOOKUP(A433,bdd_V102[FINESS juridique],bdd_V102[Raison sociale juridique],"")</f>
        <v>CH DE BAR-LE-DUC FAINS-VEEL</v>
      </c>
      <c r="C433" s="1" t="str">
        <f>_xlfn.XLOOKUP(A433,bdd_V102[FINESS juridique],bdd_V102[Numéro du GHT],"")</f>
        <v>GE-09</v>
      </c>
      <c r="D433" s="1" t="str">
        <f>_xlfn.XLOOKUP(A433,bdd_V102[FINESS juridique],bdd_V102[Intitulé du GHT],"")</f>
        <v>Marne Haute-Marne Meuse</v>
      </c>
      <c r="E433" s="1">
        <f>SUMIFS(bdd_V102[Activité combinée], bdd_V102[Intitulé du GHT], D433,bdd_V102[FINESS juridique],A433)</f>
        <v>113315.75</v>
      </c>
      <c r="F433" s="1" t="str">
        <f>_xlfn.XLOOKUP(A433,Tableau2[FINESS Juridique],Tableau2[Prérequis validation],"Non")</f>
        <v>Non</v>
      </c>
    </row>
    <row r="434" spans="1:6">
      <c r="A434">
        <v>550006795</v>
      </c>
      <c r="B434" t="str">
        <f>_xlfn.XLOOKUP(A434,bdd_V102[FINESS juridique],bdd_V102[Raison sociale juridique],"")</f>
        <v>CENTRE HOSPITALIER VERDUN/SAINT MIHIEL</v>
      </c>
      <c r="C434" s="1" t="str">
        <f>_xlfn.XLOOKUP(A434,bdd_V102[FINESS juridique],bdd_V102[Numéro du GHT],"")</f>
        <v>GE-09</v>
      </c>
      <c r="D434" s="1" t="str">
        <f>_xlfn.XLOOKUP(A434,bdd_V102[FINESS juridique],bdd_V102[Intitulé du GHT],"")</f>
        <v>Marne Haute-Marne Meuse</v>
      </c>
      <c r="E434" s="1">
        <f>SUMIFS(bdd_V102[Activité combinée], bdd_V102[Intitulé du GHT], D434,bdd_V102[FINESS juridique],A434)</f>
        <v>129281</v>
      </c>
      <c r="F434" s="1" t="str">
        <f>_xlfn.XLOOKUP(A434,Tableau2[FINESS Juridique],Tableau2[Prérequis validation],"Non")</f>
        <v>Oui</v>
      </c>
    </row>
    <row r="435" spans="1:6">
      <c r="A435">
        <v>560000044</v>
      </c>
      <c r="B435" t="str">
        <f>_xlfn.XLOOKUP(A435,bdd_V102[FINESS juridique],bdd_V102[Raison sociale juridique],"")</f>
        <v>CENTRE HOSPITALIER DE PLOERMEL</v>
      </c>
      <c r="C435" s="1" t="str">
        <f>_xlfn.XLOOKUP(A435,bdd_V102[FINESS juridique],bdd_V102[Numéro du GHT],"")</f>
        <v>BRE-04</v>
      </c>
      <c r="D435" s="1" t="str">
        <f>_xlfn.XLOOKUP(A435,bdd_V102[FINESS juridique],bdd_V102[Intitulé du GHT],"")</f>
        <v>Brocéliande Atlantique</v>
      </c>
      <c r="E435" s="1">
        <f>SUMIFS(bdd_V102[Activité combinée], bdd_V102[Intitulé du GHT], D435,bdd_V102[FINESS juridique],A435)</f>
        <v>67372</v>
      </c>
      <c r="F435" s="1" t="str">
        <f>_xlfn.XLOOKUP(A435,Tableau2[FINESS Juridique],Tableau2[Prérequis validation],"Non")</f>
        <v>Non</v>
      </c>
    </row>
    <row r="436" spans="1:6">
      <c r="A436">
        <v>560000077</v>
      </c>
      <c r="B436" t="str">
        <f>_xlfn.XLOOKUP(A436,bdd_V102[FINESS juridique],bdd_V102[Raison sociale juridique],"")</f>
        <v>CENTRE HOSPITALIER DE JOSSELIN</v>
      </c>
      <c r="C436" s="1" t="str">
        <f>_xlfn.XLOOKUP(A436,bdd_V102[FINESS juridique],bdd_V102[Numéro du GHT],"")</f>
        <v>BRE-04</v>
      </c>
      <c r="D436" s="1" t="str">
        <f>_xlfn.XLOOKUP(A436,bdd_V102[FINESS juridique],bdd_V102[Intitulé du GHT],"")</f>
        <v>Brocéliande Atlantique</v>
      </c>
      <c r="E436" s="1">
        <f>SUMIFS(bdd_V102[Activité combinée], bdd_V102[Intitulé du GHT], D436,bdd_V102[FINESS juridique],A436)</f>
        <v>9498.5</v>
      </c>
      <c r="F436" s="1" t="str">
        <f>_xlfn.XLOOKUP(A436,Tableau2[FINESS Juridique],Tableau2[Prérequis validation],"Non")</f>
        <v>Non</v>
      </c>
    </row>
    <row r="437" spans="1:6">
      <c r="A437">
        <v>560000085</v>
      </c>
      <c r="B437" t="str">
        <f>_xlfn.XLOOKUP(A437,bdd_V102[FINESS juridique],bdd_V102[Raison sociale juridique],"")</f>
        <v>HOPITAL DE BELLE ILE EN MER</v>
      </c>
      <c r="C437" s="1" t="str">
        <f>_xlfn.XLOOKUP(A437,bdd_V102[FINESS juridique],bdd_V102[Numéro du GHT],"")</f>
        <v>BRE-04</v>
      </c>
      <c r="D437" s="1" t="str">
        <f>_xlfn.XLOOKUP(A437,bdd_V102[FINESS juridique],bdd_V102[Intitulé du GHT],"")</f>
        <v>Brocéliande Atlantique</v>
      </c>
      <c r="E437" s="1">
        <f>SUMIFS(bdd_V102[Activité combinée], bdd_V102[Intitulé du GHT], D437,bdd_V102[FINESS juridique],A437)</f>
        <v>6965</v>
      </c>
      <c r="F437" s="1" t="str">
        <f>_xlfn.XLOOKUP(A437,Tableau2[FINESS Juridique],Tableau2[Prérequis validation],"Non")</f>
        <v>Oui</v>
      </c>
    </row>
    <row r="438" spans="1:6">
      <c r="A438">
        <v>560000259</v>
      </c>
      <c r="B438" t="str">
        <f>_xlfn.XLOOKUP(A438,bdd_V102[FINESS juridique],bdd_V102[Raison sociale juridique],"")</f>
        <v>CH GUEMENE/SCORFF</v>
      </c>
      <c r="C438" s="1" t="str">
        <f>_xlfn.XLOOKUP(A438,bdd_V102[FINESS juridique],bdd_V102[Numéro du GHT],"")</f>
        <v>BRE-08</v>
      </c>
      <c r="D438" s="1" t="str">
        <f>_xlfn.XLOOKUP(A438,bdd_V102[FINESS juridique],bdd_V102[Intitulé du GHT],"")</f>
        <v>Centre Bretagne</v>
      </c>
      <c r="E438" s="1">
        <f>SUMIFS(bdd_V102[Activité combinée], bdd_V102[Intitulé du GHT], D438,bdd_V102[FINESS juridique],A438)</f>
        <v>6603</v>
      </c>
      <c r="F438" s="1" t="str">
        <f>_xlfn.XLOOKUP(A438,Tableau2[FINESS Juridique],Tableau2[Prérequis validation],"Non")</f>
        <v>Non</v>
      </c>
    </row>
    <row r="439" spans="1:6">
      <c r="A439">
        <v>560002032</v>
      </c>
      <c r="B439" t="str">
        <f>_xlfn.XLOOKUP(A439,bdd_V102[FINESS juridique],bdd_V102[Raison sociale juridique],"")</f>
        <v>EPSM DU MORBIHAN</v>
      </c>
      <c r="C439" s="1" t="str">
        <f>_xlfn.XLOOKUP(A439,bdd_V102[FINESS juridique],bdd_V102[Numéro du GHT],"")</f>
        <v>BRE-04</v>
      </c>
      <c r="D439" s="1" t="str">
        <f>_xlfn.XLOOKUP(A439,bdd_V102[FINESS juridique],bdd_V102[Intitulé du GHT],"")</f>
        <v>Brocéliande Atlantique</v>
      </c>
      <c r="E439" s="1">
        <f>SUMIFS(bdd_V102[Activité combinée], bdd_V102[Intitulé du GHT], D439,bdd_V102[FINESS juridique],A439)</f>
        <v>71641</v>
      </c>
      <c r="F439" s="1" t="str">
        <f>_xlfn.XLOOKUP(A439,Tableau2[FINESS Juridique],Tableau2[Prérequis validation],"Non")</f>
        <v>Oui</v>
      </c>
    </row>
    <row r="440" spans="1:6">
      <c r="A440">
        <v>560002222</v>
      </c>
      <c r="B440" t="str">
        <f>_xlfn.XLOOKUP(A440,bdd_V102[FINESS juridique],bdd_V102[Raison sociale juridique],"")</f>
        <v>CH DE BASSE-VILAINE</v>
      </c>
      <c r="C440" s="1" t="str">
        <f>_xlfn.XLOOKUP(A440,bdd_V102[FINESS juridique],bdd_V102[Numéro du GHT],"")</f>
        <v>BRE-04</v>
      </c>
      <c r="D440" s="1" t="str">
        <f>_xlfn.XLOOKUP(A440,bdd_V102[FINESS juridique],bdd_V102[Intitulé du GHT],"")</f>
        <v>Brocéliande Atlantique</v>
      </c>
      <c r="E440" s="1">
        <f>SUMIFS(bdd_V102[Activité combinée], bdd_V102[Intitulé du GHT], D440,bdd_V102[FINESS juridique],A440)</f>
        <v>2737.5</v>
      </c>
      <c r="F440" s="1" t="str">
        <f>_xlfn.XLOOKUP(A440,Tableau2[FINESS Juridique],Tableau2[Prérequis validation],"Non")</f>
        <v>Non</v>
      </c>
    </row>
    <row r="441" spans="1:6">
      <c r="A441">
        <v>560002677</v>
      </c>
      <c r="B441" t="str">
        <f>_xlfn.XLOOKUP(A441,bdd_V102[FINESS juridique],bdd_V102[Raison sociale juridique],"")</f>
        <v>EPSM JEAN-MARTIN CHARCOT</v>
      </c>
      <c r="C441" s="1" t="str">
        <f>_xlfn.XLOOKUP(A441,bdd_V102[FINESS juridique],bdd_V102[Numéro du GHT],"")</f>
        <v>BRE-03</v>
      </c>
      <c r="D441" s="1" t="str">
        <f>_xlfn.XLOOKUP(A441,bdd_V102[FINESS juridique],bdd_V102[Intitulé du GHT],"")</f>
        <v>Groupe hospitalier Sud Bretagne</v>
      </c>
      <c r="E441" s="1">
        <f>SUMIFS(bdd_V102[Activité combinée], bdd_V102[Intitulé du GHT], D441,bdd_V102[FINESS juridique],A441)</f>
        <v>45267.25</v>
      </c>
      <c r="F441" s="1" t="str">
        <f>_xlfn.XLOOKUP(A441,Tableau2[FINESS Juridique],Tableau2[Prérequis validation],"Non")</f>
        <v>Oui</v>
      </c>
    </row>
    <row r="442" spans="1:6">
      <c r="A442">
        <v>560005746</v>
      </c>
      <c r="B442" t="str">
        <f>_xlfn.XLOOKUP(A442,bdd_V102[FINESS juridique],bdd_V102[Raison sociale juridique],"")</f>
        <v>GROUPE HOSPITALIER BRETAGNE SUD</v>
      </c>
      <c r="C442" s="1" t="str">
        <f>_xlfn.XLOOKUP(A442,bdd_V102[FINESS juridique],bdd_V102[Numéro du GHT],"")</f>
        <v>BRE-03</v>
      </c>
      <c r="D442" s="1" t="str">
        <f>_xlfn.XLOOKUP(A442,bdd_V102[FINESS juridique],bdd_V102[Intitulé du GHT],"")</f>
        <v>Groupe hospitalier Sud Bretagne</v>
      </c>
      <c r="E442" s="1">
        <f>SUMIFS(bdd_V102[Activité combinée], bdd_V102[Intitulé du GHT], D442,bdd_V102[FINESS juridique],A442)</f>
        <v>401700.5</v>
      </c>
      <c r="F442" s="1" t="str">
        <f>_xlfn.XLOOKUP(A442,Tableau2[FINESS Juridique],Tableau2[Prérequis validation],"Non")</f>
        <v>Oui</v>
      </c>
    </row>
    <row r="443" spans="1:6">
      <c r="A443">
        <v>560014748</v>
      </c>
      <c r="B443" t="str">
        <f>_xlfn.XLOOKUP(A443,bdd_V102[FINESS juridique],bdd_V102[Raison sociale juridique],"")</f>
        <v>CH DU CENTRE BRETAGNE</v>
      </c>
      <c r="C443" s="1" t="str">
        <f>_xlfn.XLOOKUP(A443,bdd_V102[FINESS juridique],bdd_V102[Numéro du GHT],"")</f>
        <v>BRE-08</v>
      </c>
      <c r="D443" s="1" t="str">
        <f>_xlfn.XLOOKUP(A443,bdd_V102[FINESS juridique],bdd_V102[Intitulé du GHT],"")</f>
        <v>Centre Bretagne</v>
      </c>
      <c r="E443" s="1">
        <f>SUMIFS(bdd_V102[Activité combinée], bdd_V102[Intitulé du GHT], D443,bdd_V102[FINESS juridique],A443)</f>
        <v>131837.5</v>
      </c>
      <c r="F443" s="1" t="str">
        <f>_xlfn.XLOOKUP(A443,Tableau2[FINESS Juridique],Tableau2[Prérequis validation],"Non")</f>
        <v>Oui</v>
      </c>
    </row>
    <row r="444" spans="1:6">
      <c r="A444">
        <v>560023210</v>
      </c>
      <c r="B444" t="str">
        <f>_xlfn.XLOOKUP(A444,bdd_V102[FINESS juridique],bdd_V102[Raison sociale juridique],"")</f>
        <v>CH BRETAGNE ATLANTIQUE</v>
      </c>
      <c r="C444" s="1" t="str">
        <f>_xlfn.XLOOKUP(A444,bdd_V102[FINESS juridique],bdd_V102[Numéro du GHT],"")</f>
        <v>BRE-04</v>
      </c>
      <c r="D444" s="1" t="str">
        <f>_xlfn.XLOOKUP(A444,bdd_V102[FINESS juridique],bdd_V102[Intitulé du GHT],"")</f>
        <v>Brocéliande Atlantique</v>
      </c>
      <c r="E444" s="1">
        <f>SUMIFS(bdd_V102[Activité combinée], bdd_V102[Intitulé du GHT], D444,bdd_V102[FINESS juridique],A444)</f>
        <v>328727.5</v>
      </c>
      <c r="F444" s="1" t="str">
        <f>_xlfn.XLOOKUP(A444,Tableau2[FINESS Juridique],Tableau2[Prérequis validation],"Non")</f>
        <v>Oui</v>
      </c>
    </row>
    <row r="445" spans="1:6">
      <c r="A445">
        <v>570000034</v>
      </c>
      <c r="B445" t="str">
        <f>_xlfn.XLOOKUP(A445,bdd_V102[FINESS juridique],bdd_V102[Raison sociale juridique],"")</f>
        <v>CRS SAINT LUC</v>
      </c>
      <c r="C445" s="1" t="str">
        <f>_xlfn.XLOOKUP(A445,bdd_V102[FINESS juridique],bdd_V102[Numéro du GHT],"")</f>
        <v>GE-01</v>
      </c>
      <c r="D445" s="1" t="str">
        <f>_xlfn.XLOOKUP(A445,bdd_V102[FINESS juridique],bdd_V102[Intitulé du GHT],"")</f>
        <v>Basse Alsace Sud Moselle</v>
      </c>
      <c r="E445" s="1">
        <f>SUMIFS(bdd_V102[Activité combinée], bdd_V102[Intitulé du GHT], D445,bdd_V102[FINESS juridique],A445)</f>
        <v>29580.5</v>
      </c>
      <c r="F445" s="1" t="str">
        <f>_xlfn.XLOOKUP(A445,Tableau2[FINESS Juridique],Tableau2[Prérequis validation],"Non")</f>
        <v>Oui</v>
      </c>
    </row>
    <row r="446" spans="1:6">
      <c r="A446">
        <v>570000133</v>
      </c>
      <c r="B446" t="str">
        <f>_xlfn.XLOOKUP(A446,bdd_V102[FINESS juridique],bdd_V102[Raison sociale juridique],"")</f>
        <v>CH DE LORQUIN</v>
      </c>
      <c r="C446" s="1" t="str">
        <f>_xlfn.XLOOKUP(A446,bdd_V102[FINESS juridique],bdd_V102[Numéro du GHT],"")</f>
        <v>GE-08</v>
      </c>
      <c r="D446" s="1" t="str">
        <f>_xlfn.XLOOKUP(A446,bdd_V102[FINESS juridique],bdd_V102[Intitulé du GHT],"")</f>
        <v>Lorraine Nord</v>
      </c>
      <c r="E446" s="1">
        <f>SUMIFS(bdd_V102[Activité combinée], bdd_V102[Intitulé du GHT], D446,bdd_V102[FINESS juridique],A446)</f>
        <v>30149.25</v>
      </c>
      <c r="F446" s="1" t="str">
        <f>_xlfn.XLOOKUP(A446,Tableau2[FINESS Juridique],Tableau2[Prérequis validation],"Non")</f>
        <v>Oui</v>
      </c>
    </row>
    <row r="447" spans="1:6">
      <c r="A447">
        <v>570000141</v>
      </c>
      <c r="B447" t="str">
        <f>_xlfn.XLOOKUP(A447,bdd_V102[FINESS juridique],bdd_V102[Raison sociale juridique],"")</f>
        <v>CHS DE SARREGUEMINES</v>
      </c>
      <c r="C447" s="1" t="str">
        <f>_xlfn.XLOOKUP(A447,bdd_V102[FINESS juridique],bdd_V102[Numéro du GHT],"")</f>
        <v>GE-07</v>
      </c>
      <c r="D447" s="1" t="str">
        <f>_xlfn.XLOOKUP(A447,bdd_V102[FINESS juridique],bdd_V102[Intitulé du GHT],"")</f>
        <v>Moselle Est</v>
      </c>
      <c r="E447" s="1">
        <f>SUMIFS(bdd_V102[Activité combinée], bdd_V102[Intitulé du GHT], D447,bdd_V102[FINESS juridique],A447)</f>
        <v>67418</v>
      </c>
      <c r="F447" s="1" t="str">
        <f>_xlfn.XLOOKUP(A447,Tableau2[FINESS Juridique],Tableau2[Prérequis validation],"Non")</f>
        <v>Oui</v>
      </c>
    </row>
    <row r="448" spans="1:6">
      <c r="A448">
        <v>570000158</v>
      </c>
      <c r="B448" t="str">
        <f>_xlfn.XLOOKUP(A448,bdd_V102[FINESS juridique],bdd_V102[Raison sociale juridique],"")</f>
        <v>CH DE SARREGUEMINES</v>
      </c>
      <c r="C448" s="1" t="str">
        <f>_xlfn.XLOOKUP(A448,bdd_V102[FINESS juridique],bdd_V102[Numéro du GHT],"")</f>
        <v>GE-07</v>
      </c>
      <c r="D448" s="1" t="str">
        <f>_xlfn.XLOOKUP(A448,bdd_V102[FINESS juridique],bdd_V102[Intitulé du GHT],"")</f>
        <v>Moselle Est</v>
      </c>
      <c r="E448" s="1">
        <f>SUMIFS(bdd_V102[Activité combinée], bdd_V102[Intitulé du GHT], D448,bdd_V102[FINESS juridique],A448)</f>
        <v>100185.5</v>
      </c>
      <c r="F448" s="1" t="str">
        <f>_xlfn.XLOOKUP(A448,Tableau2[FINESS Juridique],Tableau2[Prérequis validation],"Non")</f>
        <v>Oui</v>
      </c>
    </row>
    <row r="449" spans="1:6">
      <c r="A449">
        <v>570000430</v>
      </c>
      <c r="B449" t="str">
        <f>_xlfn.XLOOKUP(A449,bdd_V102[FINESS juridique],bdd_V102[Raison sociale juridique],"")</f>
        <v>CH LE SECQ DE CREPY DE BOULAY</v>
      </c>
      <c r="C449" s="1" t="str">
        <f>_xlfn.XLOOKUP(A449,bdd_V102[FINESS juridique],bdd_V102[Numéro du GHT],"")</f>
        <v>GE-08</v>
      </c>
      <c r="D449" s="1" t="str">
        <f>_xlfn.XLOOKUP(A449,bdd_V102[FINESS juridique],bdd_V102[Intitulé du GHT],"")</f>
        <v>Lorraine Nord</v>
      </c>
      <c r="E449" s="1">
        <f>SUMIFS(bdd_V102[Activité combinée], bdd_V102[Intitulé du GHT], D449,bdd_V102[FINESS juridique],A449)</f>
        <v>14804</v>
      </c>
      <c r="F449" s="1" t="str">
        <f>_xlfn.XLOOKUP(A449,Tableau2[FINESS Juridique],Tableau2[Prérequis validation],"Non")</f>
        <v>Oui</v>
      </c>
    </row>
    <row r="450" spans="1:6">
      <c r="A450">
        <v>570000497</v>
      </c>
      <c r="B450" t="str">
        <f>_xlfn.XLOOKUP(A450,bdd_V102[FINESS juridique],bdd_V102[Raison sociale juridique],"")</f>
        <v>HOPITAL "SAINT JACQUES"</v>
      </c>
      <c r="C450" s="1" t="str">
        <f>_xlfn.XLOOKUP(A450,bdd_V102[FINESS juridique],bdd_V102[Numéro du GHT],"")</f>
        <v>GE-10</v>
      </c>
      <c r="D450" s="1" t="str">
        <f>_xlfn.XLOOKUP(A450,bdd_V102[FINESS juridique],bdd_V102[Intitulé du GHT],"")</f>
        <v>Sud Lorraine</v>
      </c>
      <c r="E450" s="1">
        <f>SUMIFS(bdd_V102[Activité combinée], bdd_V102[Intitulé du GHT], D450,bdd_V102[FINESS juridique],A450)</f>
        <v>6194</v>
      </c>
      <c r="F450" s="1" t="str">
        <f>_xlfn.XLOOKUP(A450,Tableau2[FINESS Juridique],Tableau2[Prérequis validation],"Non")</f>
        <v>Non</v>
      </c>
    </row>
    <row r="451" spans="1:6">
      <c r="A451">
        <v>570000513</v>
      </c>
      <c r="B451" t="str">
        <f>_xlfn.XLOOKUP(A451,bdd_V102[FINESS juridique],bdd_V102[Raison sociale juridique],"")</f>
        <v>CHS DE JURY</v>
      </c>
      <c r="C451" s="1" t="str">
        <f>_xlfn.XLOOKUP(A451,bdd_V102[FINESS juridique],bdd_V102[Numéro du GHT],"")</f>
        <v>GE-08</v>
      </c>
      <c r="D451" s="1" t="str">
        <f>_xlfn.XLOOKUP(A451,bdd_V102[FINESS juridique],bdd_V102[Intitulé du GHT],"")</f>
        <v>Lorraine Nord</v>
      </c>
      <c r="E451" s="1">
        <f>SUMIFS(bdd_V102[Activité combinée], bdd_V102[Intitulé du GHT], D451,bdd_V102[FINESS juridique],A451)</f>
        <v>32660.75</v>
      </c>
      <c r="F451" s="1" t="str">
        <f>_xlfn.XLOOKUP(A451,Tableau2[FINESS Juridique],Tableau2[Prérequis validation],"Non")</f>
        <v>Oui</v>
      </c>
    </row>
    <row r="452" spans="1:6">
      <c r="A452">
        <v>570005165</v>
      </c>
      <c r="B452" t="str">
        <f>_xlfn.XLOOKUP(A452,bdd_V102[FINESS juridique],bdd_V102[Raison sociale juridique],"")</f>
        <v>CHR METZ-THIONVILLE</v>
      </c>
      <c r="C452" s="1" t="str">
        <f>_xlfn.XLOOKUP(A452,bdd_V102[FINESS juridique],bdd_V102[Numéro du GHT],"")</f>
        <v>GE-08</v>
      </c>
      <c r="D452" s="1" t="str">
        <f>_xlfn.XLOOKUP(A452,bdd_V102[FINESS juridique],bdd_V102[Intitulé du GHT],"")</f>
        <v>Lorraine Nord</v>
      </c>
      <c r="E452" s="1">
        <f>SUMIFS(bdd_V102[Activité combinée], bdd_V102[Intitulé du GHT], D452,bdd_V102[FINESS juridique],A452)</f>
        <v>529010.25</v>
      </c>
      <c r="F452" s="1" t="str">
        <f>_xlfn.XLOOKUP(A452,Tableau2[FINESS Juridique],Tableau2[Prérequis validation],"Non")</f>
        <v>Oui</v>
      </c>
    </row>
    <row r="453" spans="1:6">
      <c r="A453">
        <v>570011387</v>
      </c>
      <c r="B453" t="str">
        <f>_xlfn.XLOOKUP(A453,bdd_V102[FINESS juridique],bdd_V102[Raison sociale juridique],"")</f>
        <v>ET PUBLIC DEPARTEMENTAL DE SANTE GORZE</v>
      </c>
      <c r="C453" s="1" t="str">
        <f>_xlfn.XLOOKUP(A453,bdd_V102[FINESS juridique],bdd_V102[Numéro du GHT],"")</f>
        <v>GE-08</v>
      </c>
      <c r="D453" s="1" t="str">
        <f>_xlfn.XLOOKUP(A453,bdd_V102[FINESS juridique],bdd_V102[Intitulé du GHT],"")</f>
        <v>Lorraine Nord</v>
      </c>
      <c r="E453" s="1">
        <f>SUMIFS(bdd_V102[Activité combinée], bdd_V102[Intitulé du GHT], D453,bdd_V102[FINESS juridique],A453)</f>
        <v>8369</v>
      </c>
      <c r="F453" s="1" t="str">
        <f>_xlfn.XLOOKUP(A453,Tableau2[FINESS Juridique],Tableau2[Prérequis validation],"Non")</f>
        <v>Oui</v>
      </c>
    </row>
    <row r="454" spans="1:6">
      <c r="A454">
        <v>570015099</v>
      </c>
      <c r="B454" t="str">
        <f>_xlfn.XLOOKUP(A454,bdd_V102[FINESS juridique],bdd_V102[Raison sociale juridique],"")</f>
        <v>CH DE SARREBOURG</v>
      </c>
      <c r="C454" s="1" t="str">
        <f>_xlfn.XLOOKUP(A454,bdd_V102[FINESS juridique],bdd_V102[Numéro du GHT],"")</f>
        <v>GE-01</v>
      </c>
      <c r="D454" s="1" t="str">
        <f>_xlfn.XLOOKUP(A454,bdd_V102[FINESS juridique],bdd_V102[Intitulé du GHT],"")</f>
        <v>Basse Alsace Sud Moselle</v>
      </c>
      <c r="E454" s="1">
        <f>SUMIFS(bdd_V102[Activité combinée], bdd_V102[Intitulé du GHT], D454,bdd_V102[FINESS juridique],A454)</f>
        <v>57429.5</v>
      </c>
      <c r="F454" s="1" t="str">
        <f>_xlfn.XLOOKUP(A454,Tableau2[FINESS Juridique],Tableau2[Prérequis validation],"Non")</f>
        <v>Oui</v>
      </c>
    </row>
    <row r="455" spans="1:6">
      <c r="A455">
        <v>570025254</v>
      </c>
      <c r="B455" t="str">
        <f>_xlfn.XLOOKUP(A455,bdd_V102[FINESS juridique],bdd_V102[Raison sociale juridique],"")</f>
        <v>CHIC UNISANTE+</v>
      </c>
      <c r="C455" s="1" t="str">
        <f>_xlfn.XLOOKUP(A455,bdd_V102[FINESS juridique],bdd_V102[Numéro du GHT],"")</f>
        <v>GE-07</v>
      </c>
      <c r="D455" s="1" t="str">
        <f>_xlfn.XLOOKUP(A455,bdd_V102[FINESS juridique],bdd_V102[Intitulé du GHT],"")</f>
        <v>Moselle Est</v>
      </c>
      <c r="E455" s="1">
        <f>SUMIFS(bdd_V102[Activité combinée], bdd_V102[Intitulé du GHT], D455,bdd_V102[FINESS juridique],A455)</f>
        <v>94008.5</v>
      </c>
      <c r="F455" s="1" t="str">
        <f>_xlfn.XLOOKUP(A455,Tableau2[FINESS Juridique],Tableau2[Prérequis validation],"Non")</f>
        <v>Oui</v>
      </c>
    </row>
    <row r="456" spans="1:6">
      <c r="A456">
        <v>580780039</v>
      </c>
      <c r="B456" t="str">
        <f>_xlfn.XLOOKUP(A456,bdd_V102[FINESS juridique],bdd_V102[Raison sociale juridique],"")</f>
        <v>CHI AGGLOMERATION DE NEVERS</v>
      </c>
      <c r="C456" s="1" t="str">
        <f>_xlfn.XLOOKUP(A456,bdd_V102[FINESS juridique],bdd_V102[Numéro du GHT],"")</f>
        <v>BFC-06</v>
      </c>
      <c r="D456" s="1" t="str">
        <f>_xlfn.XLOOKUP(A456,bdd_V102[FINESS juridique],bdd_V102[Intitulé du GHT],"")</f>
        <v>Nièvre</v>
      </c>
      <c r="E456" s="1">
        <f>SUMIFS(bdd_V102[Activité combinée], bdd_V102[Intitulé du GHT], D456,bdd_V102[FINESS juridique],A456)</f>
        <v>171956.75</v>
      </c>
      <c r="F456" s="1" t="str">
        <f>_xlfn.XLOOKUP(A456,Tableau2[FINESS Juridique],Tableau2[Prérequis validation],"Non")</f>
        <v>Oui</v>
      </c>
    </row>
    <row r="457" spans="1:6">
      <c r="A457">
        <v>580780047</v>
      </c>
      <c r="B457" t="str">
        <f>_xlfn.XLOOKUP(A457,bdd_V102[FINESS juridique],bdd_V102[Raison sociale juridique],"")</f>
        <v>CH CHATEAU-CHINON</v>
      </c>
      <c r="C457" s="1" t="str">
        <f>_xlfn.XLOOKUP(A457,bdd_V102[FINESS juridique],bdd_V102[Numéro du GHT],"")</f>
        <v>BFC-06</v>
      </c>
      <c r="D457" s="1" t="str">
        <f>_xlfn.XLOOKUP(A457,bdd_V102[FINESS juridique],bdd_V102[Intitulé du GHT],"")</f>
        <v>Nièvre</v>
      </c>
      <c r="E457" s="1">
        <f>SUMIFS(bdd_V102[Activité combinée], bdd_V102[Intitulé du GHT], D457,bdd_V102[FINESS juridique],A457)</f>
        <v>4345</v>
      </c>
      <c r="F457" s="1" t="str">
        <f>_xlfn.XLOOKUP(A457,Tableau2[FINESS Juridique],Tableau2[Prérequis validation],"Non")</f>
        <v>Oui</v>
      </c>
    </row>
    <row r="458" spans="1:6">
      <c r="A458">
        <v>580780054</v>
      </c>
      <c r="B458" t="str">
        <f>_xlfn.XLOOKUP(A458,bdd_V102[FINESS juridique],bdd_V102[Raison sociale juridique],"")</f>
        <v>CENTRE HOSPITALIER LES CYGNES</v>
      </c>
      <c r="C458" s="1" t="str">
        <f>_xlfn.XLOOKUP(A458,bdd_V102[FINESS juridique],bdd_V102[Numéro du GHT],"")</f>
        <v>BFC-06</v>
      </c>
      <c r="D458" s="1" t="str">
        <f>_xlfn.XLOOKUP(A458,bdd_V102[FINESS juridique],bdd_V102[Intitulé du GHT],"")</f>
        <v>Nièvre</v>
      </c>
      <c r="E458" s="1">
        <f>SUMIFS(bdd_V102[Activité combinée], bdd_V102[Intitulé du GHT], D458,bdd_V102[FINESS juridique],A458)</f>
        <v>5319.5</v>
      </c>
      <c r="F458" s="1" t="str">
        <f>_xlfn.XLOOKUP(A458,Tableau2[FINESS Juridique],Tableau2[Prérequis validation],"Non")</f>
        <v>Oui</v>
      </c>
    </row>
    <row r="459" spans="1:6">
      <c r="A459">
        <v>580780070</v>
      </c>
      <c r="B459" t="str">
        <f>_xlfn.XLOOKUP(A459,bdd_V102[FINESS juridique],bdd_V102[Raison sociale juridique],"")</f>
        <v>CH CLAMECY</v>
      </c>
      <c r="C459" s="1" t="str">
        <f>_xlfn.XLOOKUP(A459,bdd_V102[FINESS juridique],bdd_V102[Numéro du GHT],"")</f>
        <v>BFC-04</v>
      </c>
      <c r="D459" s="1" t="str">
        <f>_xlfn.XLOOKUP(A459,bdd_V102[FINESS juridique],bdd_V102[Intitulé du GHT],"")</f>
        <v>Sud Yonne-Haut-Nivernais</v>
      </c>
      <c r="E459" s="1">
        <f>SUMIFS(bdd_V102[Activité combinée], bdd_V102[Intitulé du GHT], D459,bdd_V102[FINESS juridique],A459)</f>
        <v>12688.5</v>
      </c>
      <c r="F459" s="1" t="str">
        <f>_xlfn.XLOOKUP(A459,Tableau2[FINESS Juridique],Tableau2[Prérequis validation],"Non")</f>
        <v>Oui</v>
      </c>
    </row>
    <row r="460" spans="1:6">
      <c r="A460">
        <v>580780088</v>
      </c>
      <c r="B460" t="str">
        <f>_xlfn.XLOOKUP(A460,bdd_V102[FINESS juridique],bdd_V102[Raison sociale juridique],"")</f>
        <v>CH COSNE COURS SUR LOIRE</v>
      </c>
      <c r="C460" s="1" t="str">
        <f>_xlfn.XLOOKUP(A460,bdd_V102[FINESS juridique],bdd_V102[Numéro du GHT],"")</f>
        <v>BFC-06</v>
      </c>
      <c r="D460" s="1" t="str">
        <f>_xlfn.XLOOKUP(A460,bdd_V102[FINESS juridique],bdd_V102[Intitulé du GHT],"")</f>
        <v>Nièvre</v>
      </c>
      <c r="E460" s="1">
        <f>SUMIFS(bdd_V102[Activité combinée], bdd_V102[Intitulé du GHT], D460,bdd_V102[FINESS juridique],A460)</f>
        <v>18097.5</v>
      </c>
      <c r="F460" s="1" t="str">
        <f>_xlfn.XLOOKUP(A460,Tableau2[FINESS Juridique],Tableau2[Prérequis validation],"Non")</f>
        <v>Oui</v>
      </c>
    </row>
    <row r="461" spans="1:6">
      <c r="A461">
        <v>580780096</v>
      </c>
      <c r="B461" t="str">
        <f>_xlfn.XLOOKUP(A461,bdd_V102[FINESS juridique],bdd_V102[Raison sociale juridique],"")</f>
        <v>CH DECIZE</v>
      </c>
      <c r="C461" s="1" t="str">
        <f>_xlfn.XLOOKUP(A461,bdd_V102[FINESS juridique],bdd_V102[Numéro du GHT],"")</f>
        <v>BFC-06</v>
      </c>
      <c r="D461" s="1" t="str">
        <f>_xlfn.XLOOKUP(A461,bdd_V102[FINESS juridique],bdd_V102[Intitulé du GHT],"")</f>
        <v>Nièvre</v>
      </c>
      <c r="E461" s="1">
        <f>SUMIFS(bdd_V102[Activité combinée], bdd_V102[Intitulé du GHT], D461,bdd_V102[FINESS juridique],A461)</f>
        <v>37352</v>
      </c>
      <c r="F461" s="1" t="str">
        <f>_xlfn.XLOOKUP(A461,Tableau2[FINESS Juridique],Tableau2[Prérequis validation],"Non")</f>
        <v>Oui</v>
      </c>
    </row>
    <row r="462" spans="1:6">
      <c r="A462">
        <v>580780971</v>
      </c>
      <c r="B462" t="str">
        <f>_xlfn.XLOOKUP(A462,bdd_V102[FINESS juridique],bdd_V102[Raison sociale juridique],"")</f>
        <v>CH PIERRE LÃ”O</v>
      </c>
      <c r="C462" s="1" t="str">
        <f>_xlfn.XLOOKUP(A462,bdd_V102[FINESS juridique],bdd_V102[Numéro du GHT],"")</f>
        <v>BFC-06</v>
      </c>
      <c r="D462" s="1" t="str">
        <f>_xlfn.XLOOKUP(A462,bdd_V102[FINESS juridique],bdd_V102[Intitulé du GHT],"")</f>
        <v>Nièvre</v>
      </c>
      <c r="E462" s="1">
        <f>SUMIFS(bdd_V102[Activité combinée], bdd_V102[Intitulé du GHT], D462,bdd_V102[FINESS juridique],A462)</f>
        <v>28250</v>
      </c>
      <c r="F462" s="1" t="str">
        <f>_xlfn.XLOOKUP(A462,Tableau2[FINESS Juridique],Tableau2[Prérequis validation],"Non")</f>
        <v>Oui</v>
      </c>
    </row>
    <row r="463" spans="1:6">
      <c r="A463">
        <v>580781136</v>
      </c>
      <c r="B463" t="str">
        <f>_xlfn.XLOOKUP(A463,bdd_V102[FINESS juridique],bdd_V102[Raison sociale juridique],"")</f>
        <v>CH HENRI DUNANT</v>
      </c>
      <c r="C463" s="1" t="str">
        <f>_xlfn.XLOOKUP(A463,bdd_V102[FINESS juridique],bdd_V102[Numéro du GHT],"")</f>
        <v>BFC-06</v>
      </c>
      <c r="D463" s="1" t="str">
        <f>_xlfn.XLOOKUP(A463,bdd_V102[FINESS juridique],bdd_V102[Intitulé du GHT],"")</f>
        <v>Nièvre</v>
      </c>
      <c r="E463" s="1">
        <f>SUMIFS(bdd_V102[Activité combinée], bdd_V102[Intitulé du GHT], D463,bdd_V102[FINESS juridique],A463)</f>
        <v>8955.5</v>
      </c>
      <c r="F463" s="1" t="str">
        <f>_xlfn.XLOOKUP(A463,Tableau2[FINESS Juridique],Tableau2[Prérequis validation],"Non")</f>
        <v>Oui</v>
      </c>
    </row>
    <row r="464" spans="1:6">
      <c r="A464">
        <v>590034740</v>
      </c>
      <c r="B464" t="str">
        <f>_xlfn.XLOOKUP(A464,bdd_V102[FINESS juridique],bdd_V102[Raison sociale juridique],"")</f>
        <v>EPSM AGGLOME LILLOISE LOMMELET</v>
      </c>
      <c r="C464" s="1" t="str">
        <f>_xlfn.XLOOKUP(A464,bdd_V102[FINESS juridique],bdd_V102[Numéro du GHT],"")</f>
        <v>HF-13</v>
      </c>
      <c r="D464" s="1" t="str">
        <f>_xlfn.XLOOKUP(A464,bdd_V102[FINESS juridique],bdd_V102[Intitulé du GHT],"")</f>
        <v>Psychiatrie Nord Pas-de-Calais</v>
      </c>
      <c r="E464" s="1">
        <f>SUMIFS(bdd_V102[Activité combinée], bdd_V102[Intitulé du GHT], D464,bdd_V102[FINESS juridique],A464)</f>
        <v>52545</v>
      </c>
      <c r="F464" s="1" t="str">
        <f>_xlfn.XLOOKUP(A464,Tableau2[FINESS Juridique],Tableau2[Prérequis validation],"Non")</f>
        <v>Oui</v>
      </c>
    </row>
    <row r="465" spans="1:6">
      <c r="A465">
        <v>590053120</v>
      </c>
      <c r="B465" t="str">
        <f>_xlfn.XLOOKUP(A465,bdd_V102[FINESS juridique],bdd_V102[Raison sociale juridique],"")</f>
        <v>GROUPE HOSPITALIER LOOS HAUBOURDIN</v>
      </c>
      <c r="C465" s="1" t="str">
        <f>_xlfn.XLOOKUP(A465,bdd_V102[FINESS juridique],bdd_V102[Numéro du GHT],"")</f>
        <v>HF-07</v>
      </c>
      <c r="D465" s="1" t="str">
        <f>_xlfn.XLOOKUP(A465,bdd_V102[FINESS juridique],bdd_V102[Intitulé du GHT],"")</f>
        <v>Hôpitaux Publics Grand Lille</v>
      </c>
      <c r="E465" s="1">
        <f>SUMIFS(bdd_V102[Activité combinée], bdd_V102[Intitulé du GHT], D465,bdd_V102[FINESS juridique],A465)</f>
        <v>14427</v>
      </c>
      <c r="F465" s="1" t="str">
        <f>_xlfn.XLOOKUP(A465,Tableau2[FINESS Juridique],Tableau2[Prérequis validation],"Non")</f>
        <v>Oui</v>
      </c>
    </row>
    <row r="466" spans="1:6">
      <c r="A466">
        <v>590780052</v>
      </c>
      <c r="B466" t="str">
        <f>_xlfn.XLOOKUP(A466,bdd_V102[FINESS juridique],bdd_V102[Raison sociale juridique],"")</f>
        <v>CH SOMAIN</v>
      </c>
      <c r="C466" s="1" t="str">
        <f>_xlfn.XLOOKUP(A466,bdd_V102[FINESS juridique],bdd_V102[Numéro du GHT],"")</f>
        <v>HF-05</v>
      </c>
      <c r="D466" s="1" t="str">
        <f>_xlfn.XLOOKUP(A466,bdd_V102[FINESS juridique],bdd_V102[Intitulé du GHT],"")</f>
        <v>Douaisis</v>
      </c>
      <c r="E466" s="1">
        <f>SUMIFS(bdd_V102[Activité combinée], bdd_V102[Intitulé du GHT], D466,bdd_V102[FINESS juridique],A466)</f>
        <v>24892</v>
      </c>
      <c r="F466" s="1" t="str">
        <f>_xlfn.XLOOKUP(A466,Tableau2[FINESS Juridique],Tableau2[Prérequis validation],"Non")</f>
        <v>Non</v>
      </c>
    </row>
    <row r="467" spans="1:6">
      <c r="A467">
        <v>590780185</v>
      </c>
      <c r="B467" t="str">
        <f>_xlfn.XLOOKUP(A467,bdd_V102[FINESS juridique],bdd_V102[Raison sociale juridique],"")</f>
        <v>EPS LES ERABLES (CH LA BASSEE)</v>
      </c>
      <c r="C467" s="1" t="str">
        <f>_xlfn.XLOOKUP(A467,bdd_V102[FINESS juridique],bdd_V102[Numéro du GHT],"")</f>
        <v>HF-03</v>
      </c>
      <c r="D467" s="1" t="str">
        <f>_xlfn.XLOOKUP(A467,bdd_V102[FINESS juridique],bdd_V102[Intitulé du GHT],"")</f>
        <v xml:space="preserve">Artois </v>
      </c>
      <c r="E467" s="1">
        <f>SUMIFS(bdd_V102[Activité combinée], bdd_V102[Intitulé du GHT], D467,bdd_V102[FINESS juridique],A467)</f>
        <v>11306</v>
      </c>
      <c r="F467" s="1" t="str">
        <f>_xlfn.XLOOKUP(A467,Tableau2[FINESS Juridique],Tableau2[Prérequis validation],"Non")</f>
        <v>Non</v>
      </c>
    </row>
    <row r="468" spans="1:6">
      <c r="A468">
        <v>590780193</v>
      </c>
      <c r="B468" t="str">
        <f>_xlfn.XLOOKUP(A468,bdd_V102[FINESS juridique],bdd_V102[Raison sociale juridique],"")</f>
        <v>CHR LILLE</v>
      </c>
      <c r="C468" s="1" t="str">
        <f>_xlfn.XLOOKUP(A468,bdd_V102[FINESS juridique],bdd_V102[Numéro du GHT],"")</f>
        <v>HF-07</v>
      </c>
      <c r="D468" s="1" t="str">
        <f>_xlfn.XLOOKUP(A468,bdd_V102[FINESS juridique],bdd_V102[Intitulé du GHT],"")</f>
        <v>Hôpitaux Publics Grand Lille</v>
      </c>
      <c r="E468" s="1">
        <f>SUMIFS(bdd_V102[Activité combinée], bdd_V102[Intitulé du GHT], D468,bdd_V102[FINESS juridique],A468)</f>
        <v>771715.75</v>
      </c>
      <c r="F468" s="1" t="str">
        <f>_xlfn.XLOOKUP(A468,Tableau2[FINESS Juridique],Tableau2[Prérequis validation],"Non")</f>
        <v>Oui</v>
      </c>
    </row>
    <row r="469" spans="1:6">
      <c r="A469">
        <v>590780227</v>
      </c>
      <c r="B469" t="str">
        <f>_xlfn.XLOOKUP(A469,bdd_V102[FINESS juridique],bdd_V102[Raison sociale juridique],"")</f>
        <v>GROUPE HOSPITALIER SECLIN CARVIN</v>
      </c>
      <c r="C469" s="1" t="str">
        <f>_xlfn.XLOOKUP(A469,bdd_V102[FINESS juridique],bdd_V102[Numéro du GHT],"")</f>
        <v>HF-07</v>
      </c>
      <c r="D469" s="1" t="str">
        <f>_xlfn.XLOOKUP(A469,bdd_V102[FINESS juridique],bdd_V102[Intitulé du GHT],"")</f>
        <v>Hôpitaux Publics Grand Lille</v>
      </c>
      <c r="E469" s="1">
        <f>SUMIFS(bdd_V102[Activité combinée], bdd_V102[Intitulé du GHT], D469,bdd_V102[FINESS juridique],A469)</f>
        <v>121744.5</v>
      </c>
      <c r="F469" s="1" t="str">
        <f>_xlfn.XLOOKUP(A469,Tableau2[FINESS Juridique],Tableau2[Prérequis validation],"Non")</f>
        <v>Oui</v>
      </c>
    </row>
    <row r="470" spans="1:6">
      <c r="A470">
        <v>590781415</v>
      </c>
      <c r="B470" t="str">
        <f>_xlfn.XLOOKUP(A470,bdd_V102[FINESS juridique],bdd_V102[Raison sociale juridique],"")</f>
        <v>CH DUNKERQUE</v>
      </c>
      <c r="C470" s="1" t="str">
        <f>_xlfn.XLOOKUP(A470,bdd_V102[FINESS juridique],bdd_V102[Numéro du GHT],"")</f>
        <v>HF-08</v>
      </c>
      <c r="D470" s="1" t="str">
        <f>_xlfn.XLOOKUP(A470,bdd_V102[FINESS juridique],bdd_V102[Intitulé du GHT],"")</f>
        <v>Dunkerquois et Audomarois</v>
      </c>
      <c r="E470" s="1">
        <f>SUMIFS(bdd_V102[Activité combinée], bdd_V102[Intitulé du GHT], D470,bdd_V102[FINESS juridique],A470)</f>
        <v>173337.5</v>
      </c>
      <c r="F470" s="1" t="str">
        <f>_xlfn.XLOOKUP(A470,Tableau2[FINESS Juridique],Tableau2[Prérequis validation],"Non")</f>
        <v>Oui</v>
      </c>
    </row>
    <row r="471" spans="1:6">
      <c r="A471">
        <v>590781605</v>
      </c>
      <c r="B471" t="str">
        <f>_xlfn.XLOOKUP(A471,bdd_V102[FINESS juridique],bdd_V102[Raison sociale juridique],"")</f>
        <v>CH CAMBRAI</v>
      </c>
      <c r="C471" s="1" t="str">
        <f>_xlfn.XLOOKUP(A471,bdd_V102[FINESS juridique],bdd_V102[Numéro du GHT],"")</f>
        <v>HF-15</v>
      </c>
      <c r="D471" s="1" t="str">
        <f>_xlfn.XLOOKUP(A471,bdd_V102[FINESS juridique],bdd_V102[Intitulé du GHT],"")</f>
        <v>Cambraisis</v>
      </c>
      <c r="E471" s="1">
        <f>SUMIFS(bdd_V102[Activité combinée], bdd_V102[Intitulé du GHT], D471,bdd_V102[FINESS juridique],A471)</f>
        <v>143765.75</v>
      </c>
      <c r="F471" s="1" t="str">
        <f>_xlfn.XLOOKUP(A471,Tableau2[FINESS Juridique],Tableau2[Prérequis validation],"Non")</f>
        <v>Non</v>
      </c>
    </row>
    <row r="472" spans="1:6">
      <c r="A472">
        <v>590781621</v>
      </c>
      <c r="B472" t="str">
        <f>_xlfn.XLOOKUP(A472,bdd_V102[FINESS juridique],bdd_V102[Raison sociale juridique],"")</f>
        <v>CH LE CATEAU-CAMBRESIS</v>
      </c>
      <c r="C472" s="1" t="str">
        <f>_xlfn.XLOOKUP(A472,bdd_V102[FINESS juridique],bdd_V102[Numéro du GHT],"")</f>
        <v>HF-15</v>
      </c>
      <c r="D472" s="1" t="str">
        <f>_xlfn.XLOOKUP(A472,bdd_V102[FINESS juridique],bdd_V102[Intitulé du GHT],"")</f>
        <v>Cambraisis</v>
      </c>
      <c r="E472" s="1">
        <f>SUMIFS(bdd_V102[Activité combinée], bdd_V102[Intitulé du GHT], D472,bdd_V102[FINESS juridique],A472)</f>
        <v>30592.5</v>
      </c>
      <c r="F472" s="1" t="str">
        <f>_xlfn.XLOOKUP(A472,Tableau2[FINESS Juridique],Tableau2[Prérequis validation],"Non")</f>
        <v>Oui</v>
      </c>
    </row>
    <row r="473" spans="1:6">
      <c r="A473">
        <v>590781639</v>
      </c>
      <c r="B473" t="str">
        <f>_xlfn.XLOOKUP(A473,bdd_V102[FINESS juridique],bdd_V102[Raison sociale juridique],"")</f>
        <v>CH JEUMONT</v>
      </c>
      <c r="C473" s="1" t="str">
        <f>_xlfn.XLOOKUP(A473,bdd_V102[FINESS juridique],bdd_V102[Numéro du GHT],"")</f>
        <v>HF-06</v>
      </c>
      <c r="D473" s="1" t="str">
        <f>_xlfn.XLOOKUP(A473,bdd_V102[FINESS juridique],bdd_V102[Intitulé du GHT],"")</f>
        <v>Hainaut</v>
      </c>
      <c r="E473" s="1">
        <f>SUMIFS(bdd_V102[Activité combinée], bdd_V102[Intitulé du GHT], D473,bdd_V102[FINESS juridique],A473)</f>
        <v>3381</v>
      </c>
      <c r="F473" s="1" t="str">
        <f>_xlfn.XLOOKUP(A473,Tableau2[FINESS Juridique],Tableau2[Prérequis validation],"Non")</f>
        <v>Oui</v>
      </c>
    </row>
    <row r="474" spans="1:6">
      <c r="A474">
        <v>590781647</v>
      </c>
      <c r="B474" t="str">
        <f>_xlfn.XLOOKUP(A474,bdd_V102[FINESS juridique],bdd_V102[Raison sociale juridique],"")</f>
        <v>HOPITAL D'HAUTMONT</v>
      </c>
      <c r="C474" s="1" t="str">
        <f>_xlfn.XLOOKUP(A474,bdd_V102[FINESS juridique],bdd_V102[Numéro du GHT],"")</f>
        <v>HF-06</v>
      </c>
      <c r="D474" s="1" t="str">
        <f>_xlfn.XLOOKUP(A474,bdd_V102[FINESS juridique],bdd_V102[Intitulé du GHT],"")</f>
        <v>Hainaut</v>
      </c>
      <c r="E474" s="1">
        <f>SUMIFS(bdd_V102[Activité combinée], bdd_V102[Intitulé du GHT], D474,bdd_V102[FINESS juridique],A474)</f>
        <v>13213</v>
      </c>
      <c r="F474" s="1" t="str">
        <f>_xlfn.XLOOKUP(A474,Tableau2[FINESS Juridique],Tableau2[Prérequis validation],"Non")</f>
        <v>Oui</v>
      </c>
    </row>
    <row r="475" spans="1:6">
      <c r="A475">
        <v>590781662</v>
      </c>
      <c r="B475" t="str">
        <f>_xlfn.XLOOKUP(A475,bdd_V102[FINESS juridique],bdd_V102[Raison sociale juridique],"")</f>
        <v>CH FOURMIES</v>
      </c>
      <c r="C475" s="1" t="str">
        <f>_xlfn.XLOOKUP(A475,bdd_V102[FINESS juridique],bdd_V102[Numéro du GHT],"")</f>
        <v>HF-06</v>
      </c>
      <c r="D475" s="1" t="str">
        <f>_xlfn.XLOOKUP(A475,bdd_V102[FINESS juridique],bdd_V102[Intitulé du GHT],"")</f>
        <v>Hainaut</v>
      </c>
      <c r="E475" s="1">
        <f>SUMIFS(bdd_V102[Activité combinée], bdd_V102[Intitulé du GHT], D475,bdd_V102[FINESS juridique],A475)</f>
        <v>41250.75</v>
      </c>
      <c r="F475" s="1" t="str">
        <f>_xlfn.XLOOKUP(A475,Tableau2[FINESS Juridique],Tableau2[Prérequis validation],"Non")</f>
        <v>Non</v>
      </c>
    </row>
    <row r="476" spans="1:6">
      <c r="A476">
        <v>590781670</v>
      </c>
      <c r="B476" t="str">
        <f>_xlfn.XLOOKUP(A476,bdd_V102[FINESS juridique],bdd_V102[Raison sociale juridique],"")</f>
        <v>CH LE QUESNOY</v>
      </c>
      <c r="C476" s="1" t="str">
        <f>_xlfn.XLOOKUP(A476,bdd_V102[FINESS juridique],bdd_V102[Numéro du GHT],"")</f>
        <v>HF-06</v>
      </c>
      <c r="D476" s="1" t="str">
        <f>_xlfn.XLOOKUP(A476,bdd_V102[FINESS juridique],bdd_V102[Intitulé du GHT],"")</f>
        <v>Hainaut</v>
      </c>
      <c r="E476" s="1">
        <f>SUMIFS(bdd_V102[Activité combinée], bdd_V102[Intitulé du GHT], D476,bdd_V102[FINESS juridique],A476)</f>
        <v>38322.5</v>
      </c>
      <c r="F476" s="1" t="str">
        <f>_xlfn.XLOOKUP(A476,Tableau2[FINESS Juridique],Tableau2[Prérequis validation],"Non")</f>
        <v>Oui</v>
      </c>
    </row>
    <row r="477" spans="1:6">
      <c r="A477">
        <v>590781795</v>
      </c>
      <c r="B477" t="str">
        <f>_xlfn.XLOOKUP(A477,bdd_V102[FINESS juridique],bdd_V102[Raison sociale juridique],"")</f>
        <v>CH AVESNES SUR HELPE</v>
      </c>
      <c r="C477" s="1" t="str">
        <f>_xlfn.XLOOKUP(A477,bdd_V102[FINESS juridique],bdd_V102[Numéro du GHT],"")</f>
        <v>HF-06</v>
      </c>
      <c r="D477" s="1" t="str">
        <f>_xlfn.XLOOKUP(A477,bdd_V102[FINESS juridique],bdd_V102[Intitulé du GHT],"")</f>
        <v>Hainaut</v>
      </c>
      <c r="E477" s="1">
        <f>SUMIFS(bdd_V102[Activité combinée], bdd_V102[Intitulé du GHT], D477,bdd_V102[FINESS juridique],A477)</f>
        <v>29360</v>
      </c>
      <c r="F477" s="1" t="str">
        <f>_xlfn.XLOOKUP(A477,Tableau2[FINESS Juridique],Tableau2[Prérequis validation],"Non")</f>
        <v>Oui</v>
      </c>
    </row>
    <row r="478" spans="1:6">
      <c r="A478">
        <v>590781803</v>
      </c>
      <c r="B478" t="str">
        <f>_xlfn.XLOOKUP(A478,bdd_V102[FINESS juridique],bdd_V102[Raison sociale juridique],"")</f>
        <v>CH DE MAUBEUGE</v>
      </c>
      <c r="C478" s="1" t="str">
        <f>_xlfn.XLOOKUP(A478,bdd_V102[FINESS juridique],bdd_V102[Numéro du GHT],"")</f>
        <v>HF-06</v>
      </c>
      <c r="D478" s="1" t="str">
        <f>_xlfn.XLOOKUP(A478,bdd_V102[FINESS juridique],bdd_V102[Intitulé du GHT],"")</f>
        <v>Hainaut</v>
      </c>
      <c r="E478" s="1">
        <f>SUMIFS(bdd_V102[Activité combinée], bdd_V102[Intitulé du GHT], D478,bdd_V102[FINESS juridique],A478)</f>
        <v>114652.25</v>
      </c>
      <c r="F478" s="1" t="str">
        <f>_xlfn.XLOOKUP(A478,Tableau2[FINESS Juridique],Tableau2[Prérequis validation],"Non")</f>
        <v>Oui</v>
      </c>
    </row>
    <row r="479" spans="1:6">
      <c r="A479">
        <v>590781811</v>
      </c>
      <c r="B479" t="str">
        <f>_xlfn.XLOOKUP(A479,bdd_V102[FINESS juridique],bdd_V102[Raison sociale juridique],"")</f>
        <v>CH FELLERIES-LIESSIES</v>
      </c>
      <c r="C479" s="1" t="str">
        <f>_xlfn.XLOOKUP(A479,bdd_V102[FINESS juridique],bdd_V102[Numéro du GHT],"")</f>
        <v>HF-06</v>
      </c>
      <c r="D479" s="1" t="str">
        <f>_xlfn.XLOOKUP(A479,bdd_V102[FINESS juridique],bdd_V102[Intitulé du GHT],"")</f>
        <v>Hainaut</v>
      </c>
      <c r="E479" s="1">
        <f>SUMIFS(bdd_V102[Activité combinée], bdd_V102[Intitulé du GHT], D479,bdd_V102[FINESS juridique],A479)</f>
        <v>27926</v>
      </c>
      <c r="F479" s="1" t="str">
        <f>_xlfn.XLOOKUP(A479,Tableau2[FINESS Juridique],Tableau2[Prérequis validation],"Non")</f>
        <v>Oui</v>
      </c>
    </row>
    <row r="480" spans="1:6">
      <c r="A480">
        <v>590781902</v>
      </c>
      <c r="B480" t="str">
        <f>_xlfn.XLOOKUP(A480,bdd_V102[FINESS juridique],bdd_V102[Raison sociale juridique],"")</f>
        <v>CH TOURCOING</v>
      </c>
      <c r="C480" s="1" t="str">
        <f>_xlfn.XLOOKUP(A480,bdd_V102[FINESS juridique],bdd_V102[Numéro du GHT],"")</f>
        <v>HF-07</v>
      </c>
      <c r="D480" s="1" t="str">
        <f>_xlfn.XLOOKUP(A480,bdd_V102[FINESS juridique],bdd_V102[Intitulé du GHT],"")</f>
        <v>Hôpitaux Publics Grand Lille</v>
      </c>
      <c r="E480" s="1">
        <f>SUMIFS(bdd_V102[Activité combinée], bdd_V102[Intitulé du GHT], D480,bdd_V102[FINESS juridique],A480)</f>
        <v>156382</v>
      </c>
      <c r="F480" s="1" t="str">
        <f>_xlfn.XLOOKUP(A480,Tableau2[FINESS Juridique],Tableau2[Prérequis validation],"Non")</f>
        <v>Oui</v>
      </c>
    </row>
    <row r="481" spans="1:6">
      <c r="A481">
        <v>590782165</v>
      </c>
      <c r="B481" t="str">
        <f>_xlfn.XLOOKUP(A481,bdd_V102[FINESS juridique],bdd_V102[Raison sociale juridique],"")</f>
        <v>CH DENAIN</v>
      </c>
      <c r="C481" s="1" t="str">
        <f>_xlfn.XLOOKUP(A481,bdd_V102[FINESS juridique],bdd_V102[Numéro du GHT],"")</f>
        <v>HF-06</v>
      </c>
      <c r="D481" s="1" t="str">
        <f>_xlfn.XLOOKUP(A481,bdd_V102[FINESS juridique],bdd_V102[Intitulé du GHT],"")</f>
        <v>Hainaut</v>
      </c>
      <c r="E481" s="1">
        <f>SUMIFS(bdd_V102[Activité combinée], bdd_V102[Intitulé du GHT], D481,bdd_V102[FINESS juridique],A481)</f>
        <v>99209</v>
      </c>
      <c r="F481" s="1" t="str">
        <f>_xlfn.XLOOKUP(A481,Tableau2[FINESS Juridique],Tableau2[Prérequis validation],"Non")</f>
        <v>Oui</v>
      </c>
    </row>
    <row r="482" spans="1:6">
      <c r="A482">
        <v>590782207</v>
      </c>
      <c r="B482" t="str">
        <f>_xlfn.XLOOKUP(A482,bdd_V102[FINESS juridique],bdd_V102[Raison sociale juridique],"")</f>
        <v>CH SAINT- AMAND-LES-EAUX</v>
      </c>
      <c r="C482" s="1" t="str">
        <f>_xlfn.XLOOKUP(A482,bdd_V102[FINESS juridique],bdd_V102[Numéro du GHT],"")</f>
        <v>HF-06</v>
      </c>
      <c r="D482" s="1" t="str">
        <f>_xlfn.XLOOKUP(A482,bdd_V102[FINESS juridique],bdd_V102[Intitulé du GHT],"")</f>
        <v>Hainaut</v>
      </c>
      <c r="E482" s="1">
        <f>SUMIFS(bdd_V102[Activité combinée], bdd_V102[Intitulé du GHT], D482,bdd_V102[FINESS juridique],A482)</f>
        <v>34640.75</v>
      </c>
      <c r="F482" s="1" t="str">
        <f>_xlfn.XLOOKUP(A482,Tableau2[FINESS Juridique],Tableau2[Prérequis validation],"Non")</f>
        <v>Oui</v>
      </c>
    </row>
    <row r="483" spans="1:6">
      <c r="A483">
        <v>590782215</v>
      </c>
      <c r="B483" t="str">
        <f>_xlfn.XLOOKUP(A483,bdd_V102[FINESS juridique],bdd_V102[Raison sociale juridique],"")</f>
        <v>CH DE  VALENCIENNES</v>
      </c>
      <c r="C483" s="1" t="str">
        <f>_xlfn.XLOOKUP(A483,bdd_V102[FINESS juridique],bdd_V102[Numéro du GHT],"")</f>
        <v>HF-06</v>
      </c>
      <c r="D483" s="1" t="str">
        <f>_xlfn.XLOOKUP(A483,bdd_V102[FINESS juridique],bdd_V102[Intitulé du GHT],"")</f>
        <v>Hainaut</v>
      </c>
      <c r="E483" s="1">
        <f>SUMIFS(bdd_V102[Activité combinée], bdd_V102[Intitulé du GHT], D483,bdd_V102[FINESS juridique],A483)</f>
        <v>383875.75</v>
      </c>
      <c r="F483" s="1" t="str">
        <f>_xlfn.XLOOKUP(A483,Tableau2[FINESS Juridique],Tableau2[Prérequis validation],"Non")</f>
        <v>Oui</v>
      </c>
    </row>
    <row r="484" spans="1:6">
      <c r="A484">
        <v>590782421</v>
      </c>
      <c r="B484" t="str">
        <f>_xlfn.XLOOKUP(A484,bdd_V102[FINESS juridique],bdd_V102[Raison sociale juridique],"")</f>
        <v>C.H DE ROUBAIX</v>
      </c>
      <c r="C484" s="1" t="str">
        <f>_xlfn.XLOOKUP(A484,bdd_V102[FINESS juridique],bdd_V102[Numéro du GHT],"")</f>
        <v>HF-07</v>
      </c>
      <c r="D484" s="1" t="str">
        <f>_xlfn.XLOOKUP(A484,bdd_V102[FINESS juridique],bdd_V102[Intitulé du GHT],"")</f>
        <v>Hôpitaux Publics Grand Lille</v>
      </c>
      <c r="E484" s="1">
        <f>SUMIFS(bdd_V102[Activité combinée], bdd_V102[Intitulé du GHT], D484,bdd_V102[FINESS juridique],A484)</f>
        <v>266282.5</v>
      </c>
      <c r="F484" s="1" t="str">
        <f>_xlfn.XLOOKUP(A484,Tableau2[FINESS Juridique],Tableau2[Prérequis validation],"Non")</f>
        <v>Oui</v>
      </c>
    </row>
    <row r="485" spans="1:6">
      <c r="A485">
        <v>590782439</v>
      </c>
      <c r="B485" t="str">
        <f>_xlfn.XLOOKUP(A485,bdd_V102[FINESS juridique],bdd_V102[Raison sociale juridique],"")</f>
        <v>CH WATTRELOS</v>
      </c>
      <c r="C485" s="1" t="str">
        <f>_xlfn.XLOOKUP(A485,bdd_V102[FINESS juridique],bdd_V102[Numéro du GHT],"")</f>
        <v>HF-07</v>
      </c>
      <c r="D485" s="1" t="str">
        <f>_xlfn.XLOOKUP(A485,bdd_V102[FINESS juridique],bdd_V102[Intitulé du GHT],"")</f>
        <v>Hôpitaux Publics Grand Lille</v>
      </c>
      <c r="E485" s="1">
        <f>SUMIFS(bdd_V102[Activité combinée], bdd_V102[Intitulé du GHT], D485,bdd_V102[FINESS juridique],A485)</f>
        <v>14919</v>
      </c>
      <c r="F485" s="1" t="str">
        <f>_xlfn.XLOOKUP(A485,Tableau2[FINESS Juridique],Tableau2[Prérequis validation],"Non")</f>
        <v>Oui</v>
      </c>
    </row>
    <row r="486" spans="1:6">
      <c r="A486">
        <v>590782637</v>
      </c>
      <c r="B486" t="str">
        <f>_xlfn.XLOOKUP(A486,bdd_V102[FINESS juridique],bdd_V102[Raison sociale juridique],"")</f>
        <v>CH ARMENTIERES</v>
      </c>
      <c r="C486" s="1" t="str">
        <f>_xlfn.XLOOKUP(A486,bdd_V102[FINESS juridique],bdd_V102[Numéro du GHT],"")</f>
        <v>HF-07</v>
      </c>
      <c r="D486" s="1" t="str">
        <f>_xlfn.XLOOKUP(A486,bdd_V102[FINESS juridique],bdd_V102[Intitulé du GHT],"")</f>
        <v>Hôpitaux Publics Grand Lille</v>
      </c>
      <c r="E486" s="1">
        <f>SUMIFS(bdd_V102[Activité combinée], bdd_V102[Intitulé du GHT], D486,bdd_V102[FINESS juridique],A486)</f>
        <v>90465.5</v>
      </c>
      <c r="F486" s="1" t="str">
        <f>_xlfn.XLOOKUP(A486,Tableau2[FINESS Juridique],Tableau2[Prérequis validation],"Non")</f>
        <v>Oui</v>
      </c>
    </row>
    <row r="487" spans="1:6">
      <c r="A487">
        <v>590782645</v>
      </c>
      <c r="B487" t="str">
        <f>_xlfn.XLOOKUP(A487,bdd_V102[FINESS juridique],bdd_V102[Raison sociale juridique],"")</f>
        <v>HOPITAL GENERAL. DE BAILLEUL</v>
      </c>
      <c r="C487" s="1" t="str">
        <f>_xlfn.XLOOKUP(A487,bdd_V102[FINESS juridique],bdd_V102[Numéro du GHT],"")</f>
        <v>HF-07</v>
      </c>
      <c r="D487" s="1" t="str">
        <f>_xlfn.XLOOKUP(A487,bdd_V102[FINESS juridique],bdd_V102[Intitulé du GHT],"")</f>
        <v>Hôpitaux Publics Grand Lille</v>
      </c>
      <c r="E487" s="1">
        <f>SUMIFS(bdd_V102[Activité combinée], bdd_V102[Intitulé du GHT], D487,bdd_V102[FINESS juridique],A487)</f>
        <v>10173</v>
      </c>
      <c r="F487" s="1" t="str">
        <f>_xlfn.XLOOKUP(A487,Tableau2[FINESS Juridique],Tableau2[Prérequis validation],"Non")</f>
        <v>Oui</v>
      </c>
    </row>
    <row r="488" spans="1:6">
      <c r="A488">
        <v>590782652</v>
      </c>
      <c r="B488" t="str">
        <f>_xlfn.XLOOKUP(A488,bdd_V102[FINESS juridique],bdd_V102[Raison sociale juridique],"")</f>
        <v>C.H. D'HAZEBROUCK</v>
      </c>
      <c r="C488" s="1" t="str">
        <f>_xlfn.XLOOKUP(A488,bdd_V102[FINESS juridique],bdd_V102[Numéro du GHT],"")</f>
        <v>HF-07</v>
      </c>
      <c r="D488" s="1" t="str">
        <f>_xlfn.XLOOKUP(A488,bdd_V102[FINESS juridique],bdd_V102[Intitulé du GHT],"")</f>
        <v>Hôpitaux Publics Grand Lille</v>
      </c>
      <c r="E488" s="1">
        <f>SUMIFS(bdd_V102[Activité combinée], bdd_V102[Intitulé du GHT], D488,bdd_V102[FINESS juridique],A488)</f>
        <v>52832.5</v>
      </c>
      <c r="F488" s="1" t="str">
        <f>_xlfn.XLOOKUP(A488,Tableau2[FINESS Juridique],Tableau2[Prérequis validation],"Non")</f>
        <v>Oui</v>
      </c>
    </row>
    <row r="489" spans="1:6">
      <c r="A489">
        <v>590782660</v>
      </c>
      <c r="B489" t="str">
        <f>_xlfn.XLOOKUP(A489,bdd_V102[FINESS juridique],bdd_V102[Raison sociale juridique],"")</f>
        <v>EPSM LILLE METROPOLE</v>
      </c>
      <c r="C489" s="1" t="str">
        <f>_xlfn.XLOOKUP(A489,bdd_V102[FINESS juridique],bdd_V102[Numéro du GHT],"")</f>
        <v>HF-13</v>
      </c>
      <c r="D489" s="1" t="str">
        <f>_xlfn.XLOOKUP(A489,bdd_V102[FINESS juridique],bdd_V102[Intitulé du GHT],"")</f>
        <v>Psychiatrie Nord Pas-de-Calais</v>
      </c>
      <c r="E489" s="1">
        <f>SUMIFS(bdd_V102[Activité combinée], bdd_V102[Intitulé du GHT], D489,bdd_V102[FINESS juridique],A489)</f>
        <v>43094.5</v>
      </c>
      <c r="F489" s="1" t="str">
        <f>_xlfn.XLOOKUP(A489,Tableau2[FINESS Juridique],Tableau2[Prérequis validation],"Non")</f>
        <v>Oui</v>
      </c>
    </row>
    <row r="490" spans="1:6">
      <c r="A490">
        <v>590782678</v>
      </c>
      <c r="B490" t="str">
        <f>_xlfn.XLOOKUP(A490,bdd_V102[FINESS juridique],bdd_V102[Raison sociale juridique],"")</f>
        <v>EPSM DES FLANDRES</v>
      </c>
      <c r="C490" s="1" t="str">
        <f>_xlfn.XLOOKUP(A490,bdd_V102[FINESS juridique],bdd_V102[Numéro du GHT],"")</f>
        <v>HF-13</v>
      </c>
      <c r="D490" s="1" t="str">
        <f>_xlfn.XLOOKUP(A490,bdd_V102[FINESS juridique],bdd_V102[Intitulé du GHT],"")</f>
        <v>Psychiatrie Nord Pas-de-Calais</v>
      </c>
      <c r="E490" s="1">
        <f>SUMIFS(bdd_V102[Activité combinée], bdd_V102[Intitulé du GHT], D490,bdd_V102[FINESS juridique],A490)</f>
        <v>34491.5</v>
      </c>
      <c r="F490" s="1" t="str">
        <f>_xlfn.XLOOKUP(A490,Tableau2[FINESS Juridique],Tableau2[Prérequis validation],"Non")</f>
        <v>Oui</v>
      </c>
    </row>
    <row r="491" spans="1:6">
      <c r="A491">
        <v>590783239</v>
      </c>
      <c r="B491" t="str">
        <f>_xlfn.XLOOKUP(A491,bdd_V102[FINESS juridique],bdd_V102[Raison sociale juridique],"")</f>
        <v>CH DOUAI</v>
      </c>
      <c r="C491" s="1" t="str">
        <f>_xlfn.XLOOKUP(A491,bdd_V102[FINESS juridique],bdd_V102[Numéro du GHT],"")</f>
        <v>HF-05</v>
      </c>
      <c r="D491" s="1" t="str">
        <f>_xlfn.XLOOKUP(A491,bdd_V102[FINESS juridique],bdd_V102[Intitulé du GHT],"")</f>
        <v>Douaisis</v>
      </c>
      <c r="E491" s="1">
        <f>SUMIFS(bdd_V102[Activité combinée], bdd_V102[Intitulé du GHT], D491,bdd_V102[FINESS juridique],A491)</f>
        <v>182713.5</v>
      </c>
      <c r="F491" s="1" t="str">
        <f>_xlfn.XLOOKUP(A491,Tableau2[FINESS Juridique],Tableau2[Prérequis validation],"Non")</f>
        <v>Oui</v>
      </c>
    </row>
    <row r="492" spans="1:6">
      <c r="A492">
        <v>590784245</v>
      </c>
      <c r="B492" t="str">
        <f>_xlfn.XLOOKUP(A492,bdd_V102[FINESS juridique],bdd_V102[Raison sociale juridique],"")</f>
        <v>CH ZUYDCOOTE</v>
      </c>
      <c r="C492" s="1" t="str">
        <f>_xlfn.XLOOKUP(A492,bdd_V102[FINESS juridique],bdd_V102[Numéro du GHT],"")</f>
        <v>HF-08</v>
      </c>
      <c r="D492" s="1" t="str">
        <f>_xlfn.XLOOKUP(A492,bdd_V102[FINESS juridique],bdd_V102[Intitulé du GHT],"")</f>
        <v>Dunkerquois et Audomarois</v>
      </c>
      <c r="E492" s="1">
        <f>SUMIFS(bdd_V102[Activité combinée], bdd_V102[Intitulé du GHT], D492,bdd_V102[FINESS juridique],A492)</f>
        <v>32469</v>
      </c>
      <c r="F492" s="1" t="str">
        <f>_xlfn.XLOOKUP(A492,Tableau2[FINESS Juridique],Tableau2[Prérequis validation],"Non")</f>
        <v>Oui</v>
      </c>
    </row>
    <row r="493" spans="1:6">
      <c r="A493">
        <v>590785663</v>
      </c>
      <c r="B493" t="str">
        <f>_xlfn.XLOOKUP(A493,bdd_V102[FINESS juridique],bdd_V102[Raison sociale juridique],"")</f>
        <v>CH INTERCOMMUNAL WASQUEHAL</v>
      </c>
      <c r="C493" s="1" t="str">
        <f>_xlfn.XLOOKUP(A493,bdd_V102[FINESS juridique],bdd_V102[Numéro du GHT],"")</f>
        <v>HF-07</v>
      </c>
      <c r="D493" s="1" t="str">
        <f>_xlfn.XLOOKUP(A493,bdd_V102[FINESS juridique],bdd_V102[Intitulé du GHT],"")</f>
        <v>Hôpitaux Publics Grand Lille</v>
      </c>
      <c r="E493" s="1">
        <f>SUMIFS(bdd_V102[Activité combinée], bdd_V102[Intitulé du GHT], D493,bdd_V102[FINESS juridique],A493)</f>
        <v>16378.5</v>
      </c>
      <c r="F493" s="1" t="str">
        <f>_xlfn.XLOOKUP(A493,Tableau2[FINESS Juridique],Tableau2[Prérequis validation],"Non")</f>
        <v>Oui</v>
      </c>
    </row>
    <row r="494" spans="1:6">
      <c r="A494">
        <v>600100085</v>
      </c>
      <c r="B494" t="str">
        <f>_xlfn.XLOOKUP(A494,bdd_V102[FINESS juridique],bdd_V102[Raison sociale juridique],"")</f>
        <v>HOPITAL LOCAL DE CREPY-EN-VALOIS</v>
      </c>
      <c r="C494" s="1" t="str">
        <f>_xlfn.XLOOKUP(A494,bdd_V102[FINESS juridique],bdd_V102[Numéro du GHT],"")</f>
        <v>HF-12</v>
      </c>
      <c r="D494" s="1" t="str">
        <f>_xlfn.XLOOKUP(A494,bdd_V102[FINESS juridique],bdd_V102[Intitulé du GHT],"")</f>
        <v>Oise Nord Est (ONE)</v>
      </c>
      <c r="E494" s="1">
        <f>SUMIFS(bdd_V102[Activité combinée], bdd_V102[Intitulé du GHT], D494,bdd_V102[FINESS juridique],A494)</f>
        <v>9333</v>
      </c>
      <c r="F494" s="1" t="str">
        <f>_xlfn.XLOOKUP(A494,Tableau2[FINESS Juridique],Tableau2[Prérequis validation],"Non")</f>
        <v>Non</v>
      </c>
    </row>
    <row r="495" spans="1:6">
      <c r="A495">
        <v>600100127</v>
      </c>
      <c r="B495" t="str">
        <f>_xlfn.XLOOKUP(A495,bdd_V102[FINESS juridique],bdd_V102[Raison sociale juridique],"")</f>
        <v>CENTRE HOSPITALIER GEORGES DECROZE</v>
      </c>
      <c r="C495" s="1" t="str">
        <f>_xlfn.XLOOKUP(A495,bdd_V102[FINESS juridique],bdd_V102[Numéro du GHT],"")</f>
        <v>HF-11</v>
      </c>
      <c r="D495" s="1" t="str">
        <f>_xlfn.XLOOKUP(A495,bdd_V102[FINESS juridique],bdd_V102[Intitulé du GHT],"")</f>
        <v>Oise Sud</v>
      </c>
      <c r="E495" s="1">
        <f>SUMIFS(bdd_V102[Activité combinée], bdd_V102[Intitulé du GHT], D495,bdd_V102[FINESS juridique],A495)</f>
        <v>10746.5</v>
      </c>
      <c r="F495" s="1" t="str">
        <f>_xlfn.XLOOKUP(A495,Tableau2[FINESS Juridique],Tableau2[Prérequis validation],"Non")</f>
        <v>Non</v>
      </c>
    </row>
    <row r="496" spans="1:6">
      <c r="A496">
        <v>600100572</v>
      </c>
      <c r="B496" t="str">
        <f>_xlfn.XLOOKUP(A496,bdd_V102[FINESS juridique],bdd_V102[Raison sociale juridique],"")</f>
        <v>CENTRE HOSPITALIER BERTINOT JUEL</v>
      </c>
      <c r="C496" s="1" t="str">
        <f>_xlfn.XLOOKUP(A496,bdd_V102[FINESS juridique],bdd_V102[Numéro du GHT],"")</f>
        <v>HF-10</v>
      </c>
      <c r="D496" s="1" t="str">
        <f>_xlfn.XLOOKUP(A496,bdd_V102[FINESS juridique],bdd_V102[Intitulé du GHT],"")</f>
        <v>Oise Ouest et Vexin</v>
      </c>
      <c r="E496" s="1">
        <f>SUMIFS(bdd_V102[Activité combinée], bdd_V102[Intitulé du GHT], D496,bdd_V102[FINESS juridique],A496)</f>
        <v>23494.5</v>
      </c>
      <c r="F496" s="1" t="str">
        <f>_xlfn.XLOOKUP(A496,Tableau2[FINESS Juridique],Tableau2[Prérequis validation],"Non")</f>
        <v>Oui</v>
      </c>
    </row>
    <row r="497" spans="1:6">
      <c r="A497">
        <v>600100580</v>
      </c>
      <c r="B497" t="str">
        <f>_xlfn.XLOOKUP(A497,bdd_V102[FINESS juridique],bdd_V102[Raison sociale juridique],"")</f>
        <v>HÃ”PITAL LOCAL DE CRÃˆVECOEUR-LE-GRAND</v>
      </c>
      <c r="C497" s="1" t="str">
        <f>_xlfn.XLOOKUP(A497,bdd_V102[FINESS juridique],bdd_V102[Numéro du GHT],"")</f>
        <v>HF-10</v>
      </c>
      <c r="D497" s="1" t="str">
        <f>_xlfn.XLOOKUP(A497,bdd_V102[FINESS juridique],bdd_V102[Intitulé du GHT],"")</f>
        <v>Oise Ouest et Vexin</v>
      </c>
      <c r="E497" s="1">
        <f>SUMIFS(bdd_V102[Activité combinée], bdd_V102[Intitulé du GHT], D497,bdd_V102[FINESS juridique],A497)</f>
        <v>3502</v>
      </c>
      <c r="F497" s="1" t="str">
        <f>_xlfn.XLOOKUP(A497,Tableau2[FINESS Juridique],Tableau2[Prérequis validation],"Non")</f>
        <v>Non</v>
      </c>
    </row>
    <row r="498" spans="1:6">
      <c r="A498">
        <v>600100648</v>
      </c>
      <c r="B498" t="str">
        <f>_xlfn.XLOOKUP(A498,bdd_V102[FINESS juridique],bdd_V102[Raison sociale juridique],"")</f>
        <v>CENTRE HOSPITALIER DE CLERMONT</v>
      </c>
      <c r="C498" s="1" t="str">
        <f>_xlfn.XLOOKUP(A498,bdd_V102[FINESS juridique],bdd_V102[Numéro du GHT],"")</f>
        <v>HF-10</v>
      </c>
      <c r="D498" s="1" t="str">
        <f>_xlfn.XLOOKUP(A498,bdd_V102[FINESS juridique],bdd_V102[Intitulé du GHT],"")</f>
        <v>Oise Ouest et Vexin</v>
      </c>
      <c r="E498" s="1">
        <f>SUMIFS(bdd_V102[Activité combinée], bdd_V102[Intitulé du GHT], D498,bdd_V102[FINESS juridique],A498)</f>
        <v>41756</v>
      </c>
      <c r="F498" s="1" t="str">
        <f>_xlfn.XLOOKUP(A498,Tableau2[FINESS Juridique],Tableau2[Prérequis validation],"Non")</f>
        <v>Oui</v>
      </c>
    </row>
    <row r="499" spans="1:6">
      <c r="A499">
        <v>600100713</v>
      </c>
      <c r="B499" t="str">
        <f>_xlfn.XLOOKUP(A499,bdd_V102[FINESS juridique],bdd_V102[Raison sociale juridique],"")</f>
        <v>CENTRE HOSPITALIER DE BEAUVAIS</v>
      </c>
      <c r="C499" s="1" t="str">
        <f>_xlfn.XLOOKUP(A499,bdd_V102[FINESS juridique],bdd_V102[Numéro du GHT],"")</f>
        <v>HF-10</v>
      </c>
      <c r="D499" s="1" t="str">
        <f>_xlfn.XLOOKUP(A499,bdd_V102[FINESS juridique],bdd_V102[Intitulé du GHT],"")</f>
        <v>Oise Ouest et Vexin</v>
      </c>
      <c r="E499" s="1">
        <f>SUMIFS(bdd_V102[Activité combinée], bdd_V102[Intitulé du GHT], D499,bdd_V102[FINESS juridique],A499)</f>
        <v>195207</v>
      </c>
      <c r="F499" s="1" t="str">
        <f>_xlfn.XLOOKUP(A499,Tableau2[FINESS Juridique],Tableau2[Prérequis validation],"Non")</f>
        <v>Oui</v>
      </c>
    </row>
    <row r="500" spans="1:6">
      <c r="A500">
        <v>600100721</v>
      </c>
      <c r="B500" t="str">
        <f>_xlfn.XLOOKUP(A500,bdd_V102[FINESS juridique],bdd_V102[Raison sociale juridique],"")</f>
        <v>CH INTERCOMMUNAL COMPIÃˆGNE-NOYON</v>
      </c>
      <c r="C500" s="1" t="str">
        <f>_xlfn.XLOOKUP(A500,bdd_V102[FINESS juridique],bdd_V102[Numéro du GHT],"")</f>
        <v>HF-12</v>
      </c>
      <c r="D500" s="1" t="str">
        <f>_xlfn.XLOOKUP(A500,bdd_V102[FINESS juridique],bdd_V102[Intitulé du GHT],"")</f>
        <v>Oise Nord Est (ONE)</v>
      </c>
      <c r="E500" s="1">
        <f>SUMIFS(bdd_V102[Activité combinée], bdd_V102[Intitulé du GHT], D500,bdd_V102[FINESS juridique],A500)</f>
        <v>198096.5</v>
      </c>
      <c r="F500" s="1" t="str">
        <f>_xlfn.XLOOKUP(A500,Tableau2[FINESS Juridique],Tableau2[Prérequis validation],"Non")</f>
        <v>Oui</v>
      </c>
    </row>
    <row r="501" spans="1:6">
      <c r="A501">
        <v>600101984</v>
      </c>
      <c r="B501" t="str">
        <f>_xlfn.XLOOKUP(A501,bdd_V102[FINESS juridique],bdd_V102[Raison sociale juridique],"")</f>
        <v>GHPSO</v>
      </c>
      <c r="C501" s="1" t="str">
        <f>_xlfn.XLOOKUP(A501,bdd_V102[FINESS juridique],bdd_V102[Numéro du GHT],"")</f>
        <v>HF-11</v>
      </c>
      <c r="D501" s="1" t="str">
        <f>_xlfn.XLOOKUP(A501,bdd_V102[FINESS juridique],bdd_V102[Intitulé du GHT],"")</f>
        <v>Oise Sud</v>
      </c>
      <c r="E501" s="1">
        <f>SUMIFS(bdd_V102[Activité combinée], bdd_V102[Intitulé du GHT], D501,bdd_V102[FINESS juridique],A501)</f>
        <v>189172</v>
      </c>
      <c r="F501" s="1" t="str">
        <f>_xlfn.XLOOKUP(A501,Tableau2[FINESS Juridique],Tableau2[Prérequis validation],"Non")</f>
        <v>Oui</v>
      </c>
    </row>
    <row r="502" spans="1:6">
      <c r="A502">
        <v>600108948</v>
      </c>
      <c r="B502" t="str">
        <f>_xlfn.XLOOKUP(A502,bdd_V102[FINESS juridique],bdd_V102[Raison sociale juridique],"")</f>
        <v>HÃ”PITAL LOCAL DE GRANDVILLIERS</v>
      </c>
      <c r="C502" s="1" t="str">
        <f>_xlfn.XLOOKUP(A502,bdd_V102[FINESS juridique],bdd_V102[Numéro du GHT],"")</f>
        <v>HF-10</v>
      </c>
      <c r="D502" s="1" t="str">
        <f>_xlfn.XLOOKUP(A502,bdd_V102[FINESS juridique],bdd_V102[Intitulé du GHT],"")</f>
        <v>Oise Ouest et Vexin</v>
      </c>
      <c r="E502" s="1">
        <f>SUMIFS(bdd_V102[Activité combinée], bdd_V102[Intitulé du GHT], D502,bdd_V102[FINESS juridique],A502)</f>
        <v>5193</v>
      </c>
      <c r="F502" s="1" t="str">
        <f>_xlfn.XLOOKUP(A502,Tableau2[FINESS Juridique],Tableau2[Prérequis validation],"Non")</f>
        <v>Oui</v>
      </c>
    </row>
    <row r="503" spans="1:6">
      <c r="A503">
        <v>610780025</v>
      </c>
      <c r="B503" t="str">
        <f>_xlfn.XLOOKUP(A503,bdd_V102[FINESS juridique],bdd_V102[Raison sociale juridique],"")</f>
        <v>CENTRE PSYCHOTHERAPIQUE DE L'ORNE</v>
      </c>
      <c r="C503" s="1" t="str">
        <f>_xlfn.XLOOKUP(A503,bdd_V102[FINESS juridique],bdd_V102[Numéro du GHT],"")</f>
        <v>NOR-02</v>
      </c>
      <c r="D503" s="1" t="str">
        <f>_xlfn.XLOOKUP(A503,bdd_V102[FINESS juridique],bdd_V102[Intitulé du GHT],"")</f>
        <v>Orne-Perche-Saosnois</v>
      </c>
      <c r="E503" s="1">
        <f>SUMIFS(bdd_V102[Activité combinée], bdd_V102[Intitulé du GHT], D503,bdd_V102[FINESS juridique],A503)</f>
        <v>22070.5</v>
      </c>
      <c r="F503" s="1" t="str">
        <f>_xlfn.XLOOKUP(A503,Tableau2[FINESS Juridique],Tableau2[Prérequis validation],"Non")</f>
        <v>Oui</v>
      </c>
    </row>
    <row r="504" spans="1:6">
      <c r="A504">
        <v>610780074</v>
      </c>
      <c r="B504" t="str">
        <f>_xlfn.XLOOKUP(A504,bdd_V102[FINESS juridique],bdd_V102[Raison sociale juridique],"")</f>
        <v>CENTRE HOSPITALIER DE L'AIGLE</v>
      </c>
      <c r="C504" s="1" t="str">
        <f>_xlfn.XLOOKUP(A504,bdd_V102[FINESS juridique],bdd_V102[Numéro du GHT],"")</f>
        <v>NOR-02</v>
      </c>
      <c r="D504" s="1" t="str">
        <f>_xlfn.XLOOKUP(A504,bdd_V102[FINESS juridique],bdd_V102[Intitulé du GHT],"")</f>
        <v>Orne-Perche-Saosnois</v>
      </c>
      <c r="E504" s="1">
        <f>SUMIFS(bdd_V102[Activité combinée], bdd_V102[Intitulé du GHT], D504,bdd_V102[FINESS juridique],A504)</f>
        <v>40130</v>
      </c>
      <c r="F504" s="1" t="str">
        <f>_xlfn.XLOOKUP(A504,Tableau2[FINESS Juridique],Tableau2[Prérequis validation],"Non")</f>
        <v>Oui</v>
      </c>
    </row>
    <row r="505" spans="1:6">
      <c r="A505">
        <v>610780082</v>
      </c>
      <c r="B505" t="str">
        <f>_xlfn.XLOOKUP(A505,bdd_V102[FINESS juridique],bdd_V102[Raison sociale juridique],"")</f>
        <v>C.H.I.C ALENCON-MAMERS</v>
      </c>
      <c r="C505" s="1" t="str">
        <f>_xlfn.XLOOKUP(A505,bdd_V102[FINESS juridique],bdd_V102[Numéro du GHT],"")</f>
        <v>NOR-02</v>
      </c>
      <c r="D505" s="1" t="str">
        <f>_xlfn.XLOOKUP(A505,bdd_V102[FINESS juridique],bdd_V102[Intitulé du GHT],"")</f>
        <v>Orne-Perche-Saosnois</v>
      </c>
      <c r="E505" s="1">
        <f>SUMIFS(bdd_V102[Activité combinée], bdd_V102[Intitulé du GHT], D505,bdd_V102[FINESS juridique],A505)</f>
        <v>136427.5</v>
      </c>
      <c r="F505" s="1" t="str">
        <f>_xlfn.XLOOKUP(A505,Tableau2[FINESS Juridique],Tableau2[Prérequis validation],"Non")</f>
        <v>Oui</v>
      </c>
    </row>
    <row r="506" spans="1:6">
      <c r="A506">
        <v>610780090</v>
      </c>
      <c r="B506" t="str">
        <f>_xlfn.XLOOKUP(A506,bdd_V102[FINESS juridique],bdd_V102[Raison sociale juridique],"")</f>
        <v>CH ARGENTAN</v>
      </c>
      <c r="C506" s="1" t="str">
        <f>_xlfn.XLOOKUP(A506,bdd_V102[FINESS juridique],bdd_V102[Numéro du GHT],"")</f>
        <v>NOR-06</v>
      </c>
      <c r="D506" s="1" t="str">
        <f>_xlfn.XLOOKUP(A506,bdd_V102[FINESS juridique],bdd_V102[Intitulé du GHT],"")</f>
        <v>Normandie Centre</v>
      </c>
      <c r="E506" s="1">
        <f>SUMIFS(bdd_V102[Activité combinée], bdd_V102[Intitulé du GHT], D506,bdd_V102[FINESS juridique],A506)</f>
        <v>72771.5</v>
      </c>
      <c r="F506" s="1" t="str">
        <f>_xlfn.XLOOKUP(A506,Tableau2[FINESS Juridique],Tableau2[Prérequis validation],"Non")</f>
        <v>Oui</v>
      </c>
    </row>
    <row r="507" spans="1:6">
      <c r="A507">
        <v>610780124</v>
      </c>
      <c r="B507" t="str">
        <f>_xlfn.XLOOKUP(A507,bdd_V102[FINESS juridique],bdd_V102[Raison sociale juridique],"")</f>
        <v>CH MARGUERITE DE LORRAINE-MORTAGNE</v>
      </c>
      <c r="C507" s="1" t="str">
        <f>_xlfn.XLOOKUP(A507,bdd_V102[FINESS juridique],bdd_V102[Numéro du GHT],"")</f>
        <v>NOR-02</v>
      </c>
      <c r="D507" s="1" t="str">
        <f>_xlfn.XLOOKUP(A507,bdd_V102[FINESS juridique],bdd_V102[Intitulé du GHT],"")</f>
        <v>Orne-Perche-Saosnois</v>
      </c>
      <c r="E507" s="1">
        <f>SUMIFS(bdd_V102[Activité combinée], bdd_V102[Intitulé du GHT], D507,bdd_V102[FINESS juridique],A507)</f>
        <v>21978.5</v>
      </c>
      <c r="F507" s="1" t="str">
        <f>_xlfn.XLOOKUP(A507,Tableau2[FINESS Juridique],Tableau2[Prérequis validation],"Non")</f>
        <v>Oui</v>
      </c>
    </row>
    <row r="508" spans="1:6">
      <c r="A508">
        <v>610780132</v>
      </c>
      <c r="B508" t="str">
        <f>_xlfn.XLOOKUP(A508,bdd_V102[FINESS juridique],bdd_V102[Raison sociale juridique],"")</f>
        <v>HOPITAL LOCAL - BELLEME</v>
      </c>
      <c r="C508" s="1" t="str">
        <f>_xlfn.XLOOKUP(A508,bdd_V102[FINESS juridique],bdd_V102[Numéro du GHT],"")</f>
        <v>NOR-02</v>
      </c>
      <c r="D508" s="1" t="str">
        <f>_xlfn.XLOOKUP(A508,bdd_V102[FINESS juridique],bdd_V102[Intitulé du GHT],"")</f>
        <v>Orne-Perche-Saosnois</v>
      </c>
      <c r="E508" s="1">
        <f>SUMIFS(bdd_V102[Activité combinée], bdd_V102[Intitulé du GHT], D508,bdd_V102[FINESS juridique],A508)</f>
        <v>3461.5</v>
      </c>
      <c r="F508" s="1" t="str">
        <f>_xlfn.XLOOKUP(A508,Tableau2[FINESS Juridique],Tableau2[Prérequis validation],"Non")</f>
        <v>Oui</v>
      </c>
    </row>
    <row r="509" spans="1:6">
      <c r="A509">
        <v>610780140</v>
      </c>
      <c r="B509" t="str">
        <f>_xlfn.XLOOKUP(A509,bdd_V102[FINESS juridique],bdd_V102[Raison sociale juridique],"")</f>
        <v>CENTRE HOSPITALIER - SEES</v>
      </c>
      <c r="C509" s="1" t="str">
        <f>_xlfn.XLOOKUP(A509,bdd_V102[FINESS juridique],bdd_V102[Numéro du GHT],"")</f>
        <v>NOR-02</v>
      </c>
      <c r="D509" s="1" t="str">
        <f>_xlfn.XLOOKUP(A509,bdd_V102[FINESS juridique],bdd_V102[Intitulé du GHT],"")</f>
        <v>Orne-Perche-Saosnois</v>
      </c>
      <c r="E509" s="1">
        <f>SUMIFS(bdd_V102[Activité combinée], bdd_V102[Intitulé du GHT], D509,bdd_V102[FINESS juridique],A509)</f>
        <v>8368</v>
      </c>
      <c r="F509" s="1" t="str">
        <f>_xlfn.XLOOKUP(A509,Tableau2[FINESS Juridique],Tableau2[Prérequis validation],"Non")</f>
        <v>Oui</v>
      </c>
    </row>
    <row r="510" spans="1:6">
      <c r="A510">
        <v>610780157</v>
      </c>
      <c r="B510" t="str">
        <f>_xlfn.XLOOKUP(A510,bdd_V102[FINESS juridique],bdd_V102[Raison sociale juridique],"")</f>
        <v>CH - VIMOUTIERS</v>
      </c>
      <c r="C510" s="1" t="str">
        <f>_xlfn.XLOOKUP(A510,bdd_V102[FINESS juridique],bdd_V102[Numéro du GHT],"")</f>
        <v>NOR-06</v>
      </c>
      <c r="D510" s="1" t="str">
        <f>_xlfn.XLOOKUP(A510,bdd_V102[FINESS juridique],bdd_V102[Intitulé du GHT],"")</f>
        <v>Normandie Centre</v>
      </c>
      <c r="E510" s="1">
        <f>SUMIFS(bdd_V102[Activité combinée], bdd_V102[Intitulé du GHT], D510,bdd_V102[FINESS juridique],A510)</f>
        <v>3799</v>
      </c>
      <c r="F510" s="1" t="str">
        <f>_xlfn.XLOOKUP(A510,Tableau2[FINESS Juridique],Tableau2[Prérequis validation],"Non")</f>
        <v>Oui</v>
      </c>
    </row>
    <row r="511" spans="1:6">
      <c r="A511">
        <v>610780165</v>
      </c>
      <c r="B511" t="str">
        <f>_xlfn.XLOOKUP(A511,bdd_V102[FINESS juridique],bdd_V102[Raison sociale juridique],"")</f>
        <v>CH JACQUES MONOD FLERS</v>
      </c>
      <c r="C511" s="1" t="str">
        <f>_xlfn.XLOOKUP(A511,bdd_V102[FINESS juridique],bdd_V102[Numéro du GHT],"")</f>
        <v>NOR-01</v>
      </c>
      <c r="D511" s="1" t="str">
        <f>_xlfn.XLOOKUP(A511,bdd_V102[FINESS juridique],bdd_V102[Intitulé du GHT],"")</f>
        <v>Les Collines de Normandie</v>
      </c>
      <c r="E511" s="1">
        <f>SUMIFS(bdd_V102[Activité combinée], bdd_V102[Intitulé du GHT], D511,bdd_V102[FINESS juridique],A511)</f>
        <v>89349.75</v>
      </c>
      <c r="F511" s="1" t="str">
        <f>_xlfn.XLOOKUP(A511,Tableau2[FINESS Juridique],Tableau2[Prérequis validation],"Non")</f>
        <v>Oui</v>
      </c>
    </row>
    <row r="512" spans="1:6">
      <c r="A512">
        <v>610790594</v>
      </c>
      <c r="B512" t="str">
        <f>_xlfn.XLOOKUP(A512,bdd_V102[FINESS juridique],bdd_V102[Raison sociale juridique],"")</f>
        <v>CH INTERCOMMUNAL DES ANDAINES</v>
      </c>
      <c r="C512" s="1" t="str">
        <f>_xlfn.XLOOKUP(A512,bdd_V102[FINESS juridique],bdd_V102[Numéro du GHT],"")</f>
        <v>NOR-01</v>
      </c>
      <c r="D512" s="1" t="str">
        <f>_xlfn.XLOOKUP(A512,bdd_V102[FINESS juridique],bdd_V102[Intitulé du GHT],"")</f>
        <v>Les Collines de Normandie</v>
      </c>
      <c r="E512" s="1">
        <f>SUMIFS(bdd_V102[Activité combinée], bdd_V102[Intitulé du GHT], D512,bdd_V102[FINESS juridique],A512)</f>
        <v>27426.5</v>
      </c>
      <c r="F512" s="1" t="str">
        <f>_xlfn.XLOOKUP(A512,Tableau2[FINESS Juridique],Tableau2[Prérequis validation],"Non")</f>
        <v>Oui</v>
      </c>
    </row>
    <row r="513" spans="1:6">
      <c r="A513">
        <v>620100057</v>
      </c>
      <c r="B513" t="str">
        <f>_xlfn.XLOOKUP(A513,bdd_V102[FINESS juridique],bdd_V102[Raison sociale juridique],"")</f>
        <v>CH ARRAS</v>
      </c>
      <c r="C513" s="1" t="str">
        <f>_xlfn.XLOOKUP(A513,bdd_V102[FINESS juridique],bdd_V102[Numéro du GHT],"")</f>
        <v>HF-04</v>
      </c>
      <c r="D513" s="1" t="str">
        <f>_xlfn.XLOOKUP(A513,bdd_V102[FINESS juridique],bdd_V102[Intitulé du GHT],"")</f>
        <v>Artois-Ternois</v>
      </c>
      <c r="E513" s="1">
        <f>SUMIFS(bdd_V102[Activité combinée], bdd_V102[Intitulé du GHT], D513,bdd_V102[FINESS juridique],A513)</f>
        <v>213492.5</v>
      </c>
      <c r="F513" s="1" t="str">
        <f>_xlfn.XLOOKUP(A513,Tableau2[FINESS Juridique],Tableau2[Prérequis validation],"Non")</f>
        <v>Oui</v>
      </c>
    </row>
    <row r="514" spans="1:6">
      <c r="A514">
        <v>620100073</v>
      </c>
      <c r="B514" t="str">
        <f>_xlfn.XLOOKUP(A514,bdd_V102[FINESS juridique],bdd_V102[Raison sociale juridique],"")</f>
        <v>CH BAPAUME</v>
      </c>
      <c r="C514" s="1" t="str">
        <f>_xlfn.XLOOKUP(A514,bdd_V102[FINESS juridique],bdd_V102[Numéro du GHT],"")</f>
        <v>HF-04</v>
      </c>
      <c r="D514" s="1" t="str">
        <f>_xlfn.XLOOKUP(A514,bdd_V102[FINESS juridique],bdd_V102[Intitulé du GHT],"")</f>
        <v>Artois-Ternois</v>
      </c>
      <c r="E514" s="1">
        <f>SUMIFS(bdd_V102[Activité combinée], bdd_V102[Intitulé du GHT], D514,bdd_V102[FINESS juridique],A514)</f>
        <v>9405.5</v>
      </c>
      <c r="F514" s="1" t="str">
        <f>_xlfn.XLOOKUP(A514,Tableau2[FINESS Juridique],Tableau2[Prérequis validation],"Non")</f>
        <v>Oui</v>
      </c>
    </row>
    <row r="515" spans="1:6">
      <c r="A515">
        <v>620100081</v>
      </c>
      <c r="B515" t="str">
        <f>_xlfn.XLOOKUP(A515,bdd_V102[FINESS juridique],bdd_V102[Raison sociale juridique],"")</f>
        <v>CENTRE HOSPITALIER DU TERNOIS</v>
      </c>
      <c r="C515" s="1" t="str">
        <f>_xlfn.XLOOKUP(A515,bdd_V102[FINESS juridique],bdd_V102[Numéro du GHT],"")</f>
        <v>HF-04</v>
      </c>
      <c r="D515" s="1" t="str">
        <f>_xlfn.XLOOKUP(A515,bdd_V102[FINESS juridique],bdd_V102[Intitulé du GHT],"")</f>
        <v>Artois-Ternois</v>
      </c>
      <c r="E515" s="1">
        <f>SUMIFS(bdd_V102[Activité combinée], bdd_V102[Intitulé du GHT], D515,bdd_V102[FINESS juridique],A515)</f>
        <v>8184</v>
      </c>
      <c r="F515" s="1" t="str">
        <f>_xlfn.XLOOKUP(A515,Tableau2[FINESS Juridique],Tableau2[Prérequis validation],"Non")</f>
        <v>Oui</v>
      </c>
    </row>
    <row r="516" spans="1:6">
      <c r="A516">
        <v>620100461</v>
      </c>
      <c r="B516" t="str">
        <f>_xlfn.XLOOKUP(A516,bdd_V102[FINESS juridique],bdd_V102[Raison sociale juridique],"")</f>
        <v>CH D'HESDIN</v>
      </c>
      <c r="C516" s="1" t="str">
        <f>_xlfn.XLOOKUP(A516,bdd_V102[FINESS juridique],bdd_V102[Numéro du GHT],"")</f>
        <v>HF-14</v>
      </c>
      <c r="D516" s="1" t="str">
        <f>_xlfn.XLOOKUP(A516,bdd_V102[FINESS juridique],bdd_V102[Intitulé du GHT],"")</f>
        <v>Somme Littoral Sud</v>
      </c>
      <c r="E516" s="1">
        <f>SUMIFS(bdd_V102[Activité combinée], bdd_V102[Intitulé du GHT], D516,bdd_V102[FINESS juridique],A516)</f>
        <v>5493.5</v>
      </c>
      <c r="F516" s="1" t="str">
        <f>_xlfn.XLOOKUP(A516,Tableau2[FINESS Juridique],Tableau2[Prérequis validation],"Non")</f>
        <v>Non</v>
      </c>
    </row>
    <row r="517" spans="1:6">
      <c r="A517">
        <v>620100651</v>
      </c>
      <c r="B517" t="str">
        <f>_xlfn.XLOOKUP(A517,bdd_V102[FINESS juridique],bdd_V102[Raison sociale juridique],"")</f>
        <v>CENTRE HOSPITALIER BETHUNE BEUVRY</v>
      </c>
      <c r="C517" s="1" t="str">
        <f>_xlfn.XLOOKUP(A517,bdd_V102[FINESS juridique],bdd_V102[Numéro du GHT],"")</f>
        <v>HF-03</v>
      </c>
      <c r="D517" s="1" t="str">
        <f>_xlfn.XLOOKUP(A517,bdd_V102[FINESS juridique],bdd_V102[Intitulé du GHT],"")</f>
        <v xml:space="preserve">Artois </v>
      </c>
      <c r="E517" s="1">
        <f>SUMIFS(bdd_V102[Activité combinée], bdd_V102[Intitulé du GHT], D517,bdd_V102[FINESS juridique],A517)</f>
        <v>159728</v>
      </c>
      <c r="F517" s="1" t="str">
        <f>_xlfn.XLOOKUP(A517,Tableau2[FINESS Juridique],Tableau2[Prérequis validation],"Non")</f>
        <v>Non</v>
      </c>
    </row>
    <row r="518" spans="1:6">
      <c r="A518">
        <v>620100677</v>
      </c>
      <c r="B518" t="str">
        <f>_xlfn.XLOOKUP(A518,bdd_V102[FINESS juridique],bdd_V102[Raison sociale juridique],"")</f>
        <v>CH HENIN BEAUMONT</v>
      </c>
      <c r="C518" s="1" t="str">
        <f>_xlfn.XLOOKUP(A518,bdd_V102[FINESS juridique],bdd_V102[Numéro du GHT],"")</f>
        <v>HF-03</v>
      </c>
      <c r="D518" s="1" t="str">
        <f>_xlfn.XLOOKUP(A518,bdd_V102[FINESS juridique],bdd_V102[Intitulé du GHT],"")</f>
        <v xml:space="preserve">Artois </v>
      </c>
      <c r="E518" s="1">
        <f>SUMIFS(bdd_V102[Activité combinée], bdd_V102[Intitulé du GHT], D518,bdd_V102[FINESS juridique],A518)</f>
        <v>50955.25</v>
      </c>
      <c r="F518" s="1" t="str">
        <f>_xlfn.XLOOKUP(A518,Tableau2[FINESS Juridique],Tableau2[Prérequis validation],"Non")</f>
        <v>Non</v>
      </c>
    </row>
    <row r="519" spans="1:6">
      <c r="A519">
        <v>620100685</v>
      </c>
      <c r="B519" t="str">
        <f>_xlfn.XLOOKUP(A519,bdd_V102[FINESS juridique],bdd_V102[Raison sociale juridique],"")</f>
        <v>CH DR.SCHAFFNER DE LENS</v>
      </c>
      <c r="C519" s="1" t="str">
        <f>_xlfn.XLOOKUP(A519,bdd_V102[FINESS juridique],bdd_V102[Numéro du GHT],"")</f>
        <v>HF-03</v>
      </c>
      <c r="D519" s="1" t="str">
        <f>_xlfn.XLOOKUP(A519,bdd_V102[FINESS juridique],bdd_V102[Intitulé du GHT],"")</f>
        <v xml:space="preserve">Artois </v>
      </c>
      <c r="E519" s="1">
        <f>SUMIFS(bdd_V102[Activité combinée], bdd_V102[Intitulé du GHT], D519,bdd_V102[FINESS juridique],A519)</f>
        <v>214805</v>
      </c>
      <c r="F519" s="1" t="str">
        <f>_xlfn.XLOOKUP(A519,Tableau2[FINESS Juridique],Tableau2[Prérequis validation],"Non")</f>
        <v>Non</v>
      </c>
    </row>
    <row r="520" spans="1:6">
      <c r="A520">
        <v>620101287</v>
      </c>
      <c r="B520" t="str">
        <f>_xlfn.XLOOKUP(A520,bdd_V102[FINESS juridique],bdd_V102[Raison sociale juridique],"")</f>
        <v>EPSM VAL DE LYS ARTOIS</v>
      </c>
      <c r="C520" s="1" t="str">
        <f>_xlfn.XLOOKUP(A520,bdd_V102[FINESS juridique],bdd_V102[Numéro du GHT],"")</f>
        <v>HF-13</v>
      </c>
      <c r="D520" s="1" t="str">
        <f>_xlfn.XLOOKUP(A520,bdd_V102[FINESS juridique],bdd_V102[Intitulé du GHT],"")</f>
        <v>Psychiatrie Nord Pas-de-Calais</v>
      </c>
      <c r="E520" s="1">
        <f>SUMIFS(bdd_V102[Activité combinée], bdd_V102[Intitulé du GHT], D520,bdd_V102[FINESS juridique],A520)</f>
        <v>35679.75</v>
      </c>
      <c r="F520" s="1" t="str">
        <f>_xlfn.XLOOKUP(A520,Tableau2[FINESS Juridique],Tableau2[Prérequis validation],"Non")</f>
        <v>Oui</v>
      </c>
    </row>
    <row r="521" spans="1:6">
      <c r="A521">
        <v>620101295</v>
      </c>
      <c r="B521" t="str">
        <f>_xlfn.XLOOKUP(A521,bdd_V102[FINESS juridique],bdd_V102[Raison sociale juridique],"")</f>
        <v>CH AIRE SUR LA LYS</v>
      </c>
      <c r="C521" s="1" t="str">
        <f>_xlfn.XLOOKUP(A521,bdd_V102[FINESS juridique],bdd_V102[Numéro du GHT],"")</f>
        <v>HF-08</v>
      </c>
      <c r="D521" s="1" t="str">
        <f>_xlfn.XLOOKUP(A521,bdd_V102[FINESS juridique],bdd_V102[Intitulé du GHT],"")</f>
        <v>Dunkerquois et Audomarois</v>
      </c>
      <c r="E521" s="1">
        <f>SUMIFS(bdd_V102[Activité combinée], bdd_V102[Intitulé du GHT], D521,bdd_V102[FINESS juridique],A521)</f>
        <v>3071.5</v>
      </c>
      <c r="F521" s="1" t="str">
        <f>_xlfn.XLOOKUP(A521,Tableau2[FINESS Juridique],Tableau2[Prérequis validation],"Non")</f>
        <v>Oui</v>
      </c>
    </row>
    <row r="522" spans="1:6">
      <c r="A522">
        <v>620101337</v>
      </c>
      <c r="B522" t="str">
        <f>_xlfn.XLOOKUP(A522,bdd_V102[FINESS juridique],bdd_V102[Raison sociale juridique],"")</f>
        <v>CH CALAIS</v>
      </c>
      <c r="C522" s="1" t="str">
        <f>_xlfn.XLOOKUP(A522,bdd_V102[FINESS juridique],bdd_V102[Numéro du GHT],"")</f>
        <v>HF-09</v>
      </c>
      <c r="D522" s="1" t="str">
        <f>_xlfn.XLOOKUP(A522,bdd_V102[FINESS juridique],bdd_V102[Intitulé du GHT],"")</f>
        <v>Côte d'Opale</v>
      </c>
      <c r="E522" s="1">
        <f>SUMIFS(bdd_V102[Activité combinée], bdd_V102[Intitulé du GHT], D522,bdd_V102[FINESS juridique],A522)</f>
        <v>159381.75</v>
      </c>
      <c r="F522" s="1" t="str">
        <f>_xlfn.XLOOKUP(A522,Tableau2[FINESS Juridique],Tableau2[Prérequis validation],"Non")</f>
        <v>Oui</v>
      </c>
    </row>
    <row r="523" spans="1:6">
      <c r="A523">
        <v>620101360</v>
      </c>
      <c r="B523" t="str">
        <f>_xlfn.XLOOKUP(A523,bdd_V102[FINESS juridique],bdd_V102[Raison sociale juridique],"")</f>
        <v>CH REGION DE ST-OMER</v>
      </c>
      <c r="C523" s="1" t="str">
        <f>_xlfn.XLOOKUP(A523,bdd_V102[FINESS juridique],bdd_V102[Numéro du GHT],"")</f>
        <v>HF-08</v>
      </c>
      <c r="D523" s="1" t="str">
        <f>_xlfn.XLOOKUP(A523,bdd_V102[FINESS juridique],bdd_V102[Intitulé du GHT],"")</f>
        <v>Dunkerquois et Audomarois</v>
      </c>
      <c r="E523" s="1">
        <f>SUMIFS(bdd_V102[Activité combinée], bdd_V102[Intitulé du GHT], D523,bdd_V102[FINESS juridique],A523)</f>
        <v>125975</v>
      </c>
      <c r="F523" s="1" t="str">
        <f>_xlfn.XLOOKUP(A523,Tableau2[FINESS Juridique],Tableau2[Prérequis validation],"Non")</f>
        <v>Oui</v>
      </c>
    </row>
    <row r="524" spans="1:6">
      <c r="A524">
        <v>620103432</v>
      </c>
      <c r="B524" t="str">
        <f>_xlfn.XLOOKUP(A524,bdd_V102[FINESS juridique],bdd_V102[Raison sociale juridique],"")</f>
        <v>CENTRE HOSP DE L'ARR DE MONTREUIL</v>
      </c>
      <c r="C524" s="1" t="str">
        <f>_xlfn.XLOOKUP(A524,bdd_V102[FINESS juridique],bdd_V102[Numéro du GHT],"")</f>
        <v>HF-14</v>
      </c>
      <c r="D524" s="1" t="str">
        <f>_xlfn.XLOOKUP(A524,bdd_V102[FINESS juridique],bdd_V102[Intitulé du GHT],"")</f>
        <v>Somme Littoral Sud</v>
      </c>
      <c r="E524" s="1">
        <f>SUMIFS(bdd_V102[Activité combinée], bdd_V102[Intitulé du GHT], D524,bdd_V102[FINESS juridique],A524)</f>
        <v>95643.5</v>
      </c>
      <c r="F524" s="1" t="str">
        <f>_xlfn.XLOOKUP(A524,Tableau2[FINESS Juridique],Tableau2[Prérequis validation],"Non")</f>
        <v>Oui</v>
      </c>
    </row>
    <row r="525" spans="1:6">
      <c r="A525">
        <v>620103440</v>
      </c>
      <c r="B525" t="str">
        <f>_xlfn.XLOOKUP(A525,bdd_V102[FINESS juridique],bdd_V102[Raison sociale juridique],"")</f>
        <v>CH BOULOGNE-SUR-MER</v>
      </c>
      <c r="C525" s="1" t="str">
        <f>_xlfn.XLOOKUP(A525,bdd_V102[FINESS juridique],bdd_V102[Numéro du GHT],"")</f>
        <v>HF-09</v>
      </c>
      <c r="D525" s="1" t="str">
        <f>_xlfn.XLOOKUP(A525,bdd_V102[FINESS juridique],bdd_V102[Intitulé du GHT],"")</f>
        <v>Côte d'Opale</v>
      </c>
      <c r="E525" s="1">
        <f>SUMIFS(bdd_V102[Activité combinée], bdd_V102[Intitulé du GHT], D525,bdd_V102[FINESS juridique],A525)</f>
        <v>216808.5</v>
      </c>
      <c r="F525" s="1" t="str">
        <f>_xlfn.XLOOKUP(A525,Tableau2[FINESS Juridique],Tableau2[Prérequis validation],"Non")</f>
        <v>Oui</v>
      </c>
    </row>
    <row r="526" spans="1:6">
      <c r="A526">
        <v>620112607</v>
      </c>
      <c r="B526" t="str">
        <f>_xlfn.XLOOKUP(A526,bdd_V102[FINESS juridique],bdd_V102[Raison sociale juridique],"")</f>
        <v>INSTITUT DEPARTEMENTAL ALBERT CALMETTE</v>
      </c>
      <c r="C526" s="1" t="str">
        <f>_xlfn.XLOOKUP(A526,bdd_V102[FINESS juridique],bdd_V102[Numéro du GHT],"")</f>
        <v>HF-09</v>
      </c>
      <c r="D526" s="1" t="str">
        <f>_xlfn.XLOOKUP(A526,bdd_V102[FINESS juridique],bdd_V102[Intitulé du GHT],"")</f>
        <v>Côte d'Opale</v>
      </c>
      <c r="E526" s="1">
        <f>SUMIFS(bdd_V102[Activité combinée], bdd_V102[Intitulé du GHT], D526,bdd_V102[FINESS juridique],A526)</f>
        <v>9448.5</v>
      </c>
      <c r="F526" s="1" t="str">
        <f>_xlfn.XLOOKUP(A526,Tableau2[FINESS Juridique],Tableau2[Prérequis validation],"Non")</f>
        <v>Non</v>
      </c>
    </row>
    <row r="527" spans="1:6">
      <c r="A527">
        <v>630180032</v>
      </c>
      <c r="B527" t="str">
        <f>_xlfn.XLOOKUP(A527,bdd_V102[FINESS juridique],bdd_V102[Raison sociale juridique],"")</f>
        <v>CH DU MONT DORE</v>
      </c>
      <c r="C527" s="1" t="str">
        <f>_xlfn.XLOOKUP(A527,bdd_V102[FINESS juridique],bdd_V102[Numéro du GHT],"")</f>
        <v>ARA-01</v>
      </c>
      <c r="D527" s="1" t="str">
        <f>_xlfn.XLOOKUP(A527,bdd_V102[FINESS juridique],bdd_V102[Intitulé du GHT],"")</f>
        <v>Allier Puy-de-Dôme</v>
      </c>
      <c r="E527" s="1">
        <f>SUMIFS(bdd_V102[Activité combinée], bdd_V102[Intitulé du GHT], D527,bdd_V102[FINESS juridique],A527)</f>
        <v>13120.5</v>
      </c>
      <c r="F527" s="1" t="str">
        <f>_xlfn.XLOOKUP(A527,Tableau2[FINESS Juridique],Tableau2[Prérequis validation],"Non")</f>
        <v>Oui</v>
      </c>
    </row>
    <row r="528" spans="1:6">
      <c r="A528">
        <v>630780302</v>
      </c>
      <c r="B528" t="str">
        <f>_xlfn.XLOOKUP(A528,bdd_V102[FINESS juridique],bdd_V102[Raison sociale juridique],"")</f>
        <v>CH ETIENNE CLEMENTEL</v>
      </c>
      <c r="C528" s="1" t="str">
        <f>_xlfn.XLOOKUP(A528,bdd_V102[FINESS juridique],bdd_V102[Numéro du GHT],"")</f>
        <v>ARA-01</v>
      </c>
      <c r="D528" s="1" t="str">
        <f>_xlfn.XLOOKUP(A528,bdd_V102[FINESS juridique],bdd_V102[Intitulé du GHT],"")</f>
        <v>Allier Puy-de-Dôme</v>
      </c>
      <c r="E528" s="1">
        <f>SUMIFS(bdd_V102[Activité combinée], bdd_V102[Intitulé du GHT], D528,bdd_V102[FINESS juridique],A528)</f>
        <v>23746.5</v>
      </c>
      <c r="F528" s="1" t="str">
        <f>_xlfn.XLOOKUP(A528,Tableau2[FINESS Juridique],Tableau2[Prérequis validation],"Non")</f>
        <v>Oui</v>
      </c>
    </row>
    <row r="529" spans="1:6">
      <c r="A529">
        <v>630780989</v>
      </c>
      <c r="B529" t="str">
        <f>_xlfn.XLOOKUP(A529,bdd_V102[FINESS juridique],bdd_V102[Raison sociale juridique],"")</f>
        <v>CHU DE CLERMONT-FERRAND</v>
      </c>
      <c r="C529" s="1" t="str">
        <f>_xlfn.XLOOKUP(A529,bdd_V102[FINESS juridique],bdd_V102[Numéro du GHT],"")</f>
        <v>ARA-01</v>
      </c>
      <c r="D529" s="1" t="str">
        <f>_xlfn.XLOOKUP(A529,bdd_V102[FINESS juridique],bdd_V102[Intitulé du GHT],"")</f>
        <v>Allier Puy-de-Dôme</v>
      </c>
      <c r="E529" s="1">
        <f>SUMIFS(bdd_V102[Activité combinée], bdd_V102[Intitulé du GHT], D529,bdd_V102[FINESS juridique],A529)</f>
        <v>517441.75</v>
      </c>
      <c r="F529" s="1" t="str">
        <f>_xlfn.XLOOKUP(A529,Tableau2[FINESS Juridique],Tableau2[Prérequis validation],"Non")</f>
        <v>Oui</v>
      </c>
    </row>
    <row r="530" spans="1:6">
      <c r="A530">
        <v>630780997</v>
      </c>
      <c r="B530" t="str">
        <f>_xlfn.XLOOKUP(A530,bdd_V102[FINESS juridique],bdd_V102[Raison sociale juridique],"")</f>
        <v>CH D'AMBERT</v>
      </c>
      <c r="C530" s="1" t="str">
        <f>_xlfn.XLOOKUP(A530,bdd_V102[FINESS juridique],bdd_V102[Numéro du GHT],"")</f>
        <v>ARA-01</v>
      </c>
      <c r="D530" s="1" t="str">
        <f>_xlfn.XLOOKUP(A530,bdd_V102[FINESS juridique],bdd_V102[Intitulé du GHT],"")</f>
        <v>Allier Puy-de-Dôme</v>
      </c>
      <c r="E530" s="1">
        <f>SUMIFS(bdd_V102[Activité combinée], bdd_V102[Intitulé du GHT], D530,bdd_V102[FINESS juridique],A530)</f>
        <v>26586</v>
      </c>
      <c r="F530" s="1" t="str">
        <f>_xlfn.XLOOKUP(A530,Tableau2[FINESS Juridique],Tableau2[Prérequis validation],"Non")</f>
        <v>Oui</v>
      </c>
    </row>
    <row r="531" spans="1:6">
      <c r="A531">
        <v>630781003</v>
      </c>
      <c r="B531" t="str">
        <f>_xlfn.XLOOKUP(A531,bdd_V102[FINESS juridique],bdd_V102[Raison sociale juridique],"")</f>
        <v>CH PAUL ARDIER D'ISSOIRE</v>
      </c>
      <c r="C531" s="1" t="str">
        <f>_xlfn.XLOOKUP(A531,bdd_V102[FINESS juridique],bdd_V102[Numéro du GHT],"")</f>
        <v>ARA-01</v>
      </c>
      <c r="D531" s="1" t="str">
        <f>_xlfn.XLOOKUP(A531,bdd_V102[FINESS juridique],bdd_V102[Intitulé du GHT],"")</f>
        <v>Allier Puy-de-Dôme</v>
      </c>
      <c r="E531" s="1">
        <f>SUMIFS(bdd_V102[Activité combinée], bdd_V102[Intitulé du GHT], D531,bdd_V102[FINESS juridique],A531)</f>
        <v>46405</v>
      </c>
      <c r="F531" s="1" t="str">
        <f>_xlfn.XLOOKUP(A531,Tableau2[FINESS Juridique],Tableau2[Prérequis validation],"Non")</f>
        <v>Non</v>
      </c>
    </row>
    <row r="532" spans="1:6">
      <c r="A532">
        <v>630781011</v>
      </c>
      <c r="B532" t="str">
        <f>_xlfn.XLOOKUP(A532,bdd_V102[FINESS juridique],bdd_V102[Raison sociale juridique],"")</f>
        <v>CH DE RIOM</v>
      </c>
      <c r="C532" s="1" t="str">
        <f>_xlfn.XLOOKUP(A532,bdd_V102[FINESS juridique],bdd_V102[Numéro du GHT],"")</f>
        <v>ARA-01</v>
      </c>
      <c r="D532" s="1" t="str">
        <f>_xlfn.XLOOKUP(A532,bdd_V102[FINESS juridique],bdd_V102[Intitulé du GHT],"")</f>
        <v>Allier Puy-de-Dôme</v>
      </c>
      <c r="E532" s="1">
        <f>SUMIFS(bdd_V102[Activité combinée], bdd_V102[Intitulé du GHT], D532,bdd_V102[FINESS juridique],A532)</f>
        <v>71031</v>
      </c>
      <c r="F532" s="1" t="str">
        <f>_xlfn.XLOOKUP(A532,Tableau2[FINESS Juridique],Tableau2[Prérequis validation],"Non")</f>
        <v>Oui</v>
      </c>
    </row>
    <row r="533" spans="1:6">
      <c r="A533">
        <v>630781029</v>
      </c>
      <c r="B533" t="str">
        <f>_xlfn.XLOOKUP(A533,bdd_V102[FINESS juridique],bdd_V102[Raison sociale juridique],"")</f>
        <v>CH DE THIERS</v>
      </c>
      <c r="C533" s="1" t="str">
        <f>_xlfn.XLOOKUP(A533,bdd_V102[FINESS juridique],bdd_V102[Numéro du GHT],"")</f>
        <v>ARA-01</v>
      </c>
      <c r="D533" s="1" t="str">
        <f>_xlfn.XLOOKUP(A533,bdd_V102[FINESS juridique],bdd_V102[Intitulé du GHT],"")</f>
        <v>Allier Puy-de-Dôme</v>
      </c>
      <c r="E533" s="1">
        <f>SUMIFS(bdd_V102[Activité combinée], bdd_V102[Intitulé du GHT], D533,bdd_V102[FINESS juridique],A533)</f>
        <v>53398.25</v>
      </c>
      <c r="F533" s="1" t="str">
        <f>_xlfn.XLOOKUP(A533,Tableau2[FINESS Juridique],Tableau2[Prérequis validation],"Non")</f>
        <v>Oui</v>
      </c>
    </row>
    <row r="534" spans="1:6">
      <c r="A534">
        <v>630781367</v>
      </c>
      <c r="B534" t="str">
        <f>_xlfn.XLOOKUP(A534,bdd_V102[FINESS juridique],bdd_V102[Raison sociale juridique],"")</f>
        <v>CH DE BILLOM</v>
      </c>
      <c r="C534" s="1" t="str">
        <f>_xlfn.XLOOKUP(A534,bdd_V102[FINESS juridique],bdd_V102[Numéro du GHT],"")</f>
        <v>ARA-01</v>
      </c>
      <c r="D534" s="1" t="str">
        <f>_xlfn.XLOOKUP(A534,bdd_V102[FINESS juridique],bdd_V102[Intitulé du GHT],"")</f>
        <v>Allier Puy-de-Dôme</v>
      </c>
      <c r="E534" s="1">
        <f>SUMIFS(bdd_V102[Activité combinée], bdd_V102[Intitulé du GHT], D534,bdd_V102[FINESS juridique],A534)</f>
        <v>18583.5</v>
      </c>
      <c r="F534" s="1" t="str">
        <f>_xlfn.XLOOKUP(A534,Tableau2[FINESS Juridique],Tableau2[Prérequis validation],"Non")</f>
        <v>Oui</v>
      </c>
    </row>
    <row r="535" spans="1:6">
      <c r="A535">
        <v>640017638</v>
      </c>
      <c r="B535" t="str">
        <f>_xlfn.XLOOKUP(A535,bdd_V102[FINESS juridique],bdd_V102[Raison sociale juridique],"")</f>
        <v>CENTRE HOSPITALIER DE SAINT-PALAIS</v>
      </c>
      <c r="C535" s="1" t="str">
        <f>_xlfn.XLOOKUP(A535,bdd_V102[FINESS juridique],bdd_V102[Numéro du GHT],"")</f>
        <v>NA-09</v>
      </c>
      <c r="D535" s="1" t="str">
        <f>_xlfn.XLOOKUP(A535,bdd_V102[FINESS juridique],bdd_V102[Intitulé du GHT],"")</f>
        <v xml:space="preserve">Navarre-Côte Basque </v>
      </c>
      <c r="E535" s="1">
        <f>SUMIFS(bdd_V102[Activité combinée], bdd_V102[Intitulé du GHT], D535,bdd_V102[FINESS juridique],A535)</f>
        <v>27369.5</v>
      </c>
      <c r="F535" s="1" t="str">
        <f>_xlfn.XLOOKUP(A535,Tableau2[FINESS Juridique],Tableau2[Prérequis validation],"Non")</f>
        <v>Oui</v>
      </c>
    </row>
    <row r="536" spans="1:6">
      <c r="A536">
        <v>640020707</v>
      </c>
      <c r="B536" t="str">
        <f>_xlfn.XLOOKUP(A536,bdd_V102[FINESS juridique],bdd_V102[Raison sociale juridique],"")</f>
        <v>ETABLISSEMENT PUBLIC DE SANTE GARAZI</v>
      </c>
      <c r="C536" s="1" t="str">
        <f>_xlfn.XLOOKUP(A536,bdd_V102[FINESS juridique],bdd_V102[Numéro du GHT],"")</f>
        <v>NA-09</v>
      </c>
      <c r="D536" s="1" t="str">
        <f>_xlfn.XLOOKUP(A536,bdd_V102[FINESS juridique],bdd_V102[Intitulé du GHT],"")</f>
        <v xml:space="preserve">Navarre-Côte Basque </v>
      </c>
      <c r="E536" s="1">
        <f>SUMIFS(bdd_V102[Activité combinée], bdd_V102[Intitulé du GHT], D536,bdd_V102[FINESS juridique],A536)</f>
        <v>8187</v>
      </c>
      <c r="F536" s="1" t="str">
        <f>_xlfn.XLOOKUP(A536,Tableau2[FINESS Juridique],Tableau2[Prérequis validation],"Non")</f>
        <v>Non</v>
      </c>
    </row>
    <row r="537" spans="1:6">
      <c r="A537">
        <v>640780417</v>
      </c>
      <c r="B537" t="str">
        <f>_xlfn.XLOOKUP(A537,bdd_V102[FINESS juridique],bdd_V102[Raison sociale juridique],"")</f>
        <v>CENTRE HOSPITALIER DE LA COTE BASQUE</v>
      </c>
      <c r="C537" s="1" t="str">
        <f>_xlfn.XLOOKUP(A537,bdd_V102[FINESS juridique],bdd_V102[Numéro du GHT],"")</f>
        <v>NA-09</v>
      </c>
      <c r="D537" s="1" t="str">
        <f>_xlfn.XLOOKUP(A537,bdd_V102[FINESS juridique],bdd_V102[Intitulé du GHT],"")</f>
        <v xml:space="preserve">Navarre-Côte Basque </v>
      </c>
      <c r="E537" s="1">
        <f>SUMIFS(bdd_V102[Activité combinée], bdd_V102[Intitulé du GHT], D537,bdd_V102[FINESS juridique],A537)</f>
        <v>276884.25</v>
      </c>
      <c r="F537" s="1" t="str">
        <f>_xlfn.XLOOKUP(A537,Tableau2[FINESS Juridique],Tableau2[Prérequis validation],"Non")</f>
        <v>Oui</v>
      </c>
    </row>
    <row r="538" spans="1:6">
      <c r="A538">
        <v>640780813</v>
      </c>
      <c r="B538" t="str">
        <f>_xlfn.XLOOKUP(A538,bdd_V102[FINESS juridique],bdd_V102[Raison sociale juridique],"")</f>
        <v>CENTRE HOSPITALIER D'ORTHEZ</v>
      </c>
      <c r="C538" s="1" t="str">
        <f>_xlfn.XLOOKUP(A538,bdd_V102[FINESS juridique],bdd_V102[Numéro du GHT],"")</f>
        <v>NA-10</v>
      </c>
      <c r="D538" s="1" t="str">
        <f>_xlfn.XLOOKUP(A538,bdd_V102[FINESS juridique],bdd_V102[Intitulé du GHT],"")</f>
        <v>Béarn-Soule</v>
      </c>
      <c r="E538" s="1">
        <f>SUMIFS(bdd_V102[Activité combinée], bdd_V102[Intitulé du GHT], D538,bdd_V102[FINESS juridique],A538)</f>
        <v>43130</v>
      </c>
      <c r="F538" s="1" t="str">
        <f>_xlfn.XLOOKUP(A538,Tableau2[FINESS Juridique],Tableau2[Prérequis validation],"Non")</f>
        <v>Oui</v>
      </c>
    </row>
    <row r="539" spans="1:6">
      <c r="A539">
        <v>640780821</v>
      </c>
      <c r="B539" t="str">
        <f>_xlfn.XLOOKUP(A539,bdd_V102[FINESS juridique],bdd_V102[Raison sociale juridique],"")</f>
        <v>CENTRE HOSPITALIER D'OLORON STE MARIE</v>
      </c>
      <c r="C539" s="1" t="str">
        <f>_xlfn.XLOOKUP(A539,bdd_V102[FINESS juridique],bdd_V102[Numéro du GHT],"")</f>
        <v>NA-10</v>
      </c>
      <c r="D539" s="1" t="str">
        <f>_xlfn.XLOOKUP(A539,bdd_V102[FINESS juridique],bdd_V102[Intitulé du GHT],"")</f>
        <v>Béarn-Soule</v>
      </c>
      <c r="E539" s="1">
        <f>SUMIFS(bdd_V102[Activité combinée], bdd_V102[Intitulé du GHT], D539,bdd_V102[FINESS juridique],A539)</f>
        <v>36834.5</v>
      </c>
      <c r="F539" s="1" t="str">
        <f>_xlfn.XLOOKUP(A539,Tableau2[FINESS Juridique],Tableau2[Prérequis validation],"Non")</f>
        <v>Oui</v>
      </c>
    </row>
    <row r="540" spans="1:6">
      <c r="A540">
        <v>640780839</v>
      </c>
      <c r="B540" t="str">
        <f>_xlfn.XLOOKUP(A540,bdd_V102[FINESS juridique],bdd_V102[Raison sociale juridique],"")</f>
        <v>CENTRE HOSPITALIER DE MAULEON</v>
      </c>
      <c r="C540" s="1" t="str">
        <f>_xlfn.XLOOKUP(A540,bdd_V102[FINESS juridique],bdd_V102[Numéro du GHT],"")</f>
        <v>NA-10</v>
      </c>
      <c r="D540" s="1" t="str">
        <f>_xlfn.XLOOKUP(A540,bdd_V102[FINESS juridique],bdd_V102[Intitulé du GHT],"")</f>
        <v>Béarn-Soule</v>
      </c>
      <c r="E540" s="1">
        <f>SUMIFS(bdd_V102[Activité combinée], bdd_V102[Intitulé du GHT], D540,bdd_V102[FINESS juridique],A540)</f>
        <v>5766</v>
      </c>
      <c r="F540" s="1" t="str">
        <f>_xlfn.XLOOKUP(A540,Tableau2[FINESS Juridique],Tableau2[Prérequis validation],"Non")</f>
        <v>Non</v>
      </c>
    </row>
    <row r="541" spans="1:6">
      <c r="A541">
        <v>640780862</v>
      </c>
      <c r="B541" t="str">
        <f>_xlfn.XLOOKUP(A541,bdd_V102[FINESS juridique],bdd_V102[Raison sociale juridique],"")</f>
        <v>CENTRE HOSP PYRENEES PSYCHIATRIE</v>
      </c>
      <c r="C541" s="1" t="str">
        <f>_xlfn.XLOOKUP(A541,bdd_V102[FINESS juridique],bdd_V102[Numéro du GHT],"")</f>
        <v>NA-10</v>
      </c>
      <c r="D541" s="1" t="str">
        <f>_xlfn.XLOOKUP(A541,bdd_V102[FINESS juridique],bdd_V102[Intitulé du GHT],"")</f>
        <v>Béarn-Soule</v>
      </c>
      <c r="E541" s="1">
        <f>SUMIFS(bdd_V102[Activité combinée], bdd_V102[Intitulé du GHT], D541,bdd_V102[FINESS juridique],A541)</f>
        <v>59111.5</v>
      </c>
      <c r="F541" s="1" t="str">
        <f>_xlfn.XLOOKUP(A541,Tableau2[FINESS Juridique],Tableau2[Prérequis validation],"Non")</f>
        <v>Oui</v>
      </c>
    </row>
    <row r="542" spans="1:6">
      <c r="A542">
        <v>640781290</v>
      </c>
      <c r="B542" t="str">
        <f>_xlfn.XLOOKUP(A542,bdd_V102[FINESS juridique],bdd_V102[Raison sociale juridique],"")</f>
        <v>CENTRE HOSPITALIER DE PAU</v>
      </c>
      <c r="C542" s="1" t="str">
        <f>_xlfn.XLOOKUP(A542,bdd_V102[FINESS juridique],bdd_V102[Numéro du GHT],"")</f>
        <v>NA-10</v>
      </c>
      <c r="D542" s="1" t="str">
        <f>_xlfn.XLOOKUP(A542,bdd_V102[FINESS juridique],bdd_V102[Intitulé du GHT],"")</f>
        <v>Béarn-Soule</v>
      </c>
      <c r="E542" s="1">
        <f>SUMIFS(bdd_V102[Activité combinée], bdd_V102[Intitulé du GHT], D542,bdd_V102[FINESS juridique],A542)</f>
        <v>235288</v>
      </c>
      <c r="F542" s="1" t="str">
        <f>_xlfn.XLOOKUP(A542,Tableau2[FINESS Juridique],Tableau2[Prérequis validation],"Non")</f>
        <v>Oui</v>
      </c>
    </row>
    <row r="543" spans="1:6">
      <c r="A543">
        <v>640791976</v>
      </c>
      <c r="B543" t="str">
        <f>_xlfn.XLOOKUP(A543,bdd_V102[FINESS juridique],bdd_V102[Raison sociale juridique],"")</f>
        <v>CENTRE GERONTOLOGIQUE</v>
      </c>
      <c r="C543" s="1" t="str">
        <f>_xlfn.XLOOKUP(A543,bdd_V102[FINESS juridique],bdd_V102[Numéro du GHT],"")</f>
        <v>NA-10</v>
      </c>
      <c r="D543" s="1" t="str">
        <f>_xlfn.XLOOKUP(A543,bdd_V102[FINESS juridique],bdd_V102[Intitulé du GHT],"")</f>
        <v>Béarn-Soule</v>
      </c>
      <c r="E543" s="1">
        <f>SUMIFS(bdd_V102[Activité combinée], bdd_V102[Intitulé du GHT], D543,bdd_V102[FINESS juridique],A543)</f>
        <v>11544</v>
      </c>
      <c r="F543" s="1" t="str">
        <f>_xlfn.XLOOKUP(A543,Tableau2[FINESS Juridique],Tableau2[Prérequis validation],"Non")</f>
        <v>Non</v>
      </c>
    </row>
    <row r="544" spans="1:6">
      <c r="A544">
        <v>650780166</v>
      </c>
      <c r="B544" t="str">
        <f>_xlfn.XLOOKUP(A544,bdd_V102[FINESS juridique],bdd_V102[Raison sociale juridique],"")</f>
        <v>CH BAGNERES DE BIGORRE</v>
      </c>
      <c r="C544" s="1" t="str">
        <f>_xlfn.XLOOKUP(A544,bdd_V102[FINESS juridique],bdd_V102[Numéro du GHT],"")</f>
        <v>OCC-09</v>
      </c>
      <c r="D544" s="1" t="str">
        <f>_xlfn.XLOOKUP(A544,bdd_V102[FINESS juridique],bdd_V102[Intitulé du GHT],"")</f>
        <v>Hautes-Pyrénées</v>
      </c>
      <c r="E544" s="1">
        <f>SUMIFS(bdd_V102[Activité combinée], bdd_V102[Intitulé du GHT], D544,bdd_V102[FINESS juridique],A544)</f>
        <v>42505.5</v>
      </c>
      <c r="F544" s="1" t="str">
        <f>_xlfn.XLOOKUP(A544,Tableau2[FINESS Juridique],Tableau2[Prérequis validation],"Non")</f>
        <v>Oui</v>
      </c>
    </row>
    <row r="545" spans="1:6">
      <c r="A545">
        <v>650780174</v>
      </c>
      <c r="B545" t="str">
        <f>_xlfn.XLOOKUP(A545,bdd_V102[FINESS juridique],bdd_V102[Raison sociale juridique],"")</f>
        <v>HOPITAUX DE LANNEMEZAN</v>
      </c>
      <c r="C545" s="1" t="str">
        <f>_xlfn.XLOOKUP(A545,bdd_V102[FINESS juridique],bdd_V102[Numéro du GHT],"")</f>
        <v>OCC-09</v>
      </c>
      <c r="D545" s="1" t="str">
        <f>_xlfn.XLOOKUP(A545,bdd_V102[FINESS juridique],bdd_V102[Intitulé du GHT],"")</f>
        <v>Hautes-Pyrénées</v>
      </c>
      <c r="E545" s="1">
        <f>SUMIFS(bdd_V102[Activité combinée], bdd_V102[Intitulé du GHT], D545,bdd_V102[FINESS juridique],A545)</f>
        <v>77335.5</v>
      </c>
      <c r="F545" s="1" t="str">
        <f>_xlfn.XLOOKUP(A545,Tableau2[FINESS Juridique],Tableau2[Prérequis validation],"Non")</f>
        <v>Oui</v>
      </c>
    </row>
    <row r="546" spans="1:6">
      <c r="A546">
        <v>650780190</v>
      </c>
      <c r="B546" t="str">
        <f>_xlfn.XLOOKUP(A546,bdd_V102[FINESS juridique],bdd_V102[Raison sociale juridique],"")</f>
        <v>HOPITAL LE MONTAIGU</v>
      </c>
      <c r="C546" s="1" t="str">
        <f>_xlfn.XLOOKUP(A546,bdd_V102[FINESS juridique],bdd_V102[Numéro du GHT],"")</f>
        <v>OCC-09</v>
      </c>
      <c r="D546" s="1" t="str">
        <f>_xlfn.XLOOKUP(A546,bdd_V102[FINESS juridique],bdd_V102[Intitulé du GHT],"")</f>
        <v>Hautes-Pyrénées</v>
      </c>
      <c r="E546" s="1">
        <f>SUMIFS(bdd_V102[Activité combinée], bdd_V102[Intitulé du GHT], D546,bdd_V102[FINESS juridique],A546)</f>
        <v>13012.5</v>
      </c>
      <c r="F546" s="1" t="str">
        <f>_xlfn.XLOOKUP(A546,Tableau2[FINESS Juridique],Tableau2[Prérequis validation],"Non")</f>
        <v>Oui</v>
      </c>
    </row>
    <row r="547" spans="1:6">
      <c r="A547">
        <v>650783160</v>
      </c>
      <c r="B547" t="str">
        <f>_xlfn.XLOOKUP(A547,bdd_V102[FINESS juridique],bdd_V102[Raison sociale juridique],"")</f>
        <v>CH TARBES LOURDES</v>
      </c>
      <c r="C547" s="1" t="str">
        <f>_xlfn.XLOOKUP(A547,bdd_V102[FINESS juridique],bdd_V102[Numéro du GHT],"")</f>
        <v>OCC-09</v>
      </c>
      <c r="D547" s="1" t="str">
        <f>_xlfn.XLOOKUP(A547,bdd_V102[FINESS juridique],bdd_V102[Intitulé du GHT],"")</f>
        <v>Hautes-Pyrénées</v>
      </c>
      <c r="E547" s="1">
        <f>SUMIFS(bdd_V102[Activité combinée], bdd_V102[Intitulé du GHT], D547,bdd_V102[FINESS juridique],A547)</f>
        <v>194479</v>
      </c>
      <c r="F547" s="1" t="str">
        <f>_xlfn.XLOOKUP(A547,Tableau2[FINESS Juridique],Tableau2[Prérequis validation],"Non")</f>
        <v>Oui</v>
      </c>
    </row>
    <row r="548" spans="1:6">
      <c r="A548">
        <v>660780180</v>
      </c>
      <c r="B548" t="str">
        <f>_xlfn.XLOOKUP(A548,bdd_V102[FINESS juridique],bdd_V102[Raison sociale juridique],"")</f>
        <v>CH PERPIGNAN</v>
      </c>
      <c r="C548" s="1" t="str">
        <f>_xlfn.XLOOKUP(A548,bdd_V102[FINESS juridique],bdd_V102[Numéro du GHT],"")</f>
        <v>OCC-01</v>
      </c>
      <c r="D548" s="1" t="str">
        <f>_xlfn.XLOOKUP(A548,bdd_V102[FINESS juridique],bdd_V102[Intitulé du GHT],"")</f>
        <v>Aude-Pyrénées</v>
      </c>
      <c r="E548" s="1">
        <f>SUMIFS(bdd_V102[Activité combinée], bdd_V102[Intitulé du GHT], D548,bdd_V102[FINESS juridique],A548)</f>
        <v>318057.5</v>
      </c>
      <c r="F548" s="1" t="str">
        <f>_xlfn.XLOOKUP(A548,Tableau2[FINESS Juridique],Tableau2[Prérequis validation],"Non")</f>
        <v>Oui</v>
      </c>
    </row>
    <row r="549" spans="1:6">
      <c r="A549">
        <v>660780198</v>
      </c>
      <c r="B549" t="str">
        <f>_xlfn.XLOOKUP(A549,bdd_V102[FINESS juridique],bdd_V102[Raison sociale juridique],"")</f>
        <v>CHS LEON JEAN GREGORY</v>
      </c>
      <c r="C549" s="1" t="str">
        <f>_xlfn.XLOOKUP(A549,bdd_V102[FINESS juridique],bdd_V102[Numéro du GHT],"")</f>
        <v>OCC-01</v>
      </c>
      <c r="D549" s="1" t="str">
        <f>_xlfn.XLOOKUP(A549,bdd_V102[FINESS juridique],bdd_V102[Intitulé du GHT],"")</f>
        <v>Aude-Pyrénées</v>
      </c>
      <c r="E549" s="1">
        <f>SUMIFS(bdd_V102[Activité combinée], bdd_V102[Intitulé du GHT], D549,bdd_V102[FINESS juridique],A549)</f>
        <v>47665</v>
      </c>
      <c r="F549" s="1" t="str">
        <f>_xlfn.XLOOKUP(A549,Tableau2[FINESS Juridique],Tableau2[Prérequis validation],"Non")</f>
        <v>Oui</v>
      </c>
    </row>
    <row r="550" spans="1:6">
      <c r="A550">
        <v>660780271</v>
      </c>
      <c r="B550" t="str">
        <f>_xlfn.XLOOKUP(A550,bdd_V102[FINESS juridique],bdd_V102[Raison sociale juridique],"")</f>
        <v>CH PRADES</v>
      </c>
      <c r="C550" s="1" t="str">
        <f>_xlfn.XLOOKUP(A550,bdd_V102[FINESS juridique],bdd_V102[Numéro du GHT],"")</f>
        <v>OCC-01</v>
      </c>
      <c r="D550" s="1" t="str">
        <f>_xlfn.XLOOKUP(A550,bdd_V102[FINESS juridique],bdd_V102[Intitulé du GHT],"")</f>
        <v>Aude-Pyrénées</v>
      </c>
      <c r="E550" s="1">
        <f>SUMIFS(bdd_V102[Activité combinée], bdd_V102[Intitulé du GHT], D550,bdd_V102[FINESS juridique],A550)</f>
        <v>17471.5</v>
      </c>
      <c r="F550" s="1" t="str">
        <f>_xlfn.XLOOKUP(A550,Tableau2[FINESS Juridique],Tableau2[Prérequis validation],"Non")</f>
        <v>Oui</v>
      </c>
    </row>
    <row r="551" spans="1:6">
      <c r="A551">
        <v>670013366</v>
      </c>
      <c r="B551" t="str">
        <f>_xlfn.XLOOKUP(A551,bdd_V102[FINESS juridique],bdd_V102[Raison sociale juridique],"")</f>
        <v>EPSAN</v>
      </c>
      <c r="C551" s="1" t="str">
        <f>_xlfn.XLOOKUP(A551,bdd_V102[FINESS juridique],bdd_V102[Numéro du GHT],"")</f>
        <v>GE-01</v>
      </c>
      <c r="D551" s="1" t="str">
        <f>_xlfn.XLOOKUP(A551,bdd_V102[FINESS juridique],bdd_V102[Intitulé du GHT],"")</f>
        <v>Basse Alsace Sud Moselle</v>
      </c>
      <c r="E551" s="1">
        <f>SUMIFS(bdd_V102[Activité combinée], bdd_V102[Intitulé du GHT], D551,bdd_V102[FINESS juridique],A551)</f>
        <v>101606.5</v>
      </c>
      <c r="F551" s="1" t="str">
        <f>_xlfn.XLOOKUP(A551,Tableau2[FINESS Juridique],Tableau2[Prérequis validation],"Non")</f>
        <v>Oui</v>
      </c>
    </row>
    <row r="552" spans="1:6">
      <c r="A552">
        <v>670017755</v>
      </c>
      <c r="B552" t="str">
        <f>_xlfn.XLOOKUP(A552,bdd_V102[FINESS juridique],bdd_V102[Raison sociale juridique],"")</f>
        <v>GROUPE HOSPITALIER SELESTAT OBERNAI</v>
      </c>
      <c r="C552" s="1" t="str">
        <f>_xlfn.XLOOKUP(A552,bdd_V102[FINESS juridique],bdd_V102[Numéro du GHT],"")</f>
        <v>GE-02</v>
      </c>
      <c r="D552" s="1" t="str">
        <f>_xlfn.XLOOKUP(A552,bdd_V102[FINESS juridique],bdd_V102[Intitulé du GHT],"")</f>
        <v>Centre Alsace</v>
      </c>
      <c r="E552" s="1">
        <f>SUMIFS(bdd_V102[Activité combinée], bdd_V102[Intitulé du GHT], D552,bdd_V102[FINESS juridique],A552)</f>
        <v>110050</v>
      </c>
      <c r="F552" s="1" t="str">
        <f>_xlfn.XLOOKUP(A552,Tableau2[FINESS Juridique],Tableau2[Prérequis validation],"Non")</f>
        <v>Oui</v>
      </c>
    </row>
    <row r="553" spans="1:6">
      <c r="A553">
        <v>670780055</v>
      </c>
      <c r="B553" t="str">
        <f>_xlfn.XLOOKUP(A553,bdd_V102[FINESS juridique],bdd_V102[Raison sociale juridique],"")</f>
        <v>HOPITAUX UNIVERSITAIRES DE STRASBOURG</v>
      </c>
      <c r="C553" s="1" t="str">
        <f>_xlfn.XLOOKUP(A553,bdd_V102[FINESS juridique],bdd_V102[Numéro du GHT],"")</f>
        <v>GE-01</v>
      </c>
      <c r="D553" s="1" t="str">
        <f>_xlfn.XLOOKUP(A553,bdd_V102[FINESS juridique],bdd_V102[Intitulé du GHT],"")</f>
        <v>Basse Alsace Sud Moselle</v>
      </c>
      <c r="E553" s="1">
        <f>SUMIFS(bdd_V102[Activité combinée], bdd_V102[Intitulé du GHT], D553,bdd_V102[FINESS juridique],A553)</f>
        <v>694070.25</v>
      </c>
      <c r="F553" s="1" t="str">
        <f>_xlfn.XLOOKUP(A553,Tableau2[FINESS Juridique],Tableau2[Prérequis validation],"Non")</f>
        <v>Oui</v>
      </c>
    </row>
    <row r="554" spans="1:6">
      <c r="A554">
        <v>670780071</v>
      </c>
      <c r="B554" t="str">
        <f>_xlfn.XLOOKUP(A554,bdd_V102[FINESS juridique],bdd_V102[Raison sociale juridique],"")</f>
        <v>HOPITAL LA GRAFENBOURG</v>
      </c>
      <c r="C554" s="1" t="str">
        <f>_xlfn.XLOOKUP(A554,bdd_V102[FINESS juridique],bdd_V102[Numéro du GHT],"")</f>
        <v>GE-01</v>
      </c>
      <c r="D554" s="1" t="str">
        <f>_xlfn.XLOOKUP(A554,bdd_V102[FINESS juridique],bdd_V102[Intitulé du GHT],"")</f>
        <v>Basse Alsace Sud Moselle</v>
      </c>
      <c r="E554" s="1">
        <f>SUMIFS(bdd_V102[Activité combinée], bdd_V102[Intitulé du GHT], D554,bdd_V102[FINESS juridique],A554)</f>
        <v>6760.5</v>
      </c>
      <c r="F554" s="1" t="str">
        <f>_xlfn.XLOOKUP(A554,Tableau2[FINESS Juridique],Tableau2[Prérequis validation],"Non")</f>
        <v>Oui</v>
      </c>
    </row>
    <row r="555" spans="1:6">
      <c r="A555">
        <v>670780337</v>
      </c>
      <c r="B555" t="str">
        <f>_xlfn.XLOOKUP(A555,bdd_V102[FINESS juridique],bdd_V102[Raison sociale juridique],"")</f>
        <v>CENTRE HOSPITALIER DE HAGUENAU</v>
      </c>
      <c r="C555" s="1" t="str">
        <f>_xlfn.XLOOKUP(A555,bdd_V102[FINESS juridique],bdd_V102[Numéro du GHT],"")</f>
        <v>GE-01</v>
      </c>
      <c r="D555" s="1" t="str">
        <f>_xlfn.XLOOKUP(A555,bdd_V102[FINESS juridique],bdd_V102[Intitulé du GHT],"")</f>
        <v>Basse Alsace Sud Moselle</v>
      </c>
      <c r="E555" s="1">
        <f>SUMIFS(bdd_V102[Activité combinée], bdd_V102[Intitulé du GHT], D555,bdd_V102[FINESS juridique],A555)</f>
        <v>161587.5</v>
      </c>
      <c r="F555" s="1" t="str">
        <f>_xlfn.XLOOKUP(A555,Tableau2[FINESS Juridique],Tableau2[Prérequis validation],"Non")</f>
        <v>Oui</v>
      </c>
    </row>
    <row r="556" spans="1:6">
      <c r="A556">
        <v>670780345</v>
      </c>
      <c r="B556" t="str">
        <f>_xlfn.XLOOKUP(A556,bdd_V102[FINESS juridique],bdd_V102[Raison sociale juridique],"")</f>
        <v>CH SAINTE CATHERINE DE SAVERNE</v>
      </c>
      <c r="C556" s="1" t="str">
        <f>_xlfn.XLOOKUP(A556,bdd_V102[FINESS juridique],bdd_V102[Numéro du GHT],"")</f>
        <v>GE-01</v>
      </c>
      <c r="D556" s="1" t="str">
        <f>_xlfn.XLOOKUP(A556,bdd_V102[FINESS juridique],bdd_V102[Intitulé du GHT],"")</f>
        <v>Basse Alsace Sud Moselle</v>
      </c>
      <c r="E556" s="1">
        <f>SUMIFS(bdd_V102[Activité combinée], bdd_V102[Intitulé du GHT], D556,bdd_V102[FINESS juridique],A556)</f>
        <v>71208</v>
      </c>
      <c r="F556" s="1" t="str">
        <f>_xlfn.XLOOKUP(A556,Tableau2[FINESS Juridique],Tableau2[Prérequis validation],"Non")</f>
        <v>Oui</v>
      </c>
    </row>
    <row r="557" spans="1:6">
      <c r="A557">
        <v>670780543</v>
      </c>
      <c r="B557" t="str">
        <f>_xlfn.XLOOKUP(A557,bdd_V102[FINESS juridique],bdd_V102[Raison sociale juridique],"")</f>
        <v>CH INTERCOMMUNAL DE LA LAUTER</v>
      </c>
      <c r="C557" s="1" t="str">
        <f>_xlfn.XLOOKUP(A557,bdd_V102[FINESS juridique],bdd_V102[Numéro du GHT],"")</f>
        <v>GE-01</v>
      </c>
      <c r="D557" s="1" t="str">
        <f>_xlfn.XLOOKUP(A557,bdd_V102[FINESS juridique],bdd_V102[Intitulé du GHT],"")</f>
        <v>Basse Alsace Sud Moselle</v>
      </c>
      <c r="E557" s="1">
        <f>SUMIFS(bdd_V102[Activité combinée], bdd_V102[Intitulé du GHT], D557,bdd_V102[FINESS juridique],A557)</f>
        <v>32479.5</v>
      </c>
      <c r="F557" s="1" t="str">
        <f>_xlfn.XLOOKUP(A557,Tableau2[FINESS Juridique],Tableau2[Prérequis validation],"Non")</f>
        <v>Oui</v>
      </c>
    </row>
    <row r="558" spans="1:6">
      <c r="A558">
        <v>670780584</v>
      </c>
      <c r="B558" t="str">
        <f>_xlfn.XLOOKUP(A558,bdd_V102[FINESS juridique],bdd_V102[Raison sociale juridique],"")</f>
        <v>CENTRE HOSPITALIER DEPARTEMENTAL</v>
      </c>
      <c r="C558" s="1" t="str">
        <f>_xlfn.XLOOKUP(A558,bdd_V102[FINESS juridique],bdd_V102[Numéro du GHT],"")</f>
        <v>GE-01</v>
      </c>
      <c r="D558" s="1" t="str">
        <f>_xlfn.XLOOKUP(A558,bdd_V102[FINESS juridique],bdd_V102[Intitulé du GHT],"")</f>
        <v>Basse Alsace Sud Moselle</v>
      </c>
      <c r="E558" s="1">
        <f>SUMIFS(bdd_V102[Activité combinée], bdd_V102[Intitulé du GHT], D558,bdd_V102[FINESS juridique],A558)</f>
        <v>30044.5</v>
      </c>
      <c r="F558" s="1" t="str">
        <f>_xlfn.XLOOKUP(A558,Tableau2[FINESS Juridique],Tableau2[Prérequis validation],"Non")</f>
        <v>Oui</v>
      </c>
    </row>
    <row r="559" spans="1:6">
      <c r="A559">
        <v>670780642</v>
      </c>
      <c r="B559" t="str">
        <f>_xlfn.XLOOKUP(A559,bdd_V102[FINESS juridique],bdd_V102[Raison sociale juridique],"")</f>
        <v>HOPITAL LOCAL DE MOLSHEIM</v>
      </c>
      <c r="C559" s="1" t="str">
        <f>_xlfn.XLOOKUP(A559,bdd_V102[FINESS juridique],bdd_V102[Numéro du GHT],"")</f>
        <v>GE-01</v>
      </c>
      <c r="D559" s="1" t="str">
        <f>_xlfn.XLOOKUP(A559,bdd_V102[FINESS juridique],bdd_V102[Intitulé du GHT],"")</f>
        <v>Basse Alsace Sud Moselle</v>
      </c>
      <c r="E559" s="1">
        <f>SUMIFS(bdd_V102[Activité combinée], bdd_V102[Intitulé du GHT], D559,bdd_V102[FINESS juridique],A559)</f>
        <v>8717.5</v>
      </c>
      <c r="F559" s="1" t="str">
        <f>_xlfn.XLOOKUP(A559,Tableau2[FINESS Juridique],Tableau2[Prérequis validation],"Non")</f>
        <v>Oui</v>
      </c>
    </row>
    <row r="560" spans="1:6">
      <c r="A560">
        <v>670780675</v>
      </c>
      <c r="B560" t="str">
        <f>_xlfn.XLOOKUP(A560,bdd_V102[FINESS juridique],bdd_V102[Raison sociale juridique],"")</f>
        <v>HOPITAL LOCAL DE ROSHEIM</v>
      </c>
      <c r="C560" s="1" t="str">
        <f>_xlfn.XLOOKUP(A560,bdd_V102[FINESS juridique],bdd_V102[Numéro du GHT],"")</f>
        <v>GE-01</v>
      </c>
      <c r="D560" s="1" t="str">
        <f>_xlfn.XLOOKUP(A560,bdd_V102[FINESS juridique],bdd_V102[Intitulé du GHT],"")</f>
        <v>Basse Alsace Sud Moselle</v>
      </c>
      <c r="E560" s="1">
        <f>SUMIFS(bdd_V102[Activité combinée], bdd_V102[Intitulé du GHT], D560,bdd_V102[FINESS juridique],A560)</f>
        <v>2035</v>
      </c>
      <c r="F560" s="1" t="str">
        <f>_xlfn.XLOOKUP(A560,Tableau2[FINESS Juridique],Tableau2[Prérequis validation],"Non")</f>
        <v>Oui</v>
      </c>
    </row>
    <row r="561" spans="1:6">
      <c r="A561">
        <v>670780717</v>
      </c>
      <c r="B561" t="str">
        <f>_xlfn.XLOOKUP(A561,bdd_V102[FINESS juridique],bdd_V102[Raison sociale juridique],"")</f>
        <v>CENTRE HOSPITALIER ERSTEIN VILLE</v>
      </c>
      <c r="C561" s="1" t="str">
        <f>_xlfn.XLOOKUP(A561,bdd_V102[FINESS juridique],bdd_V102[Numéro du GHT],"")</f>
        <v>GE-01</v>
      </c>
      <c r="D561" s="1" t="str">
        <f>_xlfn.XLOOKUP(A561,bdd_V102[FINESS juridique],bdd_V102[Intitulé du GHT],"")</f>
        <v>Basse Alsace Sud Moselle</v>
      </c>
      <c r="E561" s="1">
        <f>SUMIFS(bdd_V102[Activité combinée], bdd_V102[Intitulé du GHT], D561,bdd_V102[FINESS juridique],A561)</f>
        <v>5113.5</v>
      </c>
      <c r="F561" s="1" t="str">
        <f>_xlfn.XLOOKUP(A561,Tableau2[FINESS Juridique],Tableau2[Prérequis validation],"Non")</f>
        <v>Oui</v>
      </c>
    </row>
    <row r="562" spans="1:6">
      <c r="A562">
        <v>670781152</v>
      </c>
      <c r="B562" t="str">
        <f>_xlfn.XLOOKUP(A562,bdd_V102[FINESS juridique],bdd_V102[Raison sociale juridique],"")</f>
        <v>CENTRE HOSPITALIER D'ERSTEIN</v>
      </c>
      <c r="C562" s="1" t="str">
        <f>_xlfn.XLOOKUP(A562,bdd_V102[FINESS juridique],bdd_V102[Numéro du GHT],"")</f>
        <v>GE-01</v>
      </c>
      <c r="D562" s="1" t="str">
        <f>_xlfn.XLOOKUP(A562,bdd_V102[FINESS juridique],bdd_V102[Intitulé du GHT],"")</f>
        <v>Basse Alsace Sud Moselle</v>
      </c>
      <c r="E562" s="1">
        <f>SUMIFS(bdd_V102[Activité combinée], bdd_V102[Intitulé du GHT], D562,bdd_V102[FINESS juridique],A562)</f>
        <v>45436</v>
      </c>
      <c r="F562" s="1" t="str">
        <f>_xlfn.XLOOKUP(A562,Tableau2[FINESS Juridique],Tableau2[Prérequis validation],"Non")</f>
        <v>Oui</v>
      </c>
    </row>
    <row r="563" spans="1:6">
      <c r="A563">
        <v>680000411</v>
      </c>
      <c r="B563" t="str">
        <f>_xlfn.XLOOKUP(A563,bdd_V102[FINESS juridique],bdd_V102[Raison sociale juridique],"")</f>
        <v>CENTRE HOSPITALIER DE PFASTATT</v>
      </c>
      <c r="C563" s="1" t="str">
        <f>_xlfn.XLOOKUP(A563,bdd_V102[FINESS juridique],bdd_V102[Numéro du GHT],"")</f>
        <v>GE-03</v>
      </c>
      <c r="D563" s="1" t="str">
        <f>_xlfn.XLOOKUP(A563,bdd_V102[FINESS juridique],bdd_V102[Intitulé du GHT],"")</f>
        <v>Haute Alsace</v>
      </c>
      <c r="E563" s="1">
        <f>SUMIFS(bdd_V102[Activité combinée], bdd_V102[Intitulé du GHT], D563,bdd_V102[FINESS juridique],A563)</f>
        <v>20071.5</v>
      </c>
      <c r="F563" s="1" t="str">
        <f>_xlfn.XLOOKUP(A563,Tableau2[FINESS Juridique],Tableau2[Prérequis validation],"Non")</f>
        <v>Oui</v>
      </c>
    </row>
    <row r="564" spans="1:6">
      <c r="A564">
        <v>680000973</v>
      </c>
      <c r="B564" t="str">
        <f>_xlfn.XLOOKUP(A564,bdd_V102[FINESS juridique],bdd_V102[Raison sociale juridique],"")</f>
        <v>HOPITAUX CIVILS DE COLMAR</v>
      </c>
      <c r="C564" s="1" t="str">
        <f>_xlfn.XLOOKUP(A564,bdd_V102[FINESS juridique],bdd_V102[Numéro du GHT],"")</f>
        <v>GE-02</v>
      </c>
      <c r="D564" s="1" t="str">
        <f>_xlfn.XLOOKUP(A564,bdd_V102[FINESS juridique],bdd_V102[Intitulé du GHT],"")</f>
        <v>Centre Alsace</v>
      </c>
      <c r="E564" s="1">
        <f>SUMIFS(bdd_V102[Activité combinée], bdd_V102[Intitulé du GHT], D564,bdd_V102[FINESS juridique],A564)</f>
        <v>317919.5</v>
      </c>
      <c r="F564" s="1" t="str">
        <f>_xlfn.XLOOKUP(A564,Tableau2[FINESS Juridique],Tableau2[Prérequis validation],"Non")</f>
        <v>Oui</v>
      </c>
    </row>
    <row r="565" spans="1:6">
      <c r="A565">
        <v>680000981</v>
      </c>
      <c r="B565" t="str">
        <f>_xlfn.XLOOKUP(A565,bdd_V102[FINESS juridique],bdd_V102[Raison sociale juridique],"")</f>
        <v>HOP INTERCOM ENSISHEIM NEUF-BRISACH</v>
      </c>
      <c r="C565" s="1" t="str">
        <f>_xlfn.XLOOKUP(A565,bdd_V102[FINESS juridique],bdd_V102[Numéro du GHT],"")</f>
        <v>GE-02</v>
      </c>
      <c r="D565" s="1" t="str">
        <f>_xlfn.XLOOKUP(A565,bdd_V102[FINESS juridique],bdd_V102[Intitulé du GHT],"")</f>
        <v>Centre Alsace</v>
      </c>
      <c r="E565" s="1">
        <f>SUMIFS(bdd_V102[Activité combinée], bdd_V102[Intitulé du GHT], D565,bdd_V102[FINESS juridique],A565)</f>
        <v>2987</v>
      </c>
      <c r="F565" s="1" t="str">
        <f>_xlfn.XLOOKUP(A565,Tableau2[FINESS Juridique],Tableau2[Prérequis validation],"Non")</f>
        <v>Non</v>
      </c>
    </row>
    <row r="566" spans="1:6">
      <c r="A566">
        <v>680001005</v>
      </c>
      <c r="B566" t="str">
        <f>_xlfn.XLOOKUP(A566,bdd_V102[FINESS juridique],bdd_V102[Raison sociale juridique],"")</f>
        <v>CENTRE HOSPITALIER DE GUEBWILLER</v>
      </c>
      <c r="C566" s="1" t="str">
        <f>_xlfn.XLOOKUP(A566,bdd_V102[FINESS juridique],bdd_V102[Numéro du GHT],"")</f>
        <v>GE-02</v>
      </c>
      <c r="D566" s="1" t="str">
        <f>_xlfn.XLOOKUP(A566,bdd_V102[FINESS juridique],bdd_V102[Intitulé du GHT],"")</f>
        <v>Centre Alsace</v>
      </c>
      <c r="E566" s="1">
        <f>SUMIFS(bdd_V102[Activité combinée], bdd_V102[Intitulé du GHT], D566,bdd_V102[FINESS juridique],A566)</f>
        <v>16212.5</v>
      </c>
      <c r="F566" s="1" t="str">
        <f>_xlfn.XLOOKUP(A566,Tableau2[FINESS Juridique],Tableau2[Prérequis validation],"Non")</f>
        <v>Non</v>
      </c>
    </row>
    <row r="567" spans="1:6">
      <c r="A567">
        <v>680001054</v>
      </c>
      <c r="B567" t="str">
        <f>_xlfn.XLOOKUP(A567,bdd_V102[FINESS juridique],bdd_V102[Raison sociale juridique],"")</f>
        <v>HOPITAL INTERCOMMUNAL DU VAL D'ARGENT</v>
      </c>
      <c r="C567" s="1" t="str">
        <f>_xlfn.XLOOKUP(A567,bdd_V102[FINESS juridique],bdd_V102[Numéro du GHT],"")</f>
        <v>GE-02</v>
      </c>
      <c r="D567" s="1" t="str">
        <f>_xlfn.XLOOKUP(A567,bdd_V102[FINESS juridique],bdd_V102[Intitulé du GHT],"")</f>
        <v>Centre Alsace</v>
      </c>
      <c r="E567" s="1">
        <f>SUMIFS(bdd_V102[Activité combinée], bdd_V102[Intitulé du GHT], D567,bdd_V102[FINESS juridique],A567)</f>
        <v>3270.5</v>
      </c>
      <c r="F567" s="1" t="str">
        <f>_xlfn.XLOOKUP(A567,Tableau2[FINESS Juridique],Tableau2[Prérequis validation],"Non")</f>
        <v>Oui</v>
      </c>
    </row>
    <row r="568" spans="1:6">
      <c r="A568">
        <v>680001088</v>
      </c>
      <c r="B568" t="str">
        <f>_xlfn.XLOOKUP(A568,bdd_V102[FINESS juridique],bdd_V102[Raison sociale juridique],"")</f>
        <v>HOPITAL INTERCOMMUNAL SOULTZ-ISSENHEIM</v>
      </c>
      <c r="C568" s="1" t="str">
        <f>_xlfn.XLOOKUP(A568,bdd_V102[FINESS juridique],bdd_V102[Numéro du GHT],"")</f>
        <v>GE-02</v>
      </c>
      <c r="D568" s="1" t="str">
        <f>_xlfn.XLOOKUP(A568,bdd_V102[FINESS juridique],bdd_V102[Intitulé du GHT],"")</f>
        <v>Centre Alsace</v>
      </c>
      <c r="E568" s="1">
        <f>SUMIFS(bdd_V102[Activité combinée], bdd_V102[Intitulé du GHT], D568,bdd_V102[FINESS juridique],A568)</f>
        <v>11325.5</v>
      </c>
      <c r="F568" s="1" t="str">
        <f>_xlfn.XLOOKUP(A568,Tableau2[FINESS Juridique],Tableau2[Prérequis validation],"Non")</f>
        <v>Non</v>
      </c>
    </row>
    <row r="569" spans="1:6">
      <c r="A569">
        <v>680001112</v>
      </c>
      <c r="B569" t="str">
        <f>_xlfn.XLOOKUP(A569,bdd_V102[FINESS juridique],bdd_V102[Raison sociale juridique],"")</f>
        <v>CENTRE HOSPITALIER DE MUNSTER</v>
      </c>
      <c r="C569" s="1" t="str">
        <f>_xlfn.XLOOKUP(A569,bdd_V102[FINESS juridique],bdd_V102[Numéro du GHT],"")</f>
        <v>GE-02</v>
      </c>
      <c r="D569" s="1" t="str">
        <f>_xlfn.XLOOKUP(A569,bdd_V102[FINESS juridique],bdd_V102[Intitulé du GHT],"")</f>
        <v>Centre Alsace</v>
      </c>
      <c r="E569" s="1">
        <f>SUMIFS(bdd_V102[Activité combinée], bdd_V102[Intitulé du GHT], D569,bdd_V102[FINESS juridique],A569)</f>
        <v>6891.5</v>
      </c>
      <c r="F569" s="1" t="str">
        <f>_xlfn.XLOOKUP(A569,Tableau2[FINESS Juridique],Tableau2[Prérequis validation],"Non")</f>
        <v>Non</v>
      </c>
    </row>
    <row r="570" spans="1:6">
      <c r="A570">
        <v>680001138</v>
      </c>
      <c r="B570" t="str">
        <f>_xlfn.XLOOKUP(A570,bdd_V102[FINESS juridique],bdd_V102[Raison sociale juridique],"")</f>
        <v>HOPITAL DE RIBEAUVILLE</v>
      </c>
      <c r="C570" s="1" t="str">
        <f>_xlfn.XLOOKUP(A570,bdd_V102[FINESS juridique],bdd_V102[Numéro du GHT],"")</f>
        <v>GE-02</v>
      </c>
      <c r="D570" s="1" t="str">
        <f>_xlfn.XLOOKUP(A570,bdd_V102[FINESS juridique],bdd_V102[Intitulé du GHT],"")</f>
        <v>Centre Alsace</v>
      </c>
      <c r="E570" s="1">
        <f>SUMIFS(bdd_V102[Activité combinée], bdd_V102[Intitulé du GHT], D570,bdd_V102[FINESS juridique],A570)</f>
        <v>12290.5</v>
      </c>
      <c r="F570" s="1" t="str">
        <f>_xlfn.XLOOKUP(A570,Tableau2[FINESS Juridique],Tableau2[Prérequis validation],"Non")</f>
        <v>Oui</v>
      </c>
    </row>
    <row r="571" spans="1:6">
      <c r="A571">
        <v>680001179</v>
      </c>
      <c r="B571" t="str">
        <f>_xlfn.XLOOKUP(A571,bdd_V102[FINESS juridique],bdd_V102[Raison sociale juridique],"")</f>
        <v>CENTRE HOSPITALIER DE ROUFFACH</v>
      </c>
      <c r="C571" s="1" t="str">
        <f>_xlfn.XLOOKUP(A571,bdd_V102[FINESS juridique],bdd_V102[Numéro du GHT],"")</f>
        <v>GE-03</v>
      </c>
      <c r="D571" s="1" t="str">
        <f>_xlfn.XLOOKUP(A571,bdd_V102[FINESS juridique],bdd_V102[Intitulé du GHT],"")</f>
        <v>Haute Alsace</v>
      </c>
      <c r="E571" s="1">
        <f>SUMIFS(bdd_V102[Activité combinée], bdd_V102[Intitulé du GHT], D571,bdd_V102[FINESS juridique],A571)</f>
        <v>55570</v>
      </c>
      <c r="F571" s="1" t="str">
        <f>_xlfn.XLOOKUP(A571,Tableau2[FINESS Juridique],Tableau2[Prérequis validation],"Non")</f>
        <v>Oui</v>
      </c>
    </row>
    <row r="572" spans="1:6">
      <c r="A572">
        <v>680014495</v>
      </c>
      <c r="B572" t="str">
        <f>_xlfn.XLOOKUP(A572,bdd_V102[FINESS juridique],bdd_V102[Raison sociale juridique],"")</f>
        <v>CENTRE DEPART. DE REPOS ET DE SOINS</v>
      </c>
      <c r="C572" s="1" t="str">
        <f>_xlfn.XLOOKUP(A572,bdd_V102[FINESS juridique],bdd_V102[Numéro du GHT],"")</f>
        <v>GE-02</v>
      </c>
      <c r="D572" s="1" t="str">
        <f>_xlfn.XLOOKUP(A572,bdd_V102[FINESS juridique],bdd_V102[Intitulé du GHT],"")</f>
        <v>Centre Alsace</v>
      </c>
      <c r="E572" s="1">
        <f>SUMIFS(bdd_V102[Activité combinée], bdd_V102[Intitulé du GHT], D572,bdd_V102[FINESS juridique],A572)</f>
        <v>19247</v>
      </c>
      <c r="F572" s="1" t="str">
        <f>_xlfn.XLOOKUP(A572,Tableau2[FINESS Juridique],Tableau2[Prérequis validation],"Non")</f>
        <v>Oui</v>
      </c>
    </row>
    <row r="573" spans="1:6">
      <c r="A573">
        <v>680020336</v>
      </c>
      <c r="B573" t="str">
        <f>_xlfn.XLOOKUP(A573,bdd_V102[FINESS juridique],bdd_V102[Raison sociale juridique],"")</f>
        <v>GRPE HOSP REGION MULHOUSE &amp; SUD ALSACE</v>
      </c>
      <c r="C573" s="1" t="str">
        <f>_xlfn.XLOOKUP(A573,bdd_V102[FINESS juridique],bdd_V102[Numéro du GHT],"")</f>
        <v>GE-03</v>
      </c>
      <c r="D573" s="1" t="str">
        <f>_xlfn.XLOOKUP(A573,bdd_V102[FINESS juridique],bdd_V102[Intitulé du GHT],"")</f>
        <v>Haute Alsace</v>
      </c>
      <c r="E573" s="1">
        <f>SUMIFS(bdd_V102[Activité combinée], bdd_V102[Intitulé du GHT], D573,bdd_V102[FINESS juridique],A573)</f>
        <v>432001.5</v>
      </c>
      <c r="F573" s="1" t="str">
        <f>_xlfn.XLOOKUP(A573,Tableau2[FINESS Juridique],Tableau2[Prérequis validation],"Non")</f>
        <v>Oui</v>
      </c>
    </row>
    <row r="574" spans="1:6">
      <c r="A574">
        <v>690043237</v>
      </c>
      <c r="B574" t="str">
        <f>_xlfn.XLOOKUP(A574,bdd_V102[FINESS juridique],bdd_V102[Raison sociale juridique],"")</f>
        <v>CH DU BEAUJOLAIS VERT</v>
      </c>
      <c r="C574" s="1" t="str">
        <f>_xlfn.XLOOKUP(A574,bdd_V102[FINESS juridique],bdd_V102[Numéro du GHT],"")</f>
        <v>ARA-12</v>
      </c>
      <c r="D574" s="1" t="str">
        <f>_xlfn.XLOOKUP(A574,bdd_V102[FINESS juridique],bdd_V102[Intitulé du GHT],"")</f>
        <v>Rhône Nord Beaujolais Dombes</v>
      </c>
      <c r="E574" s="1">
        <f>SUMIFS(bdd_V102[Activité combinée], bdd_V102[Intitulé du GHT], D574,bdd_V102[FINESS juridique],A574)</f>
        <v>18311.5</v>
      </c>
      <c r="F574" s="1" t="str">
        <f>_xlfn.XLOOKUP(A574,Tableau2[FINESS Juridique],Tableau2[Prérequis validation],"Non")</f>
        <v>Non</v>
      </c>
    </row>
    <row r="575" spans="1:6">
      <c r="A575">
        <v>690048632</v>
      </c>
      <c r="B575" t="str">
        <f>_xlfn.XLOOKUP(A575,bdd_V102[FINESS juridique],bdd_V102[Raison sociale juridique],"")</f>
        <v>CH DES MONTS DU LYONNAIS</v>
      </c>
      <c r="C575" s="1" t="str">
        <f>_xlfn.XLOOKUP(A575,bdd_V102[FINESS juridique],bdd_V102[Numéro du GHT],"")</f>
        <v>ARA-09</v>
      </c>
      <c r="D575" s="1" t="str">
        <f>_xlfn.XLOOKUP(A575,bdd_V102[FINESS juridique],bdd_V102[Intitulé du GHT],"")</f>
        <v>Loire</v>
      </c>
      <c r="E575" s="1">
        <f>SUMIFS(bdd_V102[Activité combinée], bdd_V102[Intitulé du GHT], D575,bdd_V102[FINESS juridique],A575)</f>
        <v>9634.5</v>
      </c>
      <c r="F575" s="1" t="str">
        <f>_xlfn.XLOOKUP(A575,Tableau2[FINESS Juridique],Tableau2[Prérequis validation],"Non")</f>
        <v>Non</v>
      </c>
    </row>
    <row r="576" spans="1:6">
      <c r="A576">
        <v>690780036</v>
      </c>
      <c r="B576" t="str">
        <f>_xlfn.XLOOKUP(A576,bdd_V102[FINESS juridique],bdd_V102[Raison sociale juridique],"")</f>
        <v>CH MONTGELAS</v>
      </c>
      <c r="C576" s="1" t="str">
        <f>_xlfn.XLOOKUP(A576,bdd_V102[FINESS juridique],bdd_V102[Numéro du GHT],"")</f>
        <v>ARA-10</v>
      </c>
      <c r="D576" s="1" t="str">
        <f>_xlfn.XLOOKUP(A576,bdd_V102[FINESS juridique],bdd_V102[Intitulé du GHT],"")</f>
        <v>Val Rhône Centre</v>
      </c>
      <c r="E576" s="1">
        <f>SUMIFS(bdd_V102[Activité combinée], bdd_V102[Intitulé du GHT], D576,bdd_V102[FINESS juridique],A576)</f>
        <v>37241</v>
      </c>
      <c r="F576" s="1" t="str">
        <f>_xlfn.XLOOKUP(A576,Tableau2[FINESS Juridique],Tableau2[Prérequis validation],"Non")</f>
        <v>Non</v>
      </c>
    </row>
    <row r="577" spans="1:6">
      <c r="A577">
        <v>690780044</v>
      </c>
      <c r="B577" t="str">
        <f>_xlfn.XLOOKUP(A577,bdd_V102[FINESS juridique],bdd_V102[Raison sociale juridique],"")</f>
        <v>CH DE SAINTE FOY LES LYON</v>
      </c>
      <c r="C577" s="1" t="str">
        <f>_xlfn.XLOOKUP(A577,bdd_V102[FINESS juridique],bdd_V102[Numéro du GHT],"")</f>
        <v>ARA-10</v>
      </c>
      <c r="D577" s="1" t="str">
        <f>_xlfn.XLOOKUP(A577,bdd_V102[FINESS juridique],bdd_V102[Intitulé du GHT],"")</f>
        <v>Val Rhône Centre</v>
      </c>
      <c r="E577" s="1">
        <f>SUMIFS(bdd_V102[Activité combinée], bdd_V102[Intitulé du GHT], D577,bdd_V102[FINESS juridique],A577)</f>
        <v>22564.5</v>
      </c>
      <c r="F577" s="1" t="str">
        <f>_xlfn.XLOOKUP(A577,Tableau2[FINESS Juridique],Tableau2[Prérequis validation],"Non")</f>
        <v>Oui</v>
      </c>
    </row>
    <row r="578" spans="1:6">
      <c r="A578">
        <v>690780069</v>
      </c>
      <c r="B578" t="str">
        <f>_xlfn.XLOOKUP(A578,bdd_V102[FINESS juridique],bdd_V102[Raison sociale juridique],"")</f>
        <v>CH DE CONDRIEU GABRIEL MONTCHARMONT</v>
      </c>
      <c r="C578" s="1" t="str">
        <f>_xlfn.XLOOKUP(A578,bdd_V102[FINESS juridique],bdd_V102[Numéro du GHT],"")</f>
        <v>ARA-10</v>
      </c>
      <c r="D578" s="1" t="str">
        <f>_xlfn.XLOOKUP(A578,bdd_V102[FINESS juridique],bdd_V102[Intitulé du GHT],"")</f>
        <v>Val Rhône Centre</v>
      </c>
      <c r="E578" s="1">
        <f>SUMIFS(bdd_V102[Activité combinée], bdd_V102[Intitulé du GHT], D578,bdd_V102[FINESS juridique],A578)</f>
        <v>8892</v>
      </c>
      <c r="F578" s="1" t="str">
        <f>_xlfn.XLOOKUP(A578,Tableau2[FINESS Juridique],Tableau2[Prérequis validation],"Non")</f>
        <v>Oui</v>
      </c>
    </row>
    <row r="579" spans="1:6">
      <c r="A579">
        <v>690780077</v>
      </c>
      <c r="B579" t="str">
        <f>_xlfn.XLOOKUP(A579,bdd_V102[FINESS juridique],bdd_V102[Raison sociale juridique],"")</f>
        <v>CH DE NEUVILLE ET FONTAINES SUR SAONE</v>
      </c>
      <c r="C579" s="1" t="str">
        <f>_xlfn.XLOOKUP(A579,bdd_V102[FINESS juridique],bdd_V102[Numéro du GHT],"")</f>
        <v>ARA-10</v>
      </c>
      <c r="D579" s="1" t="str">
        <f>_xlfn.XLOOKUP(A579,bdd_V102[FINESS juridique],bdd_V102[Intitulé du GHT],"")</f>
        <v>Val Rhône Centre</v>
      </c>
      <c r="E579" s="1">
        <f>SUMIFS(bdd_V102[Activité combinée], bdd_V102[Intitulé du GHT], D579,bdd_V102[FINESS juridique],A579)</f>
        <v>3911.5</v>
      </c>
      <c r="F579" s="1" t="str">
        <f>_xlfn.XLOOKUP(A579,Tableau2[FINESS Juridique],Tableau2[Prérequis validation],"Non")</f>
        <v>Oui</v>
      </c>
    </row>
    <row r="580" spans="1:6">
      <c r="A580">
        <v>690780119</v>
      </c>
      <c r="B580" t="str">
        <f>_xlfn.XLOOKUP(A580,bdd_V102[FINESS juridique],bdd_V102[Raison sociale juridique],"")</f>
        <v>CHS DE SAINT CYR AU MONT D'OR</v>
      </c>
      <c r="C580" s="1" t="str">
        <f>_xlfn.XLOOKUP(A580,bdd_V102[FINESS juridique],bdd_V102[Numéro du GHT],"")</f>
        <v>ARA-12</v>
      </c>
      <c r="D580" s="1" t="str">
        <f>_xlfn.XLOOKUP(A580,bdd_V102[FINESS juridique],bdd_V102[Intitulé du GHT],"")</f>
        <v>Rhône Nord Beaujolais Dombes</v>
      </c>
      <c r="E580" s="1">
        <f>SUMIFS(bdd_V102[Activité combinée], bdd_V102[Intitulé du GHT], D580,bdd_V102[FINESS juridique],A580)</f>
        <v>30391.25</v>
      </c>
      <c r="F580" s="1" t="str">
        <f>_xlfn.XLOOKUP(A580,Tableau2[FINESS Juridique],Tableau2[Prérequis validation],"Non")</f>
        <v>Non</v>
      </c>
    </row>
    <row r="581" spans="1:6">
      <c r="A581">
        <v>690781810</v>
      </c>
      <c r="B581" t="str">
        <f>_xlfn.XLOOKUP(A581,bdd_V102[FINESS juridique],bdd_V102[Raison sociale juridique],"")</f>
        <v>HOSPICES CIVILS DE LYON</v>
      </c>
      <c r="C581" s="1" t="str">
        <f>_xlfn.XLOOKUP(A581,bdd_V102[FINESS juridique],bdd_V102[Numéro du GHT],"")</f>
        <v>ARA-10</v>
      </c>
      <c r="D581" s="1" t="str">
        <f>_xlfn.XLOOKUP(A581,bdd_V102[FINESS juridique],bdd_V102[Intitulé du GHT],"")</f>
        <v>Val Rhône Centre</v>
      </c>
      <c r="E581" s="1">
        <f>SUMIFS(bdd_V102[Activité combinée], bdd_V102[Intitulé du GHT], D581,bdd_V102[FINESS juridique],A581)</f>
        <v>1417679.25</v>
      </c>
      <c r="F581" s="1" t="str">
        <f>_xlfn.XLOOKUP(A581,Tableau2[FINESS Juridique],Tableau2[Prérequis validation],"Non")</f>
        <v>Oui</v>
      </c>
    </row>
    <row r="582" spans="1:6">
      <c r="A582">
        <v>690782222</v>
      </c>
      <c r="B582" t="str">
        <f>_xlfn.XLOOKUP(A582,bdd_V102[FINESS juridique],bdd_V102[Raison sociale juridique],"")</f>
        <v>CH NORD OUEST VILLEFRANCHE</v>
      </c>
      <c r="C582" s="1" t="str">
        <f>_xlfn.XLOOKUP(A582,bdd_V102[FINESS juridique],bdd_V102[Numéro du GHT],"")</f>
        <v>ARA-12</v>
      </c>
      <c r="D582" s="1" t="str">
        <f>_xlfn.XLOOKUP(A582,bdd_V102[FINESS juridique],bdd_V102[Intitulé du GHT],"")</f>
        <v>Rhône Nord Beaujolais Dombes</v>
      </c>
      <c r="E582" s="1">
        <f>SUMIFS(bdd_V102[Activité combinée], bdd_V102[Intitulé du GHT], D582,bdd_V102[FINESS juridique],A582)</f>
        <v>197857</v>
      </c>
      <c r="F582" s="1" t="str">
        <f>_xlfn.XLOOKUP(A582,Tableau2[FINESS Juridique],Tableau2[Prérequis validation],"Non")</f>
        <v>Oui</v>
      </c>
    </row>
    <row r="583" spans="1:6">
      <c r="A583">
        <v>690782230</v>
      </c>
      <c r="B583" t="str">
        <f>_xlfn.XLOOKUP(A583,bdd_V102[FINESS juridique],bdd_V102[Raison sociale juridique],"")</f>
        <v>CH DE BELLEVILLE</v>
      </c>
      <c r="C583" s="1" t="str">
        <f>_xlfn.XLOOKUP(A583,bdd_V102[FINESS juridique],bdd_V102[Numéro du GHT],"")</f>
        <v>ARA-12</v>
      </c>
      <c r="D583" s="1" t="str">
        <f>_xlfn.XLOOKUP(A583,bdd_V102[FINESS juridique],bdd_V102[Intitulé du GHT],"")</f>
        <v>Rhône Nord Beaujolais Dombes</v>
      </c>
      <c r="E583" s="1">
        <f>SUMIFS(bdd_V102[Activité combinée], bdd_V102[Intitulé du GHT], D583,bdd_V102[FINESS juridique],A583)</f>
        <v>10190</v>
      </c>
      <c r="F583" s="1" t="str">
        <f>_xlfn.XLOOKUP(A583,Tableau2[FINESS Juridique],Tableau2[Prérequis validation],"Non")</f>
        <v>Oui</v>
      </c>
    </row>
    <row r="584" spans="1:6">
      <c r="A584">
        <v>690782248</v>
      </c>
      <c r="B584" t="str">
        <f>_xlfn.XLOOKUP(A584,bdd_V102[FINESS juridique],bdd_V102[Raison sociale juridique],"")</f>
        <v>CH DE BEAUJEU</v>
      </c>
      <c r="C584" s="1" t="str">
        <f>_xlfn.XLOOKUP(A584,bdd_V102[FINESS juridique],bdd_V102[Numéro du GHT],"")</f>
        <v>ARA-12</v>
      </c>
      <c r="D584" s="1" t="str">
        <f>_xlfn.XLOOKUP(A584,bdd_V102[FINESS juridique],bdd_V102[Intitulé du GHT],"")</f>
        <v>Rhône Nord Beaujolais Dombes</v>
      </c>
      <c r="E584" s="1">
        <f>SUMIFS(bdd_V102[Activité combinée], bdd_V102[Intitulé du GHT], D584,bdd_V102[FINESS juridique],A584)</f>
        <v>8935.5</v>
      </c>
      <c r="F584" s="1" t="str">
        <f>_xlfn.XLOOKUP(A584,Tableau2[FINESS Juridique],Tableau2[Prérequis validation],"Non")</f>
        <v>Oui</v>
      </c>
    </row>
    <row r="585" spans="1:6">
      <c r="A585">
        <v>690782271</v>
      </c>
      <c r="B585" t="str">
        <f>_xlfn.XLOOKUP(A585,bdd_V102[FINESS juridique],bdd_V102[Raison sociale juridique],"")</f>
        <v>CH DE TARARE GRANDRIS</v>
      </c>
      <c r="C585" s="1" t="str">
        <f>_xlfn.XLOOKUP(A585,bdd_V102[FINESS juridique],bdd_V102[Numéro du GHT],"")</f>
        <v>ARA-12</v>
      </c>
      <c r="D585" s="1" t="str">
        <f>_xlfn.XLOOKUP(A585,bdd_V102[FINESS juridique],bdd_V102[Intitulé du GHT],"")</f>
        <v>Rhône Nord Beaujolais Dombes</v>
      </c>
      <c r="E585" s="1">
        <f>SUMIFS(bdd_V102[Activité combinée], bdd_V102[Intitulé du GHT], D585,bdd_V102[FINESS juridique],A585)</f>
        <v>34437.5</v>
      </c>
      <c r="F585" s="1" t="str">
        <f>_xlfn.XLOOKUP(A585,Tableau2[FINESS Juridique],Tableau2[Prérequis validation],"Non")</f>
        <v>Oui</v>
      </c>
    </row>
    <row r="586" spans="1:6">
      <c r="A586">
        <v>690782925</v>
      </c>
      <c r="B586" t="str">
        <f>_xlfn.XLOOKUP(A586,bdd_V102[FINESS juridique],bdd_V102[Raison sociale juridique],"")</f>
        <v>CH GERIATRIQUE DU MONT D'OR</v>
      </c>
      <c r="C586" s="1" t="str">
        <f>_xlfn.XLOOKUP(A586,bdd_V102[FINESS juridique],bdd_V102[Numéro du GHT],"")</f>
        <v>ARA-10</v>
      </c>
      <c r="D586" s="1" t="str">
        <f>_xlfn.XLOOKUP(A586,bdd_V102[FINESS juridique],bdd_V102[Intitulé du GHT],"")</f>
        <v>Val Rhône Centre</v>
      </c>
      <c r="E586" s="1">
        <f>SUMIFS(bdd_V102[Activité combinée], bdd_V102[Intitulé du GHT], D586,bdd_V102[FINESS juridique],A586)</f>
        <v>21284.5</v>
      </c>
      <c r="F586" s="1" t="str">
        <f>_xlfn.XLOOKUP(A586,Tableau2[FINESS Juridique],Tableau2[Prérequis validation],"Non")</f>
        <v>Oui</v>
      </c>
    </row>
    <row r="587" spans="1:6">
      <c r="A587">
        <v>700004591</v>
      </c>
      <c r="B587" t="str">
        <f>_xlfn.XLOOKUP(A587,bdd_V102[FINESS juridique],bdd_V102[Raison sociale juridique],"")</f>
        <v>GROUPE HOSPITALIER DE HAUTE SAONE</v>
      </c>
      <c r="C587" s="1" t="str">
        <f>_xlfn.XLOOKUP(A587,bdd_V102[FINESS juridique],bdd_V102[Numéro du GHT],"")</f>
        <v>BFC-11</v>
      </c>
      <c r="D587" s="1" t="str">
        <f>_xlfn.XLOOKUP(A587,bdd_V102[FINESS juridique],bdd_V102[Intitulé du GHT],"")</f>
        <v>Haute-Saône</v>
      </c>
      <c r="E587" s="1">
        <f>SUMIFS(bdd_V102[Activité combinée], bdd_V102[Intitulé du GHT], D587,bdd_V102[FINESS juridique],A587)</f>
        <v>175713</v>
      </c>
      <c r="F587" s="1" t="str">
        <f>_xlfn.XLOOKUP(A587,Tableau2[FINESS Juridique],Tableau2[Prérequis validation],"Non")</f>
        <v>Oui</v>
      </c>
    </row>
    <row r="588" spans="1:6">
      <c r="A588">
        <v>710780156</v>
      </c>
      <c r="B588" t="str">
        <f>_xlfn.XLOOKUP(A588,bdd_V102[FINESS juridique],bdd_V102[Raison sociale juridique],"")</f>
        <v>CENTRE HOSPITALIER DE LA GUICHE</v>
      </c>
      <c r="C588" s="1" t="str">
        <f>_xlfn.XLOOKUP(A588,bdd_V102[FINESS juridique],bdd_V102[Numéro du GHT],"")</f>
        <v>BFC-01</v>
      </c>
      <c r="D588" s="1" t="str">
        <f>_xlfn.XLOOKUP(A588,bdd_V102[FINESS juridique],bdd_V102[Intitulé du GHT],"")</f>
        <v>Saône-et-Loire-Bresse Morvan</v>
      </c>
      <c r="E588" s="1">
        <f>SUMIFS(bdd_V102[Activité combinée], bdd_V102[Intitulé du GHT], D588,bdd_V102[FINESS juridique],A588)</f>
        <v>8158</v>
      </c>
      <c r="F588" s="1" t="str">
        <f>_xlfn.XLOOKUP(A588,Tableau2[FINESS Juridique],Tableau2[Prérequis validation],"Non")</f>
        <v>Oui</v>
      </c>
    </row>
    <row r="589" spans="1:6">
      <c r="A589">
        <v>710780214</v>
      </c>
      <c r="B589" t="str">
        <f>_xlfn.XLOOKUP(A589,bdd_V102[FINESS juridique],bdd_V102[Raison sociale juridique],"")</f>
        <v>CTRE HOSPITALIER  BRESSE LOUHANNAISE</v>
      </c>
      <c r="C589" s="1" t="str">
        <f>_xlfn.XLOOKUP(A589,bdd_V102[FINESS juridique],bdd_V102[Numéro du GHT],"")</f>
        <v>BFC-01</v>
      </c>
      <c r="D589" s="1" t="str">
        <f>_xlfn.XLOOKUP(A589,bdd_V102[FINESS juridique],bdd_V102[Intitulé du GHT],"")</f>
        <v>Saône-et-Loire-Bresse Morvan</v>
      </c>
      <c r="E589" s="1">
        <f>SUMIFS(bdd_V102[Activité combinée], bdd_V102[Intitulé du GHT], D589,bdd_V102[FINESS juridique],A589)</f>
        <v>8936.5</v>
      </c>
      <c r="F589" s="1" t="str">
        <f>_xlfn.XLOOKUP(A589,Tableau2[FINESS Juridique],Tableau2[Prérequis validation],"Non")</f>
        <v>Oui</v>
      </c>
    </row>
    <row r="590" spans="1:6">
      <c r="A590">
        <v>710780263</v>
      </c>
      <c r="B590" t="str">
        <f>_xlfn.XLOOKUP(A590,bdd_V102[FINESS juridique],bdd_V102[Raison sociale juridique],"")</f>
        <v>CH LES CHANAUX MACON</v>
      </c>
      <c r="C590" s="1" t="str">
        <f>_xlfn.XLOOKUP(A590,bdd_V102[FINESS juridique],bdd_V102[Numéro du GHT],"")</f>
        <v>BFC-02</v>
      </c>
      <c r="D590" s="1" t="str">
        <f>_xlfn.XLOOKUP(A590,bdd_V102[FINESS juridique],bdd_V102[Intitulé du GHT],"")</f>
        <v>Bourgogne méridionale</v>
      </c>
      <c r="E590" s="1">
        <f>SUMIFS(bdd_V102[Activité combinée], bdd_V102[Intitulé du GHT], D590,bdd_V102[FINESS juridique],A590)</f>
        <v>204227.5</v>
      </c>
      <c r="F590" s="1" t="str">
        <f>_xlfn.XLOOKUP(A590,Tableau2[FINESS Juridique],Tableau2[Prérequis validation],"Non")</f>
        <v>Oui</v>
      </c>
    </row>
    <row r="591" spans="1:6">
      <c r="A591">
        <v>710780644</v>
      </c>
      <c r="B591" t="str">
        <f>_xlfn.XLOOKUP(A591,bdd_V102[FINESS juridique],bdd_V102[Raison sociale juridique],"")</f>
        <v>CH DU PAYS CHAROLAIS BRIONNAIS</v>
      </c>
      <c r="C591" s="1" t="str">
        <f>_xlfn.XLOOKUP(A591,bdd_V102[FINESS juridique],bdd_V102[Numéro du GHT],"")</f>
        <v>BFC-02</v>
      </c>
      <c r="D591" s="1" t="str">
        <f>_xlfn.XLOOKUP(A591,bdd_V102[FINESS juridique],bdd_V102[Intitulé du GHT],"")</f>
        <v>Bourgogne méridionale</v>
      </c>
      <c r="E591" s="1">
        <f>SUMIFS(bdd_V102[Activité combinée], bdd_V102[Intitulé du GHT], D591,bdd_V102[FINESS juridique],A591)</f>
        <v>105247</v>
      </c>
      <c r="F591" s="1" t="str">
        <f>_xlfn.XLOOKUP(A591,Tableau2[FINESS Juridique],Tableau2[Prérequis validation],"Non")</f>
        <v>Oui</v>
      </c>
    </row>
    <row r="592" spans="1:6">
      <c r="A592">
        <v>710780958</v>
      </c>
      <c r="B592" t="str">
        <f>_xlfn.XLOOKUP(A592,bdd_V102[FINESS juridique],bdd_V102[Raison sociale juridique],"")</f>
        <v>CH WILLIAM MOREY CHALON SUR SAONE</v>
      </c>
      <c r="C592" s="1" t="str">
        <f>_xlfn.XLOOKUP(A592,bdd_V102[FINESS juridique],bdd_V102[Numéro du GHT],"")</f>
        <v>BFC-01</v>
      </c>
      <c r="D592" s="1" t="str">
        <f>_xlfn.XLOOKUP(A592,bdd_V102[FINESS juridique],bdd_V102[Intitulé du GHT],"")</f>
        <v>Saône-et-Loire-Bresse Morvan</v>
      </c>
      <c r="E592" s="1">
        <f>SUMIFS(bdd_V102[Activité combinée], bdd_V102[Intitulé du GHT], D592,bdd_V102[FINESS juridique],A592)</f>
        <v>198482</v>
      </c>
      <c r="F592" s="1" t="str">
        <f>_xlfn.XLOOKUP(A592,Tableau2[FINESS Juridique],Tableau2[Prérequis validation],"Non")</f>
        <v>Oui</v>
      </c>
    </row>
    <row r="593" spans="1:6">
      <c r="A593">
        <v>710781089</v>
      </c>
      <c r="B593" t="str">
        <f>_xlfn.XLOOKUP(A593,bdd_V102[FINESS juridique],bdd_V102[Raison sociale juridique],"")</f>
        <v>CENTRE HOSPITALIER DU CLUNISOIS</v>
      </c>
      <c r="C593" s="1" t="str">
        <f>_xlfn.XLOOKUP(A593,bdd_V102[FINESS juridique],bdd_V102[Numéro du GHT],"")</f>
        <v>BFC-02</v>
      </c>
      <c r="D593" s="1" t="str">
        <f>_xlfn.XLOOKUP(A593,bdd_V102[FINESS juridique],bdd_V102[Intitulé du GHT],"")</f>
        <v>Bourgogne méridionale</v>
      </c>
      <c r="E593" s="1">
        <f>SUMIFS(bdd_V102[Activité combinée], bdd_V102[Intitulé du GHT], D593,bdd_V102[FINESS juridique],A593)</f>
        <v>9454</v>
      </c>
      <c r="F593" s="1" t="str">
        <f>_xlfn.XLOOKUP(A593,Tableau2[FINESS Juridique],Tableau2[Prérequis validation],"Non")</f>
        <v>Non</v>
      </c>
    </row>
    <row r="594" spans="1:6">
      <c r="A594">
        <v>710781329</v>
      </c>
      <c r="B594" t="str">
        <f>_xlfn.XLOOKUP(A594,bdd_V102[FINESS juridique],bdd_V102[Raison sociale juridique],"")</f>
        <v xml:space="preserve">	EPSM 71</v>
      </c>
      <c r="C594" s="1" t="str">
        <f>_xlfn.XLOOKUP(A594,bdd_V102[FINESS juridique],bdd_V102[Numéro du GHT],"")</f>
        <v>BFC-01</v>
      </c>
      <c r="D594" s="1" t="str">
        <f>_xlfn.XLOOKUP(A594,bdd_V102[FINESS juridique],bdd_V102[Intitulé du GHT],"")</f>
        <v>Saône-et-Loire-Bresse Morvan</v>
      </c>
      <c r="E594" s="1">
        <f>SUMIFS(bdd_V102[Activité combinée], bdd_V102[Intitulé du GHT], D594,bdd_V102[FINESS juridique],A594)</f>
        <v>54287.25</v>
      </c>
      <c r="F594" s="1" t="str">
        <f>_xlfn.XLOOKUP(A594,Tableau2[FINESS Juridique],Tableau2[Prérequis validation],"Non")</f>
        <v>Oui</v>
      </c>
    </row>
    <row r="595" spans="1:6">
      <c r="A595">
        <v>710781360</v>
      </c>
      <c r="B595" t="str">
        <f>_xlfn.XLOOKUP(A595,bdd_V102[FINESS juridique],bdd_V102[Raison sociale juridique],"")</f>
        <v>CENTRE HOSPITALIER BELNAY</v>
      </c>
      <c r="C595" s="1" t="str">
        <f>_xlfn.XLOOKUP(A595,bdd_V102[FINESS juridique],bdd_V102[Numéro du GHT],"")</f>
        <v>BFC-02</v>
      </c>
      <c r="D595" s="1" t="str">
        <f>_xlfn.XLOOKUP(A595,bdd_V102[FINESS juridique],bdd_V102[Intitulé du GHT],"")</f>
        <v>Bourgogne méridionale</v>
      </c>
      <c r="E595" s="1">
        <f>SUMIFS(bdd_V102[Activité combinée], bdd_V102[Intitulé du GHT], D595,bdd_V102[FINESS juridique],A595)</f>
        <v>7589</v>
      </c>
      <c r="F595" s="1" t="str">
        <f>_xlfn.XLOOKUP(A595,Tableau2[FINESS Juridique],Tableau2[Prérequis validation],"Non")</f>
        <v>Oui</v>
      </c>
    </row>
    <row r="596" spans="1:6">
      <c r="A596">
        <v>710781451</v>
      </c>
      <c r="B596" t="str">
        <f>_xlfn.XLOOKUP(A596,bdd_V102[FINESS juridique],bdd_V102[Raison sociale juridique],"")</f>
        <v>CNTRE HOSPITALIER D'AUTUN</v>
      </c>
      <c r="C596" s="1" t="str">
        <f>_xlfn.XLOOKUP(A596,bdd_V102[FINESS juridique],bdd_V102[Numéro du GHT],"")</f>
        <v>BFC-01</v>
      </c>
      <c r="D596" s="1" t="str">
        <f>_xlfn.XLOOKUP(A596,bdd_V102[FINESS juridique],bdd_V102[Intitulé du GHT],"")</f>
        <v>Saône-et-Loire-Bresse Morvan</v>
      </c>
      <c r="E596" s="1">
        <f>SUMIFS(bdd_V102[Activité combinée], bdd_V102[Intitulé du GHT], D596,bdd_V102[FINESS juridique],A596)</f>
        <v>33402.5</v>
      </c>
      <c r="F596" s="1" t="str">
        <f>_xlfn.XLOOKUP(A596,Tableau2[FINESS Juridique],Tableau2[Prérequis validation],"Non")</f>
        <v>Oui</v>
      </c>
    </row>
    <row r="597" spans="1:6">
      <c r="A597">
        <v>710781568</v>
      </c>
      <c r="B597" t="str">
        <f>_xlfn.XLOOKUP(A597,bdd_V102[FINESS juridique],bdd_V102[Raison sociale juridique],"")</f>
        <v>CH ALIGRE BOURBON LANCY</v>
      </c>
      <c r="C597" s="1" t="str">
        <f>_xlfn.XLOOKUP(A597,bdd_V102[FINESS juridique],bdd_V102[Numéro du GHT],"")</f>
        <v>BFC-02</v>
      </c>
      <c r="D597" s="1" t="str">
        <f>_xlfn.XLOOKUP(A597,bdd_V102[FINESS juridique],bdd_V102[Intitulé du GHT],"")</f>
        <v>Bourgogne méridionale</v>
      </c>
      <c r="E597" s="1">
        <f>SUMIFS(bdd_V102[Activité combinée], bdd_V102[Intitulé du GHT], D597,bdd_V102[FINESS juridique],A597)</f>
        <v>7785.5</v>
      </c>
      <c r="F597" s="1" t="str">
        <f>_xlfn.XLOOKUP(A597,Tableau2[FINESS Juridique],Tableau2[Prérequis validation],"Non")</f>
        <v>Non</v>
      </c>
    </row>
    <row r="598" spans="1:6">
      <c r="A598">
        <v>710781592</v>
      </c>
      <c r="B598" t="str">
        <f>_xlfn.XLOOKUP(A598,bdd_V102[FINESS juridique],bdd_V102[Raison sociale juridique],"")</f>
        <v>CENTRE HOSPITALIER</v>
      </c>
      <c r="C598" s="1" t="str">
        <f>_xlfn.XLOOKUP(A598,bdd_V102[FINESS juridique],bdd_V102[Numéro du GHT],"")</f>
        <v>BFC-01</v>
      </c>
      <c r="D598" s="1" t="str">
        <f>_xlfn.XLOOKUP(A598,bdd_V102[FINESS juridique],bdd_V102[Intitulé du GHT],"")</f>
        <v>Saône-et-Loire-Bresse Morvan</v>
      </c>
      <c r="E598" s="1">
        <f>SUMIFS(bdd_V102[Activité combinée], bdd_V102[Intitulé du GHT], D598,bdd_V102[FINESS juridique],A598)</f>
        <v>5250</v>
      </c>
      <c r="F598" s="1" t="str">
        <f>_xlfn.XLOOKUP(A598,Tableau2[FINESS Juridique],Tableau2[Prérequis validation],"Non")</f>
        <v>Oui</v>
      </c>
    </row>
    <row r="599" spans="1:6">
      <c r="A599">
        <v>710976705</v>
      </c>
      <c r="B599" t="str">
        <f>_xlfn.XLOOKUP(A599,bdd_V102[FINESS juridique],bdd_V102[Raison sociale juridique],"")</f>
        <v>CENTRE HOSPITALIER JEAN BOUVERI</v>
      </c>
      <c r="C599" s="1" t="str">
        <f>_xlfn.XLOOKUP(A599,bdd_V102[FINESS juridique],bdd_V102[Numéro du GHT],"")</f>
        <v>BFC-01</v>
      </c>
      <c r="D599" s="1" t="str">
        <f>_xlfn.XLOOKUP(A599,bdd_V102[FINESS juridique],bdd_V102[Intitulé du GHT],"")</f>
        <v>Saône-et-Loire-Bresse Morvan</v>
      </c>
      <c r="E599" s="1">
        <f>SUMIFS(bdd_V102[Activité combinée], bdd_V102[Intitulé du GHT], D599,bdd_V102[FINESS juridique],A599)</f>
        <v>54658</v>
      </c>
      <c r="F599" s="1" t="str">
        <f>_xlfn.XLOOKUP(A599,Tableau2[FINESS Juridique],Tableau2[Prérequis validation],"Non")</f>
        <v>Oui</v>
      </c>
    </row>
    <row r="600" spans="1:6">
      <c r="A600">
        <v>720000025</v>
      </c>
      <c r="B600" t="str">
        <f>_xlfn.XLOOKUP(A600,bdd_V102[FINESS juridique],bdd_V102[Raison sociale juridique],"")</f>
        <v>CH DU MANS</v>
      </c>
      <c r="C600" s="1" t="str">
        <f>_xlfn.XLOOKUP(A600,bdd_V102[FINESS juridique],bdd_V102[Numéro du GHT],"")</f>
        <v>PDL-04</v>
      </c>
      <c r="D600" s="1" t="str">
        <f>_xlfn.XLOOKUP(A600,bdd_V102[FINESS juridique],bdd_V102[Intitulé du GHT],"")</f>
        <v>Sarthe</v>
      </c>
      <c r="E600" s="1">
        <f>SUMIFS(bdd_V102[Activité combinée], bdd_V102[Intitulé du GHT], D600,bdd_V102[FINESS juridique],A600)</f>
        <v>408822</v>
      </c>
      <c r="F600" s="1" t="str">
        <f>_xlfn.XLOOKUP(A600,Tableau2[FINESS Juridique],Tableau2[Prérequis validation],"Non")</f>
        <v>Oui</v>
      </c>
    </row>
    <row r="601" spans="1:6">
      <c r="A601">
        <v>720000058</v>
      </c>
      <c r="B601" t="str">
        <f>_xlfn.XLOOKUP(A601,bdd_V102[FINESS juridique],bdd_V102[Raison sociale juridique],"")</f>
        <v>EPSM DE LA SARTHE</v>
      </c>
      <c r="C601" s="1" t="str">
        <f>_xlfn.XLOOKUP(A601,bdd_V102[FINESS juridique],bdd_V102[Numéro du GHT],"")</f>
        <v>PDL-04</v>
      </c>
      <c r="D601" s="1" t="str">
        <f>_xlfn.XLOOKUP(A601,bdd_V102[FINESS juridique],bdd_V102[Intitulé du GHT],"")</f>
        <v>Sarthe</v>
      </c>
      <c r="E601" s="1">
        <f>SUMIFS(bdd_V102[Activité combinée], bdd_V102[Intitulé du GHT], D601,bdd_V102[FINESS juridique],A601)</f>
        <v>56259.25</v>
      </c>
      <c r="F601" s="1" t="str">
        <f>_xlfn.XLOOKUP(A601,Tableau2[FINESS Juridique],Tableau2[Prérequis validation],"Non")</f>
        <v>Oui</v>
      </c>
    </row>
    <row r="602" spans="1:6">
      <c r="A602">
        <v>720000066</v>
      </c>
      <c r="B602" t="str">
        <f>_xlfn.XLOOKUP(A602,bdd_V102[FINESS juridique],bdd_V102[Raison sociale juridique],"")</f>
        <v>CH DE CHATEAU DU LOIR</v>
      </c>
      <c r="C602" s="1" t="str">
        <f>_xlfn.XLOOKUP(A602,bdd_V102[FINESS juridique],bdd_V102[Numéro du GHT],"")</f>
        <v>PDL-04</v>
      </c>
      <c r="D602" s="1" t="str">
        <f>_xlfn.XLOOKUP(A602,bdd_V102[FINESS juridique],bdd_V102[Intitulé du GHT],"")</f>
        <v>Sarthe</v>
      </c>
      <c r="E602" s="1">
        <f>SUMIFS(bdd_V102[Activité combinée], bdd_V102[Intitulé du GHT], D602,bdd_V102[FINESS juridique],A602)</f>
        <v>22575</v>
      </c>
      <c r="F602" s="1" t="str">
        <f>_xlfn.XLOOKUP(A602,Tableau2[FINESS Juridique],Tableau2[Prérequis validation],"Non")</f>
        <v>Oui</v>
      </c>
    </row>
    <row r="603" spans="1:6">
      <c r="A603">
        <v>720000090</v>
      </c>
      <c r="B603" t="str">
        <f>_xlfn.XLOOKUP(A603,bdd_V102[FINESS juridique],bdd_V102[Raison sociale juridique],"")</f>
        <v>CH FRANCOIS DE DAILLON DU LUDE</v>
      </c>
      <c r="C603" s="1" t="str">
        <f>_xlfn.XLOOKUP(A603,bdd_V102[FINESS juridique],bdd_V102[Numéro du GHT],"")</f>
        <v>PDL-04</v>
      </c>
      <c r="D603" s="1" t="str">
        <f>_xlfn.XLOOKUP(A603,bdd_V102[FINESS juridique],bdd_V102[Intitulé du GHT],"")</f>
        <v>Sarthe</v>
      </c>
      <c r="E603" s="1">
        <f>SUMIFS(bdd_V102[Activité combinée], bdd_V102[Intitulé du GHT], D603,bdd_V102[FINESS juridique],A603)</f>
        <v>5202.5</v>
      </c>
      <c r="F603" s="1" t="str">
        <f>_xlfn.XLOOKUP(A603,Tableau2[FINESS Juridique],Tableau2[Prérequis validation],"Non")</f>
        <v>Non</v>
      </c>
    </row>
    <row r="604" spans="1:6">
      <c r="A604">
        <v>720000140</v>
      </c>
      <c r="B604" t="str">
        <f>_xlfn.XLOOKUP(A604,bdd_V102[FINESS juridique],bdd_V102[Raison sociale juridique],"")</f>
        <v>CH DE ST CALAIS</v>
      </c>
      <c r="C604" s="1" t="str">
        <f>_xlfn.XLOOKUP(A604,bdd_V102[FINESS juridique],bdd_V102[Numéro du GHT],"")</f>
        <v>PDL-04</v>
      </c>
      <c r="D604" s="1" t="str">
        <f>_xlfn.XLOOKUP(A604,bdd_V102[FINESS juridique],bdd_V102[Intitulé du GHT],"")</f>
        <v>Sarthe</v>
      </c>
      <c r="E604" s="1">
        <f>SUMIFS(bdd_V102[Activité combinée], bdd_V102[Intitulé du GHT], D604,bdd_V102[FINESS juridique],A604)</f>
        <v>16547</v>
      </c>
      <c r="F604" s="1" t="str">
        <f>_xlfn.XLOOKUP(A604,Tableau2[FINESS Juridique],Tableau2[Prérequis validation],"Non")</f>
        <v>Oui</v>
      </c>
    </row>
    <row r="605" spans="1:6">
      <c r="A605">
        <v>720006022</v>
      </c>
      <c r="B605" t="str">
        <f>_xlfn.XLOOKUP(A605,bdd_V102[FINESS juridique],bdd_V102[Raison sociale juridique],"")</f>
        <v>CH PAUL CHAPRON</v>
      </c>
      <c r="C605" s="1" t="str">
        <f>_xlfn.XLOOKUP(A605,bdd_V102[FINESS juridique],bdd_V102[Numéro du GHT],"")</f>
        <v>PDL-04</v>
      </c>
      <c r="D605" s="1" t="str">
        <f>_xlfn.XLOOKUP(A605,bdd_V102[FINESS juridique],bdd_V102[Intitulé du GHT],"")</f>
        <v>Sarthe</v>
      </c>
      <c r="E605" s="1">
        <f>SUMIFS(bdd_V102[Activité combinée], bdd_V102[Intitulé du GHT], D605,bdd_V102[FINESS juridique],A605)</f>
        <v>20792.5</v>
      </c>
      <c r="F605" s="1" t="str">
        <f>_xlfn.XLOOKUP(A605,Tableau2[FINESS Juridique],Tableau2[Prérequis validation],"Non")</f>
        <v>Oui</v>
      </c>
    </row>
    <row r="606" spans="1:6">
      <c r="A606">
        <v>720016724</v>
      </c>
      <c r="B606" t="str">
        <f>_xlfn.XLOOKUP(A606,bdd_V102[FINESS juridique],bdd_V102[Raison sociale juridique],"")</f>
        <v>POLE SANTE SARTHE ET LOIR</v>
      </c>
      <c r="C606" s="1" t="str">
        <f>_xlfn.XLOOKUP(A606,bdd_V102[FINESS juridique],bdd_V102[Numéro du GHT],"")</f>
        <v>PDL-04</v>
      </c>
      <c r="D606" s="1" t="str">
        <f>_xlfn.XLOOKUP(A606,bdd_V102[FINESS juridique],bdd_V102[Intitulé du GHT],"")</f>
        <v>Sarthe</v>
      </c>
      <c r="E606" s="1">
        <f>SUMIFS(bdd_V102[Activité combinée], bdd_V102[Intitulé du GHT], D606,bdd_V102[FINESS juridique],A606)</f>
        <v>48935.5</v>
      </c>
      <c r="F606" s="1" t="str">
        <f>_xlfn.XLOOKUP(A606,Tableau2[FINESS Juridique],Tableau2[Prérequis validation],"Non")</f>
        <v>Oui</v>
      </c>
    </row>
    <row r="607" spans="1:6">
      <c r="A607">
        <v>720021963</v>
      </c>
      <c r="B607" t="str">
        <f>_xlfn.XLOOKUP(A607,bdd_V102[FINESS juridique],bdd_V102[Raison sociale juridique],"")</f>
        <v>POLE HOSPIT ET GERONTO NORD SARTHE</v>
      </c>
      <c r="C607" s="1" t="str">
        <f>_xlfn.XLOOKUP(A607,bdd_V102[FINESS juridique],bdd_V102[Numéro du GHT],"")</f>
        <v>PDL-04</v>
      </c>
      <c r="D607" s="1" t="str">
        <f>_xlfn.XLOOKUP(A607,bdd_V102[FINESS juridique],bdd_V102[Intitulé du GHT],"")</f>
        <v>Sarthe</v>
      </c>
      <c r="E607" s="1">
        <f>SUMIFS(bdd_V102[Activité combinée], bdd_V102[Intitulé du GHT], D607,bdd_V102[FINESS juridique],A607)</f>
        <v>12493</v>
      </c>
      <c r="F607" s="1" t="str">
        <f>_xlfn.XLOOKUP(A607,Tableau2[FINESS Juridique],Tableau2[Prérequis validation],"Non")</f>
        <v>Non</v>
      </c>
    </row>
    <row r="608" spans="1:6">
      <c r="A608">
        <v>730000015</v>
      </c>
      <c r="B608" t="str">
        <f>_xlfn.XLOOKUP(A608,bdd_V102[FINESS juridique],bdd_V102[Raison sociale juridique],"")</f>
        <v>CH METROPOLE SAVOIE</v>
      </c>
      <c r="C608" s="1" t="str">
        <f>_xlfn.XLOOKUP(A608,bdd_V102[FINESS juridique],bdd_V102[Numéro du GHT],"")</f>
        <v>ARA-02</v>
      </c>
      <c r="D608" s="1" t="str">
        <f>_xlfn.XLOOKUP(A608,bdd_V102[FINESS juridique],bdd_V102[Intitulé du GHT],"")</f>
        <v>Savoie Belley</v>
      </c>
      <c r="E608" s="1">
        <f>SUMIFS(bdd_V102[Activité combinée], bdd_V102[Intitulé du GHT], D608,bdd_V102[FINESS juridique],A608)</f>
        <v>387780.5</v>
      </c>
      <c r="F608" s="1" t="str">
        <f>_xlfn.XLOOKUP(A608,Tableau2[FINESS Juridique],Tableau2[Prérequis validation],"Non")</f>
        <v>Oui</v>
      </c>
    </row>
    <row r="609" spans="1:6">
      <c r="A609">
        <v>730002839</v>
      </c>
      <c r="B609" t="str">
        <f>_xlfn.XLOOKUP(A609,bdd_V102[FINESS juridique],bdd_V102[Raison sociale juridique],"")</f>
        <v>CH ALBERTVILLE MOUTIERS</v>
      </c>
      <c r="C609" s="1" t="str">
        <f>_xlfn.XLOOKUP(A609,bdd_V102[FINESS juridique],bdd_V102[Numéro du GHT],"")</f>
        <v>ARA-02</v>
      </c>
      <c r="D609" s="1" t="str">
        <f>_xlfn.XLOOKUP(A609,bdd_V102[FINESS juridique],bdd_V102[Intitulé du GHT],"")</f>
        <v>Savoie Belley</v>
      </c>
      <c r="E609" s="1">
        <f>SUMIFS(bdd_V102[Activité combinée], bdd_V102[Intitulé du GHT], D609,bdd_V102[FINESS juridique],A609)</f>
        <v>91273</v>
      </c>
      <c r="F609" s="1" t="str">
        <f>_xlfn.XLOOKUP(A609,Tableau2[FINESS Juridique],Tableau2[Prérequis validation],"Non")</f>
        <v>Oui</v>
      </c>
    </row>
    <row r="610" spans="1:6">
      <c r="A610">
        <v>730780103</v>
      </c>
      <c r="B610" t="str">
        <f>_xlfn.XLOOKUP(A610,bdd_V102[FINESS juridique],bdd_V102[Raison sociale juridique],"")</f>
        <v>CH VALLEE DE LA MAURIENNE</v>
      </c>
      <c r="C610" s="1" t="str">
        <f>_xlfn.XLOOKUP(A610,bdd_V102[FINESS juridique],bdd_V102[Numéro du GHT],"")</f>
        <v>ARA-02</v>
      </c>
      <c r="D610" s="1" t="str">
        <f>_xlfn.XLOOKUP(A610,bdd_V102[FINESS juridique],bdd_V102[Intitulé du GHT],"")</f>
        <v>Savoie Belley</v>
      </c>
      <c r="E610" s="1">
        <f>SUMIFS(bdd_V102[Activité combinée], bdd_V102[Intitulé du GHT], D610,bdd_V102[FINESS juridique],A610)</f>
        <v>42325.5</v>
      </c>
      <c r="F610" s="1" t="str">
        <f>_xlfn.XLOOKUP(A610,Tableau2[FINESS Juridique],Tableau2[Prérequis validation],"Non")</f>
        <v>Oui</v>
      </c>
    </row>
    <row r="611" spans="1:6">
      <c r="A611">
        <v>730780525</v>
      </c>
      <c r="B611" t="str">
        <f>_xlfn.XLOOKUP(A611,bdd_V102[FINESS juridique],bdd_V102[Raison sociale juridique],"")</f>
        <v>CH DE BOURG SAINT MAURICE</v>
      </c>
      <c r="C611" s="1" t="str">
        <f>_xlfn.XLOOKUP(A611,bdd_V102[FINESS juridique],bdd_V102[Numéro du GHT],"")</f>
        <v>ARA-02</v>
      </c>
      <c r="D611" s="1" t="str">
        <f>_xlfn.XLOOKUP(A611,bdd_V102[FINESS juridique],bdd_V102[Intitulé du GHT],"")</f>
        <v>Savoie Belley</v>
      </c>
      <c r="E611" s="1">
        <f>SUMIFS(bdd_V102[Activité combinée], bdd_V102[Intitulé du GHT], D611,bdd_V102[FINESS juridique],A611)</f>
        <v>21953</v>
      </c>
      <c r="F611" s="1" t="str">
        <f>_xlfn.XLOOKUP(A611,Tableau2[FINESS Juridique],Tableau2[Prérequis validation],"Non")</f>
        <v>Oui</v>
      </c>
    </row>
    <row r="612" spans="1:6">
      <c r="A612">
        <v>730780558</v>
      </c>
      <c r="B612" t="str">
        <f>_xlfn.XLOOKUP(A612,bdd_V102[FINESS juridique],bdd_V102[Raison sociale juridique],"")</f>
        <v>CH MICHEL DUBETTIER</v>
      </c>
      <c r="C612" s="1" t="str">
        <f>_xlfn.XLOOKUP(A612,bdd_V102[FINESS juridique],bdd_V102[Numéro du GHT],"")</f>
        <v>ARA-02</v>
      </c>
      <c r="D612" s="1" t="str">
        <f>_xlfn.XLOOKUP(A612,bdd_V102[FINESS juridique],bdd_V102[Intitulé du GHT],"")</f>
        <v>Savoie Belley</v>
      </c>
      <c r="E612" s="1">
        <f>SUMIFS(bdd_V102[Activité combinée], bdd_V102[Intitulé du GHT], D612,bdd_V102[FINESS juridique],A612)</f>
        <v>5598.5</v>
      </c>
      <c r="F612" s="1" t="str">
        <f>_xlfn.XLOOKUP(A612,Tableau2[FINESS Juridique],Tableau2[Prérequis validation],"Non")</f>
        <v>Non</v>
      </c>
    </row>
    <row r="613" spans="1:6">
      <c r="A613">
        <v>730780582</v>
      </c>
      <c r="B613" t="str">
        <f>_xlfn.XLOOKUP(A613,bdd_V102[FINESS juridique],bdd_V102[Raison sociale juridique],"")</f>
        <v>CHS DE LA SAVOIE</v>
      </c>
      <c r="C613" s="1" t="str">
        <f>_xlfn.XLOOKUP(A613,bdd_V102[FINESS juridique],bdd_V102[Numéro du GHT],"")</f>
        <v>ARA-02</v>
      </c>
      <c r="D613" s="1" t="str">
        <f>_xlfn.XLOOKUP(A613,bdd_V102[FINESS juridique],bdd_V102[Intitulé du GHT],"")</f>
        <v>Savoie Belley</v>
      </c>
      <c r="E613" s="1">
        <f>SUMIFS(bdd_V102[Activité combinée], bdd_V102[Intitulé du GHT], D613,bdd_V102[FINESS juridique],A613)</f>
        <v>33477.5</v>
      </c>
      <c r="F613" s="1" t="str">
        <f>_xlfn.XLOOKUP(A613,Tableau2[FINESS Juridique],Tableau2[Prérequis validation],"Non")</f>
        <v>Non</v>
      </c>
    </row>
    <row r="614" spans="1:6">
      <c r="A614">
        <v>740001839</v>
      </c>
      <c r="B614" t="str">
        <f>_xlfn.XLOOKUP(A614,bdd_V102[FINESS juridique],bdd_V102[Raison sociale juridique],"")</f>
        <v>CHI DES HOPITAUX DU PAYS DU MONT BLANC</v>
      </c>
      <c r="C614" s="1" t="str">
        <f>_xlfn.XLOOKUP(A614,bdd_V102[FINESS juridique],bdd_V102[Numéro du GHT],"")</f>
        <v>ARA-07</v>
      </c>
      <c r="D614" s="1" t="str">
        <f>_xlfn.XLOOKUP(A614,bdd_V102[FINESS juridique],bdd_V102[Intitulé du GHT],"")</f>
        <v>Léman Mont-Blanc</v>
      </c>
      <c r="E614" s="1">
        <f>SUMIFS(bdd_V102[Activité combinée], bdd_V102[Intitulé du GHT], D614,bdd_V102[FINESS juridique],A614)</f>
        <v>99748</v>
      </c>
      <c r="F614" s="1" t="str">
        <f>_xlfn.XLOOKUP(A614,Tableau2[FINESS Juridique],Tableau2[Prérequis validation],"Non")</f>
        <v>Oui</v>
      </c>
    </row>
    <row r="615" spans="1:6">
      <c r="A615">
        <v>740781133</v>
      </c>
      <c r="B615" t="str">
        <f>_xlfn.XLOOKUP(A615,bdd_V102[FINESS juridique],bdd_V102[Raison sociale juridique],"")</f>
        <v>CH ANNECY GENEVOIS</v>
      </c>
      <c r="C615" s="1" t="str">
        <f>_xlfn.XLOOKUP(A615,bdd_V102[FINESS juridique],bdd_V102[Numéro du GHT],"")</f>
        <v>ARA-08</v>
      </c>
      <c r="D615" s="1" t="str">
        <f>_xlfn.XLOOKUP(A615,bdd_V102[FINESS juridique],bdd_V102[Intitulé du GHT],"")</f>
        <v>Genevois Annecy Albanais</v>
      </c>
      <c r="E615" s="1">
        <f>SUMIFS(bdd_V102[Activité combinée], bdd_V102[Intitulé du GHT], D615,bdd_V102[FINESS juridique],A615)</f>
        <v>367175</v>
      </c>
      <c r="F615" s="1" t="str">
        <f>_xlfn.XLOOKUP(A615,Tableau2[FINESS Juridique],Tableau2[Prérequis validation],"Non")</f>
        <v>Oui</v>
      </c>
    </row>
    <row r="616" spans="1:6">
      <c r="A616">
        <v>740781182</v>
      </c>
      <c r="B616" t="str">
        <f>_xlfn.XLOOKUP(A616,bdd_V102[FINESS juridique],bdd_V102[Raison sociale juridique],"")</f>
        <v>CH ANDREVETAN</v>
      </c>
      <c r="C616" s="1" t="str">
        <f>_xlfn.XLOOKUP(A616,bdd_V102[FINESS juridique],bdd_V102[Numéro du GHT],"")</f>
        <v>ARA-07</v>
      </c>
      <c r="D616" s="1" t="str">
        <f>_xlfn.XLOOKUP(A616,bdd_V102[FINESS juridique],bdd_V102[Intitulé du GHT],"")</f>
        <v>Léman Mont-Blanc</v>
      </c>
      <c r="E616" s="1">
        <f>SUMIFS(bdd_V102[Activité combinée], bdd_V102[Intitulé du GHT], D616,bdd_V102[FINESS juridique],A616)</f>
        <v>1722</v>
      </c>
      <c r="F616" s="1" t="str">
        <f>_xlfn.XLOOKUP(A616,Tableau2[FINESS Juridique],Tableau2[Prérequis validation],"Non")</f>
        <v>Oui</v>
      </c>
    </row>
    <row r="617" spans="1:6">
      <c r="A617">
        <v>740781190</v>
      </c>
      <c r="B617" t="str">
        <f>_xlfn.XLOOKUP(A617,bdd_V102[FINESS juridique],bdd_V102[Raison sociale juridique],"")</f>
        <v>CH DUFRESNE SOMMEILLER</v>
      </c>
      <c r="C617" s="1" t="str">
        <f>_xlfn.XLOOKUP(A617,bdd_V102[FINESS juridique],bdd_V102[Numéro du GHT],"")</f>
        <v>ARA-07</v>
      </c>
      <c r="D617" s="1" t="str">
        <f>_xlfn.XLOOKUP(A617,bdd_V102[FINESS juridique],bdd_V102[Intitulé du GHT],"")</f>
        <v>Léman Mont-Blanc</v>
      </c>
      <c r="E617" s="1">
        <f>SUMIFS(bdd_V102[Activité combinée], bdd_V102[Intitulé du GHT], D617,bdd_V102[FINESS juridique],A617)</f>
        <v>13680.5</v>
      </c>
      <c r="F617" s="1" t="str">
        <f>_xlfn.XLOOKUP(A617,Tableau2[FINESS Juridique],Tableau2[Prérequis validation],"Non")</f>
        <v>Oui</v>
      </c>
    </row>
    <row r="618" spans="1:6">
      <c r="A618">
        <v>740781208</v>
      </c>
      <c r="B618" t="str">
        <f>_xlfn.XLOOKUP(A618,bdd_V102[FINESS juridique],bdd_V102[Raison sociale juridique],"")</f>
        <v>CH GABRIEL DEPLANTE</v>
      </c>
      <c r="C618" s="1" t="str">
        <f>_xlfn.XLOOKUP(A618,bdd_V102[FINESS juridique],bdd_V102[Numéro du GHT],"")</f>
        <v>ARA-08</v>
      </c>
      <c r="D618" s="1" t="str">
        <f>_xlfn.XLOOKUP(A618,bdd_V102[FINESS juridique],bdd_V102[Intitulé du GHT],"")</f>
        <v>Genevois Annecy Albanais</v>
      </c>
      <c r="E618" s="1">
        <f>SUMIFS(bdd_V102[Activité combinée], bdd_V102[Intitulé du GHT], D618,bdd_V102[FINESS juridique],A618)</f>
        <v>25352</v>
      </c>
      <c r="F618" s="1" t="str">
        <f>_xlfn.XLOOKUP(A618,Tableau2[FINESS Juridique],Tableau2[Prérequis validation],"Non")</f>
        <v>Non</v>
      </c>
    </row>
    <row r="619" spans="1:6">
      <c r="A619">
        <v>740781893</v>
      </c>
      <c r="B619" t="str">
        <f>_xlfn.XLOOKUP(A619,bdd_V102[FINESS juridique],bdd_V102[Raison sociale juridique],"")</f>
        <v>CH DE REIGNIER</v>
      </c>
      <c r="C619" s="1" t="str">
        <f>_xlfn.XLOOKUP(A619,bdd_V102[FINESS juridique],bdd_V102[Numéro du GHT],"")</f>
        <v>ARA-07</v>
      </c>
      <c r="D619" s="1" t="str">
        <f>_xlfn.XLOOKUP(A619,bdd_V102[FINESS juridique],bdd_V102[Intitulé du GHT],"")</f>
        <v>Léman Mont-Blanc</v>
      </c>
      <c r="E619" s="1">
        <f>SUMIFS(bdd_V102[Activité combinée], bdd_V102[Intitulé du GHT], D619,bdd_V102[FINESS juridique],A619)</f>
        <v>8142.5</v>
      </c>
      <c r="F619" s="1" t="str">
        <f>_xlfn.XLOOKUP(A619,Tableau2[FINESS Juridique],Tableau2[Prérequis validation],"Non")</f>
        <v>Oui</v>
      </c>
    </row>
    <row r="620" spans="1:6">
      <c r="A620">
        <v>740785035</v>
      </c>
      <c r="B620" t="str">
        <f>_xlfn.XLOOKUP(A620,bdd_V102[FINESS juridique],bdd_V102[Raison sociale juridique],"")</f>
        <v>EPSM 74</v>
      </c>
      <c r="C620" s="1" t="str">
        <f>_xlfn.XLOOKUP(A620,bdd_V102[FINESS juridique],bdd_V102[Numéro du GHT],"")</f>
        <v>ARA-07</v>
      </c>
      <c r="D620" s="1" t="str">
        <f>_xlfn.XLOOKUP(A620,bdd_V102[FINESS juridique],bdd_V102[Intitulé du GHT],"")</f>
        <v>Léman Mont-Blanc</v>
      </c>
      <c r="E620" s="1">
        <f>SUMIFS(bdd_V102[Activité combinée], bdd_V102[Intitulé du GHT], D620,bdd_V102[FINESS juridique],A620)</f>
        <v>32028.75</v>
      </c>
      <c r="F620" s="1" t="str">
        <f>_xlfn.XLOOKUP(A620,Tableau2[FINESS Juridique],Tableau2[Prérequis validation],"Non")</f>
        <v>Non</v>
      </c>
    </row>
    <row r="621" spans="1:6">
      <c r="A621">
        <v>740790258</v>
      </c>
      <c r="B621" t="str">
        <f>_xlfn.XLOOKUP(A621,bdd_V102[FINESS juridique],bdd_V102[Raison sociale juridique],"")</f>
        <v>CH ALPES LEMAN</v>
      </c>
      <c r="C621" s="1" t="str">
        <f>_xlfn.XLOOKUP(A621,bdd_V102[FINESS juridique],bdd_V102[Numéro du GHT],"")</f>
        <v>ARA-07</v>
      </c>
      <c r="D621" s="1" t="str">
        <f>_xlfn.XLOOKUP(A621,bdd_V102[FINESS juridique],bdd_V102[Intitulé du GHT],"")</f>
        <v>Léman Mont-Blanc</v>
      </c>
      <c r="E621" s="1">
        <f>SUMIFS(bdd_V102[Activité combinée], bdd_V102[Intitulé du GHT], D621,bdd_V102[FINESS juridique],A621)</f>
        <v>152363.5</v>
      </c>
      <c r="F621" s="1" t="str">
        <f>_xlfn.XLOOKUP(A621,Tableau2[FINESS Juridique],Tableau2[Prérequis validation],"Non")</f>
        <v>Oui</v>
      </c>
    </row>
    <row r="622" spans="1:6">
      <c r="A622">
        <v>740790381</v>
      </c>
      <c r="B622" t="str">
        <f>_xlfn.XLOOKUP(A622,bdd_V102[FINESS juridique],bdd_V102[Raison sociale juridique],"")</f>
        <v>CHI LES HOPITAUX DU LEMAN</v>
      </c>
      <c r="C622" s="1" t="str">
        <f>_xlfn.XLOOKUP(A622,bdd_V102[FINESS juridique],bdd_V102[Numéro du GHT],"")</f>
        <v>ARA-07</v>
      </c>
      <c r="D622" s="1" t="str">
        <f>_xlfn.XLOOKUP(A622,bdd_V102[FINESS juridique],bdd_V102[Intitulé du GHT],"")</f>
        <v>Léman Mont-Blanc</v>
      </c>
      <c r="E622" s="1">
        <f>SUMIFS(bdd_V102[Activité combinée], bdd_V102[Intitulé du GHT], D622,bdd_V102[FINESS juridique],A622)</f>
        <v>110506</v>
      </c>
      <c r="F622" s="1" t="str">
        <f>_xlfn.XLOOKUP(A622,Tableau2[FINESS Juridique],Tableau2[Prérequis validation],"Non")</f>
        <v>Oui</v>
      </c>
    </row>
    <row r="623" spans="1:6">
      <c r="A623">
        <v>750062036</v>
      </c>
      <c r="B623" t="str">
        <f>_xlfn.XLOOKUP(A623,bdd_V102[FINESS juridique],bdd_V102[Raison sociale juridique],"")</f>
        <v>GHU PARIS PSY ET NEUROSCIENCES</v>
      </c>
      <c r="C623" s="1" t="str">
        <f>_xlfn.XLOOKUP(A623,bdd_V102[FINESS juridique],bdd_V102[Numéro du GHT],"")</f>
        <v>IDF-15</v>
      </c>
      <c r="D623" s="1" t="str">
        <f>_xlfn.XLOOKUP(A623,bdd_V102[FINESS juridique],bdd_V102[Intitulé du GHT],"")</f>
        <v>Paris psychiatrie et neurosciences</v>
      </c>
      <c r="E623" s="1">
        <f>SUMIFS(bdd_V102[Activité combinée], bdd_V102[Intitulé du GHT], D623,bdd_V102[FINESS juridique],A623)</f>
        <v>239645.25</v>
      </c>
      <c r="F623" s="1" t="str">
        <f>_xlfn.XLOOKUP(A623,Tableau2[FINESS Juridique],Tableau2[Prérequis validation],"Non")</f>
        <v>Oui</v>
      </c>
    </row>
    <row r="624" spans="1:6">
      <c r="A624">
        <v>760024042</v>
      </c>
      <c r="B624" t="str">
        <f>_xlfn.XLOOKUP(A624,bdd_V102[FINESS juridique],bdd_V102[Raison sociale juridique],"")</f>
        <v>CHI ELBEUF-LOUVIERS VAL DE REUIL</v>
      </c>
      <c r="C624" s="1" t="str">
        <f>_xlfn.XLOOKUP(A624,bdd_V102[FINESS juridique],bdd_V102[Numéro du GHT],"")</f>
        <v>NOR-09</v>
      </c>
      <c r="D624" s="1" t="str">
        <f>_xlfn.XLOOKUP(A624,bdd_V102[FINESS juridique],bdd_V102[Intitulé du GHT],"")</f>
        <v>Val de Seine et Plateaux de l'Eure</v>
      </c>
      <c r="E624" s="1">
        <f>SUMIFS(bdd_V102[Activité combinée], bdd_V102[Intitulé du GHT], D624,bdd_V102[FINESS juridique],A624)</f>
        <v>173016.5</v>
      </c>
      <c r="F624" s="1" t="str">
        <f>_xlfn.XLOOKUP(A624,Tableau2[FINESS Juridique],Tableau2[Prérequis validation],"Non")</f>
        <v>Oui</v>
      </c>
    </row>
    <row r="625" spans="1:6">
      <c r="A625">
        <v>760780023</v>
      </c>
      <c r="B625" t="str">
        <f>_xlfn.XLOOKUP(A625,bdd_V102[FINESS juridique],bdd_V102[Raison sociale juridique],"")</f>
        <v>CH DIEPPE</v>
      </c>
      <c r="C625" s="1" t="str">
        <f>_xlfn.XLOOKUP(A625,bdd_V102[FINESS juridique],bdd_V102[Numéro du GHT],"")</f>
        <v>NOR-04</v>
      </c>
      <c r="D625" s="1" t="str">
        <f>_xlfn.XLOOKUP(A625,bdd_V102[FINESS juridique],bdd_V102[Intitulé du GHT],"")</f>
        <v>Caux Maritime</v>
      </c>
      <c r="E625" s="1">
        <f>SUMIFS(bdd_V102[Activité combinée], bdd_V102[Intitulé du GHT], D625,bdd_V102[FINESS juridique],A625)</f>
        <v>163366.75</v>
      </c>
      <c r="F625" s="1" t="str">
        <f>_xlfn.XLOOKUP(A625,Tableau2[FINESS Juridique],Tableau2[Prérequis validation],"Non")</f>
        <v>Oui</v>
      </c>
    </row>
    <row r="626" spans="1:6">
      <c r="A626">
        <v>760780031</v>
      </c>
      <c r="B626" t="str">
        <f>_xlfn.XLOOKUP(A626,bdd_V102[FINESS juridique],bdd_V102[Raison sociale juridique],"")</f>
        <v>CH DU GRAND LARGE</v>
      </c>
      <c r="C626" s="1" t="str">
        <f>_xlfn.XLOOKUP(A626,bdd_V102[FINESS juridique],bdd_V102[Numéro du GHT],"")</f>
        <v>NOR-04</v>
      </c>
      <c r="D626" s="1" t="str">
        <f>_xlfn.XLOOKUP(A626,bdd_V102[FINESS juridique],bdd_V102[Intitulé du GHT],"")</f>
        <v>Caux Maritime</v>
      </c>
      <c r="E626" s="1">
        <f>SUMIFS(bdd_V102[Activité combinée], bdd_V102[Intitulé du GHT], D626,bdd_V102[FINESS juridique],A626)</f>
        <v>3020</v>
      </c>
      <c r="F626" s="1" t="str">
        <f>_xlfn.XLOOKUP(A626,Tableau2[FINESS Juridique],Tableau2[Prérequis validation],"Non")</f>
        <v>Non</v>
      </c>
    </row>
    <row r="627" spans="1:6">
      <c r="A627">
        <v>760780049</v>
      </c>
      <c r="B627" t="str">
        <f>_xlfn.XLOOKUP(A627,bdd_V102[FINESS juridique],bdd_V102[Raison sociale juridique],"")</f>
        <v>HL GOURNAY-EN-BRAY</v>
      </c>
      <c r="C627" s="1" t="str">
        <f>_xlfn.XLOOKUP(A627,bdd_V102[FINESS juridique],bdd_V102[Numéro du GHT],"")</f>
        <v>NOR-07</v>
      </c>
      <c r="D627" s="1" t="str">
        <f>_xlfn.XLOOKUP(A627,bdd_V102[FINESS juridique],bdd_V102[Intitulé du GHT],"")</f>
        <v>Rouen Cœur de Seine</v>
      </c>
      <c r="E627" s="1">
        <f>SUMIFS(bdd_V102[Activité combinée], bdd_V102[Intitulé du GHT], D627,bdd_V102[FINESS juridique],A627)</f>
        <v>3304.5</v>
      </c>
      <c r="F627" s="1" t="str">
        <f>_xlfn.XLOOKUP(A627,Tableau2[FINESS Juridique],Tableau2[Prérequis validation],"Non")</f>
        <v>Non</v>
      </c>
    </row>
    <row r="628" spans="1:6">
      <c r="A628">
        <v>760780056</v>
      </c>
      <c r="B628" t="str">
        <f>_xlfn.XLOOKUP(A628,bdd_V102[FINESS juridique],bdd_V102[Raison sociale juridique],"")</f>
        <v>CH EU</v>
      </c>
      <c r="C628" s="1" t="str">
        <f>_xlfn.XLOOKUP(A628,bdd_V102[FINESS juridique],bdd_V102[Numéro du GHT],"")</f>
        <v>NOR-04</v>
      </c>
      <c r="D628" s="1" t="str">
        <f>_xlfn.XLOOKUP(A628,bdd_V102[FINESS juridique],bdd_V102[Intitulé du GHT],"")</f>
        <v>Caux Maritime</v>
      </c>
      <c r="E628" s="1">
        <f>SUMIFS(bdd_V102[Activité combinée], bdd_V102[Intitulé du GHT], D628,bdd_V102[FINESS juridique],A628)</f>
        <v>8961.5</v>
      </c>
      <c r="F628" s="1" t="str">
        <f>_xlfn.XLOOKUP(A628,Tableau2[FINESS Juridique],Tableau2[Prérequis validation],"Non")</f>
        <v>Oui</v>
      </c>
    </row>
    <row r="629" spans="1:6">
      <c r="A629">
        <v>760780064</v>
      </c>
      <c r="B629" t="str">
        <f>_xlfn.XLOOKUP(A629,bdd_V102[FINESS juridique],bdd_V102[Raison sociale juridique],"")</f>
        <v>CH NEUFCHATEL-EN-BRAY</v>
      </c>
      <c r="C629" s="1" t="str">
        <f>_xlfn.XLOOKUP(A629,bdd_V102[FINESS juridique],bdd_V102[Numéro du GHT],"")</f>
        <v>NOR-07</v>
      </c>
      <c r="D629" s="1" t="str">
        <f>_xlfn.XLOOKUP(A629,bdd_V102[FINESS juridique],bdd_V102[Intitulé du GHT],"")</f>
        <v>Rouen Cœur de Seine</v>
      </c>
      <c r="E629" s="1">
        <f>SUMIFS(bdd_V102[Activité combinée], bdd_V102[Intitulé du GHT], D629,bdd_V102[FINESS juridique],A629)</f>
        <v>8572.5</v>
      </c>
      <c r="F629" s="1" t="str">
        <f>_xlfn.XLOOKUP(A629,Tableau2[FINESS Juridique],Tableau2[Prérequis validation],"Non")</f>
        <v>Oui</v>
      </c>
    </row>
    <row r="630" spans="1:6">
      <c r="A630">
        <v>760780213</v>
      </c>
      <c r="B630" t="str">
        <f>_xlfn.XLOOKUP(A630,bdd_V102[FINESS juridique],bdd_V102[Raison sociale juridique],"")</f>
        <v>CENTRE HOSPITALIER DE L'AUSTREBERTHE</v>
      </c>
      <c r="C630" s="1" t="str">
        <f>_xlfn.XLOOKUP(A630,bdd_V102[FINESS juridique],bdd_V102[Numéro du GHT],"")</f>
        <v>NOR-07</v>
      </c>
      <c r="D630" s="1" t="str">
        <f>_xlfn.XLOOKUP(A630,bdd_V102[FINESS juridique],bdd_V102[Intitulé du GHT],"")</f>
        <v>Rouen Cœur de Seine</v>
      </c>
      <c r="E630" s="1">
        <f>SUMIFS(bdd_V102[Activité combinée], bdd_V102[Intitulé du GHT], D630,bdd_V102[FINESS juridique],A630)</f>
        <v>12223</v>
      </c>
      <c r="F630" s="1" t="str">
        <f>_xlfn.XLOOKUP(A630,Tableau2[FINESS Juridique],Tableau2[Prérequis validation],"Non")</f>
        <v>Oui</v>
      </c>
    </row>
    <row r="631" spans="1:6">
      <c r="A631">
        <v>760780239</v>
      </c>
      <c r="B631" t="str">
        <f>_xlfn.XLOOKUP(A631,bdd_V102[FINESS juridique],bdd_V102[Raison sociale juridique],"")</f>
        <v>CHU ROUEN</v>
      </c>
      <c r="C631" s="1" t="str">
        <f>_xlfn.XLOOKUP(A631,bdd_V102[FINESS juridique],bdd_V102[Numéro du GHT],"")</f>
        <v>NOR-07</v>
      </c>
      <c r="D631" s="1" t="str">
        <f>_xlfn.XLOOKUP(A631,bdd_V102[FINESS juridique],bdd_V102[Intitulé du GHT],"")</f>
        <v>Rouen Cœur de Seine</v>
      </c>
      <c r="E631" s="1">
        <f>SUMIFS(bdd_V102[Activité combinée], bdd_V102[Intitulé du GHT], D631,bdd_V102[FINESS juridique],A631)</f>
        <v>664850</v>
      </c>
      <c r="F631" s="1" t="str">
        <f>_xlfn.XLOOKUP(A631,Tableau2[FINESS Juridique],Tableau2[Prérequis validation],"Non")</f>
        <v>Oui</v>
      </c>
    </row>
    <row r="632" spans="1:6">
      <c r="A632">
        <v>760780254</v>
      </c>
      <c r="B632" t="str">
        <f>_xlfn.XLOOKUP(A632,bdd_V102[FINESS juridique],bdd_V102[Raison sociale juridique],"")</f>
        <v>HL YVETOT</v>
      </c>
      <c r="C632" s="1" t="str">
        <f>_xlfn.XLOOKUP(A632,bdd_V102[FINESS juridique],bdd_V102[Numéro du GHT],"")</f>
        <v>NOR-07</v>
      </c>
      <c r="D632" s="1" t="str">
        <f>_xlfn.XLOOKUP(A632,bdd_V102[FINESS juridique],bdd_V102[Intitulé du GHT],"")</f>
        <v>Rouen Cœur de Seine</v>
      </c>
      <c r="E632" s="1">
        <f>SUMIFS(bdd_V102[Activité combinée], bdd_V102[Intitulé du GHT], D632,bdd_V102[FINESS juridique],A632)</f>
        <v>8067.5</v>
      </c>
      <c r="F632" s="1" t="str">
        <f>_xlfn.XLOOKUP(A632,Tableau2[FINESS Juridique],Tableau2[Prérequis validation],"Non")</f>
        <v>Oui</v>
      </c>
    </row>
    <row r="633" spans="1:6">
      <c r="A633">
        <v>760780262</v>
      </c>
      <c r="B633" t="str">
        <f>_xlfn.XLOOKUP(A633,bdd_V102[FINESS juridique],bdd_V102[Raison sociale juridique],"")</f>
        <v>CH DU BELVEDERE MONT-SAINT-AIGNAN</v>
      </c>
      <c r="C633" s="1" t="str">
        <f>_xlfn.XLOOKUP(A633,bdd_V102[FINESS juridique],bdd_V102[Numéro du GHT],"")</f>
        <v>NOR-07</v>
      </c>
      <c r="D633" s="1" t="str">
        <f>_xlfn.XLOOKUP(A633,bdd_V102[FINESS juridique],bdd_V102[Intitulé du GHT],"")</f>
        <v>Rouen Cœur de Seine</v>
      </c>
      <c r="E633" s="1">
        <f>SUMIFS(bdd_V102[Activité combinée], bdd_V102[Intitulé du GHT], D633,bdd_V102[FINESS juridique],A633)</f>
        <v>34811.5</v>
      </c>
      <c r="F633" s="1" t="str">
        <f>_xlfn.XLOOKUP(A633,Tableau2[FINESS Juridique],Tableau2[Prérequis validation],"Non")</f>
        <v>Oui</v>
      </c>
    </row>
    <row r="634" spans="1:6">
      <c r="A634">
        <v>760780270</v>
      </c>
      <c r="B634" t="str">
        <f>_xlfn.XLOOKUP(A634,bdd_V102[FINESS juridique],bdd_V102[Raison sociale juridique],"")</f>
        <v>CHS DU ROUVRAY SOTTEVILLE-LES-ROUEN</v>
      </c>
      <c r="C634" s="1" t="str">
        <f>_xlfn.XLOOKUP(A634,bdd_V102[FINESS juridique],bdd_V102[Numéro du GHT],"")</f>
        <v>NOR-07</v>
      </c>
      <c r="D634" s="1" t="str">
        <f>_xlfn.XLOOKUP(A634,bdd_V102[FINESS juridique],bdd_V102[Intitulé du GHT],"")</f>
        <v>Rouen Cœur de Seine</v>
      </c>
      <c r="E634" s="1">
        <f>SUMIFS(bdd_V102[Activité combinée], bdd_V102[Intitulé du GHT], D634,bdd_V102[FINESS juridique],A634)</f>
        <v>118817.25</v>
      </c>
      <c r="F634" s="1" t="str">
        <f>_xlfn.XLOOKUP(A634,Tableau2[FINESS Juridique],Tableau2[Prérequis validation],"Non")</f>
        <v>Oui</v>
      </c>
    </row>
    <row r="635" spans="1:6">
      <c r="A635">
        <v>760780726</v>
      </c>
      <c r="B635" t="str">
        <f>_xlfn.XLOOKUP(A635,bdd_V102[FINESS juridique],bdd_V102[Raison sociale juridique],"")</f>
        <v>GHH LE HAVRE</v>
      </c>
      <c r="C635" s="1" t="str">
        <f>_xlfn.XLOOKUP(A635,bdd_V102[FINESS juridique],bdd_V102[Numéro du GHT],"")</f>
        <v>NOR-08</v>
      </c>
      <c r="D635" s="1" t="str">
        <f>_xlfn.XLOOKUP(A635,bdd_V102[FINESS juridique],bdd_V102[Intitulé du GHT],"")</f>
        <v>Estuaire de la Seine</v>
      </c>
      <c r="E635" s="1">
        <f>SUMIFS(bdd_V102[Activité combinée], bdd_V102[Intitulé du GHT], D635,bdd_V102[FINESS juridique],A635)</f>
        <v>348489.25</v>
      </c>
      <c r="F635" s="1" t="str">
        <f>_xlfn.XLOOKUP(A635,Tableau2[FINESS Juridique],Tableau2[Prérequis validation],"Non")</f>
        <v>Oui</v>
      </c>
    </row>
    <row r="636" spans="1:6">
      <c r="A636">
        <v>760780734</v>
      </c>
      <c r="B636" t="str">
        <f>_xlfn.XLOOKUP(A636,bdd_V102[FINESS juridique],bdd_V102[Raison sociale juridique],"")</f>
        <v>CHI DU PAYS DES HAUTES FALAISES</v>
      </c>
      <c r="C636" s="1" t="str">
        <f>_xlfn.XLOOKUP(A636,bdd_V102[FINESS juridique],bdd_V102[Numéro du GHT],"")</f>
        <v>NOR-08</v>
      </c>
      <c r="D636" s="1" t="str">
        <f>_xlfn.XLOOKUP(A636,bdd_V102[FINESS juridique],bdd_V102[Intitulé du GHT],"")</f>
        <v>Estuaire de la Seine</v>
      </c>
      <c r="E636" s="1">
        <f>SUMIFS(bdd_V102[Activité combinée], bdd_V102[Intitulé du GHT], D636,bdd_V102[FINESS juridique],A636)</f>
        <v>69992.5</v>
      </c>
      <c r="F636" s="1" t="str">
        <f>_xlfn.XLOOKUP(A636,Tableau2[FINESS Juridique],Tableau2[Prérequis validation],"Non")</f>
        <v>Oui</v>
      </c>
    </row>
    <row r="637" spans="1:6">
      <c r="A637">
        <v>760780742</v>
      </c>
      <c r="B637" t="str">
        <f>_xlfn.XLOOKUP(A637,bdd_V102[FINESS juridique],bdd_V102[Raison sociale juridique],"")</f>
        <v>CHI CAUX VALLEE DE SEINE</v>
      </c>
      <c r="C637" s="1" t="str">
        <f>_xlfn.XLOOKUP(A637,bdd_V102[FINESS juridique],bdd_V102[Numéro du GHT],"")</f>
        <v>NOR-08</v>
      </c>
      <c r="D637" s="1" t="str">
        <f>_xlfn.XLOOKUP(A637,bdd_V102[FINESS juridique],bdd_V102[Intitulé du GHT],"")</f>
        <v>Estuaire de la Seine</v>
      </c>
      <c r="E637" s="1">
        <f>SUMIFS(bdd_V102[Activité combinée], bdd_V102[Intitulé du GHT], D637,bdd_V102[FINESS juridique],A637)</f>
        <v>36218</v>
      </c>
      <c r="F637" s="1" t="str">
        <f>_xlfn.XLOOKUP(A637,Tableau2[FINESS Juridique],Tableau2[Prérequis validation],"Non")</f>
        <v>Oui</v>
      </c>
    </row>
    <row r="638" spans="1:6">
      <c r="A638">
        <v>760780759</v>
      </c>
      <c r="B638" t="str">
        <f>_xlfn.XLOOKUP(A638,bdd_V102[FINESS juridique],bdd_V102[Raison sociale juridique],"")</f>
        <v>CH SAINT-ROMAIN-DE-COLBOSC</v>
      </c>
      <c r="C638" s="1" t="str">
        <f>_xlfn.XLOOKUP(A638,bdd_V102[FINESS juridique],bdd_V102[Numéro du GHT],"")</f>
        <v>NOR-08</v>
      </c>
      <c r="D638" s="1" t="str">
        <f>_xlfn.XLOOKUP(A638,bdd_V102[FINESS juridique],bdd_V102[Intitulé du GHT],"")</f>
        <v>Estuaire de la Seine</v>
      </c>
      <c r="E638" s="1">
        <f>SUMIFS(bdd_V102[Activité combinée], bdd_V102[Intitulé du GHT], D638,bdd_V102[FINESS juridique],A638)</f>
        <v>8744</v>
      </c>
      <c r="F638" s="1" t="str">
        <f>_xlfn.XLOOKUP(A638,Tableau2[FINESS Juridique],Tableau2[Prérequis validation],"Non")</f>
        <v>Oui</v>
      </c>
    </row>
    <row r="639" spans="1:6">
      <c r="A639">
        <v>760782227</v>
      </c>
      <c r="B639" t="str">
        <f>_xlfn.XLOOKUP(A639,bdd_V102[FINESS juridique],bdd_V102[Raison sociale juridique],"")</f>
        <v>CH DURECU LAVOISIER DARNETAL</v>
      </c>
      <c r="C639" s="1" t="str">
        <f>_xlfn.XLOOKUP(A639,bdd_V102[FINESS juridique],bdd_V102[Numéro du GHT],"")</f>
        <v>NOR-07</v>
      </c>
      <c r="D639" s="1" t="str">
        <f>_xlfn.XLOOKUP(A639,bdd_V102[FINESS juridique],bdd_V102[Intitulé du GHT],"")</f>
        <v>Rouen Cœur de Seine</v>
      </c>
      <c r="E639" s="1">
        <f>SUMIFS(bdd_V102[Activité combinée], bdd_V102[Intitulé du GHT], D639,bdd_V102[FINESS juridique],A639)</f>
        <v>8749.5</v>
      </c>
      <c r="F639" s="1" t="str">
        <f>_xlfn.XLOOKUP(A639,Tableau2[FINESS Juridique],Tableau2[Prérequis validation],"Non")</f>
        <v>Oui</v>
      </c>
    </row>
    <row r="640" spans="1:6">
      <c r="A640">
        <v>760782425</v>
      </c>
      <c r="B640" t="str">
        <f>_xlfn.XLOOKUP(A640,bdd_V102[FINESS juridique],bdd_V102[Raison sociale juridique],"")</f>
        <v>CH DU BOIS PETIT SOTTEVILLE LES ROUEN</v>
      </c>
      <c r="C640" s="1" t="str">
        <f>_xlfn.XLOOKUP(A640,bdd_V102[FINESS juridique],bdd_V102[Numéro du GHT],"")</f>
        <v>NOR-07</v>
      </c>
      <c r="D640" s="1" t="str">
        <f>_xlfn.XLOOKUP(A640,bdd_V102[FINESS juridique],bdd_V102[Intitulé du GHT],"")</f>
        <v>Rouen Cœur de Seine</v>
      </c>
      <c r="E640" s="1">
        <f>SUMIFS(bdd_V102[Activité combinée], bdd_V102[Intitulé du GHT], D640,bdd_V102[FINESS juridique],A640)</f>
        <v>5282.5</v>
      </c>
      <c r="F640" s="1" t="str">
        <f>_xlfn.XLOOKUP(A640,Tableau2[FINESS Juridique],Tableau2[Prérequis validation],"Non")</f>
        <v>Oui</v>
      </c>
    </row>
    <row r="641" spans="1:6">
      <c r="A641">
        <v>770021145</v>
      </c>
      <c r="B641" t="str">
        <f>_xlfn.XLOOKUP(A641,bdd_V102[FINESS juridique],bdd_V102[Raison sociale juridique],"")</f>
        <v>GRAND HOPITAL DE L'EST FRANCILIEN</v>
      </c>
      <c r="C641" s="1" t="str">
        <f>_xlfn.XLOOKUP(A641,bdd_V102[FINESS juridique],bdd_V102[Numéro du GHT],"")</f>
        <v>IDF-01</v>
      </c>
      <c r="D641" s="1" t="str">
        <f>_xlfn.XLOOKUP(A641,bdd_V102[FINESS juridique],bdd_V102[Intitulé du GHT],"")</f>
        <v>77 Nord</v>
      </c>
      <c r="E641" s="1">
        <f>SUMIFS(bdd_V102[Activité combinée], bdd_V102[Intitulé du GHT], D641,bdd_V102[FINESS juridique],A641)</f>
        <v>483007.75</v>
      </c>
      <c r="F641" s="1" t="str">
        <f>_xlfn.XLOOKUP(A641,Tableau2[FINESS Juridique],Tableau2[Prérequis validation],"Non")</f>
        <v>Oui</v>
      </c>
    </row>
    <row r="642" spans="1:6">
      <c r="A642">
        <v>770021152</v>
      </c>
      <c r="B642" t="str">
        <f>_xlfn.XLOOKUP(A642,bdd_V102[FINESS juridique],bdd_V102[Raison sociale juridique],"")</f>
        <v>CENTRE HOSPITALIER SUD SEINE ET MARNE</v>
      </c>
      <c r="C642" s="1" t="str">
        <f>_xlfn.XLOOKUP(A642,bdd_V102[FINESS juridique],bdd_V102[Numéro du GHT],"")</f>
        <v>IDF-02</v>
      </c>
      <c r="D642" s="1" t="str">
        <f>_xlfn.XLOOKUP(A642,bdd_V102[FINESS juridique],bdd_V102[Intitulé du GHT],"")</f>
        <v>77 Sud</v>
      </c>
      <c r="E642" s="1">
        <f>SUMIFS(bdd_V102[Activité combinée], bdd_V102[Intitulé du GHT], D642,bdd_V102[FINESS juridique],A642)</f>
        <v>207174</v>
      </c>
      <c r="F642" s="1" t="str">
        <f>_xlfn.XLOOKUP(A642,Tableau2[FINESS Juridique],Tableau2[Prérequis validation],"Non")</f>
        <v>Oui</v>
      </c>
    </row>
    <row r="643" spans="1:6">
      <c r="A643">
        <v>770110054</v>
      </c>
      <c r="B643" t="str">
        <f>_xlfn.XLOOKUP(A643,bdd_V102[FINESS juridique],bdd_V102[Raison sociale juridique],"")</f>
        <v>GRPE HOSPITALIER DU SUD ILE DE FRANCE</v>
      </c>
      <c r="C643" s="1" t="str">
        <f>_xlfn.XLOOKUP(A643,bdd_V102[FINESS juridique],bdd_V102[Numéro du GHT],"")</f>
        <v>IDF-02</v>
      </c>
      <c r="D643" s="1" t="str">
        <f>_xlfn.XLOOKUP(A643,bdd_V102[FINESS juridique],bdd_V102[Intitulé du GHT],"")</f>
        <v>77 Sud</v>
      </c>
      <c r="E643" s="1">
        <f>SUMIFS(bdd_V102[Activité combinée], bdd_V102[Intitulé du GHT], D643,bdd_V102[FINESS juridique],A643)</f>
        <v>207881.5</v>
      </c>
      <c r="F643" s="1" t="str">
        <f>_xlfn.XLOOKUP(A643,Tableau2[FINESS Juridique],Tableau2[Prérequis validation],"Non")</f>
        <v>Oui</v>
      </c>
    </row>
    <row r="644" spans="1:6">
      <c r="A644">
        <v>770110070</v>
      </c>
      <c r="B644" t="str">
        <f>_xlfn.XLOOKUP(A644,bdd_V102[FINESS juridique],bdd_V102[Raison sociale juridique],"")</f>
        <v>CENTRE HOSPITALIER LEON BINET PROVINS</v>
      </c>
      <c r="C644" s="1" t="str">
        <f>_xlfn.XLOOKUP(A644,bdd_V102[FINESS juridique],bdd_V102[Numéro du GHT],"")</f>
        <v>IDF-16</v>
      </c>
      <c r="D644" s="1" t="str">
        <f>_xlfn.XLOOKUP(A644,bdd_V102[FINESS juridique],bdd_V102[Intitulé du GHT],"")</f>
        <v>GHT Provins Est Seine-et-Marne</v>
      </c>
      <c r="E644" s="1">
        <f>SUMIFS(bdd_V102[Activité combinée], bdd_V102[Intitulé du GHT], D644,bdd_V102[FINESS juridique],A644)</f>
        <v>78327.75</v>
      </c>
      <c r="F644" s="1" t="str">
        <f>_xlfn.XLOOKUP(A644,Tableau2[FINESS Juridique],Tableau2[Prérequis validation],"Non")</f>
        <v>Oui</v>
      </c>
    </row>
    <row r="645" spans="1:6">
      <c r="A645">
        <v>780001236</v>
      </c>
      <c r="B645" t="str">
        <f>_xlfn.XLOOKUP(A645,bdd_V102[FINESS juridique],bdd_V102[Raison sociale juridique],"")</f>
        <v>CHI POISSY ST-GERMAIN</v>
      </c>
      <c r="C645" s="1" t="str">
        <f>_xlfn.XLOOKUP(A645,bdd_V102[FINESS juridique],bdd_V102[Numéro du GHT],"")</f>
        <v>IDF-03</v>
      </c>
      <c r="D645" s="1" t="str">
        <f>_xlfn.XLOOKUP(A645,bdd_V102[FINESS juridique],bdd_V102[Intitulé du GHT],"")</f>
        <v xml:space="preserve">Yvelines Nord </v>
      </c>
      <c r="E645" s="1">
        <f>SUMIFS(bdd_V102[Activité combinée], bdd_V102[Intitulé du GHT], D645,bdd_V102[FINESS juridique],A645)</f>
        <v>279315</v>
      </c>
      <c r="F645" s="1" t="str">
        <f>_xlfn.XLOOKUP(A645,Tableau2[FINESS Juridique],Tableau2[Prérequis validation],"Non")</f>
        <v>Oui</v>
      </c>
    </row>
    <row r="646" spans="1:6">
      <c r="A646">
        <v>780002697</v>
      </c>
      <c r="B646" t="str">
        <f>_xlfn.XLOOKUP(A646,bdd_V102[FINESS juridique],bdd_V102[Raison sociale juridique],"")</f>
        <v>CH INTERCOMM MEULAN-LES MUREAUX</v>
      </c>
      <c r="C646" s="1" t="str">
        <f>_xlfn.XLOOKUP(A646,bdd_V102[FINESS juridique],bdd_V102[Numéro du GHT],"")</f>
        <v>IDF-03</v>
      </c>
      <c r="D646" s="1" t="str">
        <f>_xlfn.XLOOKUP(A646,bdd_V102[FINESS juridique],bdd_V102[Intitulé du GHT],"")</f>
        <v xml:space="preserve">Yvelines Nord </v>
      </c>
      <c r="E646" s="1">
        <f>SUMIFS(bdd_V102[Activité combinée], bdd_V102[Intitulé du GHT], D646,bdd_V102[FINESS juridique],A646)</f>
        <v>73360</v>
      </c>
      <c r="F646" s="1" t="str">
        <f>_xlfn.XLOOKUP(A646,Tableau2[FINESS Juridique],Tableau2[Prérequis validation],"Non")</f>
        <v>Oui</v>
      </c>
    </row>
    <row r="647" spans="1:6">
      <c r="A647">
        <v>780021788</v>
      </c>
      <c r="B647" t="str">
        <f>_xlfn.XLOOKUP(A647,bdd_V102[FINESS juridique],bdd_V102[Raison sociale juridique],"")</f>
        <v>CENTRE HOSPITALIER DE LA MAULDRE</v>
      </c>
      <c r="C647" s="1" t="str">
        <f>_xlfn.XLOOKUP(A647,bdd_V102[FINESS juridique],bdd_V102[Numéro du GHT],"")</f>
        <v>IDF-04</v>
      </c>
      <c r="D647" s="1" t="str">
        <f>_xlfn.XLOOKUP(A647,bdd_V102[FINESS juridique],bdd_V102[Intitulé du GHT],"")</f>
        <v>Yvelines Sud</v>
      </c>
      <c r="E647" s="1">
        <f>SUMIFS(bdd_V102[Activité combinée], bdd_V102[Intitulé du GHT], D647,bdd_V102[FINESS juridique],A647)</f>
        <v>7308</v>
      </c>
      <c r="F647" s="1" t="str">
        <f>_xlfn.XLOOKUP(A647,Tableau2[FINESS Juridique],Tableau2[Prérequis validation],"Non")</f>
        <v>Oui</v>
      </c>
    </row>
    <row r="648" spans="1:6">
      <c r="A648">
        <v>780024113</v>
      </c>
      <c r="B648" t="str">
        <f>_xlfn.XLOOKUP(A648,bdd_V102[FINESS juridique],bdd_V102[Raison sociale juridique],"")</f>
        <v>CENTRE HOSPITALIER DE PLAISIR</v>
      </c>
      <c r="C648" s="1" t="str">
        <f>_xlfn.XLOOKUP(A648,bdd_V102[FINESS juridique],bdd_V102[Numéro du GHT],"")</f>
        <v>IDF-04</v>
      </c>
      <c r="D648" s="1" t="str">
        <f>_xlfn.XLOOKUP(A648,bdd_V102[FINESS juridique],bdd_V102[Intitulé du GHT],"")</f>
        <v>Yvelines Sud</v>
      </c>
      <c r="E648" s="1">
        <f>SUMIFS(bdd_V102[Activité combinée], bdd_V102[Intitulé du GHT], D648,bdd_V102[FINESS juridique],A648)</f>
        <v>68221.75</v>
      </c>
      <c r="F648" s="1" t="str">
        <f>_xlfn.XLOOKUP(A648,Tableau2[FINESS Juridique],Tableau2[Prérequis validation],"Non")</f>
        <v>Oui</v>
      </c>
    </row>
    <row r="649" spans="1:6">
      <c r="A649">
        <v>780110011</v>
      </c>
      <c r="B649" t="str">
        <f>_xlfn.XLOOKUP(A649,bdd_V102[FINESS juridique],bdd_V102[Raison sociale juridique],"")</f>
        <v>CH FRANCOIS QUESNAY MANTES LA JOLIE</v>
      </c>
      <c r="C649" s="1" t="str">
        <f>_xlfn.XLOOKUP(A649,bdd_V102[FINESS juridique],bdd_V102[Numéro du GHT],"")</f>
        <v>IDF-03</v>
      </c>
      <c r="D649" s="1" t="str">
        <f>_xlfn.XLOOKUP(A649,bdd_V102[FINESS juridique],bdd_V102[Intitulé du GHT],"")</f>
        <v xml:space="preserve">Yvelines Nord </v>
      </c>
      <c r="E649" s="1">
        <f>SUMIFS(bdd_V102[Activité combinée], bdd_V102[Intitulé du GHT], D649,bdd_V102[FINESS juridique],A649)</f>
        <v>138849.25</v>
      </c>
      <c r="F649" s="1" t="str">
        <f>_xlfn.XLOOKUP(A649,Tableau2[FINESS Juridique],Tableau2[Prérequis validation],"Non")</f>
        <v>Oui</v>
      </c>
    </row>
    <row r="650" spans="1:6">
      <c r="A650">
        <v>780110052</v>
      </c>
      <c r="B650" t="str">
        <f>_xlfn.XLOOKUP(A650,bdd_V102[FINESS juridique],bdd_V102[Raison sociale juridique],"")</f>
        <v>CENTRE HOSPITALIER DE RAMBOUILLET</v>
      </c>
      <c r="C650" s="1" t="str">
        <f>_xlfn.XLOOKUP(A650,bdd_V102[FINESS juridique],bdd_V102[Numéro du GHT],"")</f>
        <v>IDF-04</v>
      </c>
      <c r="D650" s="1" t="str">
        <f>_xlfn.XLOOKUP(A650,bdd_V102[FINESS juridique],bdd_V102[Intitulé du GHT],"")</f>
        <v>Yvelines Sud</v>
      </c>
      <c r="E650" s="1">
        <f>SUMIFS(bdd_V102[Activité combinée], bdd_V102[Intitulé du GHT], D650,bdd_V102[FINESS juridique],A650)</f>
        <v>79768</v>
      </c>
      <c r="F650" s="1" t="str">
        <f>_xlfn.XLOOKUP(A650,Tableau2[FINESS Juridique],Tableau2[Prérequis validation],"Non")</f>
        <v>Oui</v>
      </c>
    </row>
    <row r="651" spans="1:6">
      <c r="A651">
        <v>780110078</v>
      </c>
      <c r="B651" t="str">
        <f>_xlfn.XLOOKUP(A651,bdd_V102[FINESS juridique],bdd_V102[Raison sociale juridique],"")</f>
        <v>CENTRE HOSPITALIER  DE VERSAILLES</v>
      </c>
      <c r="C651" s="1" t="str">
        <f>_xlfn.XLOOKUP(A651,bdd_V102[FINESS juridique],bdd_V102[Numéro du GHT],"")</f>
        <v>IDF-04</v>
      </c>
      <c r="D651" s="1" t="str">
        <f>_xlfn.XLOOKUP(A651,bdd_V102[FINESS juridique],bdd_V102[Intitulé du GHT],"")</f>
        <v>Yvelines Sud</v>
      </c>
      <c r="E651" s="1">
        <f>SUMIFS(bdd_V102[Activité combinée], bdd_V102[Intitulé du GHT], D651,bdd_V102[FINESS juridique],A651)</f>
        <v>184463</v>
      </c>
      <c r="F651" s="1" t="str">
        <f>_xlfn.XLOOKUP(A651,Tableau2[FINESS Juridique],Tableau2[Prérequis validation],"Non")</f>
        <v>Oui</v>
      </c>
    </row>
    <row r="652" spans="1:6">
      <c r="A652">
        <v>780110094</v>
      </c>
      <c r="B652" t="str">
        <f>_xlfn.XLOOKUP(A652,bdd_V102[FINESS juridique],bdd_V102[Raison sociale juridique],"")</f>
        <v>HOPITAL DU VESINET</v>
      </c>
      <c r="C652" s="1" t="str">
        <f>_xlfn.XLOOKUP(A652,bdd_V102[FINESS juridique],bdd_V102[Numéro du GHT],"")</f>
        <v>IDF-04</v>
      </c>
      <c r="D652" s="1" t="str">
        <f>_xlfn.XLOOKUP(A652,bdd_V102[FINESS juridique],bdd_V102[Intitulé du GHT],"")</f>
        <v>Yvelines Sud</v>
      </c>
      <c r="E652" s="1">
        <f>SUMIFS(bdd_V102[Activité combinée], bdd_V102[Intitulé du GHT], D652,bdd_V102[FINESS juridique],A652)</f>
        <v>28741.5</v>
      </c>
      <c r="F652" s="1" t="str">
        <f>_xlfn.XLOOKUP(A652,Tableau2[FINESS Juridique],Tableau2[Prérequis validation],"Non")</f>
        <v>Oui</v>
      </c>
    </row>
    <row r="653" spans="1:6">
      <c r="A653">
        <v>780130019</v>
      </c>
      <c r="B653" t="str">
        <f>_xlfn.XLOOKUP(A653,bdd_V102[FINESS juridique],bdd_V102[Raison sociale juridique],"")</f>
        <v>HOPITAL GERONTOLOGIQUE DE CHEVREUSE</v>
      </c>
      <c r="C653" s="1" t="str">
        <f>_xlfn.XLOOKUP(A653,bdd_V102[FINESS juridique],bdd_V102[Numéro du GHT],"")</f>
        <v>IDF-04</v>
      </c>
      <c r="D653" s="1" t="str">
        <f>_xlfn.XLOOKUP(A653,bdd_V102[FINESS juridique],bdd_V102[Intitulé du GHT],"")</f>
        <v>Yvelines Sud</v>
      </c>
      <c r="E653" s="1">
        <f>SUMIFS(bdd_V102[Activité combinée], bdd_V102[Intitulé du GHT], D653,bdd_V102[FINESS juridique],A653)</f>
        <v>5966.5</v>
      </c>
      <c r="F653" s="1" t="str">
        <f>_xlfn.XLOOKUP(A653,Tableau2[FINESS Juridique],Tableau2[Prérequis validation],"Non")</f>
        <v>Non</v>
      </c>
    </row>
    <row r="654" spans="1:6">
      <c r="A654">
        <v>780130027</v>
      </c>
      <c r="B654" t="str">
        <f>_xlfn.XLOOKUP(A654,bdd_V102[FINESS juridique],bdd_V102[Raison sociale juridique],"")</f>
        <v>HOPITAL DE HOUDAN</v>
      </c>
      <c r="C654" s="1" t="str">
        <f>_xlfn.XLOOKUP(A654,bdd_V102[FINESS juridique],bdd_V102[Numéro du GHT],"")</f>
        <v>IDF-04</v>
      </c>
      <c r="D654" s="1" t="str">
        <f>_xlfn.XLOOKUP(A654,bdd_V102[FINESS juridique],bdd_V102[Intitulé du GHT],"")</f>
        <v>Yvelines Sud</v>
      </c>
      <c r="E654" s="1">
        <f>SUMIFS(bdd_V102[Activité combinée], bdd_V102[Intitulé du GHT], D654,bdd_V102[FINESS juridique],A654)</f>
        <v>12423</v>
      </c>
      <c r="F654" s="1" t="str">
        <f>_xlfn.XLOOKUP(A654,Tableau2[FINESS Juridique],Tableau2[Prérequis validation],"Non")</f>
        <v>Oui</v>
      </c>
    </row>
    <row r="655" spans="1:6">
      <c r="A655">
        <v>780140059</v>
      </c>
      <c r="B655" t="str">
        <f>_xlfn.XLOOKUP(A655,bdd_V102[FINESS juridique],bdd_V102[Raison sociale juridique],"")</f>
        <v>CH THEOPHILE ROUSSEL</v>
      </c>
      <c r="C655" s="1" t="str">
        <f>_xlfn.XLOOKUP(A655,bdd_V102[FINESS juridique],bdd_V102[Numéro du GHT],"")</f>
        <v>IDF-03</v>
      </c>
      <c r="D655" s="1" t="str">
        <f>_xlfn.XLOOKUP(A655,bdd_V102[FINESS juridique],bdd_V102[Intitulé du GHT],"")</f>
        <v xml:space="preserve">Yvelines Nord </v>
      </c>
      <c r="E655" s="1">
        <f>SUMIFS(bdd_V102[Activité combinée], bdd_V102[Intitulé du GHT], D655,bdd_V102[FINESS juridique],A655)</f>
        <v>22985</v>
      </c>
      <c r="F655" s="1" t="str">
        <f>_xlfn.XLOOKUP(A655,Tableau2[FINESS Juridique],Tableau2[Prérequis validation],"Non")</f>
        <v>Oui</v>
      </c>
    </row>
    <row r="656" spans="1:6">
      <c r="A656">
        <v>780530010</v>
      </c>
      <c r="B656" t="str">
        <f>_xlfn.XLOOKUP(A656,bdd_V102[FINESS juridique],bdd_V102[Raison sociale juridique],"")</f>
        <v>HOPITAL DE PEDIATRIE ET DE REEDUCATION</v>
      </c>
      <c r="C656" s="1" t="str">
        <f>_xlfn.XLOOKUP(A656,bdd_V102[FINESS juridique],bdd_V102[Numéro du GHT],"")</f>
        <v>IDF-04</v>
      </c>
      <c r="D656" s="1" t="str">
        <f>_xlfn.XLOOKUP(A656,bdd_V102[FINESS juridique],bdd_V102[Intitulé du GHT],"")</f>
        <v>Yvelines Sud</v>
      </c>
      <c r="E656" s="1">
        <f>SUMIFS(bdd_V102[Activité combinée], bdd_V102[Intitulé du GHT], D656,bdd_V102[FINESS juridique],A656)</f>
        <v>11468</v>
      </c>
      <c r="F656" s="1" t="str">
        <f>_xlfn.XLOOKUP(A656,Tableau2[FINESS Juridique],Tableau2[Prérequis validation],"Non")</f>
        <v>Oui</v>
      </c>
    </row>
    <row r="657" spans="1:6">
      <c r="A657">
        <v>790000012</v>
      </c>
      <c r="B657" t="str">
        <f>_xlfn.XLOOKUP(A657,bdd_V102[FINESS juridique],bdd_V102[Raison sociale juridique],"")</f>
        <v>CENTRE HOSPITALIER DE NIORT</v>
      </c>
      <c r="C657" s="1" t="str">
        <f>_xlfn.XLOOKUP(A657,bdd_V102[FINESS juridique],bdd_V102[Numéro du GHT],"")</f>
        <v>NA-11</v>
      </c>
      <c r="D657" s="1" t="str">
        <f>_xlfn.XLOOKUP(A657,bdd_V102[FINESS juridique],bdd_V102[Intitulé du GHT],"")</f>
        <v>Deux Sèvres</v>
      </c>
      <c r="E657" s="1">
        <f>SUMIFS(bdd_V102[Activité combinée], bdd_V102[Intitulé du GHT], D657,bdd_V102[FINESS juridique],A657)</f>
        <v>272115.75</v>
      </c>
      <c r="F657" s="1" t="str">
        <f>_xlfn.XLOOKUP(A657,Tableau2[FINESS Juridique],Tableau2[Prérequis validation],"Non")</f>
        <v>Oui</v>
      </c>
    </row>
    <row r="658" spans="1:6">
      <c r="A658">
        <v>790000079</v>
      </c>
      <c r="B658" t="str">
        <f>_xlfn.XLOOKUP(A658,bdd_V102[FINESS juridique],bdd_V102[Raison sociale juridique],"")</f>
        <v>CENTRE HOSPITALIER DE MAULEON</v>
      </c>
      <c r="C658" s="1" t="str">
        <f>_xlfn.XLOOKUP(A658,bdd_V102[FINESS juridique],bdd_V102[Numéro du GHT],"")</f>
        <v>NA-11</v>
      </c>
      <c r="D658" s="1" t="str">
        <f>_xlfn.XLOOKUP(A658,bdd_V102[FINESS juridique],bdd_V102[Intitulé du GHT],"")</f>
        <v>Deux Sèvres</v>
      </c>
      <c r="E658" s="1">
        <f>SUMIFS(bdd_V102[Activité combinée], bdd_V102[Intitulé du GHT], D658,bdd_V102[FINESS juridique],A658)</f>
        <v>10722</v>
      </c>
      <c r="F658" s="1" t="str">
        <f>_xlfn.XLOOKUP(A658,Tableau2[FINESS Juridique],Tableau2[Prérequis validation],"Non")</f>
        <v>Oui</v>
      </c>
    </row>
    <row r="659" spans="1:6">
      <c r="A659">
        <v>790006654</v>
      </c>
      <c r="B659" t="str">
        <f>_xlfn.XLOOKUP(A659,bdd_V102[FINESS juridique],bdd_V102[Raison sociale juridique],"")</f>
        <v>CHNDS</v>
      </c>
      <c r="C659" s="1" t="str">
        <f>_xlfn.XLOOKUP(A659,bdd_V102[FINESS juridique],bdd_V102[Numéro du GHT],"")</f>
        <v>NA-11</v>
      </c>
      <c r="D659" s="1" t="str">
        <f>_xlfn.XLOOKUP(A659,bdd_V102[FINESS juridique],bdd_V102[Intitulé du GHT],"")</f>
        <v>Deux Sèvres</v>
      </c>
      <c r="E659" s="1">
        <f>SUMIFS(bdd_V102[Activité combinée], bdd_V102[Intitulé du GHT], D659,bdd_V102[FINESS juridique],A659)</f>
        <v>110398.75</v>
      </c>
      <c r="F659" s="1" t="str">
        <f>_xlfn.XLOOKUP(A659,Tableau2[FINESS Juridique],Tableau2[Prérequis validation],"Non")</f>
        <v>Oui</v>
      </c>
    </row>
    <row r="660" spans="1:6">
      <c r="A660">
        <v>790019491</v>
      </c>
      <c r="B660" t="str">
        <f>_xlfn.XLOOKUP(A660,bdd_V102[FINESS juridique],bdd_V102[Raison sociale juridique],"")</f>
        <v>CH GH&amp;MS HAUT VAL DE SEVRE ET MELLOIS</v>
      </c>
      <c r="C660" s="1" t="str">
        <f>_xlfn.XLOOKUP(A660,bdd_V102[FINESS juridique],bdd_V102[Numéro du GHT],"")</f>
        <v>NA-11</v>
      </c>
      <c r="D660" s="1" t="str">
        <f>_xlfn.XLOOKUP(A660,bdd_V102[FINESS juridique],bdd_V102[Intitulé du GHT],"")</f>
        <v>Deux Sèvres</v>
      </c>
      <c r="E660" s="1">
        <f>SUMIFS(bdd_V102[Activité combinée], bdd_V102[Intitulé du GHT], D660,bdd_V102[FINESS juridique],A660)</f>
        <v>22244.5</v>
      </c>
      <c r="F660" s="1" t="str">
        <f>_xlfn.XLOOKUP(A660,Tableau2[FINESS Juridique],Tableau2[Prérequis validation],"Non")</f>
        <v>Oui</v>
      </c>
    </row>
    <row r="661" spans="1:6">
      <c r="A661">
        <v>800000028</v>
      </c>
      <c r="B661" t="str">
        <f>_xlfn.XLOOKUP(A661,bdd_V102[FINESS juridique],bdd_V102[Raison sociale juridique],"")</f>
        <v>CENTRE HOSPITALIER D'ABBEVILLE</v>
      </c>
      <c r="C661" s="1" t="str">
        <f>_xlfn.XLOOKUP(A661,bdd_V102[FINESS juridique],bdd_V102[Numéro du GHT],"")</f>
        <v>HF-14</v>
      </c>
      <c r="D661" s="1" t="str">
        <f>_xlfn.XLOOKUP(A661,bdd_V102[FINESS juridique],bdd_V102[Intitulé du GHT],"")</f>
        <v>Somme Littoral Sud</v>
      </c>
      <c r="E661" s="1">
        <f>SUMIFS(bdd_V102[Activité combinée], bdd_V102[Intitulé du GHT], D661,bdd_V102[FINESS juridique],A661)</f>
        <v>140784.25</v>
      </c>
      <c r="F661" s="1" t="str">
        <f>_xlfn.XLOOKUP(A661,Tableau2[FINESS Juridique],Tableau2[Prérequis validation],"Non")</f>
        <v>Oui</v>
      </c>
    </row>
    <row r="662" spans="1:6">
      <c r="A662">
        <v>800000036</v>
      </c>
      <c r="B662" t="str">
        <f>_xlfn.XLOOKUP(A662,bdd_V102[FINESS juridique],bdd_V102[Raison sociale juridique],"")</f>
        <v>CENTRE HOSPITALIER D'ALBERT</v>
      </c>
      <c r="C662" s="1" t="str">
        <f>_xlfn.XLOOKUP(A662,bdd_V102[FINESS juridique],bdd_V102[Numéro du GHT],"")</f>
        <v>HF-14</v>
      </c>
      <c r="D662" s="1" t="str">
        <f>_xlfn.XLOOKUP(A662,bdd_V102[FINESS juridique],bdd_V102[Intitulé du GHT],"")</f>
        <v>Somme Littoral Sud</v>
      </c>
      <c r="E662" s="1">
        <f>SUMIFS(bdd_V102[Activité combinée], bdd_V102[Intitulé du GHT], D662,bdd_V102[FINESS juridique],A662)</f>
        <v>11761.5</v>
      </c>
      <c r="F662" s="1" t="str">
        <f>_xlfn.XLOOKUP(A662,Tableau2[FINESS Juridique],Tableau2[Prérequis validation],"Non")</f>
        <v>Oui</v>
      </c>
    </row>
    <row r="663" spans="1:6">
      <c r="A663">
        <v>800000044</v>
      </c>
      <c r="B663" t="str">
        <f>_xlfn.XLOOKUP(A663,bdd_V102[FINESS juridique],bdd_V102[Raison sociale juridique],"")</f>
        <v>CHU AMIENS PICARDIE</v>
      </c>
      <c r="C663" s="1" t="str">
        <f>_xlfn.XLOOKUP(A663,bdd_V102[FINESS juridique],bdd_V102[Numéro du GHT],"")</f>
        <v>HF-14</v>
      </c>
      <c r="D663" s="1" t="str">
        <f>_xlfn.XLOOKUP(A663,bdd_V102[FINESS juridique],bdd_V102[Intitulé du GHT],"")</f>
        <v>Somme Littoral Sud</v>
      </c>
      <c r="E663" s="1">
        <f>SUMIFS(bdd_V102[Activité combinée], bdd_V102[Intitulé du GHT], D663,bdd_V102[FINESS juridique],A663)</f>
        <v>467269.5</v>
      </c>
      <c r="F663" s="1" t="str">
        <f>_xlfn.XLOOKUP(A663,Tableau2[FINESS Juridique],Tableau2[Prérequis validation],"Non")</f>
        <v>Oui</v>
      </c>
    </row>
    <row r="664" spans="1:6">
      <c r="A664">
        <v>800000051</v>
      </c>
      <c r="B664" t="str">
        <f>_xlfn.XLOOKUP(A664,bdd_V102[FINESS juridique],bdd_V102[Raison sociale juridique],"")</f>
        <v>CENTRE HOSPITALIER DE CORBIE</v>
      </c>
      <c r="C664" s="1" t="str">
        <f>_xlfn.XLOOKUP(A664,bdd_V102[FINESS juridique],bdd_V102[Numéro du GHT],"")</f>
        <v>HF-14</v>
      </c>
      <c r="D664" s="1" t="str">
        <f>_xlfn.XLOOKUP(A664,bdd_V102[FINESS juridique],bdd_V102[Intitulé du GHT],"")</f>
        <v>Somme Littoral Sud</v>
      </c>
      <c r="E664" s="1">
        <f>SUMIFS(bdd_V102[Activité combinée], bdd_V102[Intitulé du GHT], D664,bdd_V102[FINESS juridique],A664)</f>
        <v>23429.5</v>
      </c>
      <c r="F664" s="1" t="str">
        <f>_xlfn.XLOOKUP(A664,Tableau2[FINESS Juridique],Tableau2[Prérequis validation],"Non")</f>
        <v>Oui</v>
      </c>
    </row>
    <row r="665" spans="1:6">
      <c r="A665">
        <v>800000069</v>
      </c>
      <c r="B665" t="str">
        <f>_xlfn.XLOOKUP(A665,bdd_V102[FINESS juridique],bdd_V102[Raison sociale juridique],"")</f>
        <v>CENTRE HOSPITALIER DE DOULLENS</v>
      </c>
      <c r="C665" s="1" t="str">
        <f>_xlfn.XLOOKUP(A665,bdd_V102[FINESS juridique],bdd_V102[Numéro du GHT],"")</f>
        <v>HF-14</v>
      </c>
      <c r="D665" s="1" t="str">
        <f>_xlfn.XLOOKUP(A665,bdd_V102[FINESS juridique],bdd_V102[Intitulé du GHT],"")</f>
        <v>Somme Littoral Sud</v>
      </c>
      <c r="E665" s="1">
        <f>SUMIFS(bdd_V102[Activité combinée], bdd_V102[Intitulé du GHT], D665,bdd_V102[FINESS juridique],A665)</f>
        <v>33873</v>
      </c>
      <c r="F665" s="1" t="str">
        <f>_xlfn.XLOOKUP(A665,Tableau2[FINESS Juridique],Tableau2[Prérequis validation],"Non")</f>
        <v>Oui</v>
      </c>
    </row>
    <row r="666" spans="1:6">
      <c r="A666">
        <v>800000077</v>
      </c>
      <c r="B666" t="str">
        <f>_xlfn.XLOOKUP(A666,bdd_V102[FINESS juridique],bdd_V102[Raison sociale juridique],"")</f>
        <v>CENTRE HOSPITALIER DE HAM</v>
      </c>
      <c r="C666" s="1" t="str">
        <f>_xlfn.XLOOKUP(A666,bdd_V102[FINESS juridique],bdd_V102[Numéro du GHT],"")</f>
        <v>HF-01</v>
      </c>
      <c r="D666" s="1" t="str">
        <f>_xlfn.XLOOKUP(A666,bdd_V102[FINESS juridique],bdd_V102[Intitulé du GHT],"")</f>
        <v>Aisne Nord Haute Somme</v>
      </c>
      <c r="E666" s="1">
        <f>SUMIFS(bdd_V102[Activité combinée], bdd_V102[Intitulé du GHT], D666,bdd_V102[FINESS juridique],A666)</f>
        <v>19816</v>
      </c>
      <c r="F666" s="1" t="str">
        <f>_xlfn.XLOOKUP(A666,Tableau2[FINESS Juridique],Tableau2[Prérequis validation],"Non")</f>
        <v>Oui</v>
      </c>
    </row>
    <row r="667" spans="1:6">
      <c r="A667">
        <v>800000085</v>
      </c>
      <c r="B667" t="str">
        <f>_xlfn.XLOOKUP(A667,bdd_V102[FINESS juridique],bdd_V102[Raison sociale juridique],"")</f>
        <v>CH INTERCOMMUNAL MONTDIDIER-ROYE</v>
      </c>
      <c r="C667" s="1" t="str">
        <f>_xlfn.XLOOKUP(A667,bdd_V102[FINESS juridique],bdd_V102[Numéro du GHT],"")</f>
        <v>HF-14</v>
      </c>
      <c r="D667" s="1" t="str">
        <f>_xlfn.XLOOKUP(A667,bdd_V102[FINESS juridique],bdd_V102[Intitulé du GHT],"")</f>
        <v>Somme Littoral Sud</v>
      </c>
      <c r="E667" s="1">
        <f>SUMIFS(bdd_V102[Activité combinée], bdd_V102[Intitulé du GHT], D667,bdd_V102[FINESS juridique],A667)</f>
        <v>37397</v>
      </c>
      <c r="F667" s="1" t="str">
        <f>_xlfn.XLOOKUP(A667,Tableau2[FINESS Juridique],Tableau2[Prérequis validation],"Non")</f>
        <v>Oui</v>
      </c>
    </row>
    <row r="668" spans="1:6">
      <c r="A668">
        <v>800000093</v>
      </c>
      <c r="B668" t="str">
        <f>_xlfn.XLOOKUP(A668,bdd_V102[FINESS juridique],bdd_V102[Raison sociale juridique],"")</f>
        <v>CENTRE HOSPITALIER DE PERONNE</v>
      </c>
      <c r="C668" s="1" t="str">
        <f>_xlfn.XLOOKUP(A668,bdd_V102[FINESS juridique],bdd_V102[Numéro du GHT],"")</f>
        <v>HF-01</v>
      </c>
      <c r="D668" s="1" t="str">
        <f>_xlfn.XLOOKUP(A668,bdd_V102[FINESS juridique],bdd_V102[Intitulé du GHT],"")</f>
        <v>Aisne Nord Haute Somme</v>
      </c>
      <c r="E668" s="1">
        <f>SUMIFS(bdd_V102[Activité combinée], bdd_V102[Intitulé du GHT], D668,bdd_V102[FINESS juridique],A668)</f>
        <v>38611.5</v>
      </c>
      <c r="F668" s="1" t="str">
        <f>_xlfn.XLOOKUP(A668,Tableau2[FINESS Juridique],Tableau2[Prérequis validation],"Non")</f>
        <v>Oui</v>
      </c>
    </row>
    <row r="669" spans="1:6">
      <c r="A669">
        <v>800000119</v>
      </c>
      <c r="B669" t="str">
        <f>_xlfn.XLOOKUP(A669,bdd_V102[FINESS juridique],bdd_V102[Raison sociale juridique],"")</f>
        <v>ET PUBLIC DE SANTE MENTALE DE LA SOMME</v>
      </c>
      <c r="C669" s="1" t="str">
        <f>_xlfn.XLOOKUP(A669,bdd_V102[FINESS juridique],bdd_V102[Numéro du GHT],"")</f>
        <v>HF-14</v>
      </c>
      <c r="D669" s="1" t="str">
        <f>_xlfn.XLOOKUP(A669,bdd_V102[FINESS juridique],bdd_V102[Intitulé du GHT],"")</f>
        <v>Somme Littoral Sud</v>
      </c>
      <c r="E669" s="1">
        <f>SUMIFS(bdd_V102[Activité combinée], bdd_V102[Intitulé du GHT], D669,bdd_V102[FINESS juridique],A669)</f>
        <v>40600.25</v>
      </c>
      <c r="F669" s="1" t="str">
        <f>_xlfn.XLOOKUP(A669,Tableau2[FINESS Juridique],Tableau2[Prérequis validation],"Non")</f>
        <v>Oui</v>
      </c>
    </row>
    <row r="670" spans="1:6">
      <c r="A670">
        <v>800000135</v>
      </c>
      <c r="B670" t="str">
        <f>_xlfn.XLOOKUP(A670,bdd_V102[FINESS juridique],bdd_V102[Raison sociale juridique],"")</f>
        <v>CTRE HOSP INTERCOM DE LA BAIE DE SOMME</v>
      </c>
      <c r="C670" s="1" t="str">
        <f>_xlfn.XLOOKUP(A670,bdd_V102[FINESS juridique],bdd_V102[Numéro du GHT],"")</f>
        <v>HF-14</v>
      </c>
      <c r="D670" s="1" t="str">
        <f>_xlfn.XLOOKUP(A670,bdd_V102[FINESS juridique],bdd_V102[Intitulé du GHT],"")</f>
        <v>Somme Littoral Sud</v>
      </c>
      <c r="E670" s="1">
        <f>SUMIFS(bdd_V102[Activité combinée], bdd_V102[Intitulé du GHT], D670,bdd_V102[FINESS juridique],A670)</f>
        <v>29096</v>
      </c>
      <c r="F670" s="1" t="str">
        <f>_xlfn.XLOOKUP(A670,Tableau2[FINESS Juridique],Tableau2[Prérequis validation],"Non")</f>
        <v>Non</v>
      </c>
    </row>
    <row r="671" spans="1:6">
      <c r="A671">
        <v>810000331</v>
      </c>
      <c r="B671" t="str">
        <f>_xlfn.XLOOKUP(A671,bdd_V102[FINESS juridique],bdd_V102[Raison sociale juridique],"")</f>
        <v>CH ALBI</v>
      </c>
      <c r="C671" s="1" t="str">
        <f>_xlfn.XLOOKUP(A671,bdd_V102[FINESS juridique],bdd_V102[Numéro du GHT],"")</f>
        <v>OCC-13</v>
      </c>
      <c r="D671" s="1" t="str">
        <f>_xlfn.XLOOKUP(A671,bdd_V102[FINESS juridique],bdd_V102[Intitulé du GHT],"")</f>
        <v>Cœur d'Occitanie</v>
      </c>
      <c r="E671" s="1">
        <f>SUMIFS(bdd_V102[Activité combinée], bdd_V102[Intitulé du GHT], D671,bdd_V102[FINESS juridique],A671)</f>
        <v>111985</v>
      </c>
      <c r="F671" s="1" t="str">
        <f>_xlfn.XLOOKUP(A671,Tableau2[FINESS Juridique],Tableau2[Prérequis validation],"Non")</f>
        <v>Oui</v>
      </c>
    </row>
    <row r="672" spans="1:6">
      <c r="A672">
        <v>810000349</v>
      </c>
      <c r="B672" t="str">
        <f>_xlfn.XLOOKUP(A672,bdd_V102[FINESS juridique],bdd_V102[Raison sociale juridique],"")</f>
        <v>CH GAILLAC</v>
      </c>
      <c r="C672" s="1" t="str">
        <f>_xlfn.XLOOKUP(A672,bdd_V102[FINESS juridique],bdd_V102[Numéro du GHT],"")</f>
        <v>OCC-13</v>
      </c>
      <c r="D672" s="1" t="str">
        <f>_xlfn.XLOOKUP(A672,bdd_V102[FINESS juridique],bdd_V102[Intitulé du GHT],"")</f>
        <v>Cœur d'Occitanie</v>
      </c>
      <c r="E672" s="1">
        <f>SUMIFS(bdd_V102[Activité combinée], bdd_V102[Intitulé du GHT], D672,bdd_V102[FINESS juridique],A672)</f>
        <v>20209</v>
      </c>
      <c r="F672" s="1" t="str">
        <f>_xlfn.XLOOKUP(A672,Tableau2[FINESS Juridique],Tableau2[Prérequis validation],"Non")</f>
        <v>Oui</v>
      </c>
    </row>
    <row r="673" spans="1:6">
      <c r="A673">
        <v>810000380</v>
      </c>
      <c r="B673" t="str">
        <f>_xlfn.XLOOKUP(A673,bdd_V102[FINESS juridique],bdd_V102[Raison sociale juridique],"")</f>
        <v>CHIC CASTRES MAZAMET</v>
      </c>
      <c r="C673" s="1" t="str">
        <f>_xlfn.XLOOKUP(A673,bdd_V102[FINESS juridique],bdd_V102[Numéro du GHT],"")</f>
        <v>OCC-13</v>
      </c>
      <c r="D673" s="1" t="str">
        <f>_xlfn.XLOOKUP(A673,bdd_V102[FINESS juridique],bdd_V102[Intitulé du GHT],"")</f>
        <v>Cœur d'Occitanie</v>
      </c>
      <c r="E673" s="1">
        <f>SUMIFS(bdd_V102[Activité combinée], bdd_V102[Intitulé du GHT], D673,bdd_V102[FINESS juridique],A673)</f>
        <v>153587</v>
      </c>
      <c r="F673" s="1" t="str">
        <f>_xlfn.XLOOKUP(A673,Tableau2[FINESS Juridique],Tableau2[Prérequis validation],"Non")</f>
        <v>Oui</v>
      </c>
    </row>
    <row r="674" spans="1:6">
      <c r="A674">
        <v>810000398</v>
      </c>
      <c r="B674" t="str">
        <f>_xlfn.XLOOKUP(A674,bdd_V102[FINESS juridique],bdd_V102[Raison sociale juridique],"")</f>
        <v>CH GRAULHET</v>
      </c>
      <c r="C674" s="1" t="str">
        <f>_xlfn.XLOOKUP(A674,bdd_V102[FINESS juridique],bdd_V102[Numéro du GHT],"")</f>
        <v>OCC-13</v>
      </c>
      <c r="D674" s="1" t="str">
        <f>_xlfn.XLOOKUP(A674,bdd_V102[FINESS juridique],bdd_V102[Intitulé du GHT],"")</f>
        <v>Cœur d'Occitanie</v>
      </c>
      <c r="E674" s="1">
        <f>SUMIFS(bdd_V102[Activité combinée], bdd_V102[Intitulé du GHT], D674,bdd_V102[FINESS juridique],A674)</f>
        <v>8135.5</v>
      </c>
      <c r="F674" s="1" t="str">
        <f>_xlfn.XLOOKUP(A674,Tableau2[FINESS Juridique],Tableau2[Prérequis validation],"Non")</f>
        <v>Oui</v>
      </c>
    </row>
    <row r="675" spans="1:6">
      <c r="A675">
        <v>810000455</v>
      </c>
      <c r="B675" t="str">
        <f>_xlfn.XLOOKUP(A675,bdd_V102[FINESS juridique],bdd_V102[Raison sociale juridique],"")</f>
        <v>CH LAVAUR</v>
      </c>
      <c r="C675" s="1" t="str">
        <f>_xlfn.XLOOKUP(A675,bdd_V102[FINESS juridique],bdd_V102[Numéro du GHT],"")</f>
        <v>OCC-07</v>
      </c>
      <c r="D675" s="1" t="str">
        <f>_xlfn.XLOOKUP(A675,bdd_V102[FINESS juridique],bdd_V102[Intitulé du GHT],"")</f>
        <v>Haute-Garonne et Tarn Ouest</v>
      </c>
      <c r="E675" s="1">
        <f>SUMIFS(bdd_V102[Activité combinée], bdd_V102[Intitulé du GHT], D675,bdd_V102[FINESS juridique],A675)</f>
        <v>64202</v>
      </c>
      <c r="F675" s="1" t="str">
        <f>_xlfn.XLOOKUP(A675,Tableau2[FINESS Juridique],Tableau2[Prérequis validation],"Non")</f>
        <v>Oui</v>
      </c>
    </row>
    <row r="676" spans="1:6">
      <c r="A676">
        <v>820000016</v>
      </c>
      <c r="B676" t="str">
        <f>_xlfn.XLOOKUP(A676,bdd_V102[FINESS juridique],bdd_V102[Raison sociale juridique],"")</f>
        <v>CH MONTAUBAN</v>
      </c>
      <c r="C676" s="1" t="str">
        <f>_xlfn.XLOOKUP(A676,bdd_V102[FINESS juridique],bdd_V102[Numéro du GHT],"")</f>
        <v>OCC-11</v>
      </c>
      <c r="D676" s="1" t="str">
        <f>_xlfn.XLOOKUP(A676,bdd_V102[FINESS juridique],bdd_V102[Intitulé du GHT],"")</f>
        <v>Tarn-et-Garonne</v>
      </c>
      <c r="E676" s="1">
        <f>SUMIFS(bdd_V102[Activité combinée], bdd_V102[Intitulé du GHT], D676,bdd_V102[FINESS juridique],A676)</f>
        <v>146974.75</v>
      </c>
      <c r="F676" s="1" t="str">
        <f>_xlfn.XLOOKUP(A676,Tableau2[FINESS Juridique],Tableau2[Prérequis validation],"Non")</f>
        <v>Oui</v>
      </c>
    </row>
    <row r="677" spans="1:6">
      <c r="A677">
        <v>820000206</v>
      </c>
      <c r="B677" t="str">
        <f>_xlfn.XLOOKUP(A677,bdd_V102[FINESS juridique],bdd_V102[Raison sociale juridique],"")</f>
        <v>CH DE NEGREPELISSE</v>
      </c>
      <c r="C677" s="1" t="str">
        <f>_xlfn.XLOOKUP(A677,bdd_V102[FINESS juridique],bdd_V102[Numéro du GHT],"")</f>
        <v>OCC-11</v>
      </c>
      <c r="D677" s="1" t="str">
        <f>_xlfn.XLOOKUP(A677,bdd_V102[FINESS juridique],bdd_V102[Intitulé du GHT],"")</f>
        <v>Tarn-et-Garonne</v>
      </c>
      <c r="E677" s="1">
        <f>SUMIFS(bdd_V102[Activité combinée], bdd_V102[Intitulé du GHT], D677,bdd_V102[FINESS juridique],A677)</f>
        <v>4870.5</v>
      </c>
      <c r="F677" s="1" t="str">
        <f>_xlfn.XLOOKUP(A677,Tableau2[FINESS Juridique],Tableau2[Prérequis validation],"Non")</f>
        <v>Non</v>
      </c>
    </row>
    <row r="678" spans="1:6">
      <c r="A678">
        <v>820000214</v>
      </c>
      <c r="B678" t="str">
        <f>_xlfn.XLOOKUP(A678,bdd_V102[FINESS juridique],bdd_V102[Raison sociale juridique],"")</f>
        <v>CH DE CAUSSADE</v>
      </c>
      <c r="C678" s="1" t="str">
        <f>_xlfn.XLOOKUP(A678,bdd_V102[FINESS juridique],bdd_V102[Numéro du GHT],"")</f>
        <v>OCC-11</v>
      </c>
      <c r="D678" s="1" t="str">
        <f>_xlfn.XLOOKUP(A678,bdd_V102[FINESS juridique],bdd_V102[Intitulé du GHT],"")</f>
        <v>Tarn-et-Garonne</v>
      </c>
      <c r="E678" s="1">
        <f>SUMIFS(bdd_V102[Activité combinée], bdd_V102[Intitulé du GHT], D678,bdd_V102[FINESS juridique],A678)</f>
        <v>5636.5</v>
      </c>
      <c r="F678" s="1" t="str">
        <f>_xlfn.XLOOKUP(A678,Tableau2[FINESS Juridique],Tableau2[Prérequis validation],"Non")</f>
        <v>Non</v>
      </c>
    </row>
    <row r="679" spans="1:6">
      <c r="A679">
        <v>820000248</v>
      </c>
      <c r="B679" t="str">
        <f>_xlfn.XLOOKUP(A679,bdd_V102[FINESS juridique],bdd_V102[Raison sociale juridique],"")</f>
        <v>CH DES DEUX RIVES</v>
      </c>
      <c r="C679" s="1" t="str">
        <f>_xlfn.XLOOKUP(A679,bdd_V102[FINESS juridique],bdd_V102[Numéro du GHT],"")</f>
        <v>OCC-11</v>
      </c>
      <c r="D679" s="1" t="str">
        <f>_xlfn.XLOOKUP(A679,bdd_V102[FINESS juridique],bdd_V102[Intitulé du GHT],"")</f>
        <v>Tarn-et-Garonne</v>
      </c>
      <c r="E679" s="1">
        <f>SUMIFS(bdd_V102[Activité combinée], bdd_V102[Intitulé du GHT], D679,bdd_V102[FINESS juridique],A679)</f>
        <v>9441.5</v>
      </c>
      <c r="F679" s="1" t="str">
        <f>_xlfn.XLOOKUP(A679,Tableau2[FINESS Juridique],Tableau2[Prérequis validation],"Non")</f>
        <v>Oui</v>
      </c>
    </row>
    <row r="680" spans="1:6">
      <c r="A680">
        <v>820004950</v>
      </c>
      <c r="B680" t="str">
        <f>_xlfn.XLOOKUP(A680,bdd_V102[FINESS juridique],bdd_V102[Raison sociale juridique],"")</f>
        <v>CHI CASTELSARRASIN MOISSAC</v>
      </c>
      <c r="C680" s="1" t="str">
        <f>_xlfn.XLOOKUP(A680,bdd_V102[FINESS juridique],bdd_V102[Numéro du GHT],"")</f>
        <v>OCC-11</v>
      </c>
      <c r="D680" s="1" t="str">
        <f>_xlfn.XLOOKUP(A680,bdd_V102[FINESS juridique],bdd_V102[Intitulé du GHT],"")</f>
        <v>Tarn-et-Garonne</v>
      </c>
      <c r="E680" s="1">
        <f>SUMIFS(bdd_V102[Activité combinée], bdd_V102[Intitulé du GHT], D680,bdd_V102[FINESS juridique],A680)</f>
        <v>29040</v>
      </c>
      <c r="F680" s="1" t="str">
        <f>_xlfn.XLOOKUP(A680,Tableau2[FINESS Juridique],Tableau2[Prérequis validation],"Non")</f>
        <v>Oui</v>
      </c>
    </row>
    <row r="681" spans="1:6">
      <c r="A681">
        <v>830100517</v>
      </c>
      <c r="B681" t="str">
        <f>_xlfn.XLOOKUP(A681,bdd_V102[FINESS juridique],bdd_V102[Raison sociale juridique],"")</f>
        <v>CHI DE BRIGNOLES ET LUC EN PROVENCE</v>
      </c>
      <c r="C681" s="1" t="str">
        <f>_xlfn.XLOOKUP(A681,bdd_V102[FINESS juridique],bdd_V102[Numéro du GHT],"")</f>
        <v>PACA-02</v>
      </c>
      <c r="D681" s="1" t="str">
        <f>_xlfn.XLOOKUP(A681,bdd_V102[FINESS juridique],bdd_V102[Intitulé du GHT],"")</f>
        <v>Var</v>
      </c>
      <c r="E681" s="1">
        <f>SUMIFS(bdd_V102[Activité combinée], bdd_V102[Intitulé du GHT], D681,bdd_V102[FINESS juridique],A681)</f>
        <v>74332</v>
      </c>
      <c r="F681" s="1" t="str">
        <f>_xlfn.XLOOKUP(A681,Tableau2[FINESS Juridique],Tableau2[Prérequis validation],"Non")</f>
        <v>Oui</v>
      </c>
    </row>
    <row r="682" spans="1:6">
      <c r="A682">
        <v>830100525</v>
      </c>
      <c r="B682" t="str">
        <f>_xlfn.XLOOKUP(A682,bdd_V102[FINESS juridique],bdd_V102[Raison sociale juridique],"")</f>
        <v>CH DE LA DRACENIE DE DRAGUIGNAN</v>
      </c>
      <c r="C682" s="1" t="str">
        <f>_xlfn.XLOOKUP(A682,bdd_V102[FINESS juridique],bdd_V102[Numéro du GHT],"")</f>
        <v>PACA-02</v>
      </c>
      <c r="D682" s="1" t="str">
        <f>_xlfn.XLOOKUP(A682,bdd_V102[FINESS juridique],bdd_V102[Intitulé du GHT],"")</f>
        <v>Var</v>
      </c>
      <c r="E682" s="1">
        <f>SUMIFS(bdd_V102[Activité combinée], bdd_V102[Intitulé du GHT], D682,bdd_V102[FINESS juridique],A682)</f>
        <v>92021</v>
      </c>
      <c r="F682" s="1" t="str">
        <f>_xlfn.XLOOKUP(A682,Tableau2[FINESS Juridique],Tableau2[Prérequis validation],"Non")</f>
        <v>Oui</v>
      </c>
    </row>
    <row r="683" spans="1:6">
      <c r="A683">
        <v>830100533</v>
      </c>
      <c r="B683" t="str">
        <f>_xlfn.XLOOKUP(A683,bdd_V102[FINESS juridique],bdd_V102[Raison sociale juridique],"")</f>
        <v>CH DE HYERES MARIE JOSEE TREFFOT</v>
      </c>
      <c r="C683" s="1" t="str">
        <f>_xlfn.XLOOKUP(A683,bdd_V102[FINESS juridique],bdd_V102[Numéro du GHT],"")</f>
        <v>PACA-02</v>
      </c>
      <c r="D683" s="1" t="str">
        <f>_xlfn.XLOOKUP(A683,bdd_V102[FINESS juridique],bdd_V102[Intitulé du GHT],"")</f>
        <v>Var</v>
      </c>
      <c r="E683" s="1">
        <f>SUMIFS(bdd_V102[Activité combinée], bdd_V102[Intitulé du GHT], D683,bdd_V102[FINESS juridique],A683)</f>
        <v>87906.5</v>
      </c>
      <c r="F683" s="1" t="str">
        <f>_xlfn.XLOOKUP(A683,Tableau2[FINESS Juridique],Tableau2[Prérequis validation],"Non")</f>
        <v>Oui</v>
      </c>
    </row>
    <row r="684" spans="1:6">
      <c r="A684">
        <v>830100566</v>
      </c>
      <c r="B684" t="str">
        <f>_xlfn.XLOOKUP(A684,bdd_V102[FINESS juridique],bdd_V102[Raison sociale juridique],"")</f>
        <v>CHI DE FREJUS SAINT RAPHAEL</v>
      </c>
      <c r="C684" s="1" t="str">
        <f>_xlfn.XLOOKUP(A684,bdd_V102[FINESS juridique],bdd_V102[Numéro du GHT],"")</f>
        <v>PACA-02</v>
      </c>
      <c r="D684" s="1" t="str">
        <f>_xlfn.XLOOKUP(A684,bdd_V102[FINESS juridique],bdd_V102[Intitulé du GHT],"")</f>
        <v>Var</v>
      </c>
      <c r="E684" s="1">
        <f>SUMIFS(bdd_V102[Activité combinée], bdd_V102[Intitulé du GHT], D684,bdd_V102[FINESS juridique],A684)</f>
        <v>134139.75</v>
      </c>
      <c r="F684" s="1" t="str">
        <f>_xlfn.XLOOKUP(A684,Tableau2[FINESS Juridique],Tableau2[Prérequis validation],"Non")</f>
        <v>Oui</v>
      </c>
    </row>
    <row r="685" spans="1:6">
      <c r="A685">
        <v>830100590</v>
      </c>
      <c r="B685" t="str">
        <f>_xlfn.XLOOKUP(A685,bdd_V102[FINESS juridique],bdd_V102[Raison sociale juridique],"")</f>
        <v>CENTRE HOSPITALIER DE SAINT TROPEZ</v>
      </c>
      <c r="C685" s="1" t="str">
        <f>_xlfn.XLOOKUP(A685,bdd_V102[FINESS juridique],bdd_V102[Numéro du GHT],"")</f>
        <v>PACA-02</v>
      </c>
      <c r="D685" s="1" t="str">
        <f>_xlfn.XLOOKUP(A685,bdd_V102[FINESS juridique],bdd_V102[Intitulé du GHT],"")</f>
        <v>Var</v>
      </c>
      <c r="E685" s="1">
        <f>SUMIFS(bdd_V102[Activité combinée], bdd_V102[Intitulé du GHT], D685,bdd_V102[FINESS juridique],A685)</f>
        <v>25750.5</v>
      </c>
      <c r="F685" s="1" t="str">
        <f>_xlfn.XLOOKUP(A685,Tableau2[FINESS Juridique],Tableau2[Prérequis validation],"Non")</f>
        <v>Oui</v>
      </c>
    </row>
    <row r="686" spans="1:6">
      <c r="A686">
        <v>830100616</v>
      </c>
      <c r="B686" t="str">
        <f>_xlfn.XLOOKUP(A686,bdd_V102[FINESS juridique],bdd_V102[Raison sociale juridique],"")</f>
        <v>CHI TOULON LA SEYNE SUR MER</v>
      </c>
      <c r="C686" s="1" t="str">
        <f>_xlfn.XLOOKUP(A686,bdd_V102[FINESS juridique],bdd_V102[Numéro du GHT],"")</f>
        <v>PACA-02</v>
      </c>
      <c r="D686" s="1" t="str">
        <f>_xlfn.XLOOKUP(A686,bdd_V102[FINESS juridique],bdd_V102[Intitulé du GHT],"")</f>
        <v>Var</v>
      </c>
      <c r="E686" s="1">
        <f>SUMIFS(bdd_V102[Activité combinée], bdd_V102[Intitulé du GHT], D686,bdd_V102[FINESS juridique],A686)</f>
        <v>327734.25</v>
      </c>
      <c r="F686" s="1" t="str">
        <f>_xlfn.XLOOKUP(A686,Tableau2[FINESS Juridique],Tableau2[Prérequis validation],"Non")</f>
        <v>Oui</v>
      </c>
    </row>
    <row r="687" spans="1:6">
      <c r="A687">
        <v>830101200</v>
      </c>
      <c r="B687" t="str">
        <f>_xlfn.XLOOKUP(A687,bdd_V102[FINESS juridique],bdd_V102[Raison sociale juridique],"")</f>
        <v>CHS PIERREFEU DU VAR HENRI GUERIN</v>
      </c>
      <c r="C687" s="1" t="str">
        <f>_xlfn.XLOOKUP(A687,bdd_V102[FINESS juridique],bdd_V102[Numéro du GHT],"")</f>
        <v>PACA-02</v>
      </c>
      <c r="D687" s="1" t="str">
        <f>_xlfn.XLOOKUP(A687,bdd_V102[FINESS juridique],bdd_V102[Intitulé du GHT],"")</f>
        <v>Var</v>
      </c>
      <c r="E687" s="1">
        <f>SUMIFS(bdd_V102[Activité combinée], bdd_V102[Intitulé du GHT], D687,bdd_V102[FINESS juridique],A687)</f>
        <v>29983.5</v>
      </c>
      <c r="F687" s="1" t="str">
        <f>_xlfn.XLOOKUP(A687,Tableau2[FINESS Juridique],Tableau2[Prérequis validation],"Non")</f>
        <v>Non</v>
      </c>
    </row>
    <row r="688" spans="1:6">
      <c r="A688">
        <v>840000012</v>
      </c>
      <c r="B688" t="str">
        <f>_xlfn.XLOOKUP(A688,bdd_V102[FINESS juridique],bdd_V102[Raison sociale juridique],"")</f>
        <v>CENTRE HOSPITALIER DU PAYS D'APT</v>
      </c>
      <c r="C688" s="1" t="str">
        <f>_xlfn.XLOOKUP(A688,bdd_V102[FINESS juridique],bdd_V102[Numéro du GHT],"")</f>
        <v>PACA-01</v>
      </c>
      <c r="D688" s="1" t="str">
        <f>_xlfn.XLOOKUP(A688,bdd_V102[FINESS juridique],bdd_V102[Intitulé du GHT],"")</f>
        <v>Vaucluse</v>
      </c>
      <c r="E688" s="1">
        <f>SUMIFS(bdd_V102[Activité combinée], bdd_V102[Intitulé du GHT], D688,bdd_V102[FINESS juridique],A688)</f>
        <v>26012</v>
      </c>
      <c r="F688" s="1" t="str">
        <f>_xlfn.XLOOKUP(A688,Tableau2[FINESS Juridique],Tableau2[Prérequis validation],"Non")</f>
        <v>Oui</v>
      </c>
    </row>
    <row r="689" spans="1:6">
      <c r="A689">
        <v>840000046</v>
      </c>
      <c r="B689" t="str">
        <f>_xlfn.XLOOKUP(A689,bdd_V102[FINESS juridique],bdd_V102[Raison sociale juridique],"")</f>
        <v>CENTRE HOSPITALIER DE CARPENTRAS</v>
      </c>
      <c r="C689" s="1" t="str">
        <f>_xlfn.XLOOKUP(A689,bdd_V102[FINESS juridique],bdd_V102[Numéro du GHT],"")</f>
        <v>PACA-01</v>
      </c>
      <c r="D689" s="1" t="str">
        <f>_xlfn.XLOOKUP(A689,bdd_V102[FINESS juridique],bdd_V102[Intitulé du GHT],"")</f>
        <v>Vaucluse</v>
      </c>
      <c r="E689" s="1">
        <f>SUMIFS(bdd_V102[Activité combinée], bdd_V102[Intitulé du GHT], D689,bdd_V102[FINESS juridique],A689)</f>
        <v>56784</v>
      </c>
      <c r="F689" s="1" t="str">
        <f>_xlfn.XLOOKUP(A689,Tableau2[FINESS Juridique],Tableau2[Prérequis validation],"Non")</f>
        <v>Oui</v>
      </c>
    </row>
    <row r="690" spans="1:6">
      <c r="A690">
        <v>840000061</v>
      </c>
      <c r="B690" t="str">
        <f>_xlfn.XLOOKUP(A690,bdd_V102[FINESS juridique],bdd_V102[Raison sociale juridique],"")</f>
        <v>CENTRE HOSPITALIER DE GORDES</v>
      </c>
      <c r="C690" s="1" t="str">
        <f>_xlfn.XLOOKUP(A690,bdd_V102[FINESS juridique],bdd_V102[Numéro du GHT],"")</f>
        <v>PACA-01</v>
      </c>
      <c r="D690" s="1" t="str">
        <f>_xlfn.XLOOKUP(A690,bdd_V102[FINESS juridique],bdd_V102[Intitulé du GHT],"")</f>
        <v>Vaucluse</v>
      </c>
      <c r="E690" s="1">
        <f>SUMIFS(bdd_V102[Activité combinée], bdd_V102[Intitulé du GHT], D690,bdd_V102[FINESS juridique],A690)</f>
        <v>3942</v>
      </c>
      <c r="F690" s="1" t="str">
        <f>_xlfn.XLOOKUP(A690,Tableau2[FINESS Juridique],Tableau2[Prérequis validation],"Non")</f>
        <v>Oui</v>
      </c>
    </row>
    <row r="691" spans="1:6">
      <c r="A691">
        <v>840000079</v>
      </c>
      <c r="B691" t="str">
        <f>_xlfn.XLOOKUP(A691,bdd_V102[FINESS juridique],bdd_V102[Raison sociale juridique],"")</f>
        <v>CENTRE HOSPITALIER ISLE SUR LA SORGUE</v>
      </c>
      <c r="C691" s="1" t="str">
        <f>_xlfn.XLOOKUP(A691,bdd_V102[FINESS juridique],bdd_V102[Numéro du GHT],"")</f>
        <v>PACA-01</v>
      </c>
      <c r="D691" s="1" t="str">
        <f>_xlfn.XLOOKUP(A691,bdd_V102[FINESS juridique],bdd_V102[Intitulé du GHT],"")</f>
        <v>Vaucluse</v>
      </c>
      <c r="E691" s="1">
        <f>SUMIFS(bdd_V102[Activité combinée], bdd_V102[Intitulé du GHT], D691,bdd_V102[FINESS juridique],A691)</f>
        <v>5112</v>
      </c>
      <c r="F691" s="1" t="str">
        <f>_xlfn.XLOOKUP(A691,Tableau2[FINESS Juridique],Tableau2[Prérequis validation],"Non")</f>
        <v>Oui</v>
      </c>
    </row>
    <row r="692" spans="1:6">
      <c r="A692">
        <v>840000087</v>
      </c>
      <c r="B692" t="str">
        <f>_xlfn.XLOOKUP(A692,bdd_V102[FINESS juridique],bdd_V102[Raison sociale juridique],"")</f>
        <v>CH LOUIS GIORGI D'ORANGE</v>
      </c>
      <c r="C692" s="1" t="str">
        <f>_xlfn.XLOOKUP(A692,bdd_V102[FINESS juridique],bdd_V102[Numéro du GHT],"")</f>
        <v>PACA-01</v>
      </c>
      <c r="D692" s="1" t="str">
        <f>_xlfn.XLOOKUP(A692,bdd_V102[FINESS juridique],bdd_V102[Intitulé du GHT],"")</f>
        <v>Vaucluse</v>
      </c>
      <c r="E692" s="1">
        <f>SUMIFS(bdd_V102[Activité combinée], bdd_V102[Intitulé du GHT], D692,bdd_V102[FINESS juridique],A692)</f>
        <v>77541</v>
      </c>
      <c r="F692" s="1" t="str">
        <f>_xlfn.XLOOKUP(A692,Tableau2[FINESS Juridique],Tableau2[Prérequis validation],"Non")</f>
        <v>Oui</v>
      </c>
    </row>
    <row r="693" spans="1:6">
      <c r="A693">
        <v>840000103</v>
      </c>
      <c r="B693" t="str">
        <f>_xlfn.XLOOKUP(A693,bdd_V102[FINESS juridique],bdd_V102[Raison sociale juridique],"")</f>
        <v>CENTRE HOSPITALIER DE SAULT</v>
      </c>
      <c r="C693" s="1" t="str">
        <f>_xlfn.XLOOKUP(A693,bdd_V102[FINESS juridique],bdd_V102[Numéro du GHT],"")</f>
        <v>PACA-01</v>
      </c>
      <c r="D693" s="1" t="str">
        <f>_xlfn.XLOOKUP(A693,bdd_V102[FINESS juridique],bdd_V102[Intitulé du GHT],"")</f>
        <v>Vaucluse</v>
      </c>
      <c r="E693" s="1">
        <f>SUMIFS(bdd_V102[Activité combinée], bdd_V102[Intitulé du GHT], D693,bdd_V102[FINESS juridique],A693)</f>
        <v>1106.5</v>
      </c>
      <c r="F693" s="1" t="str">
        <f>_xlfn.XLOOKUP(A693,Tableau2[FINESS Juridique],Tableau2[Prérequis validation],"Non")</f>
        <v>Non</v>
      </c>
    </row>
    <row r="694" spans="1:6">
      <c r="A694">
        <v>840000111</v>
      </c>
      <c r="B694" t="str">
        <f>_xlfn.XLOOKUP(A694,bdd_V102[FINESS juridique],bdd_V102[Raison sociale juridique],"")</f>
        <v>CH VAISON LA ROMAINE</v>
      </c>
      <c r="C694" s="1" t="str">
        <f>_xlfn.XLOOKUP(A694,bdd_V102[FINESS juridique],bdd_V102[Numéro du GHT],"")</f>
        <v>PACA-01</v>
      </c>
      <c r="D694" s="1" t="str">
        <f>_xlfn.XLOOKUP(A694,bdd_V102[FINESS juridique],bdd_V102[Intitulé du GHT],"")</f>
        <v>Vaucluse</v>
      </c>
      <c r="E694" s="1">
        <f>SUMIFS(bdd_V102[Activité combinée], bdd_V102[Intitulé du GHT], D694,bdd_V102[FINESS juridique],A694)</f>
        <v>18566</v>
      </c>
      <c r="F694" s="1" t="str">
        <f>_xlfn.XLOOKUP(A694,Tableau2[FINESS Juridique],Tableau2[Prérequis validation],"Non")</f>
        <v>Oui</v>
      </c>
    </row>
    <row r="695" spans="1:6">
      <c r="A695">
        <v>840000129</v>
      </c>
      <c r="B695" t="str">
        <f>_xlfn.XLOOKUP(A695,bdd_V102[FINESS juridique],bdd_V102[Raison sociale juridique],"")</f>
        <v>CH JULES NIEL DE VALREAS</v>
      </c>
      <c r="C695" s="1" t="str">
        <f>_xlfn.XLOOKUP(A695,bdd_V102[FINESS juridique],bdd_V102[Numéro du GHT],"")</f>
        <v>PACA-01</v>
      </c>
      <c r="D695" s="1" t="str">
        <f>_xlfn.XLOOKUP(A695,bdd_V102[FINESS juridique],bdd_V102[Intitulé du GHT],"")</f>
        <v>Vaucluse</v>
      </c>
      <c r="E695" s="1">
        <f>SUMIFS(bdd_V102[Activité combinée], bdd_V102[Intitulé du GHT], D695,bdd_V102[FINESS juridique],A695)</f>
        <v>10573.5</v>
      </c>
      <c r="F695" s="1" t="str">
        <f>_xlfn.XLOOKUP(A695,Tableau2[FINESS Juridique],Tableau2[Prérequis validation],"Non")</f>
        <v>Oui</v>
      </c>
    </row>
    <row r="696" spans="1:6">
      <c r="A696">
        <v>840004659</v>
      </c>
      <c r="B696" t="str">
        <f>_xlfn.XLOOKUP(A696,bdd_V102[FINESS juridique],bdd_V102[Raison sociale juridique],"")</f>
        <v>CHI CAVAILLON LAURIS</v>
      </c>
      <c r="C696" s="1" t="str">
        <f>_xlfn.XLOOKUP(A696,bdd_V102[FINESS juridique],bdd_V102[Numéro du GHT],"")</f>
        <v>PACA-01</v>
      </c>
      <c r="D696" s="1" t="str">
        <f>_xlfn.XLOOKUP(A696,bdd_V102[FINESS juridique],bdd_V102[Intitulé du GHT],"")</f>
        <v>Vaucluse</v>
      </c>
      <c r="E696" s="1">
        <f>SUMIFS(bdd_V102[Activité combinée], bdd_V102[Intitulé du GHT], D696,bdd_V102[FINESS juridique],A696)</f>
        <v>48950</v>
      </c>
      <c r="F696" s="1" t="str">
        <f>_xlfn.XLOOKUP(A696,Tableau2[FINESS Juridique],Tableau2[Prérequis validation],"Non")</f>
        <v>Oui</v>
      </c>
    </row>
    <row r="697" spans="1:6">
      <c r="A697">
        <v>840006597</v>
      </c>
      <c r="B697" t="str">
        <f>_xlfn.XLOOKUP(A697,bdd_V102[FINESS juridique],bdd_V102[Raison sociale juridique],"")</f>
        <v>CH D'AVIGNON HENRI DUFFAUT</v>
      </c>
      <c r="C697" s="1" t="str">
        <f>_xlfn.XLOOKUP(A697,bdd_V102[FINESS juridique],bdd_V102[Numéro du GHT],"")</f>
        <v>PACA-01</v>
      </c>
      <c r="D697" s="1" t="str">
        <f>_xlfn.XLOOKUP(A697,bdd_V102[FINESS juridique],bdd_V102[Intitulé du GHT],"")</f>
        <v>Vaucluse</v>
      </c>
      <c r="E697" s="1">
        <f>SUMIFS(bdd_V102[Activité combinée], bdd_V102[Intitulé du GHT], D697,bdd_V102[FINESS juridique],A697)</f>
        <v>319916</v>
      </c>
      <c r="F697" s="1" t="str">
        <f>_xlfn.XLOOKUP(A697,Tableau2[FINESS Juridique],Tableau2[Prérequis validation],"Non")</f>
        <v>Oui</v>
      </c>
    </row>
    <row r="698" spans="1:6">
      <c r="A698">
        <v>850000019</v>
      </c>
      <c r="B698" t="str">
        <f>_xlfn.XLOOKUP(A698,bdd_V102[FINESS juridique],bdd_V102[Raison sociale juridique],"")</f>
        <v>CHD VENDEE</v>
      </c>
      <c r="C698" s="1" t="str">
        <f>_xlfn.XLOOKUP(A698,bdd_V102[FINESS juridique],bdd_V102[Numéro du GHT],"")</f>
        <v>PDL-05</v>
      </c>
      <c r="D698" s="1" t="str">
        <f>_xlfn.XLOOKUP(A698,bdd_V102[FINESS juridique],bdd_V102[Intitulé du GHT],"")</f>
        <v>Vendée</v>
      </c>
      <c r="E698" s="1">
        <f>SUMIFS(bdd_V102[Activité combinée], bdd_V102[Intitulé du GHT], D698,bdd_V102[FINESS juridique],A698)</f>
        <v>387842.5</v>
      </c>
      <c r="F698" s="1" t="str">
        <f>_xlfn.XLOOKUP(A698,Tableau2[FINESS Juridique],Tableau2[Prérequis validation],"Non")</f>
        <v>Oui</v>
      </c>
    </row>
    <row r="699" spans="1:6">
      <c r="A699">
        <v>850000035</v>
      </c>
      <c r="B699" t="str">
        <f>_xlfn.XLOOKUP(A699,bdd_V102[FINESS juridique],bdd_V102[Raison sociale juridique],"")</f>
        <v>CH DE FONTENAY LE COMTE</v>
      </c>
      <c r="C699" s="1" t="str">
        <f>_xlfn.XLOOKUP(A699,bdd_V102[FINESS juridique],bdd_V102[Numéro du GHT],"")</f>
        <v>PDL-05</v>
      </c>
      <c r="D699" s="1" t="str">
        <f>_xlfn.XLOOKUP(A699,bdd_V102[FINESS juridique],bdd_V102[Intitulé du GHT],"")</f>
        <v>Vendée</v>
      </c>
      <c r="E699" s="1">
        <f>SUMIFS(bdd_V102[Activité combinée], bdd_V102[Intitulé du GHT], D699,bdd_V102[FINESS juridique],A699)</f>
        <v>48705.5</v>
      </c>
      <c r="F699" s="1" t="str">
        <f>_xlfn.XLOOKUP(A699,Tableau2[FINESS Juridique],Tableau2[Prérequis validation],"Non")</f>
        <v>Oui</v>
      </c>
    </row>
    <row r="700" spans="1:6">
      <c r="A700">
        <v>850000043</v>
      </c>
      <c r="B700" t="str">
        <f>_xlfn.XLOOKUP(A700,bdd_V102[FINESS juridique],bdd_V102[Raison sociale juridique],"")</f>
        <v>HOPITAL DUMONTE</v>
      </c>
      <c r="C700" s="1" t="str">
        <f>_xlfn.XLOOKUP(A700,bdd_V102[FINESS juridique],bdd_V102[Numéro du GHT],"")</f>
        <v>PDL-05</v>
      </c>
      <c r="D700" s="1" t="str">
        <f>_xlfn.XLOOKUP(A700,bdd_V102[FINESS juridique],bdd_V102[Intitulé du GHT],"")</f>
        <v>Vendée</v>
      </c>
      <c r="E700" s="1">
        <f>SUMIFS(bdd_V102[Activité combinée], bdd_V102[Intitulé du GHT], D700,bdd_V102[FINESS juridique],A700)</f>
        <v>2786.5</v>
      </c>
      <c r="F700" s="1" t="str">
        <f>_xlfn.XLOOKUP(A700,Tableau2[FINESS Juridique],Tableau2[Prérequis validation],"Non")</f>
        <v>Non</v>
      </c>
    </row>
    <row r="701" spans="1:6">
      <c r="A701">
        <v>850000084</v>
      </c>
      <c r="B701" t="str">
        <f>_xlfn.XLOOKUP(A701,bdd_V102[FINESS juridique],bdd_V102[Raison sociale juridique],"")</f>
        <v>CH COTE DE LUMIERE</v>
      </c>
      <c r="C701" s="1" t="str">
        <f>_xlfn.XLOOKUP(A701,bdd_V102[FINESS juridique],bdd_V102[Numéro du GHT],"")</f>
        <v>PDL-05</v>
      </c>
      <c r="D701" s="1" t="str">
        <f>_xlfn.XLOOKUP(A701,bdd_V102[FINESS juridique],bdd_V102[Intitulé du GHT],"")</f>
        <v>Vendée</v>
      </c>
      <c r="E701" s="1">
        <f>SUMIFS(bdd_V102[Activité combinée], bdd_V102[Intitulé du GHT], D701,bdd_V102[FINESS juridique],A701)</f>
        <v>93718</v>
      </c>
      <c r="F701" s="1" t="str">
        <f>_xlfn.XLOOKUP(A701,Tableau2[FINESS Juridique],Tableau2[Prérequis validation],"Non")</f>
        <v>Oui</v>
      </c>
    </row>
    <row r="702" spans="1:6">
      <c r="A702">
        <v>850000092</v>
      </c>
      <c r="B702" t="str">
        <f>_xlfn.XLOOKUP(A702,bdd_V102[FINESS juridique],bdd_V102[Raison sociale juridique],"")</f>
        <v>CH GEORGES MAZURELLE</v>
      </c>
      <c r="C702" s="1" t="str">
        <f>_xlfn.XLOOKUP(A702,bdd_V102[FINESS juridique],bdd_V102[Numéro du GHT],"")</f>
        <v>PDL-05</v>
      </c>
      <c r="D702" s="1" t="str">
        <f>_xlfn.XLOOKUP(A702,bdd_V102[FINESS juridique],bdd_V102[Intitulé du GHT],"")</f>
        <v>Vendée</v>
      </c>
      <c r="E702" s="1">
        <f>SUMIFS(bdd_V102[Activité combinée], bdd_V102[Intitulé du GHT], D702,bdd_V102[FINESS juridique],A702)</f>
        <v>64648</v>
      </c>
      <c r="F702" s="1" t="str">
        <f>_xlfn.XLOOKUP(A702,Tableau2[FINESS Juridique],Tableau2[Prérequis validation],"Non")</f>
        <v>Non</v>
      </c>
    </row>
    <row r="703" spans="1:6">
      <c r="A703">
        <v>850000100</v>
      </c>
      <c r="B703" t="str">
        <f>_xlfn.XLOOKUP(A703,bdd_V102[FINESS juridique],bdd_V102[Raison sociale juridique],"")</f>
        <v>HOPITAL DE NOIRMOUTIER</v>
      </c>
      <c r="C703" s="1" t="str">
        <f>_xlfn.XLOOKUP(A703,bdd_V102[FINESS juridique],bdd_V102[Numéro du GHT],"")</f>
        <v>PDL-05</v>
      </c>
      <c r="D703" s="1" t="str">
        <f>_xlfn.XLOOKUP(A703,bdd_V102[FINESS juridique],bdd_V102[Intitulé du GHT],"")</f>
        <v>Vendée</v>
      </c>
      <c r="E703" s="1">
        <f>SUMIFS(bdd_V102[Activité combinée], bdd_V102[Intitulé du GHT], D703,bdd_V102[FINESS juridique],A703)</f>
        <v>4973.5</v>
      </c>
      <c r="F703" s="1" t="str">
        <f>_xlfn.XLOOKUP(A703,Tableau2[FINESS Juridique],Tableau2[Prérequis validation],"Non")</f>
        <v>Non</v>
      </c>
    </row>
    <row r="704" spans="1:6">
      <c r="A704">
        <v>850009010</v>
      </c>
      <c r="B704" t="str">
        <f>_xlfn.XLOOKUP(A704,bdd_V102[FINESS juridique],bdd_V102[Raison sociale juridique],"")</f>
        <v>CH LOIRE VENDEE OCEAN</v>
      </c>
      <c r="C704" s="1" t="str">
        <f>_xlfn.XLOOKUP(A704,bdd_V102[FINESS juridique],bdd_V102[Numéro du GHT],"")</f>
        <v>PDL-05</v>
      </c>
      <c r="D704" s="1" t="str">
        <f>_xlfn.XLOOKUP(A704,bdd_V102[FINESS juridique],bdd_V102[Intitulé du GHT],"")</f>
        <v>Vendée</v>
      </c>
      <c r="E704" s="1">
        <f>SUMIFS(bdd_V102[Activité combinée], bdd_V102[Intitulé du GHT], D704,bdd_V102[FINESS juridique],A704)</f>
        <v>120677.25</v>
      </c>
      <c r="F704" s="1" t="str">
        <f>_xlfn.XLOOKUP(A704,Tableau2[FINESS Juridique],Tableau2[Prérequis validation],"Non")</f>
        <v>Oui</v>
      </c>
    </row>
    <row r="705" spans="1:6">
      <c r="A705">
        <v>850025867</v>
      </c>
      <c r="B705" t="str">
        <f>_xlfn.XLOOKUP(A705,bdd_V102[FINESS juridique],bdd_V102[Raison sociale juridique],"")</f>
        <v>GP HOSP ET MS DES COLLINES VENDEENNES</v>
      </c>
      <c r="C705" s="1" t="str">
        <f>_xlfn.XLOOKUP(A705,bdd_V102[FINESS juridique],bdd_V102[Numéro du GHT],"")</f>
        <v>PDL-05</v>
      </c>
      <c r="D705" s="1" t="str">
        <f>_xlfn.XLOOKUP(A705,bdd_V102[FINESS juridique],bdd_V102[Intitulé du GHT],"")</f>
        <v>Vendée</v>
      </c>
      <c r="E705" s="1">
        <f>SUMIFS(bdd_V102[Activité combinée], bdd_V102[Intitulé du GHT], D705,bdd_V102[FINESS juridique],A705)</f>
        <v>14209</v>
      </c>
      <c r="F705" s="1" t="str">
        <f>_xlfn.XLOOKUP(A705,Tableau2[FINESS Juridique],Tableau2[Prérequis validation],"Non")</f>
        <v>Oui</v>
      </c>
    </row>
    <row r="706" spans="1:6">
      <c r="A706">
        <v>860014208</v>
      </c>
      <c r="B706" t="str">
        <f>_xlfn.XLOOKUP(A706,bdd_V102[FINESS juridique],bdd_V102[Raison sociale juridique],"")</f>
        <v>CENTRE HOSP. UNIVERSITAIRE DE POITIERS</v>
      </c>
      <c r="C706" s="1" t="str">
        <f>_xlfn.XLOOKUP(A706,bdd_V102[FINESS juridique],bdd_V102[Numéro du GHT],"")</f>
        <v>NA-12</v>
      </c>
      <c r="D706" s="1" t="str">
        <f>_xlfn.XLOOKUP(A706,bdd_V102[FINESS juridique],bdd_V102[Intitulé du GHT],"")</f>
        <v>Vienne</v>
      </c>
      <c r="E706" s="1">
        <f>SUMIFS(bdd_V102[Activité combinée], bdd_V102[Intitulé du GHT], D706,bdd_V102[FINESS juridique],A706)</f>
        <v>599336</v>
      </c>
      <c r="F706" s="1" t="str">
        <f>_xlfn.XLOOKUP(A706,Tableau2[FINESS Juridique],Tableau2[Prérequis validation],"Non")</f>
        <v>Oui</v>
      </c>
    </row>
    <row r="707" spans="1:6">
      <c r="A707">
        <v>860780048</v>
      </c>
      <c r="B707" t="str">
        <f>_xlfn.XLOOKUP(A707,bdd_V102[FINESS juridique],bdd_V102[Raison sociale juridique],"")</f>
        <v>CTRE HOSPITALIER HENRI LABORIT</v>
      </c>
      <c r="C707" s="1" t="str">
        <f>_xlfn.XLOOKUP(A707,bdd_V102[FINESS juridique],bdd_V102[Numéro du GHT],"")</f>
        <v>NA-12</v>
      </c>
      <c r="D707" s="1" t="str">
        <f>_xlfn.XLOOKUP(A707,bdd_V102[FINESS juridique],bdd_V102[Intitulé du GHT],"")</f>
        <v>Vienne</v>
      </c>
      <c r="E707" s="1">
        <f>SUMIFS(bdd_V102[Activité combinée], bdd_V102[Intitulé du GHT], D707,bdd_V102[FINESS juridique],A707)</f>
        <v>81350</v>
      </c>
      <c r="F707" s="1" t="str">
        <f>_xlfn.XLOOKUP(A707,Tableau2[FINESS Juridique],Tableau2[Prérequis validation],"Non")</f>
        <v>Oui</v>
      </c>
    </row>
    <row r="708" spans="1:6">
      <c r="A708">
        <v>870000015</v>
      </c>
      <c r="B708" t="str">
        <f>_xlfn.XLOOKUP(A708,bdd_V102[FINESS juridique],bdd_V102[Raison sociale juridique],"")</f>
        <v>CHU  DE  LIMOGES</v>
      </c>
      <c r="C708" s="1" t="str">
        <f>_xlfn.XLOOKUP(A708,bdd_V102[FINESS juridique],bdd_V102[Numéro du GHT],"")</f>
        <v>NA-04</v>
      </c>
      <c r="D708" s="1" t="str">
        <f>_xlfn.XLOOKUP(A708,bdd_V102[FINESS juridique],bdd_V102[Intitulé du GHT],"")</f>
        <v>Limousin</v>
      </c>
      <c r="E708" s="1">
        <f>SUMIFS(bdd_V102[Activité combinée], bdd_V102[Intitulé du GHT], D708,bdd_V102[FINESS juridique],A708)</f>
        <v>449060.5</v>
      </c>
      <c r="F708" s="1" t="str">
        <f>_xlfn.XLOOKUP(A708,Tableau2[FINESS Juridique],Tableau2[Prérequis validation],"Non")</f>
        <v>Oui</v>
      </c>
    </row>
    <row r="709" spans="1:6">
      <c r="A709">
        <v>870000023</v>
      </c>
      <c r="B709" t="str">
        <f>_xlfn.XLOOKUP(A709,bdd_V102[FINESS juridique],bdd_V102[Raison sociale juridique],"")</f>
        <v>CENTRE HOSPITALIER DE ST-JUNIEN</v>
      </c>
      <c r="C709" s="1" t="str">
        <f>_xlfn.XLOOKUP(A709,bdd_V102[FINESS juridique],bdd_V102[Numéro du GHT],"")</f>
        <v>NA-04</v>
      </c>
      <c r="D709" s="1" t="str">
        <f>_xlfn.XLOOKUP(A709,bdd_V102[FINESS juridique],bdd_V102[Intitulé du GHT],"")</f>
        <v>Limousin</v>
      </c>
      <c r="E709" s="1">
        <f>SUMIFS(bdd_V102[Activité combinée], bdd_V102[Intitulé du GHT], D709,bdd_V102[FINESS juridique],A709)</f>
        <v>46240.5</v>
      </c>
      <c r="F709" s="1" t="str">
        <f>_xlfn.XLOOKUP(A709,Tableau2[FINESS Juridique],Tableau2[Prérequis validation],"Non")</f>
        <v>Oui</v>
      </c>
    </row>
    <row r="710" spans="1:6">
      <c r="A710">
        <v>870000031</v>
      </c>
      <c r="B710" t="str">
        <f>_xlfn.XLOOKUP(A710,bdd_V102[FINESS juridique],bdd_V102[Raison sociale juridique],"")</f>
        <v>CTRE HOSPITALIER J BOUTARD ST YRIEIX</v>
      </c>
      <c r="C710" s="1" t="str">
        <f>_xlfn.XLOOKUP(A710,bdd_V102[FINESS juridique],bdd_V102[Numéro du GHT],"")</f>
        <v>NA-04</v>
      </c>
      <c r="D710" s="1" t="str">
        <f>_xlfn.XLOOKUP(A710,bdd_V102[FINESS juridique],bdd_V102[Intitulé du GHT],"")</f>
        <v>Limousin</v>
      </c>
      <c r="E710" s="1">
        <f>SUMIFS(bdd_V102[Activité combinée], bdd_V102[Intitulé du GHT], D710,bdd_V102[FINESS juridique],A710)</f>
        <v>32607</v>
      </c>
      <c r="F710" s="1" t="str">
        <f>_xlfn.XLOOKUP(A710,Tableau2[FINESS Juridique],Tableau2[Prérequis validation],"Non")</f>
        <v>Oui</v>
      </c>
    </row>
    <row r="711" spans="1:6">
      <c r="A711">
        <v>870002466</v>
      </c>
      <c r="B711" t="str">
        <f>_xlfn.XLOOKUP(A711,bdd_V102[FINESS juridique],bdd_V102[Raison sociale juridique],"")</f>
        <v>CENTRE HOSPITALIER ESQUIROL</v>
      </c>
      <c r="C711" s="1" t="str">
        <f>_xlfn.XLOOKUP(A711,bdd_V102[FINESS juridique],bdd_V102[Numéro du GHT],"")</f>
        <v>NA-04</v>
      </c>
      <c r="D711" s="1" t="str">
        <f>_xlfn.XLOOKUP(A711,bdd_V102[FINESS juridique],bdd_V102[Intitulé du GHT],"")</f>
        <v>Limousin</v>
      </c>
      <c r="E711" s="1">
        <f>SUMIFS(bdd_V102[Activité combinée], bdd_V102[Intitulé du GHT], D711,bdd_V102[FINESS juridique],A711)</f>
        <v>63602.75</v>
      </c>
      <c r="F711" s="1" t="str">
        <f>_xlfn.XLOOKUP(A711,Tableau2[FINESS Juridique],Tableau2[Prérequis validation],"Non")</f>
        <v>Oui</v>
      </c>
    </row>
    <row r="712" spans="1:6">
      <c r="A712">
        <v>870014248</v>
      </c>
      <c r="B712" t="str">
        <f>_xlfn.XLOOKUP(A712,bdd_V102[FINESS juridique],bdd_V102[Raison sociale juridique],"")</f>
        <v>CH INTERCOMMUNAL MONTS ET BARRAGES</v>
      </c>
      <c r="C712" s="1" t="str">
        <f>_xlfn.XLOOKUP(A712,bdd_V102[FINESS juridique],bdd_V102[Numéro du GHT],"")</f>
        <v>NA-04</v>
      </c>
      <c r="D712" s="1" t="str">
        <f>_xlfn.XLOOKUP(A712,bdd_V102[FINESS juridique],bdd_V102[Intitulé du GHT],"")</f>
        <v>Limousin</v>
      </c>
      <c r="E712" s="1">
        <f>SUMIFS(bdd_V102[Activité combinée], bdd_V102[Intitulé du GHT], D712,bdd_V102[FINESS juridique],A712)</f>
        <v>15252.5</v>
      </c>
      <c r="F712" s="1" t="str">
        <f>_xlfn.XLOOKUP(A712,Tableau2[FINESS Juridique],Tableau2[Prérequis validation],"Non")</f>
        <v>Oui</v>
      </c>
    </row>
    <row r="713" spans="1:6">
      <c r="A713">
        <v>870014503</v>
      </c>
      <c r="B713" t="str">
        <f>_xlfn.XLOOKUP(A713,bdd_V102[FINESS juridique],bdd_V102[Raison sociale juridique],"")</f>
        <v>HOPITAL INTERCOMMUNAL DU HAUT LIMOUSIN</v>
      </c>
      <c r="C713" s="1" t="str">
        <f>_xlfn.XLOOKUP(A713,bdd_V102[FINESS juridique],bdd_V102[Numéro du GHT],"")</f>
        <v>NA-04</v>
      </c>
      <c r="D713" s="1" t="str">
        <f>_xlfn.XLOOKUP(A713,bdd_V102[FINESS juridique],bdd_V102[Intitulé du GHT],"")</f>
        <v>Limousin</v>
      </c>
      <c r="E713" s="1">
        <f>SUMIFS(bdd_V102[Activité combinée], bdd_V102[Intitulé du GHT], D713,bdd_V102[FINESS juridique],A713)</f>
        <v>32083</v>
      </c>
      <c r="F713" s="1" t="str">
        <f>_xlfn.XLOOKUP(A713,Tableau2[FINESS Juridique],Tableau2[Prérequis validation],"Non")</f>
        <v>Oui</v>
      </c>
    </row>
    <row r="714" spans="1:6">
      <c r="A714">
        <v>880006325</v>
      </c>
      <c r="B714" t="str">
        <f>_xlfn.XLOOKUP(A714,bdd_V102[FINESS juridique],bdd_V102[Raison sociale juridique],"")</f>
        <v>HOPITAL DU VAL DU MADON</v>
      </c>
      <c r="C714" s="1" t="str">
        <f>_xlfn.XLOOKUP(A714,bdd_V102[FINESS juridique],bdd_V102[Numéro du GHT],"")</f>
        <v>GE-11</v>
      </c>
      <c r="D714" s="1" t="str">
        <f>_xlfn.XLOOKUP(A714,bdd_V102[FINESS juridique],bdd_V102[Intitulé du GHT],"")</f>
        <v>Vosges</v>
      </c>
      <c r="E714" s="1">
        <f>SUMIFS(bdd_V102[Activité combinée], bdd_V102[Intitulé du GHT], D714,bdd_V102[FINESS juridique],A714)</f>
        <v>3601</v>
      </c>
      <c r="F714" s="1" t="str">
        <f>_xlfn.XLOOKUP(A714,Tableau2[FINESS Juridique],Tableau2[Prérequis validation],"Non")</f>
        <v>Non</v>
      </c>
    </row>
    <row r="715" spans="1:6">
      <c r="A715">
        <v>880007059</v>
      </c>
      <c r="B715" t="str">
        <f>_xlfn.XLOOKUP(A715,bdd_V102[FINESS juridique],bdd_V102[Raison sociale juridique],"")</f>
        <v>CHI EMILE DURKHEIM EPINAL</v>
      </c>
      <c r="C715" s="1" t="str">
        <f>_xlfn.XLOOKUP(A715,bdd_V102[FINESS juridique],bdd_V102[Numéro du GHT],"")</f>
        <v>GE-11</v>
      </c>
      <c r="D715" s="1" t="str">
        <f>_xlfn.XLOOKUP(A715,bdd_V102[FINESS juridique],bdd_V102[Intitulé du GHT],"")</f>
        <v>Vosges</v>
      </c>
      <c r="E715" s="1">
        <f>SUMIFS(bdd_V102[Activité combinée], bdd_V102[Intitulé du GHT], D715,bdd_V102[FINESS juridique],A715)</f>
        <v>153971</v>
      </c>
      <c r="F715" s="1" t="str">
        <f>_xlfn.XLOOKUP(A715,Tableau2[FINESS Juridique],Tableau2[Prérequis validation],"Non")</f>
        <v>Oui</v>
      </c>
    </row>
    <row r="716" spans="1:6">
      <c r="A716">
        <v>880007299</v>
      </c>
      <c r="B716" t="str">
        <f>_xlfn.XLOOKUP(A716,bdd_V102[FINESS juridique],bdd_V102[Raison sociale juridique],"")</f>
        <v>CHI DE L' OUEST VOSGIEN</v>
      </c>
      <c r="C716" s="1" t="str">
        <f>_xlfn.XLOOKUP(A716,bdd_V102[FINESS juridique],bdd_V102[Numéro du GHT],"")</f>
        <v>GE-11</v>
      </c>
      <c r="D716" s="1" t="str">
        <f>_xlfn.XLOOKUP(A716,bdd_V102[FINESS juridique],bdd_V102[Intitulé du GHT],"")</f>
        <v>Vosges</v>
      </c>
      <c r="E716" s="1">
        <f>SUMIFS(bdd_V102[Activité combinée], bdd_V102[Intitulé du GHT], D716,bdd_V102[FINESS juridique],A716)</f>
        <v>81089.5</v>
      </c>
      <c r="F716" s="1" t="str">
        <f>_xlfn.XLOOKUP(A716,Tableau2[FINESS Juridique],Tableau2[Prérequis validation],"Non")</f>
        <v>Oui</v>
      </c>
    </row>
    <row r="717" spans="1:6">
      <c r="A717">
        <v>880007786</v>
      </c>
      <c r="B717" t="str">
        <f>_xlfn.XLOOKUP(A717,bdd_V102[FINESS juridique],bdd_V102[Raison sociale juridique],"")</f>
        <v>CH DE LA HAUTE VALLEE DE LA MOSELLE</v>
      </c>
      <c r="C717" s="1" t="str">
        <f>_xlfn.XLOOKUP(A717,bdd_V102[FINESS juridique],bdd_V102[Numéro du GHT],"")</f>
        <v>GE-11</v>
      </c>
      <c r="D717" s="1" t="str">
        <f>_xlfn.XLOOKUP(A717,bdd_V102[FINESS juridique],bdd_V102[Intitulé du GHT],"")</f>
        <v>Vosges</v>
      </c>
      <c r="E717" s="1">
        <f>SUMIFS(bdd_V102[Activité combinée], bdd_V102[Intitulé du GHT], D717,bdd_V102[FINESS juridique],A717)</f>
        <v>3020</v>
      </c>
      <c r="F717" s="1" t="str">
        <f>_xlfn.XLOOKUP(A717,Tableau2[FINESS Juridique],Tableau2[Prérequis validation],"Non")</f>
        <v>Non</v>
      </c>
    </row>
    <row r="718" spans="1:6">
      <c r="A718">
        <v>880009147</v>
      </c>
      <c r="B718" t="str">
        <f>_xlfn.XLOOKUP(A718,bdd_V102[FINESS juridique],bdd_V102[Raison sociale juridique],"")</f>
        <v>CHI HOPITAUX DU MASSIF DES VOSGES</v>
      </c>
      <c r="C718" s="1" t="str">
        <f>_xlfn.XLOOKUP(A718,bdd_V102[FINESS juridique],bdd_V102[Numéro du GHT],"")</f>
        <v>GE-11</v>
      </c>
      <c r="D718" s="1" t="str">
        <f>_xlfn.XLOOKUP(A718,bdd_V102[FINESS juridique],bdd_V102[Intitulé du GHT],"")</f>
        <v>Vosges</v>
      </c>
      <c r="E718" s="1">
        <f>SUMIFS(bdd_V102[Activité combinée], bdd_V102[Intitulé du GHT], D718,bdd_V102[FINESS juridique],A718)</f>
        <v>100455</v>
      </c>
      <c r="F718" s="1" t="str">
        <f>_xlfn.XLOOKUP(A718,Tableau2[FINESS Juridique],Tableau2[Prérequis validation],"Non")</f>
        <v>Oui</v>
      </c>
    </row>
    <row r="719" spans="1:6">
      <c r="A719">
        <v>880780093</v>
      </c>
      <c r="B719" t="str">
        <f>_xlfn.XLOOKUP(A719,bdd_V102[FINESS juridique],bdd_V102[Raison sociale juridique],"")</f>
        <v>CENTRE HOSPITALIER DE REMIREMONT</v>
      </c>
      <c r="C719" s="1" t="str">
        <f>_xlfn.XLOOKUP(A719,bdd_V102[FINESS juridique],bdd_V102[Numéro du GHT],"")</f>
        <v>GE-11</v>
      </c>
      <c r="D719" s="1" t="str">
        <f>_xlfn.XLOOKUP(A719,bdd_V102[FINESS juridique],bdd_V102[Intitulé du GHT],"")</f>
        <v>Vosges</v>
      </c>
      <c r="E719" s="1">
        <f>SUMIFS(bdd_V102[Activité combinée], bdd_V102[Intitulé du GHT], D719,bdd_V102[FINESS juridique],A719)</f>
        <v>80823.5</v>
      </c>
      <c r="F719" s="1" t="str">
        <f>_xlfn.XLOOKUP(A719,Tableau2[FINESS Juridique],Tableau2[Prérequis validation],"Non")</f>
        <v>Oui</v>
      </c>
    </row>
    <row r="720" spans="1:6">
      <c r="A720">
        <v>880780119</v>
      </c>
      <c r="B720" t="str">
        <f>_xlfn.XLOOKUP(A720,bdd_V102[FINESS juridique],bdd_V102[Raison sociale juridique],"")</f>
        <v>CENTRE HOSPITALIER DE RAVENEL</v>
      </c>
      <c r="C720" s="1" t="str">
        <f>_xlfn.XLOOKUP(A720,bdd_V102[FINESS juridique],bdd_V102[Numéro du GHT],"")</f>
        <v>GE-10</v>
      </c>
      <c r="D720" s="1" t="str">
        <f>_xlfn.XLOOKUP(A720,bdd_V102[FINESS juridique],bdd_V102[Intitulé du GHT],"")</f>
        <v>Sud Lorraine</v>
      </c>
      <c r="E720" s="1">
        <f>SUMIFS(bdd_V102[Activité combinée], bdd_V102[Intitulé du GHT], D720,bdd_V102[FINESS juridique],A720)</f>
        <v>43056.5</v>
      </c>
      <c r="F720" s="1" t="str">
        <f>_xlfn.XLOOKUP(A720,Tableau2[FINESS Juridique],Tableau2[Prérequis validation],"Non")</f>
        <v>Oui</v>
      </c>
    </row>
    <row r="721" spans="1:6">
      <c r="A721">
        <v>880780259</v>
      </c>
      <c r="B721" t="str">
        <f>_xlfn.XLOOKUP(A721,bdd_V102[FINESS juridique],bdd_V102[Raison sociale juridique],"")</f>
        <v>HOPITAL LOCAL DE BRUYERES</v>
      </c>
      <c r="C721" s="1" t="str">
        <f>_xlfn.XLOOKUP(A721,bdd_V102[FINESS juridique],bdd_V102[Numéro du GHT],"")</f>
        <v>GE-11</v>
      </c>
      <c r="D721" s="1" t="str">
        <f>_xlfn.XLOOKUP(A721,bdd_V102[FINESS juridique],bdd_V102[Intitulé du GHT],"")</f>
        <v>Vosges</v>
      </c>
      <c r="E721" s="1">
        <f>SUMIFS(bdd_V102[Activité combinée], bdd_V102[Intitulé du GHT], D721,bdd_V102[FINESS juridique],A721)</f>
        <v>6386.5</v>
      </c>
      <c r="F721" s="1" t="str">
        <f>_xlfn.XLOOKUP(A721,Tableau2[FINESS Juridique],Tableau2[Prérequis validation],"Non")</f>
        <v>Non</v>
      </c>
    </row>
    <row r="722" spans="1:6">
      <c r="A722">
        <v>880780267</v>
      </c>
      <c r="B722" t="str">
        <f>_xlfn.XLOOKUP(A722,bdd_V102[FINESS juridique],bdd_V102[Raison sociale juridique],"")</f>
        <v>HOPITAL LOCAL DE CHATEL SUR MOSELLE</v>
      </c>
      <c r="C722" s="1" t="str">
        <f>_xlfn.XLOOKUP(A722,bdd_V102[FINESS juridique],bdd_V102[Numéro du GHT],"")</f>
        <v>GE-11</v>
      </c>
      <c r="D722" s="1" t="str">
        <f>_xlfn.XLOOKUP(A722,bdd_V102[FINESS juridique],bdd_V102[Intitulé du GHT],"")</f>
        <v>Vosges</v>
      </c>
      <c r="E722" s="1">
        <f>SUMIFS(bdd_V102[Activité combinée], bdd_V102[Intitulé du GHT], D722,bdd_V102[FINESS juridique],A722)</f>
        <v>8476</v>
      </c>
      <c r="F722" s="1" t="str">
        <f>_xlfn.XLOOKUP(A722,Tableau2[FINESS Juridique],Tableau2[Prérequis validation],"Non")</f>
        <v>Non</v>
      </c>
    </row>
    <row r="723" spans="1:6">
      <c r="A723">
        <v>880780333</v>
      </c>
      <c r="B723" t="str">
        <f>_xlfn.XLOOKUP(A723,bdd_V102[FINESS juridique],bdd_V102[Raison sociale juridique],"")</f>
        <v>HOPITAL LOCAL DE LAMARCHE</v>
      </c>
      <c r="C723" s="1" t="str">
        <f>_xlfn.XLOOKUP(A723,bdd_V102[FINESS juridique],bdd_V102[Numéro du GHT],"")</f>
        <v>GE-11</v>
      </c>
      <c r="D723" s="1" t="str">
        <f>_xlfn.XLOOKUP(A723,bdd_V102[FINESS juridique],bdd_V102[Intitulé du GHT],"")</f>
        <v>Vosges</v>
      </c>
      <c r="E723" s="1">
        <f>SUMIFS(bdd_V102[Activité combinée], bdd_V102[Intitulé du GHT], D723,bdd_V102[FINESS juridique],A723)</f>
        <v>2551</v>
      </c>
      <c r="F723" s="1" t="str">
        <f>_xlfn.XLOOKUP(A723,Tableau2[FINESS Juridique],Tableau2[Prérequis validation],"Non")</f>
        <v>Non</v>
      </c>
    </row>
    <row r="724" spans="1:6">
      <c r="A724">
        <v>890000037</v>
      </c>
      <c r="B724" t="str">
        <f>_xlfn.XLOOKUP(A724,bdd_V102[FINESS juridique],bdd_V102[Raison sociale juridique],"")</f>
        <v>CH AUXERRE</v>
      </c>
      <c r="C724" s="1" t="str">
        <f>_xlfn.XLOOKUP(A724,bdd_V102[FINESS juridique],bdd_V102[Numéro du GHT],"")</f>
        <v>BFC-04</v>
      </c>
      <c r="D724" s="1" t="str">
        <f>_xlfn.XLOOKUP(A724,bdd_V102[FINESS juridique],bdd_V102[Intitulé du GHT],"")</f>
        <v>Sud Yonne-Haut-Nivernais</v>
      </c>
      <c r="E724" s="1">
        <f>SUMIFS(bdd_V102[Activité combinée], bdd_V102[Intitulé du GHT], D724,bdd_V102[FINESS juridique],A724)</f>
        <v>168721</v>
      </c>
      <c r="F724" s="1" t="str">
        <f>_xlfn.XLOOKUP(A724,Tableau2[FINESS Juridique],Tableau2[Prérequis validation],"Non")</f>
        <v>Oui</v>
      </c>
    </row>
    <row r="725" spans="1:6">
      <c r="A725">
        <v>890000052</v>
      </c>
      <c r="B725" t="str">
        <f>_xlfn.XLOOKUP(A725,bdd_V102[FINESS juridique],bdd_V102[Raison sociale juridique],"")</f>
        <v>CTRE HOSPITALIER SPECIALISE D'AUXERRE</v>
      </c>
      <c r="C725" s="1" t="str">
        <f>_xlfn.XLOOKUP(A725,bdd_V102[FINESS juridique],bdd_V102[Numéro du GHT],"")</f>
        <v>BFC-04</v>
      </c>
      <c r="D725" s="1" t="str">
        <f>_xlfn.XLOOKUP(A725,bdd_V102[FINESS juridique],bdd_V102[Intitulé du GHT],"")</f>
        <v>Sud Yonne-Haut-Nivernais</v>
      </c>
      <c r="E725" s="1">
        <f>SUMIFS(bdd_V102[Activité combinée], bdd_V102[Intitulé du GHT], D725,bdd_V102[FINESS juridique],A725)</f>
        <v>44077.75</v>
      </c>
      <c r="F725" s="1" t="str">
        <f>_xlfn.XLOOKUP(A725,Tableau2[FINESS Juridique],Tableau2[Prérequis validation],"Non")</f>
        <v>Oui</v>
      </c>
    </row>
    <row r="726" spans="1:6">
      <c r="A726">
        <v>890000409</v>
      </c>
      <c r="B726" t="str">
        <f>_xlfn.XLOOKUP(A726,bdd_V102[FINESS juridique],bdd_V102[Raison sociale juridique],"")</f>
        <v>CH AVALLON</v>
      </c>
      <c r="C726" s="1" t="str">
        <f>_xlfn.XLOOKUP(A726,bdd_V102[FINESS juridique],bdd_V102[Numéro du GHT],"")</f>
        <v>BFC-04</v>
      </c>
      <c r="D726" s="1" t="str">
        <f>_xlfn.XLOOKUP(A726,bdd_V102[FINESS juridique],bdd_V102[Intitulé du GHT],"")</f>
        <v>Sud Yonne-Haut-Nivernais</v>
      </c>
      <c r="E726" s="1">
        <f>SUMIFS(bdd_V102[Activité combinée], bdd_V102[Intitulé du GHT], D726,bdd_V102[FINESS juridique],A726)</f>
        <v>20039.5</v>
      </c>
      <c r="F726" s="1" t="str">
        <f>_xlfn.XLOOKUP(A726,Tableau2[FINESS Juridique],Tableau2[Prérequis validation],"Non")</f>
        <v>Oui</v>
      </c>
    </row>
    <row r="727" spans="1:6">
      <c r="A727">
        <v>890000417</v>
      </c>
      <c r="B727" t="str">
        <f>_xlfn.XLOOKUP(A727,bdd_V102[FINESS juridique],bdd_V102[Raison sociale juridique],"")</f>
        <v>CH JOIGNY</v>
      </c>
      <c r="C727" s="1" t="str">
        <f>_xlfn.XLOOKUP(A727,bdd_V102[FINESS juridique],bdd_V102[Numéro du GHT],"")</f>
        <v>BFC-05</v>
      </c>
      <c r="D727" s="1" t="str">
        <f>_xlfn.XLOOKUP(A727,bdd_V102[FINESS juridique],bdd_V102[Intitulé du GHT],"")</f>
        <v>Nord Yonne</v>
      </c>
      <c r="E727" s="1">
        <f>SUMIFS(bdd_V102[Activité combinée], bdd_V102[Intitulé du GHT], D727,bdd_V102[FINESS juridique],A727)</f>
        <v>43155.5</v>
      </c>
      <c r="F727" s="1" t="str">
        <f>_xlfn.XLOOKUP(A727,Tableau2[FINESS Juridique],Tableau2[Prérequis validation],"Non")</f>
        <v>Oui</v>
      </c>
    </row>
    <row r="728" spans="1:6">
      <c r="A728">
        <v>890000433</v>
      </c>
      <c r="B728" t="str">
        <f>_xlfn.XLOOKUP(A728,bdd_V102[FINESS juridique],bdd_V102[Raison sociale juridique],"")</f>
        <v>CENTRE HOSPITALIER DU TONNERROIS</v>
      </c>
      <c r="C728" s="1" t="str">
        <f>_xlfn.XLOOKUP(A728,bdd_V102[FINESS juridique],bdd_V102[Numéro du GHT],"")</f>
        <v>BFC-04</v>
      </c>
      <c r="D728" s="1" t="str">
        <f>_xlfn.XLOOKUP(A728,bdd_V102[FINESS juridique],bdd_V102[Intitulé du GHT],"")</f>
        <v>Sud Yonne-Haut-Nivernais</v>
      </c>
      <c r="E728" s="1">
        <f>SUMIFS(bdd_V102[Activité combinée], bdd_V102[Intitulé du GHT], D728,bdd_V102[FINESS juridique],A728)</f>
        <v>21417.5</v>
      </c>
      <c r="F728" s="1" t="str">
        <f>_xlfn.XLOOKUP(A728,Tableau2[FINESS Juridique],Tableau2[Prérequis validation],"Non")</f>
        <v>Oui</v>
      </c>
    </row>
    <row r="729" spans="1:6">
      <c r="A729">
        <v>890970569</v>
      </c>
      <c r="B729" t="str">
        <f>_xlfn.XLOOKUP(A729,bdd_V102[FINESS juridique],bdd_V102[Raison sociale juridique],"")</f>
        <v>CH SENS</v>
      </c>
      <c r="C729" s="1" t="str">
        <f>_xlfn.XLOOKUP(A729,bdd_V102[FINESS juridique],bdd_V102[Numéro du GHT],"")</f>
        <v>BFC-05</v>
      </c>
      <c r="D729" s="1" t="str">
        <f>_xlfn.XLOOKUP(A729,bdd_V102[FINESS juridique],bdd_V102[Intitulé du GHT],"")</f>
        <v>Nord Yonne</v>
      </c>
      <c r="E729" s="1">
        <f>SUMIFS(bdd_V102[Activité combinée], bdd_V102[Intitulé du GHT], D729,bdd_V102[FINESS juridique],A729)</f>
        <v>121775.5</v>
      </c>
      <c r="F729" s="1" t="str">
        <f>_xlfn.XLOOKUP(A729,Tableau2[FINESS Juridique],Tableau2[Prérequis validation],"Non")</f>
        <v>Oui</v>
      </c>
    </row>
    <row r="730" spans="1:6">
      <c r="A730">
        <v>900000365</v>
      </c>
      <c r="B730" t="str">
        <f>_xlfn.XLOOKUP(A730,bdd_V102[FINESS juridique],bdd_V102[Raison sociale juridique],"")</f>
        <v>HOPITAL NORD FRANCHE COMTE</v>
      </c>
      <c r="C730" s="1" t="str">
        <f>_xlfn.XLOOKUP(A730,bdd_V102[FINESS juridique],bdd_V102[Numéro du GHT],"")</f>
        <v>BFC-09</v>
      </c>
      <c r="D730" s="1" t="str">
        <f>_xlfn.XLOOKUP(A730,bdd_V102[FINESS juridique],bdd_V102[Intitulé du GHT],"")</f>
        <v>Nord Franche-Comté</v>
      </c>
      <c r="E730" s="1">
        <f>SUMIFS(bdd_V102[Activité combinée], bdd_V102[Intitulé du GHT], D730,bdd_V102[FINESS juridique],A730)</f>
        <v>354384.5</v>
      </c>
      <c r="F730" s="1" t="str">
        <f>_xlfn.XLOOKUP(A730,Tableau2[FINESS Juridique],Tableau2[Prérequis validation],"Non")</f>
        <v>Oui</v>
      </c>
    </row>
    <row r="731" spans="1:6">
      <c r="A731">
        <v>900004698</v>
      </c>
      <c r="B731" t="str">
        <f>_xlfn.XLOOKUP(A731,bdd_V102[FINESS juridique],bdd_V102[Raison sociale juridique],"")</f>
        <v>CHSLD CHENOIS</v>
      </c>
      <c r="C731" s="1" t="str">
        <f>_xlfn.XLOOKUP(A731,bdd_V102[FINESS juridique],bdd_V102[Numéro du GHT],"")</f>
        <v>BFC-09</v>
      </c>
      <c r="D731" s="1" t="str">
        <f>_xlfn.XLOOKUP(A731,bdd_V102[FINESS juridique],bdd_V102[Intitulé du GHT],"")</f>
        <v>Nord Franche-Comté</v>
      </c>
      <c r="E731" s="1">
        <f>SUMIFS(bdd_V102[Activité combinée], bdd_V102[Intitulé du GHT], D731,bdd_V102[FINESS juridique],A731)</f>
        <v>21515</v>
      </c>
      <c r="F731" s="1" t="str">
        <f>_xlfn.XLOOKUP(A731,Tableau2[FINESS Juridique],Tableau2[Prérequis validation],"Non")</f>
        <v>Non</v>
      </c>
    </row>
    <row r="732" spans="1:6">
      <c r="A732">
        <v>910002773</v>
      </c>
      <c r="B732" t="str">
        <f>_xlfn.XLOOKUP(A732,bdd_V102[FINESS juridique],bdd_V102[Raison sociale juridique],"")</f>
        <v>CENTRE HOSPITALIER SUD FRANCILIEN</v>
      </c>
      <c r="C732" s="1" t="str">
        <f>_xlfn.XLOOKUP(A732,bdd_V102[FINESS juridique],bdd_V102[Numéro du GHT],"")</f>
        <v>IDF-06</v>
      </c>
      <c r="D732" s="1" t="str">
        <f>_xlfn.XLOOKUP(A732,bdd_V102[FINESS juridique],bdd_V102[Intitulé du GHT],"")</f>
        <v>Ile de France Sud</v>
      </c>
      <c r="E732" s="1">
        <f>SUMIFS(bdd_V102[Activité combinée], bdd_V102[Intitulé du GHT], D732,bdd_V102[FINESS juridique],A732)</f>
        <v>298341</v>
      </c>
      <c r="F732" s="1" t="str">
        <f>_xlfn.XLOOKUP(A732,Tableau2[FINESS Juridique],Tableau2[Prérequis validation],"Non")</f>
        <v>Oui</v>
      </c>
    </row>
    <row r="733" spans="1:6">
      <c r="A733">
        <v>910019447</v>
      </c>
      <c r="B733" t="str">
        <f>_xlfn.XLOOKUP(A733,bdd_V102[FINESS juridique],bdd_V102[Raison sociale juridique],"")</f>
        <v>CH SUD ESSONNE-DOURDAN-ETAMPES</v>
      </c>
      <c r="C733" s="1" t="str">
        <f>_xlfn.XLOOKUP(A733,bdd_V102[FINESS juridique],bdd_V102[Numéro du GHT],"")</f>
        <v>IDF-06</v>
      </c>
      <c r="D733" s="1" t="str">
        <f>_xlfn.XLOOKUP(A733,bdd_V102[FINESS juridique],bdd_V102[Intitulé du GHT],"")</f>
        <v>Ile de France Sud</v>
      </c>
      <c r="E733" s="1">
        <f>SUMIFS(bdd_V102[Activité combinée], bdd_V102[Intitulé du GHT], D733,bdd_V102[FINESS juridique],A733)</f>
        <v>72443</v>
      </c>
      <c r="F733" s="1" t="str">
        <f>_xlfn.XLOOKUP(A733,Tableau2[FINESS Juridique],Tableau2[Prérequis validation],"Non")</f>
        <v>Oui</v>
      </c>
    </row>
    <row r="734" spans="1:6">
      <c r="A734">
        <v>910110014</v>
      </c>
      <c r="B734" t="str">
        <f>_xlfn.XLOOKUP(A734,bdd_V102[FINESS juridique],bdd_V102[Raison sociale juridique],"")</f>
        <v>CENTRE HOSPITALIER D'ARPAJON</v>
      </c>
      <c r="C734" s="1" t="str">
        <f>_xlfn.XLOOKUP(A734,bdd_V102[FINESS juridique],bdd_V102[Numéro du GHT],"")</f>
        <v>IDF-06</v>
      </c>
      <c r="D734" s="1" t="str">
        <f>_xlfn.XLOOKUP(A734,bdd_V102[FINESS juridique],bdd_V102[Intitulé du GHT],"")</f>
        <v>Ile de France Sud</v>
      </c>
      <c r="E734" s="1">
        <f>SUMIFS(bdd_V102[Activité combinée], bdd_V102[Intitulé du GHT], D734,bdd_V102[FINESS juridique],A734)</f>
        <v>85952.5</v>
      </c>
      <c r="F734" s="1" t="str">
        <f>_xlfn.XLOOKUP(A734,Tableau2[FINESS Juridique],Tableau2[Prérequis validation],"Non")</f>
        <v>Oui</v>
      </c>
    </row>
    <row r="735" spans="1:6">
      <c r="A735">
        <v>910110055</v>
      </c>
      <c r="B735" t="str">
        <f>_xlfn.XLOOKUP(A735,bdd_V102[FINESS juridique],bdd_V102[Raison sociale juridique],"")</f>
        <v>GROUPE HOSPITALIER NORD ESSONNE</v>
      </c>
      <c r="C735" s="1" t="str">
        <f>_xlfn.XLOOKUP(A735,bdd_V102[FINESS juridique],bdd_V102[Numéro du GHT],"")</f>
        <v>IDF-05</v>
      </c>
      <c r="D735" s="1" t="str">
        <f>_xlfn.XLOOKUP(A735,bdd_V102[FINESS juridique],bdd_V102[Intitulé du GHT],"")</f>
        <v>Nord Essonne</v>
      </c>
      <c r="E735" s="1">
        <f>SUMIFS(bdd_V102[Activité combinée], bdd_V102[Intitulé du GHT], D735,bdd_V102[FINESS juridique],A735)</f>
        <v>209215.75</v>
      </c>
      <c r="F735" s="1" t="str">
        <f>_xlfn.XLOOKUP(A735,Tableau2[FINESS Juridique],Tableau2[Prérequis validation],"Non")</f>
        <v>Oui</v>
      </c>
    </row>
    <row r="736" spans="1:6">
      <c r="A736">
        <v>920009909</v>
      </c>
      <c r="B736" t="str">
        <f>_xlfn.XLOOKUP(A736,bdd_V102[FINESS juridique],bdd_V102[Raison sociale juridique],"")</f>
        <v>CENTRE HOSPITALIER DES QUATRE VILLES</v>
      </c>
      <c r="C736" s="1" t="str">
        <f>_xlfn.XLOOKUP(A736,bdd_V102[FINESS juridique],bdd_V102[Numéro du GHT],"")</f>
        <v>IDF-07</v>
      </c>
      <c r="D736" s="1" t="str">
        <f>_xlfn.XLOOKUP(A736,bdd_V102[FINESS juridique],bdd_V102[Intitulé du GHT],"")</f>
        <v>Hauts-de-Seine</v>
      </c>
      <c r="E736" s="1">
        <f>SUMIFS(bdd_V102[Activité combinée], bdd_V102[Intitulé du GHT], D736,bdd_V102[FINESS juridique],A736)</f>
        <v>102312</v>
      </c>
      <c r="F736" s="1" t="str">
        <f>_xlfn.XLOOKUP(A736,Tableau2[FINESS Juridique],Tableau2[Prérequis validation],"Non")</f>
        <v>Oui</v>
      </c>
    </row>
    <row r="737" spans="1:6">
      <c r="A737">
        <v>920026374</v>
      </c>
      <c r="B737" t="str">
        <f>_xlfn.XLOOKUP(A737,bdd_V102[FINESS juridique],bdd_V102[Raison sociale juridique],"")</f>
        <v>CENTRE HOSPITALIER RIVES DE SEINE</v>
      </c>
      <c r="C737" s="1" t="str">
        <f>_xlfn.XLOOKUP(A737,bdd_V102[FINESS juridique],bdd_V102[Numéro du GHT],"")</f>
        <v>IDF-07</v>
      </c>
      <c r="D737" s="1" t="str">
        <f>_xlfn.XLOOKUP(A737,bdd_V102[FINESS juridique],bdd_V102[Intitulé du GHT],"")</f>
        <v>Hauts-de-Seine</v>
      </c>
      <c r="E737" s="1">
        <f>SUMIFS(bdd_V102[Activité combinée], bdd_V102[Intitulé du GHT], D737,bdd_V102[FINESS juridique],A737)</f>
        <v>101970</v>
      </c>
      <c r="F737" s="1" t="str">
        <f>_xlfn.XLOOKUP(A737,Tableau2[FINESS Juridique],Tableau2[Prérequis validation],"Non")</f>
        <v>Oui</v>
      </c>
    </row>
    <row r="738" spans="1:6">
      <c r="A738">
        <v>920110020</v>
      </c>
      <c r="B738" t="str">
        <f>_xlfn.XLOOKUP(A738,bdd_V102[FINESS juridique],bdd_V102[Raison sociale juridique],"")</f>
        <v>CASH DE NANTERRE</v>
      </c>
      <c r="C738" s="1" t="str">
        <f>_xlfn.XLOOKUP(A738,bdd_V102[FINESS juridique],bdd_V102[Numéro du GHT],"")</f>
        <v>IDF-13</v>
      </c>
      <c r="D738" s="1" t="str">
        <f>_xlfn.XLOOKUP(A738,bdd_V102[FINESS juridique],bdd_V102[Intitulé du GHT],"")</f>
        <v>Sud Val d'Oise Nord Hauts-de-Seine</v>
      </c>
      <c r="E738" s="1">
        <f>SUMIFS(bdd_V102[Activité combinée], bdd_V102[Intitulé du GHT], D738,bdd_V102[FINESS juridique],A738)</f>
        <v>69249.25</v>
      </c>
      <c r="F738" s="1" t="str">
        <f>_xlfn.XLOOKUP(A738,Tableau2[FINESS Juridique],Tableau2[Prérequis validation],"Non")</f>
        <v>Oui</v>
      </c>
    </row>
    <row r="739" spans="1:6">
      <c r="A739">
        <v>920110053</v>
      </c>
      <c r="B739" t="str">
        <f>_xlfn.XLOOKUP(A739,bdd_V102[FINESS juridique],bdd_V102[Raison sociale juridique],"")</f>
        <v>HOPITAL DEPART. STELL RUEIL</v>
      </c>
      <c r="C739" s="1" t="str">
        <f>_xlfn.XLOOKUP(A739,bdd_V102[FINESS juridique],bdd_V102[Numéro du GHT],"")</f>
        <v>IDF-07</v>
      </c>
      <c r="D739" s="1" t="str">
        <f>_xlfn.XLOOKUP(A739,bdd_V102[FINESS juridique],bdd_V102[Intitulé du GHT],"")</f>
        <v>Hauts-de-Seine</v>
      </c>
      <c r="E739" s="1">
        <f>SUMIFS(bdd_V102[Activité combinée], bdd_V102[Intitulé du GHT], D739,bdd_V102[FINESS juridique],A739)</f>
        <v>30431.5</v>
      </c>
      <c r="F739" s="1" t="str">
        <f>_xlfn.XLOOKUP(A739,Tableau2[FINESS Juridique],Tableau2[Prérequis validation],"Non")</f>
        <v>Oui</v>
      </c>
    </row>
    <row r="740" spans="1:6">
      <c r="A740">
        <v>920710654</v>
      </c>
      <c r="B740" t="str">
        <f>_xlfn.XLOOKUP(A740,bdd_V102[FINESS juridique],bdd_V102[Raison sociale juridique],"")</f>
        <v>CTRE LON MOYEN SEJOUR FONDATION ROGUET</v>
      </c>
      <c r="C740" s="1" t="str">
        <f>_xlfn.XLOOKUP(A740,bdd_V102[FINESS juridique],bdd_V102[Numéro du GHT],"")</f>
        <v>IDF-07</v>
      </c>
      <c r="D740" s="1" t="str">
        <f>_xlfn.XLOOKUP(A740,bdd_V102[FINESS juridique],bdd_V102[Intitulé du GHT],"")</f>
        <v>Hauts-de-Seine</v>
      </c>
      <c r="E740" s="1">
        <f>SUMIFS(bdd_V102[Activité combinée], bdd_V102[Intitulé du GHT], D740,bdd_V102[FINESS juridique],A740)</f>
        <v>20710</v>
      </c>
      <c r="F740" s="1" t="str">
        <f>_xlfn.XLOOKUP(A740,Tableau2[FINESS Juridique],Tableau2[Prérequis validation],"Non")</f>
        <v>Oui</v>
      </c>
    </row>
    <row r="741" spans="1:6">
      <c r="A741">
        <v>920804465</v>
      </c>
      <c r="B741" t="str">
        <f>_xlfn.XLOOKUP(A741,bdd_V102[FINESS juridique],bdd_V102[Raison sociale juridique],"")</f>
        <v>ETAB.PUBLIC DE SANTE ERASME</v>
      </c>
      <c r="C741" s="1" t="str">
        <f>_xlfn.XLOOKUP(A741,bdd_V102[FINESS juridique],bdd_V102[Numéro du GHT],"")</f>
        <v>IDF-12</v>
      </c>
      <c r="D741" s="1" t="str">
        <f>_xlfn.XLOOKUP(A741,bdd_V102[FINESS juridique],bdd_V102[Intitulé du GHT],"")</f>
        <v>Psy Sud Paris</v>
      </c>
      <c r="E741" s="1">
        <f>SUMIFS(bdd_V102[Activité combinée], bdd_V102[Intitulé du GHT], D741,bdd_V102[FINESS juridique],A741)</f>
        <v>26681.75</v>
      </c>
      <c r="F741" s="1" t="str">
        <f>_xlfn.XLOOKUP(A741,Tableau2[FINESS Juridique],Tableau2[Prérequis validation],"Non")</f>
        <v>Oui</v>
      </c>
    </row>
    <row r="742" spans="1:6">
      <c r="A742">
        <v>920808037</v>
      </c>
      <c r="B742" t="str">
        <f>_xlfn.XLOOKUP(A742,bdd_V102[FINESS juridique],bdd_V102[Raison sociale juridique],"")</f>
        <v>CENTRE DE GERONTOLOGIE LES ABONDANCES</v>
      </c>
      <c r="C742" s="1" t="str">
        <f>_xlfn.XLOOKUP(A742,bdd_V102[FINESS juridique],bdd_V102[Numéro du GHT],"")</f>
        <v>IDF-07</v>
      </c>
      <c r="D742" s="1" t="str">
        <f>_xlfn.XLOOKUP(A742,bdd_V102[FINESS juridique],bdd_V102[Intitulé du GHT],"")</f>
        <v>Hauts-de-Seine</v>
      </c>
      <c r="E742" s="1">
        <f>SUMIFS(bdd_V102[Activité combinée], bdd_V102[Intitulé du GHT], D742,bdd_V102[FINESS juridique],A742)</f>
        <v>23581</v>
      </c>
      <c r="F742" s="1" t="str">
        <f>_xlfn.XLOOKUP(A742,Tableau2[FINESS Juridique],Tableau2[Prérequis validation],"Non")</f>
        <v>Oui</v>
      </c>
    </row>
    <row r="743" spans="1:6">
      <c r="A743">
        <v>930021480</v>
      </c>
      <c r="B743" t="str">
        <f>_xlfn.XLOOKUP(A743,bdd_V102[FINESS juridique],bdd_V102[Raison sociale juridique],"")</f>
        <v>GHI LE RAINCY-MONTFERMEIL</v>
      </c>
      <c r="C743" s="1" t="str">
        <f>_xlfn.XLOOKUP(A743,bdd_V102[FINESS juridique],bdd_V102[Numéro du GHT],"")</f>
        <v>IDF-09</v>
      </c>
      <c r="D743" s="1" t="str">
        <f>_xlfn.XLOOKUP(A743,bdd_V102[FINESS juridique],bdd_V102[Intitulé du GHT],"")</f>
        <v>93 Est</v>
      </c>
      <c r="E743" s="1">
        <f>SUMIFS(bdd_V102[Activité combinée], bdd_V102[Intitulé du GHT], D743,bdd_V102[FINESS juridique],A743)</f>
        <v>150823</v>
      </c>
      <c r="F743" s="1" t="str">
        <f>_xlfn.XLOOKUP(A743,Tableau2[FINESS Juridique],Tableau2[Prérequis validation],"Non")</f>
        <v>Oui</v>
      </c>
    </row>
    <row r="744" spans="1:6">
      <c r="A744">
        <v>930110036</v>
      </c>
      <c r="B744" t="str">
        <f>_xlfn.XLOOKUP(A744,bdd_V102[FINESS juridique],bdd_V102[Raison sociale juridique],"")</f>
        <v>CTRE HOSP. ANDRE GREGOIRE</v>
      </c>
      <c r="C744" s="1" t="str">
        <f>_xlfn.XLOOKUP(A744,bdd_V102[FINESS juridique],bdd_V102[Numéro du GHT],"")</f>
        <v>IDF-09</v>
      </c>
      <c r="D744" s="1" t="str">
        <f>_xlfn.XLOOKUP(A744,bdd_V102[FINESS juridique],bdd_V102[Intitulé du GHT],"")</f>
        <v>93 Est</v>
      </c>
      <c r="E744" s="1">
        <f>SUMIFS(bdd_V102[Activité combinée], bdd_V102[Intitulé du GHT], D744,bdd_V102[FINESS juridique],A744)</f>
        <v>126735</v>
      </c>
      <c r="F744" s="1" t="str">
        <f>_xlfn.XLOOKUP(A744,Tableau2[FINESS Juridique],Tableau2[Prérequis validation],"Non")</f>
        <v>Oui</v>
      </c>
    </row>
    <row r="745" spans="1:6">
      <c r="A745">
        <v>930110051</v>
      </c>
      <c r="B745" t="str">
        <f>_xlfn.XLOOKUP(A745,bdd_V102[FINESS juridique],bdd_V102[Raison sociale juridique],"")</f>
        <v>CENTRE HOSPITALIER DE ST-DENIS</v>
      </c>
      <c r="C745" s="1" t="str">
        <f>_xlfn.XLOOKUP(A745,bdd_V102[FINESS juridique],bdd_V102[Numéro du GHT],"")</f>
        <v>IDF-08</v>
      </c>
      <c r="D745" s="1" t="str">
        <f>_xlfn.XLOOKUP(A745,bdd_V102[FINESS juridique],bdd_V102[Intitulé du GHT],"")</f>
        <v>93/95</v>
      </c>
      <c r="E745" s="1">
        <f>SUMIFS(bdd_V102[Activité combinée], bdd_V102[Intitulé du GHT], D745,bdd_V102[FINESS juridique],A745)</f>
        <v>205959</v>
      </c>
      <c r="F745" s="1" t="str">
        <f>_xlfn.XLOOKUP(A745,Tableau2[FINESS Juridique],Tableau2[Prérequis validation],"Non")</f>
        <v>Oui</v>
      </c>
    </row>
    <row r="746" spans="1:6">
      <c r="A746">
        <v>930110069</v>
      </c>
      <c r="B746" t="str">
        <f>_xlfn.XLOOKUP(A746,bdd_V102[FINESS juridique],bdd_V102[Raison sociale juridique],"")</f>
        <v>C.H. ROBERT BALLANGER</v>
      </c>
      <c r="C746" s="1" t="str">
        <f>_xlfn.XLOOKUP(A746,bdd_V102[FINESS juridique],bdd_V102[Numéro du GHT],"")</f>
        <v>IDF-09</v>
      </c>
      <c r="D746" s="1" t="str">
        <f>_xlfn.XLOOKUP(A746,bdd_V102[FINESS juridique],bdd_V102[Intitulé du GHT],"")</f>
        <v>93 Est</v>
      </c>
      <c r="E746" s="1">
        <f>SUMIFS(bdd_V102[Activité combinée], bdd_V102[Intitulé du GHT], D746,bdd_V102[FINESS juridique],A746)</f>
        <v>183925.25</v>
      </c>
      <c r="F746" s="1" t="str">
        <f>_xlfn.XLOOKUP(A746,Tableau2[FINESS Juridique],Tableau2[Prérequis validation],"Non")</f>
        <v>Oui</v>
      </c>
    </row>
    <row r="747" spans="1:6">
      <c r="A747">
        <v>940016819</v>
      </c>
      <c r="B747" t="str">
        <f>_xlfn.XLOOKUP(A747,bdd_V102[FINESS juridique],bdd_V102[Raison sociale juridique],"")</f>
        <v>LES HOPITAUX DE SAINT-MAURICE</v>
      </c>
      <c r="C747" s="1" t="str">
        <f>_xlfn.XLOOKUP(A747,bdd_V102[FINESS juridique],bdd_V102[Numéro du GHT],"")</f>
        <v>IDF-10</v>
      </c>
      <c r="D747" s="1" t="str">
        <f>_xlfn.XLOOKUP(A747,bdd_V102[FINESS juridique],bdd_V102[Intitulé du GHT],"")</f>
        <v>94 Nord</v>
      </c>
      <c r="E747" s="1">
        <f>SUMIFS(bdd_V102[Activité combinée], bdd_V102[Intitulé du GHT], D747,bdd_V102[FINESS juridique],A747)</f>
        <v>136474</v>
      </c>
      <c r="F747" s="1" t="str">
        <f>_xlfn.XLOOKUP(A747,Tableau2[FINESS Juridique],Tableau2[Prérequis validation],"Non")</f>
        <v>Oui</v>
      </c>
    </row>
    <row r="748" spans="1:6">
      <c r="A748">
        <v>940110018</v>
      </c>
      <c r="B748" t="str">
        <f>_xlfn.XLOOKUP(A748,bdd_V102[FINESS juridique],bdd_V102[Raison sociale juridique],"")</f>
        <v>CENTRE HOSPITALIER INTERCOM DE CRETEIL</v>
      </c>
      <c r="C748" s="1" t="str">
        <f>_xlfn.XLOOKUP(A748,bdd_V102[FINESS juridique],bdd_V102[Numéro du GHT],"")</f>
        <v>IDF-11</v>
      </c>
      <c r="D748" s="1" t="str">
        <f>_xlfn.XLOOKUP(A748,bdd_V102[FINESS juridique],bdd_V102[Intitulé du GHT],"")</f>
        <v>94 Est</v>
      </c>
      <c r="E748" s="1">
        <f>SUMIFS(bdd_V102[Activité combinée], bdd_V102[Intitulé du GHT], D748,bdd_V102[FINESS juridique],A748)</f>
        <v>192325</v>
      </c>
      <c r="F748" s="1" t="str">
        <f>_xlfn.XLOOKUP(A748,Tableau2[FINESS Juridique],Tableau2[Prérequis validation],"Non")</f>
        <v>Oui</v>
      </c>
    </row>
    <row r="749" spans="1:6">
      <c r="A749">
        <v>940110042</v>
      </c>
      <c r="B749" t="str">
        <f>_xlfn.XLOOKUP(A749,bdd_V102[FINESS juridique],bdd_V102[Raison sociale juridique],"")</f>
        <v>C.H.I DE VILLENEUVE-ST-GEORGES</v>
      </c>
      <c r="C749" s="1" t="str">
        <f>_xlfn.XLOOKUP(A749,bdd_V102[FINESS juridique],bdd_V102[Numéro du GHT],"")</f>
        <v>IDF-11</v>
      </c>
      <c r="D749" s="1" t="str">
        <f>_xlfn.XLOOKUP(A749,bdd_V102[FINESS juridique],bdd_V102[Intitulé du GHT],"")</f>
        <v>94 Est</v>
      </c>
      <c r="E749" s="1">
        <f>SUMIFS(bdd_V102[Activité combinée], bdd_V102[Intitulé du GHT], D749,bdd_V102[FINESS juridique],A749)</f>
        <v>164786</v>
      </c>
      <c r="F749" s="1" t="str">
        <f>_xlfn.XLOOKUP(A749,Tableau2[FINESS Juridique],Tableau2[Prérequis validation],"Non")</f>
        <v>Non</v>
      </c>
    </row>
    <row r="750" spans="1:6">
      <c r="A750">
        <v>940140015</v>
      </c>
      <c r="B750" t="str">
        <f>_xlfn.XLOOKUP(A750,bdd_V102[FINESS juridique],bdd_V102[Raison sociale juridique],"")</f>
        <v>CENTRE HOSP.FONDATION VALLEE</v>
      </c>
      <c r="C750" s="1" t="str">
        <f>_xlfn.XLOOKUP(A750,bdd_V102[FINESS juridique],bdd_V102[Numéro du GHT],"")</f>
        <v>IDF-12</v>
      </c>
      <c r="D750" s="1" t="str">
        <f>_xlfn.XLOOKUP(A750,bdd_V102[FINESS juridique],bdd_V102[Intitulé du GHT],"")</f>
        <v>Psy Sud Paris</v>
      </c>
      <c r="E750" s="1">
        <f>SUMIFS(bdd_V102[Activité combinée], bdd_V102[Intitulé du GHT], D750,bdd_V102[FINESS juridique],A750)</f>
        <v>10843</v>
      </c>
      <c r="F750" s="1" t="str">
        <f>_xlfn.XLOOKUP(A750,Tableau2[FINESS Juridique],Tableau2[Prérequis validation],"Non")</f>
        <v>Oui</v>
      </c>
    </row>
    <row r="751" spans="1:6">
      <c r="A751">
        <v>940140023</v>
      </c>
      <c r="B751" t="str">
        <f>_xlfn.XLOOKUP(A751,bdd_V102[FINESS juridique],bdd_V102[Raison sociale juridique],"")</f>
        <v>CENTRE HOSPITALIER LES MURETS</v>
      </c>
      <c r="C751" s="1" t="str">
        <f>_xlfn.XLOOKUP(A751,bdd_V102[FINESS juridique],bdd_V102[Numéro du GHT],"")</f>
        <v>IDF-10</v>
      </c>
      <c r="D751" s="1" t="str">
        <f>_xlfn.XLOOKUP(A751,bdd_V102[FINESS juridique],bdd_V102[Intitulé du GHT],"")</f>
        <v>94 Nord</v>
      </c>
      <c r="E751" s="1">
        <f>SUMIFS(bdd_V102[Activité combinée], bdd_V102[Intitulé du GHT], D751,bdd_V102[FINESS juridique],A751)</f>
        <v>49731.75</v>
      </c>
      <c r="F751" s="1" t="str">
        <f>_xlfn.XLOOKUP(A751,Tableau2[FINESS Juridique],Tableau2[Prérequis validation],"Non")</f>
        <v>Non</v>
      </c>
    </row>
    <row r="752" spans="1:6">
      <c r="A752">
        <v>940140049</v>
      </c>
      <c r="B752" t="str">
        <f>_xlfn.XLOOKUP(A752,bdd_V102[FINESS juridique],bdd_V102[Raison sociale juridique],"")</f>
        <v>GROUPE HOSPITALIER PAUL GUIRAUD</v>
      </c>
      <c r="C752" s="1" t="str">
        <f>_xlfn.XLOOKUP(A752,bdd_V102[FINESS juridique],bdd_V102[Numéro du GHT],"")</f>
        <v>IDF-12</v>
      </c>
      <c r="D752" s="1" t="str">
        <f>_xlfn.XLOOKUP(A752,bdd_V102[FINESS juridique],bdd_V102[Intitulé du GHT],"")</f>
        <v>Psy Sud Paris</v>
      </c>
      <c r="E752" s="1">
        <f>SUMIFS(bdd_V102[Activité combinée], bdd_V102[Intitulé du GHT], D752,bdd_V102[FINESS juridique],A752)</f>
        <v>104682.75</v>
      </c>
      <c r="F752" s="1" t="str">
        <f>_xlfn.XLOOKUP(A752,Tableau2[FINESS Juridique],Tableau2[Prérequis validation],"Non")</f>
        <v>Oui</v>
      </c>
    </row>
    <row r="753" spans="1:6">
      <c r="A753">
        <v>950013870</v>
      </c>
      <c r="B753" t="str">
        <f>_xlfn.XLOOKUP(A753,bdd_V102[FINESS juridique],bdd_V102[Raison sociale juridique],"")</f>
        <v>GHEM EAUBONNE MONTMORENCY SIMONE VEIL</v>
      </c>
      <c r="C753" s="1" t="str">
        <f>_xlfn.XLOOKUP(A753,bdd_V102[FINESS juridique],bdd_V102[Numéro du GHT],"")</f>
        <v>IDF-13</v>
      </c>
      <c r="D753" s="1" t="str">
        <f>_xlfn.XLOOKUP(A753,bdd_V102[FINESS juridique],bdd_V102[Intitulé du GHT],"")</f>
        <v>Sud Val d'Oise Nord Hauts-de-Seine</v>
      </c>
      <c r="E753" s="1">
        <f>SUMIFS(bdd_V102[Activité combinée], bdd_V102[Intitulé du GHT], D753,bdd_V102[FINESS juridique],A753)</f>
        <v>232905</v>
      </c>
      <c r="F753" s="1" t="str">
        <f>_xlfn.XLOOKUP(A753,Tableau2[FINESS Juridique],Tableau2[Prérequis validation],"Non")</f>
        <v>Oui</v>
      </c>
    </row>
    <row r="754" spans="1:6">
      <c r="A754">
        <v>950110015</v>
      </c>
      <c r="B754" t="str">
        <f>_xlfn.XLOOKUP(A754,bdd_V102[FINESS juridique],bdd_V102[Raison sociale juridique],"")</f>
        <v>CH  VICTOR  DUPOUY  ARGENTEUIL</v>
      </c>
      <c r="C754" s="1" t="str">
        <f>_xlfn.XLOOKUP(A754,bdd_V102[FINESS juridique],bdd_V102[Numéro du GHT],"")</f>
        <v>IDF-13</v>
      </c>
      <c r="D754" s="1" t="str">
        <f>_xlfn.XLOOKUP(A754,bdd_V102[FINESS juridique],bdd_V102[Intitulé du GHT],"")</f>
        <v>Sud Val d'Oise Nord Hauts-de-Seine</v>
      </c>
      <c r="E754" s="1">
        <f>SUMIFS(bdd_V102[Activité combinée], bdd_V102[Intitulé du GHT], D754,bdd_V102[FINESS juridique],A754)</f>
        <v>222541</v>
      </c>
      <c r="F754" s="1" t="str">
        <f>_xlfn.XLOOKUP(A754,Tableau2[FINESS Juridique],Tableau2[Prérequis validation],"Non")</f>
        <v>Oui</v>
      </c>
    </row>
    <row r="755" spans="1:6">
      <c r="A755">
        <v>950110049</v>
      </c>
      <c r="B755" t="str">
        <f>_xlfn.XLOOKUP(A755,bdd_V102[FINESS juridique],bdd_V102[Raison sociale juridique],"")</f>
        <v>CENTRE HOSPITALIER DE GONESSE</v>
      </c>
      <c r="C755" s="1" t="str">
        <f>_xlfn.XLOOKUP(A755,bdd_V102[FINESS juridique],bdd_V102[Numéro du GHT],"")</f>
        <v>IDF-08</v>
      </c>
      <c r="D755" s="1" t="str">
        <f>_xlfn.XLOOKUP(A755,bdd_V102[FINESS juridique],bdd_V102[Intitulé du GHT],"")</f>
        <v>93/95</v>
      </c>
      <c r="E755" s="1">
        <f>SUMIFS(bdd_V102[Activité combinée], bdd_V102[Intitulé du GHT], D755,bdd_V102[FINESS juridique],A755)</f>
        <v>400915.5</v>
      </c>
      <c r="F755" s="1" t="str">
        <f>_xlfn.XLOOKUP(A755,Tableau2[FINESS Juridique],Tableau2[Prérequis validation],"Non")</f>
        <v>Oui</v>
      </c>
    </row>
    <row r="756" spans="1:6">
      <c r="A756">
        <v>950110080</v>
      </c>
      <c r="B756" t="str">
        <f>_xlfn.XLOOKUP(A756,bdd_V102[FINESS juridique],bdd_V102[Raison sociale juridique],"")</f>
        <v>HOPITAL NOVO</v>
      </c>
      <c r="C756" s="1" t="str">
        <f>_xlfn.XLOOKUP(A756,bdd_V102[FINESS juridique],bdd_V102[Numéro du GHT],"")</f>
        <v>IDF-14</v>
      </c>
      <c r="D756" s="1" t="str">
        <f>_xlfn.XLOOKUP(A756,bdd_V102[FINESS juridique],bdd_V102[Intitulé du GHT],"")</f>
        <v>Nord Ouest Val d'Oise</v>
      </c>
      <c r="E756" s="1">
        <f>SUMIFS(bdd_V102[Activité combinée], bdd_V102[Intitulé du GHT], D756,bdd_V102[FINESS juridique],A756)</f>
        <v>360235</v>
      </c>
      <c r="F756" s="1" t="str">
        <f>_xlfn.XLOOKUP(A756,Tableau2[FINESS Juridique],Tableau2[Prérequis validation],"Non")</f>
        <v>Oui</v>
      </c>
    </row>
    <row r="757" spans="1:6">
      <c r="A757">
        <v>950140012</v>
      </c>
      <c r="B757" t="str">
        <f>_xlfn.XLOOKUP(A757,bdd_V102[FINESS juridique],bdd_V102[Raison sociale juridique],"")</f>
        <v>EPS - ROGER PREVOT</v>
      </c>
      <c r="C757" s="1" t="str">
        <f>_xlfn.XLOOKUP(A757,bdd_V102[FINESS juridique],bdd_V102[Numéro du GHT],"")</f>
        <v>IDF-13</v>
      </c>
      <c r="D757" s="1" t="str">
        <f>_xlfn.XLOOKUP(A757,bdd_V102[FINESS juridique],bdd_V102[Intitulé du GHT],"")</f>
        <v>Sud Val d'Oise Nord Hauts-de-Seine</v>
      </c>
      <c r="E757" s="1">
        <f>SUMIFS(bdd_V102[Activité combinée], bdd_V102[Intitulé du GHT], D757,bdd_V102[FINESS juridique],A757)</f>
        <v>31975</v>
      </c>
      <c r="F757" s="1" t="str">
        <f>_xlfn.XLOOKUP(A757,Tableau2[FINESS Juridique],Tableau2[Prérequis validation],"Non")</f>
        <v>Non</v>
      </c>
    </row>
    <row r="758" spans="1:6">
      <c r="A758">
        <v>950500041</v>
      </c>
      <c r="B758" t="str">
        <f>_xlfn.XLOOKUP(A758,bdd_V102[FINESS juridique],bdd_V102[Raison sociale juridique],"")</f>
        <v>LE PARC HOPITAL DE TAVERNY</v>
      </c>
      <c r="C758" s="1" t="str">
        <f>_xlfn.XLOOKUP(A758,bdd_V102[FINESS juridique],bdd_V102[Numéro du GHT],"")</f>
        <v>IDF-13</v>
      </c>
      <c r="D758" s="1" t="str">
        <f>_xlfn.XLOOKUP(A758,bdd_V102[FINESS juridique],bdd_V102[Intitulé du GHT],"")</f>
        <v>Sud Val d'Oise Nord Hauts-de-Seine</v>
      </c>
      <c r="E758" s="1">
        <f>SUMIFS(bdd_V102[Activité combinée], bdd_V102[Intitulé du GHT], D758,bdd_V102[FINESS juridique],A758)</f>
        <v>13889.5</v>
      </c>
      <c r="F758" s="1" t="str">
        <f>_xlfn.XLOOKUP(A758,Tableau2[FINESS Juridique],Tableau2[Prérequis validation],"Non")</f>
        <v>Non</v>
      </c>
    </row>
    <row r="759" spans="1:6">
      <c r="A759">
        <v>970100178</v>
      </c>
      <c r="B759" t="str">
        <f>_xlfn.XLOOKUP(A759,bdd_V102[FINESS juridique],bdd_V102[Raison sociale juridique],"")</f>
        <v>CENTRE HOSPITALIER DE LA BASSE-TERRE</v>
      </c>
      <c r="C759" s="1" t="str">
        <f>_xlfn.XLOOKUP(A759,bdd_V102[FINESS juridique],bdd_V102[Numéro du GHT],"")</f>
        <v>GUA-02</v>
      </c>
      <c r="D759" s="1" t="str">
        <f>_xlfn.XLOOKUP(A759,bdd_V102[FINESS juridique],bdd_V102[Intitulé du GHT],"")</f>
        <v>GHT de la Guadeloupe</v>
      </c>
      <c r="E759" s="1">
        <f>SUMIFS(bdd_V102[Activité combinée], bdd_V102[Intitulé du GHT], D759,bdd_V102[FINESS juridique],A759)</f>
        <v>61505</v>
      </c>
      <c r="F759" s="1" t="str">
        <f>_xlfn.XLOOKUP(A759,Tableau2[FINESS Juridique],Tableau2[Prérequis validation],"Non")</f>
        <v>Oui</v>
      </c>
    </row>
    <row r="760" spans="1:6">
      <c r="A760">
        <v>970100194</v>
      </c>
      <c r="B760" t="str">
        <f>_xlfn.XLOOKUP(A760,bdd_V102[FINESS juridique],bdd_V102[Raison sociale juridique],"")</f>
        <v>CENTRE HOSPITALIER L. D. BEAUPERTHUY</v>
      </c>
      <c r="C760" s="1" t="str">
        <f>_xlfn.XLOOKUP(A760,bdd_V102[FINESS juridique],bdd_V102[Numéro du GHT],"")</f>
        <v>GUA-02</v>
      </c>
      <c r="D760" s="1" t="str">
        <f>_xlfn.XLOOKUP(A760,bdd_V102[FINESS juridique],bdd_V102[Intitulé du GHT],"")</f>
        <v>GHT de la Guadeloupe</v>
      </c>
      <c r="E760" s="1">
        <f>SUMIFS(bdd_V102[Activité combinée], bdd_V102[Intitulé du GHT], D760,bdd_V102[FINESS juridique],A760)</f>
        <v>18824.5</v>
      </c>
      <c r="F760" s="1" t="str">
        <f>_xlfn.XLOOKUP(A760,Tableau2[FINESS Juridique],Tableau2[Prérequis validation],"Non")</f>
        <v>Oui</v>
      </c>
    </row>
    <row r="761" spans="1:6">
      <c r="A761">
        <v>970100202</v>
      </c>
      <c r="B761" t="str">
        <f>_xlfn.XLOOKUP(A761,bdd_V102[FINESS juridique],bdd_V102[Raison sociale juridique],"")</f>
        <v>CENTRE HOSPITALIER SAINTE-MARIE</v>
      </c>
      <c r="C761" s="1" t="str">
        <f>_xlfn.XLOOKUP(A761,bdd_V102[FINESS juridique],bdd_V102[Numéro du GHT],"")</f>
        <v>GUA-02</v>
      </c>
      <c r="D761" s="1" t="str">
        <f>_xlfn.XLOOKUP(A761,bdd_V102[FINESS juridique],bdd_V102[Intitulé du GHT],"")</f>
        <v>GHT de la Guadeloupe</v>
      </c>
      <c r="E761" s="1">
        <f>SUMIFS(bdd_V102[Activité combinée], bdd_V102[Intitulé du GHT], D761,bdd_V102[FINESS juridique],A761)</f>
        <v>6648.5</v>
      </c>
      <c r="F761" s="1" t="str">
        <f>_xlfn.XLOOKUP(A761,Tableau2[FINESS Juridique],Tableau2[Prérequis validation],"Non")</f>
        <v>Oui</v>
      </c>
    </row>
    <row r="762" spans="1:6">
      <c r="A762">
        <v>970100210</v>
      </c>
      <c r="B762" t="str">
        <f>_xlfn.XLOOKUP(A762,bdd_V102[FINESS juridique],bdd_V102[Raison sociale juridique],"")</f>
        <v>C.H.G. JACQUES SALIN</v>
      </c>
      <c r="C762" s="1" t="str">
        <f>_xlfn.XLOOKUP(A762,bdd_V102[FINESS juridique],bdd_V102[Numéro du GHT],"")</f>
        <v>GUA-02</v>
      </c>
      <c r="D762" s="1" t="str">
        <f>_xlfn.XLOOKUP(A762,bdd_V102[FINESS juridique],bdd_V102[Intitulé du GHT],"")</f>
        <v>GHT de la Guadeloupe</v>
      </c>
      <c r="E762" s="1">
        <f>SUMIFS(bdd_V102[Activité combinée], bdd_V102[Intitulé du GHT], D762,bdd_V102[FINESS juridique],A762)</f>
        <v>15239</v>
      </c>
      <c r="F762" s="1" t="str">
        <f>_xlfn.XLOOKUP(A762,Tableau2[FINESS Juridique],Tableau2[Prérequis validation],"Non")</f>
        <v>Oui</v>
      </c>
    </row>
    <row r="763" spans="1:6">
      <c r="A763">
        <v>970100228</v>
      </c>
      <c r="B763" t="str">
        <f>_xlfn.XLOOKUP(A763,bdd_V102[FINESS juridique],bdd_V102[Raison sociale juridique],"")</f>
        <v>C.H.U. DE LA GUADELOUPE</v>
      </c>
      <c r="C763" s="1" t="str">
        <f>_xlfn.XLOOKUP(A763,bdd_V102[FINESS juridique],bdd_V102[Numéro du GHT],"")</f>
        <v>GUA-02</v>
      </c>
      <c r="D763" s="1" t="str">
        <f>_xlfn.XLOOKUP(A763,bdd_V102[FINESS juridique],bdd_V102[Intitulé du GHT],"")</f>
        <v>GHT de la Guadeloupe</v>
      </c>
      <c r="E763" s="1">
        <f>SUMIFS(bdd_V102[Activité combinée], bdd_V102[Intitulé du GHT], D763,bdd_V102[FINESS juridique],A763)</f>
        <v>187607</v>
      </c>
      <c r="F763" s="1" t="str">
        <f>_xlfn.XLOOKUP(A763,Tableau2[FINESS Juridique],Tableau2[Prérequis validation],"Non")</f>
        <v>Oui</v>
      </c>
    </row>
    <row r="764" spans="1:6">
      <c r="A764">
        <v>970100244</v>
      </c>
      <c r="B764" t="str">
        <f>_xlfn.XLOOKUP(A764,bdd_V102[FINESS juridique],bdd_V102[Raison sociale juridique],"")</f>
        <v>C.H.  DE CAPESTERRE-BELLE-EAU, EX H.L.</v>
      </c>
      <c r="C764" s="1" t="str">
        <f>_xlfn.XLOOKUP(A764,bdd_V102[FINESS juridique],bdd_V102[Numéro du GHT],"")</f>
        <v>GUA-02</v>
      </c>
      <c r="D764" s="1" t="str">
        <f>_xlfn.XLOOKUP(A764,bdd_V102[FINESS juridique],bdd_V102[Intitulé du GHT],"")</f>
        <v>GHT de la Guadeloupe</v>
      </c>
      <c r="E764" s="1">
        <f>SUMIFS(bdd_V102[Activité combinée], bdd_V102[Intitulé du GHT], D764,bdd_V102[FINESS juridique],A764)</f>
        <v>7957.5</v>
      </c>
      <c r="F764" s="1" t="str">
        <f>_xlfn.XLOOKUP(A764,Tableau2[FINESS Juridique],Tableau2[Prérequis validation],"Non")</f>
        <v>Oui</v>
      </c>
    </row>
    <row r="765" spans="1:6">
      <c r="A765">
        <v>970100285</v>
      </c>
      <c r="B765" t="str">
        <f>_xlfn.XLOOKUP(A765,bdd_V102[FINESS juridique],bdd_V102[Raison sociale juridique],"")</f>
        <v>C.H. M. SELBONNE</v>
      </c>
      <c r="C765" s="1" t="str">
        <f>_xlfn.XLOOKUP(A765,bdd_V102[FINESS juridique],bdd_V102[Numéro du GHT],"")</f>
        <v>GUA-02</v>
      </c>
      <c r="D765" s="1" t="str">
        <f>_xlfn.XLOOKUP(A765,bdd_V102[FINESS juridique],bdd_V102[Intitulé du GHT],"")</f>
        <v>GHT de la Guadeloupe</v>
      </c>
      <c r="E765" s="1">
        <f>SUMIFS(bdd_V102[Activité combinée], bdd_V102[Intitulé du GHT], D765,bdd_V102[FINESS juridique],A765)</f>
        <v>12657.5</v>
      </c>
      <c r="F765" s="1" t="str">
        <f>_xlfn.XLOOKUP(A765,Tableau2[FINESS Juridique],Tableau2[Prérequis validation],"Non")</f>
        <v>Oui</v>
      </c>
    </row>
    <row r="766" spans="1:6">
      <c r="A766">
        <v>970202156</v>
      </c>
      <c r="B766" t="str">
        <f>_xlfn.XLOOKUP(A766,bdd_V102[FINESS juridique],bdd_V102[Raison sociale juridique],"")</f>
        <v>HOPITAL DU MARIN</v>
      </c>
      <c r="C766" s="1" t="str">
        <f>_xlfn.XLOOKUP(A766,bdd_V102[FINESS juridique],bdd_V102[Numéro du GHT],"")</f>
        <v>MAR_01</v>
      </c>
      <c r="D766" s="1" t="str">
        <f>_xlfn.XLOOKUP(A766,bdd_V102[FINESS juridique],bdd_V102[Intitulé du GHT],"")</f>
        <v>GHT de Martinique</v>
      </c>
      <c r="E766" s="1">
        <f>SUMIFS(bdd_V102[Activité combinée], bdd_V102[Intitulé du GHT], D766,bdd_V102[FINESS juridique],A766)</f>
        <v>11245</v>
      </c>
      <c r="F766" s="1" t="str">
        <f>_xlfn.XLOOKUP(A766,Tableau2[FINESS Juridique],Tableau2[Prérequis validation],"Non")</f>
        <v>Oui</v>
      </c>
    </row>
    <row r="767" spans="1:6">
      <c r="A767">
        <v>970202164</v>
      </c>
      <c r="B767" t="str">
        <f>_xlfn.XLOOKUP(A767,bdd_V102[FINESS juridique],bdd_V102[Raison sociale juridique],"")</f>
        <v>HOPITAL ST ESPRIT</v>
      </c>
      <c r="C767" s="1" t="str">
        <f>_xlfn.XLOOKUP(A767,bdd_V102[FINESS juridique],bdd_V102[Numéro du GHT],"")</f>
        <v>MAR_01</v>
      </c>
      <c r="D767" s="1" t="str">
        <f>_xlfn.XLOOKUP(A767,bdd_V102[FINESS juridique],bdd_V102[Intitulé du GHT],"")</f>
        <v>GHT de Martinique</v>
      </c>
      <c r="E767" s="1">
        <f>SUMIFS(bdd_V102[Activité combinée], bdd_V102[Intitulé du GHT], D767,bdd_V102[FINESS juridique],A767)</f>
        <v>9318</v>
      </c>
      <c r="F767" s="1" t="str">
        <f>_xlfn.XLOOKUP(A767,Tableau2[FINESS Juridique],Tableau2[Prérequis validation],"Non")</f>
        <v>Oui</v>
      </c>
    </row>
    <row r="768" spans="1:6">
      <c r="A768">
        <v>970202172</v>
      </c>
      <c r="B768" t="str">
        <f>_xlfn.XLOOKUP(A768,bdd_V102[FINESS juridique],bdd_V102[Raison sociale juridique],"")</f>
        <v>HOPITAL DES TROIS ILETS</v>
      </c>
      <c r="C768" s="1" t="str">
        <f>_xlfn.XLOOKUP(A768,bdd_V102[FINESS juridique],bdd_V102[Numéro du GHT],"")</f>
        <v>MAR_01</v>
      </c>
      <c r="D768" s="1" t="str">
        <f>_xlfn.XLOOKUP(A768,bdd_V102[FINESS juridique],bdd_V102[Intitulé du GHT],"")</f>
        <v>GHT de Martinique</v>
      </c>
      <c r="E768" s="1">
        <f>SUMIFS(bdd_V102[Activité combinée], bdd_V102[Intitulé du GHT], D768,bdd_V102[FINESS juridique],A768)</f>
        <v>5399</v>
      </c>
      <c r="F768" s="1" t="str">
        <f>_xlfn.XLOOKUP(A768,Tableau2[FINESS Juridique],Tableau2[Prérequis validation],"Non")</f>
        <v>Non</v>
      </c>
    </row>
    <row r="769" spans="1:6">
      <c r="A769">
        <v>970202198</v>
      </c>
      <c r="B769" t="str">
        <f>_xlfn.XLOOKUP(A769,bdd_V102[FINESS juridique],bdd_V102[Raison sociale juridique],"")</f>
        <v>HOPITAL ROMAIN BLONDET</v>
      </c>
      <c r="C769" s="1" t="str">
        <f>_xlfn.XLOOKUP(A769,bdd_V102[FINESS juridique],bdd_V102[Numéro du GHT],"")</f>
        <v>MAR_01</v>
      </c>
      <c r="D769" s="1" t="str">
        <f>_xlfn.XLOOKUP(A769,bdd_V102[FINESS juridique],bdd_V102[Intitulé du GHT],"")</f>
        <v>GHT de Martinique</v>
      </c>
      <c r="E769" s="1">
        <f>SUMIFS(bdd_V102[Activité combinée], bdd_V102[Intitulé du GHT], D769,bdd_V102[FINESS juridique],A769)</f>
        <v>6510</v>
      </c>
      <c r="F769" s="1" t="str">
        <f>_xlfn.XLOOKUP(A769,Tableau2[FINESS Juridique],Tableau2[Prérequis validation],"Non")</f>
        <v>Non</v>
      </c>
    </row>
    <row r="770" spans="1:6">
      <c r="A770">
        <v>970202222</v>
      </c>
      <c r="B770" t="str">
        <f>_xlfn.XLOOKUP(A770,bdd_V102[FINESS juridique],bdd_V102[Raison sociale juridique],"")</f>
        <v>CENTRE HOSPITALIER ERNEST WAN-AJOUHU</v>
      </c>
      <c r="C770" s="1" t="str">
        <f>_xlfn.XLOOKUP(A770,bdd_V102[FINESS juridique],bdd_V102[Numéro du GHT],"")</f>
        <v>MAR_01</v>
      </c>
      <c r="D770" s="1" t="str">
        <f>_xlfn.XLOOKUP(A770,bdd_V102[FINESS juridique],bdd_V102[Intitulé du GHT],"")</f>
        <v>GHT de Martinique</v>
      </c>
      <c r="E770" s="1">
        <f>SUMIFS(bdd_V102[Activité combinée], bdd_V102[Intitulé du GHT], D770,bdd_V102[FINESS juridique],A770)</f>
        <v>5740.5</v>
      </c>
      <c r="F770" s="1" t="str">
        <f>_xlfn.XLOOKUP(A770,Tableau2[FINESS Juridique],Tableau2[Prérequis validation],"Non")</f>
        <v>Oui</v>
      </c>
    </row>
    <row r="771" spans="1:6">
      <c r="A771">
        <v>970208906</v>
      </c>
      <c r="B771" t="str">
        <f>_xlfn.XLOOKUP(A771,bdd_V102[FINESS juridique],bdd_V102[Raison sociale juridique],"")</f>
        <v>CHI LORRAIN BASSE POINTE</v>
      </c>
      <c r="C771" s="1" t="str">
        <f>_xlfn.XLOOKUP(A771,bdd_V102[FINESS juridique],bdd_V102[Numéro du GHT],"")</f>
        <v>MAR_01</v>
      </c>
      <c r="D771" s="1" t="str">
        <f>_xlfn.XLOOKUP(A771,bdd_V102[FINESS juridique],bdd_V102[Intitulé du GHT],"")</f>
        <v>GHT de Martinique</v>
      </c>
      <c r="E771" s="1">
        <f>SUMIFS(bdd_V102[Activité combinée], bdd_V102[Intitulé du GHT], D771,bdd_V102[FINESS juridique],A771)</f>
        <v>4646</v>
      </c>
      <c r="F771" s="1" t="str">
        <f>_xlfn.XLOOKUP(A771,Tableau2[FINESS Juridique],Tableau2[Prérequis validation],"Non")</f>
        <v>Non</v>
      </c>
    </row>
    <row r="772" spans="1:6">
      <c r="A772">
        <v>970211157</v>
      </c>
      <c r="B772" t="str">
        <f>_xlfn.XLOOKUP(A772,bdd_V102[FINESS juridique],bdd_V102[Raison sociale juridique],"")</f>
        <v>CENTRE HOSPITALIER NORD CARAIBE</v>
      </c>
      <c r="C772" s="1" t="str">
        <f>_xlfn.XLOOKUP(A772,bdd_V102[FINESS juridique],bdd_V102[Numéro du GHT],"")</f>
        <v>MAR_01</v>
      </c>
      <c r="D772" s="1" t="str">
        <f>_xlfn.XLOOKUP(A772,bdd_V102[FINESS juridique],bdd_V102[Intitulé du GHT],"")</f>
        <v>GHT de Martinique</v>
      </c>
      <c r="E772" s="1">
        <f>SUMIFS(bdd_V102[Activité combinée], bdd_V102[Intitulé du GHT], D772,bdd_V102[FINESS juridique],A772)</f>
        <v>17041.5</v>
      </c>
      <c r="F772" s="1" t="str">
        <f>_xlfn.XLOOKUP(A772,Tableau2[FINESS Juridique],Tableau2[Prérequis validation],"Non")</f>
        <v>Oui</v>
      </c>
    </row>
    <row r="773" spans="1:6">
      <c r="A773">
        <v>970211207</v>
      </c>
      <c r="B773" t="str">
        <f>_xlfn.XLOOKUP(A773,bdd_V102[FINESS juridique],bdd_V102[Raison sociale juridique],"")</f>
        <v>CHU DE MARTINIQUE</v>
      </c>
      <c r="C773" s="1" t="str">
        <f>_xlfn.XLOOKUP(A773,bdd_V102[FINESS juridique],bdd_V102[Numéro du GHT],"")</f>
        <v>MAR_01</v>
      </c>
      <c r="D773" s="1" t="str">
        <f>_xlfn.XLOOKUP(A773,bdd_V102[FINESS juridique],bdd_V102[Intitulé du GHT],"")</f>
        <v>GHT de Martinique</v>
      </c>
      <c r="E773" s="1">
        <f>SUMIFS(bdd_V102[Activité combinée], bdd_V102[Intitulé du GHT], D773,bdd_V102[FINESS juridique],A773)</f>
        <v>341113</v>
      </c>
      <c r="F773" s="1" t="str">
        <f>_xlfn.XLOOKUP(A773,Tableau2[FINESS Juridique],Tableau2[Prérequis validation],"Non")</f>
        <v>Oui</v>
      </c>
    </row>
    <row r="774" spans="1:6">
      <c r="A774">
        <v>970302022</v>
      </c>
      <c r="B774" t="str">
        <f>_xlfn.XLOOKUP(A774,bdd_V102[FINESS juridique],bdd_V102[Raison sociale juridique],"")</f>
        <v>CENTRE HOSPITALIER DE CAYENNE</v>
      </c>
      <c r="C774" s="1" t="str">
        <f>_xlfn.XLOOKUP(A774,bdd_V102[FINESS juridique],bdd_V102[Numéro du GHT],"")</f>
        <v>GUY-01</v>
      </c>
      <c r="D774" s="1" t="str">
        <f>_xlfn.XLOOKUP(A774,bdd_V102[FINESS juridique],bdd_V102[Intitulé du GHT],"")</f>
        <v>GHT de la Guyane</v>
      </c>
      <c r="E774" s="1">
        <f>SUMIFS(bdd_V102[Activité combinée], bdd_V102[Intitulé du GHT], D774,bdd_V102[FINESS juridique],A774)</f>
        <v>205845</v>
      </c>
      <c r="F774" s="1" t="str">
        <f>_xlfn.XLOOKUP(A774,Tableau2[FINESS Juridique],Tableau2[Prérequis validation],"Non")</f>
        <v>Oui</v>
      </c>
    </row>
    <row r="775" spans="1:6">
      <c r="A775">
        <v>970302121</v>
      </c>
      <c r="B775" t="str">
        <f>_xlfn.XLOOKUP(A775,bdd_V102[FINESS juridique],bdd_V102[Raison sociale juridique],"")</f>
        <v>CENTRE HOSPITALIER DE L'OUEST GUYANAIS</v>
      </c>
      <c r="C775" s="1" t="str">
        <f>_xlfn.XLOOKUP(A775,bdd_V102[FINESS juridique],bdd_V102[Numéro du GHT],"")</f>
        <v>GUY-01</v>
      </c>
      <c r="D775" s="1" t="str">
        <f>_xlfn.XLOOKUP(A775,bdd_V102[FINESS juridique],bdd_V102[Intitulé du GHT],"")</f>
        <v>GHT de la Guyane</v>
      </c>
      <c r="E775" s="1">
        <f>SUMIFS(bdd_V102[Activité combinée], bdd_V102[Intitulé du GHT], D775,bdd_V102[FINESS juridique],A775)</f>
        <v>96080</v>
      </c>
      <c r="F775" s="1" t="str">
        <f>_xlfn.XLOOKUP(A775,Tableau2[FINESS Juridique],Tableau2[Prérequis validation],"Non")</f>
        <v>Oui</v>
      </c>
    </row>
    <row r="776" spans="1:6">
      <c r="A776">
        <v>970305629</v>
      </c>
      <c r="B776" t="str">
        <f>_xlfn.XLOOKUP(A776,bdd_V102[FINESS juridique],bdd_V102[Raison sociale juridique],"")</f>
        <v>CENTRE HOSPITALIER DE KOUROU - CENTRE HOSPITALIER INTERCOMMUNAL</v>
      </c>
      <c r="C776" s="1" t="str">
        <f>_xlfn.XLOOKUP(A776,bdd_V102[FINESS juridique],bdd_V102[Numéro du GHT],"")</f>
        <v>GUY-01</v>
      </c>
      <c r="D776" s="1" t="str">
        <f>_xlfn.XLOOKUP(A776,bdd_V102[FINESS juridique],bdd_V102[Intitulé du GHT],"")</f>
        <v>GHT de la Guyane</v>
      </c>
      <c r="E776" s="1">
        <f>SUMIFS(bdd_V102[Activité combinée], bdd_V102[Intitulé du GHT], D776,bdd_V102[FINESS juridique],A776)</f>
        <v>33483.5</v>
      </c>
      <c r="F776" s="1" t="str">
        <f>_xlfn.XLOOKUP(A776,Tableau2[FINESS Juridique],Tableau2[Prérequis validation],"Non")</f>
        <v>Oui</v>
      </c>
    </row>
    <row r="777" spans="1:6">
      <c r="A777">
        <v>970403606</v>
      </c>
      <c r="B777" t="str">
        <f>_xlfn.XLOOKUP(A777,bdd_V102[FINESS juridique],bdd_V102[Raison sociale juridique],"")</f>
        <v>GH EST REUNION</v>
      </c>
      <c r="C777" s="1" t="str">
        <f>_xlfn.XLOOKUP(A777,bdd_V102[FINESS juridique],bdd_V102[Numéro du GHT],"")</f>
        <v>OI-01</v>
      </c>
      <c r="D777" s="1" t="str">
        <f>_xlfn.XLOOKUP(A777,bdd_V102[FINESS juridique],bdd_V102[Intitulé du GHT],"")</f>
        <v>Ocean Indien</v>
      </c>
      <c r="E777" s="1">
        <f>SUMIFS(bdd_V102[Activité combinée], bdd_V102[Intitulé du GHT], D777,bdd_V102[FINESS juridique],A777)</f>
        <v>83621.5</v>
      </c>
      <c r="F777" s="1" t="str">
        <f>_xlfn.XLOOKUP(A777,Tableau2[FINESS Juridique],Tableau2[Prérequis validation],"Non")</f>
        <v>Oui</v>
      </c>
    </row>
    <row r="778" spans="1:6">
      <c r="A778">
        <v>970408589</v>
      </c>
      <c r="B778" t="str">
        <f>_xlfn.XLOOKUP(A778,bdd_V102[FINESS juridique],bdd_V102[Raison sociale juridique],"")</f>
        <v>CHU DE LA REUNION</v>
      </c>
      <c r="C778" s="1" t="str">
        <f>_xlfn.XLOOKUP(A778,bdd_V102[FINESS juridique],bdd_V102[Numéro du GHT],"")</f>
        <v>OI-01</v>
      </c>
      <c r="D778" s="1" t="str">
        <f>_xlfn.XLOOKUP(A778,bdd_V102[FINESS juridique],bdd_V102[Intitulé du GHT],"")</f>
        <v>Ocean Indien</v>
      </c>
      <c r="E778" s="1">
        <f>SUMIFS(bdd_V102[Activité combinée], bdd_V102[Intitulé du GHT], D778,bdd_V102[FINESS juridique],A778)</f>
        <v>557140.5</v>
      </c>
      <c r="F778" s="1" t="str">
        <f>_xlfn.XLOOKUP(A778,Tableau2[FINESS Juridique],Tableau2[Prérequis validation],"Non")</f>
        <v>Oui</v>
      </c>
    </row>
    <row r="779" spans="1:6">
      <c r="A779">
        <v>970411005</v>
      </c>
      <c r="B779" t="str">
        <f>_xlfn.XLOOKUP(A779,bdd_V102[FINESS juridique],bdd_V102[Raison sociale juridique],"")</f>
        <v>EPSMR</v>
      </c>
      <c r="C779" s="1" t="str">
        <f>_xlfn.XLOOKUP(A779,bdd_V102[FINESS juridique],bdd_V102[Numéro du GHT],"")</f>
        <v>OI-01</v>
      </c>
      <c r="D779" s="1" t="str">
        <f>_xlfn.XLOOKUP(A779,bdd_V102[FINESS juridique],bdd_V102[Intitulé du GHT],"")</f>
        <v>Ocean Indien</v>
      </c>
      <c r="E779" s="1">
        <f>SUMIFS(bdd_V102[Activité combinée], bdd_V102[Intitulé du GHT], D779,bdd_V102[FINESS juridique],A779)</f>
        <v>40615</v>
      </c>
      <c r="F779" s="1" t="str">
        <f>_xlfn.XLOOKUP(A779,Tableau2[FINESS Juridique],Tableau2[Prérequis validation],"Non")</f>
        <v>Non</v>
      </c>
    </row>
    <row r="780" spans="1:6">
      <c r="A780">
        <v>970421038</v>
      </c>
      <c r="B780" t="str">
        <f>_xlfn.XLOOKUP(A780,bdd_V102[FINESS juridique],bdd_V102[Raison sociale juridique],"")</f>
        <v>CH OUEST REUNION</v>
      </c>
      <c r="C780" s="1" t="str">
        <f>_xlfn.XLOOKUP(A780,bdd_V102[FINESS juridique],bdd_V102[Numéro du GHT],"")</f>
        <v>OI-01</v>
      </c>
      <c r="D780" s="1" t="str">
        <f>_xlfn.XLOOKUP(A780,bdd_V102[FINESS juridique],bdd_V102[Intitulé du GHT],"")</f>
        <v>Ocean Indien</v>
      </c>
      <c r="E780" s="1">
        <f>SUMIFS(bdd_V102[Activité combinée], bdd_V102[Intitulé du GHT], D780,bdd_V102[FINESS juridique],A780)</f>
        <v>131868</v>
      </c>
      <c r="F780" s="1" t="str">
        <f>_xlfn.XLOOKUP(A780,Tableau2[FINESS Juridique],Tableau2[Prérequis validation],"Non")</f>
        <v>Oui</v>
      </c>
    </row>
    <row r="781" spans="1:6">
      <c r="A781" t="str">
        <v>2A0000014</v>
      </c>
      <c r="B781" t="str">
        <f>_xlfn.XLOOKUP(A781,bdd_V102[FINESS juridique],bdd_V102[Raison sociale juridique],"")</f>
        <v>CENTRE HOSPITALIER D'AJACCIO</v>
      </c>
      <c r="C781" s="1" t="str">
        <f>_xlfn.XLOOKUP(A781,bdd_V102[FINESS juridique],bdd_V102[Numéro du GHT],"")</f>
        <v>COR-02</v>
      </c>
      <c r="D781" s="1" t="str">
        <f>_xlfn.XLOOKUP(A781,bdd_V102[FINESS juridique],bdd_V102[Intitulé du GHT],"")</f>
        <v>Corse du Sud</v>
      </c>
      <c r="E781" s="1">
        <f>SUMIFS(bdd_V102[Activité combinée], bdd_V102[Intitulé du GHT], D781,bdd_V102[FINESS juridique],A781)</f>
        <v>113115</v>
      </c>
      <c r="F781" s="1" t="str">
        <f>_xlfn.XLOOKUP(A781,Tableau2[FINESS Juridique],Tableau2[Prérequis validation],"Non")</f>
        <v>Oui</v>
      </c>
    </row>
    <row r="782" spans="1:6">
      <c r="A782" t="str">
        <v>2A0000170</v>
      </c>
      <c r="B782" t="str">
        <f>_xlfn.XLOOKUP(A782,bdd_V102[FINESS juridique],bdd_V102[Raison sociale juridique],"")</f>
        <v>HOPITAL LOCAL DE BONIFACIO</v>
      </c>
      <c r="C782" s="1" t="str">
        <f>_xlfn.XLOOKUP(A782,bdd_V102[FINESS juridique],bdd_V102[Numéro du GHT],"")</f>
        <v>COR-02</v>
      </c>
      <c r="D782" s="1" t="str">
        <f>_xlfn.XLOOKUP(A782,bdd_V102[FINESS juridique],bdd_V102[Intitulé du GHT],"")</f>
        <v>Corse du Sud</v>
      </c>
      <c r="E782" s="1">
        <f>SUMIFS(bdd_V102[Activité combinée], bdd_V102[Intitulé du GHT], D782,bdd_V102[FINESS juridique],A782)</f>
        <v>8029.5</v>
      </c>
      <c r="F782" s="1" t="str">
        <f>_xlfn.XLOOKUP(A782,Tableau2[FINESS Juridique],Tableau2[Prérequis validation],"Non")</f>
        <v>Oui</v>
      </c>
    </row>
    <row r="783" spans="1:6">
      <c r="A783" t="str">
        <v>2A0002606</v>
      </c>
      <c r="B783" t="str">
        <f>_xlfn.XLOOKUP(A783,bdd_V102[FINESS juridique],bdd_V102[Raison sociale juridique],"")</f>
        <v>CENTRE HOSPITALIER DE SARTENE</v>
      </c>
      <c r="C783" s="1" t="str">
        <f>_xlfn.XLOOKUP(A783,bdd_V102[FINESS juridique],bdd_V102[Numéro du GHT],"")</f>
        <v>COR-02</v>
      </c>
      <c r="D783" s="1" t="str">
        <f>_xlfn.XLOOKUP(A783,bdd_V102[FINESS juridique],bdd_V102[Intitulé du GHT],"")</f>
        <v>Corse du Sud</v>
      </c>
      <c r="E783" s="1">
        <f>SUMIFS(bdd_V102[Activité combinée], bdd_V102[Intitulé du GHT], D783,bdd_V102[FINESS juridique],A783)</f>
        <v>10240.5</v>
      </c>
      <c r="F783" s="1" t="str">
        <f>_xlfn.XLOOKUP(A783,Tableau2[FINESS Juridique],Tableau2[Prérequis validation],"Non")</f>
        <v>Oui</v>
      </c>
    </row>
    <row r="784" spans="1:6">
      <c r="A784" t="str">
        <v>2B0000020</v>
      </c>
      <c r="B784" t="str">
        <f>_xlfn.XLOOKUP(A784,bdd_V102[FINESS juridique],bdd_V102[Raison sociale juridique],"")</f>
        <v>CENTRE HOSPITALIER DE BASTIA</v>
      </c>
      <c r="C784" s="1" t="str">
        <f>_xlfn.XLOOKUP(A784,bdd_V102[FINESS juridique],bdd_V102[Numéro du GHT],"")</f>
        <v>COR-01</v>
      </c>
      <c r="D784" s="1" t="str">
        <f>_xlfn.XLOOKUP(A784,bdd_V102[FINESS juridique],bdd_V102[Intitulé du GHT],"")</f>
        <v>Haute-Corse G2HC</v>
      </c>
      <c r="E784" s="1">
        <f>SUMIFS(bdd_V102[Activité combinée], bdd_V102[Intitulé du GHT], D784,bdd_V102[FINESS juridique],A784)</f>
        <v>131324.5</v>
      </c>
      <c r="F784" s="1" t="str">
        <f>_xlfn.XLOOKUP(A784,Tableau2[FINESS Juridique],Tableau2[Prérequis validation],"Non")</f>
        <v>Oui</v>
      </c>
    </row>
    <row r="785" spans="1:6">
      <c r="A785" t="str">
        <v>2B0004246</v>
      </c>
      <c r="B785" t="str">
        <f>_xlfn.XLOOKUP(A785,bdd_V102[FINESS juridique],bdd_V102[Raison sociale juridique],"")</f>
        <v>CH INTERCOMMUNAL DE CORTE TATTONE</v>
      </c>
      <c r="C785" s="1" t="str">
        <f>_xlfn.XLOOKUP(A785,bdd_V102[FINESS juridique],bdd_V102[Numéro du GHT],"")</f>
        <v>COR-01</v>
      </c>
      <c r="D785" s="1" t="str">
        <f>_xlfn.XLOOKUP(A785,bdd_V102[FINESS juridique],bdd_V102[Intitulé du GHT],"")</f>
        <v>Haute-Corse G2HC</v>
      </c>
      <c r="E785" s="1">
        <f>SUMIFS(bdd_V102[Activité combinée], bdd_V102[Intitulé du GHT], D785,bdd_V102[FINESS juridique],A785)</f>
        <v>14033.5</v>
      </c>
      <c r="F785" s="1" t="str">
        <f>_xlfn.XLOOKUP(A785,Tableau2[FINESS Juridique],Tableau2[Prérequis validation],"Non")</f>
        <v>Oui</v>
      </c>
    </row>
    <row r="786" spans="1:6">
      <c r="A786" t="str">
        <v>2B0005342</v>
      </c>
      <c r="B786" t="str">
        <f>_xlfn.XLOOKUP(A786,bdd_V102[FINESS juridique],bdd_V102[Raison sociale juridique],"")</f>
        <v>CENTRE HOSPITALIER DE CALVI</v>
      </c>
      <c r="C786" s="1" t="str">
        <f>_xlfn.XLOOKUP(A786,bdd_V102[FINESS juridique],bdd_V102[Numéro du GHT],"")</f>
        <v>COR-01</v>
      </c>
      <c r="D786" s="1" t="str">
        <f>_xlfn.XLOOKUP(A786,bdd_V102[FINESS juridique],bdd_V102[Intitulé du GHT],"")</f>
        <v>Haute-Corse G2HC</v>
      </c>
      <c r="E786" s="1">
        <f>SUMIFS(bdd_V102[Activité combinée], bdd_V102[Intitulé du GHT], D786,bdd_V102[FINESS juridique],A786)</f>
        <v>10081</v>
      </c>
      <c r="F786" s="1" t="str">
        <f>_xlfn.XLOOKUP(A786,Tableau2[FINESS Juridique],Tableau2[Prérequis validation],"Non")</f>
        <v>Oui</v>
      </c>
    </row>
  </sheetData>
  <autoFilter ref="A9:F9" xr:uid="{ABEF43AB-4BF8-42A6-BE85-F560F1F42118}"/>
  <mergeCells count="1">
    <mergeCell ref="A2:F6"/>
  </mergeCells>
  <phoneticPr fontId="47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DC69-0462-4EF3-ACC6-9F96839DC7D6}">
  <sheetPr>
    <tabColor theme="4" tint="-0.249977111117893"/>
  </sheetPr>
  <dimension ref="A1:F32"/>
  <sheetViews>
    <sheetView topLeftCell="A4" zoomScale="80" zoomScaleNormal="80" workbookViewId="0">
      <selection activeCell="B29" sqref="B29"/>
    </sheetView>
  </sheetViews>
  <sheetFormatPr baseColWidth="10" defaultColWidth="11.42578125" defaultRowHeight="15"/>
  <cols>
    <col min="1" max="1" width="16.85546875" style="1" customWidth="1"/>
    <col min="2" max="2" width="29.140625" bestFit="1" customWidth="1"/>
    <col min="3" max="3" width="54.42578125" bestFit="1" customWidth="1"/>
    <col min="4" max="4" width="27.5703125" customWidth="1"/>
  </cols>
  <sheetData>
    <row r="1" spans="1:6" ht="15.75" thickBot="1"/>
    <row r="2" spans="1:6">
      <c r="A2" s="166" t="s">
        <v>6552</v>
      </c>
      <c r="B2" s="167"/>
      <c r="C2" s="167"/>
      <c r="D2" s="167"/>
      <c r="E2" s="167"/>
      <c r="F2" s="168"/>
    </row>
    <row r="3" spans="1:6" ht="43.5" customHeight="1">
      <c r="A3" s="169"/>
      <c r="B3" s="170"/>
      <c r="C3" s="170"/>
      <c r="D3" s="170"/>
      <c r="E3" s="170"/>
      <c r="F3" s="171"/>
    </row>
    <row r="4" spans="1:6" ht="42" customHeight="1">
      <c r="A4" s="169"/>
      <c r="B4" s="170"/>
      <c r="C4" s="170"/>
      <c r="D4" s="170"/>
      <c r="E4" s="170"/>
      <c r="F4" s="171"/>
    </row>
    <row r="5" spans="1:6">
      <c r="A5" s="169"/>
      <c r="B5" s="170"/>
      <c r="C5" s="170"/>
      <c r="D5" s="170"/>
      <c r="E5" s="170"/>
      <c r="F5" s="171"/>
    </row>
    <row r="6" spans="1:6" ht="54.75" customHeight="1" thickBot="1">
      <c r="A6" s="172"/>
      <c r="B6" s="173"/>
      <c r="C6" s="173"/>
      <c r="D6" s="173"/>
      <c r="E6" s="173"/>
      <c r="F6" s="174"/>
    </row>
    <row r="9" spans="1:6">
      <c r="A9" s="154" t="s">
        <v>29</v>
      </c>
      <c r="B9" s="153" t="s">
        <v>6540</v>
      </c>
      <c r="C9" s="153" t="s">
        <v>6553</v>
      </c>
      <c r="D9" s="156" t="s">
        <v>6554</v>
      </c>
    </row>
    <row r="10" spans="1:6">
      <c r="A10" s="1" t="s">
        <v>6555</v>
      </c>
      <c r="B10" t="s">
        <v>228</v>
      </c>
      <c r="C10" t="s">
        <v>3894</v>
      </c>
      <c r="D10" s="1" t="str" cm="1">
        <f t="array" ref="D10">_xlfn.XLOOKUP(A10,TEXT(Tableau2[FINESS Juridique],"000000000"),Tableau2[Prérequis validation],"Non")</f>
        <v>Oui</v>
      </c>
    </row>
    <row r="11" spans="1:6">
      <c r="A11" s="1" t="s">
        <v>6556</v>
      </c>
      <c r="B11" t="s">
        <v>228</v>
      </c>
      <c r="C11" t="s">
        <v>4791</v>
      </c>
      <c r="D11" s="1" t="str" cm="1">
        <f t="array" ref="D11">_xlfn.XLOOKUP(A11,TEXT(Tableau2[FINESS Juridique],"000000000"),Tableau2[Prérequis validation],"Non")</f>
        <v>Non</v>
      </c>
    </row>
    <row r="12" spans="1:6">
      <c r="A12" s="1" t="s">
        <v>6560</v>
      </c>
      <c r="B12" t="s">
        <v>228</v>
      </c>
      <c r="C12" t="s">
        <v>3515</v>
      </c>
      <c r="D12" s="1" t="str" cm="1">
        <f t="array" ref="D12">_xlfn.XLOOKUP(A12,TEXT(Tableau2[FINESS Juridique],"000000000"),Tableau2[Prérequis validation],"Non")</f>
        <v>Oui</v>
      </c>
    </row>
    <row r="13" spans="1:6">
      <c r="A13" s="1" t="s">
        <v>6561</v>
      </c>
      <c r="B13" t="s">
        <v>59</v>
      </c>
      <c r="C13" t="s">
        <v>2489</v>
      </c>
      <c r="D13" s="1" t="str" cm="1">
        <f t="array" ref="D13">_xlfn.XLOOKUP(A13,TEXT(Tableau2[FINESS Juridique],"000000000"),Tableau2[Prérequis validation],"Non")</f>
        <v>Non</v>
      </c>
    </row>
    <row r="14" spans="1:6">
      <c r="A14" s="1" t="s">
        <v>6562</v>
      </c>
      <c r="B14" t="s">
        <v>109</v>
      </c>
      <c r="C14" t="s">
        <v>2871</v>
      </c>
      <c r="D14" s="1" t="str" cm="1">
        <f t="array" ref="D14">_xlfn.XLOOKUP(A14,TEXT(Tableau2[FINESS Juridique],"000000000"),Tableau2[Prérequis validation],"Non")</f>
        <v>Oui</v>
      </c>
    </row>
    <row r="15" spans="1:6">
      <c r="A15" s="1" t="s">
        <v>8406</v>
      </c>
      <c r="B15" t="s">
        <v>109</v>
      </c>
      <c r="C15" t="s">
        <v>392</v>
      </c>
      <c r="D15" s="1" t="str" cm="1">
        <f t="array" ref="D15">_xlfn.XLOOKUP(A15,TEXT(Tableau2[FINESS Juridique],"000000000"),Tableau2[Prérequis validation],"Non")</f>
        <v>Oui</v>
      </c>
    </row>
    <row r="16" spans="1:6">
      <c r="A16" s="1" t="s">
        <v>6566</v>
      </c>
      <c r="B16" t="s">
        <v>109</v>
      </c>
      <c r="C16" t="s">
        <v>4824</v>
      </c>
      <c r="D16" s="1" t="str" cm="1">
        <f t="array" ref="D16">_xlfn.XLOOKUP(A16,TEXT(Tableau2[FINESS Juridique],"000000000"),Tableau2[Prérequis validation],"Non")</f>
        <v>Non</v>
      </c>
    </row>
    <row r="17" spans="1:4">
      <c r="A17" s="1" t="s">
        <v>6557</v>
      </c>
      <c r="B17" t="s">
        <v>109</v>
      </c>
      <c r="C17" t="s">
        <v>6167</v>
      </c>
      <c r="D17" s="1" t="str" cm="1">
        <f t="array" ref="D17">_xlfn.XLOOKUP(A17,TEXT(Tableau2[FINESS Juridique],"000000000"),Tableau2[Prérequis validation],"Non")</f>
        <v>Oui</v>
      </c>
    </row>
    <row r="18" spans="1:4">
      <c r="A18" s="1" t="s">
        <v>6558</v>
      </c>
      <c r="B18" t="s">
        <v>151</v>
      </c>
      <c r="C18" t="s">
        <v>2950</v>
      </c>
      <c r="D18" s="1" t="str" cm="1">
        <f t="array" ref="D18">_xlfn.XLOOKUP(A18,TEXT(Tableau2[FINESS Juridique],"000000000"),Tableau2[Prérequis validation],"Non")</f>
        <v>Non</v>
      </c>
    </row>
    <row r="19" spans="1:4">
      <c r="A19" s="1" t="s">
        <v>6564</v>
      </c>
      <c r="B19" t="s">
        <v>109</v>
      </c>
      <c r="C19" t="s">
        <v>3609</v>
      </c>
      <c r="D19" s="1" t="str" cm="1">
        <f t="array" ref="D19">_xlfn.XLOOKUP(A19,TEXT(Tableau2[FINESS Juridique],"000000000"),Tableau2[Prérequis validation],"Non")</f>
        <v>Oui</v>
      </c>
    </row>
    <row r="20" spans="1:4">
      <c r="A20" s="1" t="s">
        <v>6565</v>
      </c>
      <c r="B20" t="s">
        <v>109</v>
      </c>
      <c r="C20" t="s">
        <v>3836</v>
      </c>
      <c r="D20" s="1" t="str" cm="1">
        <f t="array" ref="D20">_xlfn.XLOOKUP(A20,TEXT(Tableau2[FINESS Juridique],"000000000"),Tableau2[Prérequis validation],"Non")</f>
        <v>Oui</v>
      </c>
    </row>
    <row r="21" spans="1:4">
      <c r="A21" s="1" t="s">
        <v>6567</v>
      </c>
      <c r="B21" t="s">
        <v>844</v>
      </c>
      <c r="C21" t="s">
        <v>3692</v>
      </c>
      <c r="D21" s="1" t="str" cm="1">
        <f t="array" ref="D21">_xlfn.XLOOKUP(A21,TEXT(Tableau2[FINESS Juridique],"000000000"),Tableau2[Prérequis validation],"Non")</f>
        <v>Oui</v>
      </c>
    </row>
    <row r="22" spans="1:4">
      <c r="A22" s="1" t="s">
        <v>6568</v>
      </c>
      <c r="B22" t="s">
        <v>1399</v>
      </c>
      <c r="C22" t="s">
        <v>1482</v>
      </c>
      <c r="D22" s="1" t="str" cm="1">
        <f t="array" ref="D22">_xlfn.XLOOKUP(A22,TEXT(Tableau2[FINESS Juridique],"000000000"),Tableau2[Prérequis validation],"Non")</f>
        <v>Oui</v>
      </c>
    </row>
    <row r="23" spans="1:4">
      <c r="A23" s="1" t="s">
        <v>6570</v>
      </c>
      <c r="B23" t="s">
        <v>24</v>
      </c>
      <c r="C23" t="s">
        <v>28</v>
      </c>
      <c r="D23" s="1" t="str" cm="1">
        <f t="array" ref="D23">_xlfn.XLOOKUP(A23,TEXT(Tableau2[FINESS Juridique],"000000000"),Tableau2[Prérequis validation],"Non")</f>
        <v>Oui</v>
      </c>
    </row>
    <row r="24" spans="1:4" ht="16.149999999999999" customHeight="1">
      <c r="A24" s="1" t="s">
        <v>3503</v>
      </c>
      <c r="B24" t="s">
        <v>1063</v>
      </c>
      <c r="C24" t="s">
        <v>3505</v>
      </c>
      <c r="D24" s="1" t="str" cm="1">
        <f t="array" ref="D24">_xlfn.XLOOKUP(A24,TEXT(Tableau2[FINESS Juridique],"000000000"),Tableau2[Prérequis validation],"Non")</f>
        <v>Oui</v>
      </c>
    </row>
    <row r="25" spans="1:4">
      <c r="D25" s="1"/>
    </row>
    <row r="26" spans="1:4">
      <c r="D26" s="1"/>
    </row>
    <row r="27" spans="1:4">
      <c r="D27" s="1"/>
    </row>
    <row r="28" spans="1:4">
      <c r="D28" s="1"/>
    </row>
    <row r="29" spans="1:4">
      <c r="D29" s="1"/>
    </row>
    <row r="30" spans="1:4">
      <c r="D30" s="1"/>
    </row>
    <row r="31" spans="1:4">
      <c r="D31" s="1"/>
    </row>
    <row r="32" spans="1:4">
      <c r="D32" s="1"/>
    </row>
  </sheetData>
  <autoFilter ref="A9:D9" xr:uid="{BA89DC69-0462-4EF3-ACC6-9F96839DC7D6}"/>
  <mergeCells count="1">
    <mergeCell ref="A2:F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5c7fbef-a25d-4ec2-a435-6958b079fa4c">
      <Terms xmlns="http://schemas.microsoft.com/office/infopath/2007/PartnerControls"/>
    </lcf76f155ced4ddcb4097134ff3c332f>
    <TaxCatchAll xmlns="bf3f9de3-1c80-4323-bee4-996f64d57a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30089434A1B6429E74E783509C085E" ma:contentTypeVersion="14" ma:contentTypeDescription="Crée un document." ma:contentTypeScope="" ma:versionID="ec4c085b0eae41ffbe04010adefe2a09">
  <xsd:schema xmlns:xsd="http://www.w3.org/2001/XMLSchema" xmlns:xs="http://www.w3.org/2001/XMLSchema" xmlns:p="http://schemas.microsoft.com/office/2006/metadata/properties" xmlns:ns2="75c7fbef-a25d-4ec2-a435-6958b079fa4c" xmlns:ns3="bf3f9de3-1c80-4323-bee4-996f64d57a5c" targetNamespace="http://schemas.microsoft.com/office/2006/metadata/properties" ma:root="true" ma:fieldsID="a6db30858162f725b81345f44586ae56" ns2:_="" ns3:_="">
    <xsd:import namespace="75c7fbef-a25d-4ec2-a435-6958b079fa4c"/>
    <xsd:import namespace="bf3f9de3-1c80-4323-bee4-996f64d57a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c7fbef-a25d-4ec2-a435-6958b079fa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alises d’images" ma:readOnly="false" ma:fieldId="{5cf76f15-5ced-4ddc-b409-7134ff3c332f}" ma:taxonomyMulti="true" ma:sspId="c4480557-28ee-4200-b705-f4b4ceb9c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3f9de3-1c80-4323-bee4-996f64d57a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5368b913-0e49-4aac-b1a5-64d51e95321f}" ma:internalName="TaxCatchAll" ma:showField="CatchAllData" ma:web="bf3f9de3-1c80-4323-bee4-996f64d57a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67EF39-CD84-4096-9362-A4F7DC3C78E4}">
  <ds:schemaRefs>
    <ds:schemaRef ds:uri="http://schemas.microsoft.com/office/infopath/2007/PartnerControls"/>
    <ds:schemaRef ds:uri="http://purl.org/dc/elements/1.1/"/>
    <ds:schemaRef ds:uri="75c7fbef-a25d-4ec2-a435-6958b079fa4c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bf3f9de3-1c80-4323-bee4-996f64d57a5c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BF9E4E2-C100-44BA-B97D-BED63EA65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c7fbef-a25d-4ec2-a435-6958b079fa4c"/>
    <ds:schemaRef ds:uri="bf3f9de3-1c80-4323-bee4-996f64d57a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7B9F88-4174-46DD-811B-2256C6162E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</vt:i4>
      </vt:variant>
    </vt:vector>
  </HeadingPairs>
  <TitlesOfParts>
    <vt:vector size="19" baseType="lpstr">
      <vt:lpstr>Préambule</vt:lpstr>
      <vt:lpstr>Base Ref 22 - V2024</vt:lpstr>
      <vt:lpstr>Vérif. prérequis - GHT</vt:lpstr>
      <vt:lpstr>Vérif. prérequis - ES Hors GHT</vt:lpstr>
      <vt:lpstr>Vérif. prérequis - ES privés</vt:lpstr>
      <vt:lpstr>Vérif prérequis GHT</vt:lpstr>
      <vt:lpstr>Liste - GHT</vt:lpstr>
      <vt:lpstr>Liste des EJ par GHT</vt:lpstr>
      <vt:lpstr>Verif prérequis ES hors GHT</vt:lpstr>
      <vt:lpstr>Accepté SUN-ES Public</vt:lpstr>
      <vt:lpstr>Verif prérequis ES privés</vt:lpstr>
      <vt:lpstr>Liste EG par EJ privées</vt:lpstr>
      <vt:lpstr>Accepté SUN-ES Privé</vt:lpstr>
      <vt:lpstr>Verif dialyse (formules)</vt:lpstr>
      <vt:lpstr>Vérif prérequis centres dialyse</vt:lpstr>
      <vt:lpstr>Liste - Public hors GHT</vt:lpstr>
      <vt:lpstr>Base EJ GHT</vt:lpstr>
      <vt:lpstr>Liste - Privé</vt:lpstr>
      <vt:lpstr>'Liste - GHT'!Extraire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Adrien Cosme</dc:creator>
  <cp:keywords/>
  <dc:description/>
  <cp:lastModifiedBy>Jacques WATRELOT (FR)</cp:lastModifiedBy>
  <cp:revision/>
  <dcterms:created xsi:type="dcterms:W3CDTF">2015-06-05T18:17:20Z</dcterms:created>
  <dcterms:modified xsi:type="dcterms:W3CDTF">2024-04-10T07:04:38Z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0x010100AE30089434A1B6429E74E783509C085E</vt:lpwstr>
  </property>
  <property fmtid="{D5CDD505-2E9C-101B-9397-08002B2CF9AE}" pid="3" name="MediaServiceImageTags">
    <vt:lpwstr/>
  </property>
</Properties>
</file>